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3"/>
  <workbookPr filterPrivacy="1"/>
  <bookViews>
    <workbookView xWindow="-120" yWindow="-120" windowWidth="20730" windowHeight="11760" firstSheet="1" activeTab="7"/>
  </bookViews>
  <sheets>
    <sheet name="Титул" sheetId="19" r:id="rId1"/>
    <sheet name="0_Загальне" sheetId="3" r:id="rId2"/>
    <sheet name="Законод" sheetId="7" r:id="rId3"/>
    <sheet name="01_Доходи" sheetId="4" r:id="rId4"/>
    <sheet name="02_Видатки" sheetId="17" r:id="rId5"/>
    <sheet name="03_МТО" sheetId="13" r:id="rId6"/>
    <sheet name="04_Фін_стійкість" sheetId="1" r:id="rId7"/>
    <sheet name="05_Фін_план" sheetId="8" r:id="rId8"/>
    <sheet name="ДРУК" sheetId="10" r:id="rId9"/>
    <sheet name="Графіки" sheetId="18" r:id="rId10"/>
  </sheets>
  <externalReferences>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s>
  <definedNames>
    <definedName name="__123Graph_XGRAPH3" localSheetId="4" hidden="1">[1]GDP!#REF!</definedName>
    <definedName name="__123Graph_XGRAPH3" localSheetId="0" hidden="1">[1]GDP!#REF!</definedName>
    <definedName name="__123Graph_XGRAPH3" hidden="1">[1]GDP!#REF!</definedName>
    <definedName name="_xlnm._FilterDatabase" localSheetId="5" hidden="1">'03_МТО'!$B$20:$E$20</definedName>
    <definedName name="ad">'[2]МТР Газ України'!$B$1</definedName>
    <definedName name="as">'[3]МТР Газ України'!$B$1</definedName>
    <definedName name="asdf">[4]Inform!$E$6</definedName>
    <definedName name="asdfg">[4]Inform!$F$2</definedName>
    <definedName name="BuiltIn_Print_Area___1___1" localSheetId="4">#REF!</definedName>
    <definedName name="BuiltIn_Print_Area___1___1">#REF!</definedName>
    <definedName name="ClDate">[5]Inform!$E$6</definedName>
    <definedName name="ClDate_21">[6]Inform!$E$6</definedName>
    <definedName name="ClDate_25">[6]Inform!$E$6</definedName>
    <definedName name="ClDate_6">[7]Inform!$E$6</definedName>
    <definedName name="CompName">[5]Inform!$F$2</definedName>
    <definedName name="CompName_21">[6]Inform!$F$2</definedName>
    <definedName name="CompName_25">[6]Inform!$F$2</definedName>
    <definedName name="CompName_6">[7]Inform!$F$2</definedName>
    <definedName name="CompNameE">[5]Inform!$G$2</definedName>
    <definedName name="CompNameE_21">[6]Inform!$G$2</definedName>
    <definedName name="CompNameE_25">[6]Inform!$G$2</definedName>
    <definedName name="CompNameE_6">[7]Inform!$G$2</definedName>
    <definedName name="Cost_Category_National_ID" localSheetId="4">#REF!</definedName>
    <definedName name="Cost_Category_National_ID">#REF!</definedName>
    <definedName name="Cе511" localSheetId="4">#REF!</definedName>
    <definedName name="Cе511">#REF!</definedName>
    <definedName name="d">'[8]МТР Газ України'!$B$4</definedName>
    <definedName name="dCPIb" localSheetId="4">[9]попер_роз!#REF!</definedName>
    <definedName name="dCPIb">[9]попер_роз!#REF!</definedName>
    <definedName name="dPPIb" localSheetId="4">[9]попер_роз!#REF!</definedName>
    <definedName name="dPPIb">[9]попер_роз!#REF!</definedName>
    <definedName name="ds" localSheetId="4">'[10]7  Інші витрати'!#REF!</definedName>
    <definedName name="ds">'[10]7  Інші витрати'!#REF!</definedName>
    <definedName name="Fact_Type_ID" localSheetId="4">#REF!</definedName>
    <definedName name="Fact_Type_ID">#REF!</definedName>
    <definedName name="G">'[11]МТР Газ України'!$B$1</definedName>
    <definedName name="ij1sssss" localSheetId="4">'[12]7  Інші витрати'!#REF!</definedName>
    <definedName name="ij1sssss">'[12]7  Інші витрати'!#REF!</definedName>
    <definedName name="LastItem">[13]Лист1!$A$1</definedName>
    <definedName name="Load">'[14]МТР Газ України'!$B$4</definedName>
    <definedName name="Load_ID">'[15]МТР Газ України'!$B$4</definedName>
    <definedName name="Load_ID_10" localSheetId="4">'[16]7  Інші витрати'!#REF!</definedName>
    <definedName name="Load_ID_10">'[16]7  Інші витрати'!#REF!</definedName>
    <definedName name="Load_ID_11">'[17]МТР Газ України'!$B$4</definedName>
    <definedName name="Load_ID_12">'[17]МТР Газ України'!$B$4</definedName>
    <definedName name="Load_ID_13">'[17]МТР Газ України'!$B$4</definedName>
    <definedName name="Load_ID_14">'[17]МТР Газ України'!$B$4</definedName>
    <definedName name="Load_ID_15">'[17]МТР Газ України'!$B$4</definedName>
    <definedName name="Load_ID_16">'[17]МТР Газ України'!$B$4</definedName>
    <definedName name="Load_ID_17">'[17]МТР Газ України'!$B$4</definedName>
    <definedName name="Load_ID_18">'[18]МТР Газ України'!$B$4</definedName>
    <definedName name="Load_ID_19">'[19]МТР Газ України'!$B$4</definedName>
    <definedName name="Load_ID_20">'[18]МТР Газ України'!$B$4</definedName>
    <definedName name="Load_ID_200">'[14]МТР Газ України'!$B$4</definedName>
    <definedName name="Load_ID_21">'[20]МТР Газ України'!$B$4</definedName>
    <definedName name="Load_ID_23">'[19]МТР Газ України'!$B$4</definedName>
    <definedName name="Load_ID_25">'[20]МТР Газ України'!$B$4</definedName>
    <definedName name="Load_ID_542">'[21]МТР Газ України'!$B$4</definedName>
    <definedName name="Load_ID_6">'[17]МТР Газ України'!$B$4</definedName>
    <definedName name="OpDate">[5]Inform!$E$5</definedName>
    <definedName name="OpDate_21">[6]Inform!$E$5</definedName>
    <definedName name="OpDate_25">[6]Inform!$E$5</definedName>
    <definedName name="OpDate_6">[7]Inform!$E$5</definedName>
    <definedName name="QR">[22]Inform!$E$5</definedName>
    <definedName name="qw">[4]Inform!$E$5</definedName>
    <definedName name="qwert">[4]Inform!$G$2</definedName>
    <definedName name="qwerty">'[3]МТР Газ України'!$B$4</definedName>
    <definedName name="ShowFil" localSheetId="4">[13]!ShowFil</definedName>
    <definedName name="ShowFil">[13]!ShowFil</definedName>
    <definedName name="SU_ID" localSheetId="4">#REF!</definedName>
    <definedName name="SU_ID">#REF!</definedName>
    <definedName name="Time_ID">'[15]МТР Газ України'!$B$1</definedName>
    <definedName name="Time_ID_10" localSheetId="4">'[16]7  Інші витрати'!#REF!</definedName>
    <definedName name="Time_ID_10">'[16]7  Інші витрати'!#REF!</definedName>
    <definedName name="Time_ID_11">'[17]МТР Газ України'!$B$1</definedName>
    <definedName name="Time_ID_12">'[17]МТР Газ України'!$B$1</definedName>
    <definedName name="Time_ID_13">'[17]МТР Газ України'!$B$1</definedName>
    <definedName name="Time_ID_14">'[17]МТР Газ України'!$B$1</definedName>
    <definedName name="Time_ID_15">'[17]МТР Газ України'!$B$1</definedName>
    <definedName name="Time_ID_16">'[17]МТР Газ України'!$B$1</definedName>
    <definedName name="Time_ID_17">'[17]МТР Газ України'!$B$1</definedName>
    <definedName name="Time_ID_18">'[18]МТР Газ України'!$B$1</definedName>
    <definedName name="Time_ID_19">'[19]МТР Газ України'!$B$1</definedName>
    <definedName name="Time_ID_20">'[18]МТР Газ України'!$B$1</definedName>
    <definedName name="Time_ID_21">'[20]МТР Газ України'!$B$1</definedName>
    <definedName name="Time_ID_23">'[19]МТР Газ України'!$B$1</definedName>
    <definedName name="Time_ID_25">'[20]МТР Газ України'!$B$1</definedName>
    <definedName name="Time_ID_6">'[17]МТР Газ України'!$B$1</definedName>
    <definedName name="Time_ID0">'[15]МТР Газ України'!$F$1</definedName>
    <definedName name="Time_ID0_10" localSheetId="4">'[16]7  Інші витрати'!#REF!</definedName>
    <definedName name="Time_ID0_10">'[16]7  Інші витрати'!#REF!</definedName>
    <definedName name="Time_ID0_11">'[17]МТР Газ України'!$F$1</definedName>
    <definedName name="Time_ID0_12">'[17]МТР Газ України'!$F$1</definedName>
    <definedName name="Time_ID0_13">'[17]МТР Газ України'!$F$1</definedName>
    <definedName name="Time_ID0_14">'[17]МТР Газ України'!$F$1</definedName>
    <definedName name="Time_ID0_15">'[17]МТР Газ України'!$F$1</definedName>
    <definedName name="Time_ID0_16">'[17]МТР Газ України'!$F$1</definedName>
    <definedName name="Time_ID0_17">'[17]МТР Газ України'!$F$1</definedName>
    <definedName name="Time_ID0_18">'[18]МТР Газ України'!$F$1</definedName>
    <definedName name="Time_ID0_19">'[19]МТР Газ України'!$F$1</definedName>
    <definedName name="Time_ID0_20">'[18]МТР Газ України'!$F$1</definedName>
    <definedName name="Time_ID0_21">'[20]МТР Газ України'!$F$1</definedName>
    <definedName name="Time_ID0_23">'[19]МТР Газ України'!$F$1</definedName>
    <definedName name="Time_ID0_25">'[20]МТР Газ України'!$F$1</definedName>
    <definedName name="Time_ID0_6">'[17]МТР Газ України'!$F$1</definedName>
    <definedName name="ttttttt" localSheetId="4">#REF!</definedName>
    <definedName name="ttttttt">#REF!</definedName>
    <definedName name="Unit">[5]Inform!$E$38</definedName>
    <definedName name="Unit_21">[6]Inform!$E$38</definedName>
    <definedName name="Unit_25">[6]Inform!$E$38</definedName>
    <definedName name="Unit_6">[7]Inform!$E$38</definedName>
    <definedName name="WQER">'[23]МТР Газ України'!$B$4</definedName>
    <definedName name="wr">'[23]МТР Газ України'!$B$4</definedName>
    <definedName name="yyyy" localSheetId="4">#REF!</definedName>
    <definedName name="yyyy">#REF!</definedName>
    <definedName name="zx">'[3]МТР Газ України'!$F$1</definedName>
    <definedName name="zxc">[4]Inform!$E$38</definedName>
    <definedName name="а" localSheetId="4">'[12]7  Інші витрати'!#REF!</definedName>
    <definedName name="а">'[12]7  Інші витрати'!#REF!</definedName>
    <definedName name="ав" localSheetId="4">#REF!</definedName>
    <definedName name="ав">#REF!</definedName>
    <definedName name="аен">'[23]МТР Газ України'!$B$4</definedName>
    <definedName name="_xlnm.Database">'[24]Ener '!$A$1:$G$2645</definedName>
    <definedName name="в">'[25]МТР Газ України'!$F$1</definedName>
    <definedName name="ватт" localSheetId="4">'[26]БАЗА  '!#REF!</definedName>
    <definedName name="ватт">'[26]БАЗА  '!#REF!</definedName>
    <definedName name="Д">'[14]МТР Газ України'!$B$4</definedName>
    <definedName name="до_1_року">'03_МТО'!$G$3:$G$17</definedName>
    <definedName name="е" localSheetId="4">#REF!</definedName>
    <definedName name="е">#REF!</definedName>
    <definedName name="є" localSheetId="4">#REF!</definedName>
    <definedName name="є">#REF!</definedName>
    <definedName name="_xlnm.Print_Titles" localSheetId="7">'05_Фін_план'!$29:$31</definedName>
    <definedName name="Заголовки_для_печати_МИ">'[27]1993'!$1:$3,'[27]1993'!$A:$A</definedName>
    <definedName name="і">[28]Inform!$F$2</definedName>
    <definedName name="ів" localSheetId="4">#REF!</definedName>
    <definedName name="ів">#REF!</definedName>
    <definedName name="ів___0" localSheetId="4">#REF!</definedName>
    <definedName name="ів___0">#REF!</definedName>
    <definedName name="ів_22" localSheetId="4">#REF!</definedName>
    <definedName name="ів_22">#REF!</definedName>
    <definedName name="ів_26" localSheetId="4">#REF!</definedName>
    <definedName name="ів_26">#REF!</definedName>
    <definedName name="іваіа" localSheetId="4">'[29]7  Інші витрати'!#REF!</definedName>
    <definedName name="іваіа">'[29]7  Інші витрати'!#REF!</definedName>
    <definedName name="іваф" localSheetId="4">#REF!</definedName>
    <definedName name="іваф">#REF!</definedName>
    <definedName name="івів">'[11]МТР Газ України'!$B$1</definedName>
    <definedName name="іцу">[22]Inform!$G$2</definedName>
    <definedName name="йуц" localSheetId="4">#REF!</definedName>
    <definedName name="йуц">#REF!</definedName>
    <definedName name="йцу" localSheetId="4">#REF!</definedName>
    <definedName name="йцу">#REF!</definedName>
    <definedName name="йцуйй" localSheetId="4">#REF!</definedName>
    <definedName name="йцуйй">#REF!</definedName>
    <definedName name="йцукц" localSheetId="4">'[29]7  Інші витрати'!#REF!</definedName>
    <definedName name="йцукц">'[29]7  Інші витрати'!#REF!</definedName>
    <definedName name="КЕ" localSheetId="4">#REF!</definedName>
    <definedName name="КЕ">#REF!</definedName>
    <definedName name="КЕ___0" localSheetId="4">#REF!</definedName>
    <definedName name="КЕ___0">#REF!</definedName>
    <definedName name="КЕ_22" localSheetId="4">#REF!</definedName>
    <definedName name="КЕ_22">#REF!</definedName>
    <definedName name="КЕ_26" localSheetId="4">#REF!</definedName>
    <definedName name="КЕ_26">#REF!</definedName>
    <definedName name="кен" localSheetId="4">#REF!</definedName>
    <definedName name="кен">#REF!</definedName>
    <definedName name="л" localSheetId="4">#REF!</definedName>
    <definedName name="л">#REF!</definedName>
    <definedName name="лікарі">'01_Доходи'!$A$3:$B$14</definedName>
    <definedName name="_xlnm.Print_Area" localSheetId="1">'0_Загальне'!$A$1:$C$36</definedName>
    <definedName name="_xlnm.Print_Area" localSheetId="6">'04_Фін_стійкість'!$A$1:$I$48</definedName>
    <definedName name="_xlnm.Print_Area" localSheetId="7">'05_Фін_план'!$A$3:$H$133</definedName>
    <definedName name="_xlnm.Print_Area" localSheetId="9">Графіки!$A$1:$AJ$155</definedName>
    <definedName name="_xlnm.Print_Area" localSheetId="8">ДРУК!$A$1:$H$24</definedName>
    <definedName name="_xlnm.Print_Area" localSheetId="2">Законод!$A$1:$J$31</definedName>
    <definedName name="п" localSheetId="4">'[12]7  Інші витрати'!#REF!</definedName>
    <definedName name="п">'[12]7  Інші витрати'!#REF!</definedName>
    <definedName name="пдв">'[14]МТР Газ України'!$B$4</definedName>
    <definedName name="пдв_утг">'[14]МТР Газ України'!$F$1</definedName>
    <definedName name="План" localSheetId="4">#REF!</definedName>
    <definedName name="План">#REF!</definedName>
    <definedName name="Порівняльний_розрахунок_ціни_природного_газу__що_експортується____________________________________________________________________________________________________________________НАК__Нафтогаз_України___у_2005_році." localSheetId="4">#REF!</definedName>
    <definedName name="Порівняльний_розрахунок_ціни_природного_газу__що_експортується____________________________________________________________________________________________________________________НАК__Нафтогаз_України___у_2005_році.">#REF!</definedName>
    <definedName name="ппп">[30]Inform!$E$6</definedName>
    <definedName name="р" localSheetId="4">#REF!</definedName>
    <definedName name="р">#REF!</definedName>
    <definedName name="сімейний" localSheetId="2">Законод!#REF!</definedName>
    <definedName name="сімейний" localSheetId="0">'[31]01_Доходи'!#REF!</definedName>
    <definedName name="сімейний">'01_Доходи'!#REF!</definedName>
    <definedName name="т">[32]Inform!$E$6</definedName>
    <definedName name="тариф">[33]Inform!$G$2</definedName>
    <definedName name="уйцукйцуйу" localSheetId="4">#REF!</definedName>
    <definedName name="уйцукйцуйу">#REF!</definedName>
    <definedName name="уке">[34]Inform!$G$2</definedName>
    <definedName name="УТГ">'[14]МТР Газ України'!$B$4</definedName>
    <definedName name="фів">'[23]МТР Газ України'!$B$4</definedName>
    <definedName name="фіваіф" localSheetId="4">'[29]7  Інші витрати'!#REF!</definedName>
    <definedName name="фіваіф">'[29]7  Інші витрати'!#REF!</definedName>
    <definedName name="фф">'[25]МТР Газ України'!$F$1</definedName>
    <definedName name="ц" localSheetId="4">'[12]7  Інші витрати'!#REF!</definedName>
    <definedName name="ц">'[12]7  Інші витрати'!#REF!</definedName>
    <definedName name="ччч" localSheetId="4">'[35]БАЗА  '!#REF!</definedName>
    <definedName name="ччч">'[35]БАЗА  '!#REF!</definedName>
    <definedName name="ш" localSheetId="4">#REF!</definedName>
    <definedName name="ш">#REF!</definedName>
  </definedNames>
  <calcPr calcId="14562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E74" i="8" l="1"/>
  <c r="G36" i="8" l="1"/>
  <c r="F36" i="8"/>
  <c r="H36" i="8"/>
  <c r="E36" i="8"/>
  <c r="E70" i="13" l="1"/>
  <c r="S87" i="4" l="1"/>
  <c r="S86" i="4"/>
  <c r="S74" i="4"/>
  <c r="S73" i="4"/>
  <c r="S61" i="4"/>
  <c r="S60" i="4"/>
  <c r="S48" i="4"/>
  <c r="S47" i="4"/>
  <c r="L87" i="4"/>
  <c r="L86" i="4"/>
  <c r="L74" i="4"/>
  <c r="L73" i="4"/>
  <c r="L61" i="4"/>
  <c r="L60" i="4"/>
  <c r="L48" i="4"/>
  <c r="L47" i="4"/>
  <c r="L35" i="4"/>
  <c r="L34" i="4"/>
  <c r="AG87" i="4"/>
  <c r="AG86" i="4"/>
  <c r="AG74" i="4"/>
  <c r="AG73" i="4"/>
  <c r="AG61" i="4"/>
  <c r="AG60" i="4"/>
  <c r="AG48" i="4"/>
  <c r="AG47" i="4"/>
  <c r="AG35" i="4"/>
  <c r="AG34" i="4"/>
  <c r="Z87" i="4"/>
  <c r="Z86" i="4"/>
  <c r="Z74" i="4"/>
  <c r="Z73" i="4"/>
  <c r="Z61" i="4"/>
  <c r="Z60" i="4"/>
  <c r="Z48" i="4"/>
  <c r="Z47" i="4"/>
  <c r="Z35" i="4"/>
  <c r="Z34" i="4"/>
  <c r="D51" i="8" l="1"/>
  <c r="H114" i="8" l="1"/>
  <c r="G114" i="8"/>
  <c r="F114" i="8"/>
  <c r="E114" i="8"/>
  <c r="D114" i="8"/>
  <c r="C81" i="8"/>
  <c r="C121" i="8"/>
  <c r="I99" i="4"/>
  <c r="I100" i="4"/>
  <c r="J100" i="4"/>
  <c r="K100" i="4"/>
  <c r="J99" i="4"/>
  <c r="K99" i="4"/>
  <c r="C5" i="10"/>
  <c r="E6" i="4"/>
  <c r="D36" i="8" l="1"/>
  <c r="C114" i="8"/>
  <c r="C34" i="8" l="1"/>
  <c r="C11" i="7" l="1"/>
  <c r="E76" i="13" l="1"/>
  <c r="E82" i="13"/>
  <c r="E81" i="13"/>
  <c r="E80" i="13"/>
  <c r="E79" i="13"/>
  <c r="E78" i="13"/>
  <c r="E77" i="13"/>
  <c r="E75" i="13"/>
  <c r="E74" i="13"/>
  <c r="E73" i="13"/>
  <c r="E72" i="13"/>
  <c r="E71" i="13"/>
  <c r="E64" i="13"/>
  <c r="E69" i="13"/>
  <c r="E68" i="13"/>
  <c r="E67" i="13"/>
  <c r="E66" i="13"/>
  <c r="E65" i="13"/>
  <c r="E63" i="13"/>
  <c r="E62" i="13"/>
  <c r="E61" i="13"/>
  <c r="E60" i="13"/>
  <c r="E59" i="13"/>
  <c r="E58" i="13"/>
  <c r="E57" i="13"/>
  <c r="E56" i="13"/>
  <c r="E55" i="13"/>
  <c r="E54" i="13"/>
  <c r="E53" i="13"/>
  <c r="E52" i="13"/>
  <c r="E51" i="13"/>
  <c r="E49" i="13"/>
  <c r="E46" i="13"/>
  <c r="E38" i="13"/>
  <c r="AQ1327" i="4" l="1"/>
  <c r="AP1327" i="4"/>
  <c r="AO1327" i="4"/>
  <c r="AN1327" i="4"/>
  <c r="AQ1314" i="4"/>
  <c r="AP1314" i="4"/>
  <c r="AO1314" i="4"/>
  <c r="AN1314" i="4"/>
  <c r="AQ1301" i="4"/>
  <c r="AP1301" i="4"/>
  <c r="AO1301" i="4"/>
  <c r="AN1301" i="4"/>
  <c r="AQ1288" i="4"/>
  <c r="AP1288" i="4"/>
  <c r="AO1288" i="4"/>
  <c r="AN1288" i="4"/>
  <c r="AQ1275" i="4"/>
  <c r="AP1275" i="4"/>
  <c r="AO1275" i="4"/>
  <c r="AN1275" i="4"/>
  <c r="AQ1262" i="4"/>
  <c r="AP1262" i="4"/>
  <c r="AO1262" i="4"/>
  <c r="AN1262" i="4"/>
  <c r="AQ1249" i="4"/>
  <c r="AP1249" i="4"/>
  <c r="AO1249" i="4"/>
  <c r="AN1249" i="4"/>
  <c r="AQ1236" i="4"/>
  <c r="AP1236" i="4"/>
  <c r="AO1236" i="4"/>
  <c r="AN1236" i="4"/>
  <c r="AQ1223" i="4"/>
  <c r="AP1223" i="4"/>
  <c r="AO1223" i="4"/>
  <c r="AN1223" i="4"/>
  <c r="AQ1210" i="4"/>
  <c r="AP1210" i="4"/>
  <c r="AO1210" i="4"/>
  <c r="AN1210" i="4"/>
  <c r="AQ1197" i="4"/>
  <c r="AP1197" i="4"/>
  <c r="AO1197" i="4"/>
  <c r="AN1197" i="4"/>
  <c r="AQ1184" i="4"/>
  <c r="AP1184" i="4"/>
  <c r="AO1184" i="4"/>
  <c r="AN1184" i="4"/>
  <c r="AQ1171" i="4"/>
  <c r="AP1171" i="4"/>
  <c r="AO1171" i="4"/>
  <c r="AN1171" i="4"/>
  <c r="AQ1158" i="4"/>
  <c r="AP1158" i="4"/>
  <c r="AO1158" i="4"/>
  <c r="AN1158" i="4"/>
  <c r="AQ1145" i="4"/>
  <c r="AP1145" i="4"/>
  <c r="AO1145" i="4"/>
  <c r="AN1145" i="4"/>
  <c r="AQ1132" i="4"/>
  <c r="AP1132" i="4"/>
  <c r="AO1132" i="4"/>
  <c r="AN1132" i="4"/>
  <c r="AQ1119" i="4"/>
  <c r="AP1119" i="4"/>
  <c r="AO1119" i="4"/>
  <c r="AN1119" i="4"/>
  <c r="AQ1106" i="4"/>
  <c r="AP1106" i="4"/>
  <c r="AO1106" i="4"/>
  <c r="AN1106" i="4"/>
  <c r="AQ1093" i="4"/>
  <c r="AP1093" i="4"/>
  <c r="AO1093" i="4"/>
  <c r="AN1093" i="4"/>
  <c r="AQ1080" i="4"/>
  <c r="AP1080" i="4"/>
  <c r="AO1080" i="4"/>
  <c r="AN1080" i="4"/>
  <c r="AQ1067" i="4"/>
  <c r="AP1067" i="4"/>
  <c r="AO1067" i="4"/>
  <c r="AN1067" i="4"/>
  <c r="AQ1054" i="4"/>
  <c r="AP1054" i="4"/>
  <c r="AO1054" i="4"/>
  <c r="AN1054" i="4"/>
  <c r="AQ1041" i="4"/>
  <c r="AP1041" i="4"/>
  <c r="AO1041" i="4"/>
  <c r="AN1041" i="4"/>
  <c r="AQ1028" i="4"/>
  <c r="AP1028" i="4"/>
  <c r="AO1028" i="4"/>
  <c r="AN1028" i="4"/>
  <c r="AQ1015" i="4"/>
  <c r="AP1015" i="4"/>
  <c r="AO1015" i="4"/>
  <c r="AN1015" i="4"/>
  <c r="AQ1002" i="4"/>
  <c r="AP1002" i="4"/>
  <c r="AO1002" i="4"/>
  <c r="AN1002" i="4"/>
  <c r="AQ989" i="4"/>
  <c r="AP989" i="4"/>
  <c r="AO989" i="4"/>
  <c r="AN989" i="4"/>
  <c r="AQ976" i="4"/>
  <c r="AP976" i="4"/>
  <c r="AO976" i="4"/>
  <c r="AN976" i="4"/>
  <c r="AQ963" i="4"/>
  <c r="AP963" i="4"/>
  <c r="AO963" i="4"/>
  <c r="AN963" i="4"/>
  <c r="AQ950" i="4"/>
  <c r="AP950" i="4"/>
  <c r="AO950" i="4"/>
  <c r="AN950" i="4"/>
  <c r="AQ937" i="4"/>
  <c r="AP937" i="4"/>
  <c r="AO937" i="4"/>
  <c r="AN937" i="4"/>
  <c r="AQ924" i="4"/>
  <c r="AP924" i="4"/>
  <c r="AO924" i="4"/>
  <c r="AN924" i="4"/>
  <c r="AQ911" i="4"/>
  <c r="AP911" i="4"/>
  <c r="AO911" i="4"/>
  <c r="AN911" i="4"/>
  <c r="AQ898" i="4"/>
  <c r="AP898" i="4"/>
  <c r="AO898" i="4"/>
  <c r="AN898" i="4"/>
  <c r="AQ885" i="4"/>
  <c r="AP885" i="4"/>
  <c r="AO885" i="4"/>
  <c r="AN885" i="4"/>
  <c r="AQ872" i="4"/>
  <c r="AP872" i="4"/>
  <c r="AO872" i="4"/>
  <c r="AN872" i="4"/>
  <c r="AQ859" i="4"/>
  <c r="AP859" i="4"/>
  <c r="AO859" i="4"/>
  <c r="AN859" i="4"/>
  <c r="AQ846" i="4"/>
  <c r="AP846" i="4"/>
  <c r="AO846" i="4"/>
  <c r="AN846" i="4"/>
  <c r="AQ833" i="4"/>
  <c r="AP833" i="4"/>
  <c r="AO833" i="4"/>
  <c r="AN833" i="4"/>
  <c r="AQ820" i="4"/>
  <c r="AP820" i="4"/>
  <c r="AO820" i="4"/>
  <c r="AN820" i="4"/>
  <c r="AQ807" i="4"/>
  <c r="AP807" i="4"/>
  <c r="AO807" i="4"/>
  <c r="AN807" i="4"/>
  <c r="AQ794" i="4"/>
  <c r="AP794" i="4"/>
  <c r="AO794" i="4"/>
  <c r="AN794" i="4"/>
  <c r="AQ781" i="4"/>
  <c r="AP781" i="4"/>
  <c r="AO781" i="4"/>
  <c r="AN781" i="4"/>
  <c r="AQ768" i="4"/>
  <c r="AP768" i="4"/>
  <c r="AO768" i="4"/>
  <c r="AN768" i="4"/>
  <c r="AQ755" i="4"/>
  <c r="AP755" i="4"/>
  <c r="AO755" i="4"/>
  <c r="AN755" i="4"/>
  <c r="AQ742" i="4"/>
  <c r="AP742" i="4"/>
  <c r="AO742" i="4"/>
  <c r="AN742" i="4"/>
  <c r="AQ729" i="4"/>
  <c r="AP729" i="4"/>
  <c r="AO729" i="4"/>
  <c r="AN729" i="4"/>
  <c r="AQ716" i="4"/>
  <c r="AP716" i="4"/>
  <c r="AO716" i="4"/>
  <c r="AN716" i="4"/>
  <c r="AQ703" i="4"/>
  <c r="AP703" i="4"/>
  <c r="AO703" i="4"/>
  <c r="AN703" i="4"/>
  <c r="AQ690" i="4"/>
  <c r="AP690" i="4"/>
  <c r="AO690" i="4"/>
  <c r="AN690" i="4"/>
  <c r="AQ677" i="4"/>
  <c r="AP677" i="4"/>
  <c r="AO677" i="4"/>
  <c r="AN677" i="4"/>
  <c r="AQ664" i="4"/>
  <c r="AP664" i="4"/>
  <c r="AO664" i="4"/>
  <c r="AN664" i="4"/>
  <c r="AQ651" i="4"/>
  <c r="AP651" i="4"/>
  <c r="AO651" i="4"/>
  <c r="AN651" i="4"/>
  <c r="AQ638" i="4"/>
  <c r="AP638" i="4"/>
  <c r="AO638" i="4"/>
  <c r="AN638" i="4"/>
  <c r="AQ625" i="4"/>
  <c r="AP625" i="4"/>
  <c r="AO625" i="4"/>
  <c r="AN625" i="4"/>
  <c r="AQ612" i="4"/>
  <c r="AP612" i="4"/>
  <c r="AO612" i="4"/>
  <c r="AN612" i="4"/>
  <c r="AQ599" i="4"/>
  <c r="AP599" i="4"/>
  <c r="AO599" i="4"/>
  <c r="AN599" i="4"/>
  <c r="AQ586" i="4"/>
  <c r="AP586" i="4"/>
  <c r="AO586" i="4"/>
  <c r="AN586" i="4"/>
  <c r="AQ573" i="4"/>
  <c r="AP573" i="4"/>
  <c r="AO573" i="4"/>
  <c r="AN573" i="4"/>
  <c r="AQ560" i="4"/>
  <c r="AP560" i="4"/>
  <c r="AO560" i="4"/>
  <c r="AN560" i="4"/>
  <c r="AQ547" i="4"/>
  <c r="AP547" i="4"/>
  <c r="AO547" i="4"/>
  <c r="AN547" i="4"/>
  <c r="AQ534" i="4"/>
  <c r="AP534" i="4"/>
  <c r="AO534" i="4"/>
  <c r="AN534" i="4"/>
  <c r="AQ521" i="4"/>
  <c r="AP521" i="4"/>
  <c r="AO521" i="4"/>
  <c r="AN521" i="4"/>
  <c r="AQ508" i="4"/>
  <c r="AP508" i="4"/>
  <c r="AO508" i="4"/>
  <c r="AN508" i="4"/>
  <c r="AQ495" i="4"/>
  <c r="AP495" i="4"/>
  <c r="AO495" i="4"/>
  <c r="AN495" i="4"/>
  <c r="AQ482" i="4"/>
  <c r="AP482" i="4"/>
  <c r="AO482" i="4"/>
  <c r="AN482" i="4"/>
  <c r="AQ469" i="4"/>
  <c r="AP469" i="4"/>
  <c r="AO469" i="4"/>
  <c r="AN469" i="4"/>
  <c r="AQ456" i="4"/>
  <c r="AP456" i="4"/>
  <c r="AO456" i="4"/>
  <c r="AN456" i="4"/>
  <c r="AQ443" i="4"/>
  <c r="AP443" i="4"/>
  <c r="AO443" i="4"/>
  <c r="AN443" i="4"/>
  <c r="AQ430" i="4"/>
  <c r="AP430" i="4"/>
  <c r="AO430" i="4"/>
  <c r="AN430" i="4"/>
  <c r="AQ417" i="4"/>
  <c r="AP417" i="4"/>
  <c r="AO417" i="4"/>
  <c r="AN417" i="4"/>
  <c r="AQ404" i="4"/>
  <c r="AP404" i="4"/>
  <c r="AO404" i="4"/>
  <c r="AN404" i="4"/>
  <c r="AQ391" i="4"/>
  <c r="AP391" i="4"/>
  <c r="AO391" i="4"/>
  <c r="AN391" i="4"/>
  <c r="AQ378" i="4"/>
  <c r="AP378" i="4"/>
  <c r="AO378" i="4"/>
  <c r="AN378" i="4"/>
  <c r="AQ365" i="4"/>
  <c r="AP365" i="4"/>
  <c r="AO365" i="4"/>
  <c r="AN365" i="4"/>
  <c r="AQ352" i="4"/>
  <c r="AP352" i="4"/>
  <c r="AO352" i="4"/>
  <c r="AN352" i="4"/>
  <c r="AQ339" i="4"/>
  <c r="AP339" i="4"/>
  <c r="AO339" i="4"/>
  <c r="AN339" i="4"/>
  <c r="AQ326" i="4"/>
  <c r="AP326" i="4"/>
  <c r="AO326" i="4"/>
  <c r="AN326" i="4"/>
  <c r="C13" i="7" l="1"/>
  <c r="E106" i="13" l="1"/>
  <c r="Y232" i="4"/>
  <c r="R190" i="4"/>
  <c r="R193" i="4"/>
  <c r="P190" i="4"/>
  <c r="Z179" i="4"/>
  <c r="X180" i="4" s="1"/>
  <c r="Y180" i="4" l="1"/>
  <c r="W180" i="4"/>
  <c r="W178" i="4" s="1"/>
  <c r="X178" i="4"/>
  <c r="X177" i="4"/>
  <c r="Y178" i="4"/>
  <c r="Y177" i="4"/>
  <c r="U180" i="4"/>
  <c r="S179" i="4"/>
  <c r="P180" i="4" s="1"/>
  <c r="V180" i="4"/>
  <c r="AG179" i="4"/>
  <c r="AE180" i="4" s="1"/>
  <c r="W177" i="4" l="1"/>
  <c r="X181" i="4"/>
  <c r="R180" i="4"/>
  <c r="R178" i="4" s="1"/>
  <c r="Y181" i="4"/>
  <c r="W181" i="4"/>
  <c r="AE178" i="4"/>
  <c r="AE177" i="4"/>
  <c r="P177" i="4"/>
  <c r="P178" i="4"/>
  <c r="N180" i="4"/>
  <c r="Q180" i="4"/>
  <c r="O180" i="4"/>
  <c r="V177" i="4"/>
  <c r="V178" i="4"/>
  <c r="AB180" i="4"/>
  <c r="AC180" i="4"/>
  <c r="AF180" i="4"/>
  <c r="AD180" i="4"/>
  <c r="Z180" i="4"/>
  <c r="U178" i="4"/>
  <c r="U177" i="4"/>
  <c r="F29" i="7"/>
  <c r="E29" i="7"/>
  <c r="R177" i="4" l="1"/>
  <c r="U181" i="4"/>
  <c r="V181" i="4"/>
  <c r="R181" i="4"/>
  <c r="AE181" i="4"/>
  <c r="P181" i="4"/>
  <c r="AF177" i="4"/>
  <c r="AF178" i="4"/>
  <c r="AC178" i="4"/>
  <c r="AC177" i="4"/>
  <c r="S180" i="4"/>
  <c r="O178" i="4"/>
  <c r="O177" i="4"/>
  <c r="AB178" i="4"/>
  <c r="AB177" i="4"/>
  <c r="AG180" i="4"/>
  <c r="Q178" i="4"/>
  <c r="Q177" i="4"/>
  <c r="AD177" i="4"/>
  <c r="AD178" i="4"/>
  <c r="N177" i="4"/>
  <c r="N178" i="4"/>
  <c r="D105" i="8"/>
  <c r="D104" i="8"/>
  <c r="D103" i="8"/>
  <c r="D102" i="8"/>
  <c r="D101" i="8"/>
  <c r="D100" i="8"/>
  <c r="D99" i="8"/>
  <c r="D98" i="8"/>
  <c r="D97" i="8"/>
  <c r="D96" i="8"/>
  <c r="F91" i="8"/>
  <c r="G91" i="8"/>
  <c r="H91" i="8"/>
  <c r="F89" i="8"/>
  <c r="G89" i="8"/>
  <c r="H89" i="8"/>
  <c r="F82" i="8"/>
  <c r="G82" i="8"/>
  <c r="H82" i="8"/>
  <c r="F74" i="8"/>
  <c r="G74" i="8"/>
  <c r="H74" i="8"/>
  <c r="F66" i="8"/>
  <c r="G66" i="8"/>
  <c r="H66" i="8"/>
  <c r="F65" i="8"/>
  <c r="G65" i="8"/>
  <c r="H65" i="8"/>
  <c r="F64" i="8"/>
  <c r="G64" i="8"/>
  <c r="H64" i="8"/>
  <c r="F62" i="8"/>
  <c r="G62" i="8"/>
  <c r="H62" i="8"/>
  <c r="E157" i="17"/>
  <c r="F56" i="8"/>
  <c r="G56" i="8"/>
  <c r="H56" i="8"/>
  <c r="F55" i="8"/>
  <c r="G55" i="8"/>
  <c r="H55" i="8"/>
  <c r="F54" i="8"/>
  <c r="G54" i="8"/>
  <c r="H54" i="8"/>
  <c r="F53" i="8"/>
  <c r="G53" i="8"/>
  <c r="H53" i="8"/>
  <c r="F37" i="8"/>
  <c r="H37" i="8"/>
  <c r="D123" i="8"/>
  <c r="C111" i="8"/>
  <c r="C85" i="8"/>
  <c r="C109" i="8" s="1"/>
  <c r="C43" i="8"/>
  <c r="C39" i="8"/>
  <c r="C35" i="8"/>
  <c r="G173" i="17"/>
  <c r="G61" i="8" s="1"/>
  <c r="G166" i="17"/>
  <c r="G163" i="17"/>
  <c r="G157" i="17"/>
  <c r="G154" i="17"/>
  <c r="G151" i="17"/>
  <c r="G145" i="17"/>
  <c r="G58" i="8" s="1"/>
  <c r="V36" i="17"/>
  <c r="Q37" i="17"/>
  <c r="Z181" i="4" l="1"/>
  <c r="Q181" i="4"/>
  <c r="C75" i="8"/>
  <c r="AB181" i="4"/>
  <c r="O181" i="4"/>
  <c r="AD181" i="4"/>
  <c r="AF181" i="4"/>
  <c r="AC181" i="4"/>
  <c r="N181" i="4"/>
  <c r="Z186" i="4"/>
  <c r="Y182" i="4"/>
  <c r="W182" i="4"/>
  <c r="U182" i="4"/>
  <c r="Z185" i="4"/>
  <c r="Z187" i="4"/>
  <c r="Z188" i="4"/>
  <c r="Z184" i="4"/>
  <c r="X182" i="4"/>
  <c r="V182" i="4"/>
  <c r="Z183" i="4"/>
  <c r="AP183" i="4" s="1"/>
  <c r="G167" i="17"/>
  <c r="G60" i="8" s="1"/>
  <c r="C110" i="8"/>
  <c r="G59" i="8"/>
  <c r="C76" i="8"/>
  <c r="F35" i="8"/>
  <c r="G35" i="8"/>
  <c r="H35" i="8"/>
  <c r="AS57" i="17"/>
  <c r="AR34" i="17"/>
  <c r="AR130" i="17"/>
  <c r="AF55" i="17"/>
  <c r="AF31" i="17"/>
  <c r="V31" i="17"/>
  <c r="V32" i="17"/>
  <c r="V33" i="17"/>
  <c r="V34" i="17"/>
  <c r="V35" i="17"/>
  <c r="V37" i="17"/>
  <c r="V38" i="17"/>
  <c r="V39" i="17"/>
  <c r="V40" i="17"/>
  <c r="V41" i="17"/>
  <c r="V42" i="17"/>
  <c r="V43" i="17"/>
  <c r="V44" i="17"/>
  <c r="V45" i="17"/>
  <c r="V47" i="17"/>
  <c r="V48" i="17"/>
  <c r="V49" i="17"/>
  <c r="V50" i="17"/>
  <c r="V51" i="17"/>
  <c r="V52" i="17"/>
  <c r="V53" i="17"/>
  <c r="V54" i="17"/>
  <c r="V55" i="17"/>
  <c r="V56" i="17"/>
  <c r="V57" i="17"/>
  <c r="V58" i="17"/>
  <c r="V59" i="17"/>
  <c r="V60" i="17"/>
  <c r="V61" i="17"/>
  <c r="V62" i="17"/>
  <c r="V63" i="17"/>
  <c r="V65" i="17"/>
  <c r="V66" i="17"/>
  <c r="V67" i="17"/>
  <c r="V68" i="17"/>
  <c r="V69" i="17"/>
  <c r="V70" i="17"/>
  <c r="V71" i="17"/>
  <c r="V72" i="17"/>
  <c r="V73" i="17"/>
  <c r="V74" i="17"/>
  <c r="V75" i="17"/>
  <c r="V76" i="17"/>
  <c r="V78" i="17"/>
  <c r="V79" i="17"/>
  <c r="V80" i="17"/>
  <c r="V81" i="17"/>
  <c r="V82" i="17"/>
  <c r="V83" i="17"/>
  <c r="V84" i="17"/>
  <c r="V85" i="17"/>
  <c r="V86" i="17"/>
  <c r="V87" i="17"/>
  <c r="V88" i="17"/>
  <c r="V89" i="17"/>
  <c r="V90" i="17"/>
  <c r="V91" i="17"/>
  <c r="V92" i="17"/>
  <c r="V93" i="17"/>
  <c r="V94" i="17"/>
  <c r="V95" i="17"/>
  <c r="V96" i="17"/>
  <c r="V97" i="17"/>
  <c r="V98" i="17"/>
  <c r="V99" i="17"/>
  <c r="V100" i="17"/>
  <c r="V101" i="17"/>
  <c r="V102" i="17"/>
  <c r="V103" i="17"/>
  <c r="V104" i="17"/>
  <c r="V105" i="17"/>
  <c r="V106" i="17"/>
  <c r="V108" i="17"/>
  <c r="V109" i="17"/>
  <c r="V110" i="17"/>
  <c r="V111" i="17"/>
  <c r="V112" i="17"/>
  <c r="V113" i="17"/>
  <c r="V114" i="17"/>
  <c r="V115" i="17"/>
  <c r="V116" i="17"/>
  <c r="V117" i="17"/>
  <c r="V118" i="17"/>
  <c r="V119" i="17"/>
  <c r="V120" i="17"/>
  <c r="V121" i="17"/>
  <c r="V122" i="17"/>
  <c r="V123" i="17"/>
  <c r="V124" i="17"/>
  <c r="V125" i="17"/>
  <c r="V126" i="17"/>
  <c r="V127" i="17"/>
  <c r="V128" i="17"/>
  <c r="V129" i="17"/>
  <c r="V130" i="17"/>
  <c r="V131" i="17"/>
  <c r="V132" i="17"/>
  <c r="V133" i="17"/>
  <c r="X134" i="17"/>
  <c r="AC134" i="17"/>
  <c r="AH134" i="17"/>
  <c r="Q19" i="17"/>
  <c r="H1357" i="4"/>
  <c r="H1354" i="4"/>
  <c r="H1352" i="4"/>
  <c r="H1351" i="4"/>
  <c r="G1350" i="4"/>
  <c r="F1350" i="4"/>
  <c r="E1350" i="4"/>
  <c r="D1350" i="4"/>
  <c r="D1365" i="4" s="1"/>
  <c r="G1310" i="4"/>
  <c r="H1310" i="4"/>
  <c r="S181" i="4" l="1"/>
  <c r="S183" i="4" s="1"/>
  <c r="AO183" i="4" s="1"/>
  <c r="C108" i="8"/>
  <c r="G175" i="17"/>
  <c r="P182" i="4"/>
  <c r="O182" i="4"/>
  <c r="R182" i="4"/>
  <c r="S186" i="4"/>
  <c r="S185" i="4"/>
  <c r="S188" i="4"/>
  <c r="S187" i="4"/>
  <c r="Q182" i="4"/>
  <c r="N182" i="4"/>
  <c r="S184" i="4"/>
  <c r="AG181" i="4"/>
  <c r="AG183" i="4" s="1"/>
  <c r="AQ183" i="4" s="1"/>
  <c r="Z182" i="4"/>
  <c r="H1350" i="4"/>
  <c r="E22" i="13"/>
  <c r="D193" i="17"/>
  <c r="H72" i="8" s="1"/>
  <c r="AB182" i="4" l="1"/>
  <c r="AG188" i="4"/>
  <c r="AG186" i="4"/>
  <c r="AC182" i="4"/>
  <c r="AG187" i="4"/>
  <c r="AD182" i="4"/>
  <c r="AF182" i="4"/>
  <c r="AG184" i="4"/>
  <c r="AE182" i="4"/>
  <c r="AG185" i="4"/>
  <c r="S182" i="4"/>
  <c r="F72" i="8"/>
  <c r="E72" i="8"/>
  <c r="G72" i="8"/>
  <c r="E19" i="4"/>
  <c r="AG182" i="4" l="1"/>
  <c r="D72" i="8"/>
  <c r="D18" i="10"/>
  <c r="E18" i="10"/>
  <c r="F18" i="10"/>
  <c r="D19" i="10"/>
  <c r="E19" i="10"/>
  <c r="F19" i="10"/>
  <c r="C10" i="10"/>
  <c r="C6" i="10"/>
  <c r="S18" i="1" l="1"/>
  <c r="T18" i="1"/>
  <c r="U18" i="1"/>
  <c r="R18" i="1"/>
  <c r="S17" i="1"/>
  <c r="T17" i="1"/>
  <c r="U17" i="1"/>
  <c r="R17" i="1"/>
  <c r="F166" i="17" l="1"/>
  <c r="E145" i="17"/>
  <c r="D208" i="17"/>
  <c r="D207" i="17"/>
  <c r="D206" i="17"/>
  <c r="D205" i="17"/>
  <c r="D204" i="17"/>
  <c r="D202" i="17"/>
  <c r="D203" i="17"/>
  <c r="D201" i="17"/>
  <c r="D200" i="17"/>
  <c r="D199" i="17"/>
  <c r="D198" i="17"/>
  <c r="D197" i="17"/>
  <c r="D196" i="17"/>
  <c r="D195" i="17"/>
  <c r="D194" i="17"/>
  <c r="D192" i="17"/>
  <c r="D191" i="17"/>
  <c r="D190" i="17"/>
  <c r="D189" i="17"/>
  <c r="D188" i="17"/>
  <c r="D187" i="17"/>
  <c r="D186" i="17"/>
  <c r="D185" i="17"/>
  <c r="D184" i="17"/>
  <c r="D183" i="17"/>
  <c r="AR58" i="17"/>
  <c r="AR19" i="17"/>
  <c r="V26" i="17"/>
  <c r="AI34" i="4" l="1"/>
  <c r="E6" i="18" l="1"/>
  <c r="D9" i="1"/>
  <c r="E9" i="13"/>
  <c r="E8" i="13"/>
  <c r="B8" i="13"/>
  <c r="E7" i="13"/>
  <c r="B7" i="13"/>
  <c r="F8" i="17"/>
  <c r="E8" i="4"/>
  <c r="E37" i="8"/>
  <c r="D37" i="8" s="1"/>
  <c r="D38" i="8"/>
  <c r="E40" i="8"/>
  <c r="F40" i="8"/>
  <c r="G40" i="8"/>
  <c r="H40" i="8"/>
  <c r="E41" i="8"/>
  <c r="F41" i="8"/>
  <c r="G41" i="8"/>
  <c r="H41" i="8"/>
  <c r="E42" i="8"/>
  <c r="F42" i="8"/>
  <c r="G42" i="8"/>
  <c r="H42" i="8"/>
  <c r="E44" i="8"/>
  <c r="F44" i="8"/>
  <c r="G44" i="8"/>
  <c r="H44" i="8"/>
  <c r="E45" i="8"/>
  <c r="F45" i="8"/>
  <c r="G45" i="8"/>
  <c r="H45" i="8"/>
  <c r="E53" i="8"/>
  <c r="E54" i="8"/>
  <c r="D54" i="8" s="1"/>
  <c r="E55" i="8"/>
  <c r="D55" i="8" s="1"/>
  <c r="E56" i="8"/>
  <c r="E58" i="8"/>
  <c r="E62" i="8"/>
  <c r="D62" i="8" s="1"/>
  <c r="E63" i="8"/>
  <c r="F63" i="8"/>
  <c r="G63" i="8"/>
  <c r="H63" i="8"/>
  <c r="E64" i="8"/>
  <c r="D64" i="8" s="1"/>
  <c r="E65" i="8"/>
  <c r="D65" i="8" s="1"/>
  <c r="E66" i="8"/>
  <c r="D66" i="8" s="1"/>
  <c r="D74" i="8"/>
  <c r="E80" i="8"/>
  <c r="F80" i="8"/>
  <c r="G80" i="8"/>
  <c r="H80" i="8"/>
  <c r="E82" i="8"/>
  <c r="D82" i="8" s="1"/>
  <c r="E86" i="8"/>
  <c r="F86" i="8"/>
  <c r="G86" i="8"/>
  <c r="H86" i="8"/>
  <c r="E89" i="8"/>
  <c r="E90" i="8"/>
  <c r="F90" i="8"/>
  <c r="G90" i="8"/>
  <c r="H90" i="8"/>
  <c r="E91" i="8"/>
  <c r="D91" i="8" s="1"/>
  <c r="E92" i="8"/>
  <c r="F92" i="8"/>
  <c r="G92" i="8"/>
  <c r="H92" i="8"/>
  <c r="C99" i="8"/>
  <c r="C96" i="8" s="1"/>
  <c r="C101" i="8"/>
  <c r="E17" i="10" l="1"/>
  <c r="F43" i="8"/>
  <c r="D80" i="8"/>
  <c r="D56" i="8"/>
  <c r="C19" i="10"/>
  <c r="G19" i="10" s="1"/>
  <c r="D63" i="8"/>
  <c r="D53" i="8"/>
  <c r="C18" i="10"/>
  <c r="G18" i="10" s="1"/>
  <c r="E43" i="1"/>
  <c r="D93" i="8"/>
  <c r="F39" i="8"/>
  <c r="D42" i="8"/>
  <c r="D40" i="8"/>
  <c r="E39" i="8"/>
  <c r="E35" i="8"/>
  <c r="D35" i="8" s="1"/>
  <c r="E43" i="8"/>
  <c r="D45" i="8"/>
  <c r="D44" i="8"/>
  <c r="D41" i="8"/>
  <c r="H43" i="8"/>
  <c r="H39" i="8"/>
  <c r="G43" i="8"/>
  <c r="G39" i="8"/>
  <c r="D89" i="8"/>
  <c r="D90" i="8"/>
  <c r="C77" i="8"/>
  <c r="D86" i="8"/>
  <c r="AF1324" i="4"/>
  <c r="AE1324" i="4"/>
  <c r="AD1324" i="4"/>
  <c r="AC1324" i="4"/>
  <c r="AB1324" i="4"/>
  <c r="Y1324" i="4"/>
  <c r="X1324" i="4"/>
  <c r="W1324" i="4"/>
  <c r="V1324" i="4"/>
  <c r="U1324" i="4"/>
  <c r="R1324" i="4"/>
  <c r="Q1324" i="4"/>
  <c r="P1324" i="4"/>
  <c r="O1324" i="4"/>
  <c r="N1324" i="4"/>
  <c r="K1324" i="4"/>
  <c r="J1324" i="4"/>
  <c r="I1324" i="4"/>
  <c r="H1324" i="4"/>
  <c r="G1324" i="4"/>
  <c r="AF1311" i="4"/>
  <c r="AE1311" i="4"/>
  <c r="AD1311" i="4"/>
  <c r="Y1311" i="4"/>
  <c r="X1311" i="4"/>
  <c r="W1311" i="4"/>
  <c r="R1311" i="4"/>
  <c r="Q1311" i="4"/>
  <c r="P1311" i="4"/>
  <c r="K1311" i="4"/>
  <c r="J1311" i="4"/>
  <c r="I1311" i="4"/>
  <c r="AF1298" i="4"/>
  <c r="AE1298" i="4"/>
  <c r="AD1298" i="4"/>
  <c r="AC1298" i="4"/>
  <c r="AB1298" i="4"/>
  <c r="Y1298" i="4"/>
  <c r="X1298" i="4"/>
  <c r="W1298" i="4"/>
  <c r="V1298" i="4"/>
  <c r="U1298" i="4"/>
  <c r="R1298" i="4"/>
  <c r="Q1298" i="4"/>
  <c r="P1298" i="4"/>
  <c r="O1298" i="4"/>
  <c r="N1298" i="4"/>
  <c r="K1298" i="4"/>
  <c r="J1298" i="4"/>
  <c r="I1298" i="4"/>
  <c r="H1298" i="4"/>
  <c r="G1298" i="4"/>
  <c r="AF1285" i="4"/>
  <c r="AE1285" i="4"/>
  <c r="AD1285" i="4"/>
  <c r="AC1285" i="4"/>
  <c r="AB1285" i="4"/>
  <c r="Y1285" i="4"/>
  <c r="X1285" i="4"/>
  <c r="W1285" i="4"/>
  <c r="V1285" i="4"/>
  <c r="U1285" i="4"/>
  <c r="R1285" i="4"/>
  <c r="Q1285" i="4"/>
  <c r="P1285" i="4"/>
  <c r="O1285" i="4"/>
  <c r="N1285" i="4"/>
  <c r="K1285" i="4"/>
  <c r="J1285" i="4"/>
  <c r="I1285" i="4"/>
  <c r="H1285" i="4"/>
  <c r="G1285" i="4"/>
  <c r="AF1272" i="4"/>
  <c r="AE1272" i="4"/>
  <c r="AD1272" i="4"/>
  <c r="AC1272" i="4"/>
  <c r="AB1272" i="4"/>
  <c r="Y1272" i="4"/>
  <c r="X1272" i="4"/>
  <c r="W1272" i="4"/>
  <c r="V1272" i="4"/>
  <c r="U1272" i="4"/>
  <c r="R1272" i="4"/>
  <c r="Q1272" i="4"/>
  <c r="P1272" i="4"/>
  <c r="O1272" i="4"/>
  <c r="N1272" i="4"/>
  <c r="K1272" i="4"/>
  <c r="J1272" i="4"/>
  <c r="I1272" i="4"/>
  <c r="H1272" i="4"/>
  <c r="G1272" i="4"/>
  <c r="AF1259" i="4"/>
  <c r="AE1259" i="4"/>
  <c r="AD1259" i="4"/>
  <c r="AC1259" i="4"/>
  <c r="AB1259" i="4"/>
  <c r="Y1259" i="4"/>
  <c r="X1259" i="4"/>
  <c r="W1259" i="4"/>
  <c r="V1259" i="4"/>
  <c r="U1259" i="4"/>
  <c r="R1259" i="4"/>
  <c r="Q1259" i="4"/>
  <c r="P1259" i="4"/>
  <c r="O1259" i="4"/>
  <c r="N1259" i="4"/>
  <c r="K1259" i="4"/>
  <c r="J1259" i="4"/>
  <c r="I1259" i="4"/>
  <c r="H1259" i="4"/>
  <c r="G1259" i="4"/>
  <c r="AF1246" i="4"/>
  <c r="AE1246" i="4"/>
  <c r="AD1246" i="4"/>
  <c r="AC1246" i="4"/>
  <c r="AB1246" i="4"/>
  <c r="Y1246" i="4"/>
  <c r="X1246" i="4"/>
  <c r="W1246" i="4"/>
  <c r="V1246" i="4"/>
  <c r="U1246" i="4"/>
  <c r="R1246" i="4"/>
  <c r="Q1246" i="4"/>
  <c r="P1246" i="4"/>
  <c r="O1246" i="4"/>
  <c r="N1246" i="4"/>
  <c r="K1246" i="4"/>
  <c r="J1246" i="4"/>
  <c r="I1246" i="4"/>
  <c r="H1246" i="4"/>
  <c r="G1246" i="4"/>
  <c r="AF1233" i="4"/>
  <c r="AE1233" i="4"/>
  <c r="AD1233" i="4"/>
  <c r="AC1233" i="4"/>
  <c r="AB1233" i="4"/>
  <c r="Y1233" i="4"/>
  <c r="X1233" i="4"/>
  <c r="W1233" i="4"/>
  <c r="V1233" i="4"/>
  <c r="U1233" i="4"/>
  <c r="R1233" i="4"/>
  <c r="Q1233" i="4"/>
  <c r="P1233" i="4"/>
  <c r="O1233" i="4"/>
  <c r="N1233" i="4"/>
  <c r="K1233" i="4"/>
  <c r="J1233" i="4"/>
  <c r="I1233" i="4"/>
  <c r="H1233" i="4"/>
  <c r="G1233" i="4"/>
  <c r="AF1220" i="4"/>
  <c r="AE1220" i="4"/>
  <c r="AD1220" i="4"/>
  <c r="AC1220" i="4"/>
  <c r="AB1220" i="4"/>
  <c r="Y1220" i="4"/>
  <c r="X1220" i="4"/>
  <c r="W1220" i="4"/>
  <c r="V1220" i="4"/>
  <c r="U1220" i="4"/>
  <c r="R1220" i="4"/>
  <c r="Q1220" i="4"/>
  <c r="P1220" i="4"/>
  <c r="O1220" i="4"/>
  <c r="N1220" i="4"/>
  <c r="K1220" i="4"/>
  <c r="J1220" i="4"/>
  <c r="I1220" i="4"/>
  <c r="H1220" i="4"/>
  <c r="G1220" i="4"/>
  <c r="AF1207" i="4"/>
  <c r="AE1207" i="4"/>
  <c r="AD1207" i="4"/>
  <c r="AC1207" i="4"/>
  <c r="AB1207" i="4"/>
  <c r="Y1207" i="4"/>
  <c r="X1207" i="4"/>
  <c r="W1207" i="4"/>
  <c r="V1207" i="4"/>
  <c r="U1207" i="4"/>
  <c r="R1207" i="4"/>
  <c r="Q1207" i="4"/>
  <c r="P1207" i="4"/>
  <c r="O1207" i="4"/>
  <c r="N1207" i="4"/>
  <c r="K1207" i="4"/>
  <c r="J1207" i="4"/>
  <c r="I1207" i="4"/>
  <c r="H1207" i="4"/>
  <c r="G1207" i="4"/>
  <c r="AF1194" i="4"/>
  <c r="AE1194" i="4"/>
  <c r="AD1194" i="4"/>
  <c r="AC1194" i="4"/>
  <c r="AB1194" i="4"/>
  <c r="Y1194" i="4"/>
  <c r="X1194" i="4"/>
  <c r="W1194" i="4"/>
  <c r="V1194" i="4"/>
  <c r="U1194" i="4"/>
  <c r="R1194" i="4"/>
  <c r="Q1194" i="4"/>
  <c r="P1194" i="4"/>
  <c r="O1194" i="4"/>
  <c r="N1194" i="4"/>
  <c r="K1194" i="4"/>
  <c r="J1194" i="4"/>
  <c r="I1194" i="4"/>
  <c r="H1194" i="4"/>
  <c r="G1194" i="4"/>
  <c r="AF1181" i="4"/>
  <c r="AE1181" i="4"/>
  <c r="AD1181" i="4"/>
  <c r="AC1181" i="4"/>
  <c r="AB1181" i="4"/>
  <c r="Y1181" i="4"/>
  <c r="X1181" i="4"/>
  <c r="W1181" i="4"/>
  <c r="V1181" i="4"/>
  <c r="U1181" i="4"/>
  <c r="R1181" i="4"/>
  <c r="Q1181" i="4"/>
  <c r="P1181" i="4"/>
  <c r="O1181" i="4"/>
  <c r="N1181" i="4"/>
  <c r="K1181" i="4"/>
  <c r="J1181" i="4"/>
  <c r="I1181" i="4"/>
  <c r="H1181" i="4"/>
  <c r="G1181" i="4"/>
  <c r="AF1168" i="4"/>
  <c r="AE1168" i="4"/>
  <c r="AD1168" i="4"/>
  <c r="AC1168" i="4"/>
  <c r="AB1168" i="4"/>
  <c r="Y1168" i="4"/>
  <c r="X1168" i="4"/>
  <c r="W1168" i="4"/>
  <c r="V1168" i="4"/>
  <c r="U1168" i="4"/>
  <c r="R1168" i="4"/>
  <c r="Q1168" i="4"/>
  <c r="P1168" i="4"/>
  <c r="O1168" i="4"/>
  <c r="N1168" i="4"/>
  <c r="G1155" i="4"/>
  <c r="K1168" i="4"/>
  <c r="J1168" i="4"/>
  <c r="I1168" i="4"/>
  <c r="H1168" i="4"/>
  <c r="G1168" i="4"/>
  <c r="AF1155" i="4"/>
  <c r="AE1155" i="4"/>
  <c r="AD1155" i="4"/>
  <c r="AC1155" i="4"/>
  <c r="AB1155" i="4"/>
  <c r="Y1155" i="4"/>
  <c r="X1155" i="4"/>
  <c r="W1155" i="4"/>
  <c r="V1155" i="4"/>
  <c r="U1155" i="4"/>
  <c r="R1155" i="4"/>
  <c r="Q1155" i="4"/>
  <c r="P1155" i="4"/>
  <c r="O1155" i="4"/>
  <c r="N1155" i="4"/>
  <c r="K1155" i="4"/>
  <c r="J1155" i="4"/>
  <c r="I1155" i="4"/>
  <c r="H1155" i="4"/>
  <c r="AF1142" i="4"/>
  <c r="AE1142" i="4"/>
  <c r="AD1142" i="4"/>
  <c r="AC1142" i="4"/>
  <c r="AB1142" i="4"/>
  <c r="Y1142" i="4"/>
  <c r="X1142" i="4"/>
  <c r="W1142" i="4"/>
  <c r="V1142" i="4"/>
  <c r="U1142" i="4"/>
  <c r="R1142" i="4"/>
  <c r="Q1142" i="4"/>
  <c r="P1142" i="4"/>
  <c r="O1142" i="4"/>
  <c r="N1142" i="4"/>
  <c r="K1142" i="4"/>
  <c r="J1142" i="4"/>
  <c r="I1142" i="4"/>
  <c r="H1142" i="4"/>
  <c r="G1142" i="4"/>
  <c r="AF1129" i="4"/>
  <c r="AE1129" i="4"/>
  <c r="AD1129" i="4"/>
  <c r="AC1129" i="4"/>
  <c r="AB1129" i="4"/>
  <c r="Y1129" i="4"/>
  <c r="X1129" i="4"/>
  <c r="W1129" i="4"/>
  <c r="V1129" i="4"/>
  <c r="U1129" i="4"/>
  <c r="R1129" i="4"/>
  <c r="Q1129" i="4"/>
  <c r="P1129" i="4"/>
  <c r="O1129" i="4"/>
  <c r="N1129" i="4"/>
  <c r="K1129" i="4"/>
  <c r="J1129" i="4"/>
  <c r="I1129" i="4"/>
  <c r="H1129" i="4"/>
  <c r="G1129" i="4"/>
  <c r="AF1116" i="4"/>
  <c r="AE1116" i="4"/>
  <c r="AD1116" i="4"/>
  <c r="AC1116" i="4"/>
  <c r="AB1116" i="4"/>
  <c r="Y1116" i="4"/>
  <c r="X1116" i="4"/>
  <c r="W1116" i="4"/>
  <c r="V1116" i="4"/>
  <c r="U1116" i="4"/>
  <c r="R1116" i="4"/>
  <c r="Q1116" i="4"/>
  <c r="P1116" i="4"/>
  <c r="O1116" i="4"/>
  <c r="N1116" i="4"/>
  <c r="K1116" i="4"/>
  <c r="J1116" i="4"/>
  <c r="I1116" i="4"/>
  <c r="H1116" i="4"/>
  <c r="G1116" i="4"/>
  <c r="AF1103" i="4"/>
  <c r="AE1103" i="4"/>
  <c r="AD1103" i="4"/>
  <c r="AC1103" i="4"/>
  <c r="AB1103" i="4"/>
  <c r="Y1103" i="4"/>
  <c r="X1103" i="4"/>
  <c r="W1103" i="4"/>
  <c r="V1103" i="4"/>
  <c r="U1103" i="4"/>
  <c r="R1103" i="4"/>
  <c r="Q1103" i="4"/>
  <c r="P1103" i="4"/>
  <c r="O1103" i="4"/>
  <c r="N1103" i="4"/>
  <c r="K1103" i="4"/>
  <c r="J1103" i="4"/>
  <c r="I1103" i="4"/>
  <c r="H1103" i="4"/>
  <c r="G1103" i="4"/>
  <c r="AF1090" i="4"/>
  <c r="AE1090" i="4"/>
  <c r="AD1090" i="4"/>
  <c r="AC1090" i="4"/>
  <c r="AB1090" i="4"/>
  <c r="Y1090" i="4"/>
  <c r="X1090" i="4"/>
  <c r="W1090" i="4"/>
  <c r="V1090" i="4"/>
  <c r="U1090" i="4"/>
  <c r="R1090" i="4"/>
  <c r="Q1090" i="4"/>
  <c r="P1090" i="4"/>
  <c r="O1090" i="4"/>
  <c r="N1090" i="4"/>
  <c r="K1090" i="4"/>
  <c r="J1090" i="4"/>
  <c r="I1090" i="4"/>
  <c r="H1090" i="4"/>
  <c r="G1090" i="4"/>
  <c r="AF1077" i="4"/>
  <c r="AE1077" i="4"/>
  <c r="AD1077" i="4"/>
  <c r="AC1077" i="4"/>
  <c r="AB1077" i="4"/>
  <c r="Y1077" i="4"/>
  <c r="X1077" i="4"/>
  <c r="W1077" i="4"/>
  <c r="V1077" i="4"/>
  <c r="U1077" i="4"/>
  <c r="R1077" i="4"/>
  <c r="Q1077" i="4"/>
  <c r="P1077" i="4"/>
  <c r="O1077" i="4"/>
  <c r="N1077" i="4"/>
  <c r="K1077" i="4"/>
  <c r="J1077" i="4"/>
  <c r="I1077" i="4"/>
  <c r="H1077" i="4"/>
  <c r="G1077" i="4"/>
  <c r="AF1064" i="4"/>
  <c r="AE1064" i="4"/>
  <c r="AD1064" i="4"/>
  <c r="AC1064" i="4"/>
  <c r="AB1064" i="4"/>
  <c r="Y1064" i="4"/>
  <c r="X1064" i="4"/>
  <c r="W1064" i="4"/>
  <c r="V1064" i="4"/>
  <c r="U1064" i="4"/>
  <c r="R1064" i="4"/>
  <c r="Q1064" i="4"/>
  <c r="P1064" i="4"/>
  <c r="O1064" i="4"/>
  <c r="N1064" i="4"/>
  <c r="K1064" i="4"/>
  <c r="J1064" i="4"/>
  <c r="I1064" i="4"/>
  <c r="H1064" i="4"/>
  <c r="G1064" i="4"/>
  <c r="AF1051" i="4"/>
  <c r="AE1051" i="4"/>
  <c r="AD1051" i="4"/>
  <c r="AC1051" i="4"/>
  <c r="AB1051" i="4"/>
  <c r="Y1051" i="4"/>
  <c r="X1051" i="4"/>
  <c r="W1051" i="4"/>
  <c r="V1051" i="4"/>
  <c r="U1051" i="4"/>
  <c r="R1051" i="4"/>
  <c r="Q1051" i="4"/>
  <c r="P1051" i="4"/>
  <c r="O1051" i="4"/>
  <c r="N1051" i="4"/>
  <c r="K1051" i="4"/>
  <c r="J1051" i="4"/>
  <c r="I1051" i="4"/>
  <c r="H1051" i="4"/>
  <c r="G1051" i="4"/>
  <c r="AF1038" i="4"/>
  <c r="AE1038" i="4"/>
  <c r="AD1038" i="4"/>
  <c r="AC1038" i="4"/>
  <c r="AB1038" i="4"/>
  <c r="Y1038" i="4"/>
  <c r="X1038" i="4"/>
  <c r="W1038" i="4"/>
  <c r="V1038" i="4"/>
  <c r="U1038" i="4"/>
  <c r="R1038" i="4"/>
  <c r="Q1038" i="4"/>
  <c r="P1038" i="4"/>
  <c r="O1038" i="4"/>
  <c r="N1038" i="4"/>
  <c r="K1038" i="4"/>
  <c r="J1038" i="4"/>
  <c r="I1038" i="4"/>
  <c r="H1038" i="4"/>
  <c r="G1038" i="4"/>
  <c r="AF1025" i="4"/>
  <c r="AE1025" i="4"/>
  <c r="AD1025" i="4"/>
  <c r="AC1025" i="4"/>
  <c r="AB1025" i="4"/>
  <c r="Y1025" i="4"/>
  <c r="X1025" i="4"/>
  <c r="W1025" i="4"/>
  <c r="V1025" i="4"/>
  <c r="U1025" i="4"/>
  <c r="R1025" i="4"/>
  <c r="Q1025" i="4"/>
  <c r="P1025" i="4"/>
  <c r="O1025" i="4"/>
  <c r="N1025" i="4"/>
  <c r="K1025" i="4"/>
  <c r="J1025" i="4"/>
  <c r="I1025" i="4"/>
  <c r="H1025" i="4"/>
  <c r="G1025" i="4"/>
  <c r="AF1012" i="4"/>
  <c r="AE1012" i="4"/>
  <c r="AD1012" i="4"/>
  <c r="AC1012" i="4"/>
  <c r="AB1012" i="4"/>
  <c r="Y1012" i="4"/>
  <c r="X1012" i="4"/>
  <c r="W1012" i="4"/>
  <c r="V1012" i="4"/>
  <c r="U1012" i="4"/>
  <c r="R1012" i="4"/>
  <c r="Q1012" i="4"/>
  <c r="P1012" i="4"/>
  <c r="O1012" i="4"/>
  <c r="N1012" i="4"/>
  <c r="K1012" i="4"/>
  <c r="J1012" i="4"/>
  <c r="I1012" i="4"/>
  <c r="H1012" i="4"/>
  <c r="G1012" i="4"/>
  <c r="AF999" i="4"/>
  <c r="AE999" i="4"/>
  <c r="AD999" i="4"/>
  <c r="AC999" i="4"/>
  <c r="AB999" i="4"/>
  <c r="Y999" i="4"/>
  <c r="X999" i="4"/>
  <c r="W999" i="4"/>
  <c r="V999" i="4"/>
  <c r="U999" i="4"/>
  <c r="R999" i="4"/>
  <c r="Q999" i="4"/>
  <c r="P999" i="4"/>
  <c r="O999" i="4"/>
  <c r="N999" i="4"/>
  <c r="K999" i="4"/>
  <c r="J999" i="4"/>
  <c r="I999" i="4"/>
  <c r="H999" i="4"/>
  <c r="G999" i="4"/>
  <c r="G986" i="4"/>
  <c r="AF986" i="4"/>
  <c r="AE986" i="4"/>
  <c r="AD986" i="4"/>
  <c r="AC986" i="4"/>
  <c r="AB986" i="4"/>
  <c r="Y986" i="4"/>
  <c r="X986" i="4"/>
  <c r="W986" i="4"/>
  <c r="V986" i="4"/>
  <c r="U986" i="4"/>
  <c r="R986" i="4"/>
  <c r="Q986" i="4"/>
  <c r="P986" i="4"/>
  <c r="O986" i="4"/>
  <c r="N986" i="4"/>
  <c r="K986" i="4"/>
  <c r="J986" i="4"/>
  <c r="I986" i="4"/>
  <c r="H986" i="4"/>
  <c r="AF973" i="4"/>
  <c r="AE973" i="4"/>
  <c r="AD973" i="4"/>
  <c r="AC973" i="4"/>
  <c r="AB973" i="4"/>
  <c r="Y973" i="4"/>
  <c r="X973" i="4"/>
  <c r="W973" i="4"/>
  <c r="V973" i="4"/>
  <c r="U973" i="4"/>
  <c r="R973" i="4"/>
  <c r="Q973" i="4"/>
  <c r="P973" i="4"/>
  <c r="O973" i="4"/>
  <c r="N973" i="4"/>
  <c r="K973" i="4"/>
  <c r="J973" i="4"/>
  <c r="I973" i="4"/>
  <c r="H973" i="4"/>
  <c r="G973" i="4"/>
  <c r="AF960" i="4"/>
  <c r="AE960" i="4"/>
  <c r="AD960" i="4"/>
  <c r="AC960" i="4"/>
  <c r="AB960" i="4"/>
  <c r="Y960" i="4"/>
  <c r="X960" i="4"/>
  <c r="W960" i="4"/>
  <c r="V960" i="4"/>
  <c r="U960" i="4"/>
  <c r="R960" i="4"/>
  <c r="Q960" i="4"/>
  <c r="P960" i="4"/>
  <c r="O960" i="4"/>
  <c r="N960" i="4"/>
  <c r="K960" i="4"/>
  <c r="J960" i="4"/>
  <c r="I960" i="4"/>
  <c r="H960" i="4"/>
  <c r="G960" i="4"/>
  <c r="G947" i="4"/>
  <c r="AF947" i="4"/>
  <c r="AE947" i="4"/>
  <c r="AD947" i="4"/>
  <c r="AC947" i="4"/>
  <c r="AB947" i="4"/>
  <c r="Y947" i="4"/>
  <c r="X947" i="4"/>
  <c r="W947" i="4"/>
  <c r="V947" i="4"/>
  <c r="U947" i="4"/>
  <c r="R947" i="4"/>
  <c r="Q947" i="4"/>
  <c r="P947" i="4"/>
  <c r="O947" i="4"/>
  <c r="N947" i="4"/>
  <c r="K947" i="4"/>
  <c r="J947" i="4"/>
  <c r="I947" i="4"/>
  <c r="H947" i="4"/>
  <c r="AF934" i="4"/>
  <c r="AE934" i="4"/>
  <c r="AD934" i="4"/>
  <c r="AC934" i="4"/>
  <c r="AB934" i="4"/>
  <c r="Y934" i="4"/>
  <c r="X934" i="4"/>
  <c r="W934" i="4"/>
  <c r="V934" i="4"/>
  <c r="U934" i="4"/>
  <c r="R934" i="4"/>
  <c r="Q934" i="4"/>
  <c r="P934" i="4"/>
  <c r="O934" i="4"/>
  <c r="N934" i="4"/>
  <c r="K934" i="4"/>
  <c r="J934" i="4"/>
  <c r="I934" i="4"/>
  <c r="H934" i="4"/>
  <c r="G934" i="4"/>
  <c r="AF921" i="4"/>
  <c r="AE921" i="4"/>
  <c r="AD921" i="4"/>
  <c r="AC921" i="4"/>
  <c r="AB921" i="4"/>
  <c r="Y921" i="4"/>
  <c r="X921" i="4"/>
  <c r="W921" i="4"/>
  <c r="V921" i="4"/>
  <c r="U921" i="4"/>
  <c r="R921" i="4"/>
  <c r="Q921" i="4"/>
  <c r="P921" i="4"/>
  <c r="O921" i="4"/>
  <c r="N921" i="4"/>
  <c r="K921" i="4"/>
  <c r="J921" i="4"/>
  <c r="I921" i="4"/>
  <c r="H921" i="4"/>
  <c r="G921" i="4"/>
  <c r="AF908" i="4"/>
  <c r="AE908" i="4"/>
  <c r="AD908" i="4"/>
  <c r="AC908" i="4"/>
  <c r="AB908" i="4"/>
  <c r="Y908" i="4"/>
  <c r="X908" i="4"/>
  <c r="W908" i="4"/>
  <c r="V908" i="4"/>
  <c r="U908" i="4"/>
  <c r="R908" i="4"/>
  <c r="Q908" i="4"/>
  <c r="P908" i="4"/>
  <c r="O908" i="4"/>
  <c r="N908" i="4"/>
  <c r="K908" i="4"/>
  <c r="J908" i="4"/>
  <c r="I908" i="4"/>
  <c r="H908" i="4"/>
  <c r="G908" i="4"/>
  <c r="AF895" i="4"/>
  <c r="AE895" i="4"/>
  <c r="AD895" i="4"/>
  <c r="AC895" i="4"/>
  <c r="AB895" i="4"/>
  <c r="Y895" i="4"/>
  <c r="X895" i="4"/>
  <c r="W895" i="4"/>
  <c r="V895" i="4"/>
  <c r="U895" i="4"/>
  <c r="R895" i="4"/>
  <c r="Q895" i="4"/>
  <c r="P895" i="4"/>
  <c r="O895" i="4"/>
  <c r="N895" i="4"/>
  <c r="K895" i="4"/>
  <c r="J895" i="4"/>
  <c r="I895" i="4"/>
  <c r="H895" i="4"/>
  <c r="G895" i="4"/>
  <c r="AF882" i="4"/>
  <c r="AE882" i="4"/>
  <c r="AD882" i="4"/>
  <c r="AC882" i="4"/>
  <c r="AB882" i="4"/>
  <c r="Y882" i="4"/>
  <c r="X882" i="4"/>
  <c r="W882" i="4"/>
  <c r="V882" i="4"/>
  <c r="U882" i="4"/>
  <c r="R882" i="4"/>
  <c r="Q882" i="4"/>
  <c r="P882" i="4"/>
  <c r="O882" i="4"/>
  <c r="N882" i="4"/>
  <c r="K882" i="4"/>
  <c r="J882" i="4"/>
  <c r="I882" i="4"/>
  <c r="H882" i="4"/>
  <c r="G882" i="4"/>
  <c r="AF869" i="4"/>
  <c r="AE869" i="4"/>
  <c r="AD869" i="4"/>
  <c r="AC869" i="4"/>
  <c r="AB869" i="4"/>
  <c r="Y869" i="4"/>
  <c r="X869" i="4"/>
  <c r="W869" i="4"/>
  <c r="V869" i="4"/>
  <c r="U869" i="4"/>
  <c r="R869" i="4"/>
  <c r="Q869" i="4"/>
  <c r="P869" i="4"/>
  <c r="O869" i="4"/>
  <c r="N869" i="4"/>
  <c r="K869" i="4"/>
  <c r="J869" i="4"/>
  <c r="I869" i="4"/>
  <c r="H869" i="4"/>
  <c r="G869" i="4"/>
  <c r="AF856" i="4"/>
  <c r="AE856" i="4"/>
  <c r="AD856" i="4"/>
  <c r="AC856" i="4"/>
  <c r="AB856" i="4"/>
  <c r="Y856" i="4"/>
  <c r="X856" i="4"/>
  <c r="W856" i="4"/>
  <c r="V856" i="4"/>
  <c r="U856" i="4"/>
  <c r="R856" i="4"/>
  <c r="Q856" i="4"/>
  <c r="P856" i="4"/>
  <c r="O856" i="4"/>
  <c r="N856" i="4"/>
  <c r="K856" i="4"/>
  <c r="J856" i="4"/>
  <c r="I856" i="4"/>
  <c r="H856" i="4"/>
  <c r="G856" i="4"/>
  <c r="AF843" i="4"/>
  <c r="AE843" i="4"/>
  <c r="AD843" i="4"/>
  <c r="AC843" i="4"/>
  <c r="AB843" i="4"/>
  <c r="Y843" i="4"/>
  <c r="X843" i="4"/>
  <c r="W843" i="4"/>
  <c r="V843" i="4"/>
  <c r="U843" i="4"/>
  <c r="R843" i="4"/>
  <c r="Q843" i="4"/>
  <c r="P843" i="4"/>
  <c r="O843" i="4"/>
  <c r="N843" i="4"/>
  <c r="K843" i="4"/>
  <c r="J843" i="4"/>
  <c r="I843" i="4"/>
  <c r="H843" i="4"/>
  <c r="G843" i="4"/>
  <c r="H830" i="4"/>
  <c r="AF830" i="4"/>
  <c r="AE830" i="4"/>
  <c r="AD830" i="4"/>
  <c r="AC830" i="4"/>
  <c r="AB830" i="4"/>
  <c r="Y830" i="4"/>
  <c r="X830" i="4"/>
  <c r="W830" i="4"/>
  <c r="V830" i="4"/>
  <c r="U830" i="4"/>
  <c r="R830" i="4"/>
  <c r="Q830" i="4"/>
  <c r="P830" i="4"/>
  <c r="O830" i="4"/>
  <c r="N830" i="4"/>
  <c r="K830" i="4"/>
  <c r="J830" i="4"/>
  <c r="I830" i="4"/>
  <c r="G830" i="4"/>
  <c r="AF817" i="4"/>
  <c r="AE817" i="4"/>
  <c r="AD817" i="4"/>
  <c r="AC817" i="4"/>
  <c r="AB817" i="4"/>
  <c r="Y817" i="4"/>
  <c r="X817" i="4"/>
  <c r="W817" i="4"/>
  <c r="V817" i="4"/>
  <c r="U817" i="4"/>
  <c r="R817" i="4"/>
  <c r="Q817" i="4"/>
  <c r="P817" i="4"/>
  <c r="O817" i="4"/>
  <c r="N817" i="4"/>
  <c r="K817" i="4"/>
  <c r="J817" i="4"/>
  <c r="I817" i="4"/>
  <c r="H817" i="4"/>
  <c r="G817" i="4"/>
  <c r="AF804" i="4"/>
  <c r="AE804" i="4"/>
  <c r="AD804" i="4"/>
  <c r="AC804" i="4"/>
  <c r="AB804" i="4"/>
  <c r="Y804" i="4"/>
  <c r="X804" i="4"/>
  <c r="W804" i="4"/>
  <c r="V804" i="4"/>
  <c r="U804" i="4"/>
  <c r="R804" i="4"/>
  <c r="Q804" i="4"/>
  <c r="P804" i="4"/>
  <c r="O804" i="4"/>
  <c r="N804" i="4"/>
  <c r="K804" i="4"/>
  <c r="J804" i="4"/>
  <c r="I804" i="4"/>
  <c r="H804" i="4"/>
  <c r="G804" i="4"/>
  <c r="AF791" i="4"/>
  <c r="AE791" i="4"/>
  <c r="AD791" i="4"/>
  <c r="AC791" i="4"/>
  <c r="AB791" i="4"/>
  <c r="Y791" i="4"/>
  <c r="X791" i="4"/>
  <c r="W791" i="4"/>
  <c r="V791" i="4"/>
  <c r="U791" i="4"/>
  <c r="R791" i="4"/>
  <c r="Q791" i="4"/>
  <c r="P791" i="4"/>
  <c r="O791" i="4"/>
  <c r="N791" i="4"/>
  <c r="K791" i="4"/>
  <c r="J791" i="4"/>
  <c r="I791" i="4"/>
  <c r="H791" i="4"/>
  <c r="G791" i="4"/>
  <c r="AF778" i="4"/>
  <c r="AE778" i="4"/>
  <c r="AD778" i="4"/>
  <c r="AC778" i="4"/>
  <c r="AB778" i="4"/>
  <c r="Y778" i="4"/>
  <c r="X778" i="4"/>
  <c r="W778" i="4"/>
  <c r="V778" i="4"/>
  <c r="U778" i="4"/>
  <c r="R778" i="4"/>
  <c r="Q778" i="4"/>
  <c r="P778" i="4"/>
  <c r="O778" i="4"/>
  <c r="N778" i="4"/>
  <c r="K778" i="4"/>
  <c r="J778" i="4"/>
  <c r="I778" i="4"/>
  <c r="H778" i="4"/>
  <c r="G778" i="4"/>
  <c r="AF765" i="4"/>
  <c r="AE765" i="4"/>
  <c r="AD765" i="4"/>
  <c r="AC765" i="4"/>
  <c r="AB765" i="4"/>
  <c r="Y765" i="4"/>
  <c r="X765" i="4"/>
  <c r="W765" i="4"/>
  <c r="V765" i="4"/>
  <c r="U765" i="4"/>
  <c r="R765" i="4"/>
  <c r="Q765" i="4"/>
  <c r="P765" i="4"/>
  <c r="O765" i="4"/>
  <c r="N765" i="4"/>
  <c r="K765" i="4"/>
  <c r="J765" i="4"/>
  <c r="I765" i="4"/>
  <c r="H765" i="4"/>
  <c r="G765" i="4"/>
  <c r="AF752" i="4"/>
  <c r="AE752" i="4"/>
  <c r="AD752" i="4"/>
  <c r="AC752" i="4"/>
  <c r="AB752" i="4"/>
  <c r="Y752" i="4"/>
  <c r="X752" i="4"/>
  <c r="W752" i="4"/>
  <c r="V752" i="4"/>
  <c r="U752" i="4"/>
  <c r="R752" i="4"/>
  <c r="Q752" i="4"/>
  <c r="P752" i="4"/>
  <c r="O752" i="4"/>
  <c r="N752" i="4"/>
  <c r="K752" i="4"/>
  <c r="J752" i="4"/>
  <c r="I752" i="4"/>
  <c r="H752" i="4"/>
  <c r="G752" i="4"/>
  <c r="AF739" i="4"/>
  <c r="AE739" i="4"/>
  <c r="AD739" i="4"/>
  <c r="AC739" i="4"/>
  <c r="AB739" i="4"/>
  <c r="Y739" i="4"/>
  <c r="X739" i="4"/>
  <c r="W739" i="4"/>
  <c r="V739" i="4"/>
  <c r="U739" i="4"/>
  <c r="R739" i="4"/>
  <c r="Q739" i="4"/>
  <c r="P739" i="4"/>
  <c r="O739" i="4"/>
  <c r="N739" i="4"/>
  <c r="K739" i="4"/>
  <c r="J739" i="4"/>
  <c r="I739" i="4"/>
  <c r="H739" i="4"/>
  <c r="G739" i="4"/>
  <c r="AF726" i="4"/>
  <c r="AE726" i="4"/>
  <c r="AD726" i="4"/>
  <c r="AC726" i="4"/>
  <c r="AB726" i="4"/>
  <c r="Y726" i="4"/>
  <c r="X726" i="4"/>
  <c r="W726" i="4"/>
  <c r="V726" i="4"/>
  <c r="U726" i="4"/>
  <c r="R726" i="4"/>
  <c r="Q726" i="4"/>
  <c r="P726" i="4"/>
  <c r="O726" i="4"/>
  <c r="N726" i="4"/>
  <c r="K726" i="4"/>
  <c r="J726" i="4"/>
  <c r="I726" i="4"/>
  <c r="H726" i="4"/>
  <c r="G726" i="4"/>
  <c r="K713" i="4"/>
  <c r="G713" i="4"/>
  <c r="AF713" i="4"/>
  <c r="AE713" i="4"/>
  <c r="AD713" i="4"/>
  <c r="AC713" i="4"/>
  <c r="AB713" i="4"/>
  <c r="Y713" i="4"/>
  <c r="X713" i="4"/>
  <c r="W713" i="4"/>
  <c r="V713" i="4"/>
  <c r="U713" i="4"/>
  <c r="R713" i="4"/>
  <c r="Q713" i="4"/>
  <c r="P713" i="4"/>
  <c r="O713" i="4"/>
  <c r="N713" i="4"/>
  <c r="J713" i="4"/>
  <c r="I713" i="4"/>
  <c r="H713" i="4"/>
  <c r="AF700" i="4"/>
  <c r="AE700" i="4"/>
  <c r="AD700" i="4"/>
  <c r="AC700" i="4"/>
  <c r="AB700" i="4"/>
  <c r="Y700" i="4"/>
  <c r="X700" i="4"/>
  <c r="W700" i="4"/>
  <c r="V700" i="4"/>
  <c r="U700" i="4"/>
  <c r="R700" i="4"/>
  <c r="Q700" i="4"/>
  <c r="P700" i="4"/>
  <c r="O700" i="4"/>
  <c r="N700" i="4"/>
  <c r="K700" i="4"/>
  <c r="J700" i="4"/>
  <c r="I700" i="4"/>
  <c r="H700" i="4"/>
  <c r="G700" i="4"/>
  <c r="AF687" i="4"/>
  <c r="AE687" i="4"/>
  <c r="AD687" i="4"/>
  <c r="AC687" i="4"/>
  <c r="AB687" i="4"/>
  <c r="Y687" i="4"/>
  <c r="X687" i="4"/>
  <c r="W687" i="4"/>
  <c r="V687" i="4"/>
  <c r="U687" i="4"/>
  <c r="R687" i="4"/>
  <c r="Q687" i="4"/>
  <c r="P687" i="4"/>
  <c r="O687" i="4"/>
  <c r="N687" i="4"/>
  <c r="K687" i="4"/>
  <c r="J687" i="4"/>
  <c r="I687" i="4"/>
  <c r="H687" i="4"/>
  <c r="G687" i="4"/>
  <c r="AF674" i="4"/>
  <c r="AE674" i="4"/>
  <c r="AD674" i="4"/>
  <c r="AC674" i="4"/>
  <c r="AB674" i="4"/>
  <c r="Y674" i="4"/>
  <c r="X674" i="4"/>
  <c r="W674" i="4"/>
  <c r="V674" i="4"/>
  <c r="U674" i="4"/>
  <c r="R674" i="4"/>
  <c r="Q674" i="4"/>
  <c r="P674" i="4"/>
  <c r="O674" i="4"/>
  <c r="N674" i="4"/>
  <c r="K674" i="4"/>
  <c r="J674" i="4"/>
  <c r="I674" i="4"/>
  <c r="H674" i="4"/>
  <c r="G674" i="4"/>
  <c r="AF661" i="4"/>
  <c r="AE661" i="4"/>
  <c r="AD661" i="4"/>
  <c r="AC661" i="4"/>
  <c r="AB661" i="4"/>
  <c r="Y661" i="4"/>
  <c r="X661" i="4"/>
  <c r="W661" i="4"/>
  <c r="V661" i="4"/>
  <c r="U661" i="4"/>
  <c r="R661" i="4"/>
  <c r="Q661" i="4"/>
  <c r="P661" i="4"/>
  <c r="O661" i="4"/>
  <c r="N661" i="4"/>
  <c r="K661" i="4"/>
  <c r="J661" i="4"/>
  <c r="I661" i="4"/>
  <c r="H661" i="4"/>
  <c r="G661" i="4"/>
  <c r="AF648" i="4"/>
  <c r="AE648" i="4"/>
  <c r="AD648" i="4"/>
  <c r="AC648" i="4"/>
  <c r="AB648" i="4"/>
  <c r="Y648" i="4"/>
  <c r="X648" i="4"/>
  <c r="W648" i="4"/>
  <c r="V648" i="4"/>
  <c r="U648" i="4"/>
  <c r="R648" i="4"/>
  <c r="Q648" i="4"/>
  <c r="P648" i="4"/>
  <c r="O648" i="4"/>
  <c r="N648" i="4"/>
  <c r="K648" i="4"/>
  <c r="J648" i="4"/>
  <c r="I648" i="4"/>
  <c r="H648" i="4"/>
  <c r="G648" i="4"/>
  <c r="AF635" i="4"/>
  <c r="AE635" i="4"/>
  <c r="AD635" i="4"/>
  <c r="AC635" i="4"/>
  <c r="AB635" i="4"/>
  <c r="Y635" i="4"/>
  <c r="X635" i="4"/>
  <c r="W635" i="4"/>
  <c r="V635" i="4"/>
  <c r="U635" i="4"/>
  <c r="R635" i="4"/>
  <c r="Q635" i="4"/>
  <c r="P635" i="4"/>
  <c r="O635" i="4"/>
  <c r="N635" i="4"/>
  <c r="K635" i="4"/>
  <c r="J635" i="4"/>
  <c r="I635" i="4"/>
  <c r="H635" i="4"/>
  <c r="G635" i="4"/>
  <c r="AF622" i="4"/>
  <c r="AE622" i="4"/>
  <c r="AD622" i="4"/>
  <c r="AC622" i="4"/>
  <c r="AB622" i="4"/>
  <c r="Y622" i="4"/>
  <c r="X622" i="4"/>
  <c r="W622" i="4"/>
  <c r="V622" i="4"/>
  <c r="U622" i="4"/>
  <c r="R622" i="4"/>
  <c r="Q622" i="4"/>
  <c r="P622" i="4"/>
  <c r="O622" i="4"/>
  <c r="N622" i="4"/>
  <c r="K622" i="4"/>
  <c r="J622" i="4"/>
  <c r="I622" i="4"/>
  <c r="H622" i="4"/>
  <c r="G622" i="4"/>
  <c r="AF609" i="4"/>
  <c r="AE609" i="4"/>
  <c r="AD609" i="4"/>
  <c r="AC609" i="4"/>
  <c r="AB609" i="4"/>
  <c r="Y609" i="4"/>
  <c r="X609" i="4"/>
  <c r="W609" i="4"/>
  <c r="V609" i="4"/>
  <c r="U609" i="4"/>
  <c r="R609" i="4"/>
  <c r="Q609" i="4"/>
  <c r="P609" i="4"/>
  <c r="O609" i="4"/>
  <c r="N609" i="4"/>
  <c r="K609" i="4"/>
  <c r="J609" i="4"/>
  <c r="I609" i="4"/>
  <c r="H609" i="4"/>
  <c r="G609" i="4"/>
  <c r="AF596" i="4"/>
  <c r="AE596" i="4"/>
  <c r="AD596" i="4"/>
  <c r="AC596" i="4"/>
  <c r="AB596" i="4"/>
  <c r="Y596" i="4"/>
  <c r="X596" i="4"/>
  <c r="W596" i="4"/>
  <c r="V596" i="4"/>
  <c r="U596" i="4"/>
  <c r="R596" i="4"/>
  <c r="Q596" i="4"/>
  <c r="P596" i="4"/>
  <c r="O596" i="4"/>
  <c r="N596" i="4"/>
  <c r="K596" i="4"/>
  <c r="J596" i="4"/>
  <c r="I596" i="4"/>
  <c r="H596" i="4"/>
  <c r="G596" i="4"/>
  <c r="AF583" i="4"/>
  <c r="AE583" i="4"/>
  <c r="AD583" i="4"/>
  <c r="AC583" i="4"/>
  <c r="AB583" i="4"/>
  <c r="Y583" i="4"/>
  <c r="X583" i="4"/>
  <c r="W583" i="4"/>
  <c r="V583" i="4"/>
  <c r="U583" i="4"/>
  <c r="R583" i="4"/>
  <c r="Q583" i="4"/>
  <c r="P583" i="4"/>
  <c r="O583" i="4"/>
  <c r="N583" i="4"/>
  <c r="K583" i="4"/>
  <c r="J583" i="4"/>
  <c r="I583" i="4"/>
  <c r="H583" i="4"/>
  <c r="G583" i="4"/>
  <c r="AF570" i="4"/>
  <c r="AE570" i="4"/>
  <c r="AD570" i="4"/>
  <c r="AC570" i="4"/>
  <c r="AB570" i="4"/>
  <c r="Y570" i="4"/>
  <c r="X570" i="4"/>
  <c r="W570" i="4"/>
  <c r="V570" i="4"/>
  <c r="U570" i="4"/>
  <c r="R570" i="4"/>
  <c r="Q570" i="4"/>
  <c r="P570" i="4"/>
  <c r="O570" i="4"/>
  <c r="N570" i="4"/>
  <c r="K570" i="4"/>
  <c r="J570" i="4"/>
  <c r="I570" i="4"/>
  <c r="H570" i="4"/>
  <c r="G570" i="4"/>
  <c r="AF557" i="4"/>
  <c r="AE557" i="4"/>
  <c r="AD557" i="4"/>
  <c r="AC557" i="4"/>
  <c r="AB557" i="4"/>
  <c r="Y557" i="4"/>
  <c r="X557" i="4"/>
  <c r="W557" i="4"/>
  <c r="V557" i="4"/>
  <c r="U557" i="4"/>
  <c r="R557" i="4"/>
  <c r="Q557" i="4"/>
  <c r="P557" i="4"/>
  <c r="O557" i="4"/>
  <c r="N557" i="4"/>
  <c r="K557" i="4"/>
  <c r="J557" i="4"/>
  <c r="I557" i="4"/>
  <c r="H557" i="4"/>
  <c r="G557" i="4"/>
  <c r="AF544" i="4"/>
  <c r="AE544" i="4"/>
  <c r="AD544" i="4"/>
  <c r="AC544" i="4"/>
  <c r="AB544" i="4"/>
  <c r="Y544" i="4"/>
  <c r="X544" i="4"/>
  <c r="W544" i="4"/>
  <c r="V544" i="4"/>
  <c r="U544" i="4"/>
  <c r="R544" i="4"/>
  <c r="Q544" i="4"/>
  <c r="P544" i="4"/>
  <c r="O544" i="4"/>
  <c r="N544" i="4"/>
  <c r="K544" i="4"/>
  <c r="J544" i="4"/>
  <c r="I544" i="4"/>
  <c r="H544" i="4"/>
  <c r="G544" i="4"/>
  <c r="G531" i="4"/>
  <c r="AF531" i="4"/>
  <c r="AE531" i="4"/>
  <c r="AD531" i="4"/>
  <c r="AC531" i="4"/>
  <c r="AB531" i="4"/>
  <c r="Y531" i="4"/>
  <c r="X531" i="4"/>
  <c r="W531" i="4"/>
  <c r="V531" i="4"/>
  <c r="U531" i="4"/>
  <c r="R531" i="4"/>
  <c r="Q531" i="4"/>
  <c r="P531" i="4"/>
  <c r="O531" i="4"/>
  <c r="N531" i="4"/>
  <c r="K531" i="4"/>
  <c r="J531" i="4"/>
  <c r="I531" i="4"/>
  <c r="H531" i="4"/>
  <c r="AF518" i="4"/>
  <c r="AE518" i="4"/>
  <c r="AD518" i="4"/>
  <c r="AC518" i="4"/>
  <c r="AB518" i="4"/>
  <c r="Y518" i="4"/>
  <c r="X518" i="4"/>
  <c r="W518" i="4"/>
  <c r="V518" i="4"/>
  <c r="U518" i="4"/>
  <c r="R518" i="4"/>
  <c r="Q518" i="4"/>
  <c r="P518" i="4"/>
  <c r="O518" i="4"/>
  <c r="N518" i="4"/>
  <c r="K518" i="4"/>
  <c r="J518" i="4"/>
  <c r="I518" i="4"/>
  <c r="H518" i="4"/>
  <c r="G518" i="4"/>
  <c r="AF505" i="4"/>
  <c r="AE505" i="4"/>
  <c r="AD505" i="4"/>
  <c r="AC505" i="4"/>
  <c r="AB505" i="4"/>
  <c r="Y505" i="4"/>
  <c r="X505" i="4"/>
  <c r="W505" i="4"/>
  <c r="V505" i="4"/>
  <c r="U505" i="4"/>
  <c r="R505" i="4"/>
  <c r="Q505" i="4"/>
  <c r="P505" i="4"/>
  <c r="O505" i="4"/>
  <c r="N505" i="4"/>
  <c r="K505" i="4"/>
  <c r="J505" i="4"/>
  <c r="I505" i="4"/>
  <c r="H505" i="4"/>
  <c r="G505" i="4"/>
  <c r="AF492" i="4"/>
  <c r="AE492" i="4"/>
  <c r="AD492" i="4"/>
  <c r="AC492" i="4"/>
  <c r="AB492" i="4"/>
  <c r="Y492" i="4"/>
  <c r="X492" i="4"/>
  <c r="W492" i="4"/>
  <c r="V492" i="4"/>
  <c r="U492" i="4"/>
  <c r="R492" i="4"/>
  <c r="Q492" i="4"/>
  <c r="P492" i="4"/>
  <c r="O492" i="4"/>
  <c r="N492" i="4"/>
  <c r="K492" i="4"/>
  <c r="J492" i="4"/>
  <c r="I492" i="4"/>
  <c r="H492" i="4"/>
  <c r="G492" i="4"/>
  <c r="AF479" i="4"/>
  <c r="AE479" i="4"/>
  <c r="AD479" i="4"/>
  <c r="AC479" i="4"/>
  <c r="AB479" i="4"/>
  <c r="Y479" i="4"/>
  <c r="X479" i="4"/>
  <c r="W479" i="4"/>
  <c r="V479" i="4"/>
  <c r="U479" i="4"/>
  <c r="R479" i="4"/>
  <c r="Q479" i="4"/>
  <c r="P479" i="4"/>
  <c r="O479" i="4"/>
  <c r="N479" i="4"/>
  <c r="K479" i="4"/>
  <c r="J479" i="4"/>
  <c r="I479" i="4"/>
  <c r="H479" i="4"/>
  <c r="G479" i="4"/>
  <c r="AF466" i="4"/>
  <c r="AE466" i="4"/>
  <c r="AD466" i="4"/>
  <c r="AC466" i="4"/>
  <c r="AB466" i="4"/>
  <c r="Y466" i="4"/>
  <c r="X466" i="4"/>
  <c r="W466" i="4"/>
  <c r="V466" i="4"/>
  <c r="U466" i="4"/>
  <c r="R466" i="4"/>
  <c r="Q466" i="4"/>
  <c r="P466" i="4"/>
  <c r="O466" i="4"/>
  <c r="N466" i="4"/>
  <c r="K466" i="4"/>
  <c r="J466" i="4"/>
  <c r="I466" i="4"/>
  <c r="H466" i="4"/>
  <c r="G466" i="4"/>
  <c r="AF453" i="4"/>
  <c r="AE453" i="4"/>
  <c r="AD453" i="4"/>
  <c r="AC453" i="4"/>
  <c r="AB453" i="4"/>
  <c r="Y453" i="4"/>
  <c r="X453" i="4"/>
  <c r="W453" i="4"/>
  <c r="V453" i="4"/>
  <c r="U453" i="4"/>
  <c r="R453" i="4"/>
  <c r="Q453" i="4"/>
  <c r="P453" i="4"/>
  <c r="O453" i="4"/>
  <c r="N453" i="4"/>
  <c r="K453" i="4"/>
  <c r="J453" i="4"/>
  <c r="I453" i="4"/>
  <c r="H453" i="4"/>
  <c r="G453" i="4"/>
  <c r="AF440" i="4"/>
  <c r="AE440" i="4"/>
  <c r="AD440" i="4"/>
  <c r="AC440" i="4"/>
  <c r="AB440" i="4"/>
  <c r="Y440" i="4"/>
  <c r="X440" i="4"/>
  <c r="W440" i="4"/>
  <c r="V440" i="4"/>
  <c r="U440" i="4"/>
  <c r="R440" i="4"/>
  <c r="Q440" i="4"/>
  <c r="P440" i="4"/>
  <c r="O440" i="4"/>
  <c r="N440" i="4"/>
  <c r="K440" i="4"/>
  <c r="J440" i="4"/>
  <c r="I440" i="4"/>
  <c r="H440" i="4"/>
  <c r="G440" i="4"/>
  <c r="G427" i="4"/>
  <c r="AF427" i="4"/>
  <c r="AE427" i="4"/>
  <c r="AD427" i="4"/>
  <c r="AC427" i="4"/>
  <c r="AB427" i="4"/>
  <c r="Y427" i="4"/>
  <c r="X427" i="4"/>
  <c r="W427" i="4"/>
  <c r="V427" i="4"/>
  <c r="U427" i="4"/>
  <c r="R427" i="4"/>
  <c r="Q427" i="4"/>
  <c r="P427" i="4"/>
  <c r="O427" i="4"/>
  <c r="N427" i="4"/>
  <c r="K427" i="4"/>
  <c r="J427" i="4"/>
  <c r="I427" i="4"/>
  <c r="H427" i="4"/>
  <c r="AF414" i="4"/>
  <c r="AE414" i="4"/>
  <c r="AD414" i="4"/>
  <c r="AC414" i="4"/>
  <c r="AB414" i="4"/>
  <c r="Y414" i="4"/>
  <c r="X414" i="4"/>
  <c r="W414" i="4"/>
  <c r="V414" i="4"/>
  <c r="U414" i="4"/>
  <c r="R414" i="4"/>
  <c r="Q414" i="4"/>
  <c r="P414" i="4"/>
  <c r="O414" i="4"/>
  <c r="N414" i="4"/>
  <c r="K414" i="4"/>
  <c r="J414" i="4"/>
  <c r="I414" i="4"/>
  <c r="H414" i="4"/>
  <c r="G414" i="4"/>
  <c r="AF401" i="4"/>
  <c r="AE401" i="4"/>
  <c r="AD401" i="4"/>
  <c r="AC401" i="4"/>
  <c r="AB401" i="4"/>
  <c r="Y401" i="4"/>
  <c r="X401" i="4"/>
  <c r="W401" i="4"/>
  <c r="V401" i="4"/>
  <c r="U401" i="4"/>
  <c r="R401" i="4"/>
  <c r="Q401" i="4"/>
  <c r="P401" i="4"/>
  <c r="O401" i="4"/>
  <c r="N401" i="4"/>
  <c r="K401" i="4"/>
  <c r="J401" i="4"/>
  <c r="I401" i="4"/>
  <c r="H401" i="4"/>
  <c r="G401" i="4"/>
  <c r="AB388" i="4"/>
  <c r="AF388" i="4"/>
  <c r="AE388" i="4"/>
  <c r="AD388" i="4"/>
  <c r="AC388" i="4"/>
  <c r="Y388" i="4"/>
  <c r="X388" i="4"/>
  <c r="W388" i="4"/>
  <c r="V388" i="4"/>
  <c r="U388" i="4"/>
  <c r="R388" i="4"/>
  <c r="Q388" i="4"/>
  <c r="P388" i="4"/>
  <c r="O388" i="4"/>
  <c r="N388" i="4"/>
  <c r="K388" i="4"/>
  <c r="J388" i="4"/>
  <c r="I388" i="4"/>
  <c r="H388" i="4"/>
  <c r="G388" i="4"/>
  <c r="AF375" i="4"/>
  <c r="AE375" i="4"/>
  <c r="AD375" i="4"/>
  <c r="AC375" i="4"/>
  <c r="AB375" i="4"/>
  <c r="Y375" i="4"/>
  <c r="X375" i="4"/>
  <c r="W375" i="4"/>
  <c r="V375" i="4"/>
  <c r="U375" i="4"/>
  <c r="R375" i="4"/>
  <c r="Q375" i="4"/>
  <c r="P375" i="4"/>
  <c r="O375" i="4"/>
  <c r="N375" i="4"/>
  <c r="K375" i="4"/>
  <c r="J375" i="4"/>
  <c r="I375" i="4"/>
  <c r="H375" i="4"/>
  <c r="G375" i="4"/>
  <c r="AF362" i="4"/>
  <c r="AE362" i="4"/>
  <c r="AD362" i="4"/>
  <c r="AC362" i="4"/>
  <c r="AB362" i="4"/>
  <c r="Y362" i="4"/>
  <c r="X362" i="4"/>
  <c r="W362" i="4"/>
  <c r="V362" i="4"/>
  <c r="U362" i="4"/>
  <c r="R362" i="4"/>
  <c r="Q362" i="4"/>
  <c r="P362" i="4"/>
  <c r="O362" i="4"/>
  <c r="N362" i="4"/>
  <c r="K362" i="4"/>
  <c r="J362" i="4"/>
  <c r="I362" i="4"/>
  <c r="H362" i="4"/>
  <c r="G362" i="4"/>
  <c r="AF349" i="4"/>
  <c r="AE349" i="4"/>
  <c r="AD349" i="4"/>
  <c r="AC349" i="4"/>
  <c r="AB349" i="4"/>
  <c r="Y349" i="4"/>
  <c r="X349" i="4"/>
  <c r="W349" i="4"/>
  <c r="V349" i="4"/>
  <c r="U349" i="4"/>
  <c r="R349" i="4"/>
  <c r="Q349" i="4"/>
  <c r="P349" i="4"/>
  <c r="O349" i="4"/>
  <c r="N349" i="4"/>
  <c r="K349" i="4"/>
  <c r="J349" i="4"/>
  <c r="I349" i="4"/>
  <c r="H349" i="4"/>
  <c r="G349" i="4"/>
  <c r="AF336" i="4"/>
  <c r="AE336" i="4"/>
  <c r="AD336" i="4"/>
  <c r="AC336" i="4"/>
  <c r="AB336" i="4"/>
  <c r="Y336" i="4"/>
  <c r="X336" i="4"/>
  <c r="W336" i="4"/>
  <c r="V336" i="4"/>
  <c r="U336" i="4"/>
  <c r="R336" i="4"/>
  <c r="Q336" i="4"/>
  <c r="P336" i="4"/>
  <c r="O336" i="4"/>
  <c r="N336" i="4"/>
  <c r="K336" i="4"/>
  <c r="J336" i="4"/>
  <c r="I336" i="4"/>
  <c r="H336" i="4"/>
  <c r="G336" i="4"/>
  <c r="AF323" i="4"/>
  <c r="AE323" i="4"/>
  <c r="AD323" i="4"/>
  <c r="AC323" i="4"/>
  <c r="AB323" i="4"/>
  <c r="Y323" i="4"/>
  <c r="X323" i="4"/>
  <c r="W323" i="4"/>
  <c r="V323" i="4"/>
  <c r="U323" i="4"/>
  <c r="R323" i="4"/>
  <c r="Q323" i="4"/>
  <c r="P323" i="4"/>
  <c r="O323" i="4"/>
  <c r="N323" i="4"/>
  <c r="K323" i="4"/>
  <c r="J323" i="4"/>
  <c r="I323" i="4"/>
  <c r="H323" i="4"/>
  <c r="G323" i="4"/>
  <c r="D111" i="8" l="1"/>
  <c r="D43" i="8"/>
  <c r="D39" i="8"/>
  <c r="AF271" i="4"/>
  <c r="AE271" i="4"/>
  <c r="AD271" i="4"/>
  <c r="Y271" i="4"/>
  <c r="X271" i="4"/>
  <c r="W271" i="4"/>
  <c r="R271" i="4"/>
  <c r="Q271" i="4"/>
  <c r="P271" i="4"/>
  <c r="K271" i="4"/>
  <c r="J271" i="4"/>
  <c r="I271" i="4"/>
  <c r="AC245" i="4"/>
  <c r="AB245" i="4"/>
  <c r="V245" i="4"/>
  <c r="U245" i="4"/>
  <c r="O245" i="4"/>
  <c r="N245" i="4"/>
  <c r="H245" i="4"/>
  <c r="G245" i="4"/>
  <c r="AF232" i="4"/>
  <c r="AE232" i="4"/>
  <c r="AD232" i="4"/>
  <c r="X232" i="4"/>
  <c r="W232" i="4"/>
  <c r="R232" i="4"/>
  <c r="Q232" i="4"/>
  <c r="P232" i="4"/>
  <c r="K232" i="4"/>
  <c r="J232" i="4"/>
  <c r="I232" i="4"/>
  <c r="AF193" i="4"/>
  <c r="AE193" i="4"/>
  <c r="AD193" i="4"/>
  <c r="Y193" i="4"/>
  <c r="X193" i="4"/>
  <c r="W193" i="4"/>
  <c r="Q193" i="4"/>
  <c r="P193" i="4"/>
  <c r="K193" i="4"/>
  <c r="J193" i="4"/>
  <c r="I193" i="4"/>
  <c r="AF115" i="4"/>
  <c r="AE115" i="4"/>
  <c r="AD115" i="4"/>
  <c r="Y115" i="4"/>
  <c r="X115" i="4"/>
  <c r="W115" i="4"/>
  <c r="R115" i="4"/>
  <c r="Q115" i="4"/>
  <c r="P115" i="4"/>
  <c r="K115" i="4"/>
  <c r="J115" i="4"/>
  <c r="I115" i="4"/>
  <c r="AF102" i="4"/>
  <c r="AE102" i="4"/>
  <c r="AD102" i="4"/>
  <c r="Y102" i="4"/>
  <c r="X102" i="4"/>
  <c r="W102" i="4"/>
  <c r="R102" i="4"/>
  <c r="Q102" i="4"/>
  <c r="P102" i="4"/>
  <c r="K102" i="4"/>
  <c r="J102" i="4"/>
  <c r="I102" i="4"/>
  <c r="AZ134" i="17" l="1"/>
  <c r="AZ107" i="17"/>
  <c r="AZ77" i="17"/>
  <c r="AZ64" i="17"/>
  <c r="AZ46" i="17"/>
  <c r="AZ28" i="17"/>
  <c r="AQ109" i="17"/>
  <c r="AR109" i="17"/>
  <c r="AS109" i="17"/>
  <c r="AT109" i="17"/>
  <c r="AQ110" i="17"/>
  <c r="AR110" i="17"/>
  <c r="AS110" i="17"/>
  <c r="AT110" i="17"/>
  <c r="AQ111" i="17"/>
  <c r="AR111" i="17"/>
  <c r="AS111" i="17"/>
  <c r="AT111" i="17"/>
  <c r="AQ112" i="17"/>
  <c r="AR112" i="17"/>
  <c r="AS112" i="17"/>
  <c r="AT112" i="17"/>
  <c r="AQ113" i="17"/>
  <c r="AR113" i="17"/>
  <c r="AS113" i="17"/>
  <c r="AT113" i="17"/>
  <c r="AQ114" i="17"/>
  <c r="AR114" i="17"/>
  <c r="AS114" i="17"/>
  <c r="AT114" i="17"/>
  <c r="AQ115" i="17"/>
  <c r="AR115" i="17"/>
  <c r="AS115" i="17"/>
  <c r="AT115" i="17"/>
  <c r="AQ116" i="17"/>
  <c r="AR116" i="17"/>
  <c r="AS116" i="17"/>
  <c r="AT116" i="17"/>
  <c r="AQ117" i="17"/>
  <c r="AR117" i="17"/>
  <c r="AS117" i="17"/>
  <c r="AT117" i="17"/>
  <c r="AQ118" i="17"/>
  <c r="AR118" i="17"/>
  <c r="AS118" i="17"/>
  <c r="AT118" i="17"/>
  <c r="AQ119" i="17"/>
  <c r="AR119" i="17"/>
  <c r="AS119" i="17"/>
  <c r="AT119" i="17"/>
  <c r="AQ120" i="17"/>
  <c r="AR120" i="17"/>
  <c r="AS120" i="17"/>
  <c r="AT120" i="17"/>
  <c r="AQ121" i="17"/>
  <c r="AR121" i="17"/>
  <c r="AS121" i="17"/>
  <c r="AT121" i="17"/>
  <c r="AQ122" i="17"/>
  <c r="AR122" i="17"/>
  <c r="AS122" i="17"/>
  <c r="AT122" i="17"/>
  <c r="AQ123" i="17"/>
  <c r="AR123" i="17"/>
  <c r="AS123" i="17"/>
  <c r="AT123" i="17"/>
  <c r="AQ124" i="17"/>
  <c r="AR124" i="17"/>
  <c r="AS124" i="17"/>
  <c r="AT124" i="17"/>
  <c r="AQ125" i="17"/>
  <c r="AR125" i="17"/>
  <c r="AS125" i="17"/>
  <c r="AT125" i="17"/>
  <c r="AQ126" i="17"/>
  <c r="AR126" i="17"/>
  <c r="AS126" i="17"/>
  <c r="AT126" i="17"/>
  <c r="AQ127" i="17"/>
  <c r="AR127" i="17"/>
  <c r="AS127" i="17"/>
  <c r="AT127" i="17"/>
  <c r="AQ128" i="17"/>
  <c r="AR128" i="17"/>
  <c r="AS128" i="17"/>
  <c r="AT128" i="17"/>
  <c r="AQ129" i="17"/>
  <c r="AR129" i="17"/>
  <c r="AS129" i="17"/>
  <c r="AT129" i="17"/>
  <c r="AQ130" i="17"/>
  <c r="AS130" i="17"/>
  <c r="AT130" i="17"/>
  <c r="AQ131" i="17"/>
  <c r="AR131" i="17"/>
  <c r="AS131" i="17"/>
  <c r="AT131" i="17"/>
  <c r="AQ132" i="17"/>
  <c r="AR132" i="17"/>
  <c r="AS132" i="17"/>
  <c r="AT132" i="17"/>
  <c r="AQ133" i="17"/>
  <c r="AR133" i="17"/>
  <c r="AS133" i="17"/>
  <c r="AT133" i="17"/>
  <c r="AR108" i="17"/>
  <c r="AS108" i="17"/>
  <c r="AT108" i="17"/>
  <c r="AQ108" i="17"/>
  <c r="AQ79" i="17"/>
  <c r="AR79" i="17"/>
  <c r="AS79" i="17"/>
  <c r="AT79" i="17"/>
  <c r="AQ80" i="17"/>
  <c r="AR80" i="17"/>
  <c r="AS80" i="17"/>
  <c r="AT80" i="17"/>
  <c r="AQ81" i="17"/>
  <c r="AR81" i="17"/>
  <c r="AS81" i="17"/>
  <c r="AT81" i="17"/>
  <c r="AQ82" i="17"/>
  <c r="AR82" i="17"/>
  <c r="AS82" i="17"/>
  <c r="AT82" i="17"/>
  <c r="AQ83" i="17"/>
  <c r="AR83" i="17"/>
  <c r="AS83" i="17"/>
  <c r="AT83" i="17"/>
  <c r="AQ84" i="17"/>
  <c r="AR84" i="17"/>
  <c r="AS84" i="17"/>
  <c r="AT84" i="17"/>
  <c r="AQ85" i="17"/>
  <c r="AR85" i="17"/>
  <c r="AS85" i="17"/>
  <c r="AT85" i="17"/>
  <c r="AQ86" i="17"/>
  <c r="AR86" i="17"/>
  <c r="AS86" i="17"/>
  <c r="AT86" i="17"/>
  <c r="AQ87" i="17"/>
  <c r="AR87" i="17"/>
  <c r="AS87" i="17"/>
  <c r="AT87" i="17"/>
  <c r="AQ88" i="17"/>
  <c r="AR88" i="17"/>
  <c r="AS88" i="17"/>
  <c r="AT88" i="17"/>
  <c r="AQ89" i="17"/>
  <c r="AR89" i="17"/>
  <c r="AS89" i="17"/>
  <c r="AT89" i="17"/>
  <c r="AQ90" i="17"/>
  <c r="AR90" i="17"/>
  <c r="AS90" i="17"/>
  <c r="AT90" i="17"/>
  <c r="AQ91" i="17"/>
  <c r="AR91" i="17"/>
  <c r="AS91" i="17"/>
  <c r="AT91" i="17"/>
  <c r="AQ92" i="17"/>
  <c r="AR92" i="17"/>
  <c r="AS92" i="17"/>
  <c r="AT92" i="17"/>
  <c r="AQ93" i="17"/>
  <c r="AR93" i="17"/>
  <c r="AS93" i="17"/>
  <c r="AT93" i="17"/>
  <c r="AQ94" i="17"/>
  <c r="AR94" i="17"/>
  <c r="AS94" i="17"/>
  <c r="AT94" i="17"/>
  <c r="AQ95" i="17"/>
  <c r="AR95" i="17"/>
  <c r="AS95" i="17"/>
  <c r="AT95" i="17"/>
  <c r="AQ96" i="17"/>
  <c r="AR96" i="17"/>
  <c r="AS96" i="17"/>
  <c r="AT96" i="17"/>
  <c r="AQ97" i="17"/>
  <c r="AR97" i="17"/>
  <c r="AS97" i="17"/>
  <c r="AT97" i="17"/>
  <c r="AQ98" i="17"/>
  <c r="AR98" i="17"/>
  <c r="AS98" i="17"/>
  <c r="AT98" i="17"/>
  <c r="AQ99" i="17"/>
  <c r="AR99" i="17"/>
  <c r="AS99" i="17"/>
  <c r="AT99" i="17"/>
  <c r="AQ100" i="17"/>
  <c r="AR100" i="17"/>
  <c r="AS100" i="17"/>
  <c r="AT100" i="17"/>
  <c r="AQ101" i="17"/>
  <c r="AR101" i="17"/>
  <c r="AS101" i="17"/>
  <c r="AT101" i="17"/>
  <c r="AQ102" i="17"/>
  <c r="AR102" i="17"/>
  <c r="AS102" i="17"/>
  <c r="AT102" i="17"/>
  <c r="AQ103" i="17"/>
  <c r="AR103" i="17"/>
  <c r="AS103" i="17"/>
  <c r="AT103" i="17"/>
  <c r="AQ104" i="17"/>
  <c r="AR104" i="17"/>
  <c r="AS104" i="17"/>
  <c r="AT104" i="17"/>
  <c r="AQ105" i="17"/>
  <c r="AR105" i="17"/>
  <c r="AS105" i="17"/>
  <c r="AT105" i="17"/>
  <c r="AQ106" i="17"/>
  <c r="AR106" i="17"/>
  <c r="AS106" i="17"/>
  <c r="AT106" i="17"/>
  <c r="AR78" i="17"/>
  <c r="AS78" i="17"/>
  <c r="AT78" i="17"/>
  <c r="AQ78" i="17"/>
  <c r="AQ66" i="17"/>
  <c r="AR66" i="17"/>
  <c r="AS66" i="17"/>
  <c r="AT66" i="17"/>
  <c r="AQ67" i="17"/>
  <c r="AR67" i="17"/>
  <c r="AS67" i="17"/>
  <c r="AT67" i="17"/>
  <c r="AQ68" i="17"/>
  <c r="AR68" i="17"/>
  <c r="AS68" i="17"/>
  <c r="AT68" i="17"/>
  <c r="AQ69" i="17"/>
  <c r="AR69" i="17"/>
  <c r="AS69" i="17"/>
  <c r="AT69" i="17"/>
  <c r="AQ70" i="17"/>
  <c r="AR70" i="17"/>
  <c r="AS70" i="17"/>
  <c r="AT70" i="17"/>
  <c r="AQ71" i="17"/>
  <c r="AR71" i="17"/>
  <c r="AS71" i="17"/>
  <c r="AT71" i="17"/>
  <c r="AQ72" i="17"/>
  <c r="AR72" i="17"/>
  <c r="AS72" i="17"/>
  <c r="AT72" i="17"/>
  <c r="AQ73" i="17"/>
  <c r="AR73" i="17"/>
  <c r="AS73" i="17"/>
  <c r="AT73" i="17"/>
  <c r="AQ74" i="17"/>
  <c r="AR74" i="17"/>
  <c r="AS74" i="17"/>
  <c r="AT74" i="17"/>
  <c r="AQ75" i="17"/>
  <c r="AR75" i="17"/>
  <c r="AS75" i="17"/>
  <c r="AT75" i="17"/>
  <c r="AQ76" i="17"/>
  <c r="AR76" i="17"/>
  <c r="AS76" i="17"/>
  <c r="AT76" i="17"/>
  <c r="AR65" i="17"/>
  <c r="AS65" i="17"/>
  <c r="AT65" i="17"/>
  <c r="AQ65" i="17"/>
  <c r="AQ48" i="17" l="1"/>
  <c r="AR48" i="17"/>
  <c r="AS48" i="17"/>
  <c r="AT48" i="17"/>
  <c r="AQ49" i="17"/>
  <c r="AR49" i="17"/>
  <c r="AS49" i="17"/>
  <c r="AT49" i="17"/>
  <c r="AQ50" i="17"/>
  <c r="AR50" i="17"/>
  <c r="AS50" i="17"/>
  <c r="AT50" i="17"/>
  <c r="AQ51" i="17"/>
  <c r="AR51" i="17"/>
  <c r="AS51" i="17"/>
  <c r="AT51" i="17"/>
  <c r="AQ52" i="17"/>
  <c r="AR52" i="17"/>
  <c r="AS52" i="17"/>
  <c r="AT52" i="17"/>
  <c r="AQ53" i="17"/>
  <c r="AR53" i="17"/>
  <c r="AS53" i="17"/>
  <c r="AT53" i="17"/>
  <c r="AQ54" i="17"/>
  <c r="AR54" i="17"/>
  <c r="AS54" i="17"/>
  <c r="AT54" i="17"/>
  <c r="AQ55" i="17"/>
  <c r="AR55" i="17"/>
  <c r="AS55" i="17"/>
  <c r="AT55" i="17"/>
  <c r="AQ56" i="17"/>
  <c r="AR56" i="17"/>
  <c r="AS56" i="17"/>
  <c r="AT56" i="17"/>
  <c r="AQ57" i="17"/>
  <c r="AR57" i="17"/>
  <c r="AT57" i="17"/>
  <c r="AQ58" i="17"/>
  <c r="AS58" i="17"/>
  <c r="AT58" i="17"/>
  <c r="AQ59" i="17"/>
  <c r="AR59" i="17"/>
  <c r="AS59" i="17"/>
  <c r="AT59" i="17"/>
  <c r="AQ60" i="17"/>
  <c r="AR60" i="17"/>
  <c r="AS60" i="17"/>
  <c r="AT60" i="17"/>
  <c r="AQ61" i="17"/>
  <c r="AR61" i="17"/>
  <c r="AS61" i="17"/>
  <c r="AT61" i="17"/>
  <c r="AQ62" i="17"/>
  <c r="AR62" i="17"/>
  <c r="AS62" i="17"/>
  <c r="AT62" i="17"/>
  <c r="AQ63" i="17"/>
  <c r="AR63" i="17"/>
  <c r="AS63" i="17"/>
  <c r="AT63" i="17"/>
  <c r="AR47" i="17"/>
  <c r="AS47" i="17"/>
  <c r="AT47" i="17"/>
  <c r="AQ47" i="17"/>
  <c r="AQ30" i="17"/>
  <c r="AR30" i="17"/>
  <c r="AS30" i="17"/>
  <c r="AT30" i="17"/>
  <c r="AQ31" i="17"/>
  <c r="AR31" i="17"/>
  <c r="AS31" i="17"/>
  <c r="AT31" i="17"/>
  <c r="AQ32" i="17"/>
  <c r="AR32" i="17"/>
  <c r="AS32" i="17"/>
  <c r="AT32" i="17"/>
  <c r="AQ33" i="17"/>
  <c r="AR33" i="17"/>
  <c r="AS33" i="17"/>
  <c r="AT33" i="17"/>
  <c r="AQ34" i="17"/>
  <c r="AS34" i="17"/>
  <c r="AT34" i="17"/>
  <c r="AQ35" i="17"/>
  <c r="AR35" i="17"/>
  <c r="AS35" i="17"/>
  <c r="AT35" i="17"/>
  <c r="AQ36" i="17"/>
  <c r="AR36" i="17"/>
  <c r="AS36" i="17"/>
  <c r="AT36" i="17"/>
  <c r="AQ37" i="17"/>
  <c r="AR37" i="17"/>
  <c r="AS37" i="17"/>
  <c r="AT37" i="17"/>
  <c r="AQ38" i="17"/>
  <c r="AR38" i="17"/>
  <c r="AS38" i="17"/>
  <c r="AT38" i="17"/>
  <c r="AQ39" i="17"/>
  <c r="AR39" i="17"/>
  <c r="AS39" i="17"/>
  <c r="AT39" i="17"/>
  <c r="AQ40" i="17"/>
  <c r="AR40" i="17"/>
  <c r="AS40" i="17"/>
  <c r="AT40" i="17"/>
  <c r="AQ41" i="17"/>
  <c r="AR41" i="17"/>
  <c r="AS41" i="17"/>
  <c r="AT41" i="17"/>
  <c r="AQ42" i="17"/>
  <c r="AR42" i="17"/>
  <c r="AS42" i="17"/>
  <c r="AT42" i="17"/>
  <c r="AQ43" i="17"/>
  <c r="AR43" i="17"/>
  <c r="AS43" i="17"/>
  <c r="AT43" i="17"/>
  <c r="AQ44" i="17"/>
  <c r="AR44" i="17"/>
  <c r="AS44" i="17"/>
  <c r="AT44" i="17"/>
  <c r="AQ45" i="17"/>
  <c r="AR45" i="17"/>
  <c r="AS45" i="17"/>
  <c r="AT45" i="17"/>
  <c r="AR29" i="17"/>
  <c r="AS29" i="17"/>
  <c r="AT29" i="17"/>
  <c r="AQ29" i="17"/>
  <c r="AQ19" i="17"/>
  <c r="AS19" i="17"/>
  <c r="AT19" i="17"/>
  <c r="AR20" i="17"/>
  <c r="AS20" i="17"/>
  <c r="AT20" i="17"/>
  <c r="AR21" i="17"/>
  <c r="AS21" i="17"/>
  <c r="AT21" i="17"/>
  <c r="AR22" i="17"/>
  <c r="AS22" i="17"/>
  <c r="AT22" i="17"/>
  <c r="AR23" i="17"/>
  <c r="AS23" i="17"/>
  <c r="AT23" i="17"/>
  <c r="AR24" i="17"/>
  <c r="AS24" i="17"/>
  <c r="AT24" i="17"/>
  <c r="AR25" i="17"/>
  <c r="AS25" i="17"/>
  <c r="AT25" i="17"/>
  <c r="AR26" i="17"/>
  <c r="AS26" i="17"/>
  <c r="AT26" i="17"/>
  <c r="AR27" i="17"/>
  <c r="AS27" i="17"/>
  <c r="AT27" i="17"/>
  <c r="AQ20" i="17"/>
  <c r="AQ21" i="17"/>
  <c r="AQ22" i="17"/>
  <c r="AQ23" i="17"/>
  <c r="AQ24" i="17"/>
  <c r="AQ25" i="17"/>
  <c r="AQ26" i="17"/>
  <c r="AQ27" i="17"/>
  <c r="BB27" i="17" s="1"/>
  <c r="AQ64" i="17" l="1"/>
  <c r="AQ46" i="17"/>
  <c r="BC21" i="17"/>
  <c r="BI21" i="17"/>
  <c r="BB19" i="17"/>
  <c r="BH19" i="17"/>
  <c r="AB1078" i="4"/>
  <c r="AC1076" i="4"/>
  <c r="AF1024" i="4"/>
  <c r="Y1024" i="4"/>
  <c r="R1024" i="4"/>
  <c r="X1024" i="4"/>
  <c r="Q1024" i="4"/>
  <c r="W1024" i="4"/>
  <c r="P1024" i="4"/>
  <c r="V1024" i="4"/>
  <c r="O1024" i="4"/>
  <c r="U1024" i="4"/>
  <c r="N1024" i="4"/>
  <c r="AB1013" i="4"/>
  <c r="AE1013" i="4"/>
  <c r="AD1013" i="4"/>
  <c r="AC1013" i="4"/>
  <c r="AC1000" i="4"/>
  <c r="AD1000" i="4"/>
  <c r="O1000" i="4"/>
  <c r="N1000" i="4"/>
  <c r="K1000" i="4"/>
  <c r="J1000" i="4"/>
  <c r="I1000" i="4"/>
  <c r="H1000" i="4"/>
  <c r="G1000" i="4"/>
  <c r="G1013" i="4"/>
  <c r="AF1000" i="4"/>
  <c r="AE1000" i="4"/>
  <c r="AB1000" i="4"/>
  <c r="Y1000" i="4"/>
  <c r="U1000" i="4"/>
  <c r="R1000" i="4"/>
  <c r="Q1000" i="4"/>
  <c r="P1000" i="4"/>
  <c r="AF933" i="4" l="1"/>
  <c r="Y933" i="4"/>
  <c r="AE933" i="4"/>
  <c r="X933" i="4"/>
  <c r="AD933" i="4"/>
  <c r="W933" i="4"/>
  <c r="AC933" i="4"/>
  <c r="V933" i="4"/>
  <c r="AB933" i="4"/>
  <c r="U933" i="4"/>
  <c r="AE686" i="4"/>
  <c r="AF686" i="4"/>
  <c r="Y686" i="4"/>
  <c r="X686" i="4"/>
  <c r="AD686" i="4"/>
  <c r="W686" i="4"/>
  <c r="AC686" i="4"/>
  <c r="V686" i="4"/>
  <c r="AB686" i="4"/>
  <c r="U686" i="4"/>
  <c r="D8" i="10" l="1"/>
  <c r="E8" i="10"/>
  <c r="F8" i="10"/>
  <c r="G8" i="10"/>
  <c r="C8" i="10"/>
  <c r="H1356" i="4" l="1"/>
  <c r="H1355" i="4"/>
  <c r="AF1336" i="4" l="1"/>
  <c r="AE1336" i="4"/>
  <c r="AD1336" i="4"/>
  <c r="AF1334" i="4"/>
  <c r="AE1334" i="4"/>
  <c r="AD1334" i="4"/>
  <c r="Y1336" i="4"/>
  <c r="X1336" i="4"/>
  <c r="W1336" i="4"/>
  <c r="Y1334" i="4"/>
  <c r="X1334" i="4"/>
  <c r="W1334" i="4"/>
  <c r="R1336" i="4"/>
  <c r="Q1336" i="4"/>
  <c r="P1336" i="4"/>
  <c r="R1334" i="4"/>
  <c r="Q1334" i="4"/>
  <c r="P1334" i="4"/>
  <c r="K1336" i="4"/>
  <c r="J1336" i="4"/>
  <c r="I1336" i="4"/>
  <c r="K1334" i="4"/>
  <c r="J1334" i="4"/>
  <c r="I1334" i="4"/>
  <c r="AQ1332" i="4"/>
  <c r="AP1332" i="4"/>
  <c r="AO1332" i="4"/>
  <c r="AN1332" i="4"/>
  <c r="AQ1331" i="4"/>
  <c r="AP1331" i="4"/>
  <c r="AO1331" i="4"/>
  <c r="AN1331" i="4"/>
  <c r="AQ1330" i="4"/>
  <c r="AP1330" i="4"/>
  <c r="AO1330" i="4"/>
  <c r="AN1330" i="4"/>
  <c r="AQ1329" i="4"/>
  <c r="AP1329" i="4"/>
  <c r="AO1329" i="4"/>
  <c r="AN1329" i="4"/>
  <c r="AQ1328" i="4"/>
  <c r="AP1328" i="4"/>
  <c r="AO1328" i="4"/>
  <c r="AN1328" i="4"/>
  <c r="AQ1326" i="4"/>
  <c r="AP1326" i="4"/>
  <c r="AO1326" i="4"/>
  <c r="AN1326" i="4"/>
  <c r="AQ1306" i="4"/>
  <c r="AP1306" i="4"/>
  <c r="AO1306" i="4"/>
  <c r="AN1306" i="4"/>
  <c r="AQ1305" i="4"/>
  <c r="AP1305" i="4"/>
  <c r="AO1305" i="4"/>
  <c r="AN1305" i="4"/>
  <c r="AQ1304" i="4"/>
  <c r="AP1304" i="4"/>
  <c r="AO1304" i="4"/>
  <c r="AN1304" i="4"/>
  <c r="AQ1303" i="4"/>
  <c r="AP1303" i="4"/>
  <c r="AO1303" i="4"/>
  <c r="AN1303" i="4"/>
  <c r="AQ1302" i="4"/>
  <c r="AP1302" i="4"/>
  <c r="AO1302" i="4"/>
  <c r="AN1302" i="4"/>
  <c r="AQ1300" i="4"/>
  <c r="AP1300" i="4"/>
  <c r="AO1300" i="4"/>
  <c r="AN1300" i="4"/>
  <c r="AQ1293" i="4"/>
  <c r="AP1293" i="4"/>
  <c r="AO1293" i="4"/>
  <c r="AN1293" i="4"/>
  <c r="AQ1292" i="4"/>
  <c r="AP1292" i="4"/>
  <c r="AO1292" i="4"/>
  <c r="AN1292" i="4"/>
  <c r="AQ1291" i="4"/>
  <c r="AP1291" i="4"/>
  <c r="AO1291" i="4"/>
  <c r="AN1291" i="4"/>
  <c r="AQ1290" i="4"/>
  <c r="AP1290" i="4"/>
  <c r="AO1290" i="4"/>
  <c r="AN1290" i="4"/>
  <c r="AQ1289" i="4"/>
  <c r="AP1289" i="4"/>
  <c r="AO1289" i="4"/>
  <c r="AN1289" i="4"/>
  <c r="AQ1287" i="4"/>
  <c r="AP1287" i="4"/>
  <c r="AO1287" i="4"/>
  <c r="AN1287" i="4"/>
  <c r="AQ1280" i="4"/>
  <c r="AP1280" i="4"/>
  <c r="AO1280" i="4"/>
  <c r="AN1280" i="4"/>
  <c r="AQ1279" i="4"/>
  <c r="AP1279" i="4"/>
  <c r="AO1279" i="4"/>
  <c r="AN1279" i="4"/>
  <c r="AQ1278" i="4"/>
  <c r="AP1278" i="4"/>
  <c r="AO1278" i="4"/>
  <c r="AN1278" i="4"/>
  <c r="AQ1277" i="4"/>
  <c r="AP1277" i="4"/>
  <c r="AO1277" i="4"/>
  <c r="AN1277" i="4"/>
  <c r="AQ1276" i="4"/>
  <c r="AP1276" i="4"/>
  <c r="AO1276" i="4"/>
  <c r="AN1276" i="4"/>
  <c r="AQ1274" i="4"/>
  <c r="AP1274" i="4"/>
  <c r="AO1274" i="4"/>
  <c r="AN1274" i="4"/>
  <c r="AQ1267" i="4"/>
  <c r="AP1267" i="4"/>
  <c r="AO1267" i="4"/>
  <c r="AN1267" i="4"/>
  <c r="AQ1266" i="4"/>
  <c r="AP1266" i="4"/>
  <c r="AO1266" i="4"/>
  <c r="AN1266" i="4"/>
  <c r="AQ1265" i="4"/>
  <c r="AP1265" i="4"/>
  <c r="AO1265" i="4"/>
  <c r="AN1265" i="4"/>
  <c r="AQ1264" i="4"/>
  <c r="AP1264" i="4"/>
  <c r="AO1264" i="4"/>
  <c r="AN1264" i="4"/>
  <c r="AQ1263" i="4"/>
  <c r="AP1263" i="4"/>
  <c r="AO1263" i="4"/>
  <c r="AN1263" i="4"/>
  <c r="AQ1261" i="4"/>
  <c r="AP1261" i="4"/>
  <c r="AO1261" i="4"/>
  <c r="AN1261" i="4"/>
  <c r="AQ1254" i="4"/>
  <c r="AP1254" i="4"/>
  <c r="AO1254" i="4"/>
  <c r="AN1254" i="4"/>
  <c r="AQ1253" i="4"/>
  <c r="AP1253" i="4"/>
  <c r="AO1253" i="4"/>
  <c r="AN1253" i="4"/>
  <c r="AQ1252" i="4"/>
  <c r="AP1252" i="4"/>
  <c r="AO1252" i="4"/>
  <c r="AN1252" i="4"/>
  <c r="AQ1251" i="4"/>
  <c r="AP1251" i="4"/>
  <c r="AO1251" i="4"/>
  <c r="AN1251" i="4"/>
  <c r="AQ1250" i="4"/>
  <c r="AP1250" i="4"/>
  <c r="AO1250" i="4"/>
  <c r="AN1250" i="4"/>
  <c r="AQ1248" i="4"/>
  <c r="AP1248" i="4"/>
  <c r="AO1248" i="4"/>
  <c r="AN1248" i="4"/>
  <c r="AQ1241" i="4"/>
  <c r="AP1241" i="4"/>
  <c r="AO1241" i="4"/>
  <c r="AN1241" i="4"/>
  <c r="AQ1240" i="4"/>
  <c r="AP1240" i="4"/>
  <c r="AO1240" i="4"/>
  <c r="AN1240" i="4"/>
  <c r="AQ1239" i="4"/>
  <c r="AP1239" i="4"/>
  <c r="AO1239" i="4"/>
  <c r="AN1239" i="4"/>
  <c r="AQ1238" i="4"/>
  <c r="AP1238" i="4"/>
  <c r="AO1238" i="4"/>
  <c r="AN1238" i="4"/>
  <c r="AQ1237" i="4"/>
  <c r="AP1237" i="4"/>
  <c r="AO1237" i="4"/>
  <c r="AN1237" i="4"/>
  <c r="AQ1235" i="4"/>
  <c r="AP1235" i="4"/>
  <c r="AO1235" i="4"/>
  <c r="AN1235" i="4"/>
  <c r="AQ1228" i="4"/>
  <c r="AP1228" i="4"/>
  <c r="AO1228" i="4"/>
  <c r="AN1228" i="4"/>
  <c r="AQ1227" i="4"/>
  <c r="AP1227" i="4"/>
  <c r="AO1227" i="4"/>
  <c r="AN1227" i="4"/>
  <c r="AQ1226" i="4"/>
  <c r="AP1226" i="4"/>
  <c r="AO1226" i="4"/>
  <c r="AN1226" i="4"/>
  <c r="AQ1225" i="4"/>
  <c r="AP1225" i="4"/>
  <c r="AO1225" i="4"/>
  <c r="AN1225" i="4"/>
  <c r="AQ1224" i="4"/>
  <c r="AP1224" i="4"/>
  <c r="AO1224" i="4"/>
  <c r="AN1224" i="4"/>
  <c r="AQ1222" i="4"/>
  <c r="AP1222" i="4"/>
  <c r="AO1222" i="4"/>
  <c r="AN1222" i="4"/>
  <c r="AQ1215" i="4"/>
  <c r="AP1215" i="4"/>
  <c r="AO1215" i="4"/>
  <c r="AN1215" i="4"/>
  <c r="AQ1214" i="4"/>
  <c r="AP1214" i="4"/>
  <c r="AO1214" i="4"/>
  <c r="AN1214" i="4"/>
  <c r="AQ1213" i="4"/>
  <c r="AP1213" i="4"/>
  <c r="AO1213" i="4"/>
  <c r="AN1213" i="4"/>
  <c r="AQ1212" i="4"/>
  <c r="AP1212" i="4"/>
  <c r="AO1212" i="4"/>
  <c r="AN1212" i="4"/>
  <c r="AQ1211" i="4"/>
  <c r="AP1211" i="4"/>
  <c r="AO1211" i="4"/>
  <c r="AN1211" i="4"/>
  <c r="AQ1209" i="4"/>
  <c r="AP1209" i="4"/>
  <c r="AO1209" i="4"/>
  <c r="AN1209" i="4"/>
  <c r="AQ1202" i="4"/>
  <c r="AP1202" i="4"/>
  <c r="AO1202" i="4"/>
  <c r="AN1202" i="4"/>
  <c r="AQ1201" i="4"/>
  <c r="AP1201" i="4"/>
  <c r="AO1201" i="4"/>
  <c r="AN1201" i="4"/>
  <c r="AQ1200" i="4"/>
  <c r="AP1200" i="4"/>
  <c r="AO1200" i="4"/>
  <c r="AN1200" i="4"/>
  <c r="AQ1199" i="4"/>
  <c r="AP1199" i="4"/>
  <c r="AO1199" i="4"/>
  <c r="AN1199" i="4"/>
  <c r="AQ1198" i="4"/>
  <c r="AP1198" i="4"/>
  <c r="AO1198" i="4"/>
  <c r="AN1198" i="4"/>
  <c r="AQ1196" i="4"/>
  <c r="AP1196" i="4"/>
  <c r="AO1196" i="4"/>
  <c r="AN1196" i="4"/>
  <c r="AQ1189" i="4"/>
  <c r="AP1189" i="4"/>
  <c r="AO1189" i="4"/>
  <c r="AN1189" i="4"/>
  <c r="AQ1188" i="4"/>
  <c r="AP1188" i="4"/>
  <c r="AO1188" i="4"/>
  <c r="AN1188" i="4"/>
  <c r="AQ1187" i="4"/>
  <c r="AP1187" i="4"/>
  <c r="AO1187" i="4"/>
  <c r="AN1187" i="4"/>
  <c r="AQ1186" i="4"/>
  <c r="AP1186" i="4"/>
  <c r="AO1186" i="4"/>
  <c r="AN1186" i="4"/>
  <c r="AQ1185" i="4"/>
  <c r="AP1185" i="4"/>
  <c r="AO1185" i="4"/>
  <c r="AN1185" i="4"/>
  <c r="AQ1183" i="4"/>
  <c r="AP1183" i="4"/>
  <c r="AO1183" i="4"/>
  <c r="AN1183" i="4"/>
  <c r="AQ1176" i="4"/>
  <c r="AP1176" i="4"/>
  <c r="AO1176" i="4"/>
  <c r="AN1176" i="4"/>
  <c r="AQ1175" i="4"/>
  <c r="AP1175" i="4"/>
  <c r="AO1175" i="4"/>
  <c r="AN1175" i="4"/>
  <c r="AQ1174" i="4"/>
  <c r="AP1174" i="4"/>
  <c r="AO1174" i="4"/>
  <c r="AN1174" i="4"/>
  <c r="AQ1173" i="4"/>
  <c r="AP1173" i="4"/>
  <c r="AO1173" i="4"/>
  <c r="AN1173" i="4"/>
  <c r="AQ1172" i="4"/>
  <c r="AP1172" i="4"/>
  <c r="AO1172" i="4"/>
  <c r="AN1172" i="4"/>
  <c r="AQ1170" i="4"/>
  <c r="AP1170" i="4"/>
  <c r="AO1170" i="4"/>
  <c r="AN1170" i="4"/>
  <c r="AQ1163" i="4"/>
  <c r="AP1163" i="4"/>
  <c r="AO1163" i="4"/>
  <c r="AN1163" i="4"/>
  <c r="AQ1162" i="4"/>
  <c r="AP1162" i="4"/>
  <c r="AO1162" i="4"/>
  <c r="AN1162" i="4"/>
  <c r="AQ1161" i="4"/>
  <c r="AP1161" i="4"/>
  <c r="AO1161" i="4"/>
  <c r="AN1161" i="4"/>
  <c r="AQ1160" i="4"/>
  <c r="AP1160" i="4"/>
  <c r="AO1160" i="4"/>
  <c r="AN1160" i="4"/>
  <c r="AQ1159" i="4"/>
  <c r="AP1159" i="4"/>
  <c r="AO1159" i="4"/>
  <c r="AN1159" i="4"/>
  <c r="AQ1157" i="4"/>
  <c r="AP1157" i="4"/>
  <c r="AO1157" i="4"/>
  <c r="AN1157" i="4"/>
  <c r="AQ1150" i="4"/>
  <c r="AP1150" i="4"/>
  <c r="AO1150" i="4"/>
  <c r="AN1150" i="4"/>
  <c r="AQ1149" i="4"/>
  <c r="AP1149" i="4"/>
  <c r="AO1149" i="4"/>
  <c r="AN1149" i="4"/>
  <c r="AQ1148" i="4"/>
  <c r="AP1148" i="4"/>
  <c r="AO1148" i="4"/>
  <c r="AN1148" i="4"/>
  <c r="AQ1147" i="4"/>
  <c r="AP1147" i="4"/>
  <c r="AO1147" i="4"/>
  <c r="AN1147" i="4"/>
  <c r="AQ1146" i="4"/>
  <c r="AP1146" i="4"/>
  <c r="AO1146" i="4"/>
  <c r="AN1146" i="4"/>
  <c r="AQ1144" i="4"/>
  <c r="AP1144" i="4"/>
  <c r="AO1144" i="4"/>
  <c r="AN1144" i="4"/>
  <c r="AQ1137" i="4"/>
  <c r="AP1137" i="4"/>
  <c r="AO1137" i="4"/>
  <c r="AN1137" i="4"/>
  <c r="AQ1136" i="4"/>
  <c r="AP1136" i="4"/>
  <c r="AO1136" i="4"/>
  <c r="AN1136" i="4"/>
  <c r="AQ1135" i="4"/>
  <c r="AP1135" i="4"/>
  <c r="AO1135" i="4"/>
  <c r="AN1135" i="4"/>
  <c r="AQ1134" i="4"/>
  <c r="AP1134" i="4"/>
  <c r="AO1134" i="4"/>
  <c r="AN1134" i="4"/>
  <c r="AQ1133" i="4"/>
  <c r="AP1133" i="4"/>
  <c r="AO1133" i="4"/>
  <c r="AN1133" i="4"/>
  <c r="AQ1131" i="4"/>
  <c r="AP1131" i="4"/>
  <c r="AO1131" i="4"/>
  <c r="AN1131" i="4"/>
  <c r="AQ1124" i="4"/>
  <c r="AP1124" i="4"/>
  <c r="AO1124" i="4"/>
  <c r="AN1124" i="4"/>
  <c r="AQ1123" i="4"/>
  <c r="AP1123" i="4"/>
  <c r="AO1123" i="4"/>
  <c r="AN1123" i="4"/>
  <c r="AQ1122" i="4"/>
  <c r="AP1122" i="4"/>
  <c r="AO1122" i="4"/>
  <c r="AN1122" i="4"/>
  <c r="AQ1121" i="4"/>
  <c r="AP1121" i="4"/>
  <c r="AO1121" i="4"/>
  <c r="AN1121" i="4"/>
  <c r="AQ1120" i="4"/>
  <c r="AP1120" i="4"/>
  <c r="AO1120" i="4"/>
  <c r="AN1120" i="4"/>
  <c r="AQ1118" i="4"/>
  <c r="AP1118" i="4"/>
  <c r="AO1118" i="4"/>
  <c r="AN1118" i="4"/>
  <c r="AQ1111" i="4"/>
  <c r="AP1111" i="4"/>
  <c r="AO1111" i="4"/>
  <c r="AN1111" i="4"/>
  <c r="AQ1110" i="4"/>
  <c r="AP1110" i="4"/>
  <c r="AO1110" i="4"/>
  <c r="AN1110" i="4"/>
  <c r="AQ1109" i="4"/>
  <c r="AP1109" i="4"/>
  <c r="AO1109" i="4"/>
  <c r="AN1109" i="4"/>
  <c r="AQ1108" i="4"/>
  <c r="AP1108" i="4"/>
  <c r="AO1108" i="4"/>
  <c r="AN1108" i="4"/>
  <c r="AQ1107" i="4"/>
  <c r="AP1107" i="4"/>
  <c r="AO1107" i="4"/>
  <c r="AN1107" i="4"/>
  <c r="AQ1105" i="4"/>
  <c r="AP1105" i="4"/>
  <c r="AO1105" i="4"/>
  <c r="AN1105" i="4"/>
  <c r="AQ1098" i="4"/>
  <c r="AP1098" i="4"/>
  <c r="AO1098" i="4"/>
  <c r="AN1098" i="4"/>
  <c r="AQ1097" i="4"/>
  <c r="AP1097" i="4"/>
  <c r="AO1097" i="4"/>
  <c r="AN1097" i="4"/>
  <c r="AQ1096" i="4"/>
  <c r="AP1096" i="4"/>
  <c r="AO1096" i="4"/>
  <c r="AN1096" i="4"/>
  <c r="AQ1095" i="4"/>
  <c r="AP1095" i="4"/>
  <c r="AO1095" i="4"/>
  <c r="AN1095" i="4"/>
  <c r="AQ1094" i="4"/>
  <c r="AP1094" i="4"/>
  <c r="AO1094" i="4"/>
  <c r="AN1094" i="4"/>
  <c r="AQ1092" i="4"/>
  <c r="AP1092" i="4"/>
  <c r="AO1092" i="4"/>
  <c r="AN1092" i="4"/>
  <c r="AQ1085" i="4"/>
  <c r="AP1085" i="4"/>
  <c r="AO1085" i="4"/>
  <c r="AN1085" i="4"/>
  <c r="AQ1084" i="4"/>
  <c r="AP1084" i="4"/>
  <c r="AO1084" i="4"/>
  <c r="AN1084" i="4"/>
  <c r="AQ1083" i="4"/>
  <c r="AP1083" i="4"/>
  <c r="AO1083" i="4"/>
  <c r="AN1083" i="4"/>
  <c r="AQ1082" i="4"/>
  <c r="AP1082" i="4"/>
  <c r="AO1082" i="4"/>
  <c r="AN1082" i="4"/>
  <c r="AQ1081" i="4"/>
  <c r="AP1081" i="4"/>
  <c r="AO1081" i="4"/>
  <c r="AN1081" i="4"/>
  <c r="AQ1079" i="4"/>
  <c r="AP1079" i="4"/>
  <c r="AO1079" i="4"/>
  <c r="AN1079" i="4"/>
  <c r="AQ1072" i="4"/>
  <c r="AP1072" i="4"/>
  <c r="AO1072" i="4"/>
  <c r="AN1072" i="4"/>
  <c r="AQ1071" i="4"/>
  <c r="AP1071" i="4"/>
  <c r="AO1071" i="4"/>
  <c r="AN1071" i="4"/>
  <c r="AQ1070" i="4"/>
  <c r="AP1070" i="4"/>
  <c r="AO1070" i="4"/>
  <c r="AN1070" i="4"/>
  <c r="AQ1069" i="4"/>
  <c r="AP1069" i="4"/>
  <c r="AO1069" i="4"/>
  <c r="AN1069" i="4"/>
  <c r="AQ1068" i="4"/>
  <c r="AP1068" i="4"/>
  <c r="AO1068" i="4"/>
  <c r="AN1068" i="4"/>
  <c r="AQ1066" i="4"/>
  <c r="AP1066" i="4"/>
  <c r="AO1066" i="4"/>
  <c r="AN1066" i="4"/>
  <c r="AQ1059" i="4"/>
  <c r="AP1059" i="4"/>
  <c r="AO1059" i="4"/>
  <c r="AN1059" i="4"/>
  <c r="AQ1058" i="4"/>
  <c r="AP1058" i="4"/>
  <c r="AO1058" i="4"/>
  <c r="AN1058" i="4"/>
  <c r="AQ1057" i="4"/>
  <c r="AP1057" i="4"/>
  <c r="AO1057" i="4"/>
  <c r="AN1057" i="4"/>
  <c r="AQ1056" i="4"/>
  <c r="AP1056" i="4"/>
  <c r="AO1056" i="4"/>
  <c r="AN1056" i="4"/>
  <c r="AQ1055" i="4"/>
  <c r="AP1055" i="4"/>
  <c r="AO1055" i="4"/>
  <c r="AN1055" i="4"/>
  <c r="AQ1053" i="4"/>
  <c r="AP1053" i="4"/>
  <c r="AO1053" i="4"/>
  <c r="AN1053" i="4"/>
  <c r="AQ1046" i="4"/>
  <c r="AP1046" i="4"/>
  <c r="AO1046" i="4"/>
  <c r="AN1046" i="4"/>
  <c r="AQ1045" i="4"/>
  <c r="AP1045" i="4"/>
  <c r="AO1045" i="4"/>
  <c r="AN1045" i="4"/>
  <c r="AQ1044" i="4"/>
  <c r="AP1044" i="4"/>
  <c r="AO1044" i="4"/>
  <c r="AN1044" i="4"/>
  <c r="AQ1043" i="4"/>
  <c r="AP1043" i="4"/>
  <c r="AO1043" i="4"/>
  <c r="AN1043" i="4"/>
  <c r="AQ1042" i="4"/>
  <c r="AP1042" i="4"/>
  <c r="AO1042" i="4"/>
  <c r="AN1042" i="4"/>
  <c r="AQ1040" i="4"/>
  <c r="AP1040" i="4"/>
  <c r="AO1040" i="4"/>
  <c r="AN1040" i="4"/>
  <c r="AQ1033" i="4"/>
  <c r="AP1033" i="4"/>
  <c r="AO1033" i="4"/>
  <c r="AN1033" i="4"/>
  <c r="AQ1032" i="4"/>
  <c r="AP1032" i="4"/>
  <c r="AO1032" i="4"/>
  <c r="AN1032" i="4"/>
  <c r="AQ1031" i="4"/>
  <c r="AP1031" i="4"/>
  <c r="AO1031" i="4"/>
  <c r="AN1031" i="4"/>
  <c r="AQ1030" i="4"/>
  <c r="AP1030" i="4"/>
  <c r="AO1030" i="4"/>
  <c r="AN1030" i="4"/>
  <c r="AQ1029" i="4"/>
  <c r="AP1029" i="4"/>
  <c r="AO1029" i="4"/>
  <c r="AN1029" i="4"/>
  <c r="AQ1027" i="4"/>
  <c r="AP1027" i="4"/>
  <c r="AO1027" i="4"/>
  <c r="AN1027" i="4"/>
  <c r="AQ1020" i="4"/>
  <c r="AP1020" i="4"/>
  <c r="AO1020" i="4"/>
  <c r="AN1020" i="4"/>
  <c r="AQ1019" i="4"/>
  <c r="AP1019" i="4"/>
  <c r="AO1019" i="4"/>
  <c r="AN1019" i="4"/>
  <c r="AQ1018" i="4"/>
  <c r="AP1018" i="4"/>
  <c r="AO1018" i="4"/>
  <c r="AN1018" i="4"/>
  <c r="AQ1017" i="4"/>
  <c r="AP1017" i="4"/>
  <c r="AO1017" i="4"/>
  <c r="AN1017" i="4"/>
  <c r="AQ1016" i="4"/>
  <c r="AP1016" i="4"/>
  <c r="AO1016" i="4"/>
  <c r="AN1016" i="4"/>
  <c r="AQ1014" i="4"/>
  <c r="AP1014" i="4"/>
  <c r="AO1014" i="4"/>
  <c r="AN1014" i="4"/>
  <c r="AQ1007" i="4"/>
  <c r="AP1007" i="4"/>
  <c r="AO1007" i="4"/>
  <c r="AN1007" i="4"/>
  <c r="AQ1006" i="4"/>
  <c r="AP1006" i="4"/>
  <c r="AO1006" i="4"/>
  <c r="AN1006" i="4"/>
  <c r="AQ1005" i="4"/>
  <c r="AP1005" i="4"/>
  <c r="AO1005" i="4"/>
  <c r="AN1005" i="4"/>
  <c r="AQ1004" i="4"/>
  <c r="AP1004" i="4"/>
  <c r="AO1004" i="4"/>
  <c r="AN1004" i="4"/>
  <c r="AQ1003" i="4"/>
  <c r="AP1003" i="4"/>
  <c r="AO1003" i="4"/>
  <c r="AN1003" i="4"/>
  <c r="AQ1001" i="4"/>
  <c r="AP1001" i="4"/>
  <c r="AO1001" i="4"/>
  <c r="AN1001" i="4"/>
  <c r="AQ994" i="4"/>
  <c r="AP994" i="4"/>
  <c r="AO994" i="4"/>
  <c r="AN994" i="4"/>
  <c r="AQ993" i="4"/>
  <c r="AP993" i="4"/>
  <c r="AO993" i="4"/>
  <c r="AN993" i="4"/>
  <c r="AQ992" i="4"/>
  <c r="AP992" i="4"/>
  <c r="AO992" i="4"/>
  <c r="AN992" i="4"/>
  <c r="AQ991" i="4"/>
  <c r="AP991" i="4"/>
  <c r="AO991" i="4"/>
  <c r="AN991" i="4"/>
  <c r="AQ990" i="4"/>
  <c r="AP990" i="4"/>
  <c r="AO990" i="4"/>
  <c r="AN990" i="4"/>
  <c r="AQ988" i="4"/>
  <c r="AP988" i="4"/>
  <c r="AO988" i="4"/>
  <c r="AN988" i="4"/>
  <c r="AQ981" i="4"/>
  <c r="AP981" i="4"/>
  <c r="AO981" i="4"/>
  <c r="AN981" i="4"/>
  <c r="AQ980" i="4"/>
  <c r="AP980" i="4"/>
  <c r="AO980" i="4"/>
  <c r="AN980" i="4"/>
  <c r="AQ979" i="4"/>
  <c r="AP979" i="4"/>
  <c r="AO979" i="4"/>
  <c r="AN979" i="4"/>
  <c r="AQ978" i="4"/>
  <c r="AP978" i="4"/>
  <c r="AO978" i="4"/>
  <c r="AN978" i="4"/>
  <c r="AQ977" i="4"/>
  <c r="AP977" i="4"/>
  <c r="AO977" i="4"/>
  <c r="AN977" i="4"/>
  <c r="AQ975" i="4"/>
  <c r="AP975" i="4"/>
  <c r="AO975" i="4"/>
  <c r="AN975" i="4"/>
  <c r="AQ968" i="4"/>
  <c r="AP968" i="4"/>
  <c r="AO968" i="4"/>
  <c r="AN968" i="4"/>
  <c r="AQ967" i="4"/>
  <c r="AP967" i="4"/>
  <c r="AO967" i="4"/>
  <c r="AN967" i="4"/>
  <c r="AQ966" i="4"/>
  <c r="AP966" i="4"/>
  <c r="AO966" i="4"/>
  <c r="AN966" i="4"/>
  <c r="AQ965" i="4"/>
  <c r="AP965" i="4"/>
  <c r="AO965" i="4"/>
  <c r="AN965" i="4"/>
  <c r="AQ964" i="4"/>
  <c r="AP964" i="4"/>
  <c r="AO964" i="4"/>
  <c r="AN964" i="4"/>
  <c r="AQ962" i="4"/>
  <c r="AP962" i="4"/>
  <c r="AO962" i="4"/>
  <c r="AN962" i="4"/>
  <c r="AQ955" i="4"/>
  <c r="AP955" i="4"/>
  <c r="AO955" i="4"/>
  <c r="AN955" i="4"/>
  <c r="AQ954" i="4"/>
  <c r="AP954" i="4"/>
  <c r="AO954" i="4"/>
  <c r="AN954" i="4"/>
  <c r="AQ953" i="4"/>
  <c r="AP953" i="4"/>
  <c r="AO953" i="4"/>
  <c r="AN953" i="4"/>
  <c r="AQ952" i="4"/>
  <c r="AP952" i="4"/>
  <c r="AO952" i="4"/>
  <c r="AN952" i="4"/>
  <c r="AQ951" i="4"/>
  <c r="AP951" i="4"/>
  <c r="AO951" i="4"/>
  <c r="AN951" i="4"/>
  <c r="AQ949" i="4"/>
  <c r="AP949" i="4"/>
  <c r="AO949" i="4"/>
  <c r="AN949" i="4"/>
  <c r="AQ942" i="4"/>
  <c r="AP942" i="4"/>
  <c r="AO942" i="4"/>
  <c r="AN942" i="4"/>
  <c r="AQ941" i="4"/>
  <c r="AP941" i="4"/>
  <c r="AO941" i="4"/>
  <c r="AN941" i="4"/>
  <c r="AQ940" i="4"/>
  <c r="AP940" i="4"/>
  <c r="AO940" i="4"/>
  <c r="AN940" i="4"/>
  <c r="AQ939" i="4"/>
  <c r="AP939" i="4"/>
  <c r="AO939" i="4"/>
  <c r="AN939" i="4"/>
  <c r="AQ938" i="4"/>
  <c r="AP938" i="4"/>
  <c r="AO938" i="4"/>
  <c r="AN938" i="4"/>
  <c r="AQ936" i="4"/>
  <c r="AP936" i="4"/>
  <c r="AO936" i="4"/>
  <c r="AN936" i="4"/>
  <c r="AQ929" i="4"/>
  <c r="AP929" i="4"/>
  <c r="AO929" i="4"/>
  <c r="AN929" i="4"/>
  <c r="AQ928" i="4"/>
  <c r="AP928" i="4"/>
  <c r="AO928" i="4"/>
  <c r="AN928" i="4"/>
  <c r="AQ927" i="4"/>
  <c r="AP927" i="4"/>
  <c r="AO927" i="4"/>
  <c r="AN927" i="4"/>
  <c r="AQ926" i="4"/>
  <c r="AP926" i="4"/>
  <c r="AO926" i="4"/>
  <c r="AN926" i="4"/>
  <c r="AQ925" i="4"/>
  <c r="AP925" i="4"/>
  <c r="AO925" i="4"/>
  <c r="AN925" i="4"/>
  <c r="AQ923" i="4"/>
  <c r="AP923" i="4"/>
  <c r="AO923" i="4"/>
  <c r="AN923" i="4"/>
  <c r="AQ916" i="4"/>
  <c r="AP916" i="4"/>
  <c r="AO916" i="4"/>
  <c r="AN916" i="4"/>
  <c r="AQ915" i="4"/>
  <c r="AP915" i="4"/>
  <c r="AO915" i="4"/>
  <c r="AN915" i="4"/>
  <c r="AQ914" i="4"/>
  <c r="AP914" i="4"/>
  <c r="AO914" i="4"/>
  <c r="AN914" i="4"/>
  <c r="AQ913" i="4"/>
  <c r="AP913" i="4"/>
  <c r="AO913" i="4"/>
  <c r="AN913" i="4"/>
  <c r="AQ912" i="4"/>
  <c r="AP912" i="4"/>
  <c r="AO912" i="4"/>
  <c r="AN912" i="4"/>
  <c r="AQ910" i="4"/>
  <c r="AP910" i="4"/>
  <c r="AO910" i="4"/>
  <c r="AN910" i="4"/>
  <c r="AQ903" i="4"/>
  <c r="AP903" i="4"/>
  <c r="AO903" i="4"/>
  <c r="AN903" i="4"/>
  <c r="AQ902" i="4"/>
  <c r="AP902" i="4"/>
  <c r="AO902" i="4"/>
  <c r="AN902" i="4"/>
  <c r="AQ901" i="4"/>
  <c r="AP901" i="4"/>
  <c r="AO901" i="4"/>
  <c r="AN901" i="4"/>
  <c r="AQ900" i="4"/>
  <c r="AP900" i="4"/>
  <c r="AO900" i="4"/>
  <c r="AN900" i="4"/>
  <c r="AQ899" i="4"/>
  <c r="AP899" i="4"/>
  <c r="AO899" i="4"/>
  <c r="AN899" i="4"/>
  <c r="AQ897" i="4"/>
  <c r="AP897" i="4"/>
  <c r="AO897" i="4"/>
  <c r="AN897" i="4"/>
  <c r="AQ890" i="4"/>
  <c r="AP890" i="4"/>
  <c r="AO890" i="4"/>
  <c r="AN890" i="4"/>
  <c r="AQ889" i="4"/>
  <c r="AP889" i="4"/>
  <c r="AO889" i="4"/>
  <c r="AN889" i="4"/>
  <c r="AQ888" i="4"/>
  <c r="AP888" i="4"/>
  <c r="AO888" i="4"/>
  <c r="AN888" i="4"/>
  <c r="AQ887" i="4"/>
  <c r="AP887" i="4"/>
  <c r="AO887" i="4"/>
  <c r="AN887" i="4"/>
  <c r="AQ886" i="4"/>
  <c r="AP886" i="4"/>
  <c r="AO886" i="4"/>
  <c r="AN886" i="4"/>
  <c r="AQ884" i="4"/>
  <c r="AP884" i="4"/>
  <c r="AO884" i="4"/>
  <c r="AN884" i="4"/>
  <c r="AQ877" i="4"/>
  <c r="AP877" i="4"/>
  <c r="AO877" i="4"/>
  <c r="AN877" i="4"/>
  <c r="AQ876" i="4"/>
  <c r="AP876" i="4"/>
  <c r="AO876" i="4"/>
  <c r="AN876" i="4"/>
  <c r="AQ875" i="4"/>
  <c r="AP875" i="4"/>
  <c r="AO875" i="4"/>
  <c r="AN875" i="4"/>
  <c r="AQ874" i="4"/>
  <c r="AP874" i="4"/>
  <c r="AO874" i="4"/>
  <c r="AN874" i="4"/>
  <c r="AQ873" i="4"/>
  <c r="AP873" i="4"/>
  <c r="AO873" i="4"/>
  <c r="AN873" i="4"/>
  <c r="AQ871" i="4"/>
  <c r="AP871" i="4"/>
  <c r="AO871" i="4"/>
  <c r="AN871" i="4"/>
  <c r="AQ864" i="4"/>
  <c r="AP864" i="4"/>
  <c r="AO864" i="4"/>
  <c r="AN864" i="4"/>
  <c r="AQ863" i="4"/>
  <c r="AP863" i="4"/>
  <c r="AO863" i="4"/>
  <c r="AN863" i="4"/>
  <c r="AQ862" i="4"/>
  <c r="AP862" i="4"/>
  <c r="AO862" i="4"/>
  <c r="AN862" i="4"/>
  <c r="AQ861" i="4"/>
  <c r="AP861" i="4"/>
  <c r="AO861" i="4"/>
  <c r="AN861" i="4"/>
  <c r="AQ860" i="4"/>
  <c r="AP860" i="4"/>
  <c r="AO860" i="4"/>
  <c r="AN860" i="4"/>
  <c r="AQ858" i="4"/>
  <c r="AP858" i="4"/>
  <c r="AO858" i="4"/>
  <c r="AN858" i="4"/>
  <c r="AQ851" i="4"/>
  <c r="AP851" i="4"/>
  <c r="AO851" i="4"/>
  <c r="AN851" i="4"/>
  <c r="AQ850" i="4"/>
  <c r="AP850" i="4"/>
  <c r="AO850" i="4"/>
  <c r="AN850" i="4"/>
  <c r="AQ849" i="4"/>
  <c r="AP849" i="4"/>
  <c r="AO849" i="4"/>
  <c r="AN849" i="4"/>
  <c r="AQ848" i="4"/>
  <c r="AP848" i="4"/>
  <c r="AO848" i="4"/>
  <c r="AN848" i="4"/>
  <c r="AQ847" i="4"/>
  <c r="AP847" i="4"/>
  <c r="AO847" i="4"/>
  <c r="AN847" i="4"/>
  <c r="AQ845" i="4"/>
  <c r="AP845" i="4"/>
  <c r="AO845" i="4"/>
  <c r="AN845" i="4"/>
  <c r="AQ838" i="4"/>
  <c r="AP838" i="4"/>
  <c r="AO838" i="4"/>
  <c r="AN838" i="4"/>
  <c r="AQ837" i="4"/>
  <c r="AP837" i="4"/>
  <c r="AO837" i="4"/>
  <c r="AN837" i="4"/>
  <c r="AQ836" i="4"/>
  <c r="AP836" i="4"/>
  <c r="AO836" i="4"/>
  <c r="AN836" i="4"/>
  <c r="AQ835" i="4"/>
  <c r="AP835" i="4"/>
  <c r="AO835" i="4"/>
  <c r="AN835" i="4"/>
  <c r="AQ834" i="4"/>
  <c r="AP834" i="4"/>
  <c r="AO834" i="4"/>
  <c r="AN834" i="4"/>
  <c r="AQ832" i="4"/>
  <c r="AP832" i="4"/>
  <c r="AO832" i="4"/>
  <c r="AN832" i="4"/>
  <c r="AQ825" i="4"/>
  <c r="AP825" i="4"/>
  <c r="AO825" i="4"/>
  <c r="AN825" i="4"/>
  <c r="AQ824" i="4"/>
  <c r="AP824" i="4"/>
  <c r="AO824" i="4"/>
  <c r="AN824" i="4"/>
  <c r="AQ823" i="4"/>
  <c r="AP823" i="4"/>
  <c r="AO823" i="4"/>
  <c r="AN823" i="4"/>
  <c r="AQ822" i="4"/>
  <c r="AP822" i="4"/>
  <c r="AO822" i="4"/>
  <c r="AN822" i="4"/>
  <c r="AQ821" i="4"/>
  <c r="AP821" i="4"/>
  <c r="AO821" i="4"/>
  <c r="AN821" i="4"/>
  <c r="AQ819" i="4"/>
  <c r="AP819" i="4"/>
  <c r="AO819" i="4"/>
  <c r="AN819" i="4"/>
  <c r="AQ812" i="4"/>
  <c r="AP812" i="4"/>
  <c r="AO812" i="4"/>
  <c r="AN812" i="4"/>
  <c r="AQ811" i="4"/>
  <c r="AP811" i="4"/>
  <c r="AO811" i="4"/>
  <c r="AN811" i="4"/>
  <c r="AQ810" i="4"/>
  <c r="AP810" i="4"/>
  <c r="AO810" i="4"/>
  <c r="AN810" i="4"/>
  <c r="AQ809" i="4"/>
  <c r="AP809" i="4"/>
  <c r="AO809" i="4"/>
  <c r="AN809" i="4"/>
  <c r="AQ808" i="4"/>
  <c r="AP808" i="4"/>
  <c r="AO808" i="4"/>
  <c r="AN808" i="4"/>
  <c r="AQ806" i="4"/>
  <c r="AP806" i="4"/>
  <c r="AO806" i="4"/>
  <c r="AN806" i="4"/>
  <c r="AQ799" i="4"/>
  <c r="AP799" i="4"/>
  <c r="AO799" i="4"/>
  <c r="AN799" i="4"/>
  <c r="AQ798" i="4"/>
  <c r="AP798" i="4"/>
  <c r="AO798" i="4"/>
  <c r="AN798" i="4"/>
  <c r="AQ797" i="4"/>
  <c r="AP797" i="4"/>
  <c r="AO797" i="4"/>
  <c r="AN797" i="4"/>
  <c r="AQ796" i="4"/>
  <c r="AP796" i="4"/>
  <c r="AO796" i="4"/>
  <c r="AN796" i="4"/>
  <c r="AQ795" i="4"/>
  <c r="AP795" i="4"/>
  <c r="AO795" i="4"/>
  <c r="AN795" i="4"/>
  <c r="AQ793" i="4"/>
  <c r="AP793" i="4"/>
  <c r="AO793" i="4"/>
  <c r="AN793" i="4"/>
  <c r="AQ786" i="4"/>
  <c r="AP786" i="4"/>
  <c r="AO786" i="4"/>
  <c r="AN786" i="4"/>
  <c r="AQ785" i="4"/>
  <c r="AP785" i="4"/>
  <c r="AO785" i="4"/>
  <c r="AN785" i="4"/>
  <c r="AQ784" i="4"/>
  <c r="AP784" i="4"/>
  <c r="AO784" i="4"/>
  <c r="AN784" i="4"/>
  <c r="AQ783" i="4"/>
  <c r="AP783" i="4"/>
  <c r="AO783" i="4"/>
  <c r="AN783" i="4"/>
  <c r="AQ782" i="4"/>
  <c r="AP782" i="4"/>
  <c r="AO782" i="4"/>
  <c r="AN782" i="4"/>
  <c r="AQ780" i="4"/>
  <c r="AP780" i="4"/>
  <c r="AO780" i="4"/>
  <c r="AN780" i="4"/>
  <c r="AQ773" i="4"/>
  <c r="AP773" i="4"/>
  <c r="AO773" i="4"/>
  <c r="AN773" i="4"/>
  <c r="AQ772" i="4"/>
  <c r="AP772" i="4"/>
  <c r="AO772" i="4"/>
  <c r="AN772" i="4"/>
  <c r="AQ771" i="4"/>
  <c r="AP771" i="4"/>
  <c r="AO771" i="4"/>
  <c r="AN771" i="4"/>
  <c r="AQ770" i="4"/>
  <c r="AP770" i="4"/>
  <c r="AO770" i="4"/>
  <c r="AN770" i="4"/>
  <c r="AQ769" i="4"/>
  <c r="AP769" i="4"/>
  <c r="AO769" i="4"/>
  <c r="AN769" i="4"/>
  <c r="AQ767" i="4"/>
  <c r="AP767" i="4"/>
  <c r="AO767" i="4"/>
  <c r="AN767" i="4"/>
  <c r="AQ760" i="4"/>
  <c r="AP760" i="4"/>
  <c r="AO760" i="4"/>
  <c r="AN760" i="4"/>
  <c r="AQ759" i="4"/>
  <c r="AP759" i="4"/>
  <c r="AO759" i="4"/>
  <c r="AN759" i="4"/>
  <c r="AQ758" i="4"/>
  <c r="AP758" i="4"/>
  <c r="AO758" i="4"/>
  <c r="AN758" i="4"/>
  <c r="AQ757" i="4"/>
  <c r="AP757" i="4"/>
  <c r="AO757" i="4"/>
  <c r="AN757" i="4"/>
  <c r="AQ756" i="4"/>
  <c r="AP756" i="4"/>
  <c r="AO756" i="4"/>
  <c r="AN756" i="4"/>
  <c r="AQ754" i="4"/>
  <c r="AP754" i="4"/>
  <c r="AO754" i="4"/>
  <c r="AN754" i="4"/>
  <c r="AQ747" i="4"/>
  <c r="AP747" i="4"/>
  <c r="AO747" i="4"/>
  <c r="AN747" i="4"/>
  <c r="AQ746" i="4"/>
  <c r="AP746" i="4"/>
  <c r="AO746" i="4"/>
  <c r="AN746" i="4"/>
  <c r="AQ745" i="4"/>
  <c r="AP745" i="4"/>
  <c r="AO745" i="4"/>
  <c r="AN745" i="4"/>
  <c r="AQ744" i="4"/>
  <c r="AP744" i="4"/>
  <c r="AO744" i="4"/>
  <c r="AN744" i="4"/>
  <c r="AQ743" i="4"/>
  <c r="AP743" i="4"/>
  <c r="AO743" i="4"/>
  <c r="AN743" i="4"/>
  <c r="AQ741" i="4"/>
  <c r="AP741" i="4"/>
  <c r="AO741" i="4"/>
  <c r="AN741" i="4"/>
  <c r="AQ734" i="4"/>
  <c r="AP734" i="4"/>
  <c r="AO734" i="4"/>
  <c r="AN734" i="4"/>
  <c r="AQ733" i="4"/>
  <c r="AP733" i="4"/>
  <c r="AO733" i="4"/>
  <c r="AN733" i="4"/>
  <c r="AQ732" i="4"/>
  <c r="AP732" i="4"/>
  <c r="AO732" i="4"/>
  <c r="AN732" i="4"/>
  <c r="AQ731" i="4"/>
  <c r="AP731" i="4"/>
  <c r="AO731" i="4"/>
  <c r="AN731" i="4"/>
  <c r="AQ730" i="4"/>
  <c r="AP730" i="4"/>
  <c r="AO730" i="4"/>
  <c r="AN730" i="4"/>
  <c r="AQ728" i="4"/>
  <c r="AP728" i="4"/>
  <c r="AO728" i="4"/>
  <c r="AN728" i="4"/>
  <c r="AQ721" i="4"/>
  <c r="AP721" i="4"/>
  <c r="AO721" i="4"/>
  <c r="AN721" i="4"/>
  <c r="AQ720" i="4"/>
  <c r="AP720" i="4"/>
  <c r="AO720" i="4"/>
  <c r="AN720" i="4"/>
  <c r="AQ719" i="4"/>
  <c r="AP719" i="4"/>
  <c r="AO719" i="4"/>
  <c r="AN719" i="4"/>
  <c r="AQ718" i="4"/>
  <c r="AP718" i="4"/>
  <c r="AO718" i="4"/>
  <c r="AN718" i="4"/>
  <c r="AQ717" i="4"/>
  <c r="AP717" i="4"/>
  <c r="AO717" i="4"/>
  <c r="AN717" i="4"/>
  <c r="AQ715" i="4"/>
  <c r="AP715" i="4"/>
  <c r="AO715" i="4"/>
  <c r="AN715" i="4"/>
  <c r="AQ708" i="4"/>
  <c r="AP708" i="4"/>
  <c r="AO708" i="4"/>
  <c r="AN708" i="4"/>
  <c r="AQ707" i="4"/>
  <c r="AP707" i="4"/>
  <c r="AO707" i="4"/>
  <c r="AN707" i="4"/>
  <c r="AQ706" i="4"/>
  <c r="AP706" i="4"/>
  <c r="AO706" i="4"/>
  <c r="AN706" i="4"/>
  <c r="AQ705" i="4"/>
  <c r="AP705" i="4"/>
  <c r="AO705" i="4"/>
  <c r="AN705" i="4"/>
  <c r="AQ704" i="4"/>
  <c r="AP704" i="4"/>
  <c r="AO704" i="4"/>
  <c r="AN704" i="4"/>
  <c r="AQ702" i="4"/>
  <c r="AP702" i="4"/>
  <c r="AO702" i="4"/>
  <c r="AN702" i="4"/>
  <c r="AQ695" i="4"/>
  <c r="AP695" i="4"/>
  <c r="AO695" i="4"/>
  <c r="AN695" i="4"/>
  <c r="AQ694" i="4"/>
  <c r="AP694" i="4"/>
  <c r="AO694" i="4"/>
  <c r="AN694" i="4"/>
  <c r="AQ693" i="4"/>
  <c r="AP693" i="4"/>
  <c r="AO693" i="4"/>
  <c r="AN693" i="4"/>
  <c r="AQ692" i="4"/>
  <c r="AP692" i="4"/>
  <c r="AO692" i="4"/>
  <c r="AN692" i="4"/>
  <c r="AQ691" i="4"/>
  <c r="AP691" i="4"/>
  <c r="AO691" i="4"/>
  <c r="AN691" i="4"/>
  <c r="AQ689" i="4"/>
  <c r="AP689" i="4"/>
  <c r="AO689" i="4"/>
  <c r="AN689" i="4"/>
  <c r="AQ682" i="4"/>
  <c r="AP682" i="4"/>
  <c r="AO682" i="4"/>
  <c r="AN682" i="4"/>
  <c r="AQ681" i="4"/>
  <c r="AP681" i="4"/>
  <c r="AO681" i="4"/>
  <c r="AN681" i="4"/>
  <c r="AQ680" i="4"/>
  <c r="AP680" i="4"/>
  <c r="AO680" i="4"/>
  <c r="AN680" i="4"/>
  <c r="AQ679" i="4"/>
  <c r="AP679" i="4"/>
  <c r="AO679" i="4"/>
  <c r="AN679" i="4"/>
  <c r="AQ678" i="4"/>
  <c r="AP678" i="4"/>
  <c r="AO678" i="4"/>
  <c r="AN678" i="4"/>
  <c r="AQ676" i="4"/>
  <c r="AP676" i="4"/>
  <c r="AO676" i="4"/>
  <c r="AN676" i="4"/>
  <c r="AQ669" i="4"/>
  <c r="AP669" i="4"/>
  <c r="AO669" i="4"/>
  <c r="AN669" i="4"/>
  <c r="AQ668" i="4"/>
  <c r="AP668" i="4"/>
  <c r="AO668" i="4"/>
  <c r="AN668" i="4"/>
  <c r="AQ667" i="4"/>
  <c r="AP667" i="4"/>
  <c r="AO667" i="4"/>
  <c r="AN667" i="4"/>
  <c r="AQ666" i="4"/>
  <c r="AP666" i="4"/>
  <c r="AO666" i="4"/>
  <c r="AN666" i="4"/>
  <c r="AQ665" i="4"/>
  <c r="AP665" i="4"/>
  <c r="AO665" i="4"/>
  <c r="AN665" i="4"/>
  <c r="AQ663" i="4"/>
  <c r="AP663" i="4"/>
  <c r="AO663" i="4"/>
  <c r="AN663" i="4"/>
  <c r="AQ656" i="4"/>
  <c r="AP656" i="4"/>
  <c r="AO656" i="4"/>
  <c r="AN656" i="4"/>
  <c r="AQ655" i="4"/>
  <c r="AP655" i="4"/>
  <c r="AO655" i="4"/>
  <c r="AN655" i="4"/>
  <c r="AQ654" i="4"/>
  <c r="AP654" i="4"/>
  <c r="AO654" i="4"/>
  <c r="AN654" i="4"/>
  <c r="AQ653" i="4"/>
  <c r="AP653" i="4"/>
  <c r="AO653" i="4"/>
  <c r="AN653" i="4"/>
  <c r="AQ652" i="4"/>
  <c r="AP652" i="4"/>
  <c r="AO652" i="4"/>
  <c r="AN652" i="4"/>
  <c r="AQ650" i="4"/>
  <c r="AP650" i="4"/>
  <c r="AO650" i="4"/>
  <c r="AO645" i="4" s="1"/>
  <c r="AN650" i="4"/>
  <c r="AQ643" i="4"/>
  <c r="AP643" i="4"/>
  <c r="AO643" i="4"/>
  <c r="AN643" i="4"/>
  <c r="AQ642" i="4"/>
  <c r="AP642" i="4"/>
  <c r="AO642" i="4"/>
  <c r="AN642" i="4"/>
  <c r="AQ641" i="4"/>
  <c r="AP641" i="4"/>
  <c r="AO641" i="4"/>
  <c r="AN641" i="4"/>
  <c r="AQ640" i="4"/>
  <c r="AP640" i="4"/>
  <c r="AO640" i="4"/>
  <c r="AN640" i="4"/>
  <c r="AQ639" i="4"/>
  <c r="AP639" i="4"/>
  <c r="AO639" i="4"/>
  <c r="AN639" i="4"/>
  <c r="AQ637" i="4"/>
  <c r="AP637" i="4"/>
  <c r="AO637" i="4"/>
  <c r="AN637" i="4"/>
  <c r="AQ630" i="4"/>
  <c r="AP630" i="4"/>
  <c r="AO630" i="4"/>
  <c r="AN630" i="4"/>
  <c r="AQ629" i="4"/>
  <c r="AP629" i="4"/>
  <c r="AO629" i="4"/>
  <c r="AN629" i="4"/>
  <c r="AQ628" i="4"/>
  <c r="AP628" i="4"/>
  <c r="AO628" i="4"/>
  <c r="AN628" i="4"/>
  <c r="AQ627" i="4"/>
  <c r="AP627" i="4"/>
  <c r="AO627" i="4"/>
  <c r="AN627" i="4"/>
  <c r="AQ626" i="4"/>
  <c r="AP626" i="4"/>
  <c r="AO626" i="4"/>
  <c r="AN626" i="4"/>
  <c r="AQ624" i="4"/>
  <c r="AP624" i="4"/>
  <c r="AO624" i="4"/>
  <c r="AN624" i="4"/>
  <c r="AQ617" i="4"/>
  <c r="AP617" i="4"/>
  <c r="AO617" i="4"/>
  <c r="AN617" i="4"/>
  <c r="AQ616" i="4"/>
  <c r="AP616" i="4"/>
  <c r="AO616" i="4"/>
  <c r="AN616" i="4"/>
  <c r="AQ615" i="4"/>
  <c r="AP615" i="4"/>
  <c r="AO615" i="4"/>
  <c r="AN615" i="4"/>
  <c r="AQ614" i="4"/>
  <c r="AP614" i="4"/>
  <c r="AO614" i="4"/>
  <c r="AN614" i="4"/>
  <c r="AQ613" i="4"/>
  <c r="AP613" i="4"/>
  <c r="AO613" i="4"/>
  <c r="AN613" i="4"/>
  <c r="AQ611" i="4"/>
  <c r="AP611" i="4"/>
  <c r="AO611" i="4"/>
  <c r="AN611" i="4"/>
  <c r="AQ604" i="4"/>
  <c r="AP604" i="4"/>
  <c r="AO604" i="4"/>
  <c r="AN604" i="4"/>
  <c r="AQ603" i="4"/>
  <c r="AP603" i="4"/>
  <c r="AO603" i="4"/>
  <c r="AN603" i="4"/>
  <c r="AQ602" i="4"/>
  <c r="AP602" i="4"/>
  <c r="AO602" i="4"/>
  <c r="AN602" i="4"/>
  <c r="AQ601" i="4"/>
  <c r="AP601" i="4"/>
  <c r="AO601" i="4"/>
  <c r="AN601" i="4"/>
  <c r="AQ600" i="4"/>
  <c r="AP600" i="4"/>
  <c r="AO600" i="4"/>
  <c r="AN600" i="4"/>
  <c r="AQ598" i="4"/>
  <c r="AP598" i="4"/>
  <c r="AO598" i="4"/>
  <c r="AN598" i="4"/>
  <c r="AQ591" i="4"/>
  <c r="AP591" i="4"/>
  <c r="AO591" i="4"/>
  <c r="AN591" i="4"/>
  <c r="AQ590" i="4"/>
  <c r="AP590" i="4"/>
  <c r="AO590" i="4"/>
  <c r="AN590" i="4"/>
  <c r="AQ589" i="4"/>
  <c r="AP589" i="4"/>
  <c r="AO589" i="4"/>
  <c r="AN589" i="4"/>
  <c r="AQ588" i="4"/>
  <c r="AP588" i="4"/>
  <c r="AO588" i="4"/>
  <c r="AN588" i="4"/>
  <c r="AQ587" i="4"/>
  <c r="AP587" i="4"/>
  <c r="AO587" i="4"/>
  <c r="AN587" i="4"/>
  <c r="AQ585" i="4"/>
  <c r="AP585" i="4"/>
  <c r="AO585" i="4"/>
  <c r="AN585" i="4"/>
  <c r="AQ578" i="4"/>
  <c r="AP578" i="4"/>
  <c r="AO578" i="4"/>
  <c r="AN578" i="4"/>
  <c r="AQ577" i="4"/>
  <c r="AP577" i="4"/>
  <c r="AO577" i="4"/>
  <c r="AN577" i="4"/>
  <c r="AQ576" i="4"/>
  <c r="AP576" i="4"/>
  <c r="AO576" i="4"/>
  <c r="AN576" i="4"/>
  <c r="AQ575" i="4"/>
  <c r="AP575" i="4"/>
  <c r="AO575" i="4"/>
  <c r="AN575" i="4"/>
  <c r="AQ574" i="4"/>
  <c r="AP574" i="4"/>
  <c r="AO574" i="4"/>
  <c r="AN574" i="4"/>
  <c r="AQ572" i="4"/>
  <c r="AP572" i="4"/>
  <c r="AO572" i="4"/>
  <c r="AN572" i="4"/>
  <c r="AQ565" i="4"/>
  <c r="AP565" i="4"/>
  <c r="AO565" i="4"/>
  <c r="AN565" i="4"/>
  <c r="AQ564" i="4"/>
  <c r="AP564" i="4"/>
  <c r="AO564" i="4"/>
  <c r="AN564" i="4"/>
  <c r="AQ563" i="4"/>
  <c r="AP563" i="4"/>
  <c r="AO563" i="4"/>
  <c r="AN563" i="4"/>
  <c r="AQ562" i="4"/>
  <c r="AP562" i="4"/>
  <c r="AO562" i="4"/>
  <c r="AN562" i="4"/>
  <c r="AQ561" i="4"/>
  <c r="AP561" i="4"/>
  <c r="AO561" i="4"/>
  <c r="AN561" i="4"/>
  <c r="AQ559" i="4"/>
  <c r="AP559" i="4"/>
  <c r="AO559" i="4"/>
  <c r="AN559" i="4"/>
  <c r="AQ552" i="4"/>
  <c r="AP552" i="4"/>
  <c r="AO552" i="4"/>
  <c r="AN552" i="4"/>
  <c r="AQ551" i="4"/>
  <c r="AP551" i="4"/>
  <c r="AO551" i="4"/>
  <c r="AN551" i="4"/>
  <c r="AQ550" i="4"/>
  <c r="AP550" i="4"/>
  <c r="AO550" i="4"/>
  <c r="AN550" i="4"/>
  <c r="AQ549" i="4"/>
  <c r="AP549" i="4"/>
  <c r="AO549" i="4"/>
  <c r="AN549" i="4"/>
  <c r="AQ548" i="4"/>
  <c r="AP548" i="4"/>
  <c r="AO548" i="4"/>
  <c r="AN548" i="4"/>
  <c r="AQ546" i="4"/>
  <c r="AP546" i="4"/>
  <c r="AO546" i="4"/>
  <c r="AN546" i="4"/>
  <c r="AQ539" i="4"/>
  <c r="AP539" i="4"/>
  <c r="AO539" i="4"/>
  <c r="AN539" i="4"/>
  <c r="AQ538" i="4"/>
  <c r="AP538" i="4"/>
  <c r="AO538" i="4"/>
  <c r="AN538" i="4"/>
  <c r="AQ537" i="4"/>
  <c r="AP537" i="4"/>
  <c r="AO537" i="4"/>
  <c r="AN537" i="4"/>
  <c r="AQ536" i="4"/>
  <c r="AP536" i="4"/>
  <c r="AO536" i="4"/>
  <c r="AN536" i="4"/>
  <c r="AQ535" i="4"/>
  <c r="AP535" i="4"/>
  <c r="AO535" i="4"/>
  <c r="AN535" i="4"/>
  <c r="AQ533" i="4"/>
  <c r="AP533" i="4"/>
  <c r="AO533" i="4"/>
  <c r="AN533" i="4"/>
  <c r="AQ526" i="4"/>
  <c r="AP526" i="4"/>
  <c r="AO526" i="4"/>
  <c r="AN526" i="4"/>
  <c r="AQ525" i="4"/>
  <c r="AP525" i="4"/>
  <c r="AO525" i="4"/>
  <c r="AN525" i="4"/>
  <c r="AQ524" i="4"/>
  <c r="AP524" i="4"/>
  <c r="AO524" i="4"/>
  <c r="AN524" i="4"/>
  <c r="AQ523" i="4"/>
  <c r="AP523" i="4"/>
  <c r="AO523" i="4"/>
  <c r="AN523" i="4"/>
  <c r="AQ522" i="4"/>
  <c r="AP522" i="4"/>
  <c r="AO522" i="4"/>
  <c r="AN522" i="4"/>
  <c r="AQ520" i="4"/>
  <c r="AP520" i="4"/>
  <c r="AO520" i="4"/>
  <c r="AN520" i="4"/>
  <c r="AQ513" i="4"/>
  <c r="AP513" i="4"/>
  <c r="AO513" i="4"/>
  <c r="AN513" i="4"/>
  <c r="AQ512" i="4"/>
  <c r="AP512" i="4"/>
  <c r="AO512" i="4"/>
  <c r="AN512" i="4"/>
  <c r="AQ511" i="4"/>
  <c r="AP511" i="4"/>
  <c r="AO511" i="4"/>
  <c r="AN511" i="4"/>
  <c r="AQ510" i="4"/>
  <c r="AP510" i="4"/>
  <c r="AO510" i="4"/>
  <c r="AN510" i="4"/>
  <c r="AQ509" i="4"/>
  <c r="AP509" i="4"/>
  <c r="AO509" i="4"/>
  <c r="AN509" i="4"/>
  <c r="AQ507" i="4"/>
  <c r="AP507" i="4"/>
  <c r="AO507" i="4"/>
  <c r="AN507" i="4"/>
  <c r="AQ500" i="4"/>
  <c r="AP500" i="4"/>
  <c r="AO500" i="4"/>
  <c r="AN500" i="4"/>
  <c r="AQ499" i="4"/>
  <c r="AP499" i="4"/>
  <c r="AO499" i="4"/>
  <c r="AN499" i="4"/>
  <c r="AQ498" i="4"/>
  <c r="AP498" i="4"/>
  <c r="AO498" i="4"/>
  <c r="AN498" i="4"/>
  <c r="AQ497" i="4"/>
  <c r="AP497" i="4"/>
  <c r="AO497" i="4"/>
  <c r="AN497" i="4"/>
  <c r="AQ496" i="4"/>
  <c r="AP496" i="4"/>
  <c r="AO496" i="4"/>
  <c r="AN496" i="4"/>
  <c r="AQ494" i="4"/>
  <c r="AP494" i="4"/>
  <c r="AO494" i="4"/>
  <c r="AO489" i="4" s="1"/>
  <c r="AN494" i="4"/>
  <c r="AQ487" i="4"/>
  <c r="AP487" i="4"/>
  <c r="AO487" i="4"/>
  <c r="AN487" i="4"/>
  <c r="AQ486" i="4"/>
  <c r="AP486" i="4"/>
  <c r="AO486" i="4"/>
  <c r="AN486" i="4"/>
  <c r="AQ485" i="4"/>
  <c r="AP485" i="4"/>
  <c r="AO485" i="4"/>
  <c r="AN485" i="4"/>
  <c r="AQ484" i="4"/>
  <c r="AP484" i="4"/>
  <c r="AO484" i="4"/>
  <c r="AN484" i="4"/>
  <c r="AQ483" i="4"/>
  <c r="AP483" i="4"/>
  <c r="AO483" i="4"/>
  <c r="AN483" i="4"/>
  <c r="AQ481" i="4"/>
  <c r="AP481" i="4"/>
  <c r="AO481" i="4"/>
  <c r="AN481" i="4"/>
  <c r="AQ474" i="4"/>
  <c r="AP474" i="4"/>
  <c r="AO474" i="4"/>
  <c r="AN474" i="4"/>
  <c r="AQ473" i="4"/>
  <c r="AP473" i="4"/>
  <c r="AO473" i="4"/>
  <c r="AN473" i="4"/>
  <c r="AQ472" i="4"/>
  <c r="AP472" i="4"/>
  <c r="AO472" i="4"/>
  <c r="AN472" i="4"/>
  <c r="AQ471" i="4"/>
  <c r="AP471" i="4"/>
  <c r="AO471" i="4"/>
  <c r="AN471" i="4"/>
  <c r="AQ470" i="4"/>
  <c r="AP470" i="4"/>
  <c r="AO470" i="4"/>
  <c r="AN470" i="4"/>
  <c r="AQ468" i="4"/>
  <c r="AP468" i="4"/>
  <c r="AO468" i="4"/>
  <c r="AN468" i="4"/>
  <c r="AQ461" i="4"/>
  <c r="AP461" i="4"/>
  <c r="AO461" i="4"/>
  <c r="AN461" i="4"/>
  <c r="AQ460" i="4"/>
  <c r="AP460" i="4"/>
  <c r="AO460" i="4"/>
  <c r="AN460" i="4"/>
  <c r="AQ459" i="4"/>
  <c r="AP459" i="4"/>
  <c r="AO459" i="4"/>
  <c r="AN459" i="4"/>
  <c r="AQ458" i="4"/>
  <c r="AP458" i="4"/>
  <c r="AO458" i="4"/>
  <c r="AN458" i="4"/>
  <c r="AQ457" i="4"/>
  <c r="AP457" i="4"/>
  <c r="AO457" i="4"/>
  <c r="AN457" i="4"/>
  <c r="AQ455" i="4"/>
  <c r="AP455" i="4"/>
  <c r="AO455" i="4"/>
  <c r="AN455" i="4"/>
  <c r="AQ448" i="4"/>
  <c r="AP448" i="4"/>
  <c r="AO448" i="4"/>
  <c r="AN448" i="4"/>
  <c r="AQ447" i="4"/>
  <c r="AP447" i="4"/>
  <c r="AO447" i="4"/>
  <c r="AN447" i="4"/>
  <c r="AQ446" i="4"/>
  <c r="AP446" i="4"/>
  <c r="AO446" i="4"/>
  <c r="AN446" i="4"/>
  <c r="AQ445" i="4"/>
  <c r="AP445" i="4"/>
  <c r="AO445" i="4"/>
  <c r="AN445" i="4"/>
  <c r="AQ444" i="4"/>
  <c r="AP444" i="4"/>
  <c r="AO444" i="4"/>
  <c r="AN444" i="4"/>
  <c r="AQ442" i="4"/>
  <c r="AP442" i="4"/>
  <c r="AO442" i="4"/>
  <c r="AN442" i="4"/>
  <c r="AQ435" i="4"/>
  <c r="AP435" i="4"/>
  <c r="AO435" i="4"/>
  <c r="AN435" i="4"/>
  <c r="AQ434" i="4"/>
  <c r="AP434" i="4"/>
  <c r="AO434" i="4"/>
  <c r="AN434" i="4"/>
  <c r="AQ433" i="4"/>
  <c r="AP433" i="4"/>
  <c r="AO433" i="4"/>
  <c r="AN433" i="4"/>
  <c r="AQ432" i="4"/>
  <c r="AP432" i="4"/>
  <c r="AO432" i="4"/>
  <c r="AN432" i="4"/>
  <c r="AQ431" i="4"/>
  <c r="AP431" i="4"/>
  <c r="AO431" i="4"/>
  <c r="AN431" i="4"/>
  <c r="AQ429" i="4"/>
  <c r="AP429" i="4"/>
  <c r="AO429" i="4"/>
  <c r="AN429" i="4"/>
  <c r="AQ422" i="4"/>
  <c r="AP422" i="4"/>
  <c r="AO422" i="4"/>
  <c r="AN422" i="4"/>
  <c r="AQ421" i="4"/>
  <c r="AP421" i="4"/>
  <c r="AO421" i="4"/>
  <c r="AN421" i="4"/>
  <c r="AQ420" i="4"/>
  <c r="AP420" i="4"/>
  <c r="AO420" i="4"/>
  <c r="AN420" i="4"/>
  <c r="AQ419" i="4"/>
  <c r="AP419" i="4"/>
  <c r="AO419" i="4"/>
  <c r="AN419" i="4"/>
  <c r="AQ418" i="4"/>
  <c r="AP418" i="4"/>
  <c r="AO418" i="4"/>
  <c r="AN418" i="4"/>
  <c r="AQ416" i="4"/>
  <c r="AP416" i="4"/>
  <c r="AO416" i="4"/>
  <c r="AN416" i="4"/>
  <c r="AQ409" i="4"/>
  <c r="AP409" i="4"/>
  <c r="AO409" i="4"/>
  <c r="AN409" i="4"/>
  <c r="AQ408" i="4"/>
  <c r="AP408" i="4"/>
  <c r="AO408" i="4"/>
  <c r="AN408" i="4"/>
  <c r="AQ407" i="4"/>
  <c r="AP407" i="4"/>
  <c r="AO407" i="4"/>
  <c r="AN407" i="4"/>
  <c r="AQ406" i="4"/>
  <c r="AP406" i="4"/>
  <c r="AO406" i="4"/>
  <c r="AN406" i="4"/>
  <c r="AQ405" i="4"/>
  <c r="AP405" i="4"/>
  <c r="AO405" i="4"/>
  <c r="AN405" i="4"/>
  <c r="AQ403" i="4"/>
  <c r="AP403" i="4"/>
  <c r="AO403" i="4"/>
  <c r="AN403" i="4"/>
  <c r="AQ396" i="4"/>
  <c r="AP396" i="4"/>
  <c r="AO396" i="4"/>
  <c r="AN396" i="4"/>
  <c r="AQ395" i="4"/>
  <c r="AP395" i="4"/>
  <c r="AO395" i="4"/>
  <c r="AN395" i="4"/>
  <c r="AQ394" i="4"/>
  <c r="AP394" i="4"/>
  <c r="AO394" i="4"/>
  <c r="AN394" i="4"/>
  <c r="AQ393" i="4"/>
  <c r="AP393" i="4"/>
  <c r="AO393" i="4"/>
  <c r="AN393" i="4"/>
  <c r="AQ392" i="4"/>
  <c r="AP392" i="4"/>
  <c r="AO392" i="4"/>
  <c r="AN392" i="4"/>
  <c r="AQ390" i="4"/>
  <c r="AP390" i="4"/>
  <c r="AO390" i="4"/>
  <c r="AN390" i="4"/>
  <c r="AQ383" i="4"/>
  <c r="AP383" i="4"/>
  <c r="AO383" i="4"/>
  <c r="AN383" i="4"/>
  <c r="AQ382" i="4"/>
  <c r="AP382" i="4"/>
  <c r="AO382" i="4"/>
  <c r="AN382" i="4"/>
  <c r="AQ381" i="4"/>
  <c r="AP381" i="4"/>
  <c r="AO381" i="4"/>
  <c r="AN381" i="4"/>
  <c r="AQ380" i="4"/>
  <c r="AP380" i="4"/>
  <c r="AO380" i="4"/>
  <c r="AN380" i="4"/>
  <c r="AQ379" i="4"/>
  <c r="AP379" i="4"/>
  <c r="AO379" i="4"/>
  <c r="AN379" i="4"/>
  <c r="AQ377" i="4"/>
  <c r="AP377" i="4"/>
  <c r="AO377" i="4"/>
  <c r="AN377" i="4"/>
  <c r="AQ370" i="4"/>
  <c r="AP370" i="4"/>
  <c r="AO370" i="4"/>
  <c r="AN370" i="4"/>
  <c r="AQ369" i="4"/>
  <c r="AP369" i="4"/>
  <c r="AO369" i="4"/>
  <c r="AN369" i="4"/>
  <c r="AQ368" i="4"/>
  <c r="AP368" i="4"/>
  <c r="AO368" i="4"/>
  <c r="AN368" i="4"/>
  <c r="AQ367" i="4"/>
  <c r="AP367" i="4"/>
  <c r="AO367" i="4"/>
  <c r="AN367" i="4"/>
  <c r="AQ366" i="4"/>
  <c r="AP366" i="4"/>
  <c r="AO366" i="4"/>
  <c r="AN366" i="4"/>
  <c r="AQ364" i="4"/>
  <c r="AP364" i="4"/>
  <c r="AO364" i="4"/>
  <c r="AN364" i="4"/>
  <c r="AQ357" i="4"/>
  <c r="AP357" i="4"/>
  <c r="AO357" i="4"/>
  <c r="AN357" i="4"/>
  <c r="AQ356" i="4"/>
  <c r="AP356" i="4"/>
  <c r="AO356" i="4"/>
  <c r="AN356" i="4"/>
  <c r="AQ355" i="4"/>
  <c r="AP355" i="4"/>
  <c r="AO355" i="4"/>
  <c r="AN355" i="4"/>
  <c r="AQ354" i="4"/>
  <c r="AP354" i="4"/>
  <c r="AO354" i="4"/>
  <c r="AN354" i="4"/>
  <c r="AQ353" i="4"/>
  <c r="AP353" i="4"/>
  <c r="AO353" i="4"/>
  <c r="AN353" i="4"/>
  <c r="AQ351" i="4"/>
  <c r="AP351" i="4"/>
  <c r="AO351" i="4"/>
  <c r="AN351" i="4"/>
  <c r="AQ344" i="4"/>
  <c r="AP344" i="4"/>
  <c r="AO344" i="4"/>
  <c r="AN344" i="4"/>
  <c r="AQ343" i="4"/>
  <c r="AP343" i="4"/>
  <c r="AO343" i="4"/>
  <c r="AN343" i="4"/>
  <c r="AQ342" i="4"/>
  <c r="AP342" i="4"/>
  <c r="AO342" i="4"/>
  <c r="AN342" i="4"/>
  <c r="AQ341" i="4"/>
  <c r="AP341" i="4"/>
  <c r="AO341" i="4"/>
  <c r="AN341" i="4"/>
  <c r="AQ340" i="4"/>
  <c r="AP340" i="4"/>
  <c r="AO340" i="4"/>
  <c r="AN340" i="4"/>
  <c r="AQ338" i="4"/>
  <c r="AP338" i="4"/>
  <c r="AO338" i="4"/>
  <c r="AN338" i="4"/>
  <c r="AQ331" i="4"/>
  <c r="AP331" i="4"/>
  <c r="AO331" i="4"/>
  <c r="AN331" i="4"/>
  <c r="AQ330" i="4"/>
  <c r="AP330" i="4"/>
  <c r="AO330" i="4"/>
  <c r="AN330" i="4"/>
  <c r="AQ329" i="4"/>
  <c r="AP329" i="4"/>
  <c r="AO329" i="4"/>
  <c r="AN329" i="4"/>
  <c r="AQ328" i="4"/>
  <c r="AP328" i="4"/>
  <c r="AO328" i="4"/>
  <c r="AN328" i="4"/>
  <c r="AQ327" i="4"/>
  <c r="AP327" i="4"/>
  <c r="AO327" i="4"/>
  <c r="AN327" i="4"/>
  <c r="AQ325" i="4"/>
  <c r="AP325" i="4"/>
  <c r="AO325" i="4"/>
  <c r="AN325" i="4"/>
  <c r="AQ188" i="4"/>
  <c r="AP188" i="4"/>
  <c r="AO188" i="4"/>
  <c r="AQ187" i="4"/>
  <c r="AP187" i="4"/>
  <c r="AO187" i="4"/>
  <c r="AQ186" i="4"/>
  <c r="AP186" i="4"/>
  <c r="AO186" i="4"/>
  <c r="AQ185" i="4"/>
  <c r="AP185" i="4"/>
  <c r="AO185" i="4"/>
  <c r="AQ184" i="4"/>
  <c r="AP184" i="4"/>
  <c r="AO184" i="4"/>
  <c r="AO437" i="4" l="1"/>
  <c r="AO463" i="4"/>
  <c r="AO515" i="4"/>
  <c r="AO697" i="4"/>
  <c r="AO567" i="4"/>
  <c r="AO775" i="4"/>
  <c r="AO827" i="4"/>
  <c r="AO905" i="4"/>
  <c r="AO1009" i="4"/>
  <c r="AO450" i="4"/>
  <c r="AN1178" i="4"/>
  <c r="AO1113" i="4"/>
  <c r="AQ918" i="4"/>
  <c r="AQ1022" i="4"/>
  <c r="AQ1321" i="4"/>
  <c r="AP1178" i="4"/>
  <c r="AN541" i="4"/>
  <c r="AN1321" i="4"/>
  <c r="AO1321" i="4"/>
  <c r="AP333" i="4"/>
  <c r="AP515" i="4"/>
  <c r="AP1087" i="4"/>
  <c r="AP1165" i="4"/>
  <c r="AP1269" i="4"/>
  <c r="AQ450" i="4"/>
  <c r="AQ554" i="4"/>
  <c r="AO632" i="4"/>
  <c r="AP502" i="4"/>
  <c r="AP788" i="4"/>
  <c r="AP1061" i="4"/>
  <c r="AR396" i="4"/>
  <c r="AR846" i="4"/>
  <c r="AR848" i="4"/>
  <c r="AR978" i="4"/>
  <c r="AO528" i="4"/>
  <c r="AQ385" i="4"/>
  <c r="AQ697" i="4"/>
  <c r="AQ723" i="4"/>
  <c r="AR1327" i="4"/>
  <c r="AO476" i="4"/>
  <c r="AO541" i="4"/>
  <c r="AO853" i="4"/>
  <c r="AO892" i="4"/>
  <c r="AR1288" i="4"/>
  <c r="AQ1139" i="4"/>
  <c r="AR1132" i="4"/>
  <c r="AO1126" i="4"/>
  <c r="AR1124" i="4"/>
  <c r="AR1069" i="4"/>
  <c r="AO1048" i="4"/>
  <c r="AO1035" i="4"/>
  <c r="AR993" i="4"/>
  <c r="AR955" i="4"/>
  <c r="AP944" i="4"/>
  <c r="AO944" i="4"/>
  <c r="AQ905" i="4"/>
  <c r="AR799" i="4"/>
  <c r="AR782" i="4"/>
  <c r="AR784" i="4"/>
  <c r="AQ749" i="4"/>
  <c r="AO736" i="4"/>
  <c r="AP697" i="4"/>
  <c r="AR689" i="4"/>
  <c r="AO593" i="4"/>
  <c r="AR521" i="4"/>
  <c r="AR523" i="4"/>
  <c r="AP463" i="4"/>
  <c r="AP385" i="4"/>
  <c r="AP359" i="4"/>
  <c r="AR331" i="4"/>
  <c r="AR1329" i="4"/>
  <c r="AO1295" i="4"/>
  <c r="AR1306" i="4"/>
  <c r="AR1303" i="4"/>
  <c r="AR1290" i="4"/>
  <c r="AN1282" i="4"/>
  <c r="AQ1269" i="4"/>
  <c r="AR1267" i="4"/>
  <c r="AR1264" i="4"/>
  <c r="AR1248" i="4"/>
  <c r="AR1252" i="4"/>
  <c r="AR1254" i="4"/>
  <c r="AR1253" i="4"/>
  <c r="AR1250" i="4"/>
  <c r="AR1251" i="4"/>
  <c r="AP1230" i="4"/>
  <c r="AR1225" i="4"/>
  <c r="AO1217" i="4"/>
  <c r="AR1210" i="4"/>
  <c r="AR1212" i="4"/>
  <c r="AO1204" i="4"/>
  <c r="AR1211" i="4"/>
  <c r="AR1201" i="4"/>
  <c r="AR1199" i="4"/>
  <c r="AR1198" i="4"/>
  <c r="AR1185" i="4"/>
  <c r="AR1187" i="4"/>
  <c r="AR1189" i="4"/>
  <c r="AO1178" i="4"/>
  <c r="AR1184" i="4"/>
  <c r="AO1165" i="4"/>
  <c r="AR1175" i="4"/>
  <c r="AN1165" i="4"/>
  <c r="AR1170" i="4"/>
  <c r="AR1158" i="4"/>
  <c r="AR1160" i="4"/>
  <c r="AN1152" i="4"/>
  <c r="AO1139" i="4"/>
  <c r="AR1149" i="4"/>
  <c r="AR1137" i="4"/>
  <c r="AQ1113" i="4"/>
  <c r="AR1119" i="4"/>
  <c r="AR1108" i="4"/>
  <c r="AR1105" i="4"/>
  <c r="AO1100" i="4"/>
  <c r="AR1093" i="4"/>
  <c r="AR1095" i="4"/>
  <c r="AN1087" i="4"/>
  <c r="AO1074" i="4"/>
  <c r="AR1084" i="4"/>
  <c r="AN1061" i="4"/>
  <c r="AQ1035" i="4"/>
  <c r="AR1040" i="4"/>
  <c r="AR1043" i="4"/>
  <c r="AP1022" i="4"/>
  <c r="AR1028" i="4"/>
  <c r="AR1027" i="4"/>
  <c r="AQ1009" i="4"/>
  <c r="AO996" i="4"/>
  <c r="AR988" i="4"/>
  <c r="AQ970" i="4"/>
  <c r="AR976" i="4"/>
  <c r="AO970" i="4"/>
  <c r="AR980" i="4"/>
  <c r="AR968" i="4"/>
  <c r="AQ944" i="4"/>
  <c r="AP931" i="4"/>
  <c r="AN918" i="4"/>
  <c r="AR928" i="4"/>
  <c r="AP905" i="4"/>
  <c r="AR911" i="4"/>
  <c r="AR913" i="4"/>
  <c r="AQ892" i="4"/>
  <c r="AR897" i="4"/>
  <c r="AR899" i="4"/>
  <c r="AR901" i="4"/>
  <c r="AR887" i="4"/>
  <c r="AR888" i="4"/>
  <c r="AR890" i="4"/>
  <c r="AR872" i="4"/>
  <c r="AN866" i="4"/>
  <c r="AQ853" i="4"/>
  <c r="AP853" i="4"/>
  <c r="AR850" i="4"/>
  <c r="AN840" i="4"/>
  <c r="AP827" i="4"/>
  <c r="AR821" i="4"/>
  <c r="AR823" i="4"/>
  <c r="AO814" i="4"/>
  <c r="AR820" i="4"/>
  <c r="AR822" i="4"/>
  <c r="AR824" i="4"/>
  <c r="AR807" i="4"/>
  <c r="AR810" i="4"/>
  <c r="AQ788" i="4"/>
  <c r="AR794" i="4"/>
  <c r="AQ775" i="4"/>
  <c r="AR786" i="4"/>
  <c r="AO762" i="4"/>
  <c r="AR757" i="4"/>
  <c r="AR759" i="4"/>
  <c r="AR741" i="4"/>
  <c r="AR745" i="4"/>
  <c r="AR747" i="4"/>
  <c r="AR731" i="4"/>
  <c r="AO723" i="4"/>
  <c r="AR719" i="4"/>
  <c r="AO710" i="4"/>
  <c r="AR720" i="4"/>
  <c r="AR716" i="4"/>
  <c r="AP684" i="4"/>
  <c r="AR692" i="4"/>
  <c r="AR694" i="4"/>
  <c r="AN684" i="4"/>
  <c r="AR677" i="4"/>
  <c r="AR679" i="4"/>
  <c r="AN671" i="4"/>
  <c r="AO658" i="4"/>
  <c r="AR665" i="4"/>
  <c r="AP645" i="4"/>
  <c r="AR643" i="4"/>
  <c r="AR641" i="4"/>
  <c r="AR637" i="4"/>
  <c r="AR640" i="4"/>
  <c r="AR630" i="4"/>
  <c r="AR624" i="4"/>
  <c r="AN619" i="4"/>
  <c r="AR629" i="4"/>
  <c r="AP606" i="4"/>
  <c r="AR612" i="4"/>
  <c r="AR614" i="4"/>
  <c r="AR617" i="4"/>
  <c r="AR604" i="4"/>
  <c r="AR588" i="4"/>
  <c r="AR585" i="4"/>
  <c r="AP567" i="4"/>
  <c r="AR573" i="4"/>
  <c r="AR563" i="4"/>
  <c r="AP554" i="4"/>
  <c r="AR562" i="4"/>
  <c r="AR550" i="4"/>
  <c r="AR552" i="4"/>
  <c r="AR549" i="4"/>
  <c r="AR551" i="4"/>
  <c r="AR533" i="4"/>
  <c r="AR536" i="4"/>
  <c r="AR520" i="4"/>
  <c r="AQ502" i="4"/>
  <c r="AR508" i="4"/>
  <c r="AR510" i="4"/>
  <c r="AN502" i="4"/>
  <c r="AR498" i="4"/>
  <c r="AR500" i="4"/>
  <c r="AP489" i="4"/>
  <c r="AR496" i="4"/>
  <c r="AR481" i="4"/>
  <c r="AR483" i="4"/>
  <c r="AR485" i="4"/>
  <c r="AR487" i="4"/>
  <c r="AR486" i="4"/>
  <c r="AR484" i="4"/>
  <c r="AR468" i="4"/>
  <c r="AR471" i="4"/>
  <c r="AR460" i="4"/>
  <c r="AR445" i="4"/>
  <c r="AR447" i="4"/>
  <c r="AR446" i="4"/>
  <c r="AR432" i="4"/>
  <c r="AP424" i="4"/>
  <c r="AR433" i="4"/>
  <c r="AR435" i="4"/>
  <c r="AN424" i="4"/>
  <c r="AN411" i="4"/>
  <c r="AR417" i="4"/>
  <c r="AR403" i="4"/>
  <c r="AR391" i="4"/>
  <c r="AR393" i="4"/>
  <c r="AQ359" i="4"/>
  <c r="AR351" i="4"/>
  <c r="AR357" i="4"/>
  <c r="AO346" i="4"/>
  <c r="AR352" i="4"/>
  <c r="AQ333" i="4"/>
  <c r="AR339" i="4"/>
  <c r="AN333" i="4"/>
  <c r="AR342" i="4"/>
  <c r="AR329" i="4"/>
  <c r="AR325" i="4"/>
  <c r="AO320" i="4"/>
  <c r="AR330" i="4"/>
  <c r="AR328" i="4"/>
  <c r="AR419" i="4"/>
  <c r="AP840" i="4"/>
  <c r="AR406" i="4"/>
  <c r="AR458" i="4"/>
  <c r="AQ567" i="4"/>
  <c r="AR572" i="4"/>
  <c r="AR367" i="4"/>
  <c r="AR377" i="4"/>
  <c r="AR379" i="4"/>
  <c r="AR381" i="4"/>
  <c r="AR565" i="4"/>
  <c r="AR966" i="4"/>
  <c r="AN957" i="4"/>
  <c r="AR338" i="4"/>
  <c r="AP346" i="4"/>
  <c r="AR448" i="4"/>
  <c r="AR469" i="4"/>
  <c r="AR509" i="4"/>
  <c r="AR559" i="4"/>
  <c r="AR561" i="4"/>
  <c r="AR574" i="4"/>
  <c r="AR576" i="4"/>
  <c r="AR578" i="4"/>
  <c r="AR703" i="4"/>
  <c r="AR705" i="4"/>
  <c r="AR744" i="4"/>
  <c r="AR756" i="4"/>
  <c r="AR768" i="4"/>
  <c r="AO879" i="4"/>
  <c r="AR910" i="4"/>
  <c r="AR912" i="4"/>
  <c r="AR914" i="4"/>
  <c r="AR916" i="4"/>
  <c r="AR975" i="4"/>
  <c r="AR991" i="4"/>
  <c r="AR1054" i="4"/>
  <c r="AR1056" i="4"/>
  <c r="AR1238" i="4"/>
  <c r="AR1240" i="4"/>
  <c r="AR1276" i="4"/>
  <c r="AO333" i="4"/>
  <c r="AQ346" i="4"/>
  <c r="AR365" i="4"/>
  <c r="AQ372" i="4"/>
  <c r="AR404" i="4"/>
  <c r="AR421" i="4"/>
  <c r="AR434" i="4"/>
  <c r="AP437" i="4"/>
  <c r="AR456" i="4"/>
  <c r="AN489" i="4"/>
  <c r="AR499" i="4"/>
  <c r="AO502" i="4"/>
  <c r="AR511" i="4"/>
  <c r="AQ515" i="4"/>
  <c r="AR526" i="4"/>
  <c r="AR534" i="4"/>
  <c r="AO554" i="4"/>
  <c r="AR586" i="4"/>
  <c r="AR627" i="4"/>
  <c r="AR780" i="4"/>
  <c r="AR861" i="4"/>
  <c r="AR863" i="4"/>
  <c r="AR926" i="4"/>
  <c r="AR936" i="4"/>
  <c r="AR938" i="4"/>
  <c r="AR940" i="4"/>
  <c r="AR942" i="4"/>
  <c r="AR1196" i="4"/>
  <c r="AP1321" i="4"/>
  <c r="AR513" i="4"/>
  <c r="AO957" i="4"/>
  <c r="AN1230" i="4"/>
  <c r="AR1235" i="4"/>
  <c r="AR1265" i="4"/>
  <c r="AN1256" i="4"/>
  <c r="AR1277" i="4"/>
  <c r="AN1269" i="4"/>
  <c r="AR473" i="4"/>
  <c r="AO1022" i="4"/>
  <c r="AR327" i="4"/>
  <c r="AR344" i="4"/>
  <c r="AR354" i="4"/>
  <c r="AR356" i="4"/>
  <c r="AN359" i="4"/>
  <c r="AR369" i="4"/>
  <c r="AP372" i="4"/>
  <c r="AO385" i="4"/>
  <c r="AR395" i="4"/>
  <c r="AN398" i="4"/>
  <c r="AR408" i="4"/>
  <c r="AR416" i="4"/>
  <c r="AN450" i="4"/>
  <c r="AQ489" i="4"/>
  <c r="AR525" i="4"/>
  <c r="AR548" i="4"/>
  <c r="AR560" i="4"/>
  <c r="AN580" i="4"/>
  <c r="AR590" i="4"/>
  <c r="AP593" i="4"/>
  <c r="AR616" i="4"/>
  <c r="AQ645" i="4"/>
  <c r="AR668" i="4"/>
  <c r="AO684" i="4"/>
  <c r="AR702" i="4"/>
  <c r="AO749" i="4"/>
  <c r="AR767" i="4"/>
  <c r="AO983" i="4"/>
  <c r="AO1230" i="4"/>
  <c r="AO1243" i="4"/>
  <c r="AO1256" i="4"/>
  <c r="AQ320" i="4"/>
  <c r="AP320" i="4"/>
  <c r="AR343" i="4"/>
  <c r="AR366" i="4"/>
  <c r="AR383" i="4"/>
  <c r="AR418" i="4"/>
  <c r="AR420" i="4"/>
  <c r="AR422" i="4"/>
  <c r="AQ424" i="4"/>
  <c r="AR470" i="4"/>
  <c r="AR472" i="4"/>
  <c r="AR474" i="4"/>
  <c r="AQ476" i="4"/>
  <c r="AP476" i="4"/>
  <c r="AR494" i="4"/>
  <c r="AR538" i="4"/>
  <c r="AR575" i="4"/>
  <c r="AQ593" i="4"/>
  <c r="AR628" i="4"/>
  <c r="AR639" i="4"/>
  <c r="AR663" i="4"/>
  <c r="AR728" i="4"/>
  <c r="AR730" i="4"/>
  <c r="AR781" i="4"/>
  <c r="AR785" i="4"/>
  <c r="AR793" i="4"/>
  <c r="AR795" i="4"/>
  <c r="AR797" i="4"/>
  <c r="AQ801" i="4"/>
  <c r="AN853" i="4"/>
  <c r="AR889" i="4"/>
  <c r="AR962" i="4"/>
  <c r="AR1002" i="4"/>
  <c r="AR1033" i="4"/>
  <c r="AR1079" i="4"/>
  <c r="AN1139" i="4"/>
  <c r="AR1144" i="4"/>
  <c r="AR431" i="4"/>
  <c r="AP671" i="4"/>
  <c r="AN346" i="4"/>
  <c r="AO359" i="4"/>
  <c r="AR368" i="4"/>
  <c r="AR370" i="4"/>
  <c r="AR378" i="4"/>
  <c r="AR380" i="4"/>
  <c r="AR405" i="4"/>
  <c r="AR407" i="4"/>
  <c r="AR409" i="4"/>
  <c r="AQ411" i="4"/>
  <c r="AP411" i="4"/>
  <c r="AR430" i="4"/>
  <c r="AR443" i="4"/>
  <c r="AR457" i="4"/>
  <c r="AR459" i="4"/>
  <c r="AR461" i="4"/>
  <c r="AQ463" i="4"/>
  <c r="AR495" i="4"/>
  <c r="AR497" i="4"/>
  <c r="AR512" i="4"/>
  <c r="AN515" i="4"/>
  <c r="AR535" i="4"/>
  <c r="AR537" i="4"/>
  <c r="AR539" i="4"/>
  <c r="AQ541" i="4"/>
  <c r="AP541" i="4"/>
  <c r="AR564" i="4"/>
  <c r="AR611" i="4"/>
  <c r="AN606" i="4"/>
  <c r="AR613" i="4"/>
  <c r="AO619" i="4"/>
  <c r="AR653" i="4"/>
  <c r="AR655" i="4"/>
  <c r="AR811" i="4"/>
  <c r="AR874" i="4"/>
  <c r="AR876" i="4"/>
  <c r="AN879" i="4"/>
  <c r="AR903" i="4"/>
  <c r="AR941" i="4"/>
  <c r="AR949" i="4"/>
  <c r="AR951" i="4"/>
  <c r="AR953" i="4"/>
  <c r="AR965" i="4"/>
  <c r="AR1014" i="4"/>
  <c r="AR1016" i="4"/>
  <c r="AR1018" i="4"/>
  <c r="AR1200" i="4"/>
  <c r="AN1191" i="4"/>
  <c r="AR1202" i="4"/>
  <c r="AR1261" i="4"/>
  <c r="AR1305" i="4"/>
  <c r="AR326" i="4"/>
  <c r="AR341" i="4"/>
  <c r="AR353" i="4"/>
  <c r="AR355" i="4"/>
  <c r="AO372" i="4"/>
  <c r="AR382" i="4"/>
  <c r="AR390" i="4"/>
  <c r="AR392" i="4"/>
  <c r="AR394" i="4"/>
  <c r="AP398" i="4"/>
  <c r="AO424" i="4"/>
  <c r="AR442" i="4"/>
  <c r="AR444" i="4"/>
  <c r="AP450" i="4"/>
  <c r="AR482" i="4"/>
  <c r="AR522" i="4"/>
  <c r="AR524" i="4"/>
  <c r="AQ528" i="4"/>
  <c r="AP528" i="4"/>
  <c r="AR547" i="4"/>
  <c r="AN567" i="4"/>
  <c r="AP580" i="4"/>
  <c r="AO606" i="4"/>
  <c r="AR615" i="4"/>
  <c r="AP619" i="4"/>
  <c r="AP723" i="4"/>
  <c r="AR758" i="4"/>
  <c r="AN749" i="4"/>
  <c r="AR760" i="4"/>
  <c r="AQ827" i="4"/>
  <c r="AN1295" i="4"/>
  <c r="AR1300" i="4"/>
  <c r="AR598" i="4"/>
  <c r="AR600" i="4"/>
  <c r="AR602" i="4"/>
  <c r="AQ606" i="4"/>
  <c r="AR625" i="4"/>
  <c r="AR638" i="4"/>
  <c r="AR667" i="4"/>
  <c r="AR669" i="4"/>
  <c r="AQ671" i="4"/>
  <c r="AR690" i="4"/>
  <c r="AN697" i="4"/>
  <c r="AR715" i="4"/>
  <c r="AR717" i="4"/>
  <c r="AR732" i="4"/>
  <c r="AR734" i="4"/>
  <c r="AQ736" i="4"/>
  <c r="AP736" i="4"/>
  <c r="AR755" i="4"/>
  <c r="AR770" i="4"/>
  <c r="AR772" i="4"/>
  <c r="AN814" i="4"/>
  <c r="AQ814" i="4"/>
  <c r="AR838" i="4"/>
  <c r="AP892" i="4"/>
  <c r="AR963" i="4"/>
  <c r="AN996" i="4"/>
  <c r="AP1009" i="4"/>
  <c r="AR1020" i="4"/>
  <c r="AR1041" i="4"/>
  <c r="AR1071" i="4"/>
  <c r="AR1081" i="4"/>
  <c r="AR1083" i="4"/>
  <c r="AR1085" i="4"/>
  <c r="AQ1087" i="4"/>
  <c r="AR1106" i="4"/>
  <c r="AR1121" i="4"/>
  <c r="AR1123" i="4"/>
  <c r="AN1126" i="4"/>
  <c r="AR1146" i="4"/>
  <c r="AR1148" i="4"/>
  <c r="AR1150" i="4"/>
  <c r="AQ1152" i="4"/>
  <c r="AR1171" i="4"/>
  <c r="AR1173" i="4"/>
  <c r="AR1183" i="4"/>
  <c r="AR1209" i="4"/>
  <c r="AR1223" i="4"/>
  <c r="AR1227" i="4"/>
  <c r="AP1256" i="4"/>
  <c r="AR1275" i="4"/>
  <c r="AO1282" i="4"/>
  <c r="AR1326" i="4"/>
  <c r="AR650" i="4"/>
  <c r="AR652" i="4"/>
  <c r="AR654" i="4"/>
  <c r="AQ658" i="4"/>
  <c r="AP658" i="4"/>
  <c r="AR707" i="4"/>
  <c r="AP710" i="4"/>
  <c r="AR721" i="4"/>
  <c r="AR742" i="4"/>
  <c r="AQ762" i="4"/>
  <c r="AO788" i="4"/>
  <c r="AR798" i="4"/>
  <c r="AR806" i="4"/>
  <c r="AR808" i="4"/>
  <c r="AP814" i="4"/>
  <c r="AR833" i="4"/>
  <c r="AR858" i="4"/>
  <c r="AR871" i="4"/>
  <c r="AR873" i="4"/>
  <c r="AR923" i="4"/>
  <c r="AR925" i="4"/>
  <c r="AQ931" i="4"/>
  <c r="AP957" i="4"/>
  <c r="AQ983" i="4"/>
  <c r="AP996" i="4"/>
  <c r="AR1030" i="4"/>
  <c r="AR1032" i="4"/>
  <c r="AO1061" i="4"/>
  <c r="AR1070" i="4"/>
  <c r="AR1072" i="4"/>
  <c r="AQ1074" i="4"/>
  <c r="AP1074" i="4"/>
  <c r="AR1097" i="4"/>
  <c r="AN1113" i="4"/>
  <c r="AP1126" i="4"/>
  <c r="AR1133" i="4"/>
  <c r="AR1135" i="4"/>
  <c r="AP1139" i="4"/>
  <c r="AR1197" i="4"/>
  <c r="AR1237" i="4"/>
  <c r="AR1239" i="4"/>
  <c r="AQ1243" i="4"/>
  <c r="AP1243" i="4"/>
  <c r="AR1262" i="4"/>
  <c r="AR1292" i="4"/>
  <c r="AR1302" i="4"/>
  <c r="AR1304" i="4"/>
  <c r="AR642" i="4"/>
  <c r="AR704" i="4"/>
  <c r="AQ710" i="4"/>
  <c r="AR729" i="4"/>
  <c r="AR769" i="4"/>
  <c r="AR771" i="4"/>
  <c r="AR773" i="4"/>
  <c r="AP775" i="4"/>
  <c r="AO801" i="4"/>
  <c r="AR825" i="4"/>
  <c r="AR835" i="4"/>
  <c r="AR837" i="4"/>
  <c r="AR847" i="4"/>
  <c r="AR860" i="4"/>
  <c r="AP866" i="4"/>
  <c r="AR875" i="4"/>
  <c r="AR884" i="4"/>
  <c r="AR898" i="4"/>
  <c r="AR902" i="4"/>
  <c r="AO918" i="4"/>
  <c r="AR927" i="4"/>
  <c r="AR929" i="4"/>
  <c r="AR937" i="4"/>
  <c r="AR950" i="4"/>
  <c r="AR967" i="4"/>
  <c r="AR977" i="4"/>
  <c r="AR990" i="4"/>
  <c r="AR992" i="4"/>
  <c r="AR994" i="4"/>
  <c r="AR1017" i="4"/>
  <c r="AR1019" i="4"/>
  <c r="AR1058" i="4"/>
  <c r="AR1120" i="4"/>
  <c r="AR1122" i="4"/>
  <c r="AQ1126" i="4"/>
  <c r="AQ1178" i="4"/>
  <c r="AP1204" i="4"/>
  <c r="AR1214" i="4"/>
  <c r="AR1224" i="4"/>
  <c r="AR1266" i="4"/>
  <c r="AR1279" i="4"/>
  <c r="AR577" i="4"/>
  <c r="AR587" i="4"/>
  <c r="AR589" i="4"/>
  <c r="AR591" i="4"/>
  <c r="AR599" i="4"/>
  <c r="AR601" i="4"/>
  <c r="AR603" i="4"/>
  <c r="AR626" i="4"/>
  <c r="AR656" i="4"/>
  <c r="AR664" i="4"/>
  <c r="AR666" i="4"/>
  <c r="AR681" i="4"/>
  <c r="AR691" i="4"/>
  <c r="AR693" i="4"/>
  <c r="AR706" i="4"/>
  <c r="AR708" i="4"/>
  <c r="AR718" i="4"/>
  <c r="AP762" i="4"/>
  <c r="AP801" i="4"/>
  <c r="AR812" i="4"/>
  <c r="AR819" i="4"/>
  <c r="AO840" i="4"/>
  <c r="AR849" i="4"/>
  <c r="AR862" i="4"/>
  <c r="AR864" i="4"/>
  <c r="AQ866" i="4"/>
  <c r="AR885" i="4"/>
  <c r="AR900" i="4"/>
  <c r="AR915" i="4"/>
  <c r="AP918" i="4"/>
  <c r="AO931" i="4"/>
  <c r="AR952" i="4"/>
  <c r="AP970" i="4"/>
  <c r="AR979" i="4"/>
  <c r="AP983" i="4"/>
  <c r="AR1001" i="4"/>
  <c r="AN1022" i="4"/>
  <c r="AR1045" i="4"/>
  <c r="AR1055" i="4"/>
  <c r="AR1057" i="4"/>
  <c r="AR1059" i="4"/>
  <c r="AR1066" i="4"/>
  <c r="AR1080" i="4"/>
  <c r="AR1082" i="4"/>
  <c r="AR1110" i="4"/>
  <c r="AP1113" i="4"/>
  <c r="AR1131" i="4"/>
  <c r="AR1145" i="4"/>
  <c r="AR1147" i="4"/>
  <c r="AR1162" i="4"/>
  <c r="AR1172" i="4"/>
  <c r="AR1174" i="4"/>
  <c r="AP1191" i="4"/>
  <c r="AQ1204" i="4"/>
  <c r="AP1217" i="4"/>
  <c r="AR1226" i="4"/>
  <c r="AR1228" i="4"/>
  <c r="AQ1230" i="4"/>
  <c r="AR1241" i="4"/>
  <c r="AR1249" i="4"/>
  <c r="AR1274" i="4"/>
  <c r="AR1289" i="4"/>
  <c r="AR1291" i="4"/>
  <c r="AR1293" i="4"/>
  <c r="AQ1295" i="4"/>
  <c r="AP1295" i="4"/>
  <c r="AR1331" i="4"/>
  <c r="AR1042" i="4"/>
  <c r="AR1044" i="4"/>
  <c r="AR1046" i="4"/>
  <c r="AQ1048" i="4"/>
  <c r="AP1048" i="4"/>
  <c r="AR1067" i="4"/>
  <c r="AR1107" i="4"/>
  <c r="AR1109" i="4"/>
  <c r="AR1111" i="4"/>
  <c r="AR1157" i="4"/>
  <c r="AR1159" i="4"/>
  <c r="AR1188" i="4"/>
  <c r="AR1213" i="4"/>
  <c r="AR1215" i="4"/>
  <c r="AQ1217" i="4"/>
  <c r="AO1269" i="4"/>
  <c r="AP1282" i="4"/>
  <c r="AQ632" i="4"/>
  <c r="AP632" i="4"/>
  <c r="AR651" i="4"/>
  <c r="AR678" i="4"/>
  <c r="AR680" i="4"/>
  <c r="AR682" i="4"/>
  <c r="AQ684" i="4"/>
  <c r="AR695" i="4"/>
  <c r="AR733" i="4"/>
  <c r="AR743" i="4"/>
  <c r="AR746" i="4"/>
  <c r="AP749" i="4"/>
  <c r="AR783" i="4"/>
  <c r="AR809" i="4"/>
  <c r="AR832" i="4"/>
  <c r="AR834" i="4"/>
  <c r="AR836" i="4"/>
  <c r="AR845" i="4"/>
  <c r="AR851" i="4"/>
  <c r="AR859" i="4"/>
  <c r="AR877" i="4"/>
  <c r="AP879" i="4"/>
  <c r="AN892" i="4"/>
  <c r="AR924" i="4"/>
  <c r="AN944" i="4"/>
  <c r="AR954" i="4"/>
  <c r="AR981" i="4"/>
  <c r="AR989" i="4"/>
  <c r="AR1004" i="4"/>
  <c r="AR1006" i="4"/>
  <c r="AN1009" i="4"/>
  <c r="AR1015" i="4"/>
  <c r="AR1029" i="4"/>
  <c r="AR1031" i="4"/>
  <c r="AP1035" i="4"/>
  <c r="AR1053" i="4"/>
  <c r="AR1094" i="4"/>
  <c r="AR1096" i="4"/>
  <c r="AR1098" i="4"/>
  <c r="AQ1100" i="4"/>
  <c r="AP1100" i="4"/>
  <c r="AR1118" i="4"/>
  <c r="AR1134" i="4"/>
  <c r="AR1136" i="4"/>
  <c r="AO1152" i="4"/>
  <c r="AR1161" i="4"/>
  <c r="AR1163" i="4"/>
  <c r="AQ1165" i="4"/>
  <c r="AR1176" i="4"/>
  <c r="AR1222" i="4"/>
  <c r="AR1236" i="4"/>
  <c r="AR1278" i="4"/>
  <c r="AR1280" i="4"/>
  <c r="AQ1282" i="4"/>
  <c r="AR1301" i="4"/>
  <c r="AR1330" i="4"/>
  <c r="AR1332" i="4"/>
  <c r="AR1003" i="4"/>
  <c r="AR1005" i="4"/>
  <c r="AQ996" i="4"/>
  <c r="AR1007" i="4"/>
  <c r="AR1328" i="4"/>
  <c r="AR1287" i="4"/>
  <c r="AQ1256" i="4"/>
  <c r="AR1263" i="4"/>
  <c r="AN1243" i="4"/>
  <c r="AN1217" i="4"/>
  <c r="AN1204" i="4"/>
  <c r="AO1191" i="4"/>
  <c r="AQ1191" i="4"/>
  <c r="AR1186" i="4"/>
  <c r="AP1152" i="4"/>
  <c r="AN1100" i="4"/>
  <c r="AO1087" i="4"/>
  <c r="AR1092" i="4"/>
  <c r="AN1074" i="4"/>
  <c r="AQ1061" i="4"/>
  <c r="AR1068" i="4"/>
  <c r="AN1048" i="4"/>
  <c r="AN1035" i="4"/>
  <c r="AN983" i="4"/>
  <c r="AN970" i="4"/>
  <c r="AQ957" i="4"/>
  <c r="AR964" i="4"/>
  <c r="AN931" i="4"/>
  <c r="AR939" i="4"/>
  <c r="AN905" i="4"/>
  <c r="AQ879" i="4"/>
  <c r="AR886" i="4"/>
  <c r="AO866" i="4"/>
  <c r="AQ840" i="4"/>
  <c r="AN827" i="4"/>
  <c r="AN801" i="4"/>
  <c r="AN788" i="4"/>
  <c r="AR796" i="4"/>
  <c r="AN775" i="4"/>
  <c r="AN762" i="4"/>
  <c r="AR754" i="4"/>
  <c r="AN736" i="4"/>
  <c r="AN723" i="4"/>
  <c r="AN710" i="4"/>
  <c r="AO671" i="4"/>
  <c r="AR676" i="4"/>
  <c r="AN658" i="4"/>
  <c r="AN645" i="4"/>
  <c r="AN632" i="4"/>
  <c r="AQ619" i="4"/>
  <c r="AN593" i="4"/>
  <c r="AO580" i="4"/>
  <c r="AQ580" i="4"/>
  <c r="AN554" i="4"/>
  <c r="AR546" i="4"/>
  <c r="AN528" i="4"/>
  <c r="AR507" i="4"/>
  <c r="AN476" i="4"/>
  <c r="AN463" i="4"/>
  <c r="AR455" i="4"/>
  <c r="AN437" i="4"/>
  <c r="AQ437" i="4"/>
  <c r="AR429" i="4"/>
  <c r="AO411" i="4"/>
  <c r="AO398" i="4"/>
  <c r="AQ398" i="4"/>
  <c r="AN385" i="4"/>
  <c r="AN372" i="4"/>
  <c r="AR364" i="4"/>
  <c r="AR340" i="4"/>
  <c r="AN320" i="4"/>
  <c r="S16" i="1"/>
  <c r="T16" i="1"/>
  <c r="U16" i="1"/>
  <c r="R16" i="1"/>
  <c r="F6" i="17"/>
  <c r="AR905" i="4" l="1"/>
  <c r="AR1321" i="4"/>
  <c r="AR411" i="4"/>
  <c r="AR554" i="4"/>
  <c r="AR359" i="4"/>
  <c r="AR1256" i="4"/>
  <c r="AR697" i="4"/>
  <c r="AR567" i="4"/>
  <c r="AR333" i="4"/>
  <c r="AR1295" i="4"/>
  <c r="AR1282" i="4"/>
  <c r="AR1178" i="4"/>
  <c r="AR1165" i="4"/>
  <c r="AR1139" i="4"/>
  <c r="AR1126" i="4"/>
  <c r="AR1113" i="4"/>
  <c r="AR1087" i="4"/>
  <c r="AR1074" i="4"/>
  <c r="AR1061" i="4"/>
  <c r="AR1048" i="4"/>
  <c r="AR1035" i="4"/>
  <c r="AR1022" i="4"/>
  <c r="AR1009" i="4"/>
  <c r="AR996" i="4"/>
  <c r="AR970" i="4"/>
  <c r="AR944" i="4"/>
  <c r="AR931" i="4"/>
  <c r="AR918" i="4"/>
  <c r="AR892" i="4"/>
  <c r="AR879" i="4"/>
  <c r="AR866" i="4"/>
  <c r="AR853" i="4"/>
  <c r="AR840" i="4"/>
  <c r="AR814" i="4"/>
  <c r="AR775" i="4"/>
  <c r="AR762" i="4"/>
  <c r="AR749" i="4"/>
  <c r="AR736" i="4"/>
  <c r="AR684" i="4"/>
  <c r="AR658" i="4"/>
  <c r="AR645" i="4"/>
  <c r="AR632" i="4"/>
  <c r="AR619" i="4"/>
  <c r="AR606" i="4"/>
  <c r="AR593" i="4"/>
  <c r="AR541" i="4"/>
  <c r="AR528" i="4"/>
  <c r="AR502" i="4"/>
  <c r="AR489" i="4"/>
  <c r="AR476" i="4"/>
  <c r="AR450" i="4"/>
  <c r="AR424" i="4"/>
  <c r="AR398" i="4"/>
  <c r="AR385" i="4"/>
  <c r="AR372" i="4"/>
  <c r="AR320" i="4"/>
  <c r="AR463" i="4"/>
  <c r="AR580" i="4"/>
  <c r="AR671" i="4"/>
  <c r="AR983" i="4"/>
  <c r="AR710" i="4"/>
  <c r="AR788" i="4"/>
  <c r="AR1230" i="4"/>
  <c r="AR723" i="4"/>
  <c r="AR801" i="4"/>
  <c r="AR1100" i="4"/>
  <c r="AR1191" i="4"/>
  <c r="AR515" i="4"/>
  <c r="AR1204" i="4"/>
  <c r="AR827" i="4"/>
  <c r="AR1217" i="4"/>
  <c r="AR1269" i="4"/>
  <c r="AR1152" i="4"/>
  <c r="AR1243" i="4"/>
  <c r="AR957" i="4"/>
  <c r="AR346" i="4"/>
  <c r="AR437" i="4"/>
  <c r="AF1323" i="4"/>
  <c r="AE1323" i="4"/>
  <c r="AD1323" i="4"/>
  <c r="AC1323" i="4"/>
  <c r="AB1323" i="4"/>
  <c r="AF1310" i="4"/>
  <c r="AE1310" i="4"/>
  <c r="AD1310" i="4"/>
  <c r="AC1310" i="4"/>
  <c r="AB1310" i="4"/>
  <c r="AF1297" i="4"/>
  <c r="AE1297" i="4"/>
  <c r="AD1297" i="4"/>
  <c r="AC1297" i="4"/>
  <c r="AB1297" i="4"/>
  <c r="AF1284" i="4"/>
  <c r="AE1284" i="4"/>
  <c r="AD1284" i="4"/>
  <c r="AC1284" i="4"/>
  <c r="AB1284" i="4"/>
  <c r="AF1271" i="4"/>
  <c r="AE1271" i="4"/>
  <c r="AD1271" i="4"/>
  <c r="AC1271" i="4"/>
  <c r="AB1271" i="4"/>
  <c r="AF1258" i="4"/>
  <c r="AE1258" i="4"/>
  <c r="AD1258" i="4"/>
  <c r="AC1258" i="4"/>
  <c r="AB1258" i="4"/>
  <c r="AF1245" i="4"/>
  <c r="AE1245" i="4"/>
  <c r="AD1245" i="4"/>
  <c r="AC1245" i="4"/>
  <c r="AB1245" i="4"/>
  <c r="AF1232" i="4"/>
  <c r="AE1232" i="4"/>
  <c r="AD1232" i="4"/>
  <c r="AC1232" i="4"/>
  <c r="AB1232" i="4"/>
  <c r="AF1219" i="4"/>
  <c r="AE1219" i="4"/>
  <c r="AD1219" i="4"/>
  <c r="AC1219" i="4"/>
  <c r="AB1219" i="4"/>
  <c r="AF1206" i="4"/>
  <c r="AE1206" i="4"/>
  <c r="AD1206" i="4"/>
  <c r="AC1206" i="4"/>
  <c r="AB1206" i="4"/>
  <c r="AF1193" i="4"/>
  <c r="AE1193" i="4"/>
  <c r="AD1193" i="4"/>
  <c r="AC1193" i="4"/>
  <c r="AB1193" i="4"/>
  <c r="AF1180" i="4"/>
  <c r="AE1180" i="4"/>
  <c r="AD1180" i="4"/>
  <c r="AC1180" i="4"/>
  <c r="AB1180" i="4"/>
  <c r="AF1167" i="4"/>
  <c r="AE1167" i="4"/>
  <c r="AD1167" i="4"/>
  <c r="AC1167" i="4"/>
  <c r="AB1167" i="4"/>
  <c r="AF1154" i="4"/>
  <c r="AE1154" i="4"/>
  <c r="AD1154" i="4"/>
  <c r="AC1154" i="4"/>
  <c r="AB1154" i="4"/>
  <c r="AF1141" i="4"/>
  <c r="AE1141" i="4"/>
  <c r="AD1141" i="4"/>
  <c r="AC1141" i="4"/>
  <c r="AB1141" i="4"/>
  <c r="AF1128" i="4"/>
  <c r="AE1128" i="4"/>
  <c r="AD1128" i="4"/>
  <c r="AC1128" i="4"/>
  <c r="AB1128" i="4"/>
  <c r="AF1115" i="4"/>
  <c r="AE1115" i="4"/>
  <c r="AD1115" i="4"/>
  <c r="AC1115" i="4"/>
  <c r="AB1115" i="4"/>
  <c r="AF1102" i="4"/>
  <c r="AE1102" i="4"/>
  <c r="AD1102" i="4"/>
  <c r="AC1102" i="4"/>
  <c r="AB1102" i="4"/>
  <c r="AF1089" i="4"/>
  <c r="AE1089" i="4"/>
  <c r="AD1089" i="4"/>
  <c r="AC1089" i="4"/>
  <c r="AB1089" i="4"/>
  <c r="AF1076" i="4"/>
  <c r="AE1076" i="4"/>
  <c r="AD1076" i="4"/>
  <c r="AB1076" i="4"/>
  <c r="AF1063" i="4"/>
  <c r="AE1063" i="4"/>
  <c r="AD1063" i="4"/>
  <c r="AC1063" i="4"/>
  <c r="AB1063" i="4"/>
  <c r="AF1050" i="4"/>
  <c r="AE1050" i="4"/>
  <c r="AD1050" i="4"/>
  <c r="AC1050" i="4"/>
  <c r="AB1050" i="4"/>
  <c r="AF1037" i="4"/>
  <c r="AE1037" i="4"/>
  <c r="AD1037" i="4"/>
  <c r="AC1037" i="4"/>
  <c r="AB1037" i="4"/>
  <c r="AF1011" i="4"/>
  <c r="AE1011" i="4"/>
  <c r="AD1011" i="4"/>
  <c r="AC1011" i="4"/>
  <c r="AB1011" i="4"/>
  <c r="AE1024" i="4"/>
  <c r="AD1024" i="4"/>
  <c r="AC1024" i="4"/>
  <c r="AB1024" i="4"/>
  <c r="AF998" i="4"/>
  <c r="AE998" i="4"/>
  <c r="AD998" i="4"/>
  <c r="AC998" i="4"/>
  <c r="AB998" i="4"/>
  <c r="AF985" i="4"/>
  <c r="AE985" i="4"/>
  <c r="AD985" i="4"/>
  <c r="AC985" i="4"/>
  <c r="AB985" i="4"/>
  <c r="AF972" i="4"/>
  <c r="AE972" i="4"/>
  <c r="AD972" i="4"/>
  <c r="AC972" i="4"/>
  <c r="AB972" i="4"/>
  <c r="AF959" i="4"/>
  <c r="AE959" i="4"/>
  <c r="AD959" i="4"/>
  <c r="AC959" i="4"/>
  <c r="AB959" i="4"/>
  <c r="AF946" i="4"/>
  <c r="AE946" i="4"/>
  <c r="AD946" i="4"/>
  <c r="AC946" i="4"/>
  <c r="AB946" i="4"/>
  <c r="AF920" i="4"/>
  <c r="AE920" i="4"/>
  <c r="AD920" i="4"/>
  <c r="AC920" i="4"/>
  <c r="AB920" i="4"/>
  <c r="AF907" i="4"/>
  <c r="AE907" i="4"/>
  <c r="AD907" i="4"/>
  <c r="AC907" i="4"/>
  <c r="AB907" i="4"/>
  <c r="AF894" i="4"/>
  <c r="AE894" i="4"/>
  <c r="AD894" i="4"/>
  <c r="AC894" i="4"/>
  <c r="AB894" i="4"/>
  <c r="AF881" i="4"/>
  <c r="AE881" i="4"/>
  <c r="AD881" i="4"/>
  <c r="AC881" i="4"/>
  <c r="AB881" i="4"/>
  <c r="AF868" i="4"/>
  <c r="AE868" i="4"/>
  <c r="AD868" i="4"/>
  <c r="AC868" i="4"/>
  <c r="AB868" i="4"/>
  <c r="AF855" i="4"/>
  <c r="AE855" i="4"/>
  <c r="AD855" i="4"/>
  <c r="AC855" i="4"/>
  <c r="AB855" i="4"/>
  <c r="AF842" i="4"/>
  <c r="AE842" i="4"/>
  <c r="AD842" i="4"/>
  <c r="AC842" i="4"/>
  <c r="AB842" i="4"/>
  <c r="AF829" i="4"/>
  <c r="AE829" i="4"/>
  <c r="AD829" i="4"/>
  <c r="AC829" i="4"/>
  <c r="AB829" i="4"/>
  <c r="AF816" i="4"/>
  <c r="AE816" i="4"/>
  <c r="AD816" i="4"/>
  <c r="AC816" i="4"/>
  <c r="AB816" i="4"/>
  <c r="AF803" i="4"/>
  <c r="AE803" i="4"/>
  <c r="AD803" i="4"/>
  <c r="AC803" i="4"/>
  <c r="AB803" i="4"/>
  <c r="AF790" i="4"/>
  <c r="AE790" i="4"/>
  <c r="AD790" i="4"/>
  <c r="AC790" i="4"/>
  <c r="AB790" i="4"/>
  <c r="AF777" i="4"/>
  <c r="AE777" i="4"/>
  <c r="AD777" i="4"/>
  <c r="AC777" i="4"/>
  <c r="AB777" i="4"/>
  <c r="AF764" i="4"/>
  <c r="AE764" i="4"/>
  <c r="AD764" i="4"/>
  <c r="AC764" i="4"/>
  <c r="AB764" i="4"/>
  <c r="AF751" i="4"/>
  <c r="AE751" i="4"/>
  <c r="AD751" i="4"/>
  <c r="AC751" i="4"/>
  <c r="AB751" i="4"/>
  <c r="AF738" i="4"/>
  <c r="AE738" i="4"/>
  <c r="AD738" i="4"/>
  <c r="AC738" i="4"/>
  <c r="AB738" i="4"/>
  <c r="AF725" i="4"/>
  <c r="AE725" i="4"/>
  <c r="AD725" i="4"/>
  <c r="AC725" i="4"/>
  <c r="AB725" i="4"/>
  <c r="AF712" i="4"/>
  <c r="AE712" i="4"/>
  <c r="AD712" i="4"/>
  <c r="AC712" i="4"/>
  <c r="AB712" i="4"/>
  <c r="AF699" i="4"/>
  <c r="AE699" i="4"/>
  <c r="AD699" i="4"/>
  <c r="AC699" i="4"/>
  <c r="AB699" i="4"/>
  <c r="AF673" i="4"/>
  <c r="AE673" i="4"/>
  <c r="AD673" i="4"/>
  <c r="AC673" i="4"/>
  <c r="AB673" i="4"/>
  <c r="AF660" i="4"/>
  <c r="AE660" i="4"/>
  <c r="AD660" i="4"/>
  <c r="AC660" i="4"/>
  <c r="AB660" i="4"/>
  <c r="AF647" i="4"/>
  <c r="AE647" i="4"/>
  <c r="AD647" i="4"/>
  <c r="AC647" i="4"/>
  <c r="AB647" i="4"/>
  <c r="AF634" i="4"/>
  <c r="AE634" i="4"/>
  <c r="AD634" i="4"/>
  <c r="AC634" i="4"/>
  <c r="AB634" i="4"/>
  <c r="AF621" i="4"/>
  <c r="AE621" i="4"/>
  <c r="AD621" i="4"/>
  <c r="AC621" i="4"/>
  <c r="AB621" i="4"/>
  <c r="AF608" i="4"/>
  <c r="AE608" i="4"/>
  <c r="AD608" i="4"/>
  <c r="AC608" i="4"/>
  <c r="AB608" i="4"/>
  <c r="AF595" i="4"/>
  <c r="AE595" i="4"/>
  <c r="AD595" i="4"/>
  <c r="AC595" i="4"/>
  <c r="AB595" i="4"/>
  <c r="AF582" i="4"/>
  <c r="AE582" i="4"/>
  <c r="AD582" i="4"/>
  <c r="AC582" i="4"/>
  <c r="AB582" i="4"/>
  <c r="AF569" i="4"/>
  <c r="AE569" i="4"/>
  <c r="AD569" i="4"/>
  <c r="AC569" i="4"/>
  <c r="AB569" i="4"/>
  <c r="AF556" i="4"/>
  <c r="AE556" i="4"/>
  <c r="AD556" i="4"/>
  <c r="AC556" i="4"/>
  <c r="AB556" i="4"/>
  <c r="AF543" i="4"/>
  <c r="AE543" i="4"/>
  <c r="AD543" i="4"/>
  <c r="AC543" i="4"/>
  <c r="AB543" i="4"/>
  <c r="AF530" i="4"/>
  <c r="AE530" i="4"/>
  <c r="AD530" i="4"/>
  <c r="AC530" i="4"/>
  <c r="AB530" i="4"/>
  <c r="AF517" i="4"/>
  <c r="AE517" i="4"/>
  <c r="AD517" i="4"/>
  <c r="AC517" i="4"/>
  <c r="AB517" i="4"/>
  <c r="AF504" i="4"/>
  <c r="AE504" i="4"/>
  <c r="AD504" i="4"/>
  <c r="AC504" i="4"/>
  <c r="AB504" i="4"/>
  <c r="AF491" i="4"/>
  <c r="AE491" i="4"/>
  <c r="AD491" i="4"/>
  <c r="AC491" i="4"/>
  <c r="AB491" i="4"/>
  <c r="AF478" i="4"/>
  <c r="AE478" i="4"/>
  <c r="AD478" i="4"/>
  <c r="AC478" i="4"/>
  <c r="AB478" i="4"/>
  <c r="AF465" i="4"/>
  <c r="AE465" i="4"/>
  <c r="AD465" i="4"/>
  <c r="AC465" i="4"/>
  <c r="AB465" i="4"/>
  <c r="AF452" i="4"/>
  <c r="AE452" i="4"/>
  <c r="AD452" i="4"/>
  <c r="AC452" i="4"/>
  <c r="AB452" i="4"/>
  <c r="AF439" i="4"/>
  <c r="AE439" i="4"/>
  <c r="AD439" i="4"/>
  <c r="AC439" i="4"/>
  <c r="AB439" i="4"/>
  <c r="AF426" i="4"/>
  <c r="AE426" i="4"/>
  <c r="AD426" i="4"/>
  <c r="AC426" i="4"/>
  <c r="AB426" i="4"/>
  <c r="AC413" i="4"/>
  <c r="Y1323" i="4"/>
  <c r="X1323" i="4"/>
  <c r="W1323" i="4"/>
  <c r="V1323" i="4"/>
  <c r="U1323" i="4"/>
  <c r="Y1310" i="4"/>
  <c r="X1310" i="4"/>
  <c r="W1310" i="4"/>
  <c r="V1310" i="4"/>
  <c r="U1310" i="4"/>
  <c r="Y1297" i="4"/>
  <c r="X1297" i="4"/>
  <c r="W1297" i="4"/>
  <c r="V1297" i="4"/>
  <c r="U1297" i="4"/>
  <c r="Y1284" i="4"/>
  <c r="X1284" i="4"/>
  <c r="W1284" i="4"/>
  <c r="V1284" i="4"/>
  <c r="U1284" i="4"/>
  <c r="Y1271" i="4"/>
  <c r="X1271" i="4"/>
  <c r="W1271" i="4"/>
  <c r="V1271" i="4"/>
  <c r="U1271" i="4"/>
  <c r="Y1258" i="4"/>
  <c r="X1258" i="4"/>
  <c r="W1258" i="4"/>
  <c r="V1258" i="4"/>
  <c r="U1258" i="4"/>
  <c r="Y1232" i="4"/>
  <c r="X1232" i="4"/>
  <c r="W1232" i="4"/>
  <c r="V1232" i="4"/>
  <c r="U1232" i="4"/>
  <c r="Y1245" i="4"/>
  <c r="X1245" i="4"/>
  <c r="W1245" i="4"/>
  <c r="V1245" i="4"/>
  <c r="U1245" i="4"/>
  <c r="Y1219" i="4"/>
  <c r="X1219" i="4"/>
  <c r="W1219" i="4"/>
  <c r="V1219" i="4"/>
  <c r="U1219" i="4"/>
  <c r="Y1206" i="4"/>
  <c r="X1206" i="4"/>
  <c r="W1206" i="4"/>
  <c r="V1206" i="4"/>
  <c r="U1206" i="4"/>
  <c r="Y1193" i="4"/>
  <c r="X1193" i="4"/>
  <c r="W1193" i="4"/>
  <c r="V1193" i="4"/>
  <c r="U1193" i="4"/>
  <c r="Y1180" i="4"/>
  <c r="X1180" i="4"/>
  <c r="W1180" i="4"/>
  <c r="V1180" i="4"/>
  <c r="U1180" i="4"/>
  <c r="Y1167" i="4"/>
  <c r="X1167" i="4"/>
  <c r="W1167" i="4"/>
  <c r="V1167" i="4"/>
  <c r="U1167" i="4"/>
  <c r="Y1154" i="4"/>
  <c r="X1154" i="4"/>
  <c r="W1154" i="4"/>
  <c r="V1154" i="4"/>
  <c r="U1154" i="4"/>
  <c r="Y1141" i="4"/>
  <c r="X1141" i="4"/>
  <c r="W1141" i="4"/>
  <c r="V1141" i="4"/>
  <c r="U1141" i="4"/>
  <c r="Y1128" i="4"/>
  <c r="X1128" i="4"/>
  <c r="W1128" i="4"/>
  <c r="V1128" i="4"/>
  <c r="U1128" i="4"/>
  <c r="Y1115" i="4"/>
  <c r="X1115" i="4"/>
  <c r="W1115" i="4"/>
  <c r="V1115" i="4"/>
  <c r="U1115" i="4"/>
  <c r="Y1102" i="4"/>
  <c r="X1102" i="4"/>
  <c r="W1102" i="4"/>
  <c r="V1102" i="4"/>
  <c r="U1102" i="4"/>
  <c r="Y1089" i="4"/>
  <c r="X1089" i="4"/>
  <c r="W1089" i="4"/>
  <c r="V1089" i="4"/>
  <c r="U1089" i="4"/>
  <c r="Y1076" i="4"/>
  <c r="X1076" i="4"/>
  <c r="W1076" i="4"/>
  <c r="V1076" i="4"/>
  <c r="U1076" i="4"/>
  <c r="Y1063" i="4"/>
  <c r="X1063" i="4"/>
  <c r="W1063" i="4"/>
  <c r="V1063" i="4"/>
  <c r="U1063" i="4"/>
  <c r="Y1050" i="4"/>
  <c r="X1050" i="4"/>
  <c r="W1050" i="4"/>
  <c r="V1050" i="4"/>
  <c r="U1050" i="4"/>
  <c r="Y1037" i="4"/>
  <c r="X1037" i="4"/>
  <c r="W1037" i="4"/>
  <c r="V1037" i="4"/>
  <c r="U1037" i="4"/>
  <c r="Y1011" i="4"/>
  <c r="X1011" i="4"/>
  <c r="W1011" i="4"/>
  <c r="V1011" i="4"/>
  <c r="U1011" i="4"/>
  <c r="Y998" i="4"/>
  <c r="X998" i="4"/>
  <c r="W998" i="4"/>
  <c r="V998" i="4"/>
  <c r="U998" i="4"/>
  <c r="Y985" i="4"/>
  <c r="X985" i="4"/>
  <c r="W985" i="4"/>
  <c r="V985" i="4"/>
  <c r="U985" i="4"/>
  <c r="Y972" i="4"/>
  <c r="X972" i="4"/>
  <c r="W972" i="4"/>
  <c r="V972" i="4"/>
  <c r="U972" i="4"/>
  <c r="Y959" i="4"/>
  <c r="X959" i="4"/>
  <c r="W959" i="4"/>
  <c r="V959" i="4"/>
  <c r="U959" i="4"/>
  <c r="Y946" i="4"/>
  <c r="X946" i="4"/>
  <c r="W946" i="4"/>
  <c r="V946" i="4"/>
  <c r="U946" i="4"/>
  <c r="Y920" i="4"/>
  <c r="X920" i="4"/>
  <c r="W920" i="4"/>
  <c r="V920" i="4"/>
  <c r="U920" i="4"/>
  <c r="Y907" i="4"/>
  <c r="X907" i="4"/>
  <c r="W907" i="4"/>
  <c r="V907" i="4"/>
  <c r="U907" i="4"/>
  <c r="Y894" i="4"/>
  <c r="X894" i="4"/>
  <c r="W894" i="4"/>
  <c r="V894" i="4"/>
  <c r="U894" i="4"/>
  <c r="Y881" i="4"/>
  <c r="X881" i="4"/>
  <c r="W881" i="4"/>
  <c r="V881" i="4"/>
  <c r="U881" i="4"/>
  <c r="Y868" i="4"/>
  <c r="X868" i="4"/>
  <c r="W868" i="4"/>
  <c r="V868" i="4"/>
  <c r="U868" i="4"/>
  <c r="Y855" i="4"/>
  <c r="X855" i="4"/>
  <c r="W855" i="4"/>
  <c r="V855" i="4"/>
  <c r="U855" i="4"/>
  <c r="Y842" i="4"/>
  <c r="X842" i="4"/>
  <c r="W842" i="4"/>
  <c r="V842" i="4"/>
  <c r="U842" i="4"/>
  <c r="Y829" i="4"/>
  <c r="X829" i="4"/>
  <c r="W829" i="4"/>
  <c r="V829" i="4"/>
  <c r="U829" i="4"/>
  <c r="Y816" i="4"/>
  <c r="X816" i="4"/>
  <c r="W816" i="4"/>
  <c r="V816" i="4"/>
  <c r="U816" i="4"/>
  <c r="Y803" i="4"/>
  <c r="X803" i="4"/>
  <c r="W803" i="4"/>
  <c r="V803" i="4"/>
  <c r="U803" i="4"/>
  <c r="Y790" i="4"/>
  <c r="X790" i="4"/>
  <c r="W790" i="4"/>
  <c r="V790" i="4"/>
  <c r="U790" i="4"/>
  <c r="Y777" i="4"/>
  <c r="X777" i="4"/>
  <c r="W777" i="4"/>
  <c r="V777" i="4"/>
  <c r="U777" i="4"/>
  <c r="Y764" i="4"/>
  <c r="X764" i="4"/>
  <c r="W764" i="4"/>
  <c r="V764" i="4"/>
  <c r="U764" i="4"/>
  <c r="Y751" i="4"/>
  <c r="X751" i="4"/>
  <c r="W751" i="4"/>
  <c r="V751" i="4"/>
  <c r="U751" i="4"/>
  <c r="Y738" i="4"/>
  <c r="X738" i="4"/>
  <c r="W738" i="4"/>
  <c r="V738" i="4"/>
  <c r="U738" i="4"/>
  <c r="Y725" i="4"/>
  <c r="X725" i="4"/>
  <c r="W725" i="4"/>
  <c r="V725" i="4"/>
  <c r="U725" i="4"/>
  <c r="Y712" i="4"/>
  <c r="X712" i="4"/>
  <c r="W712" i="4"/>
  <c r="V712" i="4"/>
  <c r="U712" i="4"/>
  <c r="Y699" i="4"/>
  <c r="X699" i="4"/>
  <c r="W699" i="4"/>
  <c r="V699" i="4"/>
  <c r="U699" i="4"/>
  <c r="Y673" i="4"/>
  <c r="X673" i="4"/>
  <c r="W673" i="4"/>
  <c r="V673" i="4"/>
  <c r="U673" i="4"/>
  <c r="Y660" i="4"/>
  <c r="X660" i="4"/>
  <c r="W660" i="4"/>
  <c r="V660" i="4"/>
  <c r="U660" i="4"/>
  <c r="Y647" i="4"/>
  <c r="X647" i="4"/>
  <c r="W647" i="4"/>
  <c r="V647" i="4"/>
  <c r="U647" i="4"/>
  <c r="Y634" i="4"/>
  <c r="X634" i="4"/>
  <c r="W634" i="4"/>
  <c r="V634" i="4"/>
  <c r="U634" i="4"/>
  <c r="Y621" i="4"/>
  <c r="X621" i="4"/>
  <c r="W621" i="4"/>
  <c r="V621" i="4"/>
  <c r="U621" i="4"/>
  <c r="Y608" i="4"/>
  <c r="X608" i="4"/>
  <c r="W608" i="4"/>
  <c r="V608" i="4"/>
  <c r="U608" i="4"/>
  <c r="Y595" i="4"/>
  <c r="X595" i="4"/>
  <c r="W595" i="4"/>
  <c r="V595" i="4"/>
  <c r="U595" i="4"/>
  <c r="Y582" i="4"/>
  <c r="X582" i="4"/>
  <c r="W582" i="4"/>
  <c r="V582" i="4"/>
  <c r="U582" i="4"/>
  <c r="Y569" i="4"/>
  <c r="X569" i="4"/>
  <c r="W569" i="4"/>
  <c r="V569" i="4"/>
  <c r="U569" i="4"/>
  <c r="Y556" i="4"/>
  <c r="X556" i="4"/>
  <c r="W556" i="4"/>
  <c r="V556" i="4"/>
  <c r="U556" i="4"/>
  <c r="Y543" i="4"/>
  <c r="X543" i="4"/>
  <c r="W543" i="4"/>
  <c r="V543" i="4"/>
  <c r="U543" i="4"/>
  <c r="Y530" i="4"/>
  <c r="X530" i="4"/>
  <c r="W530" i="4"/>
  <c r="V530" i="4"/>
  <c r="U530" i="4"/>
  <c r="Y517" i="4"/>
  <c r="X517" i="4"/>
  <c r="W517" i="4"/>
  <c r="V517" i="4"/>
  <c r="U517" i="4"/>
  <c r="Y504" i="4"/>
  <c r="X504" i="4"/>
  <c r="W504" i="4"/>
  <c r="V504" i="4"/>
  <c r="U504" i="4"/>
  <c r="Y491" i="4"/>
  <c r="X491" i="4"/>
  <c r="W491" i="4"/>
  <c r="V491" i="4"/>
  <c r="U491" i="4"/>
  <c r="Y478" i="4"/>
  <c r="X478" i="4"/>
  <c r="W478" i="4"/>
  <c r="V478" i="4"/>
  <c r="U478" i="4"/>
  <c r="Y465" i="4"/>
  <c r="X465" i="4"/>
  <c r="W465" i="4"/>
  <c r="V465" i="4"/>
  <c r="U465" i="4"/>
  <c r="Y452" i="4"/>
  <c r="X452" i="4"/>
  <c r="W452" i="4"/>
  <c r="V452" i="4"/>
  <c r="U452" i="4"/>
  <c r="Y439" i="4"/>
  <c r="X439" i="4"/>
  <c r="W439" i="4"/>
  <c r="V439" i="4"/>
  <c r="U439" i="4"/>
  <c r="Y426" i="4"/>
  <c r="X426" i="4"/>
  <c r="W426" i="4"/>
  <c r="V426" i="4"/>
  <c r="U426" i="4"/>
  <c r="R517" i="4"/>
  <c r="Q517" i="4"/>
  <c r="P517" i="4"/>
  <c r="O517" i="4"/>
  <c r="N517" i="4"/>
  <c r="R1323" i="4"/>
  <c r="Q1323" i="4"/>
  <c r="P1323" i="4"/>
  <c r="O1323" i="4"/>
  <c r="N1323" i="4"/>
  <c r="R1310" i="4"/>
  <c r="Q1310" i="4"/>
  <c r="P1310" i="4"/>
  <c r="O1310" i="4"/>
  <c r="N1310" i="4"/>
  <c r="R1297" i="4"/>
  <c r="Q1297" i="4"/>
  <c r="P1297" i="4"/>
  <c r="O1297" i="4"/>
  <c r="N1297" i="4"/>
  <c r="R1284" i="4"/>
  <c r="Q1284" i="4"/>
  <c r="P1284" i="4"/>
  <c r="O1284" i="4"/>
  <c r="N1284" i="4"/>
  <c r="R1271" i="4"/>
  <c r="Q1271" i="4"/>
  <c r="P1271" i="4"/>
  <c r="O1271" i="4"/>
  <c r="N1271" i="4"/>
  <c r="R1258" i="4"/>
  <c r="Q1258" i="4"/>
  <c r="P1258" i="4"/>
  <c r="O1258" i="4"/>
  <c r="N1258" i="4"/>
  <c r="R1245" i="4"/>
  <c r="Q1245" i="4"/>
  <c r="P1245" i="4"/>
  <c r="O1245" i="4"/>
  <c r="N1245" i="4"/>
  <c r="R1232" i="4"/>
  <c r="Q1232" i="4"/>
  <c r="P1232" i="4"/>
  <c r="O1232" i="4"/>
  <c r="N1232" i="4"/>
  <c r="R1219" i="4"/>
  <c r="Q1219" i="4"/>
  <c r="P1219" i="4"/>
  <c r="O1219" i="4"/>
  <c r="N1219" i="4"/>
  <c r="R1206" i="4"/>
  <c r="Q1206" i="4"/>
  <c r="P1206" i="4"/>
  <c r="O1206" i="4"/>
  <c r="N1206" i="4"/>
  <c r="R1193" i="4"/>
  <c r="Q1193" i="4"/>
  <c r="P1193" i="4"/>
  <c r="O1193" i="4"/>
  <c r="N1193" i="4"/>
  <c r="R1180" i="4"/>
  <c r="Q1180" i="4"/>
  <c r="P1180" i="4"/>
  <c r="O1180" i="4"/>
  <c r="N1180" i="4"/>
  <c r="R1167" i="4"/>
  <c r="Q1167" i="4"/>
  <c r="P1167" i="4"/>
  <c r="O1167" i="4"/>
  <c r="N1167" i="4"/>
  <c r="R1154" i="4"/>
  <c r="Q1154" i="4"/>
  <c r="P1154" i="4"/>
  <c r="O1154" i="4"/>
  <c r="N1154" i="4"/>
  <c r="R1141" i="4"/>
  <c r="Q1141" i="4"/>
  <c r="P1141" i="4"/>
  <c r="O1141" i="4"/>
  <c r="N1141" i="4"/>
  <c r="R1128" i="4"/>
  <c r="Q1128" i="4"/>
  <c r="P1128" i="4"/>
  <c r="O1128" i="4"/>
  <c r="N1128" i="4"/>
  <c r="R1115" i="4"/>
  <c r="Q1115" i="4"/>
  <c r="P1115" i="4"/>
  <c r="O1115" i="4"/>
  <c r="N1115" i="4"/>
  <c r="R1102" i="4"/>
  <c r="Q1102" i="4"/>
  <c r="P1102" i="4"/>
  <c r="O1102" i="4"/>
  <c r="N1102" i="4"/>
  <c r="R1089" i="4"/>
  <c r="Q1089" i="4"/>
  <c r="P1089" i="4"/>
  <c r="O1089" i="4"/>
  <c r="N1089" i="4"/>
  <c r="R1076" i="4"/>
  <c r="Q1076" i="4"/>
  <c r="P1076" i="4"/>
  <c r="O1076" i="4"/>
  <c r="N1076" i="4"/>
  <c r="R1063" i="4"/>
  <c r="Q1063" i="4"/>
  <c r="P1063" i="4"/>
  <c r="O1063" i="4"/>
  <c r="N1063" i="4"/>
  <c r="R1050" i="4"/>
  <c r="Q1050" i="4"/>
  <c r="P1050" i="4"/>
  <c r="O1050" i="4"/>
  <c r="N1050" i="4"/>
  <c r="R1037" i="4"/>
  <c r="Q1037" i="4"/>
  <c r="P1037" i="4"/>
  <c r="O1037" i="4"/>
  <c r="N1037" i="4"/>
  <c r="R1011" i="4"/>
  <c r="Q1011" i="4"/>
  <c r="P1011" i="4"/>
  <c r="O1011" i="4"/>
  <c r="N1011" i="4"/>
  <c r="R998" i="4"/>
  <c r="Q998" i="4"/>
  <c r="P998" i="4"/>
  <c r="O998" i="4"/>
  <c r="N998" i="4"/>
  <c r="R985" i="4"/>
  <c r="Q985" i="4"/>
  <c r="P985" i="4"/>
  <c r="O985" i="4"/>
  <c r="N985" i="4"/>
  <c r="R972" i="4"/>
  <c r="Q972" i="4"/>
  <c r="P972" i="4"/>
  <c r="O972" i="4"/>
  <c r="N972" i="4"/>
  <c r="R959" i="4"/>
  <c r="Q959" i="4"/>
  <c r="P959" i="4"/>
  <c r="O959" i="4"/>
  <c r="N959" i="4"/>
  <c r="R946" i="4"/>
  <c r="Q946" i="4"/>
  <c r="P946" i="4"/>
  <c r="O946" i="4"/>
  <c r="N946" i="4"/>
  <c r="R933" i="4"/>
  <c r="Q933" i="4"/>
  <c r="P933" i="4"/>
  <c r="O933" i="4"/>
  <c r="N933" i="4"/>
  <c r="R920" i="4"/>
  <c r="Q920" i="4"/>
  <c r="P920" i="4"/>
  <c r="O920" i="4"/>
  <c r="N920" i="4"/>
  <c r="R907" i="4"/>
  <c r="Q907" i="4"/>
  <c r="P907" i="4"/>
  <c r="O907" i="4"/>
  <c r="N907" i="4"/>
  <c r="R894" i="4"/>
  <c r="Q894" i="4"/>
  <c r="P894" i="4"/>
  <c r="O894" i="4"/>
  <c r="N894" i="4"/>
  <c r="R881" i="4"/>
  <c r="Q881" i="4"/>
  <c r="P881" i="4"/>
  <c r="O881" i="4"/>
  <c r="N881" i="4"/>
  <c r="R868" i="4"/>
  <c r="Q868" i="4"/>
  <c r="P868" i="4"/>
  <c r="O868" i="4"/>
  <c r="N868" i="4"/>
  <c r="R855" i="4"/>
  <c r="Q855" i="4"/>
  <c r="P855" i="4"/>
  <c r="O855" i="4"/>
  <c r="N855" i="4"/>
  <c r="R842" i="4"/>
  <c r="Q842" i="4"/>
  <c r="P842" i="4"/>
  <c r="O842" i="4"/>
  <c r="N842" i="4"/>
  <c r="R829" i="4"/>
  <c r="Q829" i="4"/>
  <c r="P829" i="4"/>
  <c r="O829" i="4"/>
  <c r="N829" i="4"/>
  <c r="R816" i="4"/>
  <c r="Q816" i="4"/>
  <c r="P816" i="4"/>
  <c r="O816" i="4"/>
  <c r="N816" i="4"/>
  <c r="R803" i="4"/>
  <c r="Q803" i="4"/>
  <c r="P803" i="4"/>
  <c r="O803" i="4"/>
  <c r="N803" i="4"/>
  <c r="R790" i="4"/>
  <c r="Q790" i="4"/>
  <c r="P790" i="4"/>
  <c r="O790" i="4"/>
  <c r="N790" i="4"/>
  <c r="R777" i="4"/>
  <c r="Q777" i="4"/>
  <c r="P777" i="4"/>
  <c r="O777" i="4"/>
  <c r="N777" i="4"/>
  <c r="R764" i="4"/>
  <c r="Q764" i="4"/>
  <c r="P764" i="4"/>
  <c r="O764" i="4"/>
  <c r="N764" i="4"/>
  <c r="R751" i="4"/>
  <c r="Q751" i="4"/>
  <c r="P751" i="4"/>
  <c r="O751" i="4"/>
  <c r="N751" i="4"/>
  <c r="R738" i="4"/>
  <c r="Q738" i="4"/>
  <c r="P738" i="4"/>
  <c r="O738" i="4"/>
  <c r="N738" i="4"/>
  <c r="R725" i="4"/>
  <c r="Q725" i="4"/>
  <c r="P725" i="4"/>
  <c r="O725" i="4"/>
  <c r="N725" i="4"/>
  <c r="R712" i="4"/>
  <c r="Q712" i="4"/>
  <c r="P712" i="4"/>
  <c r="O712" i="4"/>
  <c r="N712" i="4"/>
  <c r="R699" i="4"/>
  <c r="Q699" i="4"/>
  <c r="P699" i="4"/>
  <c r="O699" i="4"/>
  <c r="N699" i="4"/>
  <c r="R686" i="4"/>
  <c r="Q686" i="4"/>
  <c r="P686" i="4"/>
  <c r="O686" i="4"/>
  <c r="N686" i="4"/>
  <c r="R673" i="4"/>
  <c r="Q673" i="4"/>
  <c r="P673" i="4"/>
  <c r="O673" i="4"/>
  <c r="N673" i="4"/>
  <c r="R660" i="4"/>
  <c r="Q660" i="4"/>
  <c r="P660" i="4"/>
  <c r="O660" i="4"/>
  <c r="N660" i="4"/>
  <c r="R647" i="4"/>
  <c r="Q647" i="4"/>
  <c r="P647" i="4"/>
  <c r="O647" i="4"/>
  <c r="N647" i="4"/>
  <c r="R634" i="4"/>
  <c r="Q634" i="4"/>
  <c r="P634" i="4"/>
  <c r="O634" i="4"/>
  <c r="N634" i="4"/>
  <c r="R621" i="4"/>
  <c r="Q621" i="4"/>
  <c r="P621" i="4"/>
  <c r="O621" i="4"/>
  <c r="N621" i="4"/>
  <c r="R608" i="4"/>
  <c r="Q608" i="4"/>
  <c r="P608" i="4"/>
  <c r="O608" i="4"/>
  <c r="N608" i="4"/>
  <c r="R595" i="4"/>
  <c r="Q595" i="4"/>
  <c r="P595" i="4"/>
  <c r="O595" i="4"/>
  <c r="N595" i="4"/>
  <c r="R582" i="4"/>
  <c r="Q582" i="4"/>
  <c r="P582" i="4"/>
  <c r="O582" i="4"/>
  <c r="N582" i="4"/>
  <c r="R569" i="4"/>
  <c r="Q569" i="4"/>
  <c r="P569" i="4"/>
  <c r="O569" i="4"/>
  <c r="N569" i="4"/>
  <c r="R556" i="4"/>
  <c r="Q556" i="4"/>
  <c r="P556" i="4"/>
  <c r="O556" i="4"/>
  <c r="N556" i="4"/>
  <c r="R543" i="4"/>
  <c r="Q543" i="4"/>
  <c r="P543" i="4"/>
  <c r="O543" i="4"/>
  <c r="N543" i="4"/>
  <c r="R530" i="4"/>
  <c r="Q530" i="4"/>
  <c r="P530" i="4"/>
  <c r="O530" i="4"/>
  <c r="N530" i="4"/>
  <c r="R504" i="4"/>
  <c r="Q504" i="4"/>
  <c r="P504" i="4"/>
  <c r="O504" i="4"/>
  <c r="N504" i="4"/>
  <c r="R491" i="4"/>
  <c r="Q491" i="4"/>
  <c r="P491" i="4"/>
  <c r="O491" i="4"/>
  <c r="N491" i="4"/>
  <c r="P478" i="4"/>
  <c r="R478" i="4"/>
  <c r="Q478" i="4"/>
  <c r="O478" i="4"/>
  <c r="N478" i="4"/>
  <c r="R465" i="4"/>
  <c r="Q465" i="4"/>
  <c r="P465" i="4"/>
  <c r="O465" i="4"/>
  <c r="N465" i="4"/>
  <c r="R452" i="4"/>
  <c r="Q452" i="4"/>
  <c r="P452" i="4"/>
  <c r="O452" i="4"/>
  <c r="N452" i="4"/>
  <c r="R439" i="4"/>
  <c r="Q439" i="4"/>
  <c r="P439" i="4"/>
  <c r="O439" i="4"/>
  <c r="N439" i="4"/>
  <c r="P426" i="4"/>
  <c r="G439" i="4"/>
  <c r="K1323" i="4"/>
  <c r="J1323" i="4"/>
  <c r="I1323" i="4"/>
  <c r="H1323" i="4"/>
  <c r="G1323" i="4"/>
  <c r="K1310" i="4"/>
  <c r="J1310" i="4"/>
  <c r="I1310" i="4"/>
  <c r="K1297" i="4"/>
  <c r="J1297" i="4"/>
  <c r="I1297" i="4"/>
  <c r="H1297" i="4"/>
  <c r="G1297" i="4"/>
  <c r="K1284" i="4"/>
  <c r="J1284" i="4"/>
  <c r="I1284" i="4"/>
  <c r="H1284" i="4"/>
  <c r="G1284" i="4"/>
  <c r="K1271" i="4"/>
  <c r="J1271" i="4"/>
  <c r="I1271" i="4"/>
  <c r="H1271" i="4"/>
  <c r="G1271" i="4"/>
  <c r="K1258" i="4"/>
  <c r="J1258" i="4"/>
  <c r="I1258" i="4"/>
  <c r="H1258" i="4"/>
  <c r="G1258" i="4"/>
  <c r="K1245" i="4"/>
  <c r="J1245" i="4"/>
  <c r="I1245" i="4"/>
  <c r="H1245" i="4"/>
  <c r="G1245" i="4"/>
  <c r="K1232" i="4"/>
  <c r="J1232" i="4"/>
  <c r="I1232" i="4"/>
  <c r="H1232" i="4"/>
  <c r="G1232" i="4"/>
  <c r="K1219" i="4"/>
  <c r="J1219" i="4"/>
  <c r="I1219" i="4"/>
  <c r="H1219" i="4"/>
  <c r="G1219" i="4"/>
  <c r="K1206" i="4"/>
  <c r="J1206" i="4"/>
  <c r="I1206" i="4"/>
  <c r="H1206" i="4"/>
  <c r="G1206" i="4"/>
  <c r="K1193" i="4"/>
  <c r="J1193" i="4"/>
  <c r="I1193" i="4"/>
  <c r="H1193" i="4"/>
  <c r="G1193" i="4"/>
  <c r="K1180" i="4"/>
  <c r="J1180" i="4"/>
  <c r="I1180" i="4"/>
  <c r="H1180" i="4"/>
  <c r="G1180" i="4"/>
  <c r="K1167" i="4"/>
  <c r="J1167" i="4"/>
  <c r="I1167" i="4"/>
  <c r="H1167" i="4"/>
  <c r="G1167" i="4"/>
  <c r="K1154" i="4"/>
  <c r="J1154" i="4"/>
  <c r="I1154" i="4"/>
  <c r="H1154" i="4"/>
  <c r="G1154" i="4"/>
  <c r="K1141" i="4"/>
  <c r="J1141" i="4"/>
  <c r="I1141" i="4"/>
  <c r="H1141" i="4"/>
  <c r="G1141" i="4"/>
  <c r="K1128" i="4"/>
  <c r="J1128" i="4"/>
  <c r="I1128" i="4"/>
  <c r="H1128" i="4"/>
  <c r="G1128" i="4"/>
  <c r="K1115" i="4"/>
  <c r="J1115" i="4"/>
  <c r="I1115" i="4"/>
  <c r="H1115" i="4"/>
  <c r="G1115" i="4"/>
  <c r="K1102" i="4"/>
  <c r="J1102" i="4"/>
  <c r="I1102" i="4"/>
  <c r="H1102" i="4"/>
  <c r="G1102" i="4"/>
  <c r="K1089" i="4"/>
  <c r="J1089" i="4"/>
  <c r="I1089" i="4"/>
  <c r="H1089" i="4"/>
  <c r="G1089" i="4"/>
  <c r="K1076" i="4"/>
  <c r="J1076" i="4"/>
  <c r="I1076" i="4"/>
  <c r="H1076" i="4"/>
  <c r="G1076" i="4"/>
  <c r="K1063" i="4"/>
  <c r="J1063" i="4"/>
  <c r="I1063" i="4"/>
  <c r="H1063" i="4"/>
  <c r="G1063" i="4"/>
  <c r="K1050" i="4"/>
  <c r="J1050" i="4"/>
  <c r="I1050" i="4"/>
  <c r="H1050" i="4"/>
  <c r="G1050" i="4"/>
  <c r="K1037" i="4"/>
  <c r="J1037" i="4"/>
  <c r="I1037" i="4"/>
  <c r="H1037" i="4"/>
  <c r="G1037" i="4"/>
  <c r="K1024" i="4"/>
  <c r="J1024" i="4"/>
  <c r="I1024" i="4"/>
  <c r="H1024" i="4"/>
  <c r="G1024" i="4"/>
  <c r="K1011" i="4"/>
  <c r="J1011" i="4"/>
  <c r="I1011" i="4"/>
  <c r="H1011" i="4"/>
  <c r="G1011" i="4"/>
  <c r="K998" i="4"/>
  <c r="J998" i="4"/>
  <c r="I998" i="4"/>
  <c r="H998" i="4"/>
  <c r="G998" i="4"/>
  <c r="K985" i="4"/>
  <c r="J985" i="4"/>
  <c r="I985" i="4"/>
  <c r="H985" i="4"/>
  <c r="G985" i="4"/>
  <c r="K972" i="4"/>
  <c r="J972" i="4"/>
  <c r="I972" i="4"/>
  <c r="H972" i="4"/>
  <c r="G972" i="4"/>
  <c r="K959" i="4"/>
  <c r="J959" i="4"/>
  <c r="I959" i="4"/>
  <c r="H959" i="4"/>
  <c r="G959" i="4"/>
  <c r="K946" i="4"/>
  <c r="J946" i="4"/>
  <c r="I946" i="4"/>
  <c r="H946" i="4"/>
  <c r="G946" i="4"/>
  <c r="K933" i="4"/>
  <c r="J933" i="4"/>
  <c r="I933" i="4"/>
  <c r="H933" i="4"/>
  <c r="G933" i="4"/>
  <c r="K920" i="4"/>
  <c r="J920" i="4"/>
  <c r="I920" i="4"/>
  <c r="H920" i="4"/>
  <c r="G920" i="4"/>
  <c r="K907" i="4"/>
  <c r="J907" i="4"/>
  <c r="I907" i="4"/>
  <c r="H907" i="4"/>
  <c r="G907" i="4"/>
  <c r="K894" i="4"/>
  <c r="J894" i="4"/>
  <c r="I894" i="4"/>
  <c r="H894" i="4"/>
  <c r="G894" i="4"/>
  <c r="K881" i="4"/>
  <c r="J881" i="4"/>
  <c r="I881" i="4"/>
  <c r="H881" i="4"/>
  <c r="G881" i="4"/>
  <c r="K868" i="4"/>
  <c r="J868" i="4"/>
  <c r="I868" i="4"/>
  <c r="H868" i="4"/>
  <c r="G868" i="4"/>
  <c r="K855" i="4"/>
  <c r="J855" i="4"/>
  <c r="I855" i="4"/>
  <c r="H855" i="4"/>
  <c r="G855" i="4"/>
  <c r="H842" i="4"/>
  <c r="K842" i="4"/>
  <c r="J842" i="4"/>
  <c r="I842" i="4"/>
  <c r="G842" i="4"/>
  <c r="K829" i="4"/>
  <c r="J829" i="4"/>
  <c r="I829" i="4"/>
  <c r="H829" i="4"/>
  <c r="G829" i="4"/>
  <c r="K816" i="4"/>
  <c r="J816" i="4"/>
  <c r="I816" i="4"/>
  <c r="H816" i="4"/>
  <c r="G816" i="4"/>
  <c r="K803" i="4"/>
  <c r="J803" i="4"/>
  <c r="I803" i="4"/>
  <c r="H803" i="4"/>
  <c r="G803" i="4"/>
  <c r="K790" i="4"/>
  <c r="J790" i="4"/>
  <c r="I790" i="4"/>
  <c r="H790" i="4"/>
  <c r="G790" i="4"/>
  <c r="K777" i="4"/>
  <c r="J777" i="4"/>
  <c r="I777" i="4"/>
  <c r="H777" i="4"/>
  <c r="G777" i="4"/>
  <c r="K764" i="4"/>
  <c r="J764" i="4"/>
  <c r="I764" i="4"/>
  <c r="H764" i="4"/>
  <c r="G764" i="4"/>
  <c r="K751" i="4"/>
  <c r="J751" i="4"/>
  <c r="I751" i="4"/>
  <c r="H751" i="4"/>
  <c r="G751" i="4"/>
  <c r="K738" i="4"/>
  <c r="J738" i="4"/>
  <c r="I738" i="4"/>
  <c r="H738" i="4"/>
  <c r="G738" i="4"/>
  <c r="K725" i="4"/>
  <c r="J725" i="4"/>
  <c r="I725" i="4"/>
  <c r="H725" i="4"/>
  <c r="G725" i="4"/>
  <c r="K712" i="4"/>
  <c r="J712" i="4"/>
  <c r="I712" i="4"/>
  <c r="H712" i="4"/>
  <c r="G712" i="4"/>
  <c r="K699" i="4"/>
  <c r="J699" i="4"/>
  <c r="I699" i="4"/>
  <c r="H699" i="4"/>
  <c r="G699" i="4"/>
  <c r="K686" i="4"/>
  <c r="J686" i="4"/>
  <c r="I686" i="4"/>
  <c r="H686" i="4"/>
  <c r="G686" i="4"/>
  <c r="K673" i="4"/>
  <c r="J673" i="4"/>
  <c r="I673" i="4"/>
  <c r="H673" i="4"/>
  <c r="G673" i="4"/>
  <c r="K660" i="4"/>
  <c r="J660" i="4"/>
  <c r="I660" i="4"/>
  <c r="H660" i="4"/>
  <c r="G660" i="4"/>
  <c r="K647" i="4"/>
  <c r="J647" i="4"/>
  <c r="I647" i="4"/>
  <c r="H647" i="4"/>
  <c r="G647" i="4"/>
  <c r="K634" i="4"/>
  <c r="J634" i="4"/>
  <c r="I634" i="4"/>
  <c r="H634" i="4"/>
  <c r="G634" i="4"/>
  <c r="K621" i="4"/>
  <c r="J621" i="4"/>
  <c r="I621" i="4"/>
  <c r="H621" i="4"/>
  <c r="G621" i="4"/>
  <c r="K608" i="4"/>
  <c r="J608" i="4"/>
  <c r="I608" i="4"/>
  <c r="H608" i="4"/>
  <c r="G608" i="4"/>
  <c r="K595" i="4"/>
  <c r="J595" i="4"/>
  <c r="I595" i="4"/>
  <c r="H595" i="4"/>
  <c r="G595" i="4"/>
  <c r="K582" i="4"/>
  <c r="J582" i="4"/>
  <c r="I582" i="4"/>
  <c r="H582" i="4"/>
  <c r="G582" i="4"/>
  <c r="K569" i="4"/>
  <c r="J569" i="4"/>
  <c r="I569" i="4"/>
  <c r="H569" i="4"/>
  <c r="G569" i="4"/>
  <c r="K556" i="4"/>
  <c r="J556" i="4"/>
  <c r="I556" i="4"/>
  <c r="H556" i="4"/>
  <c r="G556" i="4"/>
  <c r="K543" i="4"/>
  <c r="J543" i="4"/>
  <c r="I543" i="4"/>
  <c r="H543" i="4"/>
  <c r="G543" i="4"/>
  <c r="K530" i="4"/>
  <c r="J530" i="4"/>
  <c r="I530" i="4"/>
  <c r="H530" i="4"/>
  <c r="G530" i="4"/>
  <c r="K517" i="4"/>
  <c r="J517" i="4"/>
  <c r="I517" i="4"/>
  <c r="H517" i="4"/>
  <c r="G517" i="4"/>
  <c r="K504" i="4"/>
  <c r="J504" i="4"/>
  <c r="I504" i="4"/>
  <c r="H504" i="4"/>
  <c r="G504" i="4"/>
  <c r="K491" i="4"/>
  <c r="J491" i="4"/>
  <c r="I491" i="4"/>
  <c r="H491" i="4"/>
  <c r="G491" i="4"/>
  <c r="H478" i="4"/>
  <c r="K478" i="4"/>
  <c r="J478" i="4"/>
  <c r="I478" i="4"/>
  <c r="G478" i="4"/>
  <c r="K465" i="4"/>
  <c r="J465" i="4"/>
  <c r="I465" i="4"/>
  <c r="H465" i="4"/>
  <c r="G465" i="4"/>
  <c r="K452" i="4"/>
  <c r="J452" i="4"/>
  <c r="I452" i="4"/>
  <c r="H452" i="4"/>
  <c r="G452" i="4"/>
  <c r="H439" i="4"/>
  <c r="H426" i="4"/>
  <c r="K439" i="4"/>
  <c r="J439" i="4"/>
  <c r="I439" i="4"/>
  <c r="R426" i="4"/>
  <c r="Q426" i="4"/>
  <c r="O426" i="4"/>
  <c r="N426" i="4"/>
  <c r="K426" i="4"/>
  <c r="J426" i="4"/>
  <c r="I426" i="4"/>
  <c r="G426" i="4"/>
  <c r="AF413" i="4"/>
  <c r="AE413" i="4"/>
  <c r="AD413" i="4"/>
  <c r="AB413" i="4"/>
  <c r="Y413" i="4"/>
  <c r="X413" i="4"/>
  <c r="W413" i="4"/>
  <c r="V413" i="4"/>
  <c r="U413" i="4"/>
  <c r="R413" i="4"/>
  <c r="Q413" i="4"/>
  <c r="P413" i="4"/>
  <c r="O413" i="4"/>
  <c r="N413" i="4"/>
  <c r="K413" i="4"/>
  <c r="J413" i="4"/>
  <c r="I413" i="4"/>
  <c r="H413" i="4"/>
  <c r="G413" i="4"/>
  <c r="AF400" i="4"/>
  <c r="AE400" i="4"/>
  <c r="AD400" i="4"/>
  <c r="AC400" i="4"/>
  <c r="AB400" i="4"/>
  <c r="Y400" i="4"/>
  <c r="X400" i="4"/>
  <c r="W400" i="4"/>
  <c r="V400" i="4"/>
  <c r="U400" i="4"/>
  <c r="R400" i="4"/>
  <c r="Q400" i="4"/>
  <c r="P400" i="4"/>
  <c r="O400" i="4"/>
  <c r="N400" i="4"/>
  <c r="K400" i="4"/>
  <c r="J400" i="4"/>
  <c r="I400" i="4"/>
  <c r="H400" i="4"/>
  <c r="G400" i="4"/>
  <c r="AF387" i="4"/>
  <c r="AE387" i="4"/>
  <c r="AD387" i="4"/>
  <c r="AC387" i="4"/>
  <c r="AB387" i="4"/>
  <c r="Y387" i="4"/>
  <c r="X387" i="4"/>
  <c r="W387" i="4"/>
  <c r="V387" i="4"/>
  <c r="U387" i="4"/>
  <c r="R387" i="4"/>
  <c r="Q387" i="4"/>
  <c r="P387" i="4"/>
  <c r="O387" i="4"/>
  <c r="N387" i="4"/>
  <c r="K387" i="4"/>
  <c r="J387" i="4"/>
  <c r="I387" i="4"/>
  <c r="H387" i="4"/>
  <c r="G387" i="4"/>
  <c r="AF374" i="4"/>
  <c r="AE374" i="4"/>
  <c r="AD374" i="4"/>
  <c r="AC374" i="4"/>
  <c r="AB374" i="4"/>
  <c r="Y374" i="4"/>
  <c r="X374" i="4"/>
  <c r="W374" i="4"/>
  <c r="V374" i="4"/>
  <c r="U374" i="4"/>
  <c r="R374" i="4"/>
  <c r="Q374" i="4"/>
  <c r="P374" i="4"/>
  <c r="O374" i="4"/>
  <c r="N374" i="4"/>
  <c r="K374" i="4"/>
  <c r="J374" i="4"/>
  <c r="I374" i="4"/>
  <c r="H374" i="4"/>
  <c r="G374" i="4"/>
  <c r="AF361" i="4"/>
  <c r="AE361" i="4"/>
  <c r="AD361" i="4"/>
  <c r="AC361" i="4"/>
  <c r="AB361" i="4"/>
  <c r="Y361" i="4"/>
  <c r="X361" i="4"/>
  <c r="W361" i="4"/>
  <c r="V361" i="4"/>
  <c r="U361" i="4"/>
  <c r="R361" i="4"/>
  <c r="Q361" i="4"/>
  <c r="P361" i="4"/>
  <c r="O361" i="4"/>
  <c r="N361" i="4"/>
  <c r="K361" i="4"/>
  <c r="J361" i="4"/>
  <c r="I361" i="4"/>
  <c r="H361" i="4"/>
  <c r="G361" i="4"/>
  <c r="AD348" i="4"/>
  <c r="AF348" i="4"/>
  <c r="AE348" i="4"/>
  <c r="AC348" i="4"/>
  <c r="AB348" i="4"/>
  <c r="Y348" i="4"/>
  <c r="X348" i="4"/>
  <c r="W348" i="4"/>
  <c r="V348" i="4"/>
  <c r="U348" i="4"/>
  <c r="R348" i="4"/>
  <c r="Q348" i="4"/>
  <c r="P348" i="4"/>
  <c r="O348" i="4"/>
  <c r="N348" i="4"/>
  <c r="K348" i="4"/>
  <c r="J348" i="4"/>
  <c r="I348" i="4"/>
  <c r="H348" i="4"/>
  <c r="G348" i="4"/>
  <c r="AF335" i="4"/>
  <c r="AE335" i="4"/>
  <c r="AD335" i="4"/>
  <c r="AC335" i="4"/>
  <c r="AB335" i="4"/>
  <c r="Y335" i="4"/>
  <c r="X335" i="4"/>
  <c r="W335" i="4"/>
  <c r="V335" i="4"/>
  <c r="U335" i="4"/>
  <c r="R335" i="4"/>
  <c r="Q335" i="4"/>
  <c r="P335" i="4"/>
  <c r="O335" i="4"/>
  <c r="N335" i="4"/>
  <c r="K335" i="4"/>
  <c r="J335" i="4"/>
  <c r="I335" i="4"/>
  <c r="H335" i="4"/>
  <c r="G335" i="4"/>
  <c r="AF322" i="4"/>
  <c r="AE322" i="4"/>
  <c r="AD322" i="4"/>
  <c r="AC322" i="4"/>
  <c r="AB322" i="4"/>
  <c r="Y322" i="4"/>
  <c r="X322" i="4"/>
  <c r="W322" i="4"/>
  <c r="V322" i="4"/>
  <c r="U322" i="4"/>
  <c r="R322" i="4"/>
  <c r="Q322" i="4"/>
  <c r="P322" i="4"/>
  <c r="O322" i="4"/>
  <c r="N322" i="4"/>
  <c r="K322" i="4"/>
  <c r="J322" i="4"/>
  <c r="I322" i="4"/>
  <c r="H322" i="4"/>
  <c r="G322" i="4"/>
  <c r="AF270" i="4"/>
  <c r="AE270" i="4"/>
  <c r="AD270" i="4"/>
  <c r="Y270" i="4"/>
  <c r="X270" i="4"/>
  <c r="W270" i="4"/>
  <c r="R270" i="4"/>
  <c r="Q270" i="4"/>
  <c r="P270" i="4"/>
  <c r="K270" i="4"/>
  <c r="J270" i="4"/>
  <c r="I270" i="4"/>
  <c r="G244" i="4"/>
  <c r="AF231" i="4"/>
  <c r="AE231" i="4"/>
  <c r="Y231" i="4"/>
  <c r="X231" i="4"/>
  <c r="R231" i="4"/>
  <c r="Q231" i="4"/>
  <c r="K231" i="4"/>
  <c r="J231" i="4"/>
  <c r="AF192" i="4"/>
  <c r="AE192" i="4"/>
  <c r="Y192" i="4"/>
  <c r="X192" i="4"/>
  <c r="R192" i="4"/>
  <c r="Q192" i="4"/>
  <c r="K192" i="4"/>
  <c r="J192" i="4"/>
  <c r="Z192" i="4" l="1"/>
  <c r="S686" i="4"/>
  <c r="AG1297" i="4"/>
  <c r="I154" i="4"/>
  <c r="L1258" i="4"/>
  <c r="AG907" i="4"/>
  <c r="L153" i="4"/>
  <c r="G154" i="4" s="1"/>
  <c r="AF127" i="4"/>
  <c r="AE127" i="4"/>
  <c r="Y127" i="4"/>
  <c r="X127" i="4"/>
  <c r="R127" i="4"/>
  <c r="Q127" i="4"/>
  <c r="K127" i="4"/>
  <c r="J127" i="4"/>
  <c r="AF114" i="4"/>
  <c r="AE114" i="4"/>
  <c r="Y114" i="4"/>
  <c r="X114" i="4"/>
  <c r="R114" i="4"/>
  <c r="Q114" i="4"/>
  <c r="K114" i="4"/>
  <c r="J114" i="4"/>
  <c r="AF101" i="4"/>
  <c r="AE101" i="4"/>
  <c r="Y101" i="4"/>
  <c r="X101" i="4"/>
  <c r="R101" i="4"/>
  <c r="Q101" i="4"/>
  <c r="K101" i="4"/>
  <c r="J101" i="4"/>
  <c r="J154" i="4" l="1"/>
  <c r="H154" i="4"/>
  <c r="K154" i="4"/>
  <c r="AL28" i="17"/>
  <c r="AM28" i="17"/>
  <c r="AN28" i="17"/>
  <c r="AO28" i="17"/>
  <c r="BC22" i="17" l="1"/>
  <c r="BC20" i="17"/>
  <c r="BC30" i="17"/>
  <c r="BC116" i="17"/>
  <c r="N28" i="17"/>
  <c r="S28" i="17"/>
  <c r="X28" i="17"/>
  <c r="AC28" i="17"/>
  <c r="AH28" i="17"/>
  <c r="F145" i="17"/>
  <c r="F58" i="8" s="1"/>
  <c r="E1365" i="4"/>
  <c r="I134" i="17"/>
  <c r="Q18" i="1"/>
  <c r="L134" i="17"/>
  <c r="O18" i="1"/>
  <c r="K134" i="17"/>
  <c r="M18" i="1"/>
  <c r="J134" i="17"/>
  <c r="K18" i="1"/>
  <c r="J22" i="1"/>
  <c r="L22" i="1"/>
  <c r="N22" i="1"/>
  <c r="P22" i="1"/>
  <c r="J23" i="1"/>
  <c r="L23" i="1"/>
  <c r="N23" i="1"/>
  <c r="P23" i="1"/>
  <c r="P21" i="1"/>
  <c r="N21" i="1"/>
  <c r="L21" i="1"/>
  <c r="J21" i="1"/>
  <c r="Q23" i="1"/>
  <c r="O23" i="1"/>
  <c r="M23" i="1"/>
  <c r="K23" i="1"/>
  <c r="Q22" i="1"/>
  <c r="O22" i="1"/>
  <c r="M22" i="1"/>
  <c r="K22" i="1"/>
  <c r="M28" i="17"/>
  <c r="R28" i="17"/>
  <c r="W28" i="17"/>
  <c r="AB28" i="17"/>
  <c r="AG28" i="17"/>
  <c r="BB30" i="17"/>
  <c r="O28" i="17"/>
  <c r="T28" i="17"/>
  <c r="Y28" i="17"/>
  <c r="AD28" i="17"/>
  <c r="AI28" i="17"/>
  <c r="BJ30" i="17"/>
  <c r="P28" i="17"/>
  <c r="U28" i="17"/>
  <c r="Z28" i="17"/>
  <c r="AE28" i="17"/>
  <c r="AJ28" i="17"/>
  <c r="BE30" i="17"/>
  <c r="BE116" i="17"/>
  <c r="I117" i="4"/>
  <c r="J117" i="4"/>
  <c r="K117" i="4"/>
  <c r="I195" i="4"/>
  <c r="J195" i="4"/>
  <c r="K195" i="4"/>
  <c r="AD117" i="4"/>
  <c r="AD195" i="4"/>
  <c r="AE117" i="4"/>
  <c r="AE195" i="4"/>
  <c r="AF117" i="4"/>
  <c r="AF195" i="4"/>
  <c r="W117" i="4"/>
  <c r="W195" i="4"/>
  <c r="X117" i="4"/>
  <c r="X195" i="4"/>
  <c r="Y117" i="4"/>
  <c r="Y195" i="4"/>
  <c r="P117" i="4"/>
  <c r="P195" i="4"/>
  <c r="Q117" i="4"/>
  <c r="Q195" i="4"/>
  <c r="R117" i="4"/>
  <c r="R195" i="4"/>
  <c r="L49" i="4"/>
  <c r="J50" i="4" s="1"/>
  <c r="L62" i="4"/>
  <c r="I63" i="4" s="1"/>
  <c r="L75" i="4"/>
  <c r="H76" i="4" s="1"/>
  <c r="L88" i="4"/>
  <c r="H89" i="4" s="1"/>
  <c r="L101" i="4"/>
  <c r="J103" i="4"/>
  <c r="L114" i="4"/>
  <c r="I112" i="4"/>
  <c r="I113" i="4"/>
  <c r="I116" i="4"/>
  <c r="J112" i="4"/>
  <c r="J113" i="4"/>
  <c r="J116" i="4"/>
  <c r="K112" i="4"/>
  <c r="K113" i="4"/>
  <c r="K116" i="4"/>
  <c r="L127" i="4"/>
  <c r="L140" i="4"/>
  <c r="G152" i="4"/>
  <c r="H151" i="4"/>
  <c r="I152" i="4"/>
  <c r="I151" i="4"/>
  <c r="J151" i="4"/>
  <c r="J152" i="4"/>
  <c r="K152" i="4"/>
  <c r="K151" i="4"/>
  <c r="L166" i="4"/>
  <c r="L179" i="4"/>
  <c r="L192" i="4"/>
  <c r="I190" i="4"/>
  <c r="I191" i="4"/>
  <c r="I194" i="4"/>
  <c r="J190" i="4"/>
  <c r="J191" i="4"/>
  <c r="J194" i="4"/>
  <c r="K190" i="4"/>
  <c r="K191" i="4"/>
  <c r="K194" i="4"/>
  <c r="L205" i="4"/>
  <c r="L218" i="4"/>
  <c r="L244" i="4"/>
  <c r="L257" i="4"/>
  <c r="L283" i="4"/>
  <c r="L296" i="4"/>
  <c r="L309" i="4"/>
  <c r="L322" i="4"/>
  <c r="G320" i="4"/>
  <c r="G324" i="4" s="1"/>
  <c r="G321" i="4"/>
  <c r="L323" i="4"/>
  <c r="I320" i="4"/>
  <c r="I324" i="4" s="1"/>
  <c r="I321" i="4"/>
  <c r="K320" i="4"/>
  <c r="K324" i="4" s="1"/>
  <c r="K321" i="4"/>
  <c r="L335" i="4"/>
  <c r="H334" i="4"/>
  <c r="H333" i="4"/>
  <c r="J333" i="4"/>
  <c r="L348" i="4"/>
  <c r="L361" i="4"/>
  <c r="G360" i="4"/>
  <c r="G359" i="4"/>
  <c r="H359" i="4"/>
  <c r="H363" i="4" s="1"/>
  <c r="H360" i="4"/>
  <c r="I359" i="4"/>
  <c r="I363" i="4" s="1"/>
  <c r="I360" i="4"/>
  <c r="J359" i="4"/>
  <c r="J363" i="4" s="1"/>
  <c r="J360" i="4"/>
  <c r="K360" i="4"/>
  <c r="K359" i="4"/>
  <c r="L374" i="4"/>
  <c r="G372" i="4"/>
  <c r="G376" i="4" s="1"/>
  <c r="G373" i="4"/>
  <c r="H373" i="4"/>
  <c r="H372" i="4"/>
  <c r="H376" i="4" s="1"/>
  <c r="K372" i="4"/>
  <c r="K376" i="4" s="1"/>
  <c r="L387" i="4"/>
  <c r="L400" i="4"/>
  <c r="J398" i="4"/>
  <c r="L413" i="4"/>
  <c r="G411" i="4"/>
  <c r="H411" i="4"/>
  <c r="I411" i="4"/>
  <c r="I415" i="4" s="1"/>
  <c r="I412" i="4"/>
  <c r="J411" i="4"/>
  <c r="K411" i="4"/>
  <c r="L426" i="4"/>
  <c r="G424" i="4"/>
  <c r="H424" i="4"/>
  <c r="H428" i="4" s="1"/>
  <c r="H425" i="4"/>
  <c r="I424" i="4"/>
  <c r="J424" i="4"/>
  <c r="K424" i="4"/>
  <c r="K428" i="4" s="1"/>
  <c r="K425" i="4"/>
  <c r="L439" i="4"/>
  <c r="I437" i="4"/>
  <c r="K437" i="4"/>
  <c r="L452" i="4"/>
  <c r="G450" i="4"/>
  <c r="G454" i="4" s="1"/>
  <c r="G451" i="4"/>
  <c r="H450" i="4"/>
  <c r="H454" i="4" s="1"/>
  <c r="H451" i="4"/>
  <c r="I450" i="4"/>
  <c r="I454" i="4" s="1"/>
  <c r="I451" i="4"/>
  <c r="J450" i="4"/>
  <c r="J454" i="4" s="1"/>
  <c r="J451" i="4"/>
  <c r="K450" i="4"/>
  <c r="K454" i="4" s="1"/>
  <c r="K451" i="4"/>
  <c r="L465" i="4"/>
  <c r="G463" i="4"/>
  <c r="H463" i="4"/>
  <c r="I463" i="4"/>
  <c r="J463" i="4"/>
  <c r="K463" i="4"/>
  <c r="L478" i="4"/>
  <c r="G476" i="4"/>
  <c r="G480" i="4" s="1"/>
  <c r="G477" i="4"/>
  <c r="H476" i="4"/>
  <c r="H480" i="4" s="1"/>
  <c r="H477" i="4"/>
  <c r="I476" i="4"/>
  <c r="I480" i="4" s="1"/>
  <c r="I477" i="4"/>
  <c r="J476" i="4"/>
  <c r="J480" i="4" s="1"/>
  <c r="J477" i="4"/>
  <c r="K476" i="4"/>
  <c r="K480" i="4" s="1"/>
  <c r="K477" i="4"/>
  <c r="L491" i="4"/>
  <c r="G489" i="4"/>
  <c r="H489" i="4"/>
  <c r="I489" i="4"/>
  <c r="J489" i="4"/>
  <c r="K489" i="4"/>
  <c r="L504" i="4"/>
  <c r="G502" i="4"/>
  <c r="G506" i="4" s="1"/>
  <c r="G503" i="4"/>
  <c r="H502" i="4"/>
  <c r="H506" i="4" s="1"/>
  <c r="H503" i="4"/>
  <c r="I502" i="4"/>
  <c r="I506" i="4" s="1"/>
  <c r="I503" i="4"/>
  <c r="J502" i="4"/>
  <c r="J506" i="4" s="1"/>
  <c r="J503" i="4"/>
  <c r="K502" i="4"/>
  <c r="K506" i="4" s="1"/>
  <c r="K503" i="4"/>
  <c r="L517" i="4"/>
  <c r="G515" i="4"/>
  <c r="H515" i="4"/>
  <c r="I515" i="4"/>
  <c r="J515" i="4"/>
  <c r="K515" i="4"/>
  <c r="L530" i="4"/>
  <c r="G528" i="4"/>
  <c r="G532" i="4" s="1"/>
  <c r="G529" i="4"/>
  <c r="H528" i="4"/>
  <c r="H532" i="4" s="1"/>
  <c r="H529" i="4"/>
  <c r="I528" i="4"/>
  <c r="I532" i="4" s="1"/>
  <c r="I529" i="4"/>
  <c r="J528" i="4"/>
  <c r="J532" i="4" s="1"/>
  <c r="J529" i="4"/>
  <c r="K528" i="4"/>
  <c r="K532" i="4" s="1"/>
  <c r="K529" i="4"/>
  <c r="L543" i="4"/>
  <c r="G541" i="4"/>
  <c r="H541" i="4"/>
  <c r="I541" i="4"/>
  <c r="J541" i="4"/>
  <c r="K541" i="4"/>
  <c r="L556" i="4"/>
  <c r="G554" i="4"/>
  <c r="G558" i="4" s="1"/>
  <c r="G555" i="4"/>
  <c r="H554" i="4"/>
  <c r="H558" i="4" s="1"/>
  <c r="H555" i="4"/>
  <c r="I554" i="4"/>
  <c r="I558" i="4" s="1"/>
  <c r="I555" i="4"/>
  <c r="J554" i="4"/>
  <c r="J558" i="4" s="1"/>
  <c r="J555" i="4"/>
  <c r="K554" i="4"/>
  <c r="K558" i="4" s="1"/>
  <c r="K555" i="4"/>
  <c r="L569" i="4"/>
  <c r="G567" i="4"/>
  <c r="H567" i="4"/>
  <c r="I567" i="4"/>
  <c r="J567" i="4"/>
  <c r="K567" i="4"/>
  <c r="L582" i="4"/>
  <c r="G580" i="4"/>
  <c r="G584" i="4" s="1"/>
  <c r="G581" i="4"/>
  <c r="H580" i="4"/>
  <c r="H584" i="4" s="1"/>
  <c r="H581" i="4"/>
  <c r="I580" i="4"/>
  <c r="I584" i="4" s="1"/>
  <c r="I581" i="4"/>
  <c r="J580" i="4"/>
  <c r="J584" i="4" s="1"/>
  <c r="J581" i="4"/>
  <c r="K580" i="4"/>
  <c r="K584" i="4" s="1"/>
  <c r="K581" i="4"/>
  <c r="L595" i="4"/>
  <c r="G593" i="4"/>
  <c r="H593" i="4"/>
  <c r="I593" i="4"/>
  <c r="J593" i="4"/>
  <c r="K593" i="4"/>
  <c r="L608" i="4"/>
  <c r="G606" i="4"/>
  <c r="G610" i="4" s="1"/>
  <c r="G607" i="4"/>
  <c r="H606" i="4"/>
  <c r="H610" i="4" s="1"/>
  <c r="H607" i="4"/>
  <c r="I606" i="4"/>
  <c r="I610" i="4" s="1"/>
  <c r="I607" i="4"/>
  <c r="J606" i="4"/>
  <c r="J610" i="4" s="1"/>
  <c r="J607" i="4"/>
  <c r="K606" i="4"/>
  <c r="K610" i="4" s="1"/>
  <c r="K607" i="4"/>
  <c r="L621" i="4"/>
  <c r="G619" i="4"/>
  <c r="H619" i="4"/>
  <c r="I619" i="4"/>
  <c r="J619" i="4"/>
  <c r="K619" i="4"/>
  <c r="L634" i="4"/>
  <c r="G632" i="4"/>
  <c r="G636" i="4" s="1"/>
  <c r="G633" i="4"/>
  <c r="H632" i="4"/>
  <c r="H636" i="4" s="1"/>
  <c r="H633" i="4"/>
  <c r="I632" i="4"/>
  <c r="I636" i="4" s="1"/>
  <c r="I633" i="4"/>
  <c r="J632" i="4"/>
  <c r="J636" i="4" s="1"/>
  <c r="J633" i="4"/>
  <c r="K632" i="4"/>
  <c r="K636" i="4" s="1"/>
  <c r="K633" i="4"/>
  <c r="L647" i="4"/>
  <c r="G645" i="4"/>
  <c r="H645" i="4"/>
  <c r="I645" i="4"/>
  <c r="J645" i="4"/>
  <c r="K645" i="4"/>
  <c r="L660" i="4"/>
  <c r="G658" i="4"/>
  <c r="G662" i="4" s="1"/>
  <c r="G659" i="4"/>
  <c r="H658" i="4"/>
  <c r="H662" i="4" s="1"/>
  <c r="H659" i="4"/>
  <c r="I658" i="4"/>
  <c r="I662" i="4" s="1"/>
  <c r="I659" i="4"/>
  <c r="J658" i="4"/>
  <c r="J662" i="4" s="1"/>
  <c r="J659" i="4"/>
  <c r="K658" i="4"/>
  <c r="K662" i="4" s="1"/>
  <c r="K659" i="4"/>
  <c r="L673" i="4"/>
  <c r="G671" i="4"/>
  <c r="H671" i="4"/>
  <c r="I671" i="4"/>
  <c r="L674" i="4"/>
  <c r="K671" i="4"/>
  <c r="L686" i="4"/>
  <c r="G684" i="4"/>
  <c r="G688" i="4" s="1"/>
  <c r="G685" i="4"/>
  <c r="H684" i="4"/>
  <c r="H685" i="4"/>
  <c r="I684" i="4"/>
  <c r="I688" i="4" s="1"/>
  <c r="I685" i="4"/>
  <c r="J684" i="4"/>
  <c r="J688" i="4" s="1"/>
  <c r="J685" i="4"/>
  <c r="K684" i="4"/>
  <c r="K685" i="4"/>
  <c r="L699" i="4"/>
  <c r="I697" i="4"/>
  <c r="I698" i="4"/>
  <c r="K697" i="4"/>
  <c r="K698" i="4"/>
  <c r="L712" i="4"/>
  <c r="G710" i="4"/>
  <c r="G714" i="4" s="1"/>
  <c r="G711" i="4"/>
  <c r="H710" i="4"/>
  <c r="I710" i="4"/>
  <c r="I711" i="4"/>
  <c r="J710" i="4"/>
  <c r="J711" i="4"/>
  <c r="K710" i="4"/>
  <c r="K714" i="4" s="1"/>
  <c r="K711" i="4"/>
  <c r="L725" i="4"/>
  <c r="L726" i="4"/>
  <c r="H723" i="4"/>
  <c r="I723" i="4"/>
  <c r="I724" i="4"/>
  <c r="J723" i="4"/>
  <c r="J724" i="4"/>
  <c r="K723" i="4"/>
  <c r="K724" i="4"/>
  <c r="L738" i="4"/>
  <c r="L751" i="4"/>
  <c r="L764" i="4"/>
  <c r="L777" i="4"/>
  <c r="L790" i="4"/>
  <c r="L803" i="4"/>
  <c r="J802" i="4"/>
  <c r="J805" i="4" s="1"/>
  <c r="J801" i="4"/>
  <c r="L816" i="4"/>
  <c r="G814" i="4"/>
  <c r="G818" i="4" s="1"/>
  <c r="G815" i="4"/>
  <c r="H814" i="4"/>
  <c r="H818" i="4" s="1"/>
  <c r="H815" i="4"/>
  <c r="I815" i="4"/>
  <c r="I818" i="4" s="1"/>
  <c r="I814" i="4"/>
  <c r="J814" i="4"/>
  <c r="J818" i="4" s="1"/>
  <c r="J815" i="4"/>
  <c r="K815" i="4"/>
  <c r="K818" i="4" s="1"/>
  <c r="K814" i="4"/>
  <c r="L829" i="4"/>
  <c r="G827" i="4"/>
  <c r="I827" i="4"/>
  <c r="K827" i="4"/>
  <c r="L842" i="4"/>
  <c r="G840" i="4"/>
  <c r="G844" i="4" s="1"/>
  <c r="G841" i="4"/>
  <c r="I840" i="4"/>
  <c r="I844" i="4" s="1"/>
  <c r="I841" i="4"/>
  <c r="K840" i="4"/>
  <c r="K844" i="4" s="1"/>
  <c r="K841" i="4"/>
  <c r="L855" i="4"/>
  <c r="H853" i="4"/>
  <c r="J853" i="4"/>
  <c r="L868" i="4"/>
  <c r="G867" i="4"/>
  <c r="G870" i="4" s="1"/>
  <c r="G866" i="4"/>
  <c r="H866" i="4"/>
  <c r="H870" i="4" s="1"/>
  <c r="H867" i="4"/>
  <c r="I867" i="4"/>
  <c r="I870" i="4" s="1"/>
  <c r="I866" i="4"/>
  <c r="J866" i="4"/>
  <c r="J870" i="4" s="1"/>
  <c r="J867" i="4"/>
  <c r="K867" i="4"/>
  <c r="K870" i="4" s="1"/>
  <c r="K866" i="4"/>
  <c r="L881" i="4"/>
  <c r="G879" i="4"/>
  <c r="I879" i="4"/>
  <c r="K879" i="4"/>
  <c r="L894" i="4"/>
  <c r="G892" i="4"/>
  <c r="G896" i="4" s="1"/>
  <c r="G893" i="4"/>
  <c r="I892" i="4"/>
  <c r="I896" i="4" s="1"/>
  <c r="I893" i="4"/>
  <c r="K892" i="4"/>
  <c r="K896" i="4" s="1"/>
  <c r="K893" i="4"/>
  <c r="L907" i="4"/>
  <c r="H905" i="4"/>
  <c r="J905" i="4"/>
  <c r="L920" i="4"/>
  <c r="G918" i="4"/>
  <c r="H918" i="4"/>
  <c r="H922" i="4" s="1"/>
  <c r="H919" i="4"/>
  <c r="I918" i="4"/>
  <c r="J918" i="4"/>
  <c r="J922" i="4" s="1"/>
  <c r="J919" i="4"/>
  <c r="K918" i="4"/>
  <c r="L933" i="4"/>
  <c r="G931" i="4"/>
  <c r="I931" i="4"/>
  <c r="K931" i="4"/>
  <c r="L946" i="4"/>
  <c r="G944" i="4"/>
  <c r="G948" i="4" s="1"/>
  <c r="G945" i="4"/>
  <c r="I944" i="4"/>
  <c r="I948" i="4" s="1"/>
  <c r="I945" i="4"/>
  <c r="K944" i="4"/>
  <c r="K948" i="4" s="1"/>
  <c r="K945" i="4"/>
  <c r="L959" i="4"/>
  <c r="H957" i="4"/>
  <c r="J957" i="4"/>
  <c r="L972" i="4"/>
  <c r="G970" i="4"/>
  <c r="H970" i="4"/>
  <c r="H974" i="4" s="1"/>
  <c r="H971" i="4"/>
  <c r="I970" i="4"/>
  <c r="J970" i="4"/>
  <c r="J971" i="4"/>
  <c r="K970" i="4"/>
  <c r="L985" i="4"/>
  <c r="L998" i="4"/>
  <c r="G996" i="4"/>
  <c r="G997" i="4"/>
  <c r="H996" i="4"/>
  <c r="I996" i="4"/>
  <c r="J996" i="4"/>
  <c r="K996" i="4"/>
  <c r="L1011" i="4"/>
  <c r="G1009" i="4" s="1"/>
  <c r="G1010" i="4"/>
  <c r="K1009" i="4"/>
  <c r="K1010" i="4"/>
  <c r="K1013" i="4" s="1"/>
  <c r="L1024" i="4"/>
  <c r="G1022" i="4"/>
  <c r="H1022" i="4"/>
  <c r="I1022" i="4"/>
  <c r="J1022" i="4"/>
  <c r="K1022" i="4"/>
  <c r="L1037" i="4"/>
  <c r="H1035" i="4" s="1"/>
  <c r="L1050" i="4"/>
  <c r="G1048" i="4"/>
  <c r="G1049" i="4"/>
  <c r="H1048" i="4"/>
  <c r="I1048" i="4"/>
  <c r="J1048" i="4"/>
  <c r="K1048" i="4"/>
  <c r="K1049" i="4"/>
  <c r="L1063" i="4"/>
  <c r="G1061" i="4" s="1"/>
  <c r="G1062" i="4"/>
  <c r="I1061" i="4"/>
  <c r="I1062" i="4"/>
  <c r="I1065" i="4" s="1"/>
  <c r="K1061" i="4"/>
  <c r="K1062" i="4"/>
  <c r="K1065" i="4" s="1"/>
  <c r="L1076" i="4"/>
  <c r="G1074" i="4"/>
  <c r="H1074" i="4"/>
  <c r="I1074" i="4"/>
  <c r="J1074" i="4"/>
  <c r="J1075" i="4"/>
  <c r="K1074" i="4"/>
  <c r="L1089" i="4"/>
  <c r="H1087" i="4" s="1"/>
  <c r="H1088" i="4"/>
  <c r="L1102" i="4"/>
  <c r="G1100" i="4"/>
  <c r="G1104" i="4" s="1"/>
  <c r="G1101" i="4"/>
  <c r="H1100" i="4"/>
  <c r="I1100" i="4"/>
  <c r="I1104" i="4" s="1"/>
  <c r="I1101" i="4"/>
  <c r="J1100" i="4"/>
  <c r="K1100" i="4"/>
  <c r="L1115" i="4"/>
  <c r="G1113" i="4"/>
  <c r="G1114" i="4"/>
  <c r="G1117" i="4" s="1"/>
  <c r="I1113" i="4"/>
  <c r="I1114" i="4"/>
  <c r="I1117" i="4" s="1"/>
  <c r="K1113" i="4"/>
  <c r="K1114" i="4"/>
  <c r="K1117" i="4" s="1"/>
  <c r="L1128" i="4"/>
  <c r="G1126" i="4"/>
  <c r="H1126" i="4"/>
  <c r="I1126" i="4"/>
  <c r="J1126" i="4"/>
  <c r="K1126" i="4"/>
  <c r="L1141" i="4"/>
  <c r="H1139" i="4" s="1"/>
  <c r="L1154" i="4"/>
  <c r="G1152" i="4"/>
  <c r="G1153" i="4"/>
  <c r="H1152" i="4"/>
  <c r="I1152" i="4"/>
  <c r="J1152" i="4"/>
  <c r="K1152" i="4"/>
  <c r="K1156" i="4" s="1"/>
  <c r="K1153" i="4"/>
  <c r="L1167" i="4"/>
  <c r="G1165" i="4"/>
  <c r="G1166" i="4"/>
  <c r="G1169" i="4" s="1"/>
  <c r="H1165" i="4"/>
  <c r="H1166" i="4"/>
  <c r="L1168" i="4"/>
  <c r="I1165" i="4"/>
  <c r="I1166" i="4"/>
  <c r="I1169" i="4" s="1"/>
  <c r="J1165" i="4"/>
  <c r="K1165" i="4"/>
  <c r="K1166" i="4"/>
  <c r="K1169" i="4" s="1"/>
  <c r="L1180" i="4"/>
  <c r="H1178" i="4"/>
  <c r="H1182" i="4" s="1"/>
  <c r="H1179" i="4"/>
  <c r="J1178" i="4"/>
  <c r="L1193" i="4"/>
  <c r="G1191" i="4"/>
  <c r="J1191" i="4"/>
  <c r="K1191" i="4"/>
  <c r="L1206" i="4"/>
  <c r="G1204" i="4"/>
  <c r="I1204" i="4"/>
  <c r="I1208" i="4" s="1"/>
  <c r="I1205" i="4"/>
  <c r="L1219" i="4"/>
  <c r="H1217" i="4"/>
  <c r="H1218" i="4"/>
  <c r="H1221" i="4" s="1"/>
  <c r="I1217" i="4"/>
  <c r="I1221" i="4" s="1"/>
  <c r="I1218" i="4"/>
  <c r="J1217" i="4"/>
  <c r="J1218" i="4"/>
  <c r="J1221" i="4"/>
  <c r="K1217" i="4"/>
  <c r="L1232" i="4"/>
  <c r="G1230" i="4"/>
  <c r="G1234" i="4" s="1"/>
  <c r="G1231" i="4"/>
  <c r="H1230" i="4"/>
  <c r="H1234" i="4" s="1"/>
  <c r="H1231" i="4"/>
  <c r="I1230" i="4"/>
  <c r="I1231" i="4"/>
  <c r="I1234" i="4" s="1"/>
  <c r="J1230" i="4"/>
  <c r="J1234" i="4" s="1"/>
  <c r="J1231" i="4"/>
  <c r="K1230" i="4"/>
  <c r="K1234" i="4" s="1"/>
  <c r="K1231" i="4"/>
  <c r="L1245" i="4"/>
  <c r="H1243" i="4"/>
  <c r="H1244" i="4"/>
  <c r="H1247" i="4" s="1"/>
  <c r="I1243" i="4"/>
  <c r="J1243" i="4"/>
  <c r="J1247" i="4" s="1"/>
  <c r="J1244" i="4"/>
  <c r="K1243" i="4"/>
  <c r="J1256" i="4"/>
  <c r="J1260" i="4" s="1"/>
  <c r="J1257" i="4"/>
  <c r="K1256" i="4"/>
  <c r="K1257" i="4"/>
  <c r="K1260" i="4" s="1"/>
  <c r="L1271" i="4"/>
  <c r="G1269" i="4"/>
  <c r="H1269" i="4"/>
  <c r="I1269" i="4"/>
  <c r="J1269" i="4"/>
  <c r="K1269" i="4"/>
  <c r="L1284" i="4"/>
  <c r="L1297" i="4"/>
  <c r="G1295" i="4"/>
  <c r="H1295" i="4"/>
  <c r="I1295" i="4"/>
  <c r="J1295" i="4"/>
  <c r="K1295" i="4"/>
  <c r="L1310" i="4"/>
  <c r="I1308" i="4"/>
  <c r="I1309" i="4"/>
  <c r="I1312" i="4" s="1"/>
  <c r="J1308" i="4"/>
  <c r="J1312" i="4" s="1"/>
  <c r="J1309" i="4"/>
  <c r="K1308" i="4"/>
  <c r="K1309" i="4"/>
  <c r="K1312" i="4" s="1"/>
  <c r="L1323" i="4"/>
  <c r="L270" i="4"/>
  <c r="AG49" i="4"/>
  <c r="AD50" i="4" s="1"/>
  <c r="AG62" i="4"/>
  <c r="AD63" i="4" s="1"/>
  <c r="AG1323" i="4"/>
  <c r="Z1323" i="4"/>
  <c r="S1323" i="4"/>
  <c r="F1332" i="4"/>
  <c r="F1331" i="4"/>
  <c r="F1330" i="4"/>
  <c r="F1329" i="4"/>
  <c r="F1328" i="4"/>
  <c r="F1327" i="4"/>
  <c r="F1326" i="4"/>
  <c r="AL1321" i="4"/>
  <c r="AK1321" i="4"/>
  <c r="AJ1321" i="4"/>
  <c r="A47" i="4"/>
  <c r="AI47" i="4" s="1"/>
  <c r="AG1310" i="4"/>
  <c r="Z1310" i="4"/>
  <c r="W1308" i="4"/>
  <c r="W1312" i="4" s="1"/>
  <c r="W1309" i="4"/>
  <c r="Y1308" i="4"/>
  <c r="Y1312" i="4" s="1"/>
  <c r="Y1309" i="4"/>
  <c r="S1310" i="4"/>
  <c r="P1308" i="4"/>
  <c r="P1309" i="4"/>
  <c r="P1312" i="4"/>
  <c r="Q1308" i="4"/>
  <c r="R1308" i="4"/>
  <c r="R1312" i="4" s="1"/>
  <c r="R1309" i="4"/>
  <c r="F1319" i="4"/>
  <c r="F1318" i="4"/>
  <c r="F1317" i="4"/>
  <c r="F1316" i="4"/>
  <c r="F1315" i="4"/>
  <c r="F1314" i="4"/>
  <c r="F1313" i="4"/>
  <c r="AL1308" i="4"/>
  <c r="AK1308" i="4"/>
  <c r="AJ1308" i="4"/>
  <c r="AD1295" i="4"/>
  <c r="AF1295" i="4"/>
  <c r="Z1297" i="4"/>
  <c r="S1297" i="4"/>
  <c r="N1295" i="4"/>
  <c r="N1299" i="4" s="1"/>
  <c r="N1296" i="4"/>
  <c r="P1295" i="4"/>
  <c r="P1299" i="4" s="1"/>
  <c r="P1296" i="4"/>
  <c r="R1295" i="4"/>
  <c r="R1299" i="4" s="1"/>
  <c r="R1296" i="4"/>
  <c r="F1306" i="4"/>
  <c r="F1305" i="4"/>
  <c r="F1304" i="4"/>
  <c r="F1303" i="4"/>
  <c r="F1302" i="4"/>
  <c r="F1301" i="4"/>
  <c r="F1300" i="4"/>
  <c r="L1298" i="4"/>
  <c r="AL1295" i="4"/>
  <c r="AK1295" i="4"/>
  <c r="AJ1295" i="4"/>
  <c r="AG1284" i="4"/>
  <c r="AB1282" i="4"/>
  <c r="AB1283" i="4"/>
  <c r="AB1286" i="4"/>
  <c r="AC1283" i="4"/>
  <c r="AC1282" i="4"/>
  <c r="AC1286" i="4" s="1"/>
  <c r="AD1282" i="4"/>
  <c r="AD1283" i="4"/>
  <c r="AD1286" i="4"/>
  <c r="AE1283" i="4"/>
  <c r="AE1282" i="4"/>
  <c r="AF1282" i="4"/>
  <c r="AF1283" i="4"/>
  <c r="AF1286" i="4"/>
  <c r="AG1285" i="4"/>
  <c r="Z1284" i="4"/>
  <c r="V1282" i="4"/>
  <c r="V1286" i="4" s="1"/>
  <c r="V1283" i="4"/>
  <c r="X1282" i="4"/>
  <c r="X1286" i="4" s="1"/>
  <c r="X1283" i="4"/>
  <c r="S1284" i="4"/>
  <c r="F1293" i="4"/>
  <c r="F1292" i="4"/>
  <c r="F1291" i="4"/>
  <c r="F1290" i="4"/>
  <c r="F1289" i="4"/>
  <c r="F1288" i="4"/>
  <c r="F1287" i="4"/>
  <c r="AL1282" i="4"/>
  <c r="AK1282" i="4"/>
  <c r="AJ1282" i="4"/>
  <c r="AG1271" i="4"/>
  <c r="AB1269" i="4"/>
  <c r="AB1270" i="4"/>
  <c r="AB1273" i="4" s="1"/>
  <c r="AC1269" i="4"/>
  <c r="AD1269" i="4"/>
  <c r="AD1270" i="4"/>
  <c r="AD1273" i="4" s="1"/>
  <c r="AE1269" i="4"/>
  <c r="AF1269" i="4"/>
  <c r="AF1270" i="4"/>
  <c r="AF1273" i="4" s="1"/>
  <c r="Z1271" i="4"/>
  <c r="U1269" i="4"/>
  <c r="U1270" i="4"/>
  <c r="U1273" i="4"/>
  <c r="V1270" i="4"/>
  <c r="V1269" i="4"/>
  <c r="V1273" i="4" s="1"/>
  <c r="W1269" i="4"/>
  <c r="W1270" i="4"/>
  <c r="W1273" i="4"/>
  <c r="X1270" i="4"/>
  <c r="X1269" i="4"/>
  <c r="X1273" i="4" s="1"/>
  <c r="Y1269" i="4"/>
  <c r="Y1270" i="4"/>
  <c r="Y1273" i="4"/>
  <c r="S1271" i="4"/>
  <c r="O1269" i="4"/>
  <c r="O1273" i="4" s="1"/>
  <c r="O1270" i="4"/>
  <c r="Q1269" i="4"/>
  <c r="Q1273" i="4" s="1"/>
  <c r="Q1270" i="4"/>
  <c r="F1280" i="4"/>
  <c r="F1279" i="4"/>
  <c r="F1278" i="4"/>
  <c r="F1277" i="4"/>
  <c r="F1276" i="4"/>
  <c r="F1275" i="4"/>
  <c r="F1274" i="4"/>
  <c r="L1272" i="4"/>
  <c r="AL1269" i="4"/>
  <c r="AK1269" i="4"/>
  <c r="AJ1269" i="4"/>
  <c r="AG1258" i="4"/>
  <c r="AD1256" i="4"/>
  <c r="AE1256" i="4"/>
  <c r="AE1260" i="4" s="1"/>
  <c r="AE1257" i="4"/>
  <c r="AF1256" i="4"/>
  <c r="Z1258" i="4"/>
  <c r="Y1257" i="4"/>
  <c r="Y1256" i="4"/>
  <c r="Y1260" i="4" s="1"/>
  <c r="S1258" i="4"/>
  <c r="N1256" i="4"/>
  <c r="N1260" i="4" s="1"/>
  <c r="N1257" i="4"/>
  <c r="P1256" i="4"/>
  <c r="P1260" i="4" s="1"/>
  <c r="P1257" i="4"/>
  <c r="R1256" i="4"/>
  <c r="R1260" i="4" s="1"/>
  <c r="R1257" i="4"/>
  <c r="S1245" i="4"/>
  <c r="F1267" i="4"/>
  <c r="F1266" i="4"/>
  <c r="F1265" i="4"/>
  <c r="F1264" i="4"/>
  <c r="F1263" i="4"/>
  <c r="F1262" i="4"/>
  <c r="F1261" i="4"/>
  <c r="AL1256" i="4"/>
  <c r="AK1256" i="4"/>
  <c r="AJ1256" i="4"/>
  <c r="AG1245" i="4"/>
  <c r="AB1243" i="4"/>
  <c r="AB1247" i="4" s="1"/>
  <c r="AB1244" i="4"/>
  <c r="AC1243" i="4"/>
  <c r="AD1243" i="4"/>
  <c r="AD1247" i="4" s="1"/>
  <c r="AD1244" i="4"/>
  <c r="AE1243" i="4"/>
  <c r="AE1247" i="4" s="1"/>
  <c r="AE1244" i="4"/>
  <c r="AF1243" i="4"/>
  <c r="AF1244" i="4"/>
  <c r="AF1247" i="4"/>
  <c r="Z1245" i="4"/>
  <c r="V1243" i="4"/>
  <c r="V1247" i="4" s="1"/>
  <c r="V1244" i="4"/>
  <c r="X1243" i="4"/>
  <c r="X1247" i="4" s="1"/>
  <c r="X1244" i="4"/>
  <c r="Y1243" i="4"/>
  <c r="Y1244" i="4"/>
  <c r="Y1247" i="4"/>
  <c r="N1243" i="4"/>
  <c r="O1243" i="4"/>
  <c r="O1247" i="4" s="1"/>
  <c r="O1244" i="4"/>
  <c r="P1243" i="4"/>
  <c r="P1247" i="4" s="1"/>
  <c r="P1244" i="4"/>
  <c r="Q1243" i="4"/>
  <c r="Q1244" i="4"/>
  <c r="Q1247" i="4"/>
  <c r="R1244" i="4"/>
  <c r="R1243" i="4"/>
  <c r="F1254" i="4"/>
  <c r="F1253" i="4"/>
  <c r="F1252" i="4"/>
  <c r="F1251" i="4"/>
  <c r="F1250" i="4"/>
  <c r="F1249" i="4"/>
  <c r="F1248" i="4"/>
  <c r="AL1243" i="4"/>
  <c r="AK1243" i="4"/>
  <c r="AJ1243" i="4"/>
  <c r="AG1232" i="4"/>
  <c r="AB1231" i="4"/>
  <c r="AB1234" i="4" s="1"/>
  <c r="AB1230" i="4"/>
  <c r="AD1231" i="4"/>
  <c r="AD1234" i="4" s="1"/>
  <c r="AD1230" i="4"/>
  <c r="AF1231" i="4"/>
  <c r="AF1234" i="4" s="1"/>
  <c r="AF1230" i="4"/>
  <c r="Z1232" i="4"/>
  <c r="U1230" i="4"/>
  <c r="U1234" i="4" s="1"/>
  <c r="U1231" i="4"/>
  <c r="V1230" i="4"/>
  <c r="W1230" i="4"/>
  <c r="W1234" i="4" s="1"/>
  <c r="W1231" i="4"/>
  <c r="X1230" i="4"/>
  <c r="Y1230" i="4"/>
  <c r="Y1234" i="4" s="1"/>
  <c r="Y1231" i="4"/>
  <c r="S1232" i="4"/>
  <c r="N1230" i="4"/>
  <c r="N1231" i="4"/>
  <c r="N1234" i="4" s="1"/>
  <c r="O1231" i="4"/>
  <c r="O1230" i="4"/>
  <c r="P1230" i="4"/>
  <c r="P1231" i="4"/>
  <c r="P1234" i="4" s="1"/>
  <c r="Q1231" i="4"/>
  <c r="Q1230" i="4"/>
  <c r="R1230" i="4"/>
  <c r="R1231" i="4"/>
  <c r="R1234" i="4" s="1"/>
  <c r="F1241" i="4"/>
  <c r="F1240" i="4"/>
  <c r="F1239" i="4"/>
  <c r="F1238" i="4"/>
  <c r="F1237" i="4"/>
  <c r="F1236" i="4"/>
  <c r="F1235" i="4"/>
  <c r="AL1230" i="4"/>
  <c r="AK1230" i="4"/>
  <c r="AJ1230" i="4"/>
  <c r="AG1219" i="4"/>
  <c r="AB1217" i="4"/>
  <c r="AB1221" i="4" s="1"/>
  <c r="AB1218" i="4"/>
  <c r="AD1217" i="4"/>
  <c r="AD1221" i="4" s="1"/>
  <c r="AD1218" i="4"/>
  <c r="AF1217" i="4"/>
  <c r="AF1221" i="4" s="1"/>
  <c r="AF1218" i="4"/>
  <c r="Z1219" i="4"/>
  <c r="U1218" i="4"/>
  <c r="U1221" i="4" s="1"/>
  <c r="U1217" i="4"/>
  <c r="W1218" i="4"/>
  <c r="W1221" i="4" s="1"/>
  <c r="W1217" i="4"/>
  <c r="Y1218" i="4"/>
  <c r="Y1221" i="4" s="1"/>
  <c r="Y1217" i="4"/>
  <c r="S1219" i="4"/>
  <c r="N1217" i="4"/>
  <c r="N1221" i="4" s="1"/>
  <c r="N1218" i="4"/>
  <c r="O1217" i="4"/>
  <c r="P1217" i="4"/>
  <c r="P1221" i="4" s="1"/>
  <c r="P1218" i="4"/>
  <c r="Q1217" i="4"/>
  <c r="R1217" i="4"/>
  <c r="R1221" i="4" s="1"/>
  <c r="R1218" i="4"/>
  <c r="F1228" i="4"/>
  <c r="F1227" i="4"/>
  <c r="F1226" i="4"/>
  <c r="F1225" i="4"/>
  <c r="F1224" i="4"/>
  <c r="F1223" i="4"/>
  <c r="F1222" i="4"/>
  <c r="AL1217" i="4"/>
  <c r="AK1217" i="4"/>
  <c r="AJ1217" i="4"/>
  <c r="AG1206" i="4"/>
  <c r="AB1204" i="4"/>
  <c r="AD1204" i="4"/>
  <c r="AF1204" i="4"/>
  <c r="Z1206" i="4"/>
  <c r="S1206" i="4"/>
  <c r="N1204" i="4"/>
  <c r="N1208" i="4" s="1"/>
  <c r="N1205" i="4"/>
  <c r="P1204" i="4"/>
  <c r="P1208" i="4" s="1"/>
  <c r="P1205" i="4"/>
  <c r="R1204" i="4"/>
  <c r="R1208" i="4" s="1"/>
  <c r="R1205" i="4"/>
  <c r="F1215" i="4"/>
  <c r="F1214" i="4"/>
  <c r="F1213" i="4"/>
  <c r="F1212" i="4"/>
  <c r="F1211" i="4"/>
  <c r="F1210" i="4"/>
  <c r="F1209" i="4"/>
  <c r="AL1204" i="4"/>
  <c r="AK1204" i="4"/>
  <c r="AJ1204" i="4"/>
  <c r="S1193" i="4"/>
  <c r="AG1193" i="4"/>
  <c r="AB1191" i="4"/>
  <c r="AB1195" i="4" s="1"/>
  <c r="AB1192" i="4"/>
  <c r="AC1191" i="4"/>
  <c r="AD1191" i="4"/>
  <c r="AD1195" i="4" s="1"/>
  <c r="AD1192" i="4"/>
  <c r="AE1191" i="4"/>
  <c r="AF1191" i="4"/>
  <c r="AF1195" i="4" s="1"/>
  <c r="AF1192" i="4"/>
  <c r="Z1193" i="4"/>
  <c r="V1192" i="4"/>
  <c r="V1191" i="4"/>
  <c r="V1195" i="4" s="1"/>
  <c r="X1192" i="4"/>
  <c r="X1191" i="4"/>
  <c r="X1195" i="4" s="1"/>
  <c r="Y1191" i="4"/>
  <c r="Y1192" i="4"/>
  <c r="Y1195" i="4"/>
  <c r="O1192" i="4"/>
  <c r="O1195" i="4" s="1"/>
  <c r="O1191" i="4"/>
  <c r="R1192" i="4"/>
  <c r="R1191" i="4"/>
  <c r="R1195" i="4" s="1"/>
  <c r="F1202" i="4"/>
  <c r="F1201" i="4"/>
  <c r="F1200" i="4"/>
  <c r="F1199" i="4"/>
  <c r="F1198" i="4"/>
  <c r="F1197" i="4"/>
  <c r="F1196" i="4"/>
  <c r="AL1191" i="4"/>
  <c r="AK1191" i="4"/>
  <c r="AJ1191" i="4"/>
  <c r="S1180" i="4"/>
  <c r="N1179" i="4"/>
  <c r="N1178" i="4"/>
  <c r="N1182" i="4" s="1"/>
  <c r="P1179" i="4"/>
  <c r="P1178" i="4"/>
  <c r="R1179" i="4"/>
  <c r="R1178" i="4"/>
  <c r="AG1180" i="4"/>
  <c r="AC1179" i="4"/>
  <c r="AC1178" i="4"/>
  <c r="AC1182" i="4" s="1"/>
  <c r="AE1179" i="4"/>
  <c r="AE1178" i="4"/>
  <c r="AE1182" i="4" s="1"/>
  <c r="AF1178" i="4"/>
  <c r="AF1179" i="4"/>
  <c r="AF1182" i="4"/>
  <c r="Z1180" i="4"/>
  <c r="V1179" i="4"/>
  <c r="V1178" i="4"/>
  <c r="V1182" i="4" s="1"/>
  <c r="X1179" i="4"/>
  <c r="X1178" i="4"/>
  <c r="F1189" i="4"/>
  <c r="F1188" i="4"/>
  <c r="F1187" i="4"/>
  <c r="F1186" i="4"/>
  <c r="F1185" i="4"/>
  <c r="F1184" i="4"/>
  <c r="F1183" i="4"/>
  <c r="L1181" i="4"/>
  <c r="AL1178" i="4"/>
  <c r="AK1178" i="4"/>
  <c r="AJ1178" i="4"/>
  <c r="AG1167" i="4"/>
  <c r="Z1167" i="4"/>
  <c r="U1165" i="4"/>
  <c r="W1165" i="4"/>
  <c r="Y1165" i="4"/>
  <c r="S1167" i="4"/>
  <c r="N1166" i="4"/>
  <c r="N1165" i="4"/>
  <c r="N1169" i="4" s="1"/>
  <c r="P1166" i="4"/>
  <c r="P1165" i="4"/>
  <c r="P1169" i="4" s="1"/>
  <c r="Q1165" i="4"/>
  <c r="R1166" i="4"/>
  <c r="R1165" i="4"/>
  <c r="F1176" i="4"/>
  <c r="F1175" i="4"/>
  <c r="F1174" i="4"/>
  <c r="F1173" i="4"/>
  <c r="F1172" i="4"/>
  <c r="F1171" i="4"/>
  <c r="F1170" i="4"/>
  <c r="AL1165" i="4"/>
  <c r="AK1165" i="4"/>
  <c r="AJ1165" i="4"/>
  <c r="AG1154" i="4"/>
  <c r="AG1155" i="4"/>
  <c r="AB1152" i="4"/>
  <c r="AB1153" i="4"/>
  <c r="AB1156" i="4" s="1"/>
  <c r="AC1153" i="4"/>
  <c r="AC1152" i="4"/>
  <c r="AC1156" i="4" s="1"/>
  <c r="AD1152" i="4"/>
  <c r="AD1153" i="4"/>
  <c r="AD1156" i="4" s="1"/>
  <c r="AE1153" i="4"/>
  <c r="AE1152" i="4"/>
  <c r="AE1156" i="4" s="1"/>
  <c r="AF1152" i="4"/>
  <c r="AF1153" i="4"/>
  <c r="AF1156" i="4" s="1"/>
  <c r="Z1154" i="4"/>
  <c r="V1152" i="4"/>
  <c r="X1152" i="4"/>
  <c r="S1154" i="4"/>
  <c r="O1152" i="4"/>
  <c r="Q1152" i="4"/>
  <c r="F1163" i="4"/>
  <c r="F1162" i="4"/>
  <c r="F1161" i="4"/>
  <c r="F1160" i="4"/>
  <c r="F1159" i="4"/>
  <c r="F1158" i="4"/>
  <c r="F1157" i="4"/>
  <c r="AL1152" i="4"/>
  <c r="AK1152" i="4"/>
  <c r="AJ1152" i="4"/>
  <c r="AG1141" i="4"/>
  <c r="AB1139" i="4"/>
  <c r="AD1139" i="4"/>
  <c r="AE1139" i="4"/>
  <c r="AF1139" i="4"/>
  <c r="Z1141" i="4"/>
  <c r="U1139" i="4"/>
  <c r="U1143" i="4" s="1"/>
  <c r="U1140" i="4"/>
  <c r="V1139" i="4"/>
  <c r="W1139" i="4"/>
  <c r="W1143" i="4" s="1"/>
  <c r="W1140" i="4"/>
  <c r="X1139" i="4"/>
  <c r="Y1139" i="4"/>
  <c r="Y1143" i="4" s="1"/>
  <c r="Y1140" i="4"/>
  <c r="S1141" i="4"/>
  <c r="N1139" i="4"/>
  <c r="N1140" i="4"/>
  <c r="N1143" i="4" s="1"/>
  <c r="O1139" i="4"/>
  <c r="P1139" i="4"/>
  <c r="P1140" i="4"/>
  <c r="P1143" i="4" s="1"/>
  <c r="Q1139" i="4"/>
  <c r="R1139" i="4"/>
  <c r="R1140" i="4"/>
  <c r="R1143" i="4" s="1"/>
  <c r="F1150" i="4"/>
  <c r="F1149" i="4"/>
  <c r="F1148" i="4"/>
  <c r="F1147" i="4"/>
  <c r="F1146" i="4"/>
  <c r="F1145" i="4"/>
  <c r="F1144" i="4"/>
  <c r="AL1139" i="4"/>
  <c r="AK1139" i="4"/>
  <c r="AJ1139" i="4"/>
  <c r="AG1128" i="4"/>
  <c r="AF1126" i="4"/>
  <c r="Z1128" i="4"/>
  <c r="W1126" i="4"/>
  <c r="Y1126" i="4"/>
  <c r="S1128" i="4"/>
  <c r="F1137" i="4"/>
  <c r="F1136" i="4"/>
  <c r="F1135" i="4"/>
  <c r="F1134" i="4"/>
  <c r="F1133" i="4"/>
  <c r="F1132" i="4"/>
  <c r="F1131" i="4"/>
  <c r="AL1126" i="4"/>
  <c r="AK1126" i="4"/>
  <c r="AJ1126" i="4"/>
  <c r="AG1115" i="4"/>
  <c r="AC1113" i="4"/>
  <c r="AE1113" i="4"/>
  <c r="Z1115" i="4"/>
  <c r="X1114" i="4"/>
  <c r="S1115" i="4"/>
  <c r="S1102" i="4"/>
  <c r="Q1101" i="4"/>
  <c r="F1124" i="4"/>
  <c r="F1123" i="4"/>
  <c r="F1122" i="4"/>
  <c r="F1121" i="4"/>
  <c r="F1120" i="4"/>
  <c r="F1119" i="4"/>
  <c r="F1118" i="4"/>
  <c r="AL1113" i="4"/>
  <c r="AK1113" i="4"/>
  <c r="AJ1113" i="4"/>
  <c r="AG1102" i="4"/>
  <c r="AB1100" i="4"/>
  <c r="AB1101" i="4"/>
  <c r="AB1104" i="4" s="1"/>
  <c r="AC1101" i="4"/>
  <c r="AC1100" i="4"/>
  <c r="AC1104" i="4" s="1"/>
  <c r="AD1100" i="4"/>
  <c r="AD1101" i="4"/>
  <c r="AD1104" i="4" s="1"/>
  <c r="AE1101" i="4"/>
  <c r="AF1100" i="4"/>
  <c r="AF1101" i="4"/>
  <c r="AF1104" i="4" s="1"/>
  <c r="Z1102" i="4"/>
  <c r="U1100" i="4" s="1"/>
  <c r="V1101" i="4"/>
  <c r="V1100" i="4"/>
  <c r="X1100" i="4"/>
  <c r="X1104" i="4" s="1"/>
  <c r="X1101" i="4"/>
  <c r="O1100" i="4"/>
  <c r="O1104" i="4" s="1"/>
  <c r="O1101" i="4"/>
  <c r="P1101" i="4"/>
  <c r="F1111" i="4"/>
  <c r="F1110" i="4"/>
  <c r="F1109" i="4"/>
  <c r="F1108" i="4"/>
  <c r="F1107" i="4"/>
  <c r="F1106" i="4"/>
  <c r="F1105" i="4"/>
  <c r="AL1100" i="4"/>
  <c r="AK1100" i="4"/>
  <c r="AJ1100" i="4"/>
  <c r="AG1089" i="4"/>
  <c r="Z1089" i="4"/>
  <c r="U1088" i="4"/>
  <c r="V1087" i="4"/>
  <c r="W1087" i="4"/>
  <c r="W1091" i="4" s="1"/>
  <c r="W1088" i="4"/>
  <c r="X1087" i="4"/>
  <c r="Y1087" i="4"/>
  <c r="Y1091" i="4" s="1"/>
  <c r="Y1088" i="4"/>
  <c r="S1089" i="4"/>
  <c r="O1088" i="4"/>
  <c r="O1087" i="4"/>
  <c r="Q1088" i="4"/>
  <c r="Q1087" i="4"/>
  <c r="Q1091" i="4" s="1"/>
  <c r="F1098" i="4"/>
  <c r="F1097" i="4"/>
  <c r="F1096" i="4"/>
  <c r="F1095" i="4"/>
  <c r="F1094" i="4"/>
  <c r="F1093" i="4"/>
  <c r="F1092" i="4"/>
  <c r="AL1087" i="4"/>
  <c r="AK1087" i="4"/>
  <c r="AJ1087" i="4"/>
  <c r="AG1076" i="4"/>
  <c r="Z1076" i="4"/>
  <c r="U1074" i="4"/>
  <c r="W1074" i="4"/>
  <c r="X1074" i="4"/>
  <c r="X1078" i="4" s="1"/>
  <c r="X1075" i="4"/>
  <c r="Y1074" i="4"/>
  <c r="S1076" i="4"/>
  <c r="P1075" i="4"/>
  <c r="P1074" i="4"/>
  <c r="R1075" i="4"/>
  <c r="R1074" i="4"/>
  <c r="R1078" i="4" s="1"/>
  <c r="F1085" i="4"/>
  <c r="F1084" i="4"/>
  <c r="F1083" i="4"/>
  <c r="F1082" i="4"/>
  <c r="F1081" i="4"/>
  <c r="F1080" i="4"/>
  <c r="F1079" i="4"/>
  <c r="AL1074" i="4"/>
  <c r="AK1074" i="4"/>
  <c r="AJ1074" i="4"/>
  <c r="AG1063" i="4"/>
  <c r="AB1061" i="4"/>
  <c r="AB1065" i="4" s="1"/>
  <c r="AB1062" i="4"/>
  <c r="AC1061" i="4"/>
  <c r="AC1065" i="4" s="1"/>
  <c r="AC1062" i="4"/>
  <c r="AD1061" i="4"/>
  <c r="AD1065" i="4" s="1"/>
  <c r="AD1062" i="4"/>
  <c r="AE1061" i="4"/>
  <c r="AE1065" i="4" s="1"/>
  <c r="AE1062" i="4"/>
  <c r="AF1061" i="4"/>
  <c r="AF1065" i="4" s="1"/>
  <c r="AF1062" i="4"/>
  <c r="Z1063" i="4"/>
  <c r="S1063" i="4"/>
  <c r="N1061" i="4"/>
  <c r="P1061" i="4"/>
  <c r="Q1061" i="4"/>
  <c r="Q1065" i="4" s="1"/>
  <c r="Q1062" i="4"/>
  <c r="R1061" i="4"/>
  <c r="F1072" i="4"/>
  <c r="F1071" i="4"/>
  <c r="F1070" i="4"/>
  <c r="F1069" i="4"/>
  <c r="F1068" i="4"/>
  <c r="F1067" i="4"/>
  <c r="F1066" i="4"/>
  <c r="L1064" i="4"/>
  <c r="AL1061" i="4"/>
  <c r="AK1061" i="4"/>
  <c r="AJ1061" i="4"/>
  <c r="AG1050" i="4"/>
  <c r="AD1048" i="4"/>
  <c r="AD1049" i="4"/>
  <c r="AD1052" i="4"/>
  <c r="AF1048" i="4"/>
  <c r="AF1049" i="4"/>
  <c r="AF1052" i="4"/>
  <c r="Z1050" i="4"/>
  <c r="U1049" i="4"/>
  <c r="V1048" i="4"/>
  <c r="W1048" i="4"/>
  <c r="W1052" i="4" s="1"/>
  <c r="W1049" i="4"/>
  <c r="X1048" i="4"/>
  <c r="Y1048" i="4"/>
  <c r="Y1052" i="4" s="1"/>
  <c r="Y1049" i="4"/>
  <c r="S1050" i="4"/>
  <c r="O1049" i="4"/>
  <c r="O1048" i="4"/>
  <c r="Q1049" i="4"/>
  <c r="Q1048" i="4"/>
  <c r="Q1052" i="4" s="1"/>
  <c r="F1059" i="4"/>
  <c r="F1058" i="4"/>
  <c r="F1057" i="4"/>
  <c r="F1056" i="4"/>
  <c r="F1055" i="4"/>
  <c r="F1054" i="4"/>
  <c r="F1053" i="4"/>
  <c r="AL1048" i="4"/>
  <c r="AK1048" i="4"/>
  <c r="AJ1048" i="4"/>
  <c r="AG1037" i="4"/>
  <c r="AB1035" i="4"/>
  <c r="AB1039" i="4" s="1"/>
  <c r="AB1036" i="4"/>
  <c r="AD1035" i="4"/>
  <c r="AD1039" i="4" s="1"/>
  <c r="AD1036" i="4"/>
  <c r="AF1035" i="4"/>
  <c r="AF1039" i="4" s="1"/>
  <c r="AF1036" i="4"/>
  <c r="Z1037" i="4"/>
  <c r="U1035" i="4"/>
  <c r="U1036" i="4"/>
  <c r="U1039" i="4"/>
  <c r="W1035" i="4"/>
  <c r="W1036" i="4"/>
  <c r="W1039" i="4"/>
  <c r="Y1035" i="4"/>
  <c r="Y1036" i="4"/>
  <c r="Y1039" i="4"/>
  <c r="S1037" i="4"/>
  <c r="N1035" i="4"/>
  <c r="N1036" i="4"/>
  <c r="N1039" i="4" s="1"/>
  <c r="O1035" i="4"/>
  <c r="P1035" i="4"/>
  <c r="P1036" i="4"/>
  <c r="P1039" i="4" s="1"/>
  <c r="Q1035" i="4"/>
  <c r="R1035" i="4"/>
  <c r="R1036" i="4"/>
  <c r="R1039" i="4" s="1"/>
  <c r="F1046" i="4"/>
  <c r="F1045" i="4"/>
  <c r="F1044" i="4"/>
  <c r="F1043" i="4"/>
  <c r="F1042" i="4"/>
  <c r="F1041" i="4"/>
  <c r="F1040" i="4"/>
  <c r="AL1035" i="4"/>
  <c r="AK1035" i="4"/>
  <c r="AJ1035" i="4"/>
  <c r="AG1024" i="4"/>
  <c r="AB1022" i="4"/>
  <c r="AB1026" i="4" s="1"/>
  <c r="AB1023" i="4"/>
  <c r="AC1022" i="4"/>
  <c r="AC1026" i="4" s="1"/>
  <c r="AC1023" i="4"/>
  <c r="AD1022" i="4"/>
  <c r="AD1026" i="4" s="1"/>
  <c r="AD1023" i="4"/>
  <c r="AE1022" i="4"/>
  <c r="AE1026" i="4" s="1"/>
  <c r="AE1023" i="4"/>
  <c r="AF1022" i="4"/>
  <c r="AF1026" i="4" s="1"/>
  <c r="AF1023" i="4"/>
  <c r="Z1024" i="4"/>
  <c r="S1024" i="4"/>
  <c r="N1022" i="4"/>
  <c r="P1022" i="4"/>
  <c r="Q1022" i="4"/>
  <c r="Q1023" i="4"/>
  <c r="Q1026" i="4" s="1"/>
  <c r="R1022" i="4"/>
  <c r="F1033" i="4"/>
  <c r="F1032" i="4"/>
  <c r="F1031" i="4"/>
  <c r="F1030" i="4"/>
  <c r="F1029" i="4"/>
  <c r="F1028" i="4"/>
  <c r="F1027" i="4"/>
  <c r="L1025" i="4"/>
  <c r="AL1022" i="4"/>
  <c r="AK1022" i="4"/>
  <c r="AJ1022" i="4"/>
  <c r="AG1011" i="4"/>
  <c r="AB1009" i="4"/>
  <c r="AB1010" i="4"/>
  <c r="AC1009" i="4"/>
  <c r="AD1009" i="4"/>
  <c r="AD1010" i="4"/>
  <c r="AE1009" i="4"/>
  <c r="AF1009" i="4"/>
  <c r="AF1010" i="4"/>
  <c r="AF1013" i="4" s="1"/>
  <c r="Z1011" i="4"/>
  <c r="V1010" i="4"/>
  <c r="V1009" i="4"/>
  <c r="X1010" i="4"/>
  <c r="X1009" i="4"/>
  <c r="S1011" i="4"/>
  <c r="N1009" i="4"/>
  <c r="N1013" i="4" s="1"/>
  <c r="N1010" i="4"/>
  <c r="O1009" i="4"/>
  <c r="O1013" i="4" s="1"/>
  <c r="O1010" i="4"/>
  <c r="P1009" i="4"/>
  <c r="P1013" i="4" s="1"/>
  <c r="P1010" i="4"/>
  <c r="Q1009" i="4"/>
  <c r="Q1013" i="4" s="1"/>
  <c r="Q1010" i="4"/>
  <c r="R1009" i="4"/>
  <c r="R1013" i="4" s="1"/>
  <c r="R1010" i="4"/>
  <c r="F1020" i="4"/>
  <c r="F1019" i="4"/>
  <c r="F1018" i="4"/>
  <c r="F1017" i="4"/>
  <c r="F1016" i="4"/>
  <c r="F1015" i="4"/>
  <c r="F1014" i="4"/>
  <c r="AL1009" i="4"/>
  <c r="AK1009" i="4"/>
  <c r="AJ1009" i="4"/>
  <c r="S998" i="4"/>
  <c r="P996" i="4"/>
  <c r="AG998" i="4"/>
  <c r="AB997" i="4"/>
  <c r="AB996" i="4"/>
  <c r="AD997" i="4"/>
  <c r="AD996" i="4"/>
  <c r="AF997" i="4"/>
  <c r="AF996" i="4"/>
  <c r="Z998" i="4"/>
  <c r="U996" i="4"/>
  <c r="U997" i="4"/>
  <c r="V996" i="4"/>
  <c r="W996" i="4"/>
  <c r="W1000" i="4" s="1"/>
  <c r="W997" i="4"/>
  <c r="X996" i="4"/>
  <c r="Y996" i="4"/>
  <c r="Y997" i="4"/>
  <c r="N996" i="4"/>
  <c r="N997" i="4"/>
  <c r="O996" i="4"/>
  <c r="O997" i="4"/>
  <c r="Q996" i="4"/>
  <c r="Q997" i="4"/>
  <c r="R996" i="4"/>
  <c r="R997" i="4"/>
  <c r="F1007" i="4"/>
  <c r="F1006" i="4"/>
  <c r="F1005" i="4"/>
  <c r="F1004" i="4"/>
  <c r="F1003" i="4"/>
  <c r="F1002" i="4"/>
  <c r="F1001" i="4"/>
  <c r="AL996" i="4"/>
  <c r="AK996" i="4"/>
  <c r="AJ996" i="4"/>
  <c r="AG985" i="4"/>
  <c r="AB983" i="4"/>
  <c r="AB987" i="4" s="1"/>
  <c r="AB984" i="4"/>
  <c r="AC983" i="4"/>
  <c r="AC987" i="4" s="1"/>
  <c r="AC984" i="4"/>
  <c r="AD983" i="4"/>
  <c r="AD987" i="4" s="1"/>
  <c r="AD984" i="4"/>
  <c r="AE983" i="4"/>
  <c r="AE987" i="4" s="1"/>
  <c r="AE984" i="4"/>
  <c r="AF983" i="4"/>
  <c r="AF987" i="4" s="1"/>
  <c r="AF984" i="4"/>
  <c r="Z985" i="4"/>
  <c r="S985" i="4"/>
  <c r="N983" i="4"/>
  <c r="O983" i="4"/>
  <c r="O987" i="4" s="1"/>
  <c r="O984" i="4"/>
  <c r="P983" i="4"/>
  <c r="Q983" i="4"/>
  <c r="Q987" i="4" s="1"/>
  <c r="Q984" i="4"/>
  <c r="R983" i="4"/>
  <c r="F994" i="4"/>
  <c r="F993" i="4"/>
  <c r="F992" i="4"/>
  <c r="F991" i="4"/>
  <c r="F990" i="4"/>
  <c r="F989" i="4"/>
  <c r="F988" i="4"/>
  <c r="AL983" i="4"/>
  <c r="AK983" i="4"/>
  <c r="AJ983" i="4"/>
  <c r="AG972" i="4"/>
  <c r="AF971" i="4"/>
  <c r="AF970" i="4"/>
  <c r="AF974" i="4" s="1"/>
  <c r="Z972" i="4"/>
  <c r="U971" i="4"/>
  <c r="V970" i="4"/>
  <c r="W970" i="4"/>
  <c r="W974" i="4" s="1"/>
  <c r="W971" i="4"/>
  <c r="X970" i="4"/>
  <c r="Y970" i="4"/>
  <c r="Y974" i="4" s="1"/>
  <c r="Y971" i="4"/>
  <c r="S972" i="4"/>
  <c r="O971" i="4"/>
  <c r="O970" i="4"/>
  <c r="Q971" i="4"/>
  <c r="Q970" i="4"/>
  <c r="Q974" i="4" s="1"/>
  <c r="F981" i="4"/>
  <c r="F980" i="4"/>
  <c r="F979" i="4"/>
  <c r="F978" i="4"/>
  <c r="F977" i="4"/>
  <c r="F976" i="4"/>
  <c r="F975" i="4"/>
  <c r="AL970" i="4"/>
  <c r="AK970" i="4"/>
  <c r="AJ970" i="4"/>
  <c r="AG959" i="4"/>
  <c r="Z959" i="4"/>
  <c r="U957" i="4"/>
  <c r="U961" i="4" s="1"/>
  <c r="U958" i="4"/>
  <c r="W957" i="4"/>
  <c r="W961" i="4" s="1"/>
  <c r="W958" i="4"/>
  <c r="Y957" i="4"/>
  <c r="Y961" i="4" s="1"/>
  <c r="Y958" i="4"/>
  <c r="S959" i="4"/>
  <c r="N958" i="4"/>
  <c r="N961" i="4" s="1"/>
  <c r="N957" i="4"/>
  <c r="P958" i="4"/>
  <c r="P957" i="4"/>
  <c r="P961" i="4" s="1"/>
  <c r="R958" i="4"/>
  <c r="R957" i="4"/>
  <c r="R961" i="4" s="1"/>
  <c r="F963" i="4"/>
  <c r="F962" i="4"/>
  <c r="F968" i="4"/>
  <c r="F967" i="4"/>
  <c r="F966" i="4"/>
  <c r="F965" i="4"/>
  <c r="F964" i="4"/>
  <c r="AL957" i="4"/>
  <c r="AK957" i="4"/>
  <c r="AJ957" i="4"/>
  <c r="AG946" i="4"/>
  <c r="AC945" i="4"/>
  <c r="AC944" i="4"/>
  <c r="AE945" i="4"/>
  <c r="AE944" i="4"/>
  <c r="Z946" i="4"/>
  <c r="U944" i="4"/>
  <c r="U948" i="4" s="1"/>
  <c r="U945" i="4"/>
  <c r="V944" i="4"/>
  <c r="W944" i="4"/>
  <c r="W948" i="4" s="1"/>
  <c r="W945" i="4"/>
  <c r="X944" i="4"/>
  <c r="Y944" i="4"/>
  <c r="Y948" i="4" s="1"/>
  <c r="Y945" i="4"/>
  <c r="S946" i="4"/>
  <c r="AG933" i="4"/>
  <c r="AB931" i="4"/>
  <c r="AC931" i="4"/>
  <c r="AC935" i="4" s="1"/>
  <c r="AC932" i="4"/>
  <c r="AD931" i="4"/>
  <c r="AE931" i="4"/>
  <c r="AE935" i="4" s="1"/>
  <c r="AE932" i="4"/>
  <c r="AF931" i="4"/>
  <c r="Z933" i="4"/>
  <c r="S933" i="4"/>
  <c r="N931" i="4"/>
  <c r="N935" i="4" s="1"/>
  <c r="N932" i="4"/>
  <c r="P931" i="4"/>
  <c r="P935" i="4" s="1"/>
  <c r="P932" i="4"/>
  <c r="R931" i="4"/>
  <c r="R935" i="4" s="1"/>
  <c r="R932" i="4"/>
  <c r="AG920" i="4"/>
  <c r="AF918" i="4"/>
  <c r="AF922" i="4" s="1"/>
  <c r="AF919" i="4"/>
  <c r="Z920" i="4"/>
  <c r="U919" i="4"/>
  <c r="V918" i="4"/>
  <c r="W918" i="4"/>
  <c r="W922" i="4" s="1"/>
  <c r="W919" i="4"/>
  <c r="X918" i="4"/>
  <c r="Y918" i="4"/>
  <c r="Y922" i="4" s="1"/>
  <c r="Y919" i="4"/>
  <c r="S920" i="4"/>
  <c r="O919" i="4"/>
  <c r="O918" i="4"/>
  <c r="Q919" i="4"/>
  <c r="Q918" i="4"/>
  <c r="AB905" i="4"/>
  <c r="AB909" i="4" s="1"/>
  <c r="AB906" i="4"/>
  <c r="AC905" i="4"/>
  <c r="AD905" i="4"/>
  <c r="AD909" i="4" s="1"/>
  <c r="AD906" i="4"/>
  <c r="AE905" i="4"/>
  <c r="AF905" i="4"/>
  <c r="AF909" i="4" s="1"/>
  <c r="AF906" i="4"/>
  <c r="Z907" i="4"/>
  <c r="S907" i="4"/>
  <c r="N905" i="4"/>
  <c r="O905" i="4"/>
  <c r="O909" i="4" s="1"/>
  <c r="O906" i="4"/>
  <c r="P905" i="4"/>
  <c r="Q905" i="4"/>
  <c r="Q909" i="4" s="1"/>
  <c r="Q906" i="4"/>
  <c r="R905" i="4"/>
  <c r="AG894" i="4"/>
  <c r="Z894" i="4"/>
  <c r="U892" i="4"/>
  <c r="U896" i="4" s="1"/>
  <c r="U893" i="4"/>
  <c r="W892" i="4"/>
  <c r="W896" i="4" s="1"/>
  <c r="W893" i="4"/>
  <c r="X892" i="4"/>
  <c r="X896" i="4" s="1"/>
  <c r="X893" i="4"/>
  <c r="Y892" i="4"/>
  <c r="Y896" i="4" s="1"/>
  <c r="Y893" i="4"/>
  <c r="S894" i="4"/>
  <c r="R892" i="4"/>
  <c r="R896" i="4" s="1"/>
  <c r="R893" i="4"/>
  <c r="AG881" i="4"/>
  <c r="AB880" i="4"/>
  <c r="AC879" i="4"/>
  <c r="AD879" i="4"/>
  <c r="AD883" i="4" s="1"/>
  <c r="AD880" i="4"/>
  <c r="AF879" i="4"/>
  <c r="AF880" i="4"/>
  <c r="Z881" i="4"/>
  <c r="V880" i="4"/>
  <c r="V879" i="4"/>
  <c r="X880" i="4"/>
  <c r="X879" i="4"/>
  <c r="X883" i="4" s="1"/>
  <c r="S881" i="4"/>
  <c r="N879" i="4"/>
  <c r="N883" i="4" s="1"/>
  <c r="N880" i="4"/>
  <c r="O879" i="4"/>
  <c r="P879" i="4"/>
  <c r="P880" i="4"/>
  <c r="P883" i="4"/>
  <c r="Q880" i="4"/>
  <c r="Q879" i="4"/>
  <c r="R879" i="4"/>
  <c r="R883" i="4" s="1"/>
  <c r="R880" i="4"/>
  <c r="AG868" i="4"/>
  <c r="AE866" i="4"/>
  <c r="AE870" i="4" s="1"/>
  <c r="AE867" i="4"/>
  <c r="Z868" i="4"/>
  <c r="S868" i="4"/>
  <c r="N867" i="4"/>
  <c r="P867" i="4"/>
  <c r="R867" i="4"/>
  <c r="AG855" i="4"/>
  <c r="Z855" i="4"/>
  <c r="U853" i="4"/>
  <c r="U857" i="4" s="1"/>
  <c r="U854" i="4"/>
  <c r="V854" i="4"/>
  <c r="W854" i="4"/>
  <c r="W857" i="4" s="1"/>
  <c r="W853" i="4"/>
  <c r="Y853" i="4"/>
  <c r="S855" i="4"/>
  <c r="AG842" i="4"/>
  <c r="AB840" i="4"/>
  <c r="AC840" i="4"/>
  <c r="AC844" i="4" s="1"/>
  <c r="AC841" i="4"/>
  <c r="AD840" i="4"/>
  <c r="AE840" i="4"/>
  <c r="AE844" i="4" s="1"/>
  <c r="AE841" i="4"/>
  <c r="AF840" i="4"/>
  <c r="Z842" i="4"/>
  <c r="S842" i="4"/>
  <c r="N841" i="4"/>
  <c r="O840" i="4"/>
  <c r="P840" i="4"/>
  <c r="P844" i="4" s="1"/>
  <c r="P841" i="4"/>
  <c r="Q840" i="4"/>
  <c r="R840" i="4"/>
  <c r="R844" i="4" s="1"/>
  <c r="R841" i="4"/>
  <c r="AG829" i="4"/>
  <c r="Z829" i="4"/>
  <c r="U828" i="4"/>
  <c r="V827" i="4"/>
  <c r="W827" i="4"/>
  <c r="W831" i="4" s="1"/>
  <c r="W828" i="4"/>
  <c r="X827" i="4"/>
  <c r="Y827" i="4"/>
  <c r="Y831" i="4" s="1"/>
  <c r="Y828" i="4"/>
  <c r="S829" i="4"/>
  <c r="AG816" i="4"/>
  <c r="AB814" i="4"/>
  <c r="AC814" i="4"/>
  <c r="AC818" i="4" s="1"/>
  <c r="AC815" i="4"/>
  <c r="AD814" i="4"/>
  <c r="AE814" i="4"/>
  <c r="AE818" i="4" s="1"/>
  <c r="AE815" i="4"/>
  <c r="AF814" i="4"/>
  <c r="Z816" i="4"/>
  <c r="S816" i="4"/>
  <c r="N814" i="4"/>
  <c r="O814" i="4"/>
  <c r="O818" i="4" s="1"/>
  <c r="O815" i="4"/>
  <c r="P814" i="4"/>
  <c r="Q814" i="4"/>
  <c r="Q818" i="4" s="1"/>
  <c r="Q815" i="4"/>
  <c r="R814" i="4"/>
  <c r="AG803" i="4"/>
  <c r="Z803" i="4"/>
  <c r="U802" i="4"/>
  <c r="V801" i="4"/>
  <c r="W801" i="4"/>
  <c r="W805" i="4" s="1"/>
  <c r="W802" i="4"/>
  <c r="X801" i="4"/>
  <c r="Y801" i="4"/>
  <c r="Y805" i="4" s="1"/>
  <c r="Y802" i="4"/>
  <c r="S803" i="4"/>
  <c r="AG790" i="4"/>
  <c r="AB789" i="4"/>
  <c r="AC788" i="4"/>
  <c r="AD788" i="4"/>
  <c r="AD792" i="4" s="1"/>
  <c r="AD789" i="4"/>
  <c r="AE788" i="4"/>
  <c r="AF788" i="4"/>
  <c r="AF792" i="4" s="1"/>
  <c r="AF789" i="4"/>
  <c r="Z790" i="4"/>
  <c r="S790" i="4"/>
  <c r="N788" i="4"/>
  <c r="O788" i="4"/>
  <c r="O792" i="4" s="1"/>
  <c r="O789" i="4"/>
  <c r="P788" i="4"/>
  <c r="Q788" i="4"/>
  <c r="Q792" i="4" s="1"/>
  <c r="Q789" i="4"/>
  <c r="R788" i="4"/>
  <c r="AG777" i="4"/>
  <c r="Z777" i="4"/>
  <c r="U775" i="4"/>
  <c r="V775" i="4"/>
  <c r="V779" i="4" s="1"/>
  <c r="V776" i="4"/>
  <c r="W775" i="4"/>
  <c r="X775" i="4"/>
  <c r="X779" i="4" s="1"/>
  <c r="X776" i="4"/>
  <c r="Y775" i="4"/>
  <c r="S777" i="4"/>
  <c r="AG764" i="4"/>
  <c r="AB762" i="4"/>
  <c r="AB766" i="4" s="1"/>
  <c r="AB763" i="4"/>
  <c r="AC762" i="4"/>
  <c r="AD762" i="4"/>
  <c r="AD766" i="4" s="1"/>
  <c r="AD763" i="4"/>
  <c r="AE762" i="4"/>
  <c r="AF762" i="4"/>
  <c r="AF766" i="4" s="1"/>
  <c r="AF763" i="4"/>
  <c r="Z764" i="4"/>
  <c r="U762" i="4"/>
  <c r="U766" i="4" s="1"/>
  <c r="U763" i="4"/>
  <c r="V762" i="4"/>
  <c r="W762" i="4"/>
  <c r="W766" i="4" s="1"/>
  <c r="W763" i="4"/>
  <c r="X762" i="4"/>
  <c r="Y762" i="4"/>
  <c r="Y766" i="4" s="1"/>
  <c r="Y763" i="4"/>
  <c r="S764" i="4"/>
  <c r="N762" i="4"/>
  <c r="O762" i="4"/>
  <c r="O766" i="4" s="1"/>
  <c r="O763" i="4"/>
  <c r="P762" i="4"/>
  <c r="Q762" i="4"/>
  <c r="Q766" i="4" s="1"/>
  <c r="Q763" i="4"/>
  <c r="R762" i="4"/>
  <c r="F955" i="4"/>
  <c r="F954" i="4"/>
  <c r="F953" i="4"/>
  <c r="F952" i="4"/>
  <c r="F951" i="4"/>
  <c r="F950" i="4"/>
  <c r="F949" i="4"/>
  <c r="AL944" i="4"/>
  <c r="AK944" i="4"/>
  <c r="AJ944" i="4"/>
  <c r="F942" i="4"/>
  <c r="F941" i="4"/>
  <c r="F940" i="4"/>
  <c r="F939" i="4"/>
  <c r="F938" i="4"/>
  <c r="F937" i="4"/>
  <c r="F936" i="4"/>
  <c r="AL931" i="4"/>
  <c r="AK931" i="4"/>
  <c r="AJ931" i="4"/>
  <c r="F929" i="4"/>
  <c r="F928" i="4"/>
  <c r="F927" i="4"/>
  <c r="F926" i="4"/>
  <c r="F925" i="4"/>
  <c r="F924" i="4"/>
  <c r="F923" i="4"/>
  <c r="AL918" i="4"/>
  <c r="AK918" i="4"/>
  <c r="AJ918" i="4"/>
  <c r="F916" i="4"/>
  <c r="F915" i="4"/>
  <c r="F914" i="4"/>
  <c r="F913" i="4"/>
  <c r="F912" i="4"/>
  <c r="F911" i="4"/>
  <c r="F910" i="4"/>
  <c r="AL905" i="4"/>
  <c r="AK905" i="4"/>
  <c r="AJ905" i="4"/>
  <c r="F903" i="4"/>
  <c r="F902" i="4"/>
  <c r="F901" i="4"/>
  <c r="F900" i="4"/>
  <c r="F899" i="4"/>
  <c r="F898" i="4"/>
  <c r="F897" i="4"/>
  <c r="AL892" i="4"/>
  <c r="AK892" i="4"/>
  <c r="AJ892" i="4"/>
  <c r="F890" i="4"/>
  <c r="F889" i="4"/>
  <c r="F888" i="4"/>
  <c r="F887" i="4"/>
  <c r="F886" i="4"/>
  <c r="F885" i="4"/>
  <c r="F884" i="4"/>
  <c r="AL879" i="4"/>
  <c r="AK879" i="4"/>
  <c r="AJ879" i="4"/>
  <c r="F877" i="4"/>
  <c r="F876" i="4"/>
  <c r="F875" i="4"/>
  <c r="F874" i="4"/>
  <c r="F873" i="4"/>
  <c r="F872" i="4"/>
  <c r="F871" i="4"/>
  <c r="AL866" i="4"/>
  <c r="AK866" i="4"/>
  <c r="AJ866" i="4"/>
  <c r="F864" i="4"/>
  <c r="F863" i="4"/>
  <c r="F862" i="4"/>
  <c r="F861" i="4"/>
  <c r="F860" i="4"/>
  <c r="F859" i="4"/>
  <c r="F858" i="4"/>
  <c r="AL853" i="4"/>
  <c r="AK853" i="4"/>
  <c r="AJ853" i="4"/>
  <c r="F851" i="4"/>
  <c r="F850" i="4"/>
  <c r="F849" i="4"/>
  <c r="F848" i="4"/>
  <c r="F847" i="4"/>
  <c r="F846" i="4"/>
  <c r="F845" i="4"/>
  <c r="AL840" i="4"/>
  <c r="AK840" i="4"/>
  <c r="AJ840" i="4"/>
  <c r="F838" i="4"/>
  <c r="F837" i="4"/>
  <c r="F836" i="4"/>
  <c r="F835" i="4"/>
  <c r="F834" i="4"/>
  <c r="F833" i="4"/>
  <c r="F832" i="4"/>
  <c r="AL827" i="4"/>
  <c r="AK827" i="4"/>
  <c r="AJ827" i="4"/>
  <c r="F825" i="4"/>
  <c r="F824" i="4"/>
  <c r="F823" i="4"/>
  <c r="F822" i="4"/>
  <c r="F821" i="4"/>
  <c r="F820" i="4"/>
  <c r="F819" i="4"/>
  <c r="L817" i="4"/>
  <c r="AL814" i="4"/>
  <c r="AK814" i="4"/>
  <c r="AJ814" i="4"/>
  <c r="F812" i="4"/>
  <c r="F811" i="4"/>
  <c r="F810" i="4"/>
  <c r="F809" i="4"/>
  <c r="F808" i="4"/>
  <c r="F807" i="4"/>
  <c r="F806" i="4"/>
  <c r="AL801" i="4"/>
  <c r="AK801" i="4"/>
  <c r="AJ801" i="4"/>
  <c r="F799" i="4"/>
  <c r="F798" i="4"/>
  <c r="F797" i="4"/>
  <c r="F796" i="4"/>
  <c r="F795" i="4"/>
  <c r="F794" i="4"/>
  <c r="F793" i="4"/>
  <c r="AL788" i="4"/>
  <c r="AK788" i="4"/>
  <c r="AJ788" i="4"/>
  <c r="F786" i="4"/>
  <c r="F785" i="4"/>
  <c r="F784" i="4"/>
  <c r="F783" i="4"/>
  <c r="F782" i="4"/>
  <c r="F781" i="4"/>
  <c r="F780" i="4"/>
  <c r="AL775" i="4"/>
  <c r="AK775" i="4"/>
  <c r="AJ775" i="4"/>
  <c r="F773" i="4"/>
  <c r="F772" i="4"/>
  <c r="F771" i="4"/>
  <c r="F770" i="4"/>
  <c r="F769" i="4"/>
  <c r="F768" i="4"/>
  <c r="F767" i="4"/>
  <c r="AL762" i="4"/>
  <c r="AK762" i="4"/>
  <c r="AJ762" i="4"/>
  <c r="AG751" i="4"/>
  <c r="Z751" i="4"/>
  <c r="U749" i="4"/>
  <c r="V749" i="4"/>
  <c r="W749" i="4"/>
  <c r="X749" i="4"/>
  <c r="Y749" i="4"/>
  <c r="S751" i="4"/>
  <c r="O750" i="4"/>
  <c r="O749" i="4"/>
  <c r="O753" i="4" s="1"/>
  <c r="Q750" i="4"/>
  <c r="Q749" i="4"/>
  <c r="Q753" i="4" s="1"/>
  <c r="F760" i="4"/>
  <c r="F759" i="4"/>
  <c r="F758" i="4"/>
  <c r="F757" i="4"/>
  <c r="F756" i="4"/>
  <c r="F755" i="4"/>
  <c r="F754" i="4"/>
  <c r="AL749" i="4"/>
  <c r="AK749" i="4"/>
  <c r="AJ749" i="4"/>
  <c r="AG738" i="4"/>
  <c r="Z738" i="4"/>
  <c r="S738" i="4"/>
  <c r="F747" i="4"/>
  <c r="F746" i="4"/>
  <c r="F745" i="4"/>
  <c r="F744" i="4"/>
  <c r="F743" i="4"/>
  <c r="F742" i="4"/>
  <c r="F741" i="4"/>
  <c r="AL736" i="4"/>
  <c r="AK736" i="4"/>
  <c r="AJ736" i="4"/>
  <c r="AG725" i="4"/>
  <c r="AB723" i="4"/>
  <c r="AB727" i="4" s="1"/>
  <c r="AB724" i="4"/>
  <c r="AC723" i="4"/>
  <c r="AD723" i="4"/>
  <c r="AD727" i="4" s="1"/>
  <c r="AD724" i="4"/>
  <c r="AE723" i="4"/>
  <c r="AF723" i="4"/>
  <c r="AF727" i="4" s="1"/>
  <c r="AF724" i="4"/>
  <c r="Z725" i="4"/>
  <c r="S725" i="4"/>
  <c r="N724" i="4"/>
  <c r="O723" i="4"/>
  <c r="P723" i="4"/>
  <c r="P727" i="4" s="1"/>
  <c r="P724" i="4"/>
  <c r="Q723" i="4"/>
  <c r="R723" i="4"/>
  <c r="R727" i="4" s="1"/>
  <c r="R724" i="4"/>
  <c r="F734" i="4"/>
  <c r="F733" i="4"/>
  <c r="F732" i="4"/>
  <c r="F731" i="4"/>
  <c r="F730" i="4"/>
  <c r="F729" i="4"/>
  <c r="F728" i="4"/>
  <c r="AL723" i="4"/>
  <c r="AK723" i="4"/>
  <c r="AJ723" i="4"/>
  <c r="AG712" i="4"/>
  <c r="Z712" i="4"/>
  <c r="U711" i="4"/>
  <c r="V710" i="4"/>
  <c r="W710" i="4"/>
  <c r="W714" i="4" s="1"/>
  <c r="W711" i="4"/>
  <c r="X710" i="4"/>
  <c r="Y710" i="4"/>
  <c r="Y714" i="4" s="1"/>
  <c r="Y711" i="4"/>
  <c r="S712" i="4"/>
  <c r="F721" i="4"/>
  <c r="F720" i="4"/>
  <c r="F719" i="4"/>
  <c r="F718" i="4"/>
  <c r="F717" i="4"/>
  <c r="F716" i="4"/>
  <c r="F715" i="4"/>
  <c r="AL710" i="4"/>
  <c r="AK710" i="4"/>
  <c r="AJ710" i="4"/>
  <c r="S699" i="4"/>
  <c r="AG699" i="4"/>
  <c r="AB698" i="4"/>
  <c r="AC697" i="4"/>
  <c r="AD697" i="4"/>
  <c r="AD701" i="4" s="1"/>
  <c r="AD698" i="4"/>
  <c r="AE697" i="4"/>
  <c r="AF697" i="4"/>
  <c r="AF701" i="4" s="1"/>
  <c r="AF698" i="4"/>
  <c r="Z699" i="4"/>
  <c r="F708" i="4"/>
  <c r="F707" i="4"/>
  <c r="F706" i="4"/>
  <c r="F705" i="4"/>
  <c r="F704" i="4"/>
  <c r="F703" i="4"/>
  <c r="F702" i="4"/>
  <c r="L700" i="4"/>
  <c r="AL697" i="4"/>
  <c r="AK697" i="4"/>
  <c r="AJ697" i="4"/>
  <c r="AG686" i="4"/>
  <c r="AF684" i="4"/>
  <c r="Z686" i="4"/>
  <c r="U684" i="4"/>
  <c r="V684" i="4"/>
  <c r="V688" i="4" s="1"/>
  <c r="V685" i="4"/>
  <c r="W684" i="4"/>
  <c r="X684" i="4"/>
  <c r="X688" i="4" s="1"/>
  <c r="X685" i="4"/>
  <c r="Y684" i="4"/>
  <c r="F695" i="4"/>
  <c r="F694" i="4"/>
  <c r="F693" i="4"/>
  <c r="F692" i="4"/>
  <c r="F691" i="4"/>
  <c r="F690" i="4"/>
  <c r="F689" i="4"/>
  <c r="L687" i="4"/>
  <c r="AL684" i="4"/>
  <c r="AK684" i="4"/>
  <c r="AJ684" i="4"/>
  <c r="AG673" i="4"/>
  <c r="AC671" i="4"/>
  <c r="AE671" i="4"/>
  <c r="AF671" i="4"/>
  <c r="AF675" i="4" s="1"/>
  <c r="AF672" i="4"/>
  <c r="Z673" i="4"/>
  <c r="W671" i="4"/>
  <c r="Y671" i="4"/>
  <c r="S673" i="4"/>
  <c r="N671" i="4"/>
  <c r="O671" i="4"/>
  <c r="O675" i="4" s="1"/>
  <c r="O672" i="4"/>
  <c r="P671" i="4"/>
  <c r="Q671" i="4"/>
  <c r="Q675" i="4" s="1"/>
  <c r="Q672" i="4"/>
  <c r="R671" i="4"/>
  <c r="F682" i="4"/>
  <c r="F681" i="4"/>
  <c r="F680" i="4"/>
  <c r="F679" i="4"/>
  <c r="F678" i="4"/>
  <c r="F677" i="4"/>
  <c r="F676" i="4"/>
  <c r="AL671" i="4"/>
  <c r="AK671" i="4"/>
  <c r="AJ671" i="4"/>
  <c r="AG660" i="4"/>
  <c r="Z660" i="4"/>
  <c r="V658" i="4"/>
  <c r="W658" i="4"/>
  <c r="W662" i="4" s="1"/>
  <c r="W659" i="4"/>
  <c r="X658" i="4"/>
  <c r="Y658" i="4"/>
  <c r="Y662" i="4" s="1"/>
  <c r="Y659" i="4"/>
  <c r="S660" i="4"/>
  <c r="N658" i="4"/>
  <c r="P658" i="4"/>
  <c r="R658" i="4"/>
  <c r="F669" i="4"/>
  <c r="F668" i="4"/>
  <c r="F667" i="4"/>
  <c r="F666" i="4"/>
  <c r="F665" i="4"/>
  <c r="F664" i="4"/>
  <c r="F663" i="4"/>
  <c r="AL658" i="4"/>
  <c r="AK658" i="4"/>
  <c r="AJ658" i="4"/>
  <c r="AG647" i="4"/>
  <c r="AB646" i="4"/>
  <c r="AC645" i="4"/>
  <c r="AC649" i="4" s="1"/>
  <c r="AC646" i="4"/>
  <c r="AD645" i="4"/>
  <c r="AD649" i="4" s="1"/>
  <c r="AD646" i="4"/>
  <c r="AE645" i="4"/>
  <c r="AE649" i="4" s="1"/>
  <c r="AE646" i="4"/>
  <c r="AF645" i="4"/>
  <c r="AF646" i="4"/>
  <c r="Z647" i="4"/>
  <c r="S647" i="4"/>
  <c r="P645" i="4"/>
  <c r="P649" i="4" s="1"/>
  <c r="P646" i="4"/>
  <c r="R645" i="4"/>
  <c r="R649" i="4" s="1"/>
  <c r="R646" i="4"/>
  <c r="F656" i="4"/>
  <c r="F655" i="4"/>
  <c r="F654" i="4"/>
  <c r="F653" i="4"/>
  <c r="F652" i="4"/>
  <c r="F651" i="4"/>
  <c r="F650" i="4"/>
  <c r="AL645" i="4"/>
  <c r="AK645" i="4"/>
  <c r="AJ645" i="4"/>
  <c r="AG634" i="4"/>
  <c r="Z634" i="4"/>
  <c r="V632" i="4"/>
  <c r="V636" i="4" s="1"/>
  <c r="V633" i="4"/>
  <c r="X632" i="4"/>
  <c r="X636" i="4" s="1"/>
  <c r="X633" i="4"/>
  <c r="S634" i="4"/>
  <c r="F643" i="4"/>
  <c r="F642" i="4"/>
  <c r="F641" i="4"/>
  <c r="F640" i="4"/>
  <c r="F639" i="4"/>
  <c r="F638" i="4"/>
  <c r="F637" i="4"/>
  <c r="L635" i="4"/>
  <c r="AL632" i="4"/>
  <c r="AK632" i="4"/>
  <c r="AJ632" i="4"/>
  <c r="AG621" i="4"/>
  <c r="AE619" i="4"/>
  <c r="AE623" i="4" s="1"/>
  <c r="AE620" i="4"/>
  <c r="Z621" i="4"/>
  <c r="U620" i="4"/>
  <c r="W620" i="4"/>
  <c r="Y620" i="4"/>
  <c r="Y619" i="4"/>
  <c r="Y623" i="4" s="1"/>
  <c r="S621" i="4"/>
  <c r="N619" i="4"/>
  <c r="O619" i="4"/>
  <c r="P619" i="4"/>
  <c r="P623" i="4" s="1"/>
  <c r="P620" i="4"/>
  <c r="Q620" i="4"/>
  <c r="Q619" i="4"/>
  <c r="R619" i="4"/>
  <c r="F630" i="4"/>
  <c r="F629" i="4"/>
  <c r="F628" i="4"/>
  <c r="F627" i="4"/>
  <c r="F626" i="4"/>
  <c r="F625" i="4"/>
  <c r="F624" i="4"/>
  <c r="L622" i="4"/>
  <c r="AL619" i="4"/>
  <c r="AK619" i="4"/>
  <c r="AJ619" i="4"/>
  <c r="AG608" i="4"/>
  <c r="AB607" i="4"/>
  <c r="AB606" i="4"/>
  <c r="AB610" i="4" s="1"/>
  <c r="AD607" i="4"/>
  <c r="AD606" i="4"/>
  <c r="AD610" i="4"/>
  <c r="AF607" i="4"/>
  <c r="Z608" i="4"/>
  <c r="V606" i="4"/>
  <c r="V610" i="4" s="1"/>
  <c r="V607" i="4"/>
  <c r="W606" i="4"/>
  <c r="X606" i="4"/>
  <c r="X610" i="4" s="1"/>
  <c r="X607" i="4"/>
  <c r="Y606" i="4"/>
  <c r="S608" i="4"/>
  <c r="O606" i="4"/>
  <c r="Q606" i="4"/>
  <c r="F617" i="4"/>
  <c r="F616" i="4"/>
  <c r="F615" i="4"/>
  <c r="F614" i="4"/>
  <c r="F613" i="4"/>
  <c r="F612" i="4"/>
  <c r="F611" i="4"/>
  <c r="AL606" i="4"/>
  <c r="AK606" i="4"/>
  <c r="AJ606" i="4"/>
  <c r="AG595" i="4"/>
  <c r="AC593" i="4"/>
  <c r="AE593" i="4"/>
  <c r="Z595" i="4"/>
  <c r="V594" i="4"/>
  <c r="V593" i="4"/>
  <c r="X594" i="4"/>
  <c r="X593" i="4"/>
  <c r="X597" i="4" s="1"/>
  <c r="S595" i="4"/>
  <c r="N593" i="4"/>
  <c r="O593" i="4"/>
  <c r="O597" i="4" s="1"/>
  <c r="O594" i="4"/>
  <c r="P593" i="4"/>
  <c r="Q593" i="4"/>
  <c r="Q597" i="4" s="1"/>
  <c r="Q594" i="4"/>
  <c r="R593" i="4"/>
  <c r="F604" i="4"/>
  <c r="F603" i="4"/>
  <c r="F602" i="4"/>
  <c r="F601" i="4"/>
  <c r="F600" i="4"/>
  <c r="F599" i="4"/>
  <c r="F598" i="4"/>
  <c r="L596" i="4"/>
  <c r="AL593" i="4"/>
  <c r="AK593" i="4"/>
  <c r="AJ593" i="4"/>
  <c r="AG582" i="4"/>
  <c r="Z582" i="4"/>
  <c r="U580" i="4"/>
  <c r="V580" i="4"/>
  <c r="V584" i="4" s="1"/>
  <c r="V581" i="4"/>
  <c r="W580" i="4"/>
  <c r="X580" i="4"/>
  <c r="X584" i="4" s="1"/>
  <c r="X581" i="4"/>
  <c r="Y580" i="4"/>
  <c r="S582" i="4"/>
  <c r="O580" i="4"/>
  <c r="Q580" i="4"/>
  <c r="F591" i="4"/>
  <c r="F590" i="4"/>
  <c r="F589" i="4"/>
  <c r="F588" i="4"/>
  <c r="F587" i="4"/>
  <c r="F586" i="4"/>
  <c r="F585" i="4"/>
  <c r="AL580" i="4"/>
  <c r="AK580" i="4"/>
  <c r="AJ580" i="4"/>
  <c r="S569" i="4"/>
  <c r="AG569" i="4"/>
  <c r="AC568" i="4"/>
  <c r="AC567" i="4"/>
  <c r="AC571" i="4" s="1"/>
  <c r="AE568" i="4"/>
  <c r="AE567" i="4"/>
  <c r="AE571" i="4" s="1"/>
  <c r="Z569" i="4"/>
  <c r="U567" i="4"/>
  <c r="V567" i="4"/>
  <c r="V571" i="4" s="1"/>
  <c r="V568" i="4"/>
  <c r="W567" i="4"/>
  <c r="X567" i="4"/>
  <c r="X571" i="4" s="1"/>
  <c r="X568" i="4"/>
  <c r="Y567" i="4"/>
  <c r="N567" i="4"/>
  <c r="Q567" i="4"/>
  <c r="F578" i="4"/>
  <c r="F577" i="4"/>
  <c r="F576" i="4"/>
  <c r="F575" i="4"/>
  <c r="F574" i="4"/>
  <c r="F573" i="4"/>
  <c r="F572" i="4"/>
  <c r="L570" i="4"/>
  <c r="AL567" i="4"/>
  <c r="AK567" i="4"/>
  <c r="AJ567" i="4"/>
  <c r="AG556" i="4"/>
  <c r="AB554" i="4"/>
  <c r="AD554" i="4"/>
  <c r="AF554" i="4"/>
  <c r="Z556" i="4"/>
  <c r="U555" i="4"/>
  <c r="U554" i="4"/>
  <c r="U558" i="4" s="1"/>
  <c r="W555" i="4"/>
  <c r="W554" i="4"/>
  <c r="W558" i="4" s="1"/>
  <c r="Y555" i="4"/>
  <c r="Y554" i="4"/>
  <c r="S556" i="4"/>
  <c r="F565" i="4"/>
  <c r="F564" i="4"/>
  <c r="F563" i="4"/>
  <c r="F562" i="4"/>
  <c r="F561" i="4"/>
  <c r="F560" i="4"/>
  <c r="F559" i="4"/>
  <c r="AL554" i="4"/>
  <c r="AK554" i="4"/>
  <c r="AJ554" i="4"/>
  <c r="AG543" i="4"/>
  <c r="AB541" i="4"/>
  <c r="AC541" i="4"/>
  <c r="AC545" i="4" s="1"/>
  <c r="AC542" i="4"/>
  <c r="AD541" i="4"/>
  <c r="AE541" i="4"/>
  <c r="AE545" i="4" s="1"/>
  <c r="AE542" i="4"/>
  <c r="AF541" i="4"/>
  <c r="Z543" i="4"/>
  <c r="X541" i="4"/>
  <c r="S543" i="4"/>
  <c r="P541" i="4"/>
  <c r="R541" i="4"/>
  <c r="F552" i="4"/>
  <c r="F551" i="4"/>
  <c r="F550" i="4"/>
  <c r="F549" i="4"/>
  <c r="F548" i="4"/>
  <c r="F547" i="4"/>
  <c r="F546" i="4"/>
  <c r="AL541" i="4"/>
  <c r="AK541" i="4"/>
  <c r="AJ541" i="4"/>
  <c r="AG530" i="4"/>
  <c r="AC528" i="4"/>
  <c r="AD528" i="4"/>
  <c r="AD532" i="4" s="1"/>
  <c r="AD529" i="4"/>
  <c r="AE528" i="4"/>
  <c r="AF528" i="4"/>
  <c r="AF532" i="4" s="1"/>
  <c r="AF529" i="4"/>
  <c r="Z530" i="4"/>
  <c r="V529" i="4"/>
  <c r="V528" i="4"/>
  <c r="V532" i="4" s="1"/>
  <c r="X529" i="4"/>
  <c r="X528" i="4"/>
  <c r="S530" i="4"/>
  <c r="N528" i="4"/>
  <c r="O528" i="4"/>
  <c r="O532" i="4" s="1"/>
  <c r="O529" i="4"/>
  <c r="P528" i="4"/>
  <c r="Q528" i="4"/>
  <c r="Q532" i="4" s="1"/>
  <c r="Q529" i="4"/>
  <c r="R528" i="4"/>
  <c r="F539" i="4"/>
  <c r="F538" i="4"/>
  <c r="F537" i="4"/>
  <c r="F536" i="4"/>
  <c r="F535" i="4"/>
  <c r="F534" i="4"/>
  <c r="F533" i="4"/>
  <c r="AL528" i="4"/>
  <c r="AK528" i="4"/>
  <c r="AJ528" i="4"/>
  <c r="AG517" i="4"/>
  <c r="AC516" i="4"/>
  <c r="AC515" i="4"/>
  <c r="AC519" i="4" s="1"/>
  <c r="AE516" i="4"/>
  <c r="AE515" i="4"/>
  <c r="AE519" i="4" s="1"/>
  <c r="Z517" i="4"/>
  <c r="U515" i="4"/>
  <c r="V515" i="4"/>
  <c r="V519" i="4" s="1"/>
  <c r="V516" i="4"/>
  <c r="W515" i="4"/>
  <c r="X515" i="4"/>
  <c r="X519" i="4" s="1"/>
  <c r="X516" i="4"/>
  <c r="Y515" i="4"/>
  <c r="S517" i="4"/>
  <c r="O515" i="4"/>
  <c r="Q515" i="4"/>
  <c r="F526" i="4"/>
  <c r="F525" i="4"/>
  <c r="F524" i="4"/>
  <c r="F523" i="4"/>
  <c r="F522" i="4"/>
  <c r="F521" i="4"/>
  <c r="F520" i="4"/>
  <c r="AL515" i="4"/>
  <c r="AK515" i="4"/>
  <c r="AJ515" i="4"/>
  <c r="AG504" i="4"/>
  <c r="Z504" i="4"/>
  <c r="U502" i="4"/>
  <c r="W502" i="4"/>
  <c r="Y502" i="4"/>
  <c r="S504" i="4"/>
  <c r="O502" i="4"/>
  <c r="P502" i="4"/>
  <c r="P506" i="4" s="1"/>
  <c r="P503" i="4"/>
  <c r="Q502" i="4"/>
  <c r="R502" i="4"/>
  <c r="R506" i="4" s="1"/>
  <c r="R503" i="4"/>
  <c r="F513" i="4"/>
  <c r="F512" i="4"/>
  <c r="F511" i="4"/>
  <c r="F510" i="4"/>
  <c r="F509" i="4"/>
  <c r="F508" i="4"/>
  <c r="F507" i="4"/>
  <c r="AL502" i="4"/>
  <c r="AK502" i="4"/>
  <c r="AJ502" i="4"/>
  <c r="AG491" i="4"/>
  <c r="AB489" i="4"/>
  <c r="AD489" i="4"/>
  <c r="AF489" i="4"/>
  <c r="Z491" i="4"/>
  <c r="S491" i="4"/>
  <c r="F500" i="4"/>
  <c r="F499" i="4"/>
  <c r="F498" i="4"/>
  <c r="F497" i="4"/>
  <c r="F496" i="4"/>
  <c r="F495" i="4"/>
  <c r="F494" i="4"/>
  <c r="AL489" i="4"/>
  <c r="AK489" i="4"/>
  <c r="AJ489" i="4"/>
  <c r="AG478" i="4"/>
  <c r="AB476" i="4"/>
  <c r="AC476" i="4"/>
  <c r="AC480" i="4" s="1"/>
  <c r="AC477" i="4"/>
  <c r="AD476" i="4"/>
  <c r="AE476" i="4"/>
  <c r="AE480" i="4" s="1"/>
  <c r="AE477" i="4"/>
  <c r="AF476" i="4"/>
  <c r="Z478" i="4"/>
  <c r="S478" i="4"/>
  <c r="P476" i="4"/>
  <c r="R476" i="4"/>
  <c r="F487" i="4"/>
  <c r="F486" i="4"/>
  <c r="F485" i="4"/>
  <c r="F484" i="4"/>
  <c r="F483" i="4"/>
  <c r="F482" i="4"/>
  <c r="F481" i="4"/>
  <c r="AL476" i="4"/>
  <c r="AK476" i="4"/>
  <c r="AJ476" i="4"/>
  <c r="AG465" i="4"/>
  <c r="AB464" i="4"/>
  <c r="AB463" i="4"/>
  <c r="AB467" i="4" s="1"/>
  <c r="AE464" i="4"/>
  <c r="AE463" i="4"/>
  <c r="AE467" i="4" s="1"/>
  <c r="Z465" i="4"/>
  <c r="U463" i="4"/>
  <c r="V463" i="4"/>
  <c r="V467" i="4" s="1"/>
  <c r="V464" i="4"/>
  <c r="W463" i="4"/>
  <c r="X463" i="4"/>
  <c r="X467" i="4" s="1"/>
  <c r="X464" i="4"/>
  <c r="Y463" i="4"/>
  <c r="S465" i="4"/>
  <c r="F474" i="4"/>
  <c r="F473" i="4"/>
  <c r="F472" i="4"/>
  <c r="F471" i="4"/>
  <c r="F470" i="4"/>
  <c r="F469" i="4"/>
  <c r="F468" i="4"/>
  <c r="AL463" i="4"/>
  <c r="AK463" i="4"/>
  <c r="AJ463" i="4"/>
  <c r="AG452" i="4"/>
  <c r="AB450" i="4"/>
  <c r="AC450" i="4"/>
  <c r="AC454" i="4" s="1"/>
  <c r="AC451" i="4"/>
  <c r="AD450" i="4"/>
  <c r="AE450" i="4"/>
  <c r="AE454" i="4" s="1"/>
  <c r="AE451" i="4"/>
  <c r="AF450" i="4"/>
  <c r="Z452" i="4"/>
  <c r="S452" i="4"/>
  <c r="P450" i="4"/>
  <c r="R450" i="4"/>
  <c r="F461" i="4"/>
  <c r="F460" i="4"/>
  <c r="F459" i="4"/>
  <c r="F458" i="4"/>
  <c r="F457" i="4"/>
  <c r="F456" i="4"/>
  <c r="F455" i="4"/>
  <c r="AL450" i="4"/>
  <c r="AK450" i="4"/>
  <c r="AJ450" i="4"/>
  <c r="AG439" i="4"/>
  <c r="AC437" i="4"/>
  <c r="AE437" i="4"/>
  <c r="Z439" i="4"/>
  <c r="V438" i="4"/>
  <c r="V437" i="4"/>
  <c r="X438" i="4"/>
  <c r="X437" i="4"/>
  <c r="X441" i="4" s="1"/>
  <c r="S439" i="4"/>
  <c r="N437" i="4"/>
  <c r="O437" i="4"/>
  <c r="O438" i="4"/>
  <c r="P437" i="4"/>
  <c r="Q437" i="4"/>
  <c r="Q438" i="4"/>
  <c r="R437" i="4"/>
  <c r="F448" i="4"/>
  <c r="F447" i="4"/>
  <c r="F446" i="4"/>
  <c r="F445" i="4"/>
  <c r="F444" i="4"/>
  <c r="F443" i="4"/>
  <c r="F442" i="4"/>
  <c r="AL437" i="4"/>
  <c r="AK437" i="4"/>
  <c r="AJ437" i="4"/>
  <c r="AG426" i="4"/>
  <c r="Z426" i="4"/>
  <c r="U425" i="4"/>
  <c r="W424" i="4"/>
  <c r="Y424" i="4"/>
  <c r="S426" i="4"/>
  <c r="N424" i="4"/>
  <c r="P425" i="4"/>
  <c r="P424" i="4"/>
  <c r="P428" i="4"/>
  <c r="R425" i="4"/>
  <c r="R424" i="4"/>
  <c r="R428" i="4" s="1"/>
  <c r="F435" i="4"/>
  <c r="F434" i="4"/>
  <c r="F433" i="4"/>
  <c r="F432" i="4"/>
  <c r="F431" i="4"/>
  <c r="F430" i="4"/>
  <c r="F429" i="4"/>
  <c r="AL424" i="4"/>
  <c r="AK424" i="4"/>
  <c r="AJ424" i="4"/>
  <c r="AG413" i="4"/>
  <c r="AB411" i="4"/>
  <c r="AC412" i="4"/>
  <c r="AD411" i="4"/>
  <c r="AE411" i="4"/>
  <c r="AE412" i="4"/>
  <c r="AF411" i="4"/>
  <c r="Z413" i="4"/>
  <c r="V412" i="4"/>
  <c r="V411" i="4"/>
  <c r="V415" i="4" s="1"/>
  <c r="X412" i="4"/>
  <c r="X411" i="4"/>
  <c r="X415" i="4" s="1"/>
  <c r="S413" i="4"/>
  <c r="O412" i="4" s="1"/>
  <c r="F422" i="4"/>
  <c r="F421" i="4"/>
  <c r="F420" i="4"/>
  <c r="F419" i="4"/>
  <c r="F418" i="4"/>
  <c r="F417" i="4"/>
  <c r="F416" i="4"/>
  <c r="AL411" i="4"/>
  <c r="AK411" i="4"/>
  <c r="AJ411" i="4"/>
  <c r="AG400" i="4"/>
  <c r="AB398" i="4"/>
  <c r="AD399" i="4"/>
  <c r="AD398" i="4"/>
  <c r="AD402" i="4" s="1"/>
  <c r="AE398" i="4"/>
  <c r="AE402" i="4" s="1"/>
  <c r="AE399" i="4"/>
  <c r="AF399" i="4"/>
  <c r="Z400" i="4"/>
  <c r="U398" i="4" s="1"/>
  <c r="U402" i="4" s="1"/>
  <c r="U399" i="4"/>
  <c r="S400" i="4"/>
  <c r="N398" i="4" s="1"/>
  <c r="O399" i="4"/>
  <c r="O398" i="4"/>
  <c r="Q399" i="4"/>
  <c r="Q398" i="4"/>
  <c r="Q402" i="4" s="1"/>
  <c r="R398" i="4"/>
  <c r="R399" i="4"/>
  <c r="R402" i="4"/>
  <c r="F409" i="4"/>
  <c r="F408" i="4"/>
  <c r="F407" i="4"/>
  <c r="F406" i="4"/>
  <c r="F405" i="4"/>
  <c r="F404" i="4"/>
  <c r="F403" i="4"/>
  <c r="AL398" i="4"/>
  <c r="AK398" i="4"/>
  <c r="AJ398" i="4"/>
  <c r="AG387" i="4"/>
  <c r="Z387" i="4"/>
  <c r="U386" i="4"/>
  <c r="W385" i="4"/>
  <c r="W389" i="4" s="1"/>
  <c r="W386" i="4"/>
  <c r="Y385" i="4"/>
  <c r="S387" i="4"/>
  <c r="N385" i="4"/>
  <c r="O385" i="4"/>
  <c r="O389" i="4" s="1"/>
  <c r="O386" i="4"/>
  <c r="P385" i="4"/>
  <c r="P389" i="4" s="1"/>
  <c r="P386" i="4"/>
  <c r="Q385" i="4"/>
  <c r="Q389" i="4" s="1"/>
  <c r="Q386" i="4"/>
  <c r="R385" i="4"/>
  <c r="F396" i="4"/>
  <c r="F395" i="4"/>
  <c r="F394" i="4"/>
  <c r="F393" i="4"/>
  <c r="F392" i="4"/>
  <c r="F391" i="4"/>
  <c r="F390" i="4"/>
  <c r="AL385" i="4"/>
  <c r="AK385" i="4"/>
  <c r="AJ385" i="4"/>
  <c r="AG374" i="4"/>
  <c r="Z374" i="4"/>
  <c r="U372" i="4"/>
  <c r="Y372" i="4"/>
  <c r="Y376" i="4" s="1"/>
  <c r="Y373" i="4"/>
  <c r="S374" i="4"/>
  <c r="O372" i="4"/>
  <c r="F383" i="4"/>
  <c r="F382" i="4"/>
  <c r="F381" i="4"/>
  <c r="F380" i="4"/>
  <c r="F379" i="4"/>
  <c r="F378" i="4"/>
  <c r="F377" i="4"/>
  <c r="AL372" i="4"/>
  <c r="AK372" i="4"/>
  <c r="AJ372" i="4"/>
  <c r="AG361" i="4"/>
  <c r="AD359" i="4"/>
  <c r="AE359" i="4"/>
  <c r="AE363" i="4" s="1"/>
  <c r="AE360" i="4"/>
  <c r="AF359" i="4"/>
  <c r="Z361" i="4"/>
  <c r="V360" i="4"/>
  <c r="X360" i="4"/>
  <c r="S361" i="4"/>
  <c r="N359" i="4"/>
  <c r="N363" i="4" s="1"/>
  <c r="N360" i="4"/>
  <c r="O360" i="4"/>
  <c r="O359" i="4"/>
  <c r="O363" i="4" s="1"/>
  <c r="P359" i="4"/>
  <c r="P363" i="4" s="1"/>
  <c r="P360" i="4"/>
  <c r="Q360" i="4"/>
  <c r="Q359" i="4"/>
  <c r="Q363" i="4" s="1"/>
  <c r="R359" i="4"/>
  <c r="R363" i="4" s="1"/>
  <c r="R360" i="4"/>
  <c r="S362" i="4"/>
  <c r="F370" i="4"/>
  <c r="F369" i="4"/>
  <c r="F368" i="4"/>
  <c r="F367" i="4"/>
  <c r="F366" i="4"/>
  <c r="F365" i="4"/>
  <c r="F364" i="4"/>
  <c r="AL359" i="4"/>
  <c r="AK359" i="4"/>
  <c r="AJ359" i="4"/>
  <c r="AG348" i="4"/>
  <c r="AB347" i="4"/>
  <c r="AD347" i="4"/>
  <c r="AF347" i="4"/>
  <c r="Z348" i="4"/>
  <c r="U346" i="4"/>
  <c r="V346" i="4"/>
  <c r="V350" i="4" s="1"/>
  <c r="V347" i="4"/>
  <c r="W347" i="4"/>
  <c r="W346" i="4"/>
  <c r="W350" i="4" s="1"/>
  <c r="X346" i="4"/>
  <c r="X350" i="4" s="1"/>
  <c r="X347" i="4"/>
  <c r="Y347" i="4"/>
  <c r="Y346" i="4"/>
  <c r="Y350" i="4" s="1"/>
  <c r="S348" i="4"/>
  <c r="F357" i="4"/>
  <c r="F356" i="4"/>
  <c r="F355" i="4"/>
  <c r="F354" i="4"/>
  <c r="F353" i="4"/>
  <c r="F352" i="4"/>
  <c r="F351" i="4"/>
  <c r="AL346" i="4"/>
  <c r="AK346" i="4"/>
  <c r="AJ346" i="4"/>
  <c r="AG335" i="4"/>
  <c r="AB333" i="4"/>
  <c r="AB337" i="4" s="1"/>
  <c r="AB334" i="4"/>
  <c r="AC334" i="4"/>
  <c r="AC333" i="4"/>
  <c r="AD333" i="4"/>
  <c r="AD337" i="4" s="1"/>
  <c r="AD334" i="4"/>
  <c r="AE334" i="4"/>
  <c r="AE333" i="4"/>
  <c r="AF333" i="4"/>
  <c r="AF337" i="4" s="1"/>
  <c r="AF334" i="4"/>
  <c r="Z335" i="4"/>
  <c r="U334" i="4"/>
  <c r="U337" i="4" s="1"/>
  <c r="U333" i="4"/>
  <c r="V333" i="4"/>
  <c r="V337" i="4" s="1"/>
  <c r="V334" i="4"/>
  <c r="W334" i="4"/>
  <c r="W337" i="4" s="1"/>
  <c r="W333" i="4"/>
  <c r="X333" i="4"/>
  <c r="X337" i="4" s="1"/>
  <c r="X334" i="4"/>
  <c r="Y334" i="4"/>
  <c r="Y337" i="4" s="1"/>
  <c r="Y333" i="4"/>
  <c r="S335" i="4"/>
  <c r="F344" i="4"/>
  <c r="F343" i="4"/>
  <c r="F342" i="4"/>
  <c r="F341" i="4"/>
  <c r="F340" i="4"/>
  <c r="F339" i="4"/>
  <c r="F338" i="4"/>
  <c r="AL333" i="4"/>
  <c r="AK333" i="4"/>
  <c r="AJ333" i="4"/>
  <c r="AG322" i="4"/>
  <c r="Z322" i="4"/>
  <c r="W320" i="4"/>
  <c r="Y320" i="4"/>
  <c r="S322" i="4"/>
  <c r="O321" i="4"/>
  <c r="Q321" i="4"/>
  <c r="F331" i="4"/>
  <c r="F330" i="4"/>
  <c r="F329" i="4"/>
  <c r="F328" i="4"/>
  <c r="F327" i="4"/>
  <c r="F326" i="4"/>
  <c r="F325" i="4"/>
  <c r="AL320" i="4"/>
  <c r="AK320" i="4"/>
  <c r="AJ320" i="4"/>
  <c r="S309" i="4"/>
  <c r="AG309" i="4"/>
  <c r="Z309" i="4"/>
  <c r="F318" i="4"/>
  <c r="F317" i="4"/>
  <c r="F316" i="4"/>
  <c r="F315" i="4"/>
  <c r="F314" i="4"/>
  <c r="F313" i="4"/>
  <c r="F312" i="4"/>
  <c r="AL307" i="4"/>
  <c r="AK307" i="4"/>
  <c r="AJ307" i="4"/>
  <c r="AG296" i="4"/>
  <c r="Z296" i="4"/>
  <c r="S296" i="4"/>
  <c r="F305" i="4"/>
  <c r="F304" i="4"/>
  <c r="F303" i="4"/>
  <c r="F302" i="4"/>
  <c r="F301" i="4"/>
  <c r="F300" i="4"/>
  <c r="F299" i="4"/>
  <c r="AL294" i="4"/>
  <c r="AK294" i="4"/>
  <c r="AJ294" i="4"/>
  <c r="AG283" i="4"/>
  <c r="Z283" i="4"/>
  <c r="S283" i="4"/>
  <c r="F292" i="4"/>
  <c r="F291" i="4"/>
  <c r="F290" i="4"/>
  <c r="F289" i="4"/>
  <c r="F288" i="4"/>
  <c r="F287" i="4"/>
  <c r="F286" i="4"/>
  <c r="AL281" i="4"/>
  <c r="AK281" i="4"/>
  <c r="AJ281" i="4"/>
  <c r="AG270" i="4"/>
  <c r="AD269" i="4"/>
  <c r="AF269" i="4"/>
  <c r="Z270" i="4"/>
  <c r="W269" i="4"/>
  <c r="W268" i="4"/>
  <c r="W272" i="4" s="1"/>
  <c r="X268" i="4"/>
  <c r="X272" i="4" s="1"/>
  <c r="X269" i="4"/>
  <c r="Y269" i="4"/>
  <c r="Y268" i="4"/>
  <c r="Y272" i="4" s="1"/>
  <c r="S270" i="4"/>
  <c r="F279" i="4"/>
  <c r="F278" i="4"/>
  <c r="F277" i="4"/>
  <c r="F276" i="4"/>
  <c r="F275" i="4"/>
  <c r="F274" i="4"/>
  <c r="F273" i="4"/>
  <c r="AL268" i="4"/>
  <c r="AK268" i="4"/>
  <c r="AJ268" i="4"/>
  <c r="AG257" i="4"/>
  <c r="Z257" i="4"/>
  <c r="S257" i="4"/>
  <c r="F266" i="4"/>
  <c r="F265" i="4"/>
  <c r="F264" i="4"/>
  <c r="F263" i="4"/>
  <c r="F262" i="4"/>
  <c r="F261" i="4"/>
  <c r="F260" i="4"/>
  <c r="AL255" i="4"/>
  <c r="AK255" i="4"/>
  <c r="AJ255" i="4"/>
  <c r="AB243" i="4"/>
  <c r="N243" i="4"/>
  <c r="F253" i="4"/>
  <c r="F252" i="4"/>
  <c r="F251" i="4"/>
  <c r="F250" i="4"/>
  <c r="F249" i="4"/>
  <c r="F248" i="4"/>
  <c r="F247" i="4"/>
  <c r="AL242" i="4"/>
  <c r="AK242" i="4"/>
  <c r="AJ242" i="4"/>
  <c r="AG231" i="4"/>
  <c r="AE230" i="4"/>
  <c r="Z231" i="4"/>
  <c r="W229" i="4"/>
  <c r="W233" i="4" s="1"/>
  <c r="W230" i="4"/>
  <c r="X230" i="4"/>
  <c r="X229" i="4"/>
  <c r="X233" i="4" s="1"/>
  <c r="Y229" i="4"/>
  <c r="Y233" i="4" s="1"/>
  <c r="Y230" i="4"/>
  <c r="S231" i="4"/>
  <c r="P230" i="4"/>
  <c r="P233" i="4" s="1"/>
  <c r="P229" i="4"/>
  <c r="Q229" i="4"/>
  <c r="Q233" i="4" s="1"/>
  <c r="Q230" i="4"/>
  <c r="R230" i="4"/>
  <c r="R233" i="4" s="1"/>
  <c r="R229" i="4"/>
  <c r="L231" i="4"/>
  <c r="F240" i="4"/>
  <c r="F239" i="4"/>
  <c r="F238" i="4"/>
  <c r="F237" i="4"/>
  <c r="F236" i="4"/>
  <c r="F235" i="4"/>
  <c r="F234" i="4"/>
  <c r="AL229" i="4"/>
  <c r="AK229" i="4"/>
  <c r="AJ229" i="4"/>
  <c r="AG218" i="4"/>
  <c r="Z218" i="4"/>
  <c r="S218" i="4"/>
  <c r="F227" i="4"/>
  <c r="F226" i="4"/>
  <c r="F225" i="4"/>
  <c r="F224" i="4"/>
  <c r="F223" i="4"/>
  <c r="F222" i="4"/>
  <c r="F221" i="4"/>
  <c r="AL216" i="4"/>
  <c r="AK216" i="4"/>
  <c r="AJ216" i="4"/>
  <c r="AG205" i="4"/>
  <c r="Z205" i="4"/>
  <c r="S205" i="4"/>
  <c r="F214" i="4"/>
  <c r="F213" i="4"/>
  <c r="F212" i="4"/>
  <c r="F211" i="4"/>
  <c r="F210" i="4"/>
  <c r="F209" i="4"/>
  <c r="F208" i="4"/>
  <c r="AL203" i="4"/>
  <c r="AK203" i="4"/>
  <c r="AJ203" i="4"/>
  <c r="AG192" i="4"/>
  <c r="AD190" i="4"/>
  <c r="AD191" i="4"/>
  <c r="AD194" i="4"/>
  <c r="AE190" i="4"/>
  <c r="AE191" i="4"/>
  <c r="AE194" i="4"/>
  <c r="AF190" i="4"/>
  <c r="AF191" i="4"/>
  <c r="AF194" i="4"/>
  <c r="W190" i="4"/>
  <c r="W191" i="4"/>
  <c r="W194" i="4"/>
  <c r="X190" i="4"/>
  <c r="X191" i="4"/>
  <c r="X194" i="4"/>
  <c r="Y190" i="4"/>
  <c r="Y191" i="4"/>
  <c r="Y194" i="4"/>
  <c r="S192" i="4"/>
  <c r="P191" i="4"/>
  <c r="P194" i="4"/>
  <c r="Q190" i="4"/>
  <c r="Q191" i="4"/>
  <c r="Q194" i="4"/>
  <c r="R191" i="4"/>
  <c r="R194" i="4"/>
  <c r="F201" i="4"/>
  <c r="F200" i="4"/>
  <c r="F199" i="4"/>
  <c r="F198" i="4"/>
  <c r="F197" i="4"/>
  <c r="F196" i="4"/>
  <c r="F195" i="4"/>
  <c r="AL190" i="4"/>
  <c r="AK190" i="4"/>
  <c r="AJ190" i="4"/>
  <c r="AG166" i="4"/>
  <c r="Z166" i="4"/>
  <c r="S166" i="4"/>
  <c r="F188" i="4"/>
  <c r="F187" i="4"/>
  <c r="F186" i="4"/>
  <c r="F185" i="4"/>
  <c r="F184" i="4"/>
  <c r="F183" i="4"/>
  <c r="F182" i="4"/>
  <c r="AL177" i="4"/>
  <c r="AK177" i="4"/>
  <c r="AJ177" i="4"/>
  <c r="S62" i="4"/>
  <c r="P63" i="4" s="1"/>
  <c r="F175" i="4"/>
  <c r="F174" i="4"/>
  <c r="F173" i="4"/>
  <c r="F172" i="4"/>
  <c r="F171" i="4"/>
  <c r="F170" i="4"/>
  <c r="F169" i="4"/>
  <c r="AL164" i="4"/>
  <c r="AK164" i="4"/>
  <c r="AJ164" i="4"/>
  <c r="AG153" i="4"/>
  <c r="Z153" i="4"/>
  <c r="S153" i="4"/>
  <c r="F162" i="4"/>
  <c r="F161" i="4"/>
  <c r="F160" i="4"/>
  <c r="F159" i="4"/>
  <c r="F158" i="4"/>
  <c r="F157" i="4"/>
  <c r="F156" i="4"/>
  <c r="AL151" i="4"/>
  <c r="AK151" i="4"/>
  <c r="AJ151" i="4"/>
  <c r="AG140" i="4"/>
  <c r="Z140" i="4"/>
  <c r="S140" i="4"/>
  <c r="F149" i="4"/>
  <c r="F148" i="4"/>
  <c r="F147" i="4"/>
  <c r="F146" i="4"/>
  <c r="F145" i="4"/>
  <c r="F144" i="4"/>
  <c r="F143" i="4"/>
  <c r="AL138" i="4"/>
  <c r="AK138" i="4"/>
  <c r="AJ138" i="4"/>
  <c r="AG127" i="4"/>
  <c r="Z127" i="4"/>
  <c r="S127" i="4"/>
  <c r="F136" i="4"/>
  <c r="F135" i="4"/>
  <c r="F134" i="4"/>
  <c r="F133" i="4"/>
  <c r="F132" i="4"/>
  <c r="F131" i="4"/>
  <c r="F130" i="4"/>
  <c r="AL125" i="4"/>
  <c r="AK125" i="4"/>
  <c r="AJ125" i="4"/>
  <c r="AG114" i="4"/>
  <c r="Z114" i="4"/>
  <c r="W113" i="4"/>
  <c r="S114" i="4"/>
  <c r="F123" i="4"/>
  <c r="F122" i="4"/>
  <c r="F121" i="4"/>
  <c r="F120" i="4"/>
  <c r="F119" i="4"/>
  <c r="F118" i="4"/>
  <c r="F117" i="4"/>
  <c r="AL112" i="4"/>
  <c r="AK112" i="4"/>
  <c r="AJ112" i="4"/>
  <c r="AG101" i="4"/>
  <c r="Z101" i="4"/>
  <c r="W100" i="4"/>
  <c r="S101" i="4"/>
  <c r="F110" i="4"/>
  <c r="F109" i="4"/>
  <c r="F108" i="4"/>
  <c r="F107" i="4"/>
  <c r="F106" i="4"/>
  <c r="F105" i="4"/>
  <c r="F104" i="4"/>
  <c r="AL99" i="4"/>
  <c r="AK99" i="4"/>
  <c r="AJ99" i="4"/>
  <c r="AG88" i="4"/>
  <c r="AD89" i="4" s="1"/>
  <c r="Z88" i="4"/>
  <c r="W89" i="4" s="1"/>
  <c r="S88" i="4"/>
  <c r="P89" i="4" s="1"/>
  <c r="F97" i="4"/>
  <c r="F96" i="4"/>
  <c r="F95" i="4"/>
  <c r="F94" i="4"/>
  <c r="F93" i="4"/>
  <c r="F92" i="4"/>
  <c r="F91" i="4"/>
  <c r="AL86" i="4"/>
  <c r="AK86" i="4"/>
  <c r="AJ86" i="4"/>
  <c r="F84" i="4"/>
  <c r="F83" i="4"/>
  <c r="F82" i="4"/>
  <c r="F81" i="4"/>
  <c r="F80" i="4"/>
  <c r="F79" i="4"/>
  <c r="F78" i="4"/>
  <c r="AL73" i="4"/>
  <c r="AK73" i="4"/>
  <c r="AJ73" i="4"/>
  <c r="Z62" i="4"/>
  <c r="W63" i="4" s="1"/>
  <c r="F71" i="4"/>
  <c r="F70" i="4"/>
  <c r="F69" i="4"/>
  <c r="F68" i="4"/>
  <c r="F67" i="4"/>
  <c r="F66" i="4"/>
  <c r="F65" i="4"/>
  <c r="AL60" i="4"/>
  <c r="AK60" i="4"/>
  <c r="AJ60" i="4"/>
  <c r="Z49" i="4"/>
  <c r="V50" i="4" s="1"/>
  <c r="S49" i="4"/>
  <c r="P50" i="4" s="1"/>
  <c r="F58" i="4"/>
  <c r="F57" i="4"/>
  <c r="F56" i="4"/>
  <c r="F55" i="4"/>
  <c r="F54" i="4"/>
  <c r="F53" i="4"/>
  <c r="F52" i="4"/>
  <c r="AL47" i="4"/>
  <c r="AK47" i="4"/>
  <c r="AJ47" i="4"/>
  <c r="F45" i="4"/>
  <c r="W112" i="4"/>
  <c r="Y113" i="4"/>
  <c r="P113" i="4"/>
  <c r="W116" i="4"/>
  <c r="Y112" i="4"/>
  <c r="Y116" i="4"/>
  <c r="AE113" i="4"/>
  <c r="AE112" i="4"/>
  <c r="AE116" i="4"/>
  <c r="X113" i="4"/>
  <c r="X112" i="4"/>
  <c r="R113" i="4"/>
  <c r="R112" i="4"/>
  <c r="Y100" i="4"/>
  <c r="Y99" i="4"/>
  <c r="W99" i="4"/>
  <c r="W103" i="4" s="1"/>
  <c r="X100" i="4"/>
  <c r="P100" i="4"/>
  <c r="P99" i="4"/>
  <c r="P103" i="4" s="1"/>
  <c r="R99" i="4"/>
  <c r="R103" i="4" s="1"/>
  <c r="Y103" i="4"/>
  <c r="P112" i="4"/>
  <c r="P116" i="4"/>
  <c r="R116" i="4"/>
  <c r="AF113" i="4"/>
  <c r="AF112" i="4"/>
  <c r="AD112" i="4"/>
  <c r="AD113" i="4"/>
  <c r="X116" i="4"/>
  <c r="Q113" i="4"/>
  <c r="Q112" i="4"/>
  <c r="X99" i="4"/>
  <c r="X103" i="4" s="1"/>
  <c r="Q100" i="4"/>
  <c r="Q99" i="4"/>
  <c r="Q103" i="4"/>
  <c r="E100" i="13"/>
  <c r="E101" i="13"/>
  <c r="E102" i="13"/>
  <c r="C141" i="13" s="1"/>
  <c r="E103" i="13"/>
  <c r="E104" i="13"/>
  <c r="E99" i="13"/>
  <c r="E85" i="13"/>
  <c r="E90" i="13"/>
  <c r="E40" i="13"/>
  <c r="E41" i="13"/>
  <c r="E42" i="13"/>
  <c r="E43" i="13"/>
  <c r="E44" i="13"/>
  <c r="E45" i="13"/>
  <c r="E47" i="13"/>
  <c r="E48" i="13"/>
  <c r="E83" i="13"/>
  <c r="E84" i="13"/>
  <c r="E86" i="13"/>
  <c r="E87" i="13"/>
  <c r="E88" i="13"/>
  <c r="E89" i="13"/>
  <c r="AF20" i="17"/>
  <c r="AD116" i="4"/>
  <c r="AF116" i="4"/>
  <c r="Q116" i="4"/>
  <c r="Q116" i="17"/>
  <c r="AA116" i="17"/>
  <c r="AF116" i="17"/>
  <c r="AK116" i="17"/>
  <c r="AP116" i="17"/>
  <c r="J46" i="17"/>
  <c r="K46" i="17"/>
  <c r="L46" i="17"/>
  <c r="I46" i="17"/>
  <c r="AA108" i="17"/>
  <c r="BH109" i="17"/>
  <c r="BI109" i="17"/>
  <c r="BD109" i="17"/>
  <c r="BE109" i="17"/>
  <c r="BB110" i="17"/>
  <c r="BC110" i="17"/>
  <c r="BJ110" i="17"/>
  <c r="BK110" i="17"/>
  <c r="BB111" i="17"/>
  <c r="BC111" i="17"/>
  <c r="BD111" i="17"/>
  <c r="BE111" i="17"/>
  <c r="BH112" i="17"/>
  <c r="BI112" i="17"/>
  <c r="BJ112" i="17"/>
  <c r="BK112" i="17"/>
  <c r="BH113" i="17"/>
  <c r="BI113" i="17"/>
  <c r="BJ113" i="17"/>
  <c r="BK113" i="17"/>
  <c r="BB114" i="17"/>
  <c r="BI114" i="17"/>
  <c r="BJ114" i="17"/>
  <c r="BK114" i="17"/>
  <c r="BH115" i="17"/>
  <c r="BI115" i="17"/>
  <c r="BJ115" i="17"/>
  <c r="BK115" i="17"/>
  <c r="BB116" i="17"/>
  <c r="BD116" i="17"/>
  <c r="BK116" i="17"/>
  <c r="BH117" i="17"/>
  <c r="BC117" i="17"/>
  <c r="BJ117" i="17"/>
  <c r="BE117" i="17"/>
  <c r="BB118" i="17"/>
  <c r="BC118" i="17"/>
  <c r="BJ118" i="17"/>
  <c r="BK118" i="17"/>
  <c r="BH119" i="17"/>
  <c r="BI119" i="17"/>
  <c r="BJ119" i="17"/>
  <c r="BK119" i="17"/>
  <c r="BH120" i="17"/>
  <c r="BI120" i="17"/>
  <c r="BJ120" i="17"/>
  <c r="BK120" i="17"/>
  <c r="BH121" i="17"/>
  <c r="BC121" i="17"/>
  <c r="BD121" i="17"/>
  <c r="BK121" i="17"/>
  <c r="BB122" i="17"/>
  <c r="BI122" i="17"/>
  <c r="BJ122" i="17"/>
  <c r="BK122" i="17"/>
  <c r="BH123" i="17"/>
  <c r="BC123" i="17"/>
  <c r="BJ123" i="17"/>
  <c r="BE123" i="17"/>
  <c r="BH124" i="17"/>
  <c r="BC124" i="17"/>
  <c r="BD124" i="17"/>
  <c r="BE124" i="17"/>
  <c r="BH125" i="17"/>
  <c r="BI125" i="17"/>
  <c r="BD125" i="17"/>
  <c r="BE125" i="17"/>
  <c r="BH126" i="17"/>
  <c r="BC126" i="17"/>
  <c r="BD126" i="17"/>
  <c r="BE126" i="17"/>
  <c r="BH127" i="17"/>
  <c r="BI127" i="17"/>
  <c r="BD127" i="17"/>
  <c r="BK127" i="17"/>
  <c r="BH128" i="17"/>
  <c r="BI128" i="17"/>
  <c r="BJ128" i="17"/>
  <c r="BK128" i="17"/>
  <c r="BH129" i="17"/>
  <c r="BI129" i="17"/>
  <c r="BC129" i="17"/>
  <c r="BJ129" i="17"/>
  <c r="BK129" i="17"/>
  <c r="BH130" i="17"/>
  <c r="BI130" i="17"/>
  <c r="BJ130" i="17"/>
  <c r="BE130" i="17"/>
  <c r="BB131" i="17"/>
  <c r="BC131" i="17"/>
  <c r="BJ131" i="17"/>
  <c r="BK131" i="17"/>
  <c r="BH132" i="17"/>
  <c r="BC132" i="17"/>
  <c r="BJ132" i="17"/>
  <c r="BE132" i="17"/>
  <c r="BH133" i="17"/>
  <c r="BI133" i="17"/>
  <c r="BJ133" i="17"/>
  <c r="BE133" i="17"/>
  <c r="BJ108" i="17"/>
  <c r="BK108" i="17"/>
  <c r="AO134" i="17"/>
  <c r="AN134" i="17"/>
  <c r="AM134" i="17"/>
  <c r="AL134" i="17"/>
  <c r="AP133" i="17"/>
  <c r="AP132" i="17"/>
  <c r="AP131" i="17"/>
  <c r="AP130" i="17"/>
  <c r="AP129" i="17"/>
  <c r="AP128" i="17"/>
  <c r="AP127" i="17"/>
  <c r="AP126" i="17"/>
  <c r="AP125" i="17"/>
  <c r="AP124" i="17"/>
  <c r="AP123" i="17"/>
  <c r="AP122" i="17"/>
  <c r="AP121" i="17"/>
  <c r="AP120" i="17"/>
  <c r="AP119" i="17"/>
  <c r="AP118" i="17"/>
  <c r="AP117" i="17"/>
  <c r="AP115" i="17"/>
  <c r="AP114" i="17"/>
  <c r="AP113" i="17"/>
  <c r="AP112" i="17"/>
  <c r="AP111" i="17"/>
  <c r="AP110" i="17"/>
  <c r="AP109" i="17"/>
  <c r="AP108" i="17"/>
  <c r="AJ134" i="17"/>
  <c r="AI134" i="17"/>
  <c r="AG134" i="17"/>
  <c r="AK133" i="17"/>
  <c r="AK132" i="17"/>
  <c r="AK131" i="17"/>
  <c r="AK130" i="17"/>
  <c r="AK129" i="17"/>
  <c r="AK128" i="17"/>
  <c r="AK127" i="17"/>
  <c r="AK126" i="17"/>
  <c r="AK125" i="17"/>
  <c r="AK124" i="17"/>
  <c r="AK123" i="17"/>
  <c r="AK122" i="17"/>
  <c r="AK121" i="17"/>
  <c r="AK120" i="17"/>
  <c r="AK119" i="17"/>
  <c r="AK118" i="17"/>
  <c r="AK117" i="17"/>
  <c r="AK115" i="17"/>
  <c r="AK114" i="17"/>
  <c r="AK113" i="17"/>
  <c r="AK112" i="17"/>
  <c r="AK111" i="17"/>
  <c r="AK110" i="17"/>
  <c r="AK109" i="17"/>
  <c r="AK108" i="17"/>
  <c r="AE134" i="17"/>
  <c r="AD134" i="17"/>
  <c r="AB134" i="17"/>
  <c r="AF133" i="17"/>
  <c r="AF132" i="17"/>
  <c r="AF131" i="17"/>
  <c r="AF130" i="17"/>
  <c r="AF129" i="17"/>
  <c r="AF128" i="17"/>
  <c r="AF127" i="17"/>
  <c r="AF126" i="17"/>
  <c r="AF125" i="17"/>
  <c r="AF124" i="17"/>
  <c r="AF123" i="17"/>
  <c r="AF122" i="17"/>
  <c r="AF121" i="17"/>
  <c r="AF120" i="17"/>
  <c r="AF119" i="17"/>
  <c r="AF118" i="17"/>
  <c r="AF117" i="17"/>
  <c r="AF115" i="17"/>
  <c r="AF114" i="17"/>
  <c r="AF113" i="17"/>
  <c r="AF112" i="17"/>
  <c r="AF111" i="17"/>
  <c r="AF110" i="17"/>
  <c r="AF109" i="17"/>
  <c r="AF108" i="17"/>
  <c r="Z134" i="17"/>
  <c r="Y134" i="17"/>
  <c r="W134" i="17"/>
  <c r="AA133" i="17"/>
  <c r="AA132" i="17"/>
  <c r="AA131" i="17"/>
  <c r="AA130" i="17"/>
  <c r="AA129" i="17"/>
  <c r="AA128" i="17"/>
  <c r="AA127" i="17"/>
  <c r="AA126" i="17"/>
  <c r="AA125" i="17"/>
  <c r="AA124" i="17"/>
  <c r="AA123" i="17"/>
  <c r="AA122" i="17"/>
  <c r="AA121" i="17"/>
  <c r="AA120" i="17"/>
  <c r="AA119" i="17"/>
  <c r="AA118" i="17"/>
  <c r="AA117" i="17"/>
  <c r="AA115" i="17"/>
  <c r="AA114" i="17"/>
  <c r="AA113" i="17"/>
  <c r="AA112" i="17"/>
  <c r="AA111" i="17"/>
  <c r="AA110" i="17"/>
  <c r="AA109" i="17"/>
  <c r="U134" i="17"/>
  <c r="T134" i="17"/>
  <c r="S134" i="17"/>
  <c r="R134" i="17"/>
  <c r="Q109" i="17"/>
  <c r="Q110" i="17"/>
  <c r="Q111" i="17"/>
  <c r="Q112" i="17"/>
  <c r="Q113" i="17"/>
  <c r="Q114" i="17"/>
  <c r="Q115" i="17"/>
  <c r="Q117" i="17"/>
  <c r="Q118" i="17"/>
  <c r="Q119" i="17"/>
  <c r="Q120" i="17"/>
  <c r="Q121" i="17"/>
  <c r="Q122" i="17"/>
  <c r="Q123" i="17"/>
  <c r="Q124" i="17"/>
  <c r="AU124" i="17" s="1"/>
  <c r="Q125" i="17"/>
  <c r="Q126" i="17"/>
  <c r="Q127" i="17"/>
  <c r="Q128" i="17"/>
  <c r="Q129" i="17"/>
  <c r="Q130" i="17"/>
  <c r="Q131" i="17"/>
  <c r="Q132" i="17"/>
  <c r="AU132" i="17" s="1"/>
  <c r="Q133" i="17"/>
  <c r="Q108" i="17"/>
  <c r="M134" i="17"/>
  <c r="BB79" i="17"/>
  <c r="BI79" i="17"/>
  <c r="BJ79" i="17"/>
  <c r="BK79" i="17"/>
  <c r="BH80" i="17"/>
  <c r="BI80" i="17"/>
  <c r="BJ80" i="17"/>
  <c r="BK80" i="17"/>
  <c r="BH81" i="17"/>
  <c r="BI81" i="17"/>
  <c r="BJ81" i="17"/>
  <c r="BK81" i="17"/>
  <c r="BB82" i="17"/>
  <c r="BI82" i="17"/>
  <c r="BJ82" i="17"/>
  <c r="BK82" i="17"/>
  <c r="BH83" i="17"/>
  <c r="BI83" i="17"/>
  <c r="BJ83" i="17"/>
  <c r="BK83" i="17"/>
  <c r="BH84" i="17"/>
  <c r="BI84" i="17"/>
  <c r="BJ84" i="17"/>
  <c r="BK84" i="17"/>
  <c r="BB85" i="17"/>
  <c r="BC85" i="17"/>
  <c r="BJ85" i="17"/>
  <c r="BK85" i="17"/>
  <c r="BB86" i="17"/>
  <c r="BI86" i="17"/>
  <c r="BJ86" i="17"/>
  <c r="BK86" i="17"/>
  <c r="BB87" i="17"/>
  <c r="BC87" i="17"/>
  <c r="BJ87" i="17"/>
  <c r="BK87" i="17"/>
  <c r="BH88" i="17"/>
  <c r="BI88" i="17"/>
  <c r="BJ88" i="17"/>
  <c r="BE88" i="17"/>
  <c r="BB89" i="17"/>
  <c r="BC89" i="17"/>
  <c r="BD89" i="17"/>
  <c r="BE89" i="17"/>
  <c r="BH90" i="17"/>
  <c r="BI90" i="17"/>
  <c r="BJ90" i="17"/>
  <c r="BK90" i="17"/>
  <c r="BB91" i="17"/>
  <c r="BC91" i="17"/>
  <c r="BD91" i="17"/>
  <c r="BE91" i="17"/>
  <c r="BH92" i="17"/>
  <c r="BC92" i="17"/>
  <c r="BD92" i="17"/>
  <c r="BE92" i="17"/>
  <c r="BB93" i="17"/>
  <c r="BC93" i="17"/>
  <c r="BD93" i="17"/>
  <c r="BK93" i="17"/>
  <c r="BH94" i="17"/>
  <c r="BI94" i="17"/>
  <c r="BJ94" i="17"/>
  <c r="BK94" i="17"/>
  <c r="BH95" i="17"/>
  <c r="BC95" i="17"/>
  <c r="BD95" i="17"/>
  <c r="BE95" i="17"/>
  <c r="BB96" i="17"/>
  <c r="BI96" i="17"/>
  <c r="BJ96" i="17"/>
  <c r="BK96" i="17"/>
  <c r="BH97" i="17"/>
  <c r="BI97" i="17"/>
  <c r="BJ97" i="17"/>
  <c r="BE97" i="17"/>
  <c r="BH98" i="17"/>
  <c r="BI98" i="17"/>
  <c r="BJ98" i="17"/>
  <c r="BK98" i="17"/>
  <c r="BH99" i="17"/>
  <c r="BC99" i="17"/>
  <c r="BD99" i="17"/>
  <c r="BE99" i="17"/>
  <c r="BH100" i="17"/>
  <c r="BI100" i="17"/>
  <c r="BJ100" i="17"/>
  <c r="BK100" i="17"/>
  <c r="BB101" i="17"/>
  <c r="BC101" i="17"/>
  <c r="BD101" i="17"/>
  <c r="BE101" i="17"/>
  <c r="BH102" i="17"/>
  <c r="BI102" i="17"/>
  <c r="BD102" i="17"/>
  <c r="BE102" i="17"/>
  <c r="BB103" i="17"/>
  <c r="BC103" i="17"/>
  <c r="BD103" i="17"/>
  <c r="BK103" i="17"/>
  <c r="BB104" i="17"/>
  <c r="BC104" i="17"/>
  <c r="BD104" i="17"/>
  <c r="BE104" i="17"/>
  <c r="BB105" i="17"/>
  <c r="BC105" i="17"/>
  <c r="BD105" i="17"/>
  <c r="BE105" i="17"/>
  <c r="BH106" i="17"/>
  <c r="BI106" i="17"/>
  <c r="BJ106" i="17"/>
  <c r="BK106" i="17"/>
  <c r="BI78" i="17"/>
  <c r="BJ78" i="17"/>
  <c r="BE78" i="17"/>
  <c r="BH78" i="17"/>
  <c r="AO107" i="17"/>
  <c r="AN107" i="17"/>
  <c r="AM107" i="17"/>
  <c r="AL107" i="17"/>
  <c r="AP106" i="17"/>
  <c r="AP105" i="17"/>
  <c r="AP104" i="17"/>
  <c r="AP103" i="17"/>
  <c r="AP102" i="17"/>
  <c r="AP101" i="17"/>
  <c r="AP100" i="17"/>
  <c r="AP99" i="17"/>
  <c r="AP98" i="17"/>
  <c r="AP97" i="17"/>
  <c r="AP96" i="17"/>
  <c r="AP95" i="17"/>
  <c r="AP94" i="17"/>
  <c r="AP93" i="17"/>
  <c r="AP92" i="17"/>
  <c r="AP91" i="17"/>
  <c r="AP90" i="17"/>
  <c r="AP89" i="17"/>
  <c r="AP88" i="17"/>
  <c r="AP87" i="17"/>
  <c r="AP86" i="17"/>
  <c r="AP85" i="17"/>
  <c r="AP84" i="17"/>
  <c r="AP83" i="17"/>
  <c r="AP82" i="17"/>
  <c r="AP81" i="17"/>
  <c r="AP80" i="17"/>
  <c r="AP79" i="17"/>
  <c r="AP78" i="17"/>
  <c r="AJ107" i="17"/>
  <c r="AI107" i="17"/>
  <c r="AH107" i="17"/>
  <c r="AG107" i="17"/>
  <c r="AK106" i="17"/>
  <c r="AK105" i="17"/>
  <c r="AK104" i="17"/>
  <c r="AK103" i="17"/>
  <c r="AK102" i="17"/>
  <c r="AK101" i="17"/>
  <c r="AK100" i="17"/>
  <c r="AK99" i="17"/>
  <c r="AK98" i="17"/>
  <c r="AK97" i="17"/>
  <c r="AK96" i="17"/>
  <c r="AK95" i="17"/>
  <c r="AK94" i="17"/>
  <c r="AK93" i="17"/>
  <c r="AK92" i="17"/>
  <c r="AK91" i="17"/>
  <c r="AK90" i="17"/>
  <c r="AK89" i="17"/>
  <c r="AK88" i="17"/>
  <c r="AK87" i="17"/>
  <c r="AK86" i="17"/>
  <c r="AK85" i="17"/>
  <c r="AK84" i="17"/>
  <c r="AK83" i="17"/>
  <c r="AK82" i="17"/>
  <c r="AK81" i="17"/>
  <c r="AK80" i="17"/>
  <c r="AK79" i="17"/>
  <c r="AK78" i="17"/>
  <c r="AE107" i="17"/>
  <c r="AD107" i="17"/>
  <c r="AC107" i="17"/>
  <c r="AB107" i="17"/>
  <c r="AF106" i="17"/>
  <c r="AF105" i="17"/>
  <c r="AF104" i="17"/>
  <c r="AF103" i="17"/>
  <c r="AF102" i="17"/>
  <c r="AF101" i="17"/>
  <c r="AF100" i="17"/>
  <c r="AF99" i="17"/>
  <c r="AF98" i="17"/>
  <c r="AF97" i="17"/>
  <c r="AF96" i="17"/>
  <c r="AF95" i="17"/>
  <c r="AF94" i="17"/>
  <c r="AF93" i="17"/>
  <c r="AF92" i="17"/>
  <c r="AF91" i="17"/>
  <c r="AF90" i="17"/>
  <c r="AF89" i="17"/>
  <c r="AF88" i="17"/>
  <c r="AF87" i="17"/>
  <c r="AF86" i="17"/>
  <c r="AF85" i="17"/>
  <c r="AF84" i="17"/>
  <c r="AF83" i="17"/>
  <c r="AF82" i="17"/>
  <c r="AF81" i="17"/>
  <c r="AF80" i="17"/>
  <c r="AF79" i="17"/>
  <c r="AF78" i="17"/>
  <c r="Z107" i="17"/>
  <c r="Y107" i="17"/>
  <c r="X107" i="17"/>
  <c r="W107" i="17"/>
  <c r="AA106" i="17"/>
  <c r="AA105" i="17"/>
  <c r="AA104" i="17"/>
  <c r="AA103" i="17"/>
  <c r="AA102" i="17"/>
  <c r="AA101" i="17"/>
  <c r="AA100" i="17"/>
  <c r="AA99" i="17"/>
  <c r="AA98" i="17"/>
  <c r="AA97" i="17"/>
  <c r="AA96" i="17"/>
  <c r="AA95" i="17"/>
  <c r="AA94" i="17"/>
  <c r="AA93" i="17"/>
  <c r="AA92" i="17"/>
  <c r="AA91" i="17"/>
  <c r="AA90" i="17"/>
  <c r="AA89" i="17"/>
  <c r="AA88" i="17"/>
  <c r="AA87" i="17"/>
  <c r="AA86" i="17"/>
  <c r="AA85" i="17"/>
  <c r="AA84" i="17"/>
  <c r="AA83" i="17"/>
  <c r="AA82" i="17"/>
  <c r="AA81" i="17"/>
  <c r="AA80" i="17"/>
  <c r="AA79" i="17"/>
  <c r="AA78" i="17"/>
  <c r="U107" i="17"/>
  <c r="T107" i="17"/>
  <c r="S107" i="17"/>
  <c r="R107" i="17"/>
  <c r="Q79" i="17"/>
  <c r="Q80" i="17"/>
  <c r="Q81" i="17"/>
  <c r="Q82" i="17"/>
  <c r="Q83" i="17"/>
  <c r="Q84" i="17"/>
  <c r="Q85" i="17"/>
  <c r="Q86" i="17"/>
  <c r="Q87" i="17"/>
  <c r="Q88" i="17"/>
  <c r="Q89" i="17"/>
  <c r="Q90" i="17"/>
  <c r="Q91" i="17"/>
  <c r="Q92" i="17"/>
  <c r="Q93" i="17"/>
  <c r="Q94" i="17"/>
  <c r="Q95" i="17"/>
  <c r="Q96" i="17"/>
  <c r="Q97" i="17"/>
  <c r="Q98" i="17"/>
  <c r="Q99" i="17"/>
  <c r="Q100" i="17"/>
  <c r="Q101" i="17"/>
  <c r="Q102" i="17"/>
  <c r="Q103" i="17"/>
  <c r="Q104" i="17"/>
  <c r="Q105" i="17"/>
  <c r="Q106" i="17"/>
  <c r="Q78" i="17"/>
  <c r="M107" i="17"/>
  <c r="N107" i="17"/>
  <c r="O107" i="17"/>
  <c r="P107" i="17"/>
  <c r="BH66" i="17"/>
  <c r="BI66" i="17"/>
  <c r="BJ66" i="17"/>
  <c r="BK66" i="17"/>
  <c r="BB67" i="17"/>
  <c r="BC67" i="17"/>
  <c r="BJ67" i="17"/>
  <c r="BK67" i="17"/>
  <c r="BH68" i="17"/>
  <c r="BC68" i="17"/>
  <c r="BJ68" i="17"/>
  <c r="BK68" i="17"/>
  <c r="BH69" i="17"/>
  <c r="BI69" i="17"/>
  <c r="BJ69" i="17"/>
  <c r="BE69" i="17"/>
  <c r="BH70" i="17"/>
  <c r="BD70" i="17"/>
  <c r="BE70" i="17"/>
  <c r="BB71" i="17"/>
  <c r="BI71" i="17"/>
  <c r="BJ71" i="17"/>
  <c r="BK71" i="17"/>
  <c r="BH72" i="17"/>
  <c r="BC72" i="17"/>
  <c r="BD72" i="17"/>
  <c r="BE72" i="17"/>
  <c r="BH73" i="17"/>
  <c r="BI73" i="17"/>
  <c r="BJ73" i="17"/>
  <c r="BK73" i="17"/>
  <c r="BB74" i="17"/>
  <c r="BC74" i="17"/>
  <c r="BJ74" i="17"/>
  <c r="BK74" i="17"/>
  <c r="BH75" i="17"/>
  <c r="BI75" i="17"/>
  <c r="BD75" i="17"/>
  <c r="BE75" i="17"/>
  <c r="BB76" i="17"/>
  <c r="BI76" i="17"/>
  <c r="BJ76" i="17"/>
  <c r="BK76" i="17"/>
  <c r="BD65" i="17"/>
  <c r="BK65" i="17"/>
  <c r="BH65" i="17"/>
  <c r="AO77" i="17"/>
  <c r="AN77" i="17"/>
  <c r="AM77" i="17"/>
  <c r="AL77" i="17"/>
  <c r="AP76" i="17"/>
  <c r="AP75" i="17"/>
  <c r="AP74" i="17"/>
  <c r="AP73" i="17"/>
  <c r="AP72" i="17"/>
  <c r="AP71" i="17"/>
  <c r="AP70" i="17"/>
  <c r="AP69" i="17"/>
  <c r="AP68" i="17"/>
  <c r="AP67" i="17"/>
  <c r="AP66" i="17"/>
  <c r="AP65" i="17"/>
  <c r="AJ77" i="17"/>
  <c r="AI77" i="17"/>
  <c r="AH77" i="17"/>
  <c r="AG77" i="17"/>
  <c r="AK76" i="17"/>
  <c r="AK75" i="17"/>
  <c r="AK74" i="17"/>
  <c r="AK73" i="17"/>
  <c r="AK72" i="17"/>
  <c r="AK71" i="17"/>
  <c r="AK70" i="17"/>
  <c r="AK69" i="17"/>
  <c r="AK68" i="17"/>
  <c r="AK67" i="17"/>
  <c r="AK66" i="17"/>
  <c r="AK65" i="17"/>
  <c r="AE77" i="17"/>
  <c r="AD77" i="17"/>
  <c r="AC77" i="17"/>
  <c r="AB77" i="17"/>
  <c r="AF76" i="17"/>
  <c r="AF75" i="17"/>
  <c r="AF74" i="17"/>
  <c r="AF73" i="17"/>
  <c r="AF72" i="17"/>
  <c r="AF71" i="17"/>
  <c r="AF70" i="17"/>
  <c r="AF69" i="17"/>
  <c r="AF68" i="17"/>
  <c r="AF67" i="17"/>
  <c r="AF66" i="17"/>
  <c r="AF65" i="17"/>
  <c r="Z77" i="17"/>
  <c r="Y77" i="17"/>
  <c r="X77" i="17"/>
  <c r="W77" i="17"/>
  <c r="AA76" i="17"/>
  <c r="AA75" i="17"/>
  <c r="AA74" i="17"/>
  <c r="AA73" i="17"/>
  <c r="AA72" i="17"/>
  <c r="AA71" i="17"/>
  <c r="AA70" i="17"/>
  <c r="AA69" i="17"/>
  <c r="AA68" i="17"/>
  <c r="AA67" i="17"/>
  <c r="AA66" i="17"/>
  <c r="AA65" i="17"/>
  <c r="U77" i="17"/>
  <c r="T77" i="17"/>
  <c r="S77" i="17"/>
  <c r="R77" i="17"/>
  <c r="Q66" i="17"/>
  <c r="Q67" i="17"/>
  <c r="AU67" i="17" s="1"/>
  <c r="Q68" i="17"/>
  <c r="Q69" i="17"/>
  <c r="Q70" i="17"/>
  <c r="Q71" i="17"/>
  <c r="Q72" i="17"/>
  <c r="Q73" i="17"/>
  <c r="Q74" i="17"/>
  <c r="Q75" i="17"/>
  <c r="AU75" i="17" s="1"/>
  <c r="Q76" i="17"/>
  <c r="Q65" i="17"/>
  <c r="M77" i="17"/>
  <c r="N77" i="17"/>
  <c r="O77" i="17"/>
  <c r="P77" i="17"/>
  <c r="L77" i="17"/>
  <c r="BD129" i="17"/>
  <c r="BI131" i="17"/>
  <c r="BB126" i="17"/>
  <c r="BJ127" i="17"/>
  <c r="BC130" i="17"/>
  <c r="BE128" i="17"/>
  <c r="BK126" i="17"/>
  <c r="BJ124" i="17"/>
  <c r="BE131" i="17"/>
  <c r="BB130" i="17"/>
  <c r="BJ126" i="17"/>
  <c r="BI124" i="17"/>
  <c r="BD131" i="17"/>
  <c r="BC128" i="17"/>
  <c r="BB128" i="17"/>
  <c r="BE103" i="17"/>
  <c r="BB102" i="17"/>
  <c r="BC97" i="17"/>
  <c r="BH105" i="17"/>
  <c r="BI103" i="17"/>
  <c r="BK99" i="17"/>
  <c r="BK97" i="17"/>
  <c r="BE106" i="17"/>
  <c r="BE98" i="17"/>
  <c r="BB97" i="17"/>
  <c r="BH103" i="17"/>
  <c r="BB100" i="17"/>
  <c r="BK104" i="17"/>
  <c r="BH101" i="17"/>
  <c r="BI99" i="17"/>
  <c r="BC98" i="17"/>
  <c r="BK102" i="17"/>
  <c r="BB106" i="17"/>
  <c r="BK105" i="17"/>
  <c r="BH104" i="17"/>
  <c r="BE115" i="17"/>
  <c r="BE82" i="17"/>
  <c r="BD123" i="17"/>
  <c r="BD118" i="17"/>
  <c r="BD117" i="17"/>
  <c r="BD112" i="17"/>
  <c r="BC112" i="17"/>
  <c r="BI117" i="17"/>
  <c r="BC120" i="17"/>
  <c r="BC122" i="17"/>
  <c r="BB125" i="17"/>
  <c r="BH122" i="17"/>
  <c r="BB120" i="17"/>
  <c r="BH118" i="17"/>
  <c r="BH114" i="17"/>
  <c r="BC108" i="17"/>
  <c r="BI87" i="17"/>
  <c r="BC83" i="17"/>
  <c r="BC82" i="17"/>
  <c r="BC81" i="17"/>
  <c r="BE86" i="17"/>
  <c r="BE85" i="17"/>
  <c r="BE83" i="17"/>
  <c r="BE93" i="17"/>
  <c r="BE96" i="17"/>
  <c r="BH96" i="17"/>
  <c r="BH87" i="17"/>
  <c r="BH79" i="17"/>
  <c r="BD67" i="17"/>
  <c r="BH71" i="17"/>
  <c r="BH67" i="17"/>
  <c r="BD122" i="17"/>
  <c r="BJ116" i="17"/>
  <c r="BI116" i="17"/>
  <c r="BH116" i="17"/>
  <c r="BE113" i="17"/>
  <c r="BC113" i="17"/>
  <c r="BE112" i="17"/>
  <c r="BK109" i="17"/>
  <c r="BJ109" i="17"/>
  <c r="BB109" i="17"/>
  <c r="BE108" i="17"/>
  <c r="BB108" i="17"/>
  <c r="BE110" i="17"/>
  <c r="BD110" i="17"/>
  <c r="BH110" i="17"/>
  <c r="BK111" i="17"/>
  <c r="BJ111" i="17"/>
  <c r="BI111" i="17"/>
  <c r="BH111" i="17"/>
  <c r="BD115" i="17"/>
  <c r="BC115" i="17"/>
  <c r="BB115" i="17"/>
  <c r="BD114" i="17"/>
  <c r="BC114" i="17"/>
  <c r="BJ121" i="17"/>
  <c r="BB121" i="17"/>
  <c r="BD119" i="17"/>
  <c r="BC119" i="17"/>
  <c r="BB119" i="17"/>
  <c r="BI123" i="17"/>
  <c r="BB123" i="17"/>
  <c r="BK117" i="17"/>
  <c r="BB117" i="17"/>
  <c r="BB95" i="17"/>
  <c r="BK95" i="17"/>
  <c r="BI95" i="17"/>
  <c r="BE94" i="17"/>
  <c r="BC94" i="17"/>
  <c r="BB94" i="17"/>
  <c r="BK91" i="17"/>
  <c r="BI91" i="17"/>
  <c r="BH91" i="17"/>
  <c r="BE90" i="17"/>
  <c r="BC90" i="17"/>
  <c r="BB90" i="17"/>
  <c r="BK89" i="17"/>
  <c r="BI89" i="17"/>
  <c r="BH89" i="17"/>
  <c r="BC86" i="17"/>
  <c r="BH86" i="17"/>
  <c r="BE84" i="17"/>
  <c r="BC84" i="17"/>
  <c r="BB84" i="17"/>
  <c r="BB81" i="17"/>
  <c r="BB83" i="17"/>
  <c r="BE81" i="17"/>
  <c r="BE80" i="17"/>
  <c r="BC80" i="17"/>
  <c r="BB80" i="17"/>
  <c r="BC96" i="17"/>
  <c r="BI93" i="17"/>
  <c r="BH93" i="17"/>
  <c r="BK92" i="17"/>
  <c r="BI92" i="17"/>
  <c r="BB92" i="17"/>
  <c r="BK88" i="17"/>
  <c r="BC88" i="17"/>
  <c r="BB88" i="17"/>
  <c r="BE87" i="17"/>
  <c r="BI85" i="17"/>
  <c r="BH85" i="17"/>
  <c r="BH82" i="17"/>
  <c r="BE79" i="17"/>
  <c r="BC79" i="17"/>
  <c r="BC78" i="17"/>
  <c r="BB78" i="17"/>
  <c r="AQ107" i="17"/>
  <c r="BD66" i="17"/>
  <c r="BC66" i="17"/>
  <c r="BB66" i="17"/>
  <c r="BE65" i="17"/>
  <c r="BI65" i="17"/>
  <c r="BC65" i="17"/>
  <c r="BB65" i="17"/>
  <c r="BH48" i="17"/>
  <c r="BD48" i="17"/>
  <c r="BH49" i="17"/>
  <c r="BK49" i="17"/>
  <c r="BH50" i="17"/>
  <c r="BD50" i="17"/>
  <c r="BK50" i="17"/>
  <c r="BH51" i="17"/>
  <c r="BK51" i="17"/>
  <c r="BH52" i="17"/>
  <c r="BD52" i="17"/>
  <c r="BH53" i="17"/>
  <c r="BK53" i="17"/>
  <c r="BB54" i="17"/>
  <c r="BI54" i="17"/>
  <c r="BJ54" i="17"/>
  <c r="BK54" i="17"/>
  <c r="BB55" i="17"/>
  <c r="BC55" i="17"/>
  <c r="BD55" i="17"/>
  <c r="BE55" i="17"/>
  <c r="BB56" i="17"/>
  <c r="BI56" i="17"/>
  <c r="BD56" i="17"/>
  <c r="BE56" i="17"/>
  <c r="BB57" i="17"/>
  <c r="BI57" i="17"/>
  <c r="BJ57" i="17"/>
  <c r="BK57" i="17"/>
  <c r="BH58" i="17"/>
  <c r="BC58" i="17"/>
  <c r="BD58" i="17"/>
  <c r="BE58" i="17"/>
  <c r="BB59" i="17"/>
  <c r="BC59" i="17"/>
  <c r="BJ59" i="17"/>
  <c r="BE59" i="17"/>
  <c r="BB60" i="17"/>
  <c r="BD60" i="17"/>
  <c r="BE60" i="17"/>
  <c r="BB61" i="17"/>
  <c r="BI61" i="17"/>
  <c r="BD61" i="17"/>
  <c r="BE61" i="17"/>
  <c r="BB62" i="17"/>
  <c r="BI62" i="17"/>
  <c r="BJ62" i="17"/>
  <c r="BE62" i="17"/>
  <c r="BB63" i="17"/>
  <c r="BC63" i="17"/>
  <c r="BD63" i="17"/>
  <c r="BE63" i="17"/>
  <c r="BC47" i="17"/>
  <c r="BE47" i="17"/>
  <c r="BH47" i="17"/>
  <c r="AO64" i="17"/>
  <c r="AN64" i="17"/>
  <c r="AM64" i="17"/>
  <c r="AL64" i="17"/>
  <c r="AP63" i="17"/>
  <c r="AP62" i="17"/>
  <c r="AP61" i="17"/>
  <c r="AP60" i="17"/>
  <c r="AP59" i="17"/>
  <c r="AP58" i="17"/>
  <c r="AP57" i="17"/>
  <c r="AP56" i="17"/>
  <c r="AP55" i="17"/>
  <c r="AP54" i="17"/>
  <c r="AP53" i="17"/>
  <c r="AP52" i="17"/>
  <c r="AP51" i="17"/>
  <c r="AP50" i="17"/>
  <c r="AP49" i="17"/>
  <c r="AP48" i="17"/>
  <c r="AP47" i="17"/>
  <c r="AJ64" i="17"/>
  <c r="AI64" i="17"/>
  <c r="AH64" i="17"/>
  <c r="AG64" i="17"/>
  <c r="AK63" i="17"/>
  <c r="AK62" i="17"/>
  <c r="AK61" i="17"/>
  <c r="AK60" i="17"/>
  <c r="AK59" i="17"/>
  <c r="AK58" i="17"/>
  <c r="AK57" i="17"/>
  <c r="AK56" i="17"/>
  <c r="AK55" i="17"/>
  <c r="AK54" i="17"/>
  <c r="AK53" i="17"/>
  <c r="AK52" i="17"/>
  <c r="AK51" i="17"/>
  <c r="AK50" i="17"/>
  <c r="AK49" i="17"/>
  <c r="AK48" i="17"/>
  <c r="AK47" i="17"/>
  <c r="AE64" i="17"/>
  <c r="AD64" i="17"/>
  <c r="AC64" i="17"/>
  <c r="AB64" i="17"/>
  <c r="AF63" i="17"/>
  <c r="AF62" i="17"/>
  <c r="AF61" i="17"/>
  <c r="AF60" i="17"/>
  <c r="AF59" i="17"/>
  <c r="AF58" i="17"/>
  <c r="AF57" i="17"/>
  <c r="AF56" i="17"/>
  <c r="AF54" i="17"/>
  <c r="AF53" i="17"/>
  <c r="AF52" i="17"/>
  <c r="AF51" i="17"/>
  <c r="AF50" i="17"/>
  <c r="AF49" i="17"/>
  <c r="AF48" i="17"/>
  <c r="AF47" i="17"/>
  <c r="Z64" i="17"/>
  <c r="Y64" i="17"/>
  <c r="X64" i="17"/>
  <c r="W64" i="17"/>
  <c r="AA63" i="17"/>
  <c r="AA62" i="17"/>
  <c r="AA61" i="17"/>
  <c r="AA60" i="17"/>
  <c r="AA59" i="17"/>
  <c r="AA58" i="17"/>
  <c r="AA57" i="17"/>
  <c r="AA56" i="17"/>
  <c r="AA55" i="17"/>
  <c r="AA54" i="17"/>
  <c r="AA53" i="17"/>
  <c r="AA52" i="17"/>
  <c r="AA51" i="17"/>
  <c r="AA50" i="17"/>
  <c r="AA49" i="17"/>
  <c r="AA48" i="17"/>
  <c r="AA47" i="17"/>
  <c r="U64" i="17"/>
  <c r="T64" i="17"/>
  <c r="S64" i="17"/>
  <c r="R64" i="17"/>
  <c r="Q48" i="17"/>
  <c r="Q49" i="17"/>
  <c r="Q50" i="17"/>
  <c r="Q51" i="17"/>
  <c r="Q52" i="17"/>
  <c r="Q53" i="17"/>
  <c r="Q54" i="17"/>
  <c r="Q55" i="17"/>
  <c r="Q56" i="17"/>
  <c r="Q57" i="17"/>
  <c r="Q58" i="17"/>
  <c r="Q59" i="17"/>
  <c r="Q60" i="17"/>
  <c r="Q61" i="17"/>
  <c r="Q62" i="17"/>
  <c r="Q63" i="17"/>
  <c r="Q47" i="17"/>
  <c r="M64" i="17"/>
  <c r="N64" i="17"/>
  <c r="O64" i="17"/>
  <c r="P64" i="17"/>
  <c r="I64" i="17"/>
  <c r="BB31" i="17"/>
  <c r="BJ31" i="17"/>
  <c r="BE31" i="17"/>
  <c r="BC32" i="17"/>
  <c r="BD32" i="17"/>
  <c r="BE32" i="17"/>
  <c r="BB33" i="17"/>
  <c r="BD33" i="17"/>
  <c r="BE33" i="17"/>
  <c r="BH34" i="17"/>
  <c r="BC34" i="17"/>
  <c r="BD34" i="17"/>
  <c r="BE34" i="17"/>
  <c r="BH35" i="17"/>
  <c r="BC35" i="17"/>
  <c r="BJ35" i="17"/>
  <c r="BK35" i="17"/>
  <c r="BB36" i="17"/>
  <c r="BC36" i="17"/>
  <c r="BJ36" i="17"/>
  <c r="BE36" i="17"/>
  <c r="BB37" i="17"/>
  <c r="BC37" i="17"/>
  <c r="BJ37" i="17"/>
  <c r="BK37" i="17"/>
  <c r="BH38" i="17"/>
  <c r="BC38" i="17"/>
  <c r="BD38" i="17"/>
  <c r="BE38" i="17"/>
  <c r="BB39" i="17"/>
  <c r="BC39" i="17"/>
  <c r="BJ39" i="17"/>
  <c r="BK39" i="17"/>
  <c r="BB40" i="17"/>
  <c r="BC40" i="17"/>
  <c r="BJ40" i="17"/>
  <c r="BE40" i="17"/>
  <c r="BB41" i="17"/>
  <c r="BC41" i="17"/>
  <c r="BD41" i="17"/>
  <c r="BE41" i="17"/>
  <c r="BB42" i="17"/>
  <c r="BC42" i="17"/>
  <c r="BD42" i="17"/>
  <c r="BK42" i="17"/>
  <c r="BB43" i="17"/>
  <c r="BI43" i="17"/>
  <c r="BD43" i="17"/>
  <c r="BK43" i="17"/>
  <c r="BH44" i="17"/>
  <c r="BI44" i="17"/>
  <c r="BJ44" i="17"/>
  <c r="BE44" i="17"/>
  <c r="BB45" i="17"/>
  <c r="BC45" i="17"/>
  <c r="BD45" i="17"/>
  <c r="BK45" i="17"/>
  <c r="BD29" i="17"/>
  <c r="BE29" i="17"/>
  <c r="BB29" i="17"/>
  <c r="AO46" i="17"/>
  <c r="AN46" i="17"/>
  <c r="AM46" i="17"/>
  <c r="AL46" i="17"/>
  <c r="AP45" i="17"/>
  <c r="AP44" i="17"/>
  <c r="AP43" i="17"/>
  <c r="AP42" i="17"/>
  <c r="AP41" i="17"/>
  <c r="AP40" i="17"/>
  <c r="AP39" i="17"/>
  <c r="AP38" i="17"/>
  <c r="AP37" i="17"/>
  <c r="AP36" i="17"/>
  <c r="AP35" i="17"/>
  <c r="AP34" i="17"/>
  <c r="AP33" i="17"/>
  <c r="AP32" i="17"/>
  <c r="AP31" i="17"/>
  <c r="AP30" i="17"/>
  <c r="AP29" i="17"/>
  <c r="AJ46" i="17"/>
  <c r="AI46" i="17"/>
  <c r="AH46" i="17"/>
  <c r="AG46" i="17"/>
  <c r="AK45" i="17"/>
  <c r="AK44" i="17"/>
  <c r="AK43" i="17"/>
  <c r="AK42" i="17"/>
  <c r="AK41" i="17"/>
  <c r="AK40" i="17"/>
  <c r="AK39" i="17"/>
  <c r="AK38" i="17"/>
  <c r="AK37" i="17"/>
  <c r="AK36" i="17"/>
  <c r="AK35" i="17"/>
  <c r="AK34" i="17"/>
  <c r="AK33" i="17"/>
  <c r="AK32" i="17"/>
  <c r="AK31" i="17"/>
  <c r="AK30" i="17"/>
  <c r="AK29" i="17"/>
  <c r="AE46" i="17"/>
  <c r="AD46" i="17"/>
  <c r="AC46" i="17"/>
  <c r="AB46" i="17"/>
  <c r="AF45" i="17"/>
  <c r="AF44" i="17"/>
  <c r="AF43" i="17"/>
  <c r="AF42" i="17"/>
  <c r="AF41" i="17"/>
  <c r="AF40" i="17"/>
  <c r="AF39" i="17"/>
  <c r="AF38" i="17"/>
  <c r="AF37" i="17"/>
  <c r="AF36" i="17"/>
  <c r="AF35" i="17"/>
  <c r="AF34" i="17"/>
  <c r="AF33" i="17"/>
  <c r="AF32" i="17"/>
  <c r="AF30" i="17"/>
  <c r="AF29" i="17"/>
  <c r="Z46" i="17"/>
  <c r="Y46" i="17"/>
  <c r="X46" i="17"/>
  <c r="W46" i="17"/>
  <c r="AA45" i="17"/>
  <c r="AA44" i="17"/>
  <c r="AA43" i="17"/>
  <c r="AA42" i="17"/>
  <c r="AA41" i="17"/>
  <c r="AA40" i="17"/>
  <c r="AA39" i="17"/>
  <c r="AA38" i="17"/>
  <c r="AA37" i="17"/>
  <c r="AA36" i="17"/>
  <c r="AA35" i="17"/>
  <c r="AA34" i="17"/>
  <c r="AA33" i="17"/>
  <c r="AA32" i="17"/>
  <c r="AA31" i="17"/>
  <c r="AA30" i="17"/>
  <c r="AA29" i="17"/>
  <c r="R46" i="17"/>
  <c r="V29" i="17"/>
  <c r="U46" i="17"/>
  <c r="T46" i="17"/>
  <c r="S46" i="17"/>
  <c r="V30" i="17"/>
  <c r="Q45" i="17"/>
  <c r="Q30" i="17"/>
  <c r="Q31" i="17"/>
  <c r="Q32" i="17"/>
  <c r="Q33" i="17"/>
  <c r="Q34" i="17"/>
  <c r="Q35" i="17"/>
  <c r="Q36" i="17"/>
  <c r="Q38" i="17"/>
  <c r="Q39" i="17"/>
  <c r="Q40" i="17"/>
  <c r="Q41" i="17"/>
  <c r="Q42" i="17"/>
  <c r="Q43" i="17"/>
  <c r="Q44" i="17"/>
  <c r="Q29" i="17"/>
  <c r="N46" i="17"/>
  <c r="O46" i="17"/>
  <c r="P46" i="17"/>
  <c r="M46" i="17"/>
  <c r="BK52" i="17"/>
  <c r="BE52" i="17"/>
  <c r="BI52" i="17"/>
  <c r="BC52" i="17"/>
  <c r="BJ51" i="17"/>
  <c r="BD51" i="17"/>
  <c r="BI51" i="17"/>
  <c r="BC51" i="17"/>
  <c r="BI50" i="17"/>
  <c r="BC50" i="17"/>
  <c r="BJ49" i="17"/>
  <c r="BD49" i="17"/>
  <c r="BI49" i="17"/>
  <c r="BC49" i="17"/>
  <c r="BJ53" i="17"/>
  <c r="BD53" i="17"/>
  <c r="BI53" i="17"/>
  <c r="BC53" i="17"/>
  <c r="BK48" i="17"/>
  <c r="BE48" i="17"/>
  <c r="BJ48" i="17"/>
  <c r="BI48" i="17"/>
  <c r="BC48" i="17"/>
  <c r="BJ47" i="17"/>
  <c r="BD47" i="17"/>
  <c r="BI35" i="17"/>
  <c r="BB34" i="17"/>
  <c r="BI33" i="17"/>
  <c r="BC33" i="17"/>
  <c r="BJ32" i="17"/>
  <c r="BB32" i="17"/>
  <c r="BH32" i="17"/>
  <c r="BI31" i="17"/>
  <c r="BC31" i="17"/>
  <c r="BI29" i="17"/>
  <c r="BC29" i="17"/>
  <c r="BI19" i="17"/>
  <c r="BD19" i="17"/>
  <c r="BK19" i="17"/>
  <c r="BJ20" i="17"/>
  <c r="BK20" i="17"/>
  <c r="BJ21" i="17"/>
  <c r="BK21" i="17"/>
  <c r="BI22" i="17"/>
  <c r="BD22" i="17"/>
  <c r="BE22" i="17"/>
  <c r="BI23" i="17"/>
  <c r="BJ23" i="17"/>
  <c r="BK23" i="17"/>
  <c r="BC24" i="17"/>
  <c r="BJ24" i="17"/>
  <c r="BK24" i="17"/>
  <c r="BC25" i="17"/>
  <c r="BD25" i="17"/>
  <c r="BE25" i="17"/>
  <c r="BI26" i="17"/>
  <c r="BJ26" i="17"/>
  <c r="BE26" i="17"/>
  <c r="BC27" i="17"/>
  <c r="BJ27" i="17"/>
  <c r="BE27" i="17"/>
  <c r="BH20" i="17"/>
  <c r="BH21" i="17"/>
  <c r="BH22" i="17"/>
  <c r="BH23" i="17"/>
  <c r="BH24" i="17"/>
  <c r="BB25" i="17"/>
  <c r="BH26" i="17"/>
  <c r="BE23" i="17"/>
  <c r="BC23" i="17"/>
  <c r="BD21" i="17"/>
  <c r="BD20" i="17"/>
  <c r="BI20" i="17"/>
  <c r="V27" i="17"/>
  <c r="V25" i="17"/>
  <c r="V24" i="17"/>
  <c r="V23" i="17"/>
  <c r="V22" i="17"/>
  <c r="V21" i="17"/>
  <c r="V20" i="17"/>
  <c r="V19" i="17"/>
  <c r="AP27" i="17"/>
  <c r="AP26" i="17"/>
  <c r="AP25" i="17"/>
  <c r="AP24" i="17"/>
  <c r="AP23" i="17"/>
  <c r="AP22" i="17"/>
  <c r="AP21" i="17"/>
  <c r="AP20" i="17"/>
  <c r="AP19" i="17"/>
  <c r="AK27" i="17"/>
  <c r="AK26" i="17"/>
  <c r="AK25" i="17"/>
  <c r="AK24" i="17"/>
  <c r="AK23" i="17"/>
  <c r="AK22" i="17"/>
  <c r="AK21" i="17"/>
  <c r="AK20" i="17"/>
  <c r="AK19" i="17"/>
  <c r="AF27" i="17"/>
  <c r="AF26" i="17"/>
  <c r="AF25" i="17"/>
  <c r="AF24" i="17"/>
  <c r="AF23" i="17"/>
  <c r="AF22" i="17"/>
  <c r="AF21" i="17"/>
  <c r="AF19" i="17"/>
  <c r="AA27" i="17"/>
  <c r="AA26" i="17"/>
  <c r="AA25" i="17"/>
  <c r="AA24" i="17"/>
  <c r="AA23" i="17"/>
  <c r="AA22" i="17"/>
  <c r="AA21" i="17"/>
  <c r="AA20" i="17"/>
  <c r="AA19" i="17"/>
  <c r="Q20" i="17"/>
  <c r="Q21" i="17"/>
  <c r="Q22" i="17"/>
  <c r="Q23" i="17"/>
  <c r="Q24" i="17"/>
  <c r="Q25" i="17"/>
  <c r="Q26" i="17"/>
  <c r="Q27" i="17"/>
  <c r="N134" i="17"/>
  <c r="O134" i="17"/>
  <c r="P134" i="17"/>
  <c r="I107" i="17"/>
  <c r="J77" i="17"/>
  <c r="K77" i="17"/>
  <c r="I77" i="17"/>
  <c r="J64" i="17"/>
  <c r="K64" i="17"/>
  <c r="L64" i="17"/>
  <c r="I28" i="17"/>
  <c r="H1364" i="4"/>
  <c r="E4" i="18"/>
  <c r="E5" i="18"/>
  <c r="B5" i="18"/>
  <c r="B4" i="18"/>
  <c r="H1360" i="4"/>
  <c r="H1361" i="4"/>
  <c r="G1365" i="4"/>
  <c r="H19" i="4" s="1"/>
  <c r="F10" i="10" s="1"/>
  <c r="B5" i="10"/>
  <c r="C4" i="10"/>
  <c r="B4" i="10"/>
  <c r="B9" i="10"/>
  <c r="B10" i="10"/>
  <c r="B11" i="10"/>
  <c r="B8" i="10"/>
  <c r="E151" i="17"/>
  <c r="H173" i="17"/>
  <c r="H61" i="8" s="1"/>
  <c r="F173" i="17"/>
  <c r="F61" i="8" s="1"/>
  <c r="E173" i="17"/>
  <c r="E61" i="8" s="1"/>
  <c r="D172" i="17"/>
  <c r="H166" i="17"/>
  <c r="E166" i="17"/>
  <c r="D165" i="17"/>
  <c r="H163" i="17"/>
  <c r="F163" i="17"/>
  <c r="E163" i="17"/>
  <c r="D162" i="17"/>
  <c r="H157" i="17"/>
  <c r="F157" i="17"/>
  <c r="D156" i="17"/>
  <c r="H154" i="17"/>
  <c r="F154" i="17"/>
  <c r="E154" i="17"/>
  <c r="D153" i="17"/>
  <c r="H151" i="17"/>
  <c r="F151" i="17"/>
  <c r="D150" i="17"/>
  <c r="H145" i="17"/>
  <c r="H58" i="8" s="1"/>
  <c r="D144" i="17"/>
  <c r="J107" i="17"/>
  <c r="K107" i="17"/>
  <c r="L107" i="17"/>
  <c r="BE19" i="17"/>
  <c r="J28" i="17"/>
  <c r="K28" i="17"/>
  <c r="L28" i="17"/>
  <c r="F7" i="17"/>
  <c r="C7" i="17"/>
  <c r="C6" i="17"/>
  <c r="E136" i="13"/>
  <c r="E135" i="13"/>
  <c r="E134" i="13"/>
  <c r="E133" i="13"/>
  <c r="E132" i="13"/>
  <c r="E131" i="13"/>
  <c r="E130" i="13"/>
  <c r="E129" i="13"/>
  <c r="E128" i="13"/>
  <c r="E127" i="13"/>
  <c r="E126" i="13"/>
  <c r="E124" i="13"/>
  <c r="E123" i="13"/>
  <c r="E122" i="13"/>
  <c r="E121" i="13"/>
  <c r="E120" i="13"/>
  <c r="E118" i="13"/>
  <c r="E117" i="13"/>
  <c r="E116" i="13"/>
  <c r="E115" i="13"/>
  <c r="E114" i="13"/>
  <c r="E113" i="13"/>
  <c r="E112" i="13"/>
  <c r="E111" i="13"/>
  <c r="E110" i="13"/>
  <c r="E109" i="13"/>
  <c r="E108" i="13"/>
  <c r="E107" i="13"/>
  <c r="E97" i="13"/>
  <c r="E94" i="13"/>
  <c r="E93" i="13"/>
  <c r="E37" i="13"/>
  <c r="E36" i="13"/>
  <c r="E35" i="13"/>
  <c r="E34" i="13"/>
  <c r="E33" i="13"/>
  <c r="E32" i="13"/>
  <c r="E31" i="13"/>
  <c r="E30" i="13"/>
  <c r="E29" i="13"/>
  <c r="E28" i="13"/>
  <c r="E27" i="13"/>
  <c r="E26" i="13"/>
  <c r="E25" i="13"/>
  <c r="E24" i="13"/>
  <c r="E23" i="13"/>
  <c r="E95" i="13"/>
  <c r="E92" i="13"/>
  <c r="E96" i="13"/>
  <c r="D8" i="1"/>
  <c r="C8" i="1"/>
  <c r="D7" i="1"/>
  <c r="C7" i="1"/>
  <c r="AL34" i="4"/>
  <c r="AK34" i="4"/>
  <c r="AJ34" i="4"/>
  <c r="AL32" i="4"/>
  <c r="AK32" i="4"/>
  <c r="AJ32" i="4"/>
  <c r="E7" i="4"/>
  <c r="B7" i="4"/>
  <c r="B6" i="4"/>
  <c r="H1362" i="4"/>
  <c r="H1363" i="4"/>
  <c r="H1359" i="4"/>
  <c r="H1358" i="4"/>
  <c r="F44" i="4"/>
  <c r="F43" i="4"/>
  <c r="F42" i="4"/>
  <c r="F41" i="4"/>
  <c r="F40" i="4"/>
  <c r="F39" i="4"/>
  <c r="E23" i="7"/>
  <c r="E24" i="7" s="1"/>
  <c r="F19" i="7"/>
  <c r="F23" i="7"/>
  <c r="G29" i="7"/>
  <c r="H29" i="7"/>
  <c r="I29" i="7"/>
  <c r="G23" i="7"/>
  <c r="G24" i="7" s="1"/>
  <c r="H23" i="7"/>
  <c r="I23" i="7"/>
  <c r="D13" i="7"/>
  <c r="E13" i="7"/>
  <c r="F13" i="7"/>
  <c r="G13" i="7"/>
  <c r="E11" i="7"/>
  <c r="D11" i="7"/>
  <c r="F11" i="7"/>
  <c r="G11" i="7"/>
  <c r="I27" i="7"/>
  <c r="H27" i="7"/>
  <c r="G27" i="7"/>
  <c r="F27" i="7"/>
  <c r="E27" i="7"/>
  <c r="E28" i="7" s="1"/>
  <c r="I19" i="7"/>
  <c r="H19" i="7"/>
  <c r="G19" i="7"/>
  <c r="E19" i="7"/>
  <c r="E20" i="7" s="1"/>
  <c r="L531" i="4"/>
  <c r="C148" i="13" l="1"/>
  <c r="C143" i="13"/>
  <c r="D156" i="13" s="1"/>
  <c r="C142" i="13"/>
  <c r="C155" i="13" s="1"/>
  <c r="C149" i="13"/>
  <c r="E164" i="13" s="1"/>
  <c r="AB89" i="4"/>
  <c r="O89" i="4"/>
  <c r="AC89" i="4"/>
  <c r="N89" i="4"/>
  <c r="U89" i="4"/>
  <c r="G89" i="4"/>
  <c r="V89" i="4"/>
  <c r="F163" i="13"/>
  <c r="E154" i="13"/>
  <c r="F154" i="13"/>
  <c r="C154" i="13"/>
  <c r="D154" i="13"/>
  <c r="C147" i="13"/>
  <c r="C162" i="13" s="1"/>
  <c r="F155" i="13"/>
  <c r="D155" i="13"/>
  <c r="C156" i="13"/>
  <c r="D163" i="13"/>
  <c r="AU133" i="17"/>
  <c r="AU129" i="17"/>
  <c r="AU125" i="17"/>
  <c r="AU121" i="17"/>
  <c r="AU117" i="17"/>
  <c r="BF117" i="17" s="1"/>
  <c r="AU112" i="17"/>
  <c r="H24" i="7"/>
  <c r="BL85" i="17"/>
  <c r="AU115" i="17"/>
  <c r="AU31" i="17"/>
  <c r="AU61" i="17"/>
  <c r="AU53" i="17"/>
  <c r="D166" i="17"/>
  <c r="AU37" i="17"/>
  <c r="BL113" i="17"/>
  <c r="H20" i="7"/>
  <c r="I24" i="7"/>
  <c r="AU40" i="17"/>
  <c r="V46" i="17"/>
  <c r="AU21" i="17"/>
  <c r="AU66" i="17"/>
  <c r="V107" i="17"/>
  <c r="AO182" i="4"/>
  <c r="AO177" i="4" s="1"/>
  <c r="AQ182" i="4"/>
  <c r="AQ177" i="4" s="1"/>
  <c r="AP182" i="4"/>
  <c r="AP177" i="4" s="1"/>
  <c r="AU39" i="17"/>
  <c r="AU20" i="17"/>
  <c r="AU74" i="17"/>
  <c r="AU70" i="17"/>
  <c r="AU102" i="17"/>
  <c r="AU94" i="17"/>
  <c r="I28" i="7"/>
  <c r="AU50" i="17"/>
  <c r="BL111" i="17"/>
  <c r="AU101" i="17"/>
  <c r="AU93" i="17"/>
  <c r="BF93" i="17" s="1"/>
  <c r="AU85" i="17"/>
  <c r="AS28" i="17"/>
  <c r="AE310" i="4"/>
  <c r="AE308" i="4" s="1"/>
  <c r="AF310" i="4"/>
  <c r="AF307" i="4" s="1"/>
  <c r="AC310" i="4"/>
  <c r="AC308" i="4" s="1"/>
  <c r="AD310" i="4"/>
  <c r="AD307" i="4" s="1"/>
  <c r="AB310" i="4"/>
  <c r="AB307" i="4" s="1"/>
  <c r="R310" i="4"/>
  <c r="P310" i="4"/>
  <c r="Q310" i="4"/>
  <c r="Q307" i="4" s="1"/>
  <c r="O310" i="4"/>
  <c r="N310" i="4"/>
  <c r="N308" i="4" s="1"/>
  <c r="G310" i="4"/>
  <c r="I310" i="4"/>
  <c r="I308" i="4" s="1"/>
  <c r="K310" i="4"/>
  <c r="K307" i="4" s="1"/>
  <c r="J310" i="4"/>
  <c r="H310" i="4"/>
  <c r="X310" i="4"/>
  <c r="V310" i="4"/>
  <c r="V307" i="4" s="1"/>
  <c r="U310" i="4"/>
  <c r="U308" i="4" s="1"/>
  <c r="W310" i="4"/>
  <c r="W308" i="4" s="1"/>
  <c r="Y310" i="4"/>
  <c r="Y308" i="4" s="1"/>
  <c r="Y297" i="4"/>
  <c r="V297" i="4"/>
  <c r="X297" i="4"/>
  <c r="W297" i="4"/>
  <c r="U297" i="4"/>
  <c r="AF297" i="4"/>
  <c r="AD297" i="4"/>
  <c r="AE297" i="4"/>
  <c r="AE295" i="4" s="1"/>
  <c r="AB297" i="4"/>
  <c r="AB294" i="4" s="1"/>
  <c r="AC297" i="4"/>
  <c r="AC295" i="4" s="1"/>
  <c r="R297" i="4"/>
  <c r="P297" i="4"/>
  <c r="Q297" i="4"/>
  <c r="O297" i="4"/>
  <c r="N297" i="4"/>
  <c r="J297" i="4"/>
  <c r="K297" i="4"/>
  <c r="I297" i="4"/>
  <c r="H297" i="4"/>
  <c r="G297" i="4"/>
  <c r="G294" i="4" s="1"/>
  <c r="V284" i="4"/>
  <c r="V282" i="4" s="1"/>
  <c r="U284" i="4"/>
  <c r="U281" i="4" s="1"/>
  <c r="W284" i="4"/>
  <c r="W281" i="4" s="1"/>
  <c r="Y284" i="4"/>
  <c r="Y281" i="4" s="1"/>
  <c r="X284" i="4"/>
  <c r="O284" i="4"/>
  <c r="O282" i="4" s="1"/>
  <c r="N284" i="4"/>
  <c r="N282" i="4" s="1"/>
  <c r="R284" i="4"/>
  <c r="Q284" i="4"/>
  <c r="Q282" i="4" s="1"/>
  <c r="P284" i="4"/>
  <c r="AC284" i="4"/>
  <c r="AC281" i="4" s="1"/>
  <c r="AD284" i="4"/>
  <c r="AE284" i="4"/>
  <c r="AB284" i="4"/>
  <c r="AF284" i="4"/>
  <c r="G284" i="4"/>
  <c r="G281" i="4" s="1"/>
  <c r="K284" i="4"/>
  <c r="I284" i="4"/>
  <c r="J284" i="4"/>
  <c r="H284" i="4"/>
  <c r="N271" i="4"/>
  <c r="O271" i="4"/>
  <c r="O269" i="4" s="1"/>
  <c r="V271" i="4"/>
  <c r="U271" i="4"/>
  <c r="U268" i="4" s="1"/>
  <c r="AB271" i="4"/>
  <c r="AB269" i="4" s="1"/>
  <c r="AC271" i="4"/>
  <c r="AC268" i="4" s="1"/>
  <c r="H271" i="4"/>
  <c r="H269" i="4" s="1"/>
  <c r="G271" i="4"/>
  <c r="N258" i="4"/>
  <c r="N255" i="4" s="1"/>
  <c r="O258" i="4"/>
  <c r="P258" i="4"/>
  <c r="R258" i="4"/>
  <c r="Q258" i="4"/>
  <c r="X258" i="4"/>
  <c r="U258" i="4"/>
  <c r="U256" i="4" s="1"/>
  <c r="W258" i="4"/>
  <c r="W256" i="4" s="1"/>
  <c r="V258" i="4"/>
  <c r="V255" i="4" s="1"/>
  <c r="Y258" i="4"/>
  <c r="Y256" i="4" s="1"/>
  <c r="G258" i="4"/>
  <c r="J258" i="4"/>
  <c r="J256" i="4" s="1"/>
  <c r="K258" i="4"/>
  <c r="I258" i="4"/>
  <c r="H258" i="4"/>
  <c r="H255" i="4" s="1"/>
  <c r="AD258" i="4"/>
  <c r="AD255" i="4" s="1"/>
  <c r="AB258" i="4"/>
  <c r="AF258" i="4"/>
  <c r="AE258" i="4"/>
  <c r="AC258" i="4"/>
  <c r="Q245" i="4"/>
  <c r="R245" i="4"/>
  <c r="R243" i="4" s="1"/>
  <c r="P245" i="4"/>
  <c r="P243" i="4" s="1"/>
  <c r="K245" i="4"/>
  <c r="K242" i="4" s="1"/>
  <c r="I245" i="4"/>
  <c r="J245" i="4"/>
  <c r="W245" i="4"/>
  <c r="X245" i="4"/>
  <c r="X242" i="4" s="1"/>
  <c r="Y245" i="4"/>
  <c r="AE245" i="4"/>
  <c r="AF245" i="4"/>
  <c r="AD245" i="4"/>
  <c r="N232" i="4"/>
  <c r="O232" i="4"/>
  <c r="H232" i="4"/>
  <c r="G232" i="4"/>
  <c r="U232" i="4"/>
  <c r="V232" i="4"/>
  <c r="AB232" i="4"/>
  <c r="AB230" i="4" s="1"/>
  <c r="AC232" i="4"/>
  <c r="AC230" i="4" s="1"/>
  <c r="U219" i="4"/>
  <c r="V219" i="4"/>
  <c r="Y219" i="4"/>
  <c r="X219" i="4"/>
  <c r="W219" i="4"/>
  <c r="AB219" i="4"/>
  <c r="AC219" i="4"/>
  <c r="AC217" i="4" s="1"/>
  <c r="AE219" i="4"/>
  <c r="AD219" i="4"/>
  <c r="AF219" i="4"/>
  <c r="N219" i="4"/>
  <c r="N216" i="4" s="1"/>
  <c r="R219" i="4"/>
  <c r="P219" i="4"/>
  <c r="O219" i="4"/>
  <c r="Q219" i="4"/>
  <c r="G219" i="4"/>
  <c r="G217" i="4" s="1"/>
  <c r="J219" i="4"/>
  <c r="K219" i="4"/>
  <c r="I219" i="4"/>
  <c r="H219" i="4"/>
  <c r="H216" i="4" s="1"/>
  <c r="W206" i="4"/>
  <c r="U206" i="4"/>
  <c r="U204" i="4" s="1"/>
  <c r="Y206" i="4"/>
  <c r="V206" i="4"/>
  <c r="V203" i="4" s="1"/>
  <c r="X206" i="4"/>
  <c r="R206" i="4"/>
  <c r="O206" i="4"/>
  <c r="O203" i="4" s="1"/>
  <c r="Q206" i="4"/>
  <c r="Q204" i="4" s="1"/>
  <c r="N206" i="4"/>
  <c r="P206" i="4"/>
  <c r="AF206" i="4"/>
  <c r="AF204" i="4" s="1"/>
  <c r="AC206" i="4"/>
  <c r="AC203" i="4" s="1"/>
  <c r="AB206" i="4"/>
  <c r="AB203" i="4" s="1"/>
  <c r="AD206" i="4"/>
  <c r="AD204" i="4" s="1"/>
  <c r="AE206" i="4"/>
  <c r="AE203" i="4" s="1"/>
  <c r="K206" i="4"/>
  <c r="K204" i="4" s="1"/>
  <c r="I206" i="4"/>
  <c r="I204" i="4" s="1"/>
  <c r="G206" i="4"/>
  <c r="G204" i="4" s="1"/>
  <c r="J206" i="4"/>
  <c r="J203" i="4" s="1"/>
  <c r="H206" i="4"/>
  <c r="H203" i="4" s="1"/>
  <c r="U193" i="4"/>
  <c r="V193" i="4"/>
  <c r="G193" i="4"/>
  <c r="G191" i="4" s="1"/>
  <c r="H193" i="4"/>
  <c r="AB193" i="4"/>
  <c r="AB190" i="4" s="1"/>
  <c r="AC193" i="4"/>
  <c r="N193" i="4"/>
  <c r="N191" i="4" s="1"/>
  <c r="O193" i="4"/>
  <c r="G180" i="4"/>
  <c r="H180" i="4"/>
  <c r="I180" i="4"/>
  <c r="K180" i="4"/>
  <c r="J180" i="4"/>
  <c r="G167" i="4"/>
  <c r="I167" i="4"/>
  <c r="H167" i="4"/>
  <c r="K167" i="4"/>
  <c r="J167" i="4"/>
  <c r="Y167" i="4"/>
  <c r="V167" i="4"/>
  <c r="W167" i="4"/>
  <c r="X167" i="4"/>
  <c r="U167" i="4"/>
  <c r="Q167" i="4"/>
  <c r="O167" i="4"/>
  <c r="R167" i="4"/>
  <c r="P167" i="4"/>
  <c r="N167" i="4"/>
  <c r="AC167" i="4"/>
  <c r="AE167" i="4"/>
  <c r="AB167" i="4"/>
  <c r="AF167" i="4"/>
  <c r="AD167" i="4"/>
  <c r="J155" i="4"/>
  <c r="I155" i="4"/>
  <c r="V154" i="4"/>
  <c r="V151" i="4" s="1"/>
  <c r="X154" i="4"/>
  <c r="X151" i="4" s="1"/>
  <c r="W154" i="4"/>
  <c r="U154" i="4"/>
  <c r="U152" i="4" s="1"/>
  <c r="Y154" i="4"/>
  <c r="Y152" i="4" s="1"/>
  <c r="O154" i="4"/>
  <c r="O151" i="4" s="1"/>
  <c r="P154" i="4"/>
  <c r="P152" i="4" s="1"/>
  <c r="Q154" i="4"/>
  <c r="Q152" i="4" s="1"/>
  <c r="R154" i="4"/>
  <c r="R152" i="4" s="1"/>
  <c r="N154" i="4"/>
  <c r="N152" i="4" s="1"/>
  <c r="AD154" i="4"/>
  <c r="AD152" i="4" s="1"/>
  <c r="AB154" i="4"/>
  <c r="AB151" i="4" s="1"/>
  <c r="AE154" i="4"/>
  <c r="AE152" i="4" s="1"/>
  <c r="AC154" i="4"/>
  <c r="AC151" i="4" s="1"/>
  <c r="AF154" i="4"/>
  <c r="AF152" i="4" s="1"/>
  <c r="P141" i="4"/>
  <c r="N141" i="4"/>
  <c r="Q141" i="4"/>
  <c r="Q139" i="4" s="1"/>
  <c r="R141" i="4"/>
  <c r="O141" i="4"/>
  <c r="O139" i="4" s="1"/>
  <c r="I141" i="4"/>
  <c r="K141" i="4"/>
  <c r="H141" i="4"/>
  <c r="H139" i="4" s="1"/>
  <c r="J141" i="4"/>
  <c r="G141" i="4"/>
  <c r="AF141" i="4"/>
  <c r="AB141" i="4"/>
  <c r="AB139" i="4" s="1"/>
  <c r="AC141" i="4"/>
  <c r="AC138" i="4" s="1"/>
  <c r="AE141" i="4"/>
  <c r="AE138" i="4" s="1"/>
  <c r="AD141" i="4"/>
  <c r="U141" i="4"/>
  <c r="X141" i="4"/>
  <c r="Y141" i="4"/>
  <c r="Y139" i="4" s="1"/>
  <c r="V141" i="4"/>
  <c r="V138" i="4" s="1"/>
  <c r="W141" i="4"/>
  <c r="W139" i="4" s="1"/>
  <c r="V115" i="4"/>
  <c r="U115" i="4"/>
  <c r="AB115" i="4"/>
  <c r="AC115" i="4"/>
  <c r="N115" i="4"/>
  <c r="O115" i="4"/>
  <c r="S115" i="4" s="1"/>
  <c r="G115" i="4"/>
  <c r="H115" i="4"/>
  <c r="V102" i="4"/>
  <c r="U102" i="4"/>
  <c r="AC102" i="4"/>
  <c r="AB102" i="4"/>
  <c r="N102" i="4"/>
  <c r="O102" i="4"/>
  <c r="H102" i="4"/>
  <c r="G102" i="4"/>
  <c r="AF89" i="4"/>
  <c r="R89" i="4"/>
  <c r="K89" i="4"/>
  <c r="I89" i="4"/>
  <c r="J89" i="4"/>
  <c r="Q89" i="4"/>
  <c r="AE89" i="4"/>
  <c r="Y89" i="4"/>
  <c r="X89" i="4"/>
  <c r="G76" i="4"/>
  <c r="J76" i="4"/>
  <c r="I76" i="4"/>
  <c r="K76" i="4"/>
  <c r="W64" i="4"/>
  <c r="R63" i="4"/>
  <c r="AC63" i="4"/>
  <c r="AB63" i="4"/>
  <c r="N63" i="4"/>
  <c r="J63" i="4"/>
  <c r="Q63" i="4"/>
  <c r="U63" i="4"/>
  <c r="K63" i="4"/>
  <c r="AE63" i="4"/>
  <c r="V63" i="4"/>
  <c r="H63" i="4"/>
  <c r="AF63" i="4"/>
  <c r="G63" i="4"/>
  <c r="X63" i="4"/>
  <c r="O63" i="4"/>
  <c r="Y63" i="4"/>
  <c r="AD51" i="4"/>
  <c r="P51" i="4"/>
  <c r="U50" i="4"/>
  <c r="AF50" i="4"/>
  <c r="G50" i="4"/>
  <c r="Q50" i="4"/>
  <c r="N50" i="4"/>
  <c r="X50" i="4"/>
  <c r="O50" i="4"/>
  <c r="I50" i="4"/>
  <c r="AC50" i="4"/>
  <c r="K50" i="4"/>
  <c r="R50" i="4"/>
  <c r="AE50" i="4"/>
  <c r="AB50" i="4"/>
  <c r="Y50" i="4"/>
  <c r="H50" i="4"/>
  <c r="W50" i="4"/>
  <c r="F59" i="8"/>
  <c r="E59" i="8"/>
  <c r="E119" i="13"/>
  <c r="P26" i="1"/>
  <c r="AU30" i="17"/>
  <c r="AU52" i="17"/>
  <c r="AU123" i="17"/>
  <c r="BF123" i="17" s="1"/>
  <c r="P25" i="1"/>
  <c r="H59" i="8"/>
  <c r="AU27" i="17"/>
  <c r="AU38" i="17"/>
  <c r="AU45" i="17"/>
  <c r="AU59" i="17"/>
  <c r="AU51" i="17"/>
  <c r="AU76" i="17"/>
  <c r="BF76" i="17" s="1"/>
  <c r="AU68" i="17"/>
  <c r="BF68" i="17" s="1"/>
  <c r="AU100" i="17"/>
  <c r="AU92" i="17"/>
  <c r="BF92" i="17" s="1"/>
  <c r="AU84" i="17"/>
  <c r="BF84" i="17" s="1"/>
  <c r="AU130" i="17"/>
  <c r="BF130" i="17" s="1"/>
  <c r="AU122" i="17"/>
  <c r="BF122" i="17" s="1"/>
  <c r="AU113" i="17"/>
  <c r="AU116" i="17"/>
  <c r="BF116" i="17" s="1"/>
  <c r="AT28" i="17"/>
  <c r="J26" i="1"/>
  <c r="D58" i="8"/>
  <c r="AU60" i="17"/>
  <c r="AU114" i="17"/>
  <c r="BF114" i="17" s="1"/>
  <c r="I20" i="7"/>
  <c r="N25" i="1"/>
  <c r="D61" i="8"/>
  <c r="AU26" i="17"/>
  <c r="AU29" i="17"/>
  <c r="AU36" i="17"/>
  <c r="AU58" i="17"/>
  <c r="AU78" i="17"/>
  <c r="AU99" i="17"/>
  <c r="BF99" i="17" s="1"/>
  <c r="AU91" i="17"/>
  <c r="BF91" i="17" s="1"/>
  <c r="AU83" i="17"/>
  <c r="AU25" i="17"/>
  <c r="AU82" i="17"/>
  <c r="BF82" i="17" s="1"/>
  <c r="AU120" i="17"/>
  <c r="BF120" i="17" s="1"/>
  <c r="L26" i="1"/>
  <c r="AU65" i="17"/>
  <c r="BF65" i="17" s="1"/>
  <c r="L25" i="1"/>
  <c r="AU98" i="17"/>
  <c r="BF98" i="17" s="1"/>
  <c r="AU128" i="17"/>
  <c r="D145" i="17"/>
  <c r="AU24" i="17"/>
  <c r="V28" i="17"/>
  <c r="AU19" i="17"/>
  <c r="AU43" i="17"/>
  <c r="AU34" i="17"/>
  <c r="AU47" i="17"/>
  <c r="AU56" i="17"/>
  <c r="AU48" i="17"/>
  <c r="AU73" i="17"/>
  <c r="BF73" i="17" s="1"/>
  <c r="V77" i="17"/>
  <c r="AU105" i="17"/>
  <c r="BF105" i="17" s="1"/>
  <c r="AU97" i="17"/>
  <c r="BF97" i="17" s="1"/>
  <c r="AU89" i="17"/>
  <c r="BF89" i="17" s="1"/>
  <c r="AU81" i="17"/>
  <c r="BF81" i="17" s="1"/>
  <c r="AU127" i="17"/>
  <c r="BF127" i="17" s="1"/>
  <c r="AU119" i="17"/>
  <c r="BF119" i="17" s="1"/>
  <c r="AU110" i="17"/>
  <c r="BF110" i="17" s="1"/>
  <c r="AU69" i="17"/>
  <c r="BF69" i="17" s="1"/>
  <c r="AU131" i="17"/>
  <c r="BF131" i="17" s="1"/>
  <c r="AU35" i="17"/>
  <c r="AU57" i="17"/>
  <c r="AU90" i="17"/>
  <c r="BF90" i="17" s="1"/>
  <c r="AU111" i="17"/>
  <c r="BF111" i="17" s="1"/>
  <c r="E167" i="17"/>
  <c r="E60" i="8" s="1"/>
  <c r="H167" i="17"/>
  <c r="H60" i="8" s="1"/>
  <c r="J25" i="1"/>
  <c r="AU23" i="17"/>
  <c r="AU42" i="17"/>
  <c r="AU33" i="17"/>
  <c r="AU63" i="17"/>
  <c r="AU55" i="17"/>
  <c r="V64" i="17"/>
  <c r="AU72" i="17"/>
  <c r="BF72" i="17" s="1"/>
  <c r="AU104" i="17"/>
  <c r="BF104" i="17" s="1"/>
  <c r="AU96" i="17"/>
  <c r="AU88" i="17"/>
  <c r="BF88" i="17" s="1"/>
  <c r="AU80" i="17"/>
  <c r="BF80" i="17" s="1"/>
  <c r="AU108" i="17"/>
  <c r="AU126" i="17"/>
  <c r="BF126" i="17" s="1"/>
  <c r="AU118" i="17"/>
  <c r="BF118" i="17" s="1"/>
  <c r="AU109" i="17"/>
  <c r="BF109" i="17" s="1"/>
  <c r="AQ28" i="17"/>
  <c r="E50" i="8" s="1"/>
  <c r="E121" i="8" s="1"/>
  <c r="AU86" i="17"/>
  <c r="BF86" i="17" s="1"/>
  <c r="AU44" i="17"/>
  <c r="AU49" i="17"/>
  <c r="AU106" i="17"/>
  <c r="BF106" i="17" s="1"/>
  <c r="AU22" i="17"/>
  <c r="AU41" i="17"/>
  <c r="AU32" i="17"/>
  <c r="AU62" i="17"/>
  <c r="AU54" i="17"/>
  <c r="AU71" i="17"/>
  <c r="BF71" i="17" s="1"/>
  <c r="AU103" i="17"/>
  <c r="BF103" i="17" s="1"/>
  <c r="AU95" i="17"/>
  <c r="BF95" i="17" s="1"/>
  <c r="AU87" i="17"/>
  <c r="BF87" i="17" s="1"/>
  <c r="AU79" i="17"/>
  <c r="AR28" i="17"/>
  <c r="E21" i="13"/>
  <c r="E105" i="13"/>
  <c r="A60" i="4"/>
  <c r="F19" i="4"/>
  <c r="F28" i="7"/>
  <c r="H28" i="7"/>
  <c r="F20" i="7"/>
  <c r="U1311" i="4"/>
  <c r="V1311" i="4"/>
  <c r="N1311" i="4"/>
  <c r="O1311" i="4"/>
  <c r="O1308" i="4" s="1"/>
  <c r="AC1311" i="4"/>
  <c r="AB1311" i="4"/>
  <c r="G1311" i="4"/>
  <c r="H1311" i="4"/>
  <c r="AF128" i="4"/>
  <c r="AD128" i="4"/>
  <c r="AE128" i="4"/>
  <c r="AE125" i="4" s="1"/>
  <c r="AE129" i="4" s="1"/>
  <c r="K128" i="4"/>
  <c r="K125" i="4" s="1"/>
  <c r="K129" i="4" s="1"/>
  <c r="I128" i="4"/>
  <c r="I125" i="4" s="1"/>
  <c r="I129" i="4" s="1"/>
  <c r="J128" i="4"/>
  <c r="Q128" i="4"/>
  <c r="Q125" i="4" s="1"/>
  <c r="Q129" i="4" s="1"/>
  <c r="R128" i="4"/>
  <c r="P128" i="4"/>
  <c r="Y128" i="4"/>
  <c r="Y125" i="4" s="1"/>
  <c r="Y129" i="4" s="1"/>
  <c r="X128" i="4"/>
  <c r="W128" i="4"/>
  <c r="W125" i="4" s="1"/>
  <c r="W129" i="4" s="1"/>
  <c r="H128" i="4"/>
  <c r="H125" i="4" s="1"/>
  <c r="G128" i="4"/>
  <c r="G125" i="4" s="1"/>
  <c r="O128" i="4"/>
  <c r="O125" i="4" s="1"/>
  <c r="N128" i="4"/>
  <c r="N125" i="4" s="1"/>
  <c r="V128" i="4"/>
  <c r="V125" i="4" s="1"/>
  <c r="U128" i="4"/>
  <c r="U125" i="4" s="1"/>
  <c r="AB128" i="4"/>
  <c r="AB126" i="4" s="1"/>
  <c r="AC128" i="4"/>
  <c r="AC125" i="4" s="1"/>
  <c r="G20" i="7"/>
  <c r="F24" i="7"/>
  <c r="G28" i="7"/>
  <c r="L36" i="4"/>
  <c r="G37" i="4" s="1"/>
  <c r="E125" i="13"/>
  <c r="BL116" i="17"/>
  <c r="BL71" i="17"/>
  <c r="D157" i="17"/>
  <c r="AT107" i="17"/>
  <c r="BE114" i="17"/>
  <c r="BB132" i="17"/>
  <c r="BB124" i="17"/>
  <c r="N26" i="1"/>
  <c r="BD79" i="17"/>
  <c r="BE119" i="17"/>
  <c r="BB113" i="17"/>
  <c r="BB70" i="17"/>
  <c r="BF70" i="17"/>
  <c r="D173" i="17"/>
  <c r="D154" i="17"/>
  <c r="D163" i="17"/>
  <c r="BJ22" i="17"/>
  <c r="BJ34" i="17"/>
  <c r="BB68" i="17"/>
  <c r="BD128" i="17"/>
  <c r="D151" i="17"/>
  <c r="BI121" i="17"/>
  <c r="BL121" i="17" s="1"/>
  <c r="BE127" i="17"/>
  <c r="BJ72" i="17"/>
  <c r="BF75" i="17"/>
  <c r="AP107" i="17"/>
  <c r="BF115" i="17"/>
  <c r="BD132" i="17"/>
  <c r="Q64" i="17"/>
  <c r="BE24" i="17"/>
  <c r="BC109" i="17"/>
  <c r="BF125" i="17"/>
  <c r="BJ65" i="17"/>
  <c r="BL65" i="17" s="1"/>
  <c r="BK78" i="17"/>
  <c r="BJ101" i="17"/>
  <c r="BC127" i="17"/>
  <c r="H43" i="1"/>
  <c r="K126" i="4"/>
  <c r="I126" i="4"/>
  <c r="Q126" i="4"/>
  <c r="Y126" i="4"/>
  <c r="W126" i="4"/>
  <c r="AE126" i="4"/>
  <c r="BC19" i="17"/>
  <c r="BJ102" i="17"/>
  <c r="BL73" i="17"/>
  <c r="BF102" i="17"/>
  <c r="BF83" i="17"/>
  <c r="BF133" i="17"/>
  <c r="AQ134" i="17"/>
  <c r="BD76" i="17"/>
  <c r="BK132" i="17"/>
  <c r="AF46" i="17"/>
  <c r="AK46" i="17"/>
  <c r="BD80" i="17"/>
  <c r="BD106" i="17"/>
  <c r="BF67" i="17"/>
  <c r="AA107" i="17"/>
  <c r="BF94" i="17"/>
  <c r="AF107" i="17"/>
  <c r="BF101" i="17"/>
  <c r="BF132" i="17"/>
  <c r="BF124" i="17"/>
  <c r="BC73" i="17"/>
  <c r="BL122" i="17"/>
  <c r="BK32" i="17"/>
  <c r="BK34" i="17"/>
  <c r="BI110" i="17"/>
  <c r="BI118" i="17"/>
  <c r="BL118" i="17" s="1"/>
  <c r="BF74" i="17"/>
  <c r="BF100" i="17"/>
  <c r="BF96" i="17"/>
  <c r="AT134" i="17"/>
  <c r="BI126" i="17"/>
  <c r="BL126" i="17" s="1"/>
  <c r="BD71" i="17"/>
  <c r="BD86" i="17"/>
  <c r="BJ104" i="17"/>
  <c r="BL87" i="17"/>
  <c r="BE68" i="17"/>
  <c r="AA134" i="17"/>
  <c r="BB22" i="17"/>
  <c r="F43" i="1"/>
  <c r="BI30" i="17"/>
  <c r="AF64" i="17"/>
  <c r="AA46" i="17"/>
  <c r="BL117" i="17"/>
  <c r="BD100" i="17"/>
  <c r="BD133" i="17"/>
  <c r="AA77" i="17"/>
  <c r="AF77" i="17"/>
  <c r="AK77" i="17"/>
  <c r="AP77" i="17"/>
  <c r="AR77" i="17"/>
  <c r="AK107" i="17"/>
  <c r="BF129" i="17"/>
  <c r="AR134" i="17"/>
  <c r="BL119" i="17"/>
  <c r="BD130" i="17"/>
  <c r="AA28" i="17"/>
  <c r="AF28" i="17"/>
  <c r="AS77" i="17"/>
  <c r="BD113" i="17"/>
  <c r="BJ125" i="17"/>
  <c r="BJ134" i="17" s="1"/>
  <c r="BL97" i="17"/>
  <c r="BL83" i="17"/>
  <c r="BL81" i="17"/>
  <c r="BF128" i="17"/>
  <c r="Q134" i="17"/>
  <c r="V134" i="17"/>
  <c r="AF134" i="17"/>
  <c r="BF121" i="17"/>
  <c r="BI132" i="17"/>
  <c r="BB127" i="17"/>
  <c r="BL120" i="17"/>
  <c r="BJ75" i="17"/>
  <c r="AK28" i="17"/>
  <c r="BB112" i="17"/>
  <c r="BD120" i="17"/>
  <c r="AK134" i="17"/>
  <c r="AP134" i="17"/>
  <c r="BH131" i="17"/>
  <c r="BL131" i="17" s="1"/>
  <c r="BH74" i="17"/>
  <c r="F1365" i="4"/>
  <c r="H1365" i="4" s="1"/>
  <c r="AG1246" i="4"/>
  <c r="AG765" i="4"/>
  <c r="AG648" i="4"/>
  <c r="Z570" i="4"/>
  <c r="S1233" i="4"/>
  <c r="S1220" i="4"/>
  <c r="S726" i="4"/>
  <c r="L1220" i="4"/>
  <c r="L1129" i="4"/>
  <c r="L1116" i="4"/>
  <c r="L1077" i="4"/>
  <c r="L999" i="4"/>
  <c r="L973" i="4"/>
  <c r="L921" i="4"/>
  <c r="L869" i="4"/>
  <c r="L713" i="4"/>
  <c r="L583" i="4"/>
  <c r="S596" i="4"/>
  <c r="S765" i="4"/>
  <c r="Z973" i="4"/>
  <c r="AG1012" i="4"/>
  <c r="Z1051" i="4"/>
  <c r="AG1064" i="4"/>
  <c r="Z1090" i="4"/>
  <c r="AG1194" i="4"/>
  <c r="Z830" i="4"/>
  <c r="S1038" i="4"/>
  <c r="L1246" i="4"/>
  <c r="L648" i="4"/>
  <c r="AG700" i="4"/>
  <c r="Z713" i="4"/>
  <c r="L1051" i="4"/>
  <c r="L557" i="4"/>
  <c r="AG791" i="4"/>
  <c r="S843" i="4"/>
  <c r="L1233" i="4"/>
  <c r="Z921" i="4"/>
  <c r="Z999" i="4"/>
  <c r="Z1272" i="4"/>
  <c r="L544" i="4"/>
  <c r="AG544" i="4"/>
  <c r="L609" i="4"/>
  <c r="L661" i="4"/>
  <c r="Z804" i="4"/>
  <c r="L1103" i="4"/>
  <c r="L1155" i="4"/>
  <c r="Z1233" i="4"/>
  <c r="AG1259" i="4"/>
  <c r="L518" i="4"/>
  <c r="L479" i="4"/>
  <c r="L505" i="4"/>
  <c r="L492" i="4"/>
  <c r="L466" i="4"/>
  <c r="L453" i="4"/>
  <c r="L427" i="4"/>
  <c r="L414" i="4"/>
  <c r="I372" i="4"/>
  <c r="I373" i="4"/>
  <c r="I376" i="4" s="1"/>
  <c r="K373" i="4"/>
  <c r="J373" i="4"/>
  <c r="L375" i="4"/>
  <c r="L362" i="4"/>
  <c r="Z349" i="4"/>
  <c r="AG336" i="4"/>
  <c r="Z336" i="4"/>
  <c r="AD308" i="4"/>
  <c r="AF308" i="4"/>
  <c r="AB308" i="4"/>
  <c r="AE307" i="4"/>
  <c r="AE311" i="4" s="1"/>
  <c r="Z310" i="4"/>
  <c r="V308" i="4"/>
  <c r="AC242" i="4"/>
  <c r="AC246" i="4" s="1"/>
  <c r="AC243" i="4"/>
  <c r="AB242" i="4"/>
  <c r="AB246" i="4" s="1"/>
  <c r="O268" i="4"/>
  <c r="AC337" i="4"/>
  <c r="V281" i="4"/>
  <c r="O333" i="4"/>
  <c r="O337" i="4" s="1"/>
  <c r="O334" i="4"/>
  <c r="O346" i="4"/>
  <c r="O347" i="4"/>
  <c r="S363" i="4"/>
  <c r="O242" i="4"/>
  <c r="O246" i="4" s="1"/>
  <c r="O243" i="4"/>
  <c r="J230" i="4"/>
  <c r="J229" i="4"/>
  <c r="V256" i="4"/>
  <c r="V320" i="4"/>
  <c r="V321" i="4"/>
  <c r="W372" i="4"/>
  <c r="W373" i="4"/>
  <c r="AB295" i="4"/>
  <c r="AC320" i="4"/>
  <c r="AC324" i="4" s="1"/>
  <c r="AC321" i="4"/>
  <c r="AE337" i="4"/>
  <c r="AG362" i="4"/>
  <c r="AC373" i="4"/>
  <c r="AC372" i="4"/>
  <c r="AC376" i="4" s="1"/>
  <c r="AC359" i="4"/>
  <c r="AC363" i="4" s="1"/>
  <c r="AC360" i="4"/>
  <c r="N281" i="4"/>
  <c r="U359" i="4"/>
  <c r="U363" i="4" s="1"/>
  <c r="U360" i="4"/>
  <c r="O376" i="4"/>
  <c r="AC346" i="4"/>
  <c r="AC347" i="4"/>
  <c r="AC269" i="4"/>
  <c r="N320" i="4"/>
  <c r="N321" i="4"/>
  <c r="Z337" i="4"/>
  <c r="AF363" i="4"/>
  <c r="R372" i="4"/>
  <c r="R373" i="4"/>
  <c r="AE229" i="4"/>
  <c r="AE233" i="4" s="1"/>
  <c r="R242" i="4"/>
  <c r="R246" i="4" s="1"/>
  <c r="N242" i="4"/>
  <c r="N246" i="4" s="1"/>
  <c r="N256" i="4"/>
  <c r="N259" i="4" s="1"/>
  <c r="Y255" i="4"/>
  <c r="Y259" i="4" s="1"/>
  <c r="AF268" i="4"/>
  <c r="AF272" i="4" s="1"/>
  <c r="AD268" i="4"/>
  <c r="AD272" i="4" s="1"/>
  <c r="AB268" i="4"/>
  <c r="AB272" i="4" s="1"/>
  <c r="O281" i="4"/>
  <c r="O285" i="4" s="1"/>
  <c r="AC294" i="4"/>
  <c r="AC298" i="4" s="1"/>
  <c r="N307" i="4"/>
  <c r="N311" i="4" s="1"/>
  <c r="Q320" i="4"/>
  <c r="Q324" i="4" s="1"/>
  <c r="O320" i="4"/>
  <c r="O324" i="4" s="1"/>
  <c r="U347" i="4"/>
  <c r="U350" i="4" s="1"/>
  <c r="Z350" i="4" s="1"/>
  <c r="AF346" i="4"/>
  <c r="AF350" i="4" s="1"/>
  <c r="AD346" i="4"/>
  <c r="AD350" i="4" s="1"/>
  <c r="AB346" i="4"/>
  <c r="AB350" i="4" s="1"/>
  <c r="X359" i="4"/>
  <c r="X363" i="4" s="1"/>
  <c r="V359" i="4"/>
  <c r="V363" i="4" s="1"/>
  <c r="O373" i="4"/>
  <c r="O402" i="4"/>
  <c r="X398" i="4"/>
  <c r="X399" i="4"/>
  <c r="AF398" i="4"/>
  <c r="AF402" i="4" s="1"/>
  <c r="O411" i="4"/>
  <c r="O415" i="4" s="1"/>
  <c r="AE415" i="4"/>
  <c r="Y425" i="4"/>
  <c r="Q506" i="4"/>
  <c r="AB516" i="4"/>
  <c r="AB515" i="4"/>
  <c r="AB528" i="4"/>
  <c r="AB532" i="4" s="1"/>
  <c r="AB529" i="4"/>
  <c r="AG531" i="4"/>
  <c r="AB580" i="4"/>
  <c r="AB584" i="4" s="1"/>
  <c r="AB581" i="4"/>
  <c r="AB593" i="4"/>
  <c r="AB597" i="4" s="1"/>
  <c r="AB594" i="4"/>
  <c r="U607" i="4"/>
  <c r="Z609" i="4"/>
  <c r="U606" i="4"/>
  <c r="U282" i="4"/>
  <c r="Y321" i="4"/>
  <c r="Y324" i="4" s="1"/>
  <c r="W321" i="4"/>
  <c r="W324" i="4" s="1"/>
  <c r="U321" i="4"/>
  <c r="AF360" i="4"/>
  <c r="AD360" i="4"/>
  <c r="AD363" i="4" s="1"/>
  <c r="AB360" i="4"/>
  <c r="R386" i="4"/>
  <c r="R389" i="4" s="1"/>
  <c r="U385" i="4"/>
  <c r="U389" i="4" s="1"/>
  <c r="AB399" i="4"/>
  <c r="AB402" i="4" s="1"/>
  <c r="AG401" i="4"/>
  <c r="Q441" i="4"/>
  <c r="O450" i="4"/>
  <c r="O454" i="4" s="1"/>
  <c r="O451" i="4"/>
  <c r="W467" i="4"/>
  <c r="N489" i="4"/>
  <c r="N493" i="4" s="1"/>
  <c r="N490" i="4"/>
  <c r="AF502" i="4"/>
  <c r="AF506" i="4" s="1"/>
  <c r="AF503" i="4"/>
  <c r="U519" i="4"/>
  <c r="AB437" i="4"/>
  <c r="AB441" i="4" s="1"/>
  <c r="AB438" i="4"/>
  <c r="U320" i="4"/>
  <c r="U324" i="4" s="1"/>
  <c r="AB359" i="4"/>
  <c r="AB363" i="4" s="1"/>
  <c r="Y386" i="4"/>
  <c r="Z388" i="4"/>
  <c r="N399" i="4"/>
  <c r="N402" i="4" s="1"/>
  <c r="V398" i="4"/>
  <c r="V402" i="4" s="1"/>
  <c r="V399" i="4"/>
  <c r="AC398" i="4"/>
  <c r="AC402" i="4" s="1"/>
  <c r="AC399" i="4"/>
  <c r="R411" i="4"/>
  <c r="R412" i="4"/>
  <c r="W425" i="4"/>
  <c r="V441" i="4"/>
  <c r="V450" i="4"/>
  <c r="V451" i="4"/>
  <c r="AD464" i="4"/>
  <c r="AD463" i="4"/>
  <c r="AD467" i="4" s="1"/>
  <c r="O476" i="4"/>
  <c r="O480" i="4" s="1"/>
  <c r="O477" i="4"/>
  <c r="U489" i="4"/>
  <c r="U493" i="4" s="1"/>
  <c r="U490" i="4"/>
  <c r="N515" i="4"/>
  <c r="N519" i="4" s="1"/>
  <c r="N516" i="4"/>
  <c r="X532" i="4"/>
  <c r="V541" i="4"/>
  <c r="V542" i="4"/>
  <c r="V555" i="4"/>
  <c r="V554" i="4"/>
  <c r="V558" i="4" s="1"/>
  <c r="V597" i="4"/>
  <c r="Y428" i="4"/>
  <c r="P480" i="4"/>
  <c r="V502" i="4"/>
  <c r="V503" i="4"/>
  <c r="Y389" i="4"/>
  <c r="AC411" i="4"/>
  <c r="AC415" i="4" s="1"/>
  <c r="AG414" i="4"/>
  <c r="W428" i="4"/>
  <c r="V476" i="4"/>
  <c r="V480" i="4" s="1"/>
  <c r="V477" i="4"/>
  <c r="N554" i="4"/>
  <c r="N558" i="4" s="1"/>
  <c r="N555" i="4"/>
  <c r="N386" i="4"/>
  <c r="N389" i="4" s="1"/>
  <c r="S388" i="4"/>
  <c r="AG271" i="4"/>
  <c r="U373" i="4"/>
  <c r="U376" i="4" s="1"/>
  <c r="O441" i="4"/>
  <c r="U438" i="4"/>
  <c r="U437" i="4"/>
  <c r="U441" i="4" s="1"/>
  <c r="U467" i="4"/>
  <c r="N502" i="4"/>
  <c r="N506" i="4" s="1"/>
  <c r="N503" i="4"/>
  <c r="S505" i="4"/>
  <c r="Y558" i="4"/>
  <c r="N580" i="4"/>
  <c r="N584" i="4" s="1"/>
  <c r="N581" i="4"/>
  <c r="U594" i="4"/>
  <c r="U593" i="4"/>
  <c r="U597" i="4" s="1"/>
  <c r="AC619" i="4"/>
  <c r="AC623" i="4" s="1"/>
  <c r="AC620" i="4"/>
  <c r="N411" i="4"/>
  <c r="N415" i="4" s="1"/>
  <c r="N412" i="4"/>
  <c r="P411" i="4"/>
  <c r="P415" i="4" s="1"/>
  <c r="P412" i="4"/>
  <c r="N425" i="4"/>
  <c r="N428" i="4" s="1"/>
  <c r="O463" i="4"/>
  <c r="O467" i="4" s="1"/>
  <c r="O464" i="4"/>
  <c r="AB568" i="4"/>
  <c r="AB567" i="4"/>
  <c r="O541" i="4"/>
  <c r="O542" i="4"/>
  <c r="O424" i="4"/>
  <c r="O425" i="4"/>
  <c r="U424" i="4"/>
  <c r="U428" i="4" s="1"/>
  <c r="Z427" i="4"/>
  <c r="AD454" i="4"/>
  <c r="AC489" i="4"/>
  <c r="AC490" i="4"/>
  <c r="W519" i="4"/>
  <c r="U529" i="4"/>
  <c r="U528" i="4"/>
  <c r="U532" i="4" s="1"/>
  <c r="P545" i="4"/>
  <c r="AC554" i="4"/>
  <c r="AC555" i="4"/>
  <c r="O567" i="4"/>
  <c r="O568" i="4"/>
  <c r="AC597" i="4"/>
  <c r="N606" i="4"/>
  <c r="N607" i="4"/>
  <c r="AE606" i="4"/>
  <c r="AE607" i="4"/>
  <c r="AF412" i="4"/>
  <c r="AF415" i="4" s="1"/>
  <c r="AD412" i="4"/>
  <c r="AD415" i="4" s="1"/>
  <c r="AB412" i="4"/>
  <c r="AB415" i="4" s="1"/>
  <c r="R438" i="4"/>
  <c r="R441" i="4" s="1"/>
  <c r="P438" i="4"/>
  <c r="P441" i="4" s="1"/>
  <c r="N438" i="4"/>
  <c r="N441" i="4" s="1"/>
  <c r="AF451" i="4"/>
  <c r="AF454" i="4" s="1"/>
  <c r="AD451" i="4"/>
  <c r="AB451" i="4"/>
  <c r="AB454" i="4" s="1"/>
  <c r="Y464" i="4"/>
  <c r="Y467" i="4" s="1"/>
  <c r="W464" i="4"/>
  <c r="U464" i="4"/>
  <c r="S479" i="4"/>
  <c r="AF477" i="4"/>
  <c r="AF480" i="4" s="1"/>
  <c r="AD477" i="4"/>
  <c r="AD480" i="4" s="1"/>
  <c r="AB477" i="4"/>
  <c r="AB480" i="4" s="1"/>
  <c r="AG492" i="4"/>
  <c r="Y516" i="4"/>
  <c r="Y519" i="4" s="1"/>
  <c r="W516" i="4"/>
  <c r="U516" i="4"/>
  <c r="R529" i="4"/>
  <c r="R532" i="4" s="1"/>
  <c r="P529" i="4"/>
  <c r="P532" i="4" s="1"/>
  <c r="N529" i="4"/>
  <c r="N532" i="4" s="1"/>
  <c r="S544" i="4"/>
  <c r="AF542" i="4"/>
  <c r="AF545" i="4" s="1"/>
  <c r="AD542" i="4"/>
  <c r="AD545" i="4" s="1"/>
  <c r="AB542" i="4"/>
  <c r="AB545" i="4" s="1"/>
  <c r="S570" i="4"/>
  <c r="Y568" i="4"/>
  <c r="Y571" i="4" s="1"/>
  <c r="W568" i="4"/>
  <c r="W571" i="4" s="1"/>
  <c r="U568" i="4"/>
  <c r="U571" i="4" s="1"/>
  <c r="S583" i="4"/>
  <c r="R594" i="4"/>
  <c r="R597" i="4" s="1"/>
  <c r="P594" i="4"/>
  <c r="P597" i="4" s="1"/>
  <c r="N594" i="4"/>
  <c r="N597" i="4" s="1"/>
  <c r="AG596" i="4"/>
  <c r="Y607" i="4"/>
  <c r="Y610" i="4" s="1"/>
  <c r="W607" i="4"/>
  <c r="W610" i="4" s="1"/>
  <c r="R620" i="4"/>
  <c r="R623" i="4" s="1"/>
  <c r="O659" i="4"/>
  <c r="O658" i="4"/>
  <c r="O662" i="4" s="1"/>
  <c r="AC658" i="4"/>
  <c r="AC662" i="4" s="1"/>
  <c r="AC659" i="4"/>
  <c r="U688" i="4"/>
  <c r="O775" i="4"/>
  <c r="O776" i="4"/>
  <c r="N827" i="4"/>
  <c r="N828" i="4"/>
  <c r="Z596" i="4"/>
  <c r="W619" i="4"/>
  <c r="W623" i="4" s="1"/>
  <c r="N684" i="4"/>
  <c r="N688" i="4" s="1"/>
  <c r="N685" i="4"/>
  <c r="V697" i="4"/>
  <c r="V701" i="4" s="1"/>
  <c r="V698" i="4"/>
  <c r="O710" i="4"/>
  <c r="O714" i="4" s="1"/>
  <c r="O711" i="4"/>
  <c r="V723" i="4"/>
  <c r="V724" i="4"/>
  <c r="AB749" i="4"/>
  <c r="AB753" i="4" s="1"/>
  <c r="AB750" i="4"/>
  <c r="P766" i="4"/>
  <c r="AB775" i="4"/>
  <c r="AB779" i="4" s="1"/>
  <c r="AB776" i="4"/>
  <c r="AE438" i="4"/>
  <c r="AE441" i="4" s="1"/>
  <c r="AC438" i="4"/>
  <c r="AC441" i="4" s="1"/>
  <c r="R451" i="4"/>
  <c r="R454" i="4" s="1"/>
  <c r="P451" i="4"/>
  <c r="P454" i="4" s="1"/>
  <c r="N451" i="4"/>
  <c r="R477" i="4"/>
  <c r="R480" i="4" s="1"/>
  <c r="P477" i="4"/>
  <c r="N477" i="4"/>
  <c r="AF490" i="4"/>
  <c r="AF493" i="4" s="1"/>
  <c r="AD490" i="4"/>
  <c r="AD493" i="4" s="1"/>
  <c r="AB490" i="4"/>
  <c r="AB493" i="4" s="1"/>
  <c r="Q503" i="4"/>
  <c r="O503" i="4"/>
  <c r="O506" i="4" s="1"/>
  <c r="AE529" i="4"/>
  <c r="AE532" i="4" s="1"/>
  <c r="AC529" i="4"/>
  <c r="AC532" i="4" s="1"/>
  <c r="R542" i="4"/>
  <c r="R545" i="4" s="1"/>
  <c r="P542" i="4"/>
  <c r="N542" i="4"/>
  <c r="AF555" i="4"/>
  <c r="AF558" i="4" s="1"/>
  <c r="AD555" i="4"/>
  <c r="AD558" i="4" s="1"/>
  <c r="AB555" i="4"/>
  <c r="AB558" i="4" s="1"/>
  <c r="Q568" i="4"/>
  <c r="Q571" i="4" s="1"/>
  <c r="N568" i="4"/>
  <c r="N571" i="4" s="1"/>
  <c r="Q581" i="4"/>
  <c r="Q584" i="4" s="1"/>
  <c r="O581" i="4"/>
  <c r="O584" i="4" s="1"/>
  <c r="Z583" i="4"/>
  <c r="AE594" i="4"/>
  <c r="AE597" i="4" s="1"/>
  <c r="AC594" i="4"/>
  <c r="AG609" i="4"/>
  <c r="O620" i="4"/>
  <c r="O623" i="4" s="1"/>
  <c r="W632" i="4"/>
  <c r="W636" i="4" s="1"/>
  <c r="W633" i="4"/>
  <c r="N750" i="4"/>
  <c r="N749" i="4"/>
  <c r="N753" i="4" s="1"/>
  <c r="U788" i="4"/>
  <c r="U789" i="4"/>
  <c r="AC827" i="4"/>
  <c r="AC828" i="4"/>
  <c r="V866" i="4"/>
  <c r="V867" i="4"/>
  <c r="S427" i="4"/>
  <c r="N450" i="4"/>
  <c r="N476" i="4"/>
  <c r="Z505" i="4"/>
  <c r="N541" i="4"/>
  <c r="N545" i="4" s="1"/>
  <c r="Q645" i="4"/>
  <c r="Q646" i="4"/>
  <c r="V645" i="4"/>
  <c r="V646" i="4"/>
  <c r="AB684" i="4"/>
  <c r="AB685" i="4"/>
  <c r="Q697" i="4"/>
  <c r="Q698" i="4"/>
  <c r="AC710" i="4"/>
  <c r="AC714" i="4" s="1"/>
  <c r="AC711" i="4"/>
  <c r="Y753" i="4"/>
  <c r="Q623" i="4"/>
  <c r="AB671" i="4"/>
  <c r="AB675" i="4" s="1"/>
  <c r="AB672" i="4"/>
  <c r="AC766" i="4"/>
  <c r="O801" i="4"/>
  <c r="O805" i="4" s="1"/>
  <c r="O802" i="4"/>
  <c r="V840" i="4"/>
  <c r="V841" i="4"/>
  <c r="X854" i="4"/>
  <c r="X853" i="4"/>
  <c r="S440" i="4"/>
  <c r="AG453" i="4"/>
  <c r="Z466" i="4"/>
  <c r="AG479" i="4"/>
  <c r="Y503" i="4"/>
  <c r="Y506" i="4" s="1"/>
  <c r="W503" i="4"/>
  <c r="W506" i="4" s="1"/>
  <c r="U503" i="4"/>
  <c r="U506" i="4" s="1"/>
  <c r="Q516" i="4"/>
  <c r="Q519" i="4" s="1"/>
  <c r="O516" i="4"/>
  <c r="O519" i="4" s="1"/>
  <c r="Z518" i="4"/>
  <c r="S531" i="4"/>
  <c r="X542" i="4"/>
  <c r="X545" i="4" s="1"/>
  <c r="Y581" i="4"/>
  <c r="Y584" i="4" s="1"/>
  <c r="W581" i="4"/>
  <c r="W584" i="4" s="1"/>
  <c r="U581" i="4"/>
  <c r="U584" i="4" s="1"/>
  <c r="Q607" i="4"/>
  <c r="Q610" i="4" s="1"/>
  <c r="O607" i="4"/>
  <c r="O610" i="4" s="1"/>
  <c r="S622" i="4"/>
  <c r="N620" i="4"/>
  <c r="N623" i="4" s="1"/>
  <c r="U632" i="4"/>
  <c r="U636" i="4" s="1"/>
  <c r="U633" i="4"/>
  <c r="Z635" i="4"/>
  <c r="AF649" i="4"/>
  <c r="R675" i="4"/>
  <c r="P792" i="4"/>
  <c r="N853" i="4"/>
  <c r="N857" i="4" s="1"/>
  <c r="N854" i="4"/>
  <c r="AB853" i="4"/>
  <c r="AB854" i="4"/>
  <c r="AF606" i="4"/>
  <c r="AF610" i="4" s="1"/>
  <c r="U619" i="4"/>
  <c r="U623" i="4" s="1"/>
  <c r="O645" i="4"/>
  <c r="O649" i="4" s="1"/>
  <c r="O646" i="4"/>
  <c r="V753" i="4"/>
  <c r="AC801" i="4"/>
  <c r="AC805" i="4" s="1"/>
  <c r="AC802" i="4"/>
  <c r="Y632" i="4"/>
  <c r="Y636" i="4" s="1"/>
  <c r="Y633" i="4"/>
  <c r="S648" i="4"/>
  <c r="N645" i="4"/>
  <c r="N649" i="4" s="1"/>
  <c r="N646" i="4"/>
  <c r="N662" i="4"/>
  <c r="Z661" i="4"/>
  <c r="U658" i="4"/>
  <c r="U662" i="4" s="1"/>
  <c r="U659" i="4"/>
  <c r="U671" i="4"/>
  <c r="U672" i="4"/>
  <c r="AC701" i="4"/>
  <c r="U814" i="4"/>
  <c r="U815" i="4"/>
  <c r="Q883" i="4"/>
  <c r="AE879" i="4"/>
  <c r="AE880" i="4"/>
  <c r="AC918" i="4"/>
  <c r="AC922" i="4" s="1"/>
  <c r="AC919" i="4"/>
  <c r="U931" i="4"/>
  <c r="U935" i="4" s="1"/>
  <c r="U932" i="4"/>
  <c r="U983" i="4"/>
  <c r="U984" i="4"/>
  <c r="AC1048" i="4"/>
  <c r="AC1052" i="4" s="1"/>
  <c r="AC1049" i="4"/>
  <c r="AC1087" i="4"/>
  <c r="AC1088" i="4"/>
  <c r="AB645" i="4"/>
  <c r="AB649" i="4" s="1"/>
  <c r="S661" i="4"/>
  <c r="S674" i="4"/>
  <c r="Z687" i="4"/>
  <c r="AB697" i="4"/>
  <c r="AB701" i="4" s="1"/>
  <c r="U710" i="4"/>
  <c r="U714" i="4" s="1"/>
  <c r="S752" i="4"/>
  <c r="S791" i="4"/>
  <c r="U801" i="4"/>
  <c r="U805" i="4" s="1"/>
  <c r="AG817" i="4"/>
  <c r="N840" i="4"/>
  <c r="N844" i="4" s="1"/>
  <c r="Z856" i="4"/>
  <c r="P866" i="4"/>
  <c r="P870" i="4" s="1"/>
  <c r="V883" i="4"/>
  <c r="O922" i="4"/>
  <c r="N944" i="4"/>
  <c r="N948" i="4" s="1"/>
  <c r="N945" i="4"/>
  <c r="V1013" i="4"/>
  <c r="U1078" i="4"/>
  <c r="X750" i="4"/>
  <c r="X753" i="4" s="1"/>
  <c r="V750" i="4"/>
  <c r="S882" i="4"/>
  <c r="O892" i="4"/>
  <c r="O893" i="4"/>
  <c r="AC970" i="4"/>
  <c r="AC974" i="4" s="1"/>
  <c r="AC971" i="4"/>
  <c r="AG987" i="4"/>
  <c r="AG1065" i="4"/>
  <c r="P1078" i="4"/>
  <c r="V1075" i="4"/>
  <c r="V1074" i="4"/>
  <c r="V1078" i="4" s="1"/>
  <c r="R1100" i="4"/>
  <c r="R1101" i="4"/>
  <c r="R659" i="4"/>
  <c r="R662" i="4" s="1"/>
  <c r="P659" i="4"/>
  <c r="P662" i="4" s="1"/>
  <c r="N659" i="4"/>
  <c r="Y672" i="4"/>
  <c r="Y675" i="4" s="1"/>
  <c r="W672" i="4"/>
  <c r="W675" i="4" s="1"/>
  <c r="AF685" i="4"/>
  <c r="AF688" i="4" s="1"/>
  <c r="N723" i="4"/>
  <c r="N727" i="4" s="1"/>
  <c r="Z752" i="4"/>
  <c r="Z778" i="4"/>
  <c r="AB788" i="4"/>
  <c r="AB792" i="4" s="1"/>
  <c r="S817" i="4"/>
  <c r="U827" i="4"/>
  <c r="U831" i="4" s="1"/>
  <c r="AG843" i="4"/>
  <c r="R866" i="4"/>
  <c r="R870" i="4" s="1"/>
  <c r="V892" i="4"/>
  <c r="V893" i="4"/>
  <c r="N918" i="4"/>
  <c r="N919" i="4"/>
  <c r="AE948" i="4"/>
  <c r="V957" i="4"/>
  <c r="V961" i="4" s="1"/>
  <c r="V958" i="4"/>
  <c r="AC996" i="4"/>
  <c r="AC997" i="4"/>
  <c r="U1009" i="4"/>
  <c r="U1013" i="4" s="1"/>
  <c r="U1010" i="4"/>
  <c r="O1023" i="4"/>
  <c r="O1022" i="4"/>
  <c r="O1026" i="4" s="1"/>
  <c r="N1065" i="4"/>
  <c r="AB1074" i="4"/>
  <c r="AB1075" i="4"/>
  <c r="R672" i="4"/>
  <c r="P672" i="4"/>
  <c r="P675" i="4" s="1"/>
  <c r="N672" i="4"/>
  <c r="N675" i="4" s="1"/>
  <c r="Y685" i="4"/>
  <c r="Y688" i="4" s="1"/>
  <c r="W685" i="4"/>
  <c r="W688" i="4" s="1"/>
  <c r="U685" i="4"/>
  <c r="AE698" i="4"/>
  <c r="AE701" i="4" s="1"/>
  <c r="AC698" i="4"/>
  <c r="X711" i="4"/>
  <c r="X714" i="4" s="1"/>
  <c r="V711" i="4"/>
  <c r="V714" i="4" s="1"/>
  <c r="AE724" i="4"/>
  <c r="AE727" i="4" s="1"/>
  <c r="AC724" i="4"/>
  <c r="AC727" i="4" s="1"/>
  <c r="R763" i="4"/>
  <c r="R766" i="4" s="1"/>
  <c r="P763" i="4"/>
  <c r="N763" i="4"/>
  <c r="N766" i="4" s="1"/>
  <c r="AE763" i="4"/>
  <c r="AE766" i="4" s="1"/>
  <c r="AC763" i="4"/>
  <c r="R789" i="4"/>
  <c r="R792" i="4" s="1"/>
  <c r="P789" i="4"/>
  <c r="N789" i="4"/>
  <c r="N792" i="4" s="1"/>
  <c r="X802" i="4"/>
  <c r="X805" i="4" s="1"/>
  <c r="V802" i="4"/>
  <c r="V805" i="4" s="1"/>
  <c r="AF815" i="4"/>
  <c r="AF818" i="4" s="1"/>
  <c r="AD815" i="4"/>
  <c r="AD818" i="4" s="1"/>
  <c r="AB815" i="4"/>
  <c r="AB818" i="4" s="1"/>
  <c r="Q841" i="4"/>
  <c r="Q844" i="4" s="1"/>
  <c r="O841" i="4"/>
  <c r="O844" i="4" s="1"/>
  <c r="Y854" i="4"/>
  <c r="Y857" i="4" s="1"/>
  <c r="U879" i="4"/>
  <c r="U883" i="4" s="1"/>
  <c r="U880" i="4"/>
  <c r="AB892" i="4"/>
  <c r="AB893" i="4"/>
  <c r="X948" i="4"/>
  <c r="O957" i="4"/>
  <c r="O958" i="4"/>
  <c r="AB957" i="4"/>
  <c r="AB961" i="4" s="1"/>
  <c r="AB958" i="4"/>
  <c r="O974" i="4"/>
  <c r="X1000" i="4"/>
  <c r="U1022" i="4"/>
  <c r="U1023" i="4"/>
  <c r="O1052" i="4"/>
  <c r="V1052" i="4"/>
  <c r="O1062" i="4"/>
  <c r="O1061" i="4"/>
  <c r="O1065" i="4" s="1"/>
  <c r="N1074" i="4"/>
  <c r="N1078" i="4" s="1"/>
  <c r="N1075" i="4"/>
  <c r="O1091" i="4"/>
  <c r="AG726" i="4"/>
  <c r="O880" i="4"/>
  <c r="AG882" i="4"/>
  <c r="U905" i="4"/>
  <c r="U906" i="4"/>
  <c r="AC948" i="4"/>
  <c r="S1013" i="4"/>
  <c r="AC1035" i="4"/>
  <c r="AC1036" i="4"/>
  <c r="U1061" i="4"/>
  <c r="U1065" i="4" s="1"/>
  <c r="U1062" i="4"/>
  <c r="X659" i="4"/>
  <c r="X662" i="4" s="1"/>
  <c r="V659" i="4"/>
  <c r="V662" i="4" s="1"/>
  <c r="AE672" i="4"/>
  <c r="AE675" i="4" s="1"/>
  <c r="AC672" i="4"/>
  <c r="AC675" i="4" s="1"/>
  <c r="Q724" i="4"/>
  <c r="Q727" i="4" s="1"/>
  <c r="O724" i="4"/>
  <c r="O727" i="4" s="1"/>
  <c r="Y750" i="4"/>
  <c r="W750" i="4"/>
  <c r="W753" i="4" s="1"/>
  <c r="U750" i="4"/>
  <c r="U753" i="4" s="1"/>
  <c r="X763" i="4"/>
  <c r="X766" i="4" s="1"/>
  <c r="V763" i="4"/>
  <c r="V766" i="4" s="1"/>
  <c r="Y776" i="4"/>
  <c r="Y779" i="4" s="1"/>
  <c r="W776" i="4"/>
  <c r="W779" i="4" s="1"/>
  <c r="U776" i="4"/>
  <c r="U779" i="4" s="1"/>
  <c r="AE789" i="4"/>
  <c r="AE792" i="4" s="1"/>
  <c r="AC789" i="4"/>
  <c r="AC792" i="4" s="1"/>
  <c r="R815" i="4"/>
  <c r="R818" i="4" s="1"/>
  <c r="P815" i="4"/>
  <c r="P818" i="4" s="1"/>
  <c r="N815" i="4"/>
  <c r="N818" i="4" s="1"/>
  <c r="X828" i="4"/>
  <c r="X831" i="4" s="1"/>
  <c r="V828" i="4"/>
  <c r="V831" i="4" s="1"/>
  <c r="AF841" i="4"/>
  <c r="AF844" i="4" s="1"/>
  <c r="AD841" i="4"/>
  <c r="AD844" i="4" s="1"/>
  <c r="AB841" i="4"/>
  <c r="AB844" i="4" s="1"/>
  <c r="O883" i="4"/>
  <c r="N970" i="4"/>
  <c r="N971" i="4"/>
  <c r="AG1026" i="4"/>
  <c r="V1035" i="4"/>
  <c r="V1036" i="4"/>
  <c r="N1048" i="4"/>
  <c r="N1049" i="4"/>
  <c r="N1087" i="4"/>
  <c r="N1088" i="4"/>
  <c r="Z765" i="4"/>
  <c r="V853" i="4"/>
  <c r="V857" i="4" s="1"/>
  <c r="N866" i="4"/>
  <c r="N870" i="4" s="1"/>
  <c r="AF883" i="4"/>
  <c r="Q922" i="4"/>
  <c r="O931" i="4"/>
  <c r="O932" i="4"/>
  <c r="AB935" i="4"/>
  <c r="AB944" i="4"/>
  <c r="AB948" i="4" s="1"/>
  <c r="AB945" i="4"/>
  <c r="X1013" i="4"/>
  <c r="AB879" i="4"/>
  <c r="AB883" i="4" s="1"/>
  <c r="S908" i="4"/>
  <c r="U918" i="4"/>
  <c r="U922" i="4" s="1"/>
  <c r="AG934" i="4"/>
  <c r="U970" i="4"/>
  <c r="U974" i="4" s="1"/>
  <c r="S986" i="4"/>
  <c r="S1025" i="4"/>
  <c r="U1048" i="4"/>
  <c r="U1052" i="4" s="1"/>
  <c r="S1064" i="4"/>
  <c r="Z1077" i="4"/>
  <c r="U1087" i="4"/>
  <c r="U1091" i="4" s="1"/>
  <c r="U1101" i="4"/>
  <c r="U1104" i="4" s="1"/>
  <c r="AE1100" i="4"/>
  <c r="AE1104" i="4" s="1"/>
  <c r="AG1104" i="4" s="1"/>
  <c r="R1113" i="4"/>
  <c r="R1117" i="4" s="1"/>
  <c r="R1114" i="4"/>
  <c r="N1113" i="4"/>
  <c r="N1117" i="4" s="1"/>
  <c r="N1114" i="4"/>
  <c r="AC1139" i="4"/>
  <c r="AC1140" i="4"/>
  <c r="N1152" i="4"/>
  <c r="N1156" i="4" s="1"/>
  <c r="N1153" i="4"/>
  <c r="U1178" i="4"/>
  <c r="U1182" i="4" s="1"/>
  <c r="U1179" i="4"/>
  <c r="O1178" i="4"/>
  <c r="O1179" i="4"/>
  <c r="Q1191" i="4"/>
  <c r="Q1192" i="4"/>
  <c r="U1243" i="4"/>
  <c r="U1247" i="4" s="1"/>
  <c r="U1244" i="4"/>
  <c r="Z1273" i="4"/>
  <c r="O1295" i="4"/>
  <c r="O1299" i="4" s="1"/>
  <c r="O1296" i="4"/>
  <c r="N1126" i="4"/>
  <c r="N1127" i="4"/>
  <c r="O1165" i="4"/>
  <c r="O1166" i="4"/>
  <c r="AB1179" i="4"/>
  <c r="AB1178" i="4"/>
  <c r="AB1182" i="4" s="1"/>
  <c r="U1282" i="4"/>
  <c r="U1283" i="4"/>
  <c r="U1295" i="4"/>
  <c r="U1296" i="4"/>
  <c r="Z882" i="4"/>
  <c r="Z895" i="4"/>
  <c r="S934" i="4"/>
  <c r="AG947" i="4"/>
  <c r="S999" i="4"/>
  <c r="S1051" i="4"/>
  <c r="AG1103" i="4"/>
  <c r="V1156" i="4"/>
  <c r="R1169" i="4"/>
  <c r="R1182" i="4"/>
  <c r="O1204" i="4"/>
  <c r="O1205" i="4"/>
  <c r="N1269" i="4"/>
  <c r="N1270" i="4"/>
  <c r="AC880" i="4"/>
  <c r="AC883" i="4" s="1"/>
  <c r="R906" i="4"/>
  <c r="R909" i="4" s="1"/>
  <c r="P906" i="4"/>
  <c r="P909" i="4" s="1"/>
  <c r="N906" i="4"/>
  <c r="N909" i="4" s="1"/>
  <c r="X919" i="4"/>
  <c r="X922" i="4" s="1"/>
  <c r="V919" i="4"/>
  <c r="V922" i="4" s="1"/>
  <c r="AF932" i="4"/>
  <c r="AF935" i="4" s="1"/>
  <c r="AD932" i="4"/>
  <c r="AD935" i="4" s="1"/>
  <c r="AB932" i="4"/>
  <c r="X971" i="4"/>
  <c r="X974" i="4" s="1"/>
  <c r="V971" i="4"/>
  <c r="V974" i="4" s="1"/>
  <c r="R984" i="4"/>
  <c r="R987" i="4" s="1"/>
  <c r="P984" i="4"/>
  <c r="P987" i="4" s="1"/>
  <c r="N984" i="4"/>
  <c r="N987" i="4" s="1"/>
  <c r="X997" i="4"/>
  <c r="V997" i="4"/>
  <c r="V1000" i="4" s="1"/>
  <c r="P997" i="4"/>
  <c r="S1000" i="4" s="1"/>
  <c r="AE1010" i="4"/>
  <c r="AC1010" i="4"/>
  <c r="R1023" i="4"/>
  <c r="R1026" i="4" s="1"/>
  <c r="P1023" i="4"/>
  <c r="P1026" i="4" s="1"/>
  <c r="N1023" i="4"/>
  <c r="N1026" i="4" s="1"/>
  <c r="Q1036" i="4"/>
  <c r="Q1039" i="4" s="1"/>
  <c r="O1036" i="4"/>
  <c r="O1039" i="4" s="1"/>
  <c r="X1049" i="4"/>
  <c r="X1052" i="4" s="1"/>
  <c r="V1049" i="4"/>
  <c r="R1062" i="4"/>
  <c r="R1065" i="4" s="1"/>
  <c r="P1062" i="4"/>
  <c r="P1065" i="4" s="1"/>
  <c r="N1062" i="4"/>
  <c r="Y1075" i="4"/>
  <c r="Y1078" i="4" s="1"/>
  <c r="W1075" i="4"/>
  <c r="W1078" i="4" s="1"/>
  <c r="U1075" i="4"/>
  <c r="X1088" i="4"/>
  <c r="X1091" i="4" s="1"/>
  <c r="V1088" i="4"/>
  <c r="V1091" i="4" s="1"/>
  <c r="AB1113" i="4"/>
  <c r="AB1114" i="4"/>
  <c r="X1143" i="4"/>
  <c r="U1152" i="4"/>
  <c r="U1156" i="4" s="1"/>
  <c r="U1153" i="4"/>
  <c r="U1192" i="4"/>
  <c r="U1191" i="4"/>
  <c r="U1195" i="4" s="1"/>
  <c r="AC1195" i="4"/>
  <c r="U1204" i="4"/>
  <c r="U1205" i="4"/>
  <c r="AG999" i="4"/>
  <c r="P1100" i="4"/>
  <c r="P1104" i="4" s="1"/>
  <c r="Q1100" i="4"/>
  <c r="Q1104" i="4" s="1"/>
  <c r="X1113" i="4"/>
  <c r="X1117" i="4" s="1"/>
  <c r="U1126" i="4"/>
  <c r="U1130" i="4" s="1"/>
  <c r="U1127" i="4"/>
  <c r="Q1169" i="4"/>
  <c r="U1169" i="4"/>
  <c r="X1182" i="4"/>
  <c r="P1182" i="4"/>
  <c r="O1234" i="4"/>
  <c r="AC1230" i="4"/>
  <c r="AC1231" i="4"/>
  <c r="R1247" i="4"/>
  <c r="O1256" i="4"/>
  <c r="O1257" i="4"/>
  <c r="O1282" i="4"/>
  <c r="O1283" i="4"/>
  <c r="AE906" i="4"/>
  <c r="AE909" i="4" s="1"/>
  <c r="AC906" i="4"/>
  <c r="AC909" i="4" s="1"/>
  <c r="X945" i="4"/>
  <c r="V945" i="4"/>
  <c r="V948" i="4" s="1"/>
  <c r="V1104" i="4"/>
  <c r="AE1143" i="4"/>
  <c r="V1165" i="4"/>
  <c r="V1166" i="4"/>
  <c r="AC1295" i="4"/>
  <c r="AC1299" i="4" s="1"/>
  <c r="AC1296" i="4"/>
  <c r="Q1312" i="4"/>
  <c r="AG908" i="4"/>
  <c r="Z947" i="4"/>
  <c r="AG986" i="4"/>
  <c r="S1012" i="4"/>
  <c r="AG1025" i="4"/>
  <c r="V1113" i="4"/>
  <c r="V1114" i="4"/>
  <c r="AB1126" i="4"/>
  <c r="AB1130" i="4" s="1"/>
  <c r="AB1127" i="4"/>
  <c r="AB1165" i="4"/>
  <c r="AB1166" i="4"/>
  <c r="AB1208" i="4"/>
  <c r="AC1217" i="4"/>
  <c r="AC1218" i="4"/>
  <c r="AC1256" i="4"/>
  <c r="AC1260" i="4" s="1"/>
  <c r="AC1257" i="4"/>
  <c r="V1308" i="4"/>
  <c r="V1312" i="4" s="1"/>
  <c r="V1334" i="4" s="1"/>
  <c r="V1309" i="4"/>
  <c r="U1113" i="4"/>
  <c r="U1114" i="4"/>
  <c r="V1143" i="4"/>
  <c r="AB1143" i="4"/>
  <c r="AG1156" i="4"/>
  <c r="AC1204" i="4"/>
  <c r="AC1205" i="4"/>
  <c r="V1217" i="4"/>
  <c r="V1221" i="4" s="1"/>
  <c r="V1218" i="4"/>
  <c r="Q1234" i="4"/>
  <c r="U1256" i="4"/>
  <c r="U1257" i="4"/>
  <c r="AE1286" i="4"/>
  <c r="AG1286" i="4" s="1"/>
  <c r="AB1308" i="4"/>
  <c r="AB1309" i="4"/>
  <c r="S1246" i="4"/>
  <c r="AG1298" i="4"/>
  <c r="Z1129" i="4"/>
  <c r="AE1140" i="4"/>
  <c r="Q1166" i="4"/>
  <c r="AG1181" i="4"/>
  <c r="Q1309" i="4"/>
  <c r="O1309" i="4"/>
  <c r="O1312" i="4" s="1"/>
  <c r="O1334" i="4" s="1"/>
  <c r="AF1127" i="4"/>
  <c r="AF1130" i="4" s="1"/>
  <c r="X1140" i="4"/>
  <c r="V1140" i="4"/>
  <c r="AG1142" i="4"/>
  <c r="S1168" i="4"/>
  <c r="Z1168" i="4"/>
  <c r="AE1192" i="4"/>
  <c r="AE1195" i="4" s="1"/>
  <c r="AC1192" i="4"/>
  <c r="S1207" i="4"/>
  <c r="AF1205" i="4"/>
  <c r="AF1208" i="4" s="1"/>
  <c r="AD1205" i="4"/>
  <c r="AD1208" i="4" s="1"/>
  <c r="AB1205" i="4"/>
  <c r="Q1218" i="4"/>
  <c r="Q1221" i="4" s="1"/>
  <c r="O1218" i="4"/>
  <c r="O1221" i="4" s="1"/>
  <c r="X1231" i="4"/>
  <c r="X1234" i="4" s="1"/>
  <c r="V1231" i="4"/>
  <c r="V1234" i="4" s="1"/>
  <c r="N1244" i="4"/>
  <c r="N1247" i="4" s="1"/>
  <c r="Z1246" i="4"/>
  <c r="AC1244" i="4"/>
  <c r="AC1247" i="4" s="1"/>
  <c r="AG1247" i="4" s="1"/>
  <c r="S1259" i="4"/>
  <c r="AF1257" i="4"/>
  <c r="AF1260" i="4" s="1"/>
  <c r="AD1257" i="4"/>
  <c r="AD1260" i="4" s="1"/>
  <c r="AB1257" i="4"/>
  <c r="AE1270" i="4"/>
  <c r="AE1273" i="4" s="1"/>
  <c r="AC1270" i="4"/>
  <c r="AC1273" i="4" s="1"/>
  <c r="S1298" i="4"/>
  <c r="AF1296" i="4"/>
  <c r="AF1299" i="4" s="1"/>
  <c r="AD1296" i="4"/>
  <c r="AD1299" i="4" s="1"/>
  <c r="AB1296" i="4"/>
  <c r="Y1127" i="4"/>
  <c r="Y1130" i="4" s="1"/>
  <c r="W1127" i="4"/>
  <c r="W1130" i="4" s="1"/>
  <c r="Q1140" i="4"/>
  <c r="Q1143" i="4" s="1"/>
  <c r="O1140" i="4"/>
  <c r="O1143" i="4" s="1"/>
  <c r="Z1142" i="4"/>
  <c r="Z1220" i="4"/>
  <c r="AG1233" i="4"/>
  <c r="AB1256" i="4"/>
  <c r="AG1272" i="4"/>
  <c r="AB1295" i="4"/>
  <c r="AB1299" i="4" s="1"/>
  <c r="AE1114" i="4"/>
  <c r="AE1117" i="4" s="1"/>
  <c r="AC1114" i="4"/>
  <c r="AC1117" i="4" s="1"/>
  <c r="S1142" i="4"/>
  <c r="X1153" i="4"/>
  <c r="X1156" i="4" s="1"/>
  <c r="V1153" i="4"/>
  <c r="Y1166" i="4"/>
  <c r="Y1169" i="4" s="1"/>
  <c r="W1166" i="4"/>
  <c r="W1169" i="4" s="1"/>
  <c r="U1166" i="4"/>
  <c r="AF1140" i="4"/>
  <c r="AF1143" i="4" s="1"/>
  <c r="AD1140" i="4"/>
  <c r="AD1143" i="4" s="1"/>
  <c r="AB1140" i="4"/>
  <c r="Q1153" i="4"/>
  <c r="Q1156" i="4" s="1"/>
  <c r="O1153" i="4"/>
  <c r="O1156" i="4" s="1"/>
  <c r="H268" i="4"/>
  <c r="G1217" i="4"/>
  <c r="G1218" i="4"/>
  <c r="H1256" i="4"/>
  <c r="H1257" i="4"/>
  <c r="G1243" i="4"/>
  <c r="G1244" i="4"/>
  <c r="H1191" i="4"/>
  <c r="H1195" i="4" s="1"/>
  <c r="H1192" i="4"/>
  <c r="K1313" i="4"/>
  <c r="I1313" i="4"/>
  <c r="J1313" i="4"/>
  <c r="J1182" i="4"/>
  <c r="G1282" i="4"/>
  <c r="G1283" i="4"/>
  <c r="L1234" i="4"/>
  <c r="J1204" i="4"/>
  <c r="J1205" i="4"/>
  <c r="J1296" i="4"/>
  <c r="J1299" i="4" s="1"/>
  <c r="H1296" i="4"/>
  <c r="H1299" i="4" s="1"/>
  <c r="K1270" i="4"/>
  <c r="K1273" i="4" s="1"/>
  <c r="I1270" i="4"/>
  <c r="I1273" i="4" s="1"/>
  <c r="G1270" i="4"/>
  <c r="G1273" i="4" s="1"/>
  <c r="H1169" i="4"/>
  <c r="H1113" i="4"/>
  <c r="H1114" i="4"/>
  <c r="I1087" i="4"/>
  <c r="I1091" i="4" s="1"/>
  <c r="I1088" i="4"/>
  <c r="G906" i="4"/>
  <c r="G905" i="4"/>
  <c r="G909" i="4" s="1"/>
  <c r="H840" i="4"/>
  <c r="H844" i="4" s="1"/>
  <c r="H841" i="4"/>
  <c r="K1192" i="4"/>
  <c r="K1195" i="4" s="1"/>
  <c r="J1166" i="4"/>
  <c r="K1139" i="4"/>
  <c r="K1143" i="4" s="1"/>
  <c r="K1140" i="4"/>
  <c r="J1127" i="4"/>
  <c r="H1075" i="4"/>
  <c r="H1078" i="4" s="1"/>
  <c r="J1061" i="4"/>
  <c r="J1062" i="4"/>
  <c r="K1052" i="4"/>
  <c r="K1035" i="4"/>
  <c r="K1036" i="4"/>
  <c r="J1023" i="4"/>
  <c r="K997" i="4"/>
  <c r="J974" i="4"/>
  <c r="H944" i="4"/>
  <c r="H945" i="4"/>
  <c r="I883" i="4"/>
  <c r="G854" i="4"/>
  <c r="G853" i="4"/>
  <c r="K1178" i="4"/>
  <c r="K1179" i="4"/>
  <c r="G1178" i="4"/>
  <c r="G1179" i="4"/>
  <c r="J1169" i="4"/>
  <c r="J1130" i="4"/>
  <c r="G1087" i="4"/>
  <c r="G1088" i="4"/>
  <c r="J1026" i="4"/>
  <c r="K983" i="4"/>
  <c r="K984" i="4"/>
  <c r="G958" i="4"/>
  <c r="G957" i="4"/>
  <c r="I1244" i="4"/>
  <c r="I1247" i="4" s="1"/>
  <c r="K1218" i="4"/>
  <c r="K1221" i="4" s="1"/>
  <c r="J1179" i="4"/>
  <c r="I1153" i="4"/>
  <c r="I1139" i="4"/>
  <c r="I1140" i="4"/>
  <c r="H1091" i="4"/>
  <c r="I1049" i="4"/>
  <c r="I1035" i="4"/>
  <c r="I1036" i="4"/>
  <c r="H880" i="4"/>
  <c r="H879" i="4"/>
  <c r="K1296" i="4"/>
  <c r="K1299" i="4" s="1"/>
  <c r="I1296" i="4"/>
  <c r="I1299" i="4" s="1"/>
  <c r="G1296" i="4"/>
  <c r="G1299" i="4" s="1"/>
  <c r="J1270" i="4"/>
  <c r="J1273" i="4" s="1"/>
  <c r="H1270" i="4"/>
  <c r="H1273" i="4" s="1"/>
  <c r="K1244" i="4"/>
  <c r="K1247" i="4" s="1"/>
  <c r="G1205" i="4"/>
  <c r="G1208" i="4" s="1"/>
  <c r="J1192" i="4"/>
  <c r="J1195" i="4" s="1"/>
  <c r="I1156" i="4"/>
  <c r="H1140" i="4"/>
  <c r="H1143" i="4" s="1"/>
  <c r="H1127" i="4"/>
  <c r="J1113" i="4"/>
  <c r="J1117" i="4" s="1"/>
  <c r="J1114" i="4"/>
  <c r="I1052" i="4"/>
  <c r="H1036" i="4"/>
  <c r="H1023" i="4"/>
  <c r="H1026" i="4" s="1"/>
  <c r="J1009" i="4"/>
  <c r="J1013" i="4" s="1"/>
  <c r="J1010" i="4"/>
  <c r="I997" i="4"/>
  <c r="I983" i="4"/>
  <c r="I987" i="4" s="1"/>
  <c r="I984" i="4"/>
  <c r="H828" i="4"/>
  <c r="H827" i="4"/>
  <c r="H831" i="4" s="1"/>
  <c r="G1192" i="4"/>
  <c r="G1195" i="4" s="1"/>
  <c r="G1139" i="4"/>
  <c r="G1140" i="4"/>
  <c r="H1130" i="4"/>
  <c r="K1101" i="4"/>
  <c r="K1104" i="4" s="1"/>
  <c r="K1078" i="4"/>
  <c r="H1061" i="4"/>
  <c r="H1062" i="4"/>
  <c r="G1035" i="4"/>
  <c r="G1036" i="4"/>
  <c r="G983" i="4"/>
  <c r="G987" i="4" s="1"/>
  <c r="G984" i="4"/>
  <c r="G974" i="4"/>
  <c r="H932" i="4"/>
  <c r="H931" i="4"/>
  <c r="L870" i="4"/>
  <c r="I1178" i="4"/>
  <c r="I1179" i="4"/>
  <c r="G1130" i="4"/>
  <c r="K1087" i="4"/>
  <c r="K1088" i="4"/>
  <c r="H1039" i="4"/>
  <c r="H1009" i="4"/>
  <c r="H1013" i="4" s="1"/>
  <c r="H1010" i="4"/>
  <c r="H984" i="4"/>
  <c r="H983" i="4"/>
  <c r="H987" i="4" s="1"/>
  <c r="L818" i="4"/>
  <c r="G1156" i="4"/>
  <c r="J1104" i="4"/>
  <c r="J1078" i="4"/>
  <c r="G1065" i="4"/>
  <c r="G1052" i="4"/>
  <c r="K974" i="4"/>
  <c r="H892" i="4"/>
  <c r="H896" i="4" s="1"/>
  <c r="H893" i="4"/>
  <c r="J857" i="4"/>
  <c r="I727" i="4"/>
  <c r="G697" i="4"/>
  <c r="G701" i="4" s="1"/>
  <c r="G698" i="4"/>
  <c r="L584" i="4"/>
  <c r="G519" i="4"/>
  <c r="I294" i="4"/>
  <c r="I295" i="4"/>
  <c r="J1153" i="4"/>
  <c r="J1156" i="4" s="1"/>
  <c r="H1153" i="4"/>
  <c r="H1156" i="4" s="1"/>
  <c r="K1127" i="4"/>
  <c r="K1130" i="4" s="1"/>
  <c r="I1127" i="4"/>
  <c r="I1130" i="4" s="1"/>
  <c r="G1127" i="4"/>
  <c r="J1101" i="4"/>
  <c r="H1101" i="4"/>
  <c r="H1104" i="4" s="1"/>
  <c r="K1075" i="4"/>
  <c r="I1075" i="4"/>
  <c r="I1078" i="4" s="1"/>
  <c r="G1075" i="4"/>
  <c r="G1078" i="4" s="1"/>
  <c r="J1049" i="4"/>
  <c r="J1052" i="4" s="1"/>
  <c r="H1049" i="4"/>
  <c r="H1052" i="4" s="1"/>
  <c r="K1023" i="4"/>
  <c r="K1026" i="4" s="1"/>
  <c r="I1023" i="4"/>
  <c r="I1026" i="4" s="1"/>
  <c r="G1023" i="4"/>
  <c r="G1026" i="4" s="1"/>
  <c r="J997" i="4"/>
  <c r="H997" i="4"/>
  <c r="K971" i="4"/>
  <c r="I971" i="4"/>
  <c r="I974" i="4" s="1"/>
  <c r="G971" i="4"/>
  <c r="K919" i="4"/>
  <c r="K922" i="4" s="1"/>
  <c r="I919" i="4"/>
  <c r="I922" i="4" s="1"/>
  <c r="G919" i="4"/>
  <c r="G922" i="4" s="1"/>
  <c r="H724" i="4"/>
  <c r="J714" i="4"/>
  <c r="H688" i="4"/>
  <c r="J623" i="4"/>
  <c r="L558" i="4"/>
  <c r="G437" i="4"/>
  <c r="G441" i="4" s="1"/>
  <c r="G438" i="4"/>
  <c r="K363" i="4"/>
  <c r="H727" i="4"/>
  <c r="G675" i="4"/>
  <c r="L532" i="4"/>
  <c r="J958" i="4"/>
  <c r="J961" i="4" s="1"/>
  <c r="H958" i="4"/>
  <c r="H961" i="4" s="1"/>
  <c r="K932" i="4"/>
  <c r="K935" i="4" s="1"/>
  <c r="I932" i="4"/>
  <c r="I935" i="4" s="1"/>
  <c r="G932" i="4"/>
  <c r="G935" i="4" s="1"/>
  <c r="J906" i="4"/>
  <c r="J909" i="4" s="1"/>
  <c r="H906" i="4"/>
  <c r="H909" i="4" s="1"/>
  <c r="K880" i="4"/>
  <c r="K883" i="4" s="1"/>
  <c r="I880" i="4"/>
  <c r="G880" i="4"/>
  <c r="G883" i="4" s="1"/>
  <c r="J854" i="4"/>
  <c r="H854" i="4"/>
  <c r="H857" i="4" s="1"/>
  <c r="K828" i="4"/>
  <c r="K831" i="4" s="1"/>
  <c r="I828" i="4"/>
  <c r="I831" i="4" s="1"/>
  <c r="G828" i="4"/>
  <c r="G831" i="4" s="1"/>
  <c r="G723" i="4"/>
  <c r="G727" i="4" s="1"/>
  <c r="G724" i="4"/>
  <c r="I714" i="4"/>
  <c r="K701" i="4"/>
  <c r="K688" i="4"/>
  <c r="K545" i="4"/>
  <c r="L506" i="4"/>
  <c r="J402" i="4"/>
  <c r="K727" i="4"/>
  <c r="H711" i="4"/>
  <c r="H714" i="4" s="1"/>
  <c r="J697" i="4"/>
  <c r="J698" i="4"/>
  <c r="I571" i="4"/>
  <c r="L480" i="4"/>
  <c r="H398" i="4"/>
  <c r="H399" i="4"/>
  <c r="L662" i="4"/>
  <c r="H571" i="4"/>
  <c r="L454" i="4"/>
  <c r="H385" i="4"/>
  <c r="H389" i="4" s="1"/>
  <c r="H386" i="4"/>
  <c r="G346" i="4"/>
  <c r="G350" i="4" s="1"/>
  <c r="G347" i="4"/>
  <c r="J727" i="4"/>
  <c r="I701" i="4"/>
  <c r="L636" i="4"/>
  <c r="G571" i="4"/>
  <c r="I519" i="4"/>
  <c r="H697" i="4"/>
  <c r="H698" i="4"/>
  <c r="J671" i="4"/>
  <c r="J672" i="4"/>
  <c r="L610" i="4"/>
  <c r="J467" i="4"/>
  <c r="K672" i="4"/>
  <c r="K675" i="4" s="1"/>
  <c r="I672" i="4"/>
  <c r="I675" i="4" s="1"/>
  <c r="G672" i="4"/>
  <c r="J646" i="4"/>
  <c r="J649" i="4" s="1"/>
  <c r="H646" i="4"/>
  <c r="H649" i="4" s="1"/>
  <c r="K620" i="4"/>
  <c r="K623" i="4" s="1"/>
  <c r="I620" i="4"/>
  <c r="I623" i="4" s="1"/>
  <c r="G620" i="4"/>
  <c r="G623" i="4" s="1"/>
  <c r="J594" i="4"/>
  <c r="J597" i="4" s="1"/>
  <c r="H594" i="4"/>
  <c r="H597" i="4" s="1"/>
  <c r="K568" i="4"/>
  <c r="K571" i="4" s="1"/>
  <c r="I568" i="4"/>
  <c r="G568" i="4"/>
  <c r="J542" i="4"/>
  <c r="J545" i="4" s="1"/>
  <c r="H542" i="4"/>
  <c r="H545" i="4" s="1"/>
  <c r="K516" i="4"/>
  <c r="K519" i="4" s="1"/>
  <c r="I516" i="4"/>
  <c r="G516" i="4"/>
  <c r="J490" i="4"/>
  <c r="J493" i="4" s="1"/>
  <c r="H490" i="4"/>
  <c r="H493" i="4" s="1"/>
  <c r="K464" i="4"/>
  <c r="K467" i="4" s="1"/>
  <c r="I464" i="4"/>
  <c r="I467" i="4" s="1"/>
  <c r="G464" i="4"/>
  <c r="G467" i="4" s="1"/>
  <c r="I425" i="4"/>
  <c r="I428" i="4" s="1"/>
  <c r="J415" i="4"/>
  <c r="G412" i="4"/>
  <c r="G415" i="4" s="1"/>
  <c r="G363" i="4"/>
  <c r="H337" i="4"/>
  <c r="K308" i="4"/>
  <c r="K311" i="4" s="1"/>
  <c r="J399" i="4"/>
  <c r="J372" i="4"/>
  <c r="J376" i="4" s="1"/>
  <c r="G333" i="4"/>
  <c r="G337" i="4" s="1"/>
  <c r="G334" i="4"/>
  <c r="H320" i="4"/>
  <c r="H321" i="4"/>
  <c r="H672" i="4"/>
  <c r="H675" i="4" s="1"/>
  <c r="K646" i="4"/>
  <c r="K649" i="4" s="1"/>
  <c r="I646" i="4"/>
  <c r="I649" i="4" s="1"/>
  <c r="G646" i="4"/>
  <c r="G649" i="4" s="1"/>
  <c r="J620" i="4"/>
  <c r="H620" i="4"/>
  <c r="H623" i="4" s="1"/>
  <c r="K594" i="4"/>
  <c r="K597" i="4" s="1"/>
  <c r="I594" i="4"/>
  <c r="I597" i="4" s="1"/>
  <c r="G594" i="4"/>
  <c r="G597" i="4" s="1"/>
  <c r="J568" i="4"/>
  <c r="J571" i="4" s="1"/>
  <c r="H568" i="4"/>
  <c r="K542" i="4"/>
  <c r="I542" i="4"/>
  <c r="I545" i="4" s="1"/>
  <c r="G542" i="4"/>
  <c r="G545" i="4" s="1"/>
  <c r="J516" i="4"/>
  <c r="J519" i="4" s="1"/>
  <c r="H516" i="4"/>
  <c r="H519" i="4" s="1"/>
  <c r="K490" i="4"/>
  <c r="K493" i="4" s="1"/>
  <c r="I490" i="4"/>
  <c r="I493" i="4" s="1"/>
  <c r="G490" i="4"/>
  <c r="G493" i="4" s="1"/>
  <c r="J464" i="4"/>
  <c r="H464" i="4"/>
  <c r="H467" i="4" s="1"/>
  <c r="K438" i="4"/>
  <c r="K441" i="4" s="1"/>
  <c r="I438" i="4"/>
  <c r="I441" i="4" s="1"/>
  <c r="J425" i="4"/>
  <c r="J428" i="4" s="1"/>
  <c r="K412" i="4"/>
  <c r="K415" i="4" s="1"/>
  <c r="J334" i="4"/>
  <c r="J337" i="4" s="1"/>
  <c r="H412" i="4"/>
  <c r="H415" i="4" s="1"/>
  <c r="I346" i="4"/>
  <c r="I347" i="4"/>
  <c r="K294" i="4"/>
  <c r="K295" i="4"/>
  <c r="G425" i="4"/>
  <c r="G428" i="4" s="1"/>
  <c r="J412" i="4"/>
  <c r="J320" i="4"/>
  <c r="J321" i="4"/>
  <c r="H242" i="4"/>
  <c r="H243" i="4"/>
  <c r="V216" i="4"/>
  <c r="V217" i="4"/>
  <c r="AD203" i="4"/>
  <c r="AD207" i="4" s="1"/>
  <c r="V204" i="4"/>
  <c r="N203" i="4"/>
  <c r="N204" i="4"/>
  <c r="U203" i="4"/>
  <c r="U207" i="4" s="1"/>
  <c r="S206" i="4"/>
  <c r="AB204" i="4"/>
  <c r="I203" i="4"/>
  <c r="I207" i="4" s="1"/>
  <c r="G203" i="4"/>
  <c r="G190" i="4"/>
  <c r="AC190" i="4"/>
  <c r="AC191" i="4"/>
  <c r="AG193" i="4"/>
  <c r="AB191" i="4"/>
  <c r="Z193" i="4"/>
  <c r="AD151" i="4"/>
  <c r="AD155" i="4" s="1"/>
  <c r="AE139" i="4"/>
  <c r="O138" i="4"/>
  <c r="O142" i="4" s="1"/>
  <c r="Y138" i="4"/>
  <c r="Y142" i="4" s="1"/>
  <c r="K155" i="4"/>
  <c r="N151" i="4"/>
  <c r="AE151" i="4"/>
  <c r="AE155" i="4" s="1"/>
  <c r="G151" i="4"/>
  <c r="G155" i="4" s="1"/>
  <c r="H152" i="4"/>
  <c r="H155" i="4" s="1"/>
  <c r="L154" i="4"/>
  <c r="AF100" i="4"/>
  <c r="AF99" i="4"/>
  <c r="AF103" i="4" s="1"/>
  <c r="I103" i="4"/>
  <c r="R100" i="4"/>
  <c r="AG115" i="4"/>
  <c r="G43" i="1"/>
  <c r="F167" i="17"/>
  <c r="G27" i="1"/>
  <c r="BL128" i="17"/>
  <c r="BL109" i="17"/>
  <c r="BL127" i="17"/>
  <c r="BL115" i="17"/>
  <c r="BL112" i="17"/>
  <c r="BL129" i="17"/>
  <c r="BL110" i="17"/>
  <c r="BL114" i="17"/>
  <c r="BE122" i="17"/>
  <c r="BI108" i="17"/>
  <c r="BB133" i="17"/>
  <c r="BE129" i="17"/>
  <c r="BB129" i="17"/>
  <c r="BE121" i="17"/>
  <c r="BC133" i="17"/>
  <c r="BK130" i="17"/>
  <c r="BL130" i="17" s="1"/>
  <c r="BK125" i="17"/>
  <c r="BK123" i="17"/>
  <c r="BL123" i="17" s="1"/>
  <c r="BF113" i="17"/>
  <c r="BF112" i="17"/>
  <c r="BE118" i="17"/>
  <c r="BH108" i="17"/>
  <c r="BK133" i="17"/>
  <c r="BL133" i="17" s="1"/>
  <c r="BC125" i="17"/>
  <c r="BD108" i="17"/>
  <c r="BK124" i="17"/>
  <c r="BL124" i="17" s="1"/>
  <c r="AS134" i="17"/>
  <c r="BE120" i="17"/>
  <c r="BL96" i="17"/>
  <c r="BL106" i="17"/>
  <c r="BL102" i="17"/>
  <c r="BL100" i="17"/>
  <c r="BL98" i="17"/>
  <c r="BL94" i="17"/>
  <c r="BL90" i="17"/>
  <c r="BL88" i="17"/>
  <c r="BL84" i="17"/>
  <c r="BL80" i="17"/>
  <c r="BL86" i="17"/>
  <c r="BL78" i="17"/>
  <c r="BH107" i="17"/>
  <c r="BL79" i="17"/>
  <c r="BL82" i="17"/>
  <c r="BC102" i="17"/>
  <c r="BD78" i="17"/>
  <c r="BF79" i="17"/>
  <c r="BD98" i="17"/>
  <c r="BE100" i="17"/>
  <c r="BE107" i="17" s="1"/>
  <c r="BJ103" i="17"/>
  <c r="BL103" i="17" s="1"/>
  <c r="BI105" i="17"/>
  <c r="AS107" i="17"/>
  <c r="BD88" i="17"/>
  <c r="BD83" i="17"/>
  <c r="BC100" i="17"/>
  <c r="BB99" i="17"/>
  <c r="BK101" i="17"/>
  <c r="BK107" i="17" s="1"/>
  <c r="BJ93" i="17"/>
  <c r="BL93" i="17" s="1"/>
  <c r="BD84" i="17"/>
  <c r="BJ89" i="17"/>
  <c r="BL89" i="17" s="1"/>
  <c r="BJ91" i="17"/>
  <c r="BL91" i="17" s="1"/>
  <c r="BJ95" i="17"/>
  <c r="BL95" i="17" s="1"/>
  <c r="BD96" i="17"/>
  <c r="BC106" i="17"/>
  <c r="BB98" i="17"/>
  <c r="BD97" i="17"/>
  <c r="Q107" i="17"/>
  <c r="BJ99" i="17"/>
  <c r="BL99" i="17" s="1"/>
  <c r="BF85" i="17"/>
  <c r="BI104" i="17"/>
  <c r="BI101" i="17"/>
  <c r="BJ105" i="17"/>
  <c r="AR107" i="17"/>
  <c r="BD87" i="17"/>
  <c r="BD81" i="17"/>
  <c r="BD85" i="17"/>
  <c r="BJ92" i="17"/>
  <c r="BL92" i="17" s="1"/>
  <c r="BD90" i="17"/>
  <c r="BD94" i="17"/>
  <c r="BD82" i="17"/>
  <c r="BL66" i="17"/>
  <c r="BC75" i="17"/>
  <c r="BE73" i="17"/>
  <c r="BB72" i="17"/>
  <c r="BD69" i="17"/>
  <c r="BH76" i="17"/>
  <c r="BL76" i="17" s="1"/>
  <c r="BI74" i="17"/>
  <c r="BK72" i="17"/>
  <c r="BK70" i="17"/>
  <c r="BI68" i="17"/>
  <c r="BL68" i="17" s="1"/>
  <c r="BI70" i="17"/>
  <c r="BE67" i="17"/>
  <c r="BB69" i="17"/>
  <c r="BE66" i="17"/>
  <c r="BE76" i="17"/>
  <c r="BB75" i="17"/>
  <c r="BD73" i="17"/>
  <c r="BE71" i="17"/>
  <c r="BC69" i="17"/>
  <c r="BK75" i="17"/>
  <c r="BL75" i="17" s="1"/>
  <c r="BJ70" i="17"/>
  <c r="AQ77" i="17"/>
  <c r="BC76" i="17"/>
  <c r="BE74" i="17"/>
  <c r="BB73" i="17"/>
  <c r="BC71" i="17"/>
  <c r="BD68" i="17"/>
  <c r="BI72" i="17"/>
  <c r="BK69" i="17"/>
  <c r="BL69" i="17" s="1"/>
  <c r="BD74" i="17"/>
  <c r="BI67" i="17"/>
  <c r="BL67" i="17" s="1"/>
  <c r="Q77" i="17"/>
  <c r="BC70" i="17"/>
  <c r="AT77" i="17"/>
  <c r="BJ50" i="17"/>
  <c r="BL50" i="17" s="1"/>
  <c r="BJ52" i="17"/>
  <c r="BL52" i="17" s="1"/>
  <c r="BK47" i="17"/>
  <c r="AP64" i="17"/>
  <c r="BB47" i="17"/>
  <c r="BF47" i="17" s="1"/>
  <c r="BE50" i="17"/>
  <c r="AK64" i="17"/>
  <c r="BB53" i="17"/>
  <c r="BB51" i="17"/>
  <c r="BB49" i="17"/>
  <c r="BB52" i="17"/>
  <c r="BF52" i="17" s="1"/>
  <c r="BL51" i="17"/>
  <c r="AA64" i="17"/>
  <c r="BH61" i="17"/>
  <c r="BL49" i="17"/>
  <c r="BC56" i="17"/>
  <c r="BF56" i="17" s="1"/>
  <c r="BI59" i="17"/>
  <c r="BE54" i="17"/>
  <c r="BB48" i="17"/>
  <c r="BF48" i="17" s="1"/>
  <c r="BD59" i="17"/>
  <c r="BF59" i="17" s="1"/>
  <c r="BI47" i="17"/>
  <c r="AR64" i="17"/>
  <c r="BB58" i="17"/>
  <c r="BF58" i="17" s="1"/>
  <c r="BK62" i="17"/>
  <c r="BB50" i="17"/>
  <c r="AT64" i="17"/>
  <c r="BL48" i="17"/>
  <c r="BC61" i="17"/>
  <c r="BF61" i="17" s="1"/>
  <c r="BF63" i="17"/>
  <c r="BF55" i="17"/>
  <c r="BL53" i="17"/>
  <c r="BE53" i="17"/>
  <c r="BE49" i="17"/>
  <c r="BE51" i="17"/>
  <c r="BD62" i="17"/>
  <c r="BE57" i="17"/>
  <c r="BD54" i="17"/>
  <c r="BK60" i="17"/>
  <c r="BH56" i="17"/>
  <c r="BC62" i="17"/>
  <c r="BD57" i="17"/>
  <c r="BC54" i="17"/>
  <c r="BJ60" i="17"/>
  <c r="BH59" i="17"/>
  <c r="BC57" i="17"/>
  <c r="BK63" i="17"/>
  <c r="BH62" i="17"/>
  <c r="BK58" i="17"/>
  <c r="BK55" i="17"/>
  <c r="BH54" i="17"/>
  <c r="BJ63" i="17"/>
  <c r="BK61" i="17"/>
  <c r="BI60" i="17"/>
  <c r="BJ58" i="17"/>
  <c r="BH57" i="17"/>
  <c r="BL57" i="17" s="1"/>
  <c r="BJ55" i="17"/>
  <c r="AS64" i="17"/>
  <c r="BC60" i="17"/>
  <c r="BF60" i="17" s="1"/>
  <c r="BI63" i="17"/>
  <c r="BJ61" i="17"/>
  <c r="BH60" i="17"/>
  <c r="BI58" i="17"/>
  <c r="BK56" i="17"/>
  <c r="BI55" i="17"/>
  <c r="BH63" i="17"/>
  <c r="BK59" i="17"/>
  <c r="BJ56" i="17"/>
  <c r="BH55" i="17"/>
  <c r="BK30" i="17"/>
  <c r="AP46" i="17"/>
  <c r="BD30" i="17"/>
  <c r="BF30" i="17" s="1"/>
  <c r="BK29" i="17"/>
  <c r="BI39" i="17"/>
  <c r="BH30" i="17"/>
  <c r="BI32" i="17"/>
  <c r="AR46" i="17"/>
  <c r="BJ29" i="17"/>
  <c r="BI34" i="17"/>
  <c r="BC44" i="17"/>
  <c r="BB38" i="17"/>
  <c r="BF38" i="17" s="1"/>
  <c r="BF34" i="17"/>
  <c r="BF33" i="17"/>
  <c r="AS46" i="17"/>
  <c r="BH31" i="17"/>
  <c r="BL35" i="17"/>
  <c r="BF41" i="17"/>
  <c r="BE45" i="17"/>
  <c r="BF45" i="17" s="1"/>
  <c r="BD39" i="17"/>
  <c r="BJ42" i="17"/>
  <c r="BD44" i="17"/>
  <c r="BH41" i="17"/>
  <c r="AT46" i="17"/>
  <c r="BB44" i="17"/>
  <c r="BE37" i="17"/>
  <c r="BH33" i="17"/>
  <c r="BE42" i="17"/>
  <c r="BF42" i="17" s="1"/>
  <c r="BD36" i="17"/>
  <c r="BF36" i="17" s="1"/>
  <c r="BI36" i="17"/>
  <c r="BF32" i="17"/>
  <c r="BH36" i="17"/>
  <c r="BB35" i="17"/>
  <c r="BE39" i="17"/>
  <c r="BF29" i="17"/>
  <c r="BK40" i="17"/>
  <c r="BJ45" i="17"/>
  <c r="BI42" i="17"/>
  <c r="BH39" i="17"/>
  <c r="BD31" i="17"/>
  <c r="BJ33" i="17"/>
  <c r="BE35" i="17"/>
  <c r="BE43" i="17"/>
  <c r="BD40" i="17"/>
  <c r="BF40" i="17" s="1"/>
  <c r="BD37" i="17"/>
  <c r="BI45" i="17"/>
  <c r="BJ43" i="17"/>
  <c r="BH42" i="17"/>
  <c r="BI40" i="17"/>
  <c r="BK38" i="17"/>
  <c r="BI37" i="17"/>
  <c r="BH45" i="17"/>
  <c r="BK41" i="17"/>
  <c r="BJ38" i="17"/>
  <c r="BH37" i="17"/>
  <c r="BK31" i="17"/>
  <c r="BK33" i="17"/>
  <c r="BC43" i="17"/>
  <c r="BK44" i="17"/>
  <c r="BL44" i="17" s="1"/>
  <c r="BJ41" i="17"/>
  <c r="BH40" i="17"/>
  <c r="BI38" i="17"/>
  <c r="BK36" i="17"/>
  <c r="BD35" i="17"/>
  <c r="BH29" i="17"/>
  <c r="BH43" i="17"/>
  <c r="BI41" i="17"/>
  <c r="Q46" i="17"/>
  <c r="AP28" i="17"/>
  <c r="BD24" i="17"/>
  <c r="BE21" i="17"/>
  <c r="BI27" i="17"/>
  <c r="BJ19" i="17"/>
  <c r="BB20" i="17"/>
  <c r="BD23" i="17"/>
  <c r="BB21" i="17"/>
  <c r="BE20" i="17"/>
  <c r="BL21" i="17"/>
  <c r="BH27" i="17"/>
  <c r="BF22" i="17"/>
  <c r="BI25" i="17"/>
  <c r="BH25" i="17"/>
  <c r="BL23" i="17"/>
  <c r="BD27" i="17"/>
  <c r="BB26" i="17"/>
  <c r="BL20" i="17"/>
  <c r="BF25" i="17"/>
  <c r="BK22" i="17"/>
  <c r="BD26" i="17"/>
  <c r="BK27" i="17"/>
  <c r="BK25" i="17"/>
  <c r="Q28" i="17"/>
  <c r="BB23" i="17"/>
  <c r="BI24" i="17"/>
  <c r="BC26" i="17"/>
  <c r="BC28" i="17" s="1"/>
  <c r="BJ25" i="17"/>
  <c r="BK26" i="17"/>
  <c r="BL26" i="17" s="1"/>
  <c r="BB24" i="17"/>
  <c r="BF19" i="17"/>
  <c r="Z89" i="4"/>
  <c r="Y64" i="4"/>
  <c r="AD64" i="4"/>
  <c r="N64" i="4"/>
  <c r="AG36" i="4"/>
  <c r="AC37" i="4" s="1"/>
  <c r="S36" i="4"/>
  <c r="N37" i="4" s="1"/>
  <c r="Z36" i="4"/>
  <c r="V37" i="4" s="1"/>
  <c r="F50" i="8" l="1"/>
  <c r="F121" i="8" s="1"/>
  <c r="S232" i="4"/>
  <c r="F156" i="13"/>
  <c r="E155" i="13"/>
  <c r="E157" i="13" s="1"/>
  <c r="G52" i="8" s="1"/>
  <c r="E16" i="10" s="1"/>
  <c r="E156" i="13"/>
  <c r="L180" i="4"/>
  <c r="L89" i="4"/>
  <c r="H90" i="4"/>
  <c r="AG89" i="4"/>
  <c r="N90" i="4"/>
  <c r="O90" i="4"/>
  <c r="AC90" i="4"/>
  <c r="AB90" i="4"/>
  <c r="D162" i="13"/>
  <c r="F162" i="13"/>
  <c r="D157" i="13"/>
  <c r="F52" i="8" s="1"/>
  <c r="D16" i="10" s="1"/>
  <c r="G295" i="4"/>
  <c r="K203" i="4"/>
  <c r="K207" i="4" s="1"/>
  <c r="S154" i="4"/>
  <c r="E162" i="13"/>
  <c r="E163" i="13"/>
  <c r="C163" i="13"/>
  <c r="C157" i="13"/>
  <c r="F157" i="13"/>
  <c r="H52" i="8" s="1"/>
  <c r="J64" i="4"/>
  <c r="F87" i="8"/>
  <c r="H87" i="8"/>
  <c r="D164" i="13"/>
  <c r="F164" i="13"/>
  <c r="C164" i="13"/>
  <c r="S102" i="4"/>
  <c r="Z102" i="4"/>
  <c r="Z115" i="4"/>
  <c r="L219" i="4"/>
  <c r="S1311" i="4"/>
  <c r="BL22" i="17"/>
  <c r="J204" i="4"/>
  <c r="J207" i="4" s="1"/>
  <c r="O204" i="4"/>
  <c r="O207" i="4" s="1"/>
  <c r="W307" i="4"/>
  <c r="W311" i="4" s="1"/>
  <c r="Z1311" i="4"/>
  <c r="BJ77" i="17"/>
  <c r="N217" i="4"/>
  <c r="N220" i="4" s="1"/>
  <c r="W282" i="4"/>
  <c r="W285" i="4" s="1"/>
  <c r="AC282" i="4"/>
  <c r="AC285" i="4" s="1"/>
  <c r="AC139" i="4"/>
  <c r="AC142" i="4" s="1"/>
  <c r="U64" i="4"/>
  <c r="H256" i="4"/>
  <c r="H259" i="4" s="1"/>
  <c r="AC216" i="4"/>
  <c r="AC220" i="4" s="1"/>
  <c r="U126" i="4"/>
  <c r="I64" i="4"/>
  <c r="BB107" i="17"/>
  <c r="S1234" i="4"/>
  <c r="V51" i="4"/>
  <c r="L193" i="4"/>
  <c r="S89" i="4"/>
  <c r="AD90" i="4"/>
  <c r="W90" i="4"/>
  <c r="S167" i="4"/>
  <c r="Z167" i="4"/>
  <c r="Z232" i="4"/>
  <c r="Z297" i="4"/>
  <c r="BF50" i="17"/>
  <c r="G194" i="4"/>
  <c r="V220" i="4"/>
  <c r="K298" i="4"/>
  <c r="L50" i="4"/>
  <c r="BL105" i="17"/>
  <c r="S245" i="4"/>
  <c r="Q281" i="4"/>
  <c r="Q285" i="4" s="1"/>
  <c r="U255" i="4"/>
  <c r="U259" i="4" s="1"/>
  <c r="P242" i="4"/>
  <c r="U307" i="4"/>
  <c r="U311" i="4" s="1"/>
  <c r="L63" i="4"/>
  <c r="H77" i="4"/>
  <c r="S193" i="4"/>
  <c r="S219" i="4"/>
  <c r="AG219" i="4"/>
  <c r="AG245" i="4"/>
  <c r="J51" i="4"/>
  <c r="L102" i="4"/>
  <c r="Z141" i="4"/>
  <c r="S141" i="4"/>
  <c r="S258" i="4"/>
  <c r="AG167" i="4"/>
  <c r="AD311" i="4"/>
  <c r="AF311" i="4"/>
  <c r="AG310" i="4"/>
  <c r="AC307" i="4"/>
  <c r="AC311" i="4" s="1"/>
  <c r="AB311" i="4"/>
  <c r="V311" i="4"/>
  <c r="Q308" i="4"/>
  <c r="Q311" i="4" s="1"/>
  <c r="I307" i="4"/>
  <c r="I311" i="4" s="1"/>
  <c r="H307" i="4"/>
  <c r="H308" i="4"/>
  <c r="G308" i="4"/>
  <c r="G307" i="4"/>
  <c r="L310" i="4"/>
  <c r="X308" i="4"/>
  <c r="X307" i="4"/>
  <c r="Y307" i="4"/>
  <c r="Y311" i="4" s="1"/>
  <c r="J307" i="4"/>
  <c r="J308" i="4"/>
  <c r="W295" i="4"/>
  <c r="W294" i="4"/>
  <c r="S297" i="4"/>
  <c r="N294" i="4"/>
  <c r="N295" i="4"/>
  <c r="R294" i="4"/>
  <c r="R295" i="4"/>
  <c r="X295" i="4"/>
  <c r="X294" i="4"/>
  <c r="P294" i="4"/>
  <c r="P295" i="4"/>
  <c r="AE294" i="4"/>
  <c r="AE298" i="4" s="1"/>
  <c r="O294" i="4"/>
  <c r="O295" i="4"/>
  <c r="V295" i="4"/>
  <c r="V294" i="4"/>
  <c r="Q294" i="4"/>
  <c r="Q295" i="4"/>
  <c r="U295" i="4"/>
  <c r="U294" i="4"/>
  <c r="Y295" i="4"/>
  <c r="Y294" i="4"/>
  <c r="U285" i="4"/>
  <c r="Y282" i="4"/>
  <c r="Y285" i="4" s="1"/>
  <c r="Z284" i="4"/>
  <c r="N285" i="4"/>
  <c r="H281" i="4"/>
  <c r="H282" i="4"/>
  <c r="J282" i="4"/>
  <c r="J281" i="4"/>
  <c r="G282" i="4"/>
  <c r="G285" i="4" s="1"/>
  <c r="U269" i="4"/>
  <c r="U272" i="4" s="1"/>
  <c r="Z271" i="4"/>
  <c r="O272" i="4"/>
  <c r="V269" i="4"/>
  <c r="V268" i="4"/>
  <c r="V259" i="4"/>
  <c r="L258" i="4"/>
  <c r="J255" i="4"/>
  <c r="J259" i="4" s="1"/>
  <c r="R256" i="4"/>
  <c r="R255" i="4"/>
  <c r="W255" i="4"/>
  <c r="W259" i="4" s="1"/>
  <c r="G255" i="4"/>
  <c r="G256" i="4"/>
  <c r="P256" i="4"/>
  <c r="P255" i="4"/>
  <c r="AD256" i="4"/>
  <c r="AD259" i="4" s="1"/>
  <c r="I256" i="4"/>
  <c r="I255" i="4"/>
  <c r="O256" i="4"/>
  <c r="O255" i="4"/>
  <c r="K255" i="4"/>
  <c r="K256" i="4"/>
  <c r="Q256" i="4"/>
  <c r="Q255" i="4"/>
  <c r="K243" i="4"/>
  <c r="K246" i="4" s="1"/>
  <c r="L245" i="4"/>
  <c r="X243" i="4"/>
  <c r="X246" i="4" s="1"/>
  <c r="AE242" i="4"/>
  <c r="AE243" i="4"/>
  <c r="AB229" i="4"/>
  <c r="AB233" i="4" s="1"/>
  <c r="AC229" i="4"/>
  <c r="AC233" i="4" s="1"/>
  <c r="V230" i="4"/>
  <c r="V229" i="4"/>
  <c r="O229" i="4"/>
  <c r="O230" i="4"/>
  <c r="U229" i="4"/>
  <c r="U230" i="4"/>
  <c r="N229" i="4"/>
  <c r="N230" i="4"/>
  <c r="R216" i="4"/>
  <c r="R217" i="4"/>
  <c r="H217" i="4"/>
  <c r="H220" i="4" s="1"/>
  <c r="I217" i="4"/>
  <c r="I216" i="4"/>
  <c r="Q216" i="4"/>
  <c r="Q217" i="4"/>
  <c r="Y216" i="4"/>
  <c r="Y217" i="4"/>
  <c r="X217" i="4"/>
  <c r="X216" i="4"/>
  <c r="G216" i="4"/>
  <c r="G220" i="4" s="1"/>
  <c r="K216" i="4"/>
  <c r="K217" i="4"/>
  <c r="AF216" i="4"/>
  <c r="AF217" i="4"/>
  <c r="AB217" i="4"/>
  <c r="AB216" i="4"/>
  <c r="AE216" i="4"/>
  <c r="AE217" i="4"/>
  <c r="J216" i="4"/>
  <c r="J217" i="4"/>
  <c r="P217" i="4"/>
  <c r="P216" i="4"/>
  <c r="AD217" i="4"/>
  <c r="AD216" i="4"/>
  <c r="W216" i="4"/>
  <c r="W217" i="4"/>
  <c r="N207" i="4"/>
  <c r="AC204" i="4"/>
  <c r="AC207" i="4" s="1"/>
  <c r="AG206" i="4"/>
  <c r="AB207" i="4"/>
  <c r="V207" i="4"/>
  <c r="Z206" i="4"/>
  <c r="G207" i="4"/>
  <c r="AE204" i="4"/>
  <c r="AE207" i="4" s="1"/>
  <c r="P203" i="4"/>
  <c r="P204" i="4"/>
  <c r="R204" i="4"/>
  <c r="R203" i="4"/>
  <c r="AF203" i="4"/>
  <c r="AF207" i="4" s="1"/>
  <c r="Q203" i="4"/>
  <c r="Q207" i="4" s="1"/>
  <c r="AC194" i="4"/>
  <c r="AB194" i="4"/>
  <c r="N190" i="4"/>
  <c r="N194" i="4" s="1"/>
  <c r="H191" i="4"/>
  <c r="H190" i="4"/>
  <c r="O191" i="4"/>
  <c r="O190" i="4"/>
  <c r="V191" i="4"/>
  <c r="V190" i="4"/>
  <c r="U191" i="4"/>
  <c r="U190" i="4"/>
  <c r="K177" i="4"/>
  <c r="K178" i="4"/>
  <c r="I178" i="4"/>
  <c r="I177" i="4"/>
  <c r="H178" i="4"/>
  <c r="H177" i="4"/>
  <c r="J178" i="4"/>
  <c r="J177" i="4"/>
  <c r="G177" i="4"/>
  <c r="G178" i="4"/>
  <c r="AD164" i="4"/>
  <c r="AD165" i="4"/>
  <c r="O164" i="4"/>
  <c r="O165" i="4"/>
  <c r="W164" i="4"/>
  <c r="W165" i="4"/>
  <c r="AF164" i="4"/>
  <c r="AF165" i="4"/>
  <c r="N164" i="4"/>
  <c r="N165" i="4"/>
  <c r="Q164" i="4"/>
  <c r="Q165" i="4"/>
  <c r="V165" i="4"/>
  <c r="V164" i="4"/>
  <c r="H164" i="4"/>
  <c r="H165" i="4"/>
  <c r="AC165" i="4"/>
  <c r="AC164" i="4"/>
  <c r="K165" i="4"/>
  <c r="K164" i="4"/>
  <c r="AB165" i="4"/>
  <c r="AB164" i="4"/>
  <c r="P165" i="4"/>
  <c r="P164" i="4"/>
  <c r="U165" i="4"/>
  <c r="U164" i="4"/>
  <c r="Y165" i="4"/>
  <c r="Y164" i="4"/>
  <c r="I164" i="4"/>
  <c r="I165" i="4"/>
  <c r="AE165" i="4"/>
  <c r="AE164" i="4"/>
  <c r="R164" i="4"/>
  <c r="R165" i="4"/>
  <c r="X165" i="4"/>
  <c r="X164" i="4"/>
  <c r="J164" i="4"/>
  <c r="J165" i="4"/>
  <c r="G165" i="4"/>
  <c r="L167" i="4"/>
  <c r="G164" i="4"/>
  <c r="N155" i="4"/>
  <c r="AC152" i="4"/>
  <c r="AC155" i="4" s="1"/>
  <c r="X152" i="4"/>
  <c r="X155" i="4" s="1"/>
  <c r="V152" i="4"/>
  <c r="V155" i="4" s="1"/>
  <c r="Y151" i="4"/>
  <c r="Y155" i="4" s="1"/>
  <c r="O152" i="4"/>
  <c r="O155" i="4" s="1"/>
  <c r="R151" i="4"/>
  <c r="R155" i="4" s="1"/>
  <c r="Z154" i="4"/>
  <c r="W151" i="4"/>
  <c r="W152" i="4"/>
  <c r="P151" i="4"/>
  <c r="P155" i="4" s="1"/>
  <c r="U151" i="4"/>
  <c r="U155" i="4" s="1"/>
  <c r="Q151" i="4"/>
  <c r="Q155" i="4" s="1"/>
  <c r="AF151" i="4"/>
  <c r="AF155" i="4" s="1"/>
  <c r="AB138" i="4"/>
  <c r="AB142" i="4" s="1"/>
  <c r="AE142" i="4"/>
  <c r="AG141" i="4"/>
  <c r="W138" i="4"/>
  <c r="W142" i="4" s="1"/>
  <c r="L141" i="4"/>
  <c r="H138" i="4"/>
  <c r="H142" i="4" s="1"/>
  <c r="AD138" i="4"/>
  <c r="AD139" i="4"/>
  <c r="K138" i="4"/>
  <c r="K139" i="4"/>
  <c r="V139" i="4"/>
  <c r="V142" i="4" s="1"/>
  <c r="I138" i="4"/>
  <c r="I139" i="4"/>
  <c r="AF139" i="4"/>
  <c r="AF138" i="4"/>
  <c r="Q138" i="4"/>
  <c r="Q142" i="4" s="1"/>
  <c r="X139" i="4"/>
  <c r="X138" i="4"/>
  <c r="J139" i="4"/>
  <c r="J138" i="4"/>
  <c r="P138" i="4"/>
  <c r="P139" i="4"/>
  <c r="U139" i="4"/>
  <c r="U138" i="4"/>
  <c r="R139" i="4"/>
  <c r="R138" i="4"/>
  <c r="U129" i="4"/>
  <c r="O126" i="4"/>
  <c r="O129" i="4" s="1"/>
  <c r="AB125" i="4"/>
  <c r="AB129" i="4" s="1"/>
  <c r="AC112" i="4"/>
  <c r="AC113" i="4"/>
  <c r="L115" i="4"/>
  <c r="G112" i="4"/>
  <c r="G113" i="4"/>
  <c r="AB112" i="4"/>
  <c r="AB113" i="4"/>
  <c r="O112" i="4"/>
  <c r="O113" i="4"/>
  <c r="U113" i="4"/>
  <c r="U112" i="4"/>
  <c r="H112" i="4"/>
  <c r="H113" i="4"/>
  <c r="N112" i="4"/>
  <c r="N113" i="4"/>
  <c r="V112" i="4"/>
  <c r="V113" i="4"/>
  <c r="G99" i="4"/>
  <c r="G100" i="4"/>
  <c r="AB100" i="4"/>
  <c r="AB99" i="4"/>
  <c r="H99" i="4"/>
  <c r="H100" i="4"/>
  <c r="AC100" i="4"/>
  <c r="AC99" i="4"/>
  <c r="O100" i="4"/>
  <c r="O99" i="4"/>
  <c r="U100" i="4"/>
  <c r="U99" i="4"/>
  <c r="N100" i="4"/>
  <c r="N99" i="4"/>
  <c r="V100" i="4"/>
  <c r="V99" i="4"/>
  <c r="P90" i="4"/>
  <c r="K90" i="4"/>
  <c r="L76" i="4"/>
  <c r="P64" i="4"/>
  <c r="AE64" i="4"/>
  <c r="AF64" i="4"/>
  <c r="V64" i="4"/>
  <c r="S63" i="4"/>
  <c r="Q64" i="4"/>
  <c r="G64" i="4"/>
  <c r="O64" i="4"/>
  <c r="Z63" i="4"/>
  <c r="AG63" i="4"/>
  <c r="AG50" i="4"/>
  <c r="S50" i="4"/>
  <c r="Z50" i="4"/>
  <c r="H175" i="17"/>
  <c r="D59" i="8"/>
  <c r="E27" i="1"/>
  <c r="H50" i="8"/>
  <c r="H121" i="8" s="1"/>
  <c r="AU28" i="17"/>
  <c r="BB28" i="17"/>
  <c r="G50" i="8"/>
  <c r="G121" i="8" s="1"/>
  <c r="D167" i="17"/>
  <c r="D175" i="17" s="1"/>
  <c r="F60" i="8"/>
  <c r="F175" i="17"/>
  <c r="E175" i="17"/>
  <c r="BL32" i="17"/>
  <c r="L128" i="4"/>
  <c r="D10" i="10"/>
  <c r="AI60" i="4"/>
  <c r="A73" i="4"/>
  <c r="L1311" i="4"/>
  <c r="G1308" i="4"/>
  <c r="G1309" i="4"/>
  <c r="H1308" i="4"/>
  <c r="H1309" i="4"/>
  <c r="N1308" i="4"/>
  <c r="N1312" i="4" s="1"/>
  <c r="N1334" i="4" s="1"/>
  <c r="N1309" i="4"/>
  <c r="U1308" i="4"/>
  <c r="U1312" i="4" s="1"/>
  <c r="U1334" i="4" s="1"/>
  <c r="U1309" i="4"/>
  <c r="Z128" i="4"/>
  <c r="S128" i="4"/>
  <c r="N126" i="4"/>
  <c r="N129" i="4" s="1"/>
  <c r="H126" i="4"/>
  <c r="H129" i="4" s="1"/>
  <c r="V126" i="4"/>
  <c r="V129" i="4" s="1"/>
  <c r="G19" i="4"/>
  <c r="E10" i="10" s="1"/>
  <c r="AF37" i="4"/>
  <c r="Q37" i="4"/>
  <c r="P37" i="4"/>
  <c r="AE37" i="4"/>
  <c r="AD37" i="4"/>
  <c r="Y37" i="4"/>
  <c r="K37" i="4"/>
  <c r="J37" i="4"/>
  <c r="I37" i="4"/>
  <c r="W37" i="4"/>
  <c r="R37" i="4"/>
  <c r="X37" i="4"/>
  <c r="H37" i="4"/>
  <c r="AB37" i="4"/>
  <c r="U37" i="4"/>
  <c r="O37" i="4"/>
  <c r="F16" i="10"/>
  <c r="E52" i="8"/>
  <c r="AG1195" i="4"/>
  <c r="BB134" i="17"/>
  <c r="BI134" i="17"/>
  <c r="BD134" i="17"/>
  <c r="BK134" i="17"/>
  <c r="BE134" i="17"/>
  <c r="BL132" i="17"/>
  <c r="BC134" i="17"/>
  <c r="BL101" i="17"/>
  <c r="BC107" i="17"/>
  <c r="BL74" i="17"/>
  <c r="BL70" i="17"/>
  <c r="L1104" i="4"/>
  <c r="G139" i="4"/>
  <c r="G138" i="4"/>
  <c r="N138" i="4"/>
  <c r="N139" i="4"/>
  <c r="AG128" i="4"/>
  <c r="G126" i="4"/>
  <c r="G129" i="4" s="1"/>
  <c r="AC126" i="4"/>
  <c r="AC129" i="4" s="1"/>
  <c r="J125" i="4"/>
  <c r="J129" i="4" s="1"/>
  <c r="J126" i="4"/>
  <c r="R125" i="4"/>
  <c r="R129" i="4" s="1"/>
  <c r="R126" i="4"/>
  <c r="AD125" i="4"/>
  <c r="AD129" i="4" s="1"/>
  <c r="AD126" i="4"/>
  <c r="AF125" i="4"/>
  <c r="AF129" i="4" s="1"/>
  <c r="AF126" i="4"/>
  <c r="X125" i="4"/>
  <c r="X129" i="4" s="1"/>
  <c r="X126" i="4"/>
  <c r="P125" i="4"/>
  <c r="P129" i="4" s="1"/>
  <c r="P126" i="4"/>
  <c r="BD77" i="17"/>
  <c r="BL125" i="17"/>
  <c r="BL30" i="17"/>
  <c r="BB77" i="17"/>
  <c r="BL34" i="17"/>
  <c r="BL72" i="17"/>
  <c r="BL104" i="17"/>
  <c r="BF23" i="17"/>
  <c r="BC77" i="17"/>
  <c r="AG1168" i="4"/>
  <c r="AG1077" i="4"/>
  <c r="AG856" i="4"/>
  <c r="Z1298" i="4"/>
  <c r="Z1116" i="4"/>
  <c r="Z908" i="4"/>
  <c r="Z674" i="4"/>
  <c r="AG727" i="4"/>
  <c r="AG909" i="4"/>
  <c r="AG1013" i="4"/>
  <c r="Z1000" i="4"/>
  <c r="Z1234" i="4"/>
  <c r="AG1273" i="4"/>
  <c r="S883" i="4"/>
  <c r="S1247" i="4"/>
  <c r="S1221" i="4"/>
  <c r="S1155" i="4"/>
  <c r="S1129" i="4"/>
  <c r="S921" i="4"/>
  <c r="S869" i="4"/>
  <c r="S609" i="4"/>
  <c r="L714" i="4"/>
  <c r="L1169" i="4"/>
  <c r="L688" i="4"/>
  <c r="S947" i="4"/>
  <c r="L922" i="4"/>
  <c r="Z1259" i="4"/>
  <c r="Z1143" i="4"/>
  <c r="S818" i="4"/>
  <c r="Z766" i="4"/>
  <c r="AG818" i="4"/>
  <c r="S687" i="4"/>
  <c r="AG1129" i="4"/>
  <c r="AG895" i="4"/>
  <c r="S830" i="4"/>
  <c r="L727" i="4"/>
  <c r="Z948" i="4"/>
  <c r="AG778" i="4"/>
  <c r="S623" i="4"/>
  <c r="S1026" i="4"/>
  <c r="AG583" i="4"/>
  <c r="S987" i="4"/>
  <c r="Z934" i="4"/>
  <c r="Z779" i="4"/>
  <c r="S792" i="4"/>
  <c r="Z492" i="4"/>
  <c r="AG440" i="4"/>
  <c r="L467" i="4"/>
  <c r="S441" i="4"/>
  <c r="L415" i="4"/>
  <c r="AG402" i="4"/>
  <c r="S389" i="4"/>
  <c r="L376" i="4"/>
  <c r="L381" i="4" s="1"/>
  <c r="P372" i="4"/>
  <c r="P376" i="4" s="1"/>
  <c r="P373" i="4"/>
  <c r="Q372" i="4"/>
  <c r="Q376" i="4" s="1"/>
  <c r="Q373" i="4"/>
  <c r="Z362" i="4"/>
  <c r="AG337" i="4"/>
  <c r="AG297" i="4"/>
  <c r="AF243" i="4"/>
  <c r="AF242" i="4"/>
  <c r="I242" i="4"/>
  <c r="N244" i="4" s="1"/>
  <c r="S244" i="4" s="1"/>
  <c r="I243" i="4"/>
  <c r="J242" i="4"/>
  <c r="J243" i="4"/>
  <c r="AD243" i="4"/>
  <c r="AD242" i="4"/>
  <c r="G242" i="4"/>
  <c r="G246" i="4" s="1"/>
  <c r="G243" i="4"/>
  <c r="AG232" i="4"/>
  <c r="L1026" i="4"/>
  <c r="AC910" i="4"/>
  <c r="AD910" i="4"/>
  <c r="AF910" i="4"/>
  <c r="AB910" i="4"/>
  <c r="AE910" i="4"/>
  <c r="AG913" i="4"/>
  <c r="AG914" i="4"/>
  <c r="AG911" i="4"/>
  <c r="AG912" i="4"/>
  <c r="AG915" i="4"/>
  <c r="N988" i="4"/>
  <c r="O988" i="4"/>
  <c r="P988" i="4"/>
  <c r="Q988" i="4"/>
  <c r="R988" i="4"/>
  <c r="S990" i="4"/>
  <c r="S991" i="4"/>
  <c r="S989" i="4"/>
  <c r="S992" i="4"/>
  <c r="S993" i="4"/>
  <c r="V780" i="4"/>
  <c r="W780" i="4"/>
  <c r="X780" i="4"/>
  <c r="Y780" i="4"/>
  <c r="U780" i="4"/>
  <c r="Z783" i="4"/>
  <c r="Z784" i="4"/>
  <c r="Z785" i="4"/>
  <c r="Z781" i="4"/>
  <c r="Z782" i="4"/>
  <c r="N793" i="4"/>
  <c r="O793" i="4"/>
  <c r="P793" i="4"/>
  <c r="Q793" i="4"/>
  <c r="R793" i="4"/>
  <c r="S798" i="4"/>
  <c r="S794" i="4"/>
  <c r="S795" i="4"/>
  <c r="S796" i="4"/>
  <c r="S797" i="4"/>
  <c r="AC728" i="4"/>
  <c r="AD728" i="4"/>
  <c r="AE728" i="4"/>
  <c r="AF728" i="4"/>
  <c r="AB728" i="4"/>
  <c r="AG731" i="4"/>
  <c r="AG733" i="4"/>
  <c r="AG729" i="4"/>
  <c r="AG730" i="4"/>
  <c r="AG732" i="4"/>
  <c r="AG545" i="4"/>
  <c r="N442" i="4"/>
  <c r="O442" i="4"/>
  <c r="P442" i="4"/>
  <c r="Q442" i="4"/>
  <c r="R442" i="4"/>
  <c r="S445" i="4"/>
  <c r="S446" i="4"/>
  <c r="S447" i="4"/>
  <c r="S443" i="4"/>
  <c r="S444" i="4"/>
  <c r="L597" i="4"/>
  <c r="G1170" i="4"/>
  <c r="H1170" i="4"/>
  <c r="I1170" i="4"/>
  <c r="L1171" i="4"/>
  <c r="J1170" i="4"/>
  <c r="L1172" i="4"/>
  <c r="K1170" i="4"/>
  <c r="L1173" i="4"/>
  <c r="L1174" i="4"/>
  <c r="L1175" i="4"/>
  <c r="L623" i="4"/>
  <c r="L1299" i="4"/>
  <c r="L1273" i="4"/>
  <c r="AC1287" i="4"/>
  <c r="AE1287" i="4"/>
  <c r="AF1287" i="4"/>
  <c r="AB1287" i="4"/>
  <c r="AD1287" i="4"/>
  <c r="AG1290" i="4"/>
  <c r="AG1291" i="4"/>
  <c r="AG1292" i="4"/>
  <c r="AG1288" i="4"/>
  <c r="AG1289" i="4"/>
  <c r="AG766" i="4"/>
  <c r="AC338" i="4"/>
  <c r="AE338" i="4"/>
  <c r="AD338" i="4"/>
  <c r="AF338" i="4"/>
  <c r="AB338" i="4"/>
  <c r="AG343" i="4"/>
  <c r="AG339" i="4"/>
  <c r="AG340" i="4"/>
  <c r="AG341" i="4"/>
  <c r="AG342" i="4"/>
  <c r="L471" i="4"/>
  <c r="L472" i="4"/>
  <c r="L470" i="4"/>
  <c r="L473" i="4"/>
  <c r="G468" i="4"/>
  <c r="H468" i="4"/>
  <c r="I468" i="4"/>
  <c r="J468" i="4"/>
  <c r="K468" i="4"/>
  <c r="L469" i="4"/>
  <c r="L1107" i="4"/>
  <c r="K1105" i="4"/>
  <c r="L1108" i="4"/>
  <c r="L1109" i="4"/>
  <c r="L1110" i="4"/>
  <c r="G1105" i="4"/>
  <c r="H1105" i="4"/>
  <c r="I1105" i="4"/>
  <c r="L1106" i="4"/>
  <c r="J1105" i="4"/>
  <c r="N1222" i="4"/>
  <c r="O1222" i="4"/>
  <c r="P1222" i="4"/>
  <c r="Q1222" i="4"/>
  <c r="R1222" i="4"/>
  <c r="S1223" i="4"/>
  <c r="S1224" i="4"/>
  <c r="S1225" i="4"/>
  <c r="S1226" i="4"/>
  <c r="S1227" i="4"/>
  <c r="AD1196" i="4"/>
  <c r="AC1196" i="4"/>
  <c r="AF1196" i="4"/>
  <c r="AB1196" i="4"/>
  <c r="AE1196" i="4"/>
  <c r="AG1200" i="4"/>
  <c r="AG1201" i="4"/>
  <c r="AG1197" i="4"/>
  <c r="AG1198" i="4"/>
  <c r="AG1199" i="4"/>
  <c r="AC1014" i="4"/>
  <c r="AD1014" i="4"/>
  <c r="AF1014" i="4"/>
  <c r="AB1014" i="4"/>
  <c r="AE1014" i="4"/>
  <c r="AG1018" i="4"/>
  <c r="AG1020" i="4"/>
  <c r="AG1015" i="4"/>
  <c r="AG1016" i="4"/>
  <c r="AG1017" i="4"/>
  <c r="AG1019" i="4"/>
  <c r="AC1105" i="4"/>
  <c r="AD1105" i="4"/>
  <c r="AE1105" i="4"/>
  <c r="AF1105" i="4"/>
  <c r="AB1105" i="4"/>
  <c r="AG1110" i="4"/>
  <c r="AG1106" i="4"/>
  <c r="AG1107" i="4"/>
  <c r="AG1108" i="4"/>
  <c r="AG1109" i="4"/>
  <c r="S675" i="4"/>
  <c r="Z584" i="4"/>
  <c r="Z571" i="4"/>
  <c r="AG454" i="4"/>
  <c r="AC1274" i="4"/>
  <c r="AE1274" i="4"/>
  <c r="AF1274" i="4"/>
  <c r="AB1274" i="4"/>
  <c r="AD1274" i="4"/>
  <c r="AG1276" i="4"/>
  <c r="AG1277" i="4"/>
  <c r="AG1278" i="4"/>
  <c r="AG1279" i="4"/>
  <c r="AG1275" i="4"/>
  <c r="AC1248" i="4"/>
  <c r="AD1248" i="4"/>
  <c r="AE1248" i="4"/>
  <c r="AF1248" i="4"/>
  <c r="AB1248" i="4"/>
  <c r="AG1249" i="4"/>
  <c r="AG1250" i="4"/>
  <c r="AG1251" i="4"/>
  <c r="AG1252" i="4"/>
  <c r="AG1253" i="4"/>
  <c r="X1144" i="4"/>
  <c r="V1144" i="4"/>
  <c r="W1144" i="4"/>
  <c r="U1144" i="4"/>
  <c r="Y1144" i="4"/>
  <c r="Z1145" i="4"/>
  <c r="Z1146" i="4"/>
  <c r="Z1147" i="4"/>
  <c r="Z1148" i="4"/>
  <c r="Z1149" i="4"/>
  <c r="R819" i="4"/>
  <c r="N819" i="4"/>
  <c r="O819" i="4"/>
  <c r="P819" i="4"/>
  <c r="Q819" i="4"/>
  <c r="S820" i="4"/>
  <c r="S821" i="4"/>
  <c r="S822" i="4"/>
  <c r="S823" i="4"/>
  <c r="S824" i="4"/>
  <c r="V767" i="4"/>
  <c r="W767" i="4"/>
  <c r="X767" i="4"/>
  <c r="Y767" i="4"/>
  <c r="U767" i="4"/>
  <c r="Z769" i="4"/>
  <c r="Z770" i="4"/>
  <c r="Z771" i="4"/>
  <c r="Z772" i="4"/>
  <c r="Z768" i="4"/>
  <c r="AC819" i="4"/>
  <c r="AE819" i="4"/>
  <c r="AD819" i="4"/>
  <c r="AF819" i="4"/>
  <c r="AB819" i="4"/>
  <c r="AG820" i="4"/>
  <c r="AG823" i="4"/>
  <c r="AG824" i="4"/>
  <c r="AG822" i="4"/>
  <c r="AG821" i="4"/>
  <c r="AG480" i="4"/>
  <c r="AG415" i="4"/>
  <c r="G715" i="4"/>
  <c r="H715" i="4"/>
  <c r="L719" i="4"/>
  <c r="L720" i="4"/>
  <c r="L716" i="4"/>
  <c r="L717" i="4"/>
  <c r="L718" i="4"/>
  <c r="I715" i="4"/>
  <c r="J715" i="4"/>
  <c r="K715" i="4"/>
  <c r="R1235" i="4"/>
  <c r="N1235" i="4"/>
  <c r="O1235" i="4"/>
  <c r="P1235" i="4"/>
  <c r="Q1235" i="4"/>
  <c r="S1237" i="4"/>
  <c r="S1238" i="4"/>
  <c r="S1239" i="4"/>
  <c r="S1240" i="4"/>
  <c r="S1236" i="4"/>
  <c r="N1001" i="4"/>
  <c r="O1001" i="4"/>
  <c r="P1001" i="4"/>
  <c r="Q1001" i="4"/>
  <c r="R1001" i="4"/>
  <c r="S1002" i="4"/>
  <c r="S1004" i="4"/>
  <c r="S1005" i="4"/>
  <c r="S1003" i="4"/>
  <c r="S1006" i="4"/>
  <c r="S909" i="4"/>
  <c r="S532" i="4"/>
  <c r="L649" i="4"/>
  <c r="Q1248" i="4"/>
  <c r="R1248" i="4"/>
  <c r="N1248" i="4"/>
  <c r="O1248" i="4"/>
  <c r="P1248" i="4"/>
  <c r="S1251" i="4"/>
  <c r="S1252" i="4"/>
  <c r="S1253" i="4"/>
  <c r="S1249" i="4"/>
  <c r="S1250" i="4"/>
  <c r="S1039" i="4"/>
  <c r="N884" i="4"/>
  <c r="O884" i="4"/>
  <c r="P884" i="4"/>
  <c r="Q884" i="4"/>
  <c r="R884" i="4"/>
  <c r="S888" i="4"/>
  <c r="S885" i="4"/>
  <c r="S886" i="4"/>
  <c r="S887" i="4"/>
  <c r="S889" i="4"/>
  <c r="Z753" i="4"/>
  <c r="S766" i="4"/>
  <c r="S597" i="4"/>
  <c r="L545" i="4"/>
  <c r="L925" i="4"/>
  <c r="K923" i="4"/>
  <c r="L926" i="4"/>
  <c r="I923" i="4"/>
  <c r="L924" i="4"/>
  <c r="J923" i="4"/>
  <c r="L927" i="4"/>
  <c r="L928" i="4"/>
  <c r="G923" i="4"/>
  <c r="H923" i="4"/>
  <c r="L493" i="4"/>
  <c r="L1078" i="4"/>
  <c r="S1143" i="4"/>
  <c r="W949" i="4"/>
  <c r="X949" i="4"/>
  <c r="Y949" i="4"/>
  <c r="V949" i="4"/>
  <c r="U949" i="4"/>
  <c r="Z950" i="4"/>
  <c r="Z951" i="4"/>
  <c r="Z952" i="4"/>
  <c r="Z953" i="4"/>
  <c r="Z954" i="4"/>
  <c r="V1001" i="4"/>
  <c r="W1001" i="4"/>
  <c r="X1001" i="4"/>
  <c r="Y1001" i="4"/>
  <c r="U1001" i="4"/>
  <c r="Z1005" i="4"/>
  <c r="Z1006" i="4"/>
  <c r="Z1002" i="4"/>
  <c r="Z1003" i="4"/>
  <c r="Z1004" i="4"/>
  <c r="AG844" i="4"/>
  <c r="P624" i="4"/>
  <c r="Q624" i="4"/>
  <c r="R624" i="4"/>
  <c r="N624" i="4"/>
  <c r="O624" i="4"/>
  <c r="S625" i="4"/>
  <c r="S626" i="4"/>
  <c r="S627" i="4"/>
  <c r="S628" i="4"/>
  <c r="S629" i="4"/>
  <c r="R390" i="4"/>
  <c r="N390" i="4"/>
  <c r="O390" i="4"/>
  <c r="P390" i="4"/>
  <c r="Q390" i="4"/>
  <c r="S396" i="4"/>
  <c r="S391" i="4"/>
  <c r="S392" i="4"/>
  <c r="S393" i="4"/>
  <c r="S394" i="4"/>
  <c r="S395" i="4"/>
  <c r="AD403" i="4"/>
  <c r="AC403" i="4"/>
  <c r="AE403" i="4"/>
  <c r="AF403" i="4"/>
  <c r="AB403" i="4"/>
  <c r="AG405" i="4"/>
  <c r="AG406" i="4"/>
  <c r="AG407" i="4"/>
  <c r="AG408" i="4"/>
  <c r="AG404" i="4"/>
  <c r="V351" i="4"/>
  <c r="W351" i="4"/>
  <c r="X351" i="4"/>
  <c r="Y351" i="4"/>
  <c r="U351" i="4"/>
  <c r="Z356" i="4"/>
  <c r="Z352" i="4"/>
  <c r="Z353" i="4"/>
  <c r="Z354" i="4"/>
  <c r="Z355" i="4"/>
  <c r="L419" i="4"/>
  <c r="L420" i="4"/>
  <c r="I416" i="4"/>
  <c r="J416" i="4"/>
  <c r="K416" i="4"/>
  <c r="L417" i="4"/>
  <c r="L418" i="4"/>
  <c r="L421" i="4"/>
  <c r="G416" i="4"/>
  <c r="H416" i="4"/>
  <c r="V1235" i="4"/>
  <c r="W1235" i="4"/>
  <c r="X1235" i="4"/>
  <c r="Y1235" i="4"/>
  <c r="U1235" i="4"/>
  <c r="Z1236" i="4"/>
  <c r="Z1237" i="4"/>
  <c r="Z1238" i="4"/>
  <c r="Z1239" i="4"/>
  <c r="Z1240" i="4"/>
  <c r="P1313" i="4"/>
  <c r="Q1313" i="4"/>
  <c r="R1313" i="4"/>
  <c r="R1027" i="4"/>
  <c r="N1027" i="4"/>
  <c r="O1027" i="4"/>
  <c r="P1027" i="4"/>
  <c r="Q1027" i="4"/>
  <c r="S1029" i="4"/>
  <c r="S1030" i="4"/>
  <c r="S1032" i="4"/>
  <c r="S1028" i="4"/>
  <c r="S1031" i="4"/>
  <c r="W273" i="4"/>
  <c r="X273" i="4"/>
  <c r="Y273" i="4"/>
  <c r="I958" i="4"/>
  <c r="I957" i="4"/>
  <c r="L960" i="4"/>
  <c r="L519" i="4"/>
  <c r="I1256" i="4"/>
  <c r="I1260" i="4" s="1"/>
  <c r="I1257" i="4"/>
  <c r="P1191" i="4"/>
  <c r="P1195" i="4" s="1"/>
  <c r="P1192" i="4"/>
  <c r="AC1309" i="4"/>
  <c r="AC1308" i="4"/>
  <c r="AC1312" i="4" s="1"/>
  <c r="AC1334" i="4" s="1"/>
  <c r="Q1074" i="4"/>
  <c r="Q1078" i="4" s="1"/>
  <c r="Q1075" i="4"/>
  <c r="AE658" i="4"/>
  <c r="AE662" i="4" s="1"/>
  <c r="AE659" i="4"/>
  <c r="O853" i="4"/>
  <c r="O857" i="4" s="1"/>
  <c r="O854" i="4"/>
  <c r="Z1078" i="4"/>
  <c r="AC685" i="4"/>
  <c r="AC684" i="4"/>
  <c r="AC688" i="4" s="1"/>
  <c r="X450" i="4"/>
  <c r="X451" i="4"/>
  <c r="R515" i="4"/>
  <c r="R519" i="4" s="1"/>
  <c r="R516" i="4"/>
  <c r="AF632" i="4"/>
  <c r="AF633" i="4"/>
  <c r="AE554" i="4"/>
  <c r="AE555" i="4"/>
  <c r="R307" i="4"/>
  <c r="R308" i="4"/>
  <c r="I281" i="4"/>
  <c r="I282" i="4"/>
  <c r="L284" i="4"/>
  <c r="H294" i="4"/>
  <c r="H295" i="4"/>
  <c r="L297" i="4"/>
  <c r="G789" i="4"/>
  <c r="G788" i="4"/>
  <c r="G792" i="4" s="1"/>
  <c r="L791" i="4"/>
  <c r="G763" i="4"/>
  <c r="G762" i="4"/>
  <c r="L765" i="4"/>
  <c r="H507" i="4"/>
  <c r="I507" i="4"/>
  <c r="J507" i="4"/>
  <c r="L508" i="4"/>
  <c r="K507" i="4"/>
  <c r="L509" i="4"/>
  <c r="L510" i="4"/>
  <c r="L511" i="4"/>
  <c r="L512" i="4"/>
  <c r="G507" i="4"/>
  <c r="H802" i="4"/>
  <c r="H801" i="4"/>
  <c r="H805" i="4" s="1"/>
  <c r="J944" i="4"/>
  <c r="J945" i="4"/>
  <c r="L947" i="4"/>
  <c r="I854" i="4"/>
  <c r="I853" i="4"/>
  <c r="I857" i="4" s="1"/>
  <c r="L856" i="4"/>
  <c r="J932" i="4"/>
  <c r="J931" i="4"/>
  <c r="J935" i="4" s="1"/>
  <c r="L934" i="4"/>
  <c r="L1156" i="4"/>
  <c r="H1065" i="4"/>
  <c r="J268" i="4"/>
  <c r="J272" i="4" s="1"/>
  <c r="J269" i="4"/>
  <c r="I1282" i="4"/>
  <c r="I1286" i="4" s="1"/>
  <c r="I1283" i="4"/>
  <c r="J1322" i="4"/>
  <c r="J1321" i="4"/>
  <c r="G961" i="4"/>
  <c r="G1182" i="4"/>
  <c r="K1039" i="4"/>
  <c r="G1256" i="4"/>
  <c r="G1257" i="4"/>
  <c r="L1259" i="4"/>
  <c r="AC1321" i="4"/>
  <c r="AC1325" i="4" s="1"/>
  <c r="AC1322" i="4"/>
  <c r="W1256" i="4"/>
  <c r="W1260" i="4" s="1"/>
  <c r="W1257" i="4"/>
  <c r="AD1126" i="4"/>
  <c r="AD1130" i="4" s="1"/>
  <c r="AD1127" i="4"/>
  <c r="N1191" i="4"/>
  <c r="N1192" i="4"/>
  <c r="S1194" i="4"/>
  <c r="P1269" i="4"/>
  <c r="P1273" i="4" s="1"/>
  <c r="P1270" i="4"/>
  <c r="W1152" i="4"/>
  <c r="W1156" i="4" s="1"/>
  <c r="W1153" i="4"/>
  <c r="AD1113" i="4"/>
  <c r="AD1117" i="4" s="1"/>
  <c r="AD1114" i="4"/>
  <c r="O1321" i="4"/>
  <c r="O1325" i="4" s="1"/>
  <c r="O1322" i="4"/>
  <c r="W1192" i="4"/>
  <c r="W1191" i="4"/>
  <c r="X1127" i="4"/>
  <c r="X1126" i="4"/>
  <c r="AB1312" i="4"/>
  <c r="AB1334" i="4" s="1"/>
  <c r="O1260" i="4"/>
  <c r="Y1061" i="4"/>
  <c r="Y1065" i="4" s="1"/>
  <c r="Y1062" i="4"/>
  <c r="AE970" i="4"/>
  <c r="AE974" i="4" s="1"/>
  <c r="AE971" i="4"/>
  <c r="U1208" i="4"/>
  <c r="Z1155" i="4"/>
  <c r="Q931" i="4"/>
  <c r="Q935" i="4" s="1"/>
  <c r="Q932" i="4"/>
  <c r="O1074" i="4"/>
  <c r="O1078" i="4" s="1"/>
  <c r="O1075" i="4"/>
  <c r="P970" i="4"/>
  <c r="P974" i="4" s="1"/>
  <c r="P971" i="4"/>
  <c r="X931" i="4"/>
  <c r="X935" i="4" s="1"/>
  <c r="X932" i="4"/>
  <c r="Y880" i="4"/>
  <c r="Y879" i="4"/>
  <c r="Q1195" i="4"/>
  <c r="V1061" i="4"/>
  <c r="V1065" i="4" s="1"/>
  <c r="V1062" i="4"/>
  <c r="V983" i="4"/>
  <c r="V987" i="4" s="1"/>
  <c r="V984" i="4"/>
  <c r="P892" i="4"/>
  <c r="P896" i="4" s="1"/>
  <c r="P893" i="4"/>
  <c r="AF775" i="4"/>
  <c r="AF779" i="4" s="1"/>
  <c r="AF776" i="4"/>
  <c r="R684" i="4"/>
  <c r="R688" i="4" s="1"/>
  <c r="R685" i="4"/>
  <c r="N1052" i="4"/>
  <c r="N974" i="4"/>
  <c r="Z1064" i="4"/>
  <c r="AE853" i="4"/>
  <c r="AE854" i="4"/>
  <c r="AE736" i="4"/>
  <c r="AE737" i="4"/>
  <c r="P697" i="4"/>
  <c r="P701" i="4" s="1"/>
  <c r="P698" i="4"/>
  <c r="O961" i="4"/>
  <c r="AC853" i="4"/>
  <c r="AC857" i="4" s="1"/>
  <c r="AC854" i="4"/>
  <c r="N922" i="4"/>
  <c r="V814" i="4"/>
  <c r="V815" i="4"/>
  <c r="AE775" i="4"/>
  <c r="AE779" i="4" s="1"/>
  <c r="AE776" i="4"/>
  <c r="W736" i="4"/>
  <c r="W737" i="4"/>
  <c r="R710" i="4"/>
  <c r="R711" i="4"/>
  <c r="W645" i="4"/>
  <c r="W646" i="4"/>
  <c r="AD866" i="4"/>
  <c r="AD870" i="4" s="1"/>
  <c r="AD867" i="4"/>
  <c r="AD854" i="4"/>
  <c r="AD853" i="4"/>
  <c r="AD857" i="4" s="1"/>
  <c r="N776" i="4"/>
  <c r="S778" i="4"/>
  <c r="N775" i="4"/>
  <c r="Q736" i="4"/>
  <c r="Q740" i="4" s="1"/>
  <c r="Q737" i="4"/>
  <c r="R698" i="4"/>
  <c r="R697" i="4"/>
  <c r="AG649" i="4"/>
  <c r="Z817" i="4"/>
  <c r="Q463" i="4"/>
  <c r="Q467" i="4" s="1"/>
  <c r="Q464" i="4"/>
  <c r="P633" i="4"/>
  <c r="P632" i="4"/>
  <c r="P554" i="4"/>
  <c r="P558" i="4" s="1"/>
  <c r="P555" i="4"/>
  <c r="AB857" i="4"/>
  <c r="AB688" i="4"/>
  <c r="P515" i="4"/>
  <c r="P519" i="4" s="1"/>
  <c r="P516" i="4"/>
  <c r="P463" i="4"/>
  <c r="P467" i="4" s="1"/>
  <c r="P464" i="4"/>
  <c r="V870" i="4"/>
  <c r="AC632" i="4"/>
  <c r="AC633" i="4"/>
  <c r="AD568" i="4"/>
  <c r="AD567" i="4"/>
  <c r="AD571" i="4" s="1"/>
  <c r="X490" i="4"/>
  <c r="X489" i="4"/>
  <c r="X493" i="4" s="1"/>
  <c r="X620" i="4"/>
  <c r="X619" i="4"/>
  <c r="R567" i="4"/>
  <c r="R568" i="4"/>
  <c r="Q450" i="4"/>
  <c r="Q451" i="4"/>
  <c r="AC558" i="4"/>
  <c r="AE320" i="4"/>
  <c r="AE324" i="4" s="1"/>
  <c r="AE321" i="4"/>
  <c r="AG570" i="4"/>
  <c r="Y359" i="4"/>
  <c r="Y363" i="4" s="1"/>
  <c r="Y360" i="4"/>
  <c r="P281" i="4"/>
  <c r="P282" i="4"/>
  <c r="Q333" i="4"/>
  <c r="Q337" i="4" s="1"/>
  <c r="Q334" i="4"/>
  <c r="V506" i="4"/>
  <c r="S518" i="4"/>
  <c r="U411" i="4"/>
  <c r="U415" i="4" s="1"/>
  <c r="U412" i="4"/>
  <c r="Z414" i="4"/>
  <c r="AE385" i="4"/>
  <c r="AE386" i="4"/>
  <c r="AG363" i="4"/>
  <c r="AG284" i="4"/>
  <c r="AB281" i="4"/>
  <c r="AB282" i="4"/>
  <c r="AC424" i="4"/>
  <c r="AC425" i="4"/>
  <c r="X320" i="4"/>
  <c r="X321" i="4"/>
  <c r="AF255" i="4"/>
  <c r="AF256" i="4"/>
  <c r="R376" i="4"/>
  <c r="AC272" i="4"/>
  <c r="V324" i="4"/>
  <c r="Z323" i="4"/>
  <c r="J789" i="4"/>
  <c r="J788" i="4"/>
  <c r="G663" i="4"/>
  <c r="H663" i="4"/>
  <c r="L664" i="4"/>
  <c r="J663" i="4"/>
  <c r="L665" i="4"/>
  <c r="K663" i="4"/>
  <c r="L667" i="4"/>
  <c r="L668" i="4"/>
  <c r="L666" i="4"/>
  <c r="I663" i="4"/>
  <c r="S1285" i="4"/>
  <c r="N1282" i="4"/>
  <c r="N1283" i="4"/>
  <c r="Y1152" i="4"/>
  <c r="Y1156" i="4" s="1"/>
  <c r="Y1153" i="4"/>
  <c r="P1113" i="4"/>
  <c r="P1114" i="4"/>
  <c r="P853" i="4"/>
  <c r="P854" i="4"/>
  <c r="AG661" i="4"/>
  <c r="AB658" i="4"/>
  <c r="AB662" i="4" s="1"/>
  <c r="AB659" i="4"/>
  <c r="AB802" i="4"/>
  <c r="AG804" i="4"/>
  <c r="AB801" i="4"/>
  <c r="AB805" i="4" s="1"/>
  <c r="Q411" i="4"/>
  <c r="Q415" i="4" s="1"/>
  <c r="Q412" i="4"/>
  <c r="Z467" i="4"/>
  <c r="S349" i="4"/>
  <c r="N347" i="4"/>
  <c r="N346" i="4"/>
  <c r="AB247" i="4"/>
  <c r="AC247" i="4"/>
  <c r="I333" i="4"/>
  <c r="I337" i="4" s="1"/>
  <c r="I334" i="4"/>
  <c r="L336" i="4"/>
  <c r="J324" i="4"/>
  <c r="K736" i="4"/>
  <c r="K740" i="4" s="1"/>
  <c r="K737" i="4"/>
  <c r="G298" i="4"/>
  <c r="J346" i="4"/>
  <c r="J350" i="4" s="1"/>
  <c r="J347" i="4"/>
  <c r="J675" i="4"/>
  <c r="L675" i="4" s="1"/>
  <c r="H789" i="4"/>
  <c r="H788" i="4"/>
  <c r="H792" i="4" s="1"/>
  <c r="G637" i="4"/>
  <c r="H637" i="4"/>
  <c r="L638" i="4"/>
  <c r="J637" i="4"/>
  <c r="L639" i="4"/>
  <c r="K637" i="4"/>
  <c r="L641" i="4"/>
  <c r="L642" i="4"/>
  <c r="L640" i="4"/>
  <c r="I637" i="4"/>
  <c r="H402" i="4"/>
  <c r="J892" i="4"/>
  <c r="J896" i="4" s="1"/>
  <c r="L896" i="4" s="1"/>
  <c r="J893" i="4"/>
  <c r="L895" i="4"/>
  <c r="J880" i="4"/>
  <c r="J879" i="4"/>
  <c r="L882" i="4"/>
  <c r="K958" i="4"/>
  <c r="K957" i="4"/>
  <c r="K961" i="4" s="1"/>
  <c r="H585" i="4"/>
  <c r="J585" i="4"/>
  <c r="L586" i="4"/>
  <c r="K585" i="4"/>
  <c r="L588" i="4"/>
  <c r="L589" i="4"/>
  <c r="G585" i="4"/>
  <c r="I585" i="4"/>
  <c r="L590" i="4"/>
  <c r="L587" i="4"/>
  <c r="I750" i="4"/>
  <c r="I749" i="4"/>
  <c r="I1182" i="4"/>
  <c r="I1143" i="4"/>
  <c r="K1321" i="4"/>
  <c r="K1325" i="4" s="1"/>
  <c r="K1322" i="4"/>
  <c r="G1091" i="4"/>
  <c r="K1182" i="4"/>
  <c r="H948" i="4"/>
  <c r="G269" i="4"/>
  <c r="G268" i="4"/>
  <c r="L271" i="4"/>
  <c r="J1208" i="4"/>
  <c r="G1221" i="4"/>
  <c r="L1221" i="4" s="1"/>
  <c r="H272" i="4"/>
  <c r="AD1321" i="4"/>
  <c r="AD1322" i="4"/>
  <c r="Y1204" i="4"/>
  <c r="Y1205" i="4"/>
  <c r="P1282" i="4"/>
  <c r="P1283" i="4"/>
  <c r="Q1178" i="4"/>
  <c r="Q1182" i="4" s="1"/>
  <c r="Q1179" i="4"/>
  <c r="W1100" i="4"/>
  <c r="W1101" i="4"/>
  <c r="AE1309" i="4"/>
  <c r="AE1308" i="4"/>
  <c r="AE1312" i="4" s="1"/>
  <c r="X1257" i="4"/>
  <c r="X1256" i="4"/>
  <c r="X1260" i="4" s="1"/>
  <c r="AC1166" i="4"/>
  <c r="AC1165" i="4"/>
  <c r="V1117" i="4"/>
  <c r="Y931" i="4"/>
  <c r="Y935" i="4" s="1"/>
  <c r="Y932" i="4"/>
  <c r="V1169" i="4"/>
  <c r="X1035" i="4"/>
  <c r="X1036" i="4"/>
  <c r="P944" i="4"/>
  <c r="P948" i="4" s="1"/>
  <c r="P945" i="4"/>
  <c r="AE1035" i="4"/>
  <c r="AE1039" i="4" s="1"/>
  <c r="AE1036" i="4"/>
  <c r="N1273" i="4"/>
  <c r="P1048" i="4"/>
  <c r="P1049" i="4"/>
  <c r="AC957" i="4"/>
  <c r="AC961" i="4" s="1"/>
  <c r="AC958" i="4"/>
  <c r="P918" i="4"/>
  <c r="P919" i="4"/>
  <c r="N1130" i="4"/>
  <c r="O1182" i="4"/>
  <c r="AC1143" i="4"/>
  <c r="AG1143" i="4" s="1"/>
  <c r="AD1087" i="4"/>
  <c r="AD1091" i="4" s="1"/>
  <c r="AD1088" i="4"/>
  <c r="AD918" i="4"/>
  <c r="AD922" i="4" s="1"/>
  <c r="AD919" i="4"/>
  <c r="R853" i="4"/>
  <c r="R857" i="4" s="1"/>
  <c r="R854" i="4"/>
  <c r="AD749" i="4"/>
  <c r="AD753" i="4" s="1"/>
  <c r="AD750" i="4"/>
  <c r="X645" i="4"/>
  <c r="X649" i="4" s="1"/>
  <c r="X646" i="4"/>
  <c r="AC1039" i="4"/>
  <c r="U909" i="4"/>
  <c r="P827" i="4"/>
  <c r="P831" i="4" s="1"/>
  <c r="P828" i="4"/>
  <c r="AF736" i="4"/>
  <c r="AF740" i="4" s="1"/>
  <c r="AF737" i="4"/>
  <c r="AD671" i="4"/>
  <c r="AD675" i="4" s="1"/>
  <c r="AG675" i="4" s="1"/>
  <c r="AD672" i="4"/>
  <c r="Q853" i="4"/>
  <c r="Q857" i="4" s="1"/>
  <c r="Q854" i="4"/>
  <c r="AC749" i="4"/>
  <c r="AC753" i="4" s="1"/>
  <c r="AC750" i="4"/>
  <c r="Z726" i="4"/>
  <c r="U723" i="4"/>
  <c r="U724" i="4"/>
  <c r="W697" i="4"/>
  <c r="W701" i="4" s="1"/>
  <c r="W698" i="4"/>
  <c r="AD658" i="4"/>
  <c r="AD659" i="4"/>
  <c r="U866" i="4"/>
  <c r="U870" i="4" s="1"/>
  <c r="Z869" i="4"/>
  <c r="U867" i="4"/>
  <c r="U841" i="4"/>
  <c r="Z843" i="4"/>
  <c r="U840" i="4"/>
  <c r="AD802" i="4"/>
  <c r="AD801" i="4"/>
  <c r="AD805" i="4" s="1"/>
  <c r="R776" i="4"/>
  <c r="R775" i="4"/>
  <c r="R779" i="4" s="1"/>
  <c r="AB711" i="4"/>
  <c r="AG713" i="4"/>
  <c r="AB710" i="4"/>
  <c r="AB714" i="4" s="1"/>
  <c r="AE685" i="4"/>
  <c r="AE684" i="4"/>
  <c r="U987" i="4"/>
  <c r="U818" i="4"/>
  <c r="Q632" i="4"/>
  <c r="Q636" i="4" s="1"/>
  <c r="Q633" i="4"/>
  <c r="AC502" i="4"/>
  <c r="AC506" i="4" s="1"/>
  <c r="AC503" i="4"/>
  <c r="S856" i="4"/>
  <c r="X857" i="4"/>
  <c r="Z857" i="4" s="1"/>
  <c r="AG674" i="4"/>
  <c r="R606" i="4"/>
  <c r="R607" i="4"/>
  <c r="X502" i="4"/>
  <c r="X503" i="4"/>
  <c r="Z453" i="4"/>
  <c r="U450" i="4"/>
  <c r="U454" i="4" s="1"/>
  <c r="U451" i="4"/>
  <c r="AC831" i="4"/>
  <c r="AF619" i="4"/>
  <c r="AF620" i="4"/>
  <c r="AE580" i="4"/>
  <c r="AE581" i="4"/>
  <c r="AB502" i="4"/>
  <c r="AB506" i="4" s="1"/>
  <c r="AG505" i="4"/>
  <c r="AB503" i="4"/>
  <c r="O489" i="4"/>
  <c r="O493" i="4" s="1"/>
  <c r="O490" i="4"/>
  <c r="AG752" i="4"/>
  <c r="AD632" i="4"/>
  <c r="AD633" i="4"/>
  <c r="X555" i="4"/>
  <c r="X554" i="4"/>
  <c r="AF464" i="4"/>
  <c r="AF463" i="4"/>
  <c r="AF467" i="4" s="1"/>
  <c r="N831" i="4"/>
  <c r="P580" i="4"/>
  <c r="P584" i="4" s="1"/>
  <c r="P581" i="4"/>
  <c r="Z557" i="4"/>
  <c r="AF437" i="4"/>
  <c r="AF441" i="4" s="1"/>
  <c r="AF438" i="4"/>
  <c r="W399" i="4"/>
  <c r="W398" i="4"/>
  <c r="W402" i="4" s="1"/>
  <c r="AC493" i="4"/>
  <c r="O428" i="4"/>
  <c r="Q268" i="4"/>
  <c r="Q269" i="4"/>
  <c r="P320" i="4"/>
  <c r="P324" i="4" s="1"/>
  <c r="P321" i="4"/>
  <c r="AE268" i="4"/>
  <c r="AE272" i="4" s="1"/>
  <c r="AE269" i="4"/>
  <c r="AC255" i="4"/>
  <c r="AC256" i="4"/>
  <c r="V545" i="4"/>
  <c r="V454" i="4"/>
  <c r="R415" i="4"/>
  <c r="AF386" i="4"/>
  <c r="AF385" i="4"/>
  <c r="AF389" i="4" s="1"/>
  <c r="P347" i="4"/>
  <c r="P346" i="4"/>
  <c r="P350" i="4" s="1"/>
  <c r="AF281" i="4"/>
  <c r="AF282" i="4"/>
  <c r="AD425" i="4"/>
  <c r="AD424" i="4"/>
  <c r="V338" i="4"/>
  <c r="W338" i="4"/>
  <c r="X338" i="4"/>
  <c r="Y338" i="4"/>
  <c r="U338" i="4"/>
  <c r="Z342" i="4"/>
  <c r="Z343" i="4"/>
  <c r="Z339" i="4"/>
  <c r="Z340" i="4"/>
  <c r="Z341" i="4"/>
  <c r="S414" i="4"/>
  <c r="AB298" i="4"/>
  <c r="V285" i="4"/>
  <c r="AF1113" i="4"/>
  <c r="AF1114" i="4"/>
  <c r="Q957" i="4"/>
  <c r="Q961" i="4" s="1"/>
  <c r="Q958" i="4"/>
  <c r="AB1087" i="4"/>
  <c r="AB1091" i="4" s="1"/>
  <c r="AB1088" i="4"/>
  <c r="AG1090" i="4"/>
  <c r="X814" i="4"/>
  <c r="X815" i="4"/>
  <c r="O736" i="4"/>
  <c r="O737" i="4"/>
  <c r="AC464" i="4"/>
  <c r="AG466" i="4"/>
  <c r="AC463" i="4"/>
  <c r="K333" i="4"/>
  <c r="K334" i="4"/>
  <c r="J385" i="4"/>
  <c r="J386" i="4"/>
  <c r="I736" i="4"/>
  <c r="I740" i="4" s="1"/>
  <c r="I737" i="4"/>
  <c r="H346" i="4"/>
  <c r="H347" i="4"/>
  <c r="L349" i="4"/>
  <c r="H455" i="4"/>
  <c r="I455" i="4"/>
  <c r="L459" i="4"/>
  <c r="L460" i="4"/>
  <c r="G455" i="4"/>
  <c r="J455" i="4"/>
  <c r="K455" i="4"/>
  <c r="L456" i="4"/>
  <c r="L457" i="4"/>
  <c r="L458" i="4"/>
  <c r="J701" i="4"/>
  <c r="J776" i="4"/>
  <c r="J775" i="4"/>
  <c r="J779" i="4" s="1"/>
  <c r="I906" i="4"/>
  <c r="I905" i="4"/>
  <c r="I909" i="4" s="1"/>
  <c r="L908" i="4"/>
  <c r="J1087" i="4"/>
  <c r="J1091" i="4" s="1"/>
  <c r="J1088" i="4"/>
  <c r="L1090" i="4"/>
  <c r="G750" i="4"/>
  <c r="G749" i="4"/>
  <c r="G753" i="4" s="1"/>
  <c r="L752" i="4"/>
  <c r="I1321" i="4"/>
  <c r="I1325" i="4" s="1"/>
  <c r="I1322" i="4"/>
  <c r="J1065" i="4"/>
  <c r="I269" i="4"/>
  <c r="I268" i="4"/>
  <c r="H1117" i="4"/>
  <c r="L1117" i="4" s="1"/>
  <c r="L1237" i="4"/>
  <c r="K1235" i="4"/>
  <c r="L1238" i="4"/>
  <c r="L1239" i="4"/>
  <c r="L1240" i="4"/>
  <c r="G1235" i="4"/>
  <c r="H1235" i="4"/>
  <c r="I1235" i="4"/>
  <c r="L1236" i="4"/>
  <c r="J1235" i="4"/>
  <c r="G1247" i="4"/>
  <c r="L1247" i="4" s="1"/>
  <c r="AB1321" i="4"/>
  <c r="AB1325" i="4" s="1"/>
  <c r="AB1322" i="4"/>
  <c r="AG1324" i="4"/>
  <c r="AD1165" i="4"/>
  <c r="AD1166" i="4"/>
  <c r="X1321" i="4"/>
  <c r="X1322" i="4"/>
  <c r="R1282" i="4"/>
  <c r="R1283" i="4"/>
  <c r="W1178" i="4"/>
  <c r="W1182" i="4" s="1"/>
  <c r="W1179" i="4"/>
  <c r="Q1295" i="4"/>
  <c r="Q1296" i="4"/>
  <c r="Q1204" i="4"/>
  <c r="Q1205" i="4"/>
  <c r="Y1100" i="4"/>
  <c r="Y1101" i="4"/>
  <c r="AE1166" i="4"/>
  <c r="AE1165" i="4"/>
  <c r="AE1204" i="4"/>
  <c r="AE1205" i="4"/>
  <c r="AG1207" i="4"/>
  <c r="AB1169" i="4"/>
  <c r="AC1234" i="4"/>
  <c r="W1022" i="4"/>
  <c r="W1026" i="4" s="1"/>
  <c r="W1023" i="4"/>
  <c r="R944" i="4"/>
  <c r="R948" i="4" s="1"/>
  <c r="R945" i="4"/>
  <c r="Z1194" i="4"/>
  <c r="X957" i="4"/>
  <c r="X958" i="4"/>
  <c r="S1272" i="4"/>
  <c r="R1048" i="4"/>
  <c r="R1052" i="4" s="1"/>
  <c r="R1049" i="4"/>
  <c r="AE957" i="4"/>
  <c r="AE961" i="4" s="1"/>
  <c r="AE958" i="4"/>
  <c r="R918" i="4"/>
  <c r="R922" i="4" s="1"/>
  <c r="R919" i="4"/>
  <c r="U1299" i="4"/>
  <c r="AF1087" i="4"/>
  <c r="AF1088" i="4"/>
  <c r="AB1048" i="4"/>
  <c r="AB1052" i="4" s="1"/>
  <c r="AB1049" i="4"/>
  <c r="AG1051" i="4"/>
  <c r="AB970" i="4"/>
  <c r="AB974" i="4" s="1"/>
  <c r="AB971" i="4"/>
  <c r="AG973" i="4"/>
  <c r="Z922" i="4"/>
  <c r="O935" i="4"/>
  <c r="AE827" i="4"/>
  <c r="AE831" i="4" s="1"/>
  <c r="AE828" i="4"/>
  <c r="AF749" i="4"/>
  <c r="AF750" i="4"/>
  <c r="V1039" i="4"/>
  <c r="Z1038" i="4"/>
  <c r="R827" i="4"/>
  <c r="R828" i="4"/>
  <c r="AD736" i="4"/>
  <c r="AD740" i="4" s="1"/>
  <c r="AD737" i="4"/>
  <c r="S804" i="4"/>
  <c r="N801" i="4"/>
  <c r="N805" i="4" s="1"/>
  <c r="N802" i="4"/>
  <c r="AE749" i="4"/>
  <c r="AE753" i="4" s="1"/>
  <c r="AE750" i="4"/>
  <c r="W723" i="4"/>
  <c r="W727" i="4" s="1"/>
  <c r="W724" i="4"/>
  <c r="Y697" i="4"/>
  <c r="Y701" i="4" s="1"/>
  <c r="Y698" i="4"/>
  <c r="AF658" i="4"/>
  <c r="AF662" i="4" s="1"/>
  <c r="AF659" i="4"/>
  <c r="R1104" i="4"/>
  <c r="O896" i="4"/>
  <c r="X867" i="4"/>
  <c r="X866" i="4"/>
  <c r="W841" i="4"/>
  <c r="W840" i="4"/>
  <c r="AF802" i="4"/>
  <c r="AF801" i="4"/>
  <c r="P750" i="4"/>
  <c r="P749" i="4"/>
  <c r="AD711" i="4"/>
  <c r="AD710" i="4"/>
  <c r="AC1091" i="4"/>
  <c r="Z986" i="4"/>
  <c r="O632" i="4"/>
  <c r="O633" i="4"/>
  <c r="AE502" i="4"/>
  <c r="AE503" i="4"/>
  <c r="Z479" i="4"/>
  <c r="U476" i="4"/>
  <c r="U480" i="4" s="1"/>
  <c r="U477" i="4"/>
  <c r="W450" i="4"/>
  <c r="W454" i="4" s="1"/>
  <c r="W451" i="4"/>
  <c r="AD619" i="4"/>
  <c r="AD623" i="4" s="1"/>
  <c r="AD620" i="4"/>
  <c r="O554" i="4"/>
  <c r="O558" i="4" s="1"/>
  <c r="O555" i="4"/>
  <c r="AD502" i="4"/>
  <c r="AD506" i="4" s="1"/>
  <c r="AD503" i="4"/>
  <c r="Q489" i="4"/>
  <c r="Q493" i="4" s="1"/>
  <c r="Q490" i="4"/>
  <c r="AB632" i="4"/>
  <c r="AB636" i="4" s="1"/>
  <c r="AB633" i="4"/>
  <c r="AG635" i="4"/>
  <c r="W529" i="4"/>
  <c r="W528" i="4"/>
  <c r="W438" i="4"/>
  <c r="W437" i="4"/>
  <c r="W441" i="4" s="1"/>
  <c r="R580" i="4"/>
  <c r="R581" i="4"/>
  <c r="Y398" i="4"/>
  <c r="Y399" i="4"/>
  <c r="AE372" i="4"/>
  <c r="AE376" i="4" s="1"/>
  <c r="AE373" i="4"/>
  <c r="R320" i="4"/>
  <c r="R324" i="4" s="1"/>
  <c r="R321" i="4"/>
  <c r="X255" i="4"/>
  <c r="X256" i="4"/>
  <c r="Z258" i="4"/>
  <c r="AD386" i="4"/>
  <c r="AD385" i="4"/>
  <c r="R347" i="4"/>
  <c r="R346" i="4"/>
  <c r="S453" i="4"/>
  <c r="AB425" i="4"/>
  <c r="AG427" i="4"/>
  <c r="AB424" i="4"/>
  <c r="X402" i="4"/>
  <c r="P307" i="4"/>
  <c r="P308" i="4"/>
  <c r="S323" i="4"/>
  <c r="W376" i="4"/>
  <c r="N364" i="4"/>
  <c r="O364" i="4"/>
  <c r="P364" i="4"/>
  <c r="Q364" i="4"/>
  <c r="R364" i="4"/>
  <c r="S369" i="4"/>
  <c r="S365" i="4"/>
  <c r="S366" i="4"/>
  <c r="S367" i="4"/>
  <c r="S368" i="4"/>
  <c r="L571" i="4"/>
  <c r="J1139" i="4"/>
  <c r="J1143" i="4" s="1"/>
  <c r="J1140" i="4"/>
  <c r="L1142" i="4"/>
  <c r="AF1321" i="4"/>
  <c r="AF1325" i="4" s="1"/>
  <c r="AF1322" i="4"/>
  <c r="AE1295" i="4"/>
  <c r="AE1299" i="4" s="1"/>
  <c r="AG1299" i="4" s="1"/>
  <c r="AE1296" i="4"/>
  <c r="W931" i="4"/>
  <c r="W935" i="4" s="1"/>
  <c r="W932" i="4"/>
  <c r="AE1048" i="4"/>
  <c r="AE1052" i="4" s="1"/>
  <c r="AE1049" i="4"/>
  <c r="X840" i="4"/>
  <c r="X841" i="4"/>
  <c r="S1065" i="4"/>
  <c r="Y645" i="4"/>
  <c r="Y649" i="4" s="1"/>
  <c r="Y646" i="4"/>
  <c r="P776" i="4"/>
  <c r="P775" i="4"/>
  <c r="N633" i="4"/>
  <c r="S635" i="4"/>
  <c r="N632" i="4"/>
  <c r="N636" i="4" s="1"/>
  <c r="P606" i="4"/>
  <c r="P607" i="4"/>
  <c r="AF568" i="4"/>
  <c r="AF567" i="4"/>
  <c r="AF425" i="4"/>
  <c r="AF424" i="4"/>
  <c r="K398" i="4"/>
  <c r="K399" i="4"/>
  <c r="I350" i="4"/>
  <c r="G736" i="4"/>
  <c r="G740" i="4" s="1"/>
  <c r="G737" i="4"/>
  <c r="L739" i="4"/>
  <c r="K385" i="4"/>
  <c r="K386" i="4"/>
  <c r="H437" i="4"/>
  <c r="H441" i="4" s="1"/>
  <c r="H438" i="4"/>
  <c r="L440" i="4"/>
  <c r="J763" i="4"/>
  <c r="J762" i="4"/>
  <c r="J766" i="4" s="1"/>
  <c r="H481" i="4"/>
  <c r="I481" i="4"/>
  <c r="L483" i="4"/>
  <c r="L484" i="4"/>
  <c r="L485" i="4"/>
  <c r="L486" i="4"/>
  <c r="G481" i="4"/>
  <c r="J481" i="4"/>
  <c r="K481" i="4"/>
  <c r="L482" i="4"/>
  <c r="L730" i="4"/>
  <c r="K728" i="4"/>
  <c r="L731" i="4"/>
  <c r="I728" i="4"/>
  <c r="L729" i="4"/>
  <c r="J728" i="4"/>
  <c r="L733" i="4"/>
  <c r="G728" i="4"/>
  <c r="H728" i="4"/>
  <c r="L732" i="4"/>
  <c r="J840" i="4"/>
  <c r="J841" i="4"/>
  <c r="L843" i="4"/>
  <c r="H533" i="4"/>
  <c r="L535" i="4"/>
  <c r="L536" i="4"/>
  <c r="L538" i="4"/>
  <c r="G533" i="4"/>
  <c r="I533" i="4"/>
  <c r="J533" i="4"/>
  <c r="L534" i="4"/>
  <c r="K533" i="4"/>
  <c r="L537" i="4"/>
  <c r="H776" i="4"/>
  <c r="H775" i="4"/>
  <c r="K906" i="4"/>
  <c r="K905" i="4"/>
  <c r="K909" i="4" s="1"/>
  <c r="J750" i="4"/>
  <c r="J749" i="4"/>
  <c r="J753" i="4" s="1"/>
  <c r="L1052" i="4"/>
  <c r="L873" i="4"/>
  <c r="K871" i="4"/>
  <c r="L874" i="4"/>
  <c r="I871" i="4"/>
  <c r="L872" i="4"/>
  <c r="J871" i="4"/>
  <c r="L875" i="4"/>
  <c r="L877" i="4" s="1"/>
  <c r="L876" i="4"/>
  <c r="G871" i="4"/>
  <c r="H871" i="4"/>
  <c r="I1039" i="4"/>
  <c r="G1321" i="4"/>
  <c r="G1325" i="4" s="1"/>
  <c r="G1322" i="4"/>
  <c r="L1324" i="4"/>
  <c r="K987" i="4"/>
  <c r="K269" i="4"/>
  <c r="K268" i="4"/>
  <c r="Q1282" i="4"/>
  <c r="Q1286" i="4" s="1"/>
  <c r="Q1283" i="4"/>
  <c r="AD1308" i="4"/>
  <c r="AD1312" i="4" s="1"/>
  <c r="AD1309" i="4"/>
  <c r="AF1165" i="4"/>
  <c r="AF1169" i="4" s="1"/>
  <c r="AF1166" i="4"/>
  <c r="V1321" i="4"/>
  <c r="V1325" i="4" s="1"/>
  <c r="V1322" i="4"/>
  <c r="Y1178" i="4"/>
  <c r="Y1182" i="4" s="1"/>
  <c r="Y1179" i="4"/>
  <c r="W1282" i="4"/>
  <c r="W1286" i="4" s="1"/>
  <c r="W1283" i="4"/>
  <c r="AE1217" i="4"/>
  <c r="AE1221" i="4" s="1"/>
  <c r="AE1218" i="4"/>
  <c r="R1321" i="4"/>
  <c r="R1325" i="4" s="1"/>
  <c r="R1322" i="4"/>
  <c r="AG1220" i="4"/>
  <c r="AC1126" i="4"/>
  <c r="AC1127" i="4"/>
  <c r="AC1208" i="4"/>
  <c r="AC1221" i="4"/>
  <c r="AG1221" i="4" s="1"/>
  <c r="AD892" i="4"/>
  <c r="AD896" i="4" s="1"/>
  <c r="AD893" i="4"/>
  <c r="O1286" i="4"/>
  <c r="AE1087" i="4"/>
  <c r="AE1091" i="4" s="1"/>
  <c r="AE1088" i="4"/>
  <c r="Y1022" i="4"/>
  <c r="Y1026" i="4" s="1"/>
  <c r="Y1023" i="4"/>
  <c r="AE918" i="4"/>
  <c r="AE922" i="4" s="1"/>
  <c r="AE919" i="4"/>
  <c r="S960" i="4"/>
  <c r="AG1038" i="4"/>
  <c r="Z960" i="4"/>
  <c r="AC892" i="4"/>
  <c r="AC893" i="4"/>
  <c r="Q1113" i="4"/>
  <c r="Q1114" i="4"/>
  <c r="Z1091" i="4"/>
  <c r="Z1052" i="4"/>
  <c r="AD970" i="4"/>
  <c r="AD974" i="4" s="1"/>
  <c r="AD971" i="4"/>
  <c r="V905" i="4"/>
  <c r="V909" i="4" s="1"/>
  <c r="V906" i="4"/>
  <c r="W814" i="4"/>
  <c r="W818" i="4" s="1"/>
  <c r="W815" i="4"/>
  <c r="X723" i="4"/>
  <c r="X727" i="4" s="1"/>
  <c r="X724" i="4"/>
  <c r="AE801" i="4"/>
  <c r="AE805" i="4" s="1"/>
  <c r="AE802" i="4"/>
  <c r="AB736" i="4"/>
  <c r="AB740" i="4" s="1"/>
  <c r="AB737" i="4"/>
  <c r="AG739" i="4"/>
  <c r="S1077" i="4"/>
  <c r="AG960" i="4"/>
  <c r="AG830" i="4"/>
  <c r="AB827" i="4"/>
  <c r="AB831" i="4" s="1"/>
  <c r="AB828" i="4"/>
  <c r="P801" i="4"/>
  <c r="P805" i="4" s="1"/>
  <c r="P802" i="4"/>
  <c r="Y723" i="4"/>
  <c r="Y727" i="4" s="1"/>
  <c r="Y724" i="4"/>
  <c r="Q866" i="4"/>
  <c r="Q870" i="4" s="1"/>
  <c r="Q867" i="4"/>
  <c r="Y841" i="4"/>
  <c r="Y840" i="4"/>
  <c r="Z805" i="4"/>
  <c r="R750" i="4"/>
  <c r="R749" i="4"/>
  <c r="AF711" i="4"/>
  <c r="AF710" i="4"/>
  <c r="AF714" i="4" s="1"/>
  <c r="V672" i="4"/>
  <c r="V671" i="4"/>
  <c r="V675" i="4" s="1"/>
  <c r="P489" i="4"/>
  <c r="P493" i="4" s="1"/>
  <c r="P490" i="4"/>
  <c r="Z636" i="4"/>
  <c r="W489" i="4"/>
  <c r="W493" i="4" s="1"/>
  <c r="W490" i="4"/>
  <c r="Z544" i="4"/>
  <c r="U541" i="4"/>
  <c r="U542" i="4"/>
  <c r="W476" i="4"/>
  <c r="W480" i="4" s="1"/>
  <c r="W477" i="4"/>
  <c r="Y450" i="4"/>
  <c r="Y451" i="4"/>
  <c r="AG622" i="4"/>
  <c r="AB619" i="4"/>
  <c r="AB623" i="4" s="1"/>
  <c r="AB620" i="4"/>
  <c r="Q554" i="4"/>
  <c r="Q558" i="4" s="1"/>
  <c r="Q555" i="4"/>
  <c r="Y529" i="4"/>
  <c r="Y528" i="4"/>
  <c r="Y532" i="4" s="1"/>
  <c r="Y438" i="4"/>
  <c r="Y437" i="4"/>
  <c r="Y441" i="4" s="1"/>
  <c r="Z531" i="4"/>
  <c r="X372" i="4"/>
  <c r="X376" i="4" s="1"/>
  <c r="X373" i="4"/>
  <c r="O307" i="4"/>
  <c r="O308" i="4"/>
  <c r="Q242" i="4"/>
  <c r="Q243" i="4"/>
  <c r="AF372" i="4"/>
  <c r="AF373" i="4"/>
  <c r="V242" i="4"/>
  <c r="V246" i="4" s="1"/>
  <c r="V243" i="4"/>
  <c r="AB386" i="4"/>
  <c r="AG388" i="4"/>
  <c r="AB385" i="4"/>
  <c r="AB389" i="4" s="1"/>
  <c r="AG323" i="4"/>
  <c r="AB321" i="4"/>
  <c r="AB320" i="4"/>
  <c r="AB324" i="4" s="1"/>
  <c r="S271" i="4"/>
  <c r="N269" i="4"/>
  <c r="N268" i="4"/>
  <c r="AG532" i="4"/>
  <c r="X424" i="4"/>
  <c r="X425" i="4"/>
  <c r="H377" i="4"/>
  <c r="I377" i="4"/>
  <c r="L379" i="4"/>
  <c r="L380" i="4"/>
  <c r="L382" i="4"/>
  <c r="G377" i="4"/>
  <c r="K377" i="4"/>
  <c r="L378" i="4"/>
  <c r="W1204" i="4"/>
  <c r="W1208" i="4" s="1"/>
  <c r="W1205" i="4"/>
  <c r="R1269" i="4"/>
  <c r="R1273" i="4" s="1"/>
  <c r="R1270" i="4"/>
  <c r="V1257" i="4"/>
  <c r="V1256" i="4"/>
  <c r="R970" i="4"/>
  <c r="R971" i="4"/>
  <c r="X1061" i="4"/>
  <c r="X1062" i="4"/>
  <c r="AG935" i="4"/>
  <c r="S973" i="4"/>
  <c r="AC736" i="4"/>
  <c r="AC737" i="4"/>
  <c r="U736" i="4"/>
  <c r="U737" i="4"/>
  <c r="Z739" i="4"/>
  <c r="AB866" i="4"/>
  <c r="AB870" i="4" s="1"/>
  <c r="AB867" i="4"/>
  <c r="AG869" i="4"/>
  <c r="R554" i="4"/>
  <c r="R555" i="4"/>
  <c r="R463" i="4"/>
  <c r="R464" i="4"/>
  <c r="V620" i="4"/>
  <c r="V619" i="4"/>
  <c r="V623" i="4" s="1"/>
  <c r="Q476" i="4"/>
  <c r="Q480" i="4" s="1"/>
  <c r="Q477" i="4"/>
  <c r="AE281" i="4"/>
  <c r="AE282" i="4"/>
  <c r="AE346" i="4"/>
  <c r="AE347" i="4"/>
  <c r="Z519" i="4"/>
  <c r="J736" i="4"/>
  <c r="J740" i="4" s="1"/>
  <c r="J737" i="4"/>
  <c r="I385" i="4"/>
  <c r="I386" i="4"/>
  <c r="J437" i="4"/>
  <c r="J438" i="4"/>
  <c r="H701" i="4"/>
  <c r="H763" i="4"/>
  <c r="H762" i="4"/>
  <c r="K801" i="4"/>
  <c r="K805" i="4" s="1"/>
  <c r="K802" i="4"/>
  <c r="K776" i="4"/>
  <c r="K775" i="4"/>
  <c r="J1035" i="4"/>
  <c r="J1039" i="4" s="1"/>
  <c r="J1036" i="4"/>
  <c r="L1038" i="4"/>
  <c r="I298" i="4"/>
  <c r="H750" i="4"/>
  <c r="H749" i="4"/>
  <c r="K1091" i="4"/>
  <c r="H935" i="4"/>
  <c r="G1039" i="4"/>
  <c r="G1143" i="4"/>
  <c r="H1204" i="4"/>
  <c r="H1208" i="4" s="1"/>
  <c r="H1205" i="4"/>
  <c r="L1207" i="4"/>
  <c r="G857" i="4"/>
  <c r="L1000" i="4"/>
  <c r="H1282" i="4"/>
  <c r="H1286" i="4" s="1"/>
  <c r="H1283" i="4"/>
  <c r="L1285" i="4"/>
  <c r="G1286" i="4"/>
  <c r="H1260" i="4"/>
  <c r="P1126" i="4"/>
  <c r="P1130" i="4" s="1"/>
  <c r="P1127" i="4"/>
  <c r="AF1308" i="4"/>
  <c r="AF1312" i="4" s="1"/>
  <c r="AF1309" i="4"/>
  <c r="Y1321" i="4"/>
  <c r="Y1325" i="4" s="1"/>
  <c r="Y1322" i="4"/>
  <c r="AB1260" i="4"/>
  <c r="AG1260" i="4" s="1"/>
  <c r="S1181" i="4"/>
  <c r="W1113" i="4"/>
  <c r="W1117" i="4" s="1"/>
  <c r="W1114" i="4"/>
  <c r="Y1282" i="4"/>
  <c r="Y1286" i="4" s="1"/>
  <c r="Y1283" i="4"/>
  <c r="Q1256" i="4"/>
  <c r="Q1260" i="4" s="1"/>
  <c r="Q1257" i="4"/>
  <c r="P1321" i="4"/>
  <c r="P1325" i="4" s="1"/>
  <c r="P1322" i="4"/>
  <c r="V1205" i="4"/>
  <c r="V1204" i="4"/>
  <c r="AE1126" i="4"/>
  <c r="AE1130" i="4" s="1"/>
  <c r="AE1127" i="4"/>
  <c r="U1260" i="4"/>
  <c r="U1117" i="4"/>
  <c r="AF892" i="4"/>
  <c r="AF896" i="4" s="1"/>
  <c r="AF893" i="4"/>
  <c r="AD1074" i="4"/>
  <c r="AD1078" i="4" s="1"/>
  <c r="AD1075" i="4"/>
  <c r="AE996" i="4"/>
  <c r="AG1000" i="4" s="1"/>
  <c r="AE997" i="4"/>
  <c r="W905" i="4"/>
  <c r="W909" i="4" s="1"/>
  <c r="W906" i="4"/>
  <c r="AB1117" i="4"/>
  <c r="O1208" i="4"/>
  <c r="N1100" i="4"/>
  <c r="N1104" i="4" s="1"/>
  <c r="N1101" i="4"/>
  <c r="S1103" i="4"/>
  <c r="W1009" i="4"/>
  <c r="W1010" i="4"/>
  <c r="AD944" i="4"/>
  <c r="AD948" i="4" s="1"/>
  <c r="AD945" i="4"/>
  <c r="AE892" i="4"/>
  <c r="AE893" i="4"/>
  <c r="U1286" i="4"/>
  <c r="O1169" i="4"/>
  <c r="S1169" i="4" s="1"/>
  <c r="O1113" i="4"/>
  <c r="S1116" i="4"/>
  <c r="O1114" i="4"/>
  <c r="Z1181" i="4"/>
  <c r="AC1074" i="4"/>
  <c r="AC1075" i="4"/>
  <c r="V1022" i="4"/>
  <c r="V1023" i="4"/>
  <c r="Z974" i="4"/>
  <c r="X905" i="4"/>
  <c r="X909" i="4" s="1"/>
  <c r="X906" i="4"/>
  <c r="Y814" i="4"/>
  <c r="Y818" i="4" s="1"/>
  <c r="Y815" i="4"/>
  <c r="Q710" i="4"/>
  <c r="Q714" i="4" s="1"/>
  <c r="Q711" i="4"/>
  <c r="N1091" i="4"/>
  <c r="AC1027" i="4"/>
  <c r="AD1027" i="4"/>
  <c r="AF1027" i="4"/>
  <c r="AB1027" i="4"/>
  <c r="AE1027" i="4"/>
  <c r="AG1032" i="4"/>
  <c r="AG1028" i="4"/>
  <c r="AG1029" i="4"/>
  <c r="AG1030" i="4"/>
  <c r="AG1031" i="4"/>
  <c r="W788" i="4"/>
  <c r="W792" i="4" s="1"/>
  <c r="W789" i="4"/>
  <c r="U1026" i="4"/>
  <c r="AB896" i="4"/>
  <c r="V896" i="4"/>
  <c r="Z896" i="4" s="1"/>
  <c r="AD827" i="4"/>
  <c r="AD828" i="4"/>
  <c r="R801" i="4"/>
  <c r="R805" i="4" s="1"/>
  <c r="R802" i="4"/>
  <c r="X736" i="4"/>
  <c r="X737" i="4"/>
  <c r="S727" i="4"/>
  <c r="O684" i="4"/>
  <c r="O688" i="4" s="1"/>
  <c r="O685" i="4"/>
  <c r="AD988" i="4"/>
  <c r="AF988" i="4"/>
  <c r="AB988" i="4"/>
  <c r="AE988" i="4"/>
  <c r="AC988" i="4"/>
  <c r="AG989" i="4"/>
  <c r="AG990" i="4"/>
  <c r="AG992" i="4"/>
  <c r="AG991" i="4"/>
  <c r="AG993" i="4"/>
  <c r="AF853" i="4"/>
  <c r="AF854" i="4"/>
  <c r="O866" i="4"/>
  <c r="O867" i="4"/>
  <c r="S844" i="4"/>
  <c r="V789" i="4"/>
  <c r="V788" i="4"/>
  <c r="R736" i="4"/>
  <c r="R740" i="4" s="1"/>
  <c r="R737" i="4"/>
  <c r="Z714" i="4"/>
  <c r="X672" i="4"/>
  <c r="X671" i="4"/>
  <c r="X675" i="4" s="1"/>
  <c r="AE883" i="4"/>
  <c r="AG883" i="4" s="1"/>
  <c r="U675" i="4"/>
  <c r="R489" i="4"/>
  <c r="R493" i="4" s="1"/>
  <c r="R490" i="4"/>
  <c r="Y489" i="4"/>
  <c r="Y490" i="4"/>
  <c r="V844" i="4"/>
  <c r="Q701" i="4"/>
  <c r="V649" i="4"/>
  <c r="W541" i="4"/>
  <c r="W545" i="4" s="1"/>
  <c r="W542" i="4"/>
  <c r="Y476" i="4"/>
  <c r="Y480" i="4" s="1"/>
  <c r="Y477" i="4"/>
  <c r="N454" i="4"/>
  <c r="Z791" i="4"/>
  <c r="Z622" i="4"/>
  <c r="AD516" i="4"/>
  <c r="AD515" i="4"/>
  <c r="AD519" i="4" s="1"/>
  <c r="P398" i="4"/>
  <c r="P402" i="4" s="1"/>
  <c r="S402" i="4" s="1"/>
  <c r="P399" i="4"/>
  <c r="AD593" i="4"/>
  <c r="AD594" i="4"/>
  <c r="AE489" i="4"/>
  <c r="AE490" i="4"/>
  <c r="AE610" i="4"/>
  <c r="O571" i="4"/>
  <c r="V372" i="4"/>
  <c r="V376" i="4" s="1"/>
  <c r="V373" i="4"/>
  <c r="S310" i="4"/>
  <c r="AD229" i="4"/>
  <c r="AD230" i="4"/>
  <c r="AD372" i="4"/>
  <c r="AD373" i="4"/>
  <c r="H229" i="4"/>
  <c r="H230" i="4"/>
  <c r="X385" i="4"/>
  <c r="X386" i="4"/>
  <c r="AD321" i="4"/>
  <c r="AD320" i="4"/>
  <c r="AD324" i="4" s="1"/>
  <c r="P269" i="4"/>
  <c r="P268" i="4"/>
  <c r="P272" i="4" s="1"/>
  <c r="S492" i="4"/>
  <c r="U610" i="4"/>
  <c r="Z610" i="4" s="1"/>
  <c r="AB519" i="4"/>
  <c r="V424" i="4"/>
  <c r="V428" i="4" s="1"/>
  <c r="V425" i="4"/>
  <c r="S401" i="4"/>
  <c r="N333" i="4"/>
  <c r="N334" i="4"/>
  <c r="S336" i="4"/>
  <c r="U242" i="4"/>
  <c r="U246" i="4" s="1"/>
  <c r="U243" i="4"/>
  <c r="Z245" i="4"/>
  <c r="G229" i="4"/>
  <c r="G230" i="4"/>
  <c r="L232" i="4"/>
  <c r="N324" i="4"/>
  <c r="AC350" i="4"/>
  <c r="J233" i="4"/>
  <c r="O350" i="4"/>
  <c r="P234" i="4"/>
  <c r="Q234" i="4"/>
  <c r="R234" i="4"/>
  <c r="K281" i="4"/>
  <c r="K282" i="4"/>
  <c r="I1009" i="4"/>
  <c r="I1010" i="4"/>
  <c r="L1012" i="4"/>
  <c r="K750" i="4"/>
  <c r="K749" i="4"/>
  <c r="L821" i="4"/>
  <c r="K819" i="4"/>
  <c r="L822" i="4"/>
  <c r="I819" i="4"/>
  <c r="L820" i="4"/>
  <c r="L825" i="4" s="1"/>
  <c r="J819" i="4"/>
  <c r="L823" i="4"/>
  <c r="L824" i="4"/>
  <c r="G819" i="4"/>
  <c r="H819" i="4"/>
  <c r="H1322" i="4"/>
  <c r="H1321" i="4"/>
  <c r="H1325" i="4" s="1"/>
  <c r="V1274" i="4"/>
  <c r="W1274" i="4"/>
  <c r="X1274" i="4"/>
  <c r="U1274" i="4"/>
  <c r="Y1274" i="4"/>
  <c r="Z1275" i="4"/>
  <c r="Z1276" i="4"/>
  <c r="Z1277" i="4"/>
  <c r="Z1278" i="4"/>
  <c r="Z1279" i="4"/>
  <c r="AB918" i="4"/>
  <c r="AB919" i="4"/>
  <c r="AG921" i="4"/>
  <c r="Z700" i="4"/>
  <c r="U697" i="4"/>
  <c r="U701" i="4" s="1"/>
  <c r="U698" i="4"/>
  <c r="R281" i="4"/>
  <c r="R282" i="4"/>
  <c r="AC385" i="4"/>
  <c r="AC389" i="4" s="1"/>
  <c r="AC386" i="4"/>
  <c r="H246" i="4"/>
  <c r="L428" i="4"/>
  <c r="H736" i="4"/>
  <c r="H737" i="4"/>
  <c r="G385" i="4"/>
  <c r="G386" i="4"/>
  <c r="L388" i="4"/>
  <c r="H324" i="4"/>
  <c r="L363" i="4"/>
  <c r="K789" i="4"/>
  <c r="K788" i="4"/>
  <c r="K763" i="4"/>
  <c r="K762" i="4"/>
  <c r="G689" i="4"/>
  <c r="H689" i="4"/>
  <c r="L691" i="4"/>
  <c r="K689" i="4"/>
  <c r="L693" i="4"/>
  <c r="L694" i="4"/>
  <c r="I689" i="4"/>
  <c r="J689" i="4"/>
  <c r="L690" i="4"/>
  <c r="L692" i="4"/>
  <c r="I802" i="4"/>
  <c r="I801" i="4"/>
  <c r="I776" i="4"/>
  <c r="I775" i="4"/>
  <c r="J983" i="4"/>
  <c r="J987" i="4" s="1"/>
  <c r="J984" i="4"/>
  <c r="L986" i="4"/>
  <c r="H883" i="4"/>
  <c r="I1191" i="4"/>
  <c r="I1195" i="4" s="1"/>
  <c r="L1195" i="4" s="1"/>
  <c r="I1192" i="4"/>
  <c r="L1194" i="4"/>
  <c r="J1282" i="4"/>
  <c r="J1283" i="4"/>
  <c r="R1126" i="4"/>
  <c r="R1127" i="4"/>
  <c r="W1295" i="4"/>
  <c r="W1296" i="4"/>
  <c r="W1321" i="4"/>
  <c r="W1322" i="4"/>
  <c r="AE1230" i="4"/>
  <c r="AE1231" i="4"/>
  <c r="P1152" i="4"/>
  <c r="P1153" i="4"/>
  <c r="Y1113" i="4"/>
  <c r="Y1114" i="4"/>
  <c r="X1165" i="4"/>
  <c r="X1166" i="4"/>
  <c r="O1126" i="4"/>
  <c r="O1127" i="4"/>
  <c r="N1321" i="4"/>
  <c r="N1322" i="4"/>
  <c r="S1324" i="4"/>
  <c r="V1296" i="4"/>
  <c r="V1295" i="4"/>
  <c r="X1205" i="4"/>
  <c r="X1204" i="4"/>
  <c r="AG1311" i="4"/>
  <c r="AD957" i="4"/>
  <c r="AD958" i="4"/>
  <c r="AF1074" i="4"/>
  <c r="AF1075" i="4"/>
  <c r="W983" i="4"/>
  <c r="W984" i="4"/>
  <c r="Y905" i="4"/>
  <c r="Y906" i="4"/>
  <c r="Z1207" i="4"/>
  <c r="AG1116" i="4"/>
  <c r="P1087" i="4"/>
  <c r="P1088" i="4"/>
  <c r="Y1009" i="4"/>
  <c r="Y1010" i="4"/>
  <c r="AF944" i="4"/>
  <c r="AF945" i="4"/>
  <c r="Z1285" i="4"/>
  <c r="AE1074" i="4"/>
  <c r="AE1078" i="4" s="1"/>
  <c r="AE1075" i="4"/>
  <c r="X1022" i="4"/>
  <c r="X1026" i="4" s="1"/>
  <c r="X1023" i="4"/>
  <c r="O944" i="4"/>
  <c r="O948" i="4" s="1"/>
  <c r="O945" i="4"/>
  <c r="AC866" i="4"/>
  <c r="AC867" i="4"/>
  <c r="Q801" i="4"/>
  <c r="Q802" i="4"/>
  <c r="X697" i="4"/>
  <c r="X698" i="4"/>
  <c r="S1090" i="4"/>
  <c r="N1014" i="4"/>
  <c r="O1014" i="4"/>
  <c r="P1014" i="4"/>
  <c r="Q1014" i="4"/>
  <c r="R1014" i="4"/>
  <c r="S1015" i="4"/>
  <c r="S1016" i="4"/>
  <c r="S1018" i="4"/>
  <c r="S1019" i="4"/>
  <c r="S1017" i="4"/>
  <c r="Y788" i="4"/>
  <c r="Y789" i="4"/>
  <c r="AE710" i="4"/>
  <c r="AE711" i="4"/>
  <c r="Z1025" i="4"/>
  <c r="AF827" i="4"/>
  <c r="AF828" i="4"/>
  <c r="AG792" i="4"/>
  <c r="V736" i="4"/>
  <c r="V740" i="4" s="1"/>
  <c r="V737" i="4"/>
  <c r="S713" i="4"/>
  <c r="N710" i="4"/>
  <c r="N711" i="4"/>
  <c r="Q684" i="4"/>
  <c r="Q685" i="4"/>
  <c r="O828" i="4"/>
  <c r="O827" i="4"/>
  <c r="O831" i="4" s="1"/>
  <c r="X789" i="4"/>
  <c r="X788" i="4"/>
  <c r="X792" i="4" s="1"/>
  <c r="P736" i="4"/>
  <c r="P737" i="4"/>
  <c r="AG701" i="4"/>
  <c r="AD580" i="4"/>
  <c r="AD584" i="4" s="1"/>
  <c r="AD581" i="4"/>
  <c r="AG687" i="4"/>
  <c r="Y541" i="4"/>
  <c r="Y542" i="4"/>
  <c r="N480" i="4"/>
  <c r="Q424" i="4"/>
  <c r="Q428" i="4" s="1"/>
  <c r="Q425" i="4"/>
  <c r="AC606" i="4"/>
  <c r="AC610" i="4" s="1"/>
  <c r="AC607" i="4"/>
  <c r="W594" i="4"/>
  <c r="W593" i="4"/>
  <c r="W597" i="4" s="1"/>
  <c r="AF516" i="4"/>
  <c r="AF515" i="4"/>
  <c r="AF519" i="4" s="1"/>
  <c r="AF593" i="4"/>
  <c r="AF594" i="4"/>
  <c r="Q541" i="4"/>
  <c r="Q542" i="4"/>
  <c r="Z375" i="4"/>
  <c r="S506" i="4"/>
  <c r="N372" i="4"/>
  <c r="N376" i="4" s="1"/>
  <c r="N373" i="4"/>
  <c r="S375" i="4"/>
  <c r="AD294" i="4"/>
  <c r="AD295" i="4"/>
  <c r="AF229" i="4"/>
  <c r="AF230" i="4"/>
  <c r="AB372" i="4"/>
  <c r="AB373" i="4"/>
  <c r="AG375" i="4"/>
  <c r="Y411" i="4"/>
  <c r="Y415" i="4" s="1"/>
  <c r="Y412" i="4"/>
  <c r="V385" i="4"/>
  <c r="V389" i="4" s="1"/>
  <c r="V386" i="4"/>
  <c r="AF321" i="4"/>
  <c r="AF320" i="4"/>
  <c r="R269" i="4"/>
  <c r="R268" i="4"/>
  <c r="AG518" i="4"/>
  <c r="P333" i="4"/>
  <c r="P334" i="4"/>
  <c r="AE255" i="4"/>
  <c r="AE256" i="4"/>
  <c r="W242" i="4"/>
  <c r="AB244" i="4" s="1"/>
  <c r="AG244" i="4" s="1"/>
  <c r="W243" i="4"/>
  <c r="I229" i="4"/>
  <c r="I230" i="4"/>
  <c r="W234" i="4"/>
  <c r="X234" i="4"/>
  <c r="Y234" i="4"/>
  <c r="K854" i="4"/>
  <c r="K853" i="4"/>
  <c r="K857" i="4" s="1"/>
  <c r="K1282" i="4"/>
  <c r="K1286" i="4" s="1"/>
  <c r="K1283" i="4"/>
  <c r="AD1179" i="4"/>
  <c r="AD1178" i="4"/>
  <c r="X983" i="4"/>
  <c r="X987" i="4" s="1"/>
  <c r="X984" i="4"/>
  <c r="AD684" i="4"/>
  <c r="AD688" i="4" s="1"/>
  <c r="AD685" i="4"/>
  <c r="AC580" i="4"/>
  <c r="AC584" i="4" s="1"/>
  <c r="AC581" i="4"/>
  <c r="Z688" i="4"/>
  <c r="AD437" i="4"/>
  <c r="AD441" i="4" s="1"/>
  <c r="AD438" i="4"/>
  <c r="AD282" i="4"/>
  <c r="AD281" i="4"/>
  <c r="J294" i="4"/>
  <c r="J295" i="4"/>
  <c r="I399" i="4"/>
  <c r="I398" i="4"/>
  <c r="K346" i="4"/>
  <c r="K350" i="4" s="1"/>
  <c r="K347" i="4"/>
  <c r="G399" i="4"/>
  <c r="G398" i="4"/>
  <c r="L401" i="4"/>
  <c r="H611" i="4"/>
  <c r="L614" i="4"/>
  <c r="L615" i="4"/>
  <c r="G611" i="4"/>
  <c r="I611" i="4"/>
  <c r="L612" i="4"/>
  <c r="K611" i="4"/>
  <c r="L613" i="4"/>
  <c r="L616" i="4"/>
  <c r="J611" i="4"/>
  <c r="I789" i="4"/>
  <c r="I788" i="4"/>
  <c r="I763" i="4"/>
  <c r="I762" i="4"/>
  <c r="I766" i="4" s="1"/>
  <c r="G802" i="4"/>
  <c r="G801" i="4"/>
  <c r="G805" i="4" s="1"/>
  <c r="L804" i="4"/>
  <c r="G776" i="4"/>
  <c r="G775" i="4"/>
  <c r="L778" i="4"/>
  <c r="H559" i="4"/>
  <c r="L564" i="4"/>
  <c r="G559" i="4"/>
  <c r="J559" i="4"/>
  <c r="L560" i="4"/>
  <c r="K559" i="4"/>
  <c r="L561" i="4"/>
  <c r="L562" i="4"/>
  <c r="L563" i="4"/>
  <c r="I559" i="4"/>
  <c r="J828" i="4"/>
  <c r="J827" i="4"/>
  <c r="L830" i="4"/>
  <c r="L701" i="4"/>
  <c r="L1130" i="4"/>
  <c r="L974" i="4"/>
  <c r="K1204" i="4"/>
  <c r="K1208" i="4" s="1"/>
  <c r="K1205" i="4"/>
  <c r="AE1321" i="4"/>
  <c r="AE1325" i="4" s="1"/>
  <c r="AE1322" i="4"/>
  <c r="Y1295" i="4"/>
  <c r="Y1299" i="4" s="1"/>
  <c r="Y1296" i="4"/>
  <c r="U1321" i="4"/>
  <c r="U1325" i="4" s="1"/>
  <c r="U1322" i="4"/>
  <c r="Z1324" i="4"/>
  <c r="X1217" i="4"/>
  <c r="X1218" i="4"/>
  <c r="R1152" i="4"/>
  <c r="R1153" i="4"/>
  <c r="X1308" i="4"/>
  <c r="X1309" i="4"/>
  <c r="W1243" i="4"/>
  <c r="W1244" i="4"/>
  <c r="Q1126" i="4"/>
  <c r="Q1127" i="4"/>
  <c r="Q1321" i="4"/>
  <c r="Q1322" i="4"/>
  <c r="X1296" i="4"/>
  <c r="X1295" i="4"/>
  <c r="X1299" i="4" s="1"/>
  <c r="V1127" i="4"/>
  <c r="V1126" i="4"/>
  <c r="V1130" i="4" s="1"/>
  <c r="AC1157" i="4"/>
  <c r="AE1157" i="4"/>
  <c r="AD1157" i="4"/>
  <c r="AF1157" i="4"/>
  <c r="AB1157" i="4"/>
  <c r="AG1158" i="4"/>
  <c r="AG1159" i="4"/>
  <c r="AG1160" i="4"/>
  <c r="AG1161" i="4"/>
  <c r="AG1162" i="4"/>
  <c r="AF957" i="4"/>
  <c r="AF961" i="4" s="1"/>
  <c r="AF958" i="4"/>
  <c r="W1061" i="4"/>
  <c r="W1062" i="4"/>
  <c r="Y983" i="4"/>
  <c r="Y984" i="4"/>
  <c r="Q892" i="4"/>
  <c r="Q893" i="4"/>
  <c r="Z1103" i="4"/>
  <c r="R1087" i="4"/>
  <c r="R1088" i="4"/>
  <c r="V931" i="4"/>
  <c r="V932" i="4"/>
  <c r="W879" i="4"/>
  <c r="W880" i="4"/>
  <c r="Q944" i="4"/>
  <c r="Q948" i="4" s="1"/>
  <c r="Q945" i="4"/>
  <c r="N892" i="4"/>
  <c r="N896" i="4" s="1"/>
  <c r="N893" i="4"/>
  <c r="S895" i="4"/>
  <c r="AD775" i="4"/>
  <c r="AD779" i="4" s="1"/>
  <c r="AD776" i="4"/>
  <c r="P684" i="4"/>
  <c r="P688" i="4" s="1"/>
  <c r="P685" i="4"/>
  <c r="Y866" i="4"/>
  <c r="Y867" i="4"/>
  <c r="Q775" i="4"/>
  <c r="Q776" i="4"/>
  <c r="N697" i="4"/>
  <c r="N701" i="4" s="1"/>
  <c r="S700" i="4"/>
  <c r="N698" i="4"/>
  <c r="Z1012" i="4"/>
  <c r="W866" i="4"/>
  <c r="W867" i="4"/>
  <c r="Z831" i="4"/>
  <c r="AC775" i="4"/>
  <c r="AC779" i="4" s="1"/>
  <c r="AC776" i="4"/>
  <c r="Y736" i="4"/>
  <c r="Y740" i="4" s="1"/>
  <c r="Y737" i="4"/>
  <c r="P710" i="4"/>
  <c r="P714" i="4" s="1"/>
  <c r="P711" i="4"/>
  <c r="Z648" i="4"/>
  <c r="U645" i="4"/>
  <c r="U646" i="4"/>
  <c r="AC1066" i="4"/>
  <c r="AF1066" i="4"/>
  <c r="AB1066" i="4"/>
  <c r="AD1066" i="4"/>
  <c r="AE1066" i="4"/>
  <c r="AG1067" i="4"/>
  <c r="AG1068" i="4"/>
  <c r="AG1069" i="4"/>
  <c r="AG1070" i="4"/>
  <c r="AG1071" i="4"/>
  <c r="AF867" i="4"/>
  <c r="AF866" i="4"/>
  <c r="Q828" i="4"/>
  <c r="Q827" i="4"/>
  <c r="N736" i="4"/>
  <c r="N740" i="4" s="1"/>
  <c r="N737" i="4"/>
  <c r="S739" i="4"/>
  <c r="O698" i="4"/>
  <c r="O697" i="4"/>
  <c r="O701" i="4" s="1"/>
  <c r="Q659" i="4"/>
  <c r="Q658" i="4"/>
  <c r="Q662" i="4" s="1"/>
  <c r="S662" i="4" s="1"/>
  <c r="Z662" i="4"/>
  <c r="X476" i="4"/>
  <c r="X477" i="4"/>
  <c r="R633" i="4"/>
  <c r="R632" i="4"/>
  <c r="R636" i="4" s="1"/>
  <c r="AF580" i="4"/>
  <c r="AF581" i="4"/>
  <c r="Q649" i="4"/>
  <c r="S649" i="4" s="1"/>
  <c r="S466" i="4"/>
  <c r="N463" i="4"/>
  <c r="N467" i="4" s="1"/>
  <c r="N464" i="4"/>
  <c r="U792" i="4"/>
  <c r="V727" i="4"/>
  <c r="AE632" i="4"/>
  <c r="AE636" i="4" s="1"/>
  <c r="AE633" i="4"/>
  <c r="Y594" i="4"/>
  <c r="Y593" i="4"/>
  <c r="V490" i="4"/>
  <c r="V489" i="4"/>
  <c r="O779" i="4"/>
  <c r="P567" i="4"/>
  <c r="P568" i="4"/>
  <c r="N610" i="4"/>
  <c r="AG557" i="4"/>
  <c r="Q346" i="4"/>
  <c r="Q347" i="4"/>
  <c r="O545" i="4"/>
  <c r="AB571" i="4"/>
  <c r="Z401" i="4"/>
  <c r="W359" i="4"/>
  <c r="W363" i="4" s="1"/>
  <c r="W360" i="4"/>
  <c r="AF294" i="4"/>
  <c r="AF295" i="4"/>
  <c r="S557" i="4"/>
  <c r="AG349" i="4"/>
  <c r="W411" i="4"/>
  <c r="W412" i="4"/>
  <c r="O216" i="4"/>
  <c r="O217" i="4"/>
  <c r="AE424" i="4"/>
  <c r="AE425" i="4"/>
  <c r="R333" i="4"/>
  <c r="R334" i="4"/>
  <c r="X281" i="4"/>
  <c r="X282" i="4"/>
  <c r="AB255" i="4"/>
  <c r="AB256" i="4"/>
  <c r="AG258" i="4"/>
  <c r="Y242" i="4"/>
  <c r="Y243" i="4"/>
  <c r="K229" i="4"/>
  <c r="K233" i="4" s="1"/>
  <c r="K230" i="4"/>
  <c r="Z440" i="4"/>
  <c r="S284" i="4"/>
  <c r="U216" i="4"/>
  <c r="U217" i="4"/>
  <c r="Z219" i="4"/>
  <c r="L206" i="4"/>
  <c r="X203" i="4"/>
  <c r="X204" i="4"/>
  <c r="W204" i="4"/>
  <c r="W203" i="4"/>
  <c r="Y204" i="4"/>
  <c r="Y203" i="4"/>
  <c r="H204" i="4"/>
  <c r="H207" i="4" s="1"/>
  <c r="AB152" i="4"/>
  <c r="AB155" i="4" s="1"/>
  <c r="AG154" i="4"/>
  <c r="L155" i="4"/>
  <c r="AD100" i="4"/>
  <c r="AD99" i="4"/>
  <c r="AD103" i="4" s="1"/>
  <c r="AE99" i="4"/>
  <c r="AE103" i="4" s="1"/>
  <c r="AE100" i="4"/>
  <c r="W104" i="4"/>
  <c r="Y104" i="4"/>
  <c r="X104" i="4"/>
  <c r="I104" i="4"/>
  <c r="J104" i="4"/>
  <c r="K104" i="4"/>
  <c r="AG102" i="4"/>
  <c r="P104" i="4"/>
  <c r="R104" i="4"/>
  <c r="Q104" i="4"/>
  <c r="K103" i="4"/>
  <c r="BH134" i="17"/>
  <c r="BL108" i="17"/>
  <c r="AU134" i="17"/>
  <c r="BF108" i="17"/>
  <c r="BF134" i="17" s="1"/>
  <c r="BF78" i="17"/>
  <c r="BF107" i="17" s="1"/>
  <c r="AU107" i="17"/>
  <c r="BD107" i="17"/>
  <c r="BI107" i="17"/>
  <c r="BJ107" i="17"/>
  <c r="BF66" i="17"/>
  <c r="BF77" i="17" s="1"/>
  <c r="AU77" i="17"/>
  <c r="BI77" i="17"/>
  <c r="BE77" i="17"/>
  <c r="BK77" i="17"/>
  <c r="BH77" i="17"/>
  <c r="BF53" i="17"/>
  <c r="BL58" i="17"/>
  <c r="BL47" i="17"/>
  <c r="BF51" i="17"/>
  <c r="BL62" i="17"/>
  <c r="BF62" i="17"/>
  <c r="AU64" i="17"/>
  <c r="BL63" i="17"/>
  <c r="BI64" i="17"/>
  <c r="BB64" i="17"/>
  <c r="BL61" i="17"/>
  <c r="BJ64" i="17"/>
  <c r="BK64" i="17"/>
  <c r="BF57" i="17"/>
  <c r="BD64" i="17"/>
  <c r="BL54" i="17"/>
  <c r="BH64" i="17"/>
  <c r="BC64" i="17"/>
  <c r="BF49" i="17"/>
  <c r="BE64" i="17"/>
  <c r="BL60" i="17"/>
  <c r="BL56" i="17"/>
  <c r="BL55" i="17"/>
  <c r="BF54" i="17"/>
  <c r="BL59" i="17"/>
  <c r="BL37" i="17"/>
  <c r="BL39" i="17"/>
  <c r="BL36" i="17"/>
  <c r="BF39" i="17"/>
  <c r="BF37" i="17"/>
  <c r="BF35" i="17"/>
  <c r="BL38" i="17"/>
  <c r="BL45" i="17"/>
  <c r="BB46" i="17"/>
  <c r="BF44" i="17"/>
  <c r="BL40" i="17"/>
  <c r="BL41" i="17"/>
  <c r="BF43" i="17"/>
  <c r="BE46" i="17"/>
  <c r="BL33" i="17"/>
  <c r="BK46" i="17"/>
  <c r="BL42" i="17"/>
  <c r="BD46" i="17"/>
  <c r="BJ46" i="17"/>
  <c r="BL31" i="17"/>
  <c r="AU46" i="17"/>
  <c r="BC46" i="17"/>
  <c r="BI46" i="17"/>
  <c r="BL43" i="17"/>
  <c r="BF31" i="17"/>
  <c r="BL29" i="17"/>
  <c r="BH46" i="17"/>
  <c r="BF24" i="17"/>
  <c r="BF21" i="17"/>
  <c r="BI28" i="17"/>
  <c r="BD28" i="17"/>
  <c r="BF20" i="17"/>
  <c r="BE28" i="17"/>
  <c r="BH28" i="17"/>
  <c r="BL19" i="17"/>
  <c r="BF27" i="17"/>
  <c r="BL24" i="17"/>
  <c r="BF26" i="17"/>
  <c r="BK28" i="17"/>
  <c r="BL27" i="17"/>
  <c r="BL25" i="17"/>
  <c r="BJ28" i="17"/>
  <c r="S75" i="4"/>
  <c r="AG75" i="4"/>
  <c r="Z75" i="4"/>
  <c r="AF38" i="4"/>
  <c r="D121" i="8" l="1"/>
  <c r="G88" i="8"/>
  <c r="C165" i="13"/>
  <c r="D165" i="13"/>
  <c r="E87" i="8"/>
  <c r="E79" i="8"/>
  <c r="V90" i="4"/>
  <c r="U90" i="4"/>
  <c r="P246" i="4"/>
  <c r="U244" i="4"/>
  <c r="Z244" i="4" s="1"/>
  <c r="G90" i="4"/>
  <c r="F17" i="10"/>
  <c r="H88" i="8"/>
  <c r="H85" i="8" s="1"/>
  <c r="H76" i="8" s="1"/>
  <c r="G87" i="8"/>
  <c r="G85" i="8" s="1"/>
  <c r="D68" i="8"/>
  <c r="E165" i="13"/>
  <c r="L207" i="4"/>
  <c r="L212" i="4" s="1"/>
  <c r="AN212" i="4" s="1"/>
  <c r="D69" i="8"/>
  <c r="F165" i="13"/>
  <c r="F88" i="8"/>
  <c r="F85" i="8" s="1"/>
  <c r="D20" i="10" s="1"/>
  <c r="E88" i="8"/>
  <c r="G272" i="4"/>
  <c r="W207" i="4"/>
  <c r="L987" i="4"/>
  <c r="N142" i="4"/>
  <c r="K64" i="4"/>
  <c r="V116" i="4"/>
  <c r="H116" i="4"/>
  <c r="Q298" i="4"/>
  <c r="G81" i="8"/>
  <c r="Z363" i="4"/>
  <c r="H233" i="4"/>
  <c r="R90" i="4"/>
  <c r="O298" i="4"/>
  <c r="O116" i="4"/>
  <c r="G116" i="4"/>
  <c r="J168" i="4"/>
  <c r="R168" i="4"/>
  <c r="I168" i="4"/>
  <c r="N168" i="4"/>
  <c r="W168" i="4"/>
  <c r="AB220" i="4"/>
  <c r="O233" i="4"/>
  <c r="R311" i="4"/>
  <c r="Q90" i="4"/>
  <c r="AB116" i="4"/>
  <c r="AF142" i="4"/>
  <c r="W155" i="4"/>
  <c r="G181" i="4"/>
  <c r="Y220" i="4"/>
  <c r="AE246" i="4"/>
  <c r="BL77" i="17"/>
  <c r="H38" i="4"/>
  <c r="U220" i="4"/>
  <c r="H51" i="4"/>
  <c r="I51" i="4"/>
  <c r="W51" i="4"/>
  <c r="AC51" i="4"/>
  <c r="AB64" i="4"/>
  <c r="K77" i="4"/>
  <c r="Y90" i="4"/>
  <c r="V103" i="4"/>
  <c r="U103" i="4"/>
  <c r="AC103" i="4"/>
  <c r="AB103" i="4"/>
  <c r="AC116" i="4"/>
  <c r="AG116" i="4" s="1"/>
  <c r="X142" i="4"/>
  <c r="Z155" i="4"/>
  <c r="J181" i="4"/>
  <c r="I181" i="4"/>
  <c r="Q259" i="4"/>
  <c r="O259" i="4"/>
  <c r="U298" i="4"/>
  <c r="V298" i="4"/>
  <c r="I77" i="4"/>
  <c r="N103" i="4"/>
  <c r="O103" i="4"/>
  <c r="U116" i="4"/>
  <c r="Z116" i="4" s="1"/>
  <c r="U142" i="4"/>
  <c r="Z142" i="4" s="1"/>
  <c r="J142" i="4"/>
  <c r="I142" i="4"/>
  <c r="X168" i="4"/>
  <c r="AE168" i="4"/>
  <c r="Y168" i="4"/>
  <c r="P168" i="4"/>
  <c r="K168" i="4"/>
  <c r="J220" i="4"/>
  <c r="K220" i="4"/>
  <c r="V233" i="4"/>
  <c r="AG311" i="4"/>
  <c r="AF312" i="4" s="1"/>
  <c r="C14" i="10"/>
  <c r="J77" i="4"/>
  <c r="X311" i="4"/>
  <c r="Z311" i="4" s="1"/>
  <c r="J311" i="4"/>
  <c r="H311" i="4"/>
  <c r="G311" i="4"/>
  <c r="W298" i="4"/>
  <c r="AF298" i="4"/>
  <c r="Y298" i="4"/>
  <c r="X298" i="4"/>
  <c r="J298" i="4"/>
  <c r="P298" i="4"/>
  <c r="R298" i="4"/>
  <c r="N298" i="4"/>
  <c r="J285" i="4"/>
  <c r="R285" i="4"/>
  <c r="P285" i="4"/>
  <c r="H285" i="4"/>
  <c r="V272" i="4"/>
  <c r="Z272" i="4" s="1"/>
  <c r="I259" i="4"/>
  <c r="X259" i="4"/>
  <c r="Z259" i="4" s="1"/>
  <c r="V260" i="4" s="1"/>
  <c r="AF259" i="4"/>
  <c r="AC259" i="4"/>
  <c r="P259" i="4"/>
  <c r="R259" i="4"/>
  <c r="K259" i="4"/>
  <c r="G259" i="4"/>
  <c r="Y246" i="4"/>
  <c r="J246" i="4"/>
  <c r="I246" i="4"/>
  <c r="AD246" i="4"/>
  <c r="AF246" i="4"/>
  <c r="U233" i="4"/>
  <c r="Z233" i="4" s="1"/>
  <c r="N233" i="4"/>
  <c r="O220" i="4"/>
  <c r="R220" i="4"/>
  <c r="P220" i="4"/>
  <c r="X220" i="4"/>
  <c r="AD220" i="4"/>
  <c r="AE220" i="4"/>
  <c r="AF220" i="4"/>
  <c r="W220" i="4"/>
  <c r="Q220" i="4"/>
  <c r="I220" i="4"/>
  <c r="P207" i="4"/>
  <c r="R207" i="4"/>
  <c r="Y207" i="4"/>
  <c r="AG207" i="4"/>
  <c r="AG211" i="4" s="1"/>
  <c r="AQ211" i="4" s="1"/>
  <c r="X207" i="4"/>
  <c r="H194" i="4"/>
  <c r="L194" i="4" s="1"/>
  <c r="L197" i="4" s="1"/>
  <c r="AN197" i="4" s="1"/>
  <c r="V194" i="4"/>
  <c r="AG194" i="4"/>
  <c r="U194" i="4"/>
  <c r="O194" i="4"/>
  <c r="S194" i="4" s="1"/>
  <c r="G195" i="4"/>
  <c r="K181" i="4"/>
  <c r="H181" i="4"/>
  <c r="AD168" i="4"/>
  <c r="AB168" i="4"/>
  <c r="AC168" i="4"/>
  <c r="AF168" i="4"/>
  <c r="U168" i="4"/>
  <c r="V168" i="4"/>
  <c r="Q168" i="4"/>
  <c r="O168" i="4"/>
  <c r="H168" i="4"/>
  <c r="G168" i="4"/>
  <c r="S155" i="4"/>
  <c r="S157" i="4" s="1"/>
  <c r="AO157" i="4" s="1"/>
  <c r="AG155" i="4"/>
  <c r="P142" i="4"/>
  <c r="AD142" i="4"/>
  <c r="R142" i="4"/>
  <c r="K142" i="4"/>
  <c r="G142" i="4"/>
  <c r="N116" i="4"/>
  <c r="H103" i="4"/>
  <c r="G103" i="4"/>
  <c r="AF90" i="4"/>
  <c r="AE90" i="4"/>
  <c r="X90" i="4"/>
  <c r="S90" i="4"/>
  <c r="J90" i="4"/>
  <c r="I90" i="4"/>
  <c r="AF76" i="4"/>
  <c r="AB76" i="4"/>
  <c r="AE76" i="4"/>
  <c r="AD76" i="4"/>
  <c r="AC76" i="4"/>
  <c r="O76" i="4"/>
  <c r="Q76" i="4"/>
  <c r="P76" i="4"/>
  <c r="R76" i="4"/>
  <c r="N76" i="4"/>
  <c r="W76" i="4"/>
  <c r="X76" i="4"/>
  <c r="Y76" i="4"/>
  <c r="V76" i="4"/>
  <c r="U76" i="4"/>
  <c r="G77" i="4"/>
  <c r="AC64" i="4"/>
  <c r="X64" i="4"/>
  <c r="Z64" i="4" s="1"/>
  <c r="R64" i="4"/>
  <c r="S64" i="4" s="1"/>
  <c r="S70" i="4" s="1"/>
  <c r="AO70" i="4" s="1"/>
  <c r="H64" i="4"/>
  <c r="G51" i="4"/>
  <c r="R51" i="4"/>
  <c r="Q51" i="4"/>
  <c r="N51" i="4"/>
  <c r="U51" i="4"/>
  <c r="X51" i="4"/>
  <c r="Y51" i="4"/>
  <c r="AF51" i="4"/>
  <c r="AE51" i="4"/>
  <c r="AB51" i="4"/>
  <c r="O51" i="4"/>
  <c r="K51" i="4"/>
  <c r="H27" i="1"/>
  <c r="C17" i="10"/>
  <c r="AD38" i="4"/>
  <c r="D60" i="8"/>
  <c r="H79" i="8"/>
  <c r="E15" i="10"/>
  <c r="S1312" i="4"/>
  <c r="S1314" i="4" s="1"/>
  <c r="E14" i="10"/>
  <c r="F79" i="8"/>
  <c r="D14" i="10"/>
  <c r="D47" i="8"/>
  <c r="F14" i="10"/>
  <c r="D50" i="8"/>
  <c r="G79" i="8"/>
  <c r="Z1182" i="4"/>
  <c r="Q38" i="4"/>
  <c r="AG272" i="4"/>
  <c r="AG276" i="4" s="1"/>
  <c r="AQ276" i="4" s="1"/>
  <c r="AI73" i="4"/>
  <c r="A86" i="4"/>
  <c r="L324" i="4"/>
  <c r="S519" i="4"/>
  <c r="I19" i="4"/>
  <c r="G10" i="10" s="1"/>
  <c r="K38" i="4"/>
  <c r="C16" i="10"/>
  <c r="G16" i="10" s="1"/>
  <c r="D52" i="8"/>
  <c r="G38" i="4"/>
  <c r="I38" i="4"/>
  <c r="G1312" i="4"/>
  <c r="H1312" i="4"/>
  <c r="S1318" i="4"/>
  <c r="AO1318" i="4" s="1"/>
  <c r="O1313" i="4"/>
  <c r="O1336" i="4" s="1"/>
  <c r="S1317" i="4"/>
  <c r="AO1317" i="4" s="1"/>
  <c r="N1313" i="4"/>
  <c r="S1316" i="4"/>
  <c r="AO1316" i="4" s="1"/>
  <c r="S1315" i="4"/>
  <c r="AO1315" i="4" s="1"/>
  <c r="G1334" i="4"/>
  <c r="AE38" i="4"/>
  <c r="L37" i="4"/>
  <c r="Z1156" i="4"/>
  <c r="BL134" i="17"/>
  <c r="BL107" i="17"/>
  <c r="L935" i="4"/>
  <c r="S415" i="4"/>
  <c r="S390" i="4"/>
  <c r="S129" i="4"/>
  <c r="AG129" i="4"/>
  <c r="Z129" i="4"/>
  <c r="L129" i="4"/>
  <c r="J38" i="4"/>
  <c r="AG610" i="4"/>
  <c r="S935" i="4"/>
  <c r="S1182" i="4"/>
  <c r="S1104" i="4"/>
  <c r="S1078" i="4"/>
  <c r="S1027" i="4"/>
  <c r="S1033" i="4" s="1"/>
  <c r="S948" i="4"/>
  <c r="L1143" i="4"/>
  <c r="L1065" i="4"/>
  <c r="AG1014" i="4"/>
  <c r="AG779" i="4"/>
  <c r="L871" i="4"/>
  <c r="L923" i="4"/>
  <c r="L929" i="4" s="1"/>
  <c r="S819" i="4"/>
  <c r="S825" i="4" s="1"/>
  <c r="L1208" i="4"/>
  <c r="L585" i="4"/>
  <c r="L591" i="4" s="1"/>
  <c r="L819" i="4"/>
  <c r="L909" i="4"/>
  <c r="Z675" i="4"/>
  <c r="Z1235" i="4"/>
  <c r="Z1241" i="4" s="1"/>
  <c r="AG728" i="4"/>
  <c r="AG734" i="4" s="1"/>
  <c r="S428" i="4"/>
  <c r="AG441" i="4"/>
  <c r="S493" i="4"/>
  <c r="S480" i="4"/>
  <c r="Z441" i="4"/>
  <c r="L416" i="4"/>
  <c r="L422" i="4" s="1"/>
  <c r="J377" i="4"/>
  <c r="L377" i="4" s="1"/>
  <c r="L383" i="4" s="1"/>
  <c r="S376" i="4"/>
  <c r="R377" i="4" s="1"/>
  <c r="Z376" i="4"/>
  <c r="Z338" i="4"/>
  <c r="Z344" i="4" s="1"/>
  <c r="S324" i="4"/>
  <c r="AD884" i="4"/>
  <c r="AF884" i="4"/>
  <c r="AB884" i="4"/>
  <c r="AC884" i="4"/>
  <c r="AE884" i="4"/>
  <c r="AG885" i="4"/>
  <c r="AG886" i="4"/>
  <c r="AG888" i="4"/>
  <c r="AG889" i="4"/>
  <c r="AG887" i="4"/>
  <c r="AD780" i="4"/>
  <c r="AE780" i="4"/>
  <c r="AF780" i="4"/>
  <c r="AB780" i="4"/>
  <c r="AC780" i="4"/>
  <c r="AG781" i="4"/>
  <c r="AG782" i="4"/>
  <c r="AG784" i="4"/>
  <c r="AG785" i="4"/>
  <c r="AG783" i="4"/>
  <c r="AC442" i="4"/>
  <c r="AE442" i="4"/>
  <c r="AF442" i="4"/>
  <c r="AB442" i="4"/>
  <c r="AD442" i="4"/>
  <c r="AG447" i="4"/>
  <c r="AG443" i="4"/>
  <c r="AG444" i="4"/>
  <c r="AG445" i="4"/>
  <c r="AG446" i="4"/>
  <c r="AD1300" i="4"/>
  <c r="AC1300" i="4"/>
  <c r="AE1300" i="4"/>
  <c r="AF1300" i="4"/>
  <c r="AB1300" i="4"/>
  <c r="AG1304" i="4"/>
  <c r="AG1305" i="4"/>
  <c r="AG1301" i="4"/>
  <c r="AG1302" i="4"/>
  <c r="AG1303" i="4"/>
  <c r="G910" i="4"/>
  <c r="H910" i="4"/>
  <c r="L914" i="4"/>
  <c r="L915" i="4"/>
  <c r="J910" i="4"/>
  <c r="K910" i="4"/>
  <c r="L911" i="4"/>
  <c r="L912" i="4"/>
  <c r="L913" i="4"/>
  <c r="I910" i="4"/>
  <c r="AC676" i="4"/>
  <c r="AD676" i="4"/>
  <c r="AE676" i="4"/>
  <c r="AF676" i="4"/>
  <c r="AB676" i="4"/>
  <c r="AG677" i="4"/>
  <c r="AG678" i="4"/>
  <c r="AG679" i="4"/>
  <c r="AG681" i="4"/>
  <c r="AG680" i="4"/>
  <c r="V364" i="4"/>
  <c r="W364" i="4"/>
  <c r="X364" i="4"/>
  <c r="Y364" i="4"/>
  <c r="U364" i="4"/>
  <c r="Z365" i="4"/>
  <c r="Z366" i="4"/>
  <c r="Z367" i="4"/>
  <c r="Z368" i="4"/>
  <c r="Z369" i="4"/>
  <c r="G1196" i="4"/>
  <c r="H1196" i="4"/>
  <c r="I1196" i="4"/>
  <c r="L1197" i="4"/>
  <c r="J1196" i="4"/>
  <c r="L1198" i="4"/>
  <c r="K1196" i="4"/>
  <c r="L1199" i="4"/>
  <c r="L1200" i="4"/>
  <c r="L1201" i="4"/>
  <c r="V377" i="4"/>
  <c r="W377" i="4"/>
  <c r="X377" i="4"/>
  <c r="Y377" i="4"/>
  <c r="U377" i="4"/>
  <c r="Z378" i="4"/>
  <c r="Z379" i="4"/>
  <c r="Z380" i="4"/>
  <c r="Z381" i="4"/>
  <c r="Z382" i="4"/>
  <c r="Q403" i="4"/>
  <c r="R403" i="4"/>
  <c r="N403" i="4"/>
  <c r="O403" i="4"/>
  <c r="P403" i="4"/>
  <c r="S404" i="4"/>
  <c r="S405" i="4"/>
  <c r="S406" i="4"/>
  <c r="S407" i="4"/>
  <c r="S408" i="4"/>
  <c r="AC1001" i="4"/>
  <c r="AD1001" i="4"/>
  <c r="AE1001" i="4"/>
  <c r="AF1001" i="4"/>
  <c r="AB1001" i="4"/>
  <c r="AG1004" i="4"/>
  <c r="AG1006" i="4"/>
  <c r="AG1003" i="4"/>
  <c r="AG1005" i="4"/>
  <c r="AG1002" i="4"/>
  <c r="H988" i="4"/>
  <c r="L992" i="4"/>
  <c r="L993" i="4"/>
  <c r="I988" i="4"/>
  <c r="J988" i="4"/>
  <c r="K988" i="4"/>
  <c r="L989" i="4"/>
  <c r="L990" i="4"/>
  <c r="L991" i="4"/>
  <c r="G988" i="4"/>
  <c r="N429" i="4"/>
  <c r="O429" i="4"/>
  <c r="P429" i="4"/>
  <c r="Q429" i="4"/>
  <c r="R429" i="4"/>
  <c r="S431" i="4"/>
  <c r="S432" i="4"/>
  <c r="S433" i="4"/>
  <c r="S434" i="4"/>
  <c r="S430" i="4"/>
  <c r="G936" i="4"/>
  <c r="H936" i="4"/>
  <c r="L940" i="4"/>
  <c r="L941" i="4"/>
  <c r="L937" i="4"/>
  <c r="L938" i="4"/>
  <c r="L939" i="4"/>
  <c r="I936" i="4"/>
  <c r="J936" i="4"/>
  <c r="K936" i="4"/>
  <c r="N650" i="4"/>
  <c r="O650" i="4"/>
  <c r="P650" i="4"/>
  <c r="Q650" i="4"/>
  <c r="R650" i="4"/>
  <c r="S653" i="4"/>
  <c r="S654" i="4"/>
  <c r="S655" i="4"/>
  <c r="S651" i="4"/>
  <c r="S652" i="4"/>
  <c r="N663" i="4"/>
  <c r="O663" i="4"/>
  <c r="P663" i="4"/>
  <c r="Q663" i="4"/>
  <c r="R663" i="4"/>
  <c r="S667" i="4"/>
  <c r="S668" i="4"/>
  <c r="S664" i="4"/>
  <c r="S665" i="4"/>
  <c r="S666" i="4"/>
  <c r="L1211" i="4"/>
  <c r="K1209" i="4"/>
  <c r="L1212" i="4"/>
  <c r="L1213" i="4"/>
  <c r="L1214" i="4"/>
  <c r="G1209" i="4"/>
  <c r="H1209" i="4"/>
  <c r="I1209" i="4"/>
  <c r="L1210" i="4"/>
  <c r="J1209" i="4"/>
  <c r="V1183" i="4"/>
  <c r="W1183" i="4"/>
  <c r="X1183" i="4"/>
  <c r="Y1183" i="4"/>
  <c r="U1183" i="4"/>
  <c r="Z1185" i="4"/>
  <c r="Z1186" i="4"/>
  <c r="Z1187" i="4"/>
  <c r="Z1188" i="4"/>
  <c r="Z1184" i="4"/>
  <c r="X260" i="4"/>
  <c r="V442" i="4"/>
  <c r="W442" i="4"/>
  <c r="X442" i="4"/>
  <c r="Y442" i="4"/>
  <c r="U442" i="4"/>
  <c r="Z446" i="4"/>
  <c r="Z447" i="4"/>
  <c r="Z443" i="4"/>
  <c r="Z444" i="4"/>
  <c r="Z445" i="4"/>
  <c r="AD273" i="4"/>
  <c r="AE273" i="4"/>
  <c r="AF273" i="4"/>
  <c r="AG275" i="4"/>
  <c r="AQ275" i="4" s="1"/>
  <c r="V858" i="4"/>
  <c r="W858" i="4"/>
  <c r="X858" i="4"/>
  <c r="Y858" i="4"/>
  <c r="U858" i="4"/>
  <c r="Z859" i="4"/>
  <c r="Z860" i="4"/>
  <c r="Z861" i="4"/>
  <c r="Z862" i="4"/>
  <c r="Z863" i="4"/>
  <c r="L899" i="4"/>
  <c r="K897" i="4"/>
  <c r="L900" i="4"/>
  <c r="I897" i="4"/>
  <c r="L898" i="4"/>
  <c r="J897" i="4"/>
  <c r="L902" i="4"/>
  <c r="G897" i="4"/>
  <c r="H897" i="4"/>
  <c r="L901" i="4"/>
  <c r="G1066" i="4"/>
  <c r="H1066" i="4"/>
  <c r="I1066" i="4"/>
  <c r="L1067" i="4"/>
  <c r="J1066" i="4"/>
  <c r="L1068" i="4"/>
  <c r="K1066" i="4"/>
  <c r="L1069" i="4"/>
  <c r="L1070" i="4"/>
  <c r="L1071" i="4"/>
  <c r="V897" i="4"/>
  <c r="W897" i="4"/>
  <c r="X897" i="4"/>
  <c r="Y897" i="4"/>
  <c r="U897" i="4"/>
  <c r="Z901" i="4"/>
  <c r="Z902" i="4"/>
  <c r="Z898" i="4"/>
  <c r="Z899" i="4"/>
  <c r="Z900" i="4"/>
  <c r="N1170" i="4"/>
  <c r="O1170" i="4"/>
  <c r="P1170" i="4"/>
  <c r="Q1170" i="4"/>
  <c r="R1170" i="4"/>
  <c r="S1171" i="4"/>
  <c r="S1172" i="4"/>
  <c r="S1173" i="4"/>
  <c r="S1174" i="4"/>
  <c r="S1175" i="4"/>
  <c r="N1183" i="4"/>
  <c r="O1183" i="4"/>
  <c r="P1183" i="4"/>
  <c r="Q1183" i="4"/>
  <c r="R1183" i="4"/>
  <c r="S1184" i="4"/>
  <c r="S1186" i="4"/>
  <c r="S1187" i="4"/>
  <c r="S1188" i="4"/>
  <c r="S1185" i="4"/>
  <c r="S1273" i="4"/>
  <c r="Z351" i="4"/>
  <c r="Z357" i="4" s="1"/>
  <c r="Z1001" i="4"/>
  <c r="Z1007" i="4" s="1"/>
  <c r="R598" i="4"/>
  <c r="N598" i="4"/>
  <c r="O598" i="4"/>
  <c r="P598" i="4"/>
  <c r="Q598" i="4"/>
  <c r="S599" i="4"/>
  <c r="S604" i="4" s="1"/>
  <c r="S600" i="4"/>
  <c r="S601" i="4"/>
  <c r="S602" i="4"/>
  <c r="S603" i="4"/>
  <c r="Q1040" i="4"/>
  <c r="R1040" i="4"/>
  <c r="N1040" i="4"/>
  <c r="O1040" i="4"/>
  <c r="P1040" i="4"/>
  <c r="S1043" i="4"/>
  <c r="S1044" i="4"/>
  <c r="S1045" i="4"/>
  <c r="S1041" i="4"/>
  <c r="S1042" i="4"/>
  <c r="N910" i="4"/>
  <c r="O910" i="4"/>
  <c r="P910" i="4"/>
  <c r="Q910" i="4"/>
  <c r="R910" i="4"/>
  <c r="S911" i="4"/>
  <c r="S912" i="4"/>
  <c r="S913" i="4"/>
  <c r="S914" i="4"/>
  <c r="S915" i="4"/>
  <c r="Z767" i="4"/>
  <c r="Z773" i="4" s="1"/>
  <c r="G1274" i="4"/>
  <c r="H1274" i="4"/>
  <c r="I1274" i="4"/>
  <c r="L1275" i="4"/>
  <c r="J1274" i="4"/>
  <c r="L1276" i="4"/>
  <c r="K1274" i="4"/>
  <c r="L1277" i="4"/>
  <c r="L1278" i="4"/>
  <c r="L1279" i="4"/>
  <c r="S1014" i="4"/>
  <c r="S1020" i="4" s="1"/>
  <c r="AE428" i="4"/>
  <c r="V493" i="4"/>
  <c r="AG1066" i="4"/>
  <c r="AG1072" i="4" s="1"/>
  <c r="Y870" i="4"/>
  <c r="V935" i="4"/>
  <c r="Z935" i="4" s="1"/>
  <c r="Y987" i="4"/>
  <c r="Q1325" i="4"/>
  <c r="R1156" i="4"/>
  <c r="J831" i="4"/>
  <c r="L831" i="4" s="1"/>
  <c r="I402" i="4"/>
  <c r="V689" i="4"/>
  <c r="W689" i="4"/>
  <c r="X689" i="4"/>
  <c r="Y689" i="4"/>
  <c r="U689" i="4"/>
  <c r="Z690" i="4"/>
  <c r="Z691" i="4"/>
  <c r="Z692" i="4"/>
  <c r="Z693" i="4"/>
  <c r="Z694" i="4"/>
  <c r="I233" i="4"/>
  <c r="AD298" i="4"/>
  <c r="Q545" i="4"/>
  <c r="S545" i="4" s="1"/>
  <c r="Y545" i="4"/>
  <c r="N1079" i="4"/>
  <c r="O1079" i="4"/>
  <c r="P1079" i="4"/>
  <c r="Q1079" i="4"/>
  <c r="R1079" i="4"/>
  <c r="S1080" i="4"/>
  <c r="S1081" i="4"/>
  <c r="S1082" i="4"/>
  <c r="S1083" i="4"/>
  <c r="S1084" i="4"/>
  <c r="AF948" i="4"/>
  <c r="AG948" i="4" s="1"/>
  <c r="Y909" i="4"/>
  <c r="Z909" i="4" s="1"/>
  <c r="X1208" i="4"/>
  <c r="O1130" i="4"/>
  <c r="AE1234" i="4"/>
  <c r="AG1234" i="4" s="1"/>
  <c r="J1286" i="4"/>
  <c r="L1286" i="4" s="1"/>
  <c r="I779" i="4"/>
  <c r="K766" i="4"/>
  <c r="G389" i="4"/>
  <c r="AB922" i="4"/>
  <c r="AG922" i="4" s="1"/>
  <c r="Z1274" i="4"/>
  <c r="Z1280" i="4" s="1"/>
  <c r="K285" i="4"/>
  <c r="G233" i="4"/>
  <c r="AD233" i="4"/>
  <c r="AE493" i="4"/>
  <c r="AG493" i="4" s="1"/>
  <c r="O870" i="4"/>
  <c r="S870" i="4" s="1"/>
  <c r="P728" i="4"/>
  <c r="Q728" i="4"/>
  <c r="R728" i="4"/>
  <c r="N728" i="4"/>
  <c r="O728" i="4"/>
  <c r="S729" i="4"/>
  <c r="S730" i="4"/>
  <c r="S731" i="4"/>
  <c r="S732" i="4"/>
  <c r="S733" i="4"/>
  <c r="V1026" i="4"/>
  <c r="Z1026" i="4" s="1"/>
  <c r="Z1286" i="4"/>
  <c r="V1208" i="4"/>
  <c r="L1004" i="4"/>
  <c r="I1001" i="4"/>
  <c r="L1002" i="4"/>
  <c r="J1001" i="4"/>
  <c r="H1001" i="4"/>
  <c r="K1001" i="4"/>
  <c r="L1003" i="4"/>
  <c r="L1005" i="4"/>
  <c r="L1006" i="4"/>
  <c r="G1001" i="4"/>
  <c r="K779" i="4"/>
  <c r="J441" i="4"/>
  <c r="L441" i="4" s="1"/>
  <c r="AE350" i="4"/>
  <c r="AG350" i="4" s="1"/>
  <c r="R467" i="4"/>
  <c r="S467" i="4" s="1"/>
  <c r="U740" i="4"/>
  <c r="R974" i="4"/>
  <c r="S974" i="4" s="1"/>
  <c r="X428" i="4"/>
  <c r="Z428" i="4" s="1"/>
  <c r="Q246" i="4"/>
  <c r="S246" i="4" s="1"/>
  <c r="W1053" i="4"/>
  <c r="X1053" i="4"/>
  <c r="Y1053" i="4"/>
  <c r="V1053" i="4"/>
  <c r="U1053" i="4"/>
  <c r="Z1054" i="4"/>
  <c r="Z1055" i="4"/>
  <c r="Z1056" i="4"/>
  <c r="Z1057" i="4"/>
  <c r="Z1058" i="4"/>
  <c r="AC896" i="4"/>
  <c r="AC1130" i="4"/>
  <c r="AG1130" i="4" s="1"/>
  <c r="K389" i="4"/>
  <c r="AF428" i="4"/>
  <c r="X844" i="4"/>
  <c r="S364" i="4"/>
  <c r="S370" i="4" s="1"/>
  <c r="P311" i="4"/>
  <c r="R350" i="4"/>
  <c r="R584" i="4"/>
  <c r="S584" i="4" s="1"/>
  <c r="O636" i="4"/>
  <c r="AF805" i="4"/>
  <c r="AG805" i="4" s="1"/>
  <c r="X961" i="4"/>
  <c r="Z961" i="4" s="1"/>
  <c r="Q1208" i="4"/>
  <c r="S1208" i="4" s="1"/>
  <c r="X1325" i="4"/>
  <c r="K337" i="4"/>
  <c r="L337" i="4" s="1"/>
  <c r="X818" i="4"/>
  <c r="AF1117" i="4"/>
  <c r="AG1117" i="4" s="1"/>
  <c r="AF623" i="4"/>
  <c r="AG623" i="4" s="1"/>
  <c r="R610" i="4"/>
  <c r="Y1208" i="4"/>
  <c r="I753" i="4"/>
  <c r="J883" i="4"/>
  <c r="L883" i="4" s="1"/>
  <c r="L637" i="4"/>
  <c r="L643" i="4" s="1"/>
  <c r="P857" i="4"/>
  <c r="S857" i="4" s="1"/>
  <c r="AC428" i="4"/>
  <c r="Q454" i="4"/>
  <c r="S454" i="4" s="1"/>
  <c r="R714" i="4"/>
  <c r="AE857" i="4"/>
  <c r="Y883" i="4"/>
  <c r="S1260" i="4"/>
  <c r="N1195" i="4"/>
  <c r="S1195" i="4" s="1"/>
  <c r="AE558" i="4"/>
  <c r="AG558" i="4" s="1"/>
  <c r="I961" i="4"/>
  <c r="L961" i="4" s="1"/>
  <c r="AC845" i="4"/>
  <c r="AD845" i="4"/>
  <c r="AE845" i="4"/>
  <c r="AF845" i="4"/>
  <c r="AB845" i="4"/>
  <c r="AG848" i="4"/>
  <c r="AG846" i="4"/>
  <c r="AG847" i="4"/>
  <c r="AG849" i="4"/>
  <c r="AG850" i="4"/>
  <c r="Q1144" i="4"/>
  <c r="R1144" i="4"/>
  <c r="N1144" i="4"/>
  <c r="O1144" i="4"/>
  <c r="P1144" i="4"/>
  <c r="S1148" i="4"/>
  <c r="S1146" i="4"/>
  <c r="S1147" i="4"/>
  <c r="S1149" i="4"/>
  <c r="S1145" i="4"/>
  <c r="S1248" i="4"/>
  <c r="S1254" i="4" s="1"/>
  <c r="L715" i="4"/>
  <c r="L721" i="4" s="1"/>
  <c r="AG1248" i="4"/>
  <c r="AG1254" i="4" s="1"/>
  <c r="AD455" i="4"/>
  <c r="AC455" i="4"/>
  <c r="AF455" i="4"/>
  <c r="AB455" i="4"/>
  <c r="AE455" i="4"/>
  <c r="AG456" i="4"/>
  <c r="AG457" i="4"/>
  <c r="AG458" i="4"/>
  <c r="AG459" i="4"/>
  <c r="AG460" i="4"/>
  <c r="G1300" i="4"/>
  <c r="H1300" i="4"/>
  <c r="I1300" i="4"/>
  <c r="L1301" i="4"/>
  <c r="J1300" i="4"/>
  <c r="L1302" i="4"/>
  <c r="K1300" i="4"/>
  <c r="L1303" i="4"/>
  <c r="L1304" i="4"/>
  <c r="L1305" i="4"/>
  <c r="L601" i="4"/>
  <c r="G598" i="4"/>
  <c r="H598" i="4"/>
  <c r="J598" i="4"/>
  <c r="L599" i="4"/>
  <c r="K598" i="4"/>
  <c r="L602" i="4"/>
  <c r="L603" i="4"/>
  <c r="L600" i="4"/>
  <c r="I598" i="4"/>
  <c r="R494" i="4"/>
  <c r="N494" i="4"/>
  <c r="O494" i="4"/>
  <c r="P494" i="4"/>
  <c r="Q494" i="4"/>
  <c r="S495" i="4"/>
  <c r="S496" i="4"/>
  <c r="S497" i="4"/>
  <c r="S498" i="4"/>
  <c r="S499" i="4"/>
  <c r="X715" i="4"/>
  <c r="V715" i="4"/>
  <c r="W715" i="4"/>
  <c r="U715" i="4"/>
  <c r="Y715" i="4"/>
  <c r="Z716" i="4"/>
  <c r="Z717" i="4"/>
  <c r="Z718" i="4"/>
  <c r="Z719" i="4"/>
  <c r="Z720" i="4"/>
  <c r="N1105" i="4"/>
  <c r="O1105" i="4"/>
  <c r="P1105" i="4"/>
  <c r="Q1105" i="4"/>
  <c r="R1105" i="4"/>
  <c r="S1106" i="4"/>
  <c r="S1108" i="4"/>
  <c r="S1107" i="4"/>
  <c r="S1109" i="4"/>
  <c r="S1110" i="4"/>
  <c r="L857" i="4"/>
  <c r="L678" i="4"/>
  <c r="K676" i="4"/>
  <c r="L679" i="4"/>
  <c r="L681" i="4"/>
  <c r="G676" i="4"/>
  <c r="I676" i="4"/>
  <c r="L677" i="4"/>
  <c r="J676" i="4"/>
  <c r="L680" i="4"/>
  <c r="H676" i="4"/>
  <c r="AC533" i="4"/>
  <c r="AD533" i="4"/>
  <c r="AF533" i="4"/>
  <c r="AB533" i="4"/>
  <c r="AE533" i="4"/>
  <c r="AG537" i="4"/>
  <c r="AG538" i="4"/>
  <c r="AG534" i="4"/>
  <c r="AG535" i="4"/>
  <c r="AG536" i="4"/>
  <c r="V1092" i="4"/>
  <c r="W1092" i="4"/>
  <c r="X1092" i="4"/>
  <c r="Y1092" i="4"/>
  <c r="U1092" i="4"/>
  <c r="Z1095" i="4"/>
  <c r="Z1096" i="4"/>
  <c r="Z1097" i="4"/>
  <c r="Z1093" i="4"/>
  <c r="Z1094" i="4"/>
  <c r="L481" i="4"/>
  <c r="L487" i="4" s="1"/>
  <c r="AG974" i="4"/>
  <c r="AC650" i="4"/>
  <c r="AE650" i="4"/>
  <c r="AF650" i="4"/>
  <c r="AB650" i="4"/>
  <c r="AD650" i="4"/>
  <c r="AG655" i="4"/>
  <c r="AG651" i="4"/>
  <c r="AG652" i="4"/>
  <c r="AG653" i="4"/>
  <c r="AG654" i="4"/>
  <c r="AG1312" i="4"/>
  <c r="I285" i="4"/>
  <c r="V1079" i="4"/>
  <c r="W1079" i="4"/>
  <c r="X1079" i="4"/>
  <c r="Y1079" i="4"/>
  <c r="U1079" i="4"/>
  <c r="Z1081" i="4"/>
  <c r="Z1082" i="4"/>
  <c r="Z1083" i="4"/>
  <c r="Z1084" i="4"/>
  <c r="Z1080" i="4"/>
  <c r="L1081" i="4"/>
  <c r="K1079" i="4"/>
  <c r="L1082" i="4"/>
  <c r="L1083" i="4"/>
  <c r="L1084" i="4"/>
  <c r="G1079" i="4"/>
  <c r="H1079" i="4"/>
  <c r="I1079" i="4"/>
  <c r="L1080" i="4"/>
  <c r="J1079" i="4"/>
  <c r="V572" i="4"/>
  <c r="W572" i="4"/>
  <c r="X572" i="4"/>
  <c r="Y572" i="4"/>
  <c r="U572" i="4"/>
  <c r="Z573" i="4"/>
  <c r="Z574" i="4"/>
  <c r="Z575" i="4"/>
  <c r="Z576" i="4"/>
  <c r="Z577" i="4"/>
  <c r="S1222" i="4"/>
  <c r="S1228" i="4" s="1"/>
  <c r="Z207" i="4"/>
  <c r="AB259" i="4"/>
  <c r="Q350" i="4"/>
  <c r="Y597" i="4"/>
  <c r="Z597" i="4" s="1"/>
  <c r="X480" i="4"/>
  <c r="Z480" i="4" s="1"/>
  <c r="R1091" i="4"/>
  <c r="W1065" i="4"/>
  <c r="Q1130" i="4"/>
  <c r="X1221" i="4"/>
  <c r="Z1221" i="4" s="1"/>
  <c r="L559" i="4"/>
  <c r="L565" i="4" s="1"/>
  <c r="AD1182" i="4"/>
  <c r="AG1182" i="4" s="1"/>
  <c r="W246" i="4"/>
  <c r="Z246" i="4" s="1"/>
  <c r="R272" i="4"/>
  <c r="AF597" i="4"/>
  <c r="AC793" i="4"/>
  <c r="AD793" i="4"/>
  <c r="AE793" i="4"/>
  <c r="AF793" i="4"/>
  <c r="AB793" i="4"/>
  <c r="AG795" i="4"/>
  <c r="AG796" i="4"/>
  <c r="AG798" i="4"/>
  <c r="AG794" i="4"/>
  <c r="AG797" i="4"/>
  <c r="AE714" i="4"/>
  <c r="X701" i="4"/>
  <c r="Z701" i="4" s="1"/>
  <c r="Y1013" i="4"/>
  <c r="W987" i="4"/>
  <c r="V1299" i="4"/>
  <c r="X1169" i="4"/>
  <c r="Z1169" i="4" s="1"/>
  <c r="W1325" i="4"/>
  <c r="I805" i="4"/>
  <c r="L805" i="4" s="1"/>
  <c r="K792" i="4"/>
  <c r="H740" i="4"/>
  <c r="H1334" i="4" s="1"/>
  <c r="K753" i="4"/>
  <c r="AG519" i="4"/>
  <c r="X389" i="4"/>
  <c r="Z389" i="4" s="1"/>
  <c r="AD597" i="4"/>
  <c r="Y493" i="4"/>
  <c r="AF857" i="4"/>
  <c r="X740" i="4"/>
  <c r="AC1078" i="4"/>
  <c r="AE896" i="4"/>
  <c r="H753" i="4"/>
  <c r="I389" i="4"/>
  <c r="AE285" i="4"/>
  <c r="R558" i="4"/>
  <c r="S558" i="4" s="1"/>
  <c r="AC740" i="4"/>
  <c r="V1260" i="4"/>
  <c r="Z1260" i="4" s="1"/>
  <c r="N272" i="4"/>
  <c r="O311" i="4"/>
  <c r="S311" i="4" s="1"/>
  <c r="Y454" i="4"/>
  <c r="V637" i="4"/>
  <c r="W637" i="4"/>
  <c r="X637" i="4"/>
  <c r="U637" i="4"/>
  <c r="Y637" i="4"/>
  <c r="Z640" i="4"/>
  <c r="Z641" i="4"/>
  <c r="Z642" i="4"/>
  <c r="Z638" i="4"/>
  <c r="Z639" i="4"/>
  <c r="K272" i="4"/>
  <c r="L533" i="4"/>
  <c r="L539" i="4" s="1"/>
  <c r="J844" i="4"/>
  <c r="L844" i="4" s="1"/>
  <c r="P779" i="4"/>
  <c r="AB428" i="4"/>
  <c r="AD389" i="4"/>
  <c r="W844" i="4"/>
  <c r="AF753" i="4"/>
  <c r="AG753" i="4" s="1"/>
  <c r="AE1208" i="4"/>
  <c r="AG1208" i="4" s="1"/>
  <c r="Q1299" i="4"/>
  <c r="S1299" i="4" s="1"/>
  <c r="AD1169" i="4"/>
  <c r="G1118" i="4"/>
  <c r="H1118" i="4"/>
  <c r="I1118" i="4"/>
  <c r="L1119" i="4"/>
  <c r="J1118" i="4"/>
  <c r="L1120" i="4"/>
  <c r="K1118" i="4"/>
  <c r="L1121" i="4"/>
  <c r="L1122" i="4"/>
  <c r="L1123" i="4"/>
  <c r="L455" i="4"/>
  <c r="L461" i="4" s="1"/>
  <c r="H350" i="4"/>
  <c r="L350" i="4" s="1"/>
  <c r="AC467" i="4"/>
  <c r="AG467" i="4" s="1"/>
  <c r="AE688" i="4"/>
  <c r="AG688" i="4" s="1"/>
  <c r="AD662" i="4"/>
  <c r="AG662" i="4" s="1"/>
  <c r="P922" i="4"/>
  <c r="S922" i="4" s="1"/>
  <c r="W1104" i="4"/>
  <c r="AD1325" i="4"/>
  <c r="AG1325" i="4" s="1"/>
  <c r="N350" i="4"/>
  <c r="P1117" i="4"/>
  <c r="L663" i="4"/>
  <c r="L669" i="4" s="1"/>
  <c r="AB285" i="4"/>
  <c r="R571" i="4"/>
  <c r="AC636" i="4"/>
  <c r="R701" i="4"/>
  <c r="S701" i="4" s="1"/>
  <c r="W740" i="4"/>
  <c r="S961" i="4"/>
  <c r="X1130" i="4"/>
  <c r="Z1130" i="4" s="1"/>
  <c r="G1260" i="4"/>
  <c r="L1260" i="4" s="1"/>
  <c r="L507" i="4"/>
  <c r="L513" i="4" s="1"/>
  <c r="AF636" i="4"/>
  <c r="AG403" i="4"/>
  <c r="AG409" i="4" s="1"/>
  <c r="Z949" i="4"/>
  <c r="Z955" i="4" s="1"/>
  <c r="L497" i="4"/>
  <c r="L498" i="4"/>
  <c r="K494" i="4"/>
  <c r="L495" i="4"/>
  <c r="L496" i="4"/>
  <c r="L499" i="4"/>
  <c r="G494" i="4"/>
  <c r="H494" i="4"/>
  <c r="I494" i="4"/>
  <c r="J494" i="4"/>
  <c r="N767" i="4"/>
  <c r="O767" i="4"/>
  <c r="P767" i="4"/>
  <c r="Q767" i="4"/>
  <c r="R767" i="4"/>
  <c r="S770" i="4"/>
  <c r="S771" i="4"/>
  <c r="S772" i="4"/>
  <c r="S768" i="4"/>
  <c r="S769" i="4"/>
  <c r="S1001" i="4"/>
  <c r="S1007" i="4" s="1"/>
  <c r="L468" i="4"/>
  <c r="L474" i="4" s="1"/>
  <c r="Z780" i="4"/>
  <c r="Z786" i="4" s="1"/>
  <c r="S988" i="4"/>
  <c r="S994" i="4" s="1"/>
  <c r="AG910" i="4"/>
  <c r="AG916" i="4" s="1"/>
  <c r="V663" i="4"/>
  <c r="W663" i="4"/>
  <c r="X663" i="4"/>
  <c r="Y663" i="4"/>
  <c r="U663" i="4"/>
  <c r="Z668" i="4"/>
  <c r="Z664" i="4"/>
  <c r="Z665" i="4"/>
  <c r="Z666" i="4"/>
  <c r="Z667" i="4"/>
  <c r="N377" i="4"/>
  <c r="O377" i="4"/>
  <c r="P377" i="4"/>
  <c r="Q377" i="4"/>
  <c r="S378" i="4"/>
  <c r="S379" i="4"/>
  <c r="S380" i="4"/>
  <c r="S381" i="4"/>
  <c r="S382" i="4"/>
  <c r="AD611" i="4"/>
  <c r="AC611" i="4"/>
  <c r="AF611" i="4"/>
  <c r="AB611" i="4"/>
  <c r="AE611" i="4"/>
  <c r="AG613" i="4"/>
  <c r="AG614" i="4"/>
  <c r="AG615" i="4"/>
  <c r="AG616" i="4"/>
  <c r="AG612" i="4"/>
  <c r="N325" i="4"/>
  <c r="O325" i="4"/>
  <c r="P325" i="4"/>
  <c r="Q325" i="4"/>
  <c r="R325" i="4"/>
  <c r="S327" i="4"/>
  <c r="S328" i="4"/>
  <c r="S329" i="4"/>
  <c r="S330" i="4"/>
  <c r="S326" i="4"/>
  <c r="X611" i="4"/>
  <c r="V611" i="4"/>
  <c r="W611" i="4"/>
  <c r="Y611" i="4"/>
  <c r="U611" i="4"/>
  <c r="Z612" i="4"/>
  <c r="Z613" i="4"/>
  <c r="Z614" i="4"/>
  <c r="Z615" i="4"/>
  <c r="Z616" i="4"/>
  <c r="AG988" i="4"/>
  <c r="AG994" i="4" s="1"/>
  <c r="AG1027" i="4"/>
  <c r="AG1033" i="4" s="1"/>
  <c r="AC1261" i="4"/>
  <c r="AD1261" i="4"/>
  <c r="AE1261" i="4"/>
  <c r="AF1261" i="4"/>
  <c r="AB1261" i="4"/>
  <c r="AG1262" i="4"/>
  <c r="AG1263" i="4"/>
  <c r="AG1264" i="4"/>
  <c r="AG1265" i="4"/>
  <c r="AG1266" i="4"/>
  <c r="P416" i="4"/>
  <c r="Q416" i="4"/>
  <c r="R416" i="4"/>
  <c r="N416" i="4"/>
  <c r="O416" i="4"/>
  <c r="S417" i="4"/>
  <c r="S418" i="4"/>
  <c r="S419" i="4"/>
  <c r="S420" i="4"/>
  <c r="S421" i="4"/>
  <c r="R753" i="4"/>
  <c r="H779" i="4"/>
  <c r="AF571" i="4"/>
  <c r="AG571" i="4" s="1"/>
  <c r="W532" i="4"/>
  <c r="Z532" i="4" s="1"/>
  <c r="AE1169" i="4"/>
  <c r="L1235" i="4"/>
  <c r="L1241" i="4" s="1"/>
  <c r="I272" i="4"/>
  <c r="AD428" i="4"/>
  <c r="X558" i="4"/>
  <c r="Z558" i="4" s="1"/>
  <c r="U844" i="4"/>
  <c r="AG1039" i="4"/>
  <c r="AC1169" i="4"/>
  <c r="L1091" i="4"/>
  <c r="J792" i="4"/>
  <c r="X623" i="4"/>
  <c r="Z623" i="4" s="1"/>
  <c r="V754" i="4"/>
  <c r="W754" i="4"/>
  <c r="X754" i="4"/>
  <c r="U754" i="4"/>
  <c r="Y754" i="4"/>
  <c r="Z755" i="4"/>
  <c r="Z756" i="4"/>
  <c r="Z757" i="4"/>
  <c r="Z758" i="4"/>
  <c r="Z759" i="4"/>
  <c r="L652" i="4"/>
  <c r="K650" i="4"/>
  <c r="L653" i="4"/>
  <c r="L655" i="4"/>
  <c r="G650" i="4"/>
  <c r="I650" i="4"/>
  <c r="L651" i="4"/>
  <c r="J650" i="4"/>
  <c r="L654" i="4"/>
  <c r="H650" i="4"/>
  <c r="AC416" i="4"/>
  <c r="AD416" i="4"/>
  <c r="AE416" i="4"/>
  <c r="AF416" i="4"/>
  <c r="AB416" i="4"/>
  <c r="AG419" i="4"/>
  <c r="AG420" i="4"/>
  <c r="AG421" i="4"/>
  <c r="AG417" i="4"/>
  <c r="AG418" i="4"/>
  <c r="V585" i="4"/>
  <c r="W585" i="4"/>
  <c r="X585" i="4"/>
  <c r="Y585" i="4"/>
  <c r="U585" i="4"/>
  <c r="Z586" i="4"/>
  <c r="Z587" i="4"/>
  <c r="Z588" i="4"/>
  <c r="Z589" i="4"/>
  <c r="Z590" i="4"/>
  <c r="AG1196" i="4"/>
  <c r="AG1202" i="4" s="1"/>
  <c r="AC767" i="4"/>
  <c r="AE767" i="4"/>
  <c r="AF767" i="4"/>
  <c r="AB767" i="4"/>
  <c r="AD767" i="4"/>
  <c r="AG772" i="4"/>
  <c r="AG768" i="4"/>
  <c r="AG770" i="4"/>
  <c r="AG771" i="4"/>
  <c r="AG769" i="4"/>
  <c r="AG1287" i="4"/>
  <c r="AG1293" i="4" s="1"/>
  <c r="L627" i="4"/>
  <c r="J624" i="4"/>
  <c r="L625" i="4"/>
  <c r="K624" i="4"/>
  <c r="L628" i="4"/>
  <c r="L629" i="4"/>
  <c r="H624" i="4"/>
  <c r="I624" i="4"/>
  <c r="G624" i="4"/>
  <c r="L626" i="4"/>
  <c r="S442" i="4"/>
  <c r="S448" i="4" s="1"/>
  <c r="S793" i="4"/>
  <c r="S799" i="4" s="1"/>
  <c r="P520" i="4"/>
  <c r="Q520" i="4"/>
  <c r="R520" i="4"/>
  <c r="N520" i="4"/>
  <c r="O520" i="4"/>
  <c r="S521" i="4"/>
  <c r="S522" i="4"/>
  <c r="S523" i="4"/>
  <c r="S524" i="4"/>
  <c r="S525" i="4"/>
  <c r="X285" i="4"/>
  <c r="Z285" i="4" s="1"/>
  <c r="Q831" i="4"/>
  <c r="U649" i="4"/>
  <c r="X832" i="4"/>
  <c r="V832" i="4"/>
  <c r="W832" i="4"/>
  <c r="U832" i="4"/>
  <c r="Y832" i="4"/>
  <c r="Z833" i="4"/>
  <c r="Z834" i="4"/>
  <c r="Z835" i="4"/>
  <c r="Z836" i="4"/>
  <c r="Z837" i="4"/>
  <c r="W1157" i="4"/>
  <c r="X1157" i="4"/>
  <c r="V1157" i="4"/>
  <c r="U1157" i="4"/>
  <c r="Y1157" i="4"/>
  <c r="Z1158" i="4"/>
  <c r="Z1159" i="4"/>
  <c r="Z1160" i="4"/>
  <c r="Z1161" i="4"/>
  <c r="Z1162" i="4"/>
  <c r="W1247" i="4"/>
  <c r="Z1247" i="4" s="1"/>
  <c r="L978" i="4"/>
  <c r="I975" i="4"/>
  <c r="L976" i="4"/>
  <c r="J975" i="4"/>
  <c r="G975" i="4"/>
  <c r="H975" i="4"/>
  <c r="K975" i="4"/>
  <c r="L977" i="4"/>
  <c r="L979" i="4"/>
  <c r="L980" i="4"/>
  <c r="G402" i="4"/>
  <c r="AD285" i="4"/>
  <c r="AE259" i="4"/>
  <c r="AF324" i="4"/>
  <c r="AG324" i="4" s="1"/>
  <c r="AB376" i="4"/>
  <c r="Q507" i="4"/>
  <c r="R507" i="4"/>
  <c r="N507" i="4"/>
  <c r="O507" i="4"/>
  <c r="P507" i="4"/>
  <c r="S508" i="4"/>
  <c r="S509" i="4"/>
  <c r="S510" i="4"/>
  <c r="S511" i="4"/>
  <c r="S512" i="4"/>
  <c r="AC702" i="4"/>
  <c r="AD702" i="4"/>
  <c r="AE702" i="4"/>
  <c r="AF702" i="4"/>
  <c r="AB702" i="4"/>
  <c r="AG703" i="4"/>
  <c r="AG705" i="4"/>
  <c r="AG706" i="4"/>
  <c r="AG707" i="4"/>
  <c r="AG704" i="4"/>
  <c r="Q688" i="4"/>
  <c r="AF831" i="4"/>
  <c r="Y792" i="4"/>
  <c r="Q805" i="4"/>
  <c r="S805" i="4" s="1"/>
  <c r="P1091" i="4"/>
  <c r="AF1078" i="4"/>
  <c r="Y1117" i="4"/>
  <c r="Z1117" i="4" s="1"/>
  <c r="W1299" i="4"/>
  <c r="L367" i="4"/>
  <c r="L368" i="4"/>
  <c r="L366" i="4"/>
  <c r="L369" i="4"/>
  <c r="G364" i="4"/>
  <c r="H364" i="4"/>
  <c r="I364" i="4"/>
  <c r="J364" i="4"/>
  <c r="K364" i="4"/>
  <c r="L365" i="4"/>
  <c r="H429" i="4"/>
  <c r="I429" i="4"/>
  <c r="G429" i="4"/>
  <c r="J429" i="4"/>
  <c r="K429" i="4"/>
  <c r="L430" i="4"/>
  <c r="L431" i="4"/>
  <c r="L432" i="4"/>
  <c r="L433" i="4"/>
  <c r="L434" i="4"/>
  <c r="V792" i="4"/>
  <c r="H766" i="4"/>
  <c r="AD936" i="4"/>
  <c r="AC936" i="4"/>
  <c r="AE936" i="4"/>
  <c r="AF936" i="4"/>
  <c r="AB936" i="4"/>
  <c r="AG941" i="4"/>
  <c r="AG937" i="4"/>
  <c r="AG938" i="4"/>
  <c r="AG939" i="4"/>
  <c r="AG940" i="4"/>
  <c r="I1053" i="4"/>
  <c r="L1054" i="4"/>
  <c r="J1053" i="4"/>
  <c r="K1053" i="4"/>
  <c r="L1055" i="4"/>
  <c r="L1056" i="4"/>
  <c r="L1057" i="4"/>
  <c r="L1058" i="4"/>
  <c r="G1053" i="4"/>
  <c r="H1053" i="4"/>
  <c r="AD714" i="4"/>
  <c r="X870" i="4"/>
  <c r="AG1052" i="4"/>
  <c r="G1222" i="4"/>
  <c r="H1222" i="4"/>
  <c r="I1222" i="4"/>
  <c r="L1223" i="4"/>
  <c r="J1222" i="4"/>
  <c r="L1224" i="4"/>
  <c r="K1222" i="4"/>
  <c r="L1225" i="4"/>
  <c r="L1226" i="4"/>
  <c r="L1227" i="4"/>
  <c r="AC364" i="4"/>
  <c r="AD364" i="4"/>
  <c r="AE364" i="4"/>
  <c r="AF364" i="4"/>
  <c r="AB364" i="4"/>
  <c r="AG365" i="4"/>
  <c r="AG366" i="4"/>
  <c r="AG367" i="4"/>
  <c r="AG368" i="4"/>
  <c r="AG369" i="4"/>
  <c r="P636" i="4"/>
  <c r="W1195" i="4"/>
  <c r="Z1195" i="4" s="1"/>
  <c r="L1182" i="4"/>
  <c r="S624" i="4"/>
  <c r="S630" i="4" s="1"/>
  <c r="S1235" i="4"/>
  <c r="S1241" i="4" s="1"/>
  <c r="AC481" i="4"/>
  <c r="AD481" i="4"/>
  <c r="AF481" i="4"/>
  <c r="AB481" i="4"/>
  <c r="AE481" i="4"/>
  <c r="AG482" i="4"/>
  <c r="AG483" i="4"/>
  <c r="AG484" i="4"/>
  <c r="AG485" i="4"/>
  <c r="AG486" i="4"/>
  <c r="AG819" i="4"/>
  <c r="AG825" i="4" s="1"/>
  <c r="AG1274" i="4"/>
  <c r="AG1280" i="4" s="1"/>
  <c r="N676" i="4"/>
  <c r="O676" i="4"/>
  <c r="P676" i="4"/>
  <c r="Q676" i="4"/>
  <c r="R676" i="4"/>
  <c r="S681" i="4"/>
  <c r="S677" i="4"/>
  <c r="S678" i="4"/>
  <c r="S679" i="4"/>
  <c r="S680" i="4"/>
  <c r="AG1105" i="4"/>
  <c r="AG1111" i="4" s="1"/>
  <c r="AC546" i="4"/>
  <c r="AE546" i="4"/>
  <c r="AF546" i="4"/>
  <c r="AB546" i="4"/>
  <c r="AD546" i="4"/>
  <c r="AG551" i="4"/>
  <c r="AG547" i="4"/>
  <c r="AG548" i="4"/>
  <c r="AG549" i="4"/>
  <c r="AG550" i="4"/>
  <c r="L1133" i="4"/>
  <c r="K1131" i="4"/>
  <c r="L1134" i="4"/>
  <c r="L1135" i="4"/>
  <c r="L1136" i="4"/>
  <c r="G1131" i="4"/>
  <c r="H1131" i="4"/>
  <c r="I1131" i="4"/>
  <c r="L1132" i="4"/>
  <c r="J1131" i="4"/>
  <c r="P949" i="4"/>
  <c r="Q949" i="4"/>
  <c r="R949" i="4"/>
  <c r="N949" i="4"/>
  <c r="O949" i="4"/>
  <c r="S950" i="4"/>
  <c r="S953" i="4"/>
  <c r="S954" i="4"/>
  <c r="S951" i="4"/>
  <c r="S952" i="4"/>
  <c r="H325" i="4"/>
  <c r="I325" i="4"/>
  <c r="G325" i="4"/>
  <c r="J325" i="4"/>
  <c r="K325" i="4"/>
  <c r="L326" i="4"/>
  <c r="L327" i="4"/>
  <c r="L328" i="4"/>
  <c r="L329" i="4"/>
  <c r="L330" i="4"/>
  <c r="V676" i="4"/>
  <c r="W676" i="4"/>
  <c r="X676" i="4"/>
  <c r="Y676" i="4"/>
  <c r="U676" i="4"/>
  <c r="Z677" i="4"/>
  <c r="Z678" i="4"/>
  <c r="Z679" i="4"/>
  <c r="Z680" i="4"/>
  <c r="Z681" i="4"/>
  <c r="G1144" i="4"/>
  <c r="H1144" i="4"/>
  <c r="I1144" i="4"/>
  <c r="L1145" i="4"/>
  <c r="J1144" i="4"/>
  <c r="L1146" i="4"/>
  <c r="K1144" i="4"/>
  <c r="L1147" i="4"/>
  <c r="L1148" i="4"/>
  <c r="L1149" i="4"/>
  <c r="V806" i="4"/>
  <c r="W806" i="4"/>
  <c r="X806" i="4"/>
  <c r="Y806" i="4"/>
  <c r="U806" i="4"/>
  <c r="Z811" i="4"/>
  <c r="Z812" i="4" s="1"/>
  <c r="Z807" i="4"/>
  <c r="Z808" i="4"/>
  <c r="Z809" i="4"/>
  <c r="Z810" i="4"/>
  <c r="AC1222" i="4"/>
  <c r="AD1222" i="4"/>
  <c r="AE1222" i="4"/>
  <c r="AF1222" i="4"/>
  <c r="AB1222" i="4"/>
  <c r="AG1223" i="4"/>
  <c r="AG1224" i="4"/>
  <c r="AG1225" i="4"/>
  <c r="AG1226" i="4"/>
  <c r="AG1227" i="4"/>
  <c r="L575" i="4"/>
  <c r="L574" i="4"/>
  <c r="L576" i="4"/>
  <c r="G572" i="4"/>
  <c r="H572" i="4"/>
  <c r="I572" i="4"/>
  <c r="J572" i="4"/>
  <c r="L573" i="4"/>
  <c r="K572" i="4"/>
  <c r="L577" i="4"/>
  <c r="Q936" i="4"/>
  <c r="R936" i="4"/>
  <c r="N936" i="4"/>
  <c r="O936" i="4"/>
  <c r="P936" i="4"/>
  <c r="S939" i="4"/>
  <c r="S940" i="4"/>
  <c r="S941" i="4"/>
  <c r="S937" i="4"/>
  <c r="S938" i="4"/>
  <c r="V468" i="4"/>
  <c r="W468" i="4"/>
  <c r="X468" i="4"/>
  <c r="Y468" i="4"/>
  <c r="U468" i="4"/>
  <c r="Z469" i="4"/>
  <c r="Z470" i="4"/>
  <c r="Z471" i="4"/>
  <c r="Z472" i="4"/>
  <c r="Z473" i="4"/>
  <c r="L1159" i="4"/>
  <c r="K1157" i="4"/>
  <c r="L1160" i="4"/>
  <c r="L1161" i="4"/>
  <c r="L1162" i="4"/>
  <c r="G1157" i="4"/>
  <c r="H1157" i="4"/>
  <c r="I1157" i="4"/>
  <c r="L1158" i="4"/>
  <c r="J1157" i="4"/>
  <c r="N533" i="4"/>
  <c r="O533" i="4"/>
  <c r="P533" i="4"/>
  <c r="Q533" i="4"/>
  <c r="R533" i="4"/>
  <c r="S535" i="4"/>
  <c r="S536" i="4"/>
  <c r="S537" i="4"/>
  <c r="S538" i="4"/>
  <c r="S534" i="4"/>
  <c r="H247" i="4"/>
  <c r="G247" i="4"/>
  <c r="R337" i="4"/>
  <c r="W415" i="4"/>
  <c r="Z415" i="4" s="1"/>
  <c r="P571" i="4"/>
  <c r="AF584" i="4"/>
  <c r="AF870" i="4"/>
  <c r="W870" i="4"/>
  <c r="Q779" i="4"/>
  <c r="W883" i="4"/>
  <c r="Q896" i="4"/>
  <c r="S896" i="4" s="1"/>
  <c r="AG1157" i="4"/>
  <c r="AG1163" i="4" s="1"/>
  <c r="X1312" i="4"/>
  <c r="Z1312" i="4" s="1"/>
  <c r="L704" i="4"/>
  <c r="K702" i="4"/>
  <c r="L705" i="4"/>
  <c r="I702" i="4"/>
  <c r="L703" i="4"/>
  <c r="J702" i="4"/>
  <c r="L706" i="4"/>
  <c r="L707" i="4"/>
  <c r="G702" i="4"/>
  <c r="H702" i="4"/>
  <c r="G779" i="4"/>
  <c r="I792" i="4"/>
  <c r="L611" i="4"/>
  <c r="L617" i="4" s="1"/>
  <c r="P337" i="4"/>
  <c r="AF233" i="4"/>
  <c r="N481" i="4"/>
  <c r="O481" i="4"/>
  <c r="P481" i="4"/>
  <c r="Q481" i="4"/>
  <c r="R481" i="4"/>
  <c r="S482" i="4"/>
  <c r="S483" i="4"/>
  <c r="S484" i="4"/>
  <c r="S485" i="4"/>
  <c r="S486" i="4"/>
  <c r="P740" i="4"/>
  <c r="N714" i="4"/>
  <c r="AC870" i="4"/>
  <c r="AD961" i="4"/>
  <c r="AG961" i="4" s="1"/>
  <c r="N1325" i="4"/>
  <c r="P1156" i="4"/>
  <c r="R1130" i="4"/>
  <c r="L689" i="4"/>
  <c r="L695" i="4" s="1"/>
  <c r="I1013" i="4"/>
  <c r="L1013" i="4" s="1"/>
  <c r="N337" i="4"/>
  <c r="AD376" i="4"/>
  <c r="P845" i="4"/>
  <c r="Q845" i="4"/>
  <c r="R845" i="4"/>
  <c r="N845" i="4"/>
  <c r="O845" i="4"/>
  <c r="S846" i="4"/>
  <c r="S847" i="4"/>
  <c r="S848" i="4"/>
  <c r="S849" i="4"/>
  <c r="S850" i="4"/>
  <c r="AD831" i="4"/>
  <c r="V975" i="4"/>
  <c r="W975" i="4"/>
  <c r="X975" i="4"/>
  <c r="Y975" i="4"/>
  <c r="U975" i="4"/>
  <c r="Z977" i="4"/>
  <c r="Z978" i="4"/>
  <c r="Z979" i="4"/>
  <c r="Z980" i="4"/>
  <c r="Z976" i="4"/>
  <c r="O1117" i="4"/>
  <c r="W1013" i="4"/>
  <c r="Z1013" i="4" s="1"/>
  <c r="L1039" i="4"/>
  <c r="W520" i="4"/>
  <c r="X520" i="4"/>
  <c r="Y520" i="4"/>
  <c r="V520" i="4"/>
  <c r="U520" i="4"/>
  <c r="Z522" i="4"/>
  <c r="Z523" i="4"/>
  <c r="Z524" i="4"/>
  <c r="Z525" i="4"/>
  <c r="Z521" i="4"/>
  <c r="X1065" i="4"/>
  <c r="AF376" i="4"/>
  <c r="U545" i="4"/>
  <c r="Y844" i="4"/>
  <c r="Q1117" i="4"/>
  <c r="L728" i="4"/>
  <c r="L734" i="4" s="1"/>
  <c r="K402" i="4"/>
  <c r="P610" i="4"/>
  <c r="N1066" i="4"/>
  <c r="O1066" i="4"/>
  <c r="P1066" i="4"/>
  <c r="Q1066" i="4"/>
  <c r="R1066" i="4"/>
  <c r="S1071" i="4"/>
  <c r="S1067" i="4"/>
  <c r="S1068" i="4"/>
  <c r="S1069" i="4"/>
  <c r="S1070" i="4"/>
  <c r="Y402" i="4"/>
  <c r="AE506" i="4"/>
  <c r="AG506" i="4" s="1"/>
  <c r="P753" i="4"/>
  <c r="R831" i="4"/>
  <c r="Y923" i="4"/>
  <c r="V923" i="4"/>
  <c r="W923" i="4"/>
  <c r="X923" i="4"/>
  <c r="U923" i="4"/>
  <c r="Z924" i="4"/>
  <c r="Z925" i="4"/>
  <c r="Z926" i="4"/>
  <c r="Z927" i="4"/>
  <c r="Z928" i="4"/>
  <c r="AF1091" i="4"/>
  <c r="AG1091" i="4" s="1"/>
  <c r="Y1104" i="4"/>
  <c r="R1286" i="4"/>
  <c r="G1248" i="4"/>
  <c r="H1248" i="4"/>
  <c r="I1248" i="4"/>
  <c r="L1249" i="4"/>
  <c r="J1248" i="4"/>
  <c r="L1250" i="4"/>
  <c r="K1248" i="4"/>
  <c r="L1251" i="4"/>
  <c r="L1252" i="4"/>
  <c r="L1253" i="4"/>
  <c r="J389" i="4"/>
  <c r="O740" i="4"/>
  <c r="AC1144" i="4"/>
  <c r="AD1144" i="4"/>
  <c r="AF1144" i="4"/>
  <c r="AB1144" i="4"/>
  <c r="AE1144" i="4"/>
  <c r="AG1145" i="4"/>
  <c r="AG1146" i="4"/>
  <c r="AG1147" i="4"/>
  <c r="AG1148" i="4"/>
  <c r="AG1149" i="4"/>
  <c r="AF285" i="4"/>
  <c r="Q272" i="4"/>
  <c r="AD636" i="4"/>
  <c r="AE584" i="4"/>
  <c r="X506" i="4"/>
  <c r="Z506" i="4" s="1"/>
  <c r="U727" i="4"/>
  <c r="P1052" i="4"/>
  <c r="S1052" i="4" s="1"/>
  <c r="X1039" i="4"/>
  <c r="Z1039" i="4" s="1"/>
  <c r="P1286" i="4"/>
  <c r="N1286" i="4"/>
  <c r="X324" i="4"/>
  <c r="Z324" i="4" s="1"/>
  <c r="AE389" i="4"/>
  <c r="AG389" i="4" s="1"/>
  <c r="N779" i="4"/>
  <c r="W649" i="4"/>
  <c r="V818" i="4"/>
  <c r="AE740" i="4"/>
  <c r="J1325" i="4"/>
  <c r="L1325" i="4" s="1"/>
  <c r="J948" i="4"/>
  <c r="L948" i="4" s="1"/>
  <c r="G766" i="4"/>
  <c r="H298" i="4"/>
  <c r="L298" i="4" s="1"/>
  <c r="X454" i="4"/>
  <c r="L523" i="4"/>
  <c r="L525" i="4"/>
  <c r="G520" i="4"/>
  <c r="I520" i="4"/>
  <c r="J520" i="4"/>
  <c r="L521" i="4"/>
  <c r="K520" i="4"/>
  <c r="L522" i="4"/>
  <c r="L524" i="4"/>
  <c r="H520" i="4"/>
  <c r="L549" i="4"/>
  <c r="I546" i="4"/>
  <c r="J546" i="4"/>
  <c r="L548" i="4"/>
  <c r="L550" i="4"/>
  <c r="L551" i="4"/>
  <c r="G546" i="4"/>
  <c r="H546" i="4"/>
  <c r="L547" i="4"/>
  <c r="K546" i="4"/>
  <c r="S884" i="4"/>
  <c r="S890" i="4" s="1"/>
  <c r="Z1144" i="4"/>
  <c r="Z1150" i="4" s="1"/>
  <c r="L1105" i="4"/>
  <c r="L1111" i="4" s="1"/>
  <c r="AG338" i="4"/>
  <c r="AG344" i="4" s="1"/>
  <c r="L1170" i="4"/>
  <c r="L1176" i="4" s="1"/>
  <c r="L1030" i="4"/>
  <c r="I1027" i="4"/>
  <c r="L1028" i="4"/>
  <c r="J1027" i="4"/>
  <c r="K1027" i="4"/>
  <c r="L1029" i="4"/>
  <c r="L1031" i="4"/>
  <c r="L1032" i="4"/>
  <c r="G1027" i="4"/>
  <c r="H1027" i="4"/>
  <c r="K208" i="4"/>
  <c r="I208" i="4"/>
  <c r="H208" i="4"/>
  <c r="L210" i="4"/>
  <c r="AN210" i="4" s="1"/>
  <c r="L209" i="4"/>
  <c r="AN209" i="4" s="1"/>
  <c r="G208" i="4"/>
  <c r="L213" i="4"/>
  <c r="AN213" i="4" s="1"/>
  <c r="J208" i="4"/>
  <c r="L211" i="4"/>
  <c r="AN211" i="4" s="1"/>
  <c r="AG157" i="4"/>
  <c r="AQ157" i="4" s="1"/>
  <c r="AC156" i="4"/>
  <c r="AG158" i="4"/>
  <c r="AQ158" i="4" s="1"/>
  <c r="AB156" i="4"/>
  <c r="AG159" i="4"/>
  <c r="AQ159" i="4" s="1"/>
  <c r="AG161" i="4"/>
  <c r="AQ161" i="4" s="1"/>
  <c r="AG160" i="4"/>
  <c r="AQ160" i="4" s="1"/>
  <c r="S158" i="4"/>
  <c r="AO158" i="4" s="1"/>
  <c r="X156" i="4"/>
  <c r="W156" i="4"/>
  <c r="Y156" i="4"/>
  <c r="K156" i="4"/>
  <c r="I156" i="4"/>
  <c r="J156" i="4"/>
  <c r="AD156" i="4"/>
  <c r="AF156" i="4"/>
  <c r="AE156" i="4"/>
  <c r="V156" i="4"/>
  <c r="Z161" i="4"/>
  <c r="AP161" i="4" s="1"/>
  <c r="U156" i="4"/>
  <c r="Z159" i="4"/>
  <c r="AP159" i="4" s="1"/>
  <c r="Z157" i="4"/>
  <c r="AP157" i="4" s="1"/>
  <c r="Z158" i="4"/>
  <c r="AP158" i="4" s="1"/>
  <c r="Z160" i="4"/>
  <c r="AP160" i="4" s="1"/>
  <c r="L157" i="4"/>
  <c r="AN157" i="4" s="1"/>
  <c r="L158" i="4"/>
  <c r="AN158" i="4" s="1"/>
  <c r="L159" i="4"/>
  <c r="AN159" i="4" s="1"/>
  <c r="H156" i="4"/>
  <c r="L160" i="4"/>
  <c r="AN160" i="4" s="1"/>
  <c r="L161" i="4"/>
  <c r="AN161" i="4" s="1"/>
  <c r="G156" i="4"/>
  <c r="AG103" i="4"/>
  <c r="AG109" i="4" s="1"/>
  <c r="AQ109" i="4" s="1"/>
  <c r="AD104" i="4"/>
  <c r="AF104" i="4"/>
  <c r="AE104" i="4"/>
  <c r="BF64" i="17"/>
  <c r="BL64" i="17"/>
  <c r="BF46" i="17"/>
  <c r="BL46" i="17"/>
  <c r="BF28" i="17"/>
  <c r="BL28" i="17"/>
  <c r="E85" i="8" l="1"/>
  <c r="D67" i="8" s="1"/>
  <c r="D87" i="8"/>
  <c r="F76" i="8"/>
  <c r="G76" i="8"/>
  <c r="G39" i="1" s="1"/>
  <c r="Z90" i="4"/>
  <c r="V91" i="4" s="1"/>
  <c r="N91" i="4"/>
  <c r="O91" i="4"/>
  <c r="L64" i="4"/>
  <c r="AG278" i="4"/>
  <c r="AQ278" i="4" s="1"/>
  <c r="AG274" i="4"/>
  <c r="AQ274" i="4" s="1"/>
  <c r="AG277" i="4"/>
  <c r="AQ277" i="4" s="1"/>
  <c r="AB273" i="4"/>
  <c r="AC273" i="4"/>
  <c r="AR158" i="4"/>
  <c r="H195" i="4"/>
  <c r="L195" i="4" s="1"/>
  <c r="U77" i="4"/>
  <c r="AR157" i="4"/>
  <c r="E42" i="1"/>
  <c r="D70" i="8"/>
  <c r="D88" i="8"/>
  <c r="L199" i="4"/>
  <c r="AN199" i="4" s="1"/>
  <c r="L196" i="4"/>
  <c r="AN196" i="4" s="1"/>
  <c r="L201" i="4"/>
  <c r="AN201" i="4" s="1"/>
  <c r="L200" i="4"/>
  <c r="AN200" i="4" s="1"/>
  <c r="L246" i="4"/>
  <c r="L251" i="4" s="1"/>
  <c r="AN251" i="4" s="1"/>
  <c r="P156" i="4"/>
  <c r="Z103" i="4"/>
  <c r="L116" i="4"/>
  <c r="L122" i="4" s="1"/>
  <c r="AN122" i="4" s="1"/>
  <c r="V117" i="4"/>
  <c r="Z121" i="4"/>
  <c r="AP121" i="4" s="1"/>
  <c r="U117" i="4"/>
  <c r="Z263" i="4"/>
  <c r="AP263" i="4" s="1"/>
  <c r="Z545" i="4"/>
  <c r="Z883" i="4"/>
  <c r="AG298" i="4"/>
  <c r="AD299" i="4" s="1"/>
  <c r="Z262" i="4"/>
  <c r="AP262" i="4" s="1"/>
  <c r="S116" i="4"/>
  <c r="S118" i="4" s="1"/>
  <c r="AO118" i="4" s="1"/>
  <c r="AG316" i="4"/>
  <c r="AQ316" i="4" s="1"/>
  <c r="Y260" i="4"/>
  <c r="L90" i="4"/>
  <c r="I91" i="4" s="1"/>
  <c r="AG90" i="4"/>
  <c r="AB208" i="4"/>
  <c r="Z220" i="4"/>
  <c r="U221" i="4" s="1"/>
  <c r="S233" i="4"/>
  <c r="N234" i="4" s="1"/>
  <c r="AB312" i="4"/>
  <c r="Z147" i="4"/>
  <c r="AP147" i="4" s="1"/>
  <c r="V143" i="4"/>
  <c r="Z148" i="4"/>
  <c r="AP148" i="4" s="1"/>
  <c r="Z144" i="4"/>
  <c r="W143" i="4"/>
  <c r="U143" i="4"/>
  <c r="Z145" i="4"/>
  <c r="AP145" i="4" s="1"/>
  <c r="J1333" i="4"/>
  <c r="I25" i="4" s="1"/>
  <c r="AG64" i="4"/>
  <c r="AF65" i="4" s="1"/>
  <c r="AG142" i="4"/>
  <c r="S160" i="4"/>
  <c r="AO160" i="4" s="1"/>
  <c r="AR160" i="4" s="1"/>
  <c r="AC77" i="4"/>
  <c r="AG110" i="4"/>
  <c r="AQ110" i="4" s="1"/>
  <c r="S159" i="4"/>
  <c r="AO159" i="4" s="1"/>
  <c r="AR159" i="4" s="1"/>
  <c r="Z265" i="4"/>
  <c r="AP265" i="4" s="1"/>
  <c r="Z261" i="4"/>
  <c r="AP261" i="4" s="1"/>
  <c r="W260" i="4"/>
  <c r="L77" i="4"/>
  <c r="L79" i="4" s="1"/>
  <c r="AN79" i="4" s="1"/>
  <c r="Z119" i="4"/>
  <c r="AP119" i="4" s="1"/>
  <c r="N156" i="4"/>
  <c r="AG314" i="4"/>
  <c r="AQ314" i="4" s="1"/>
  <c r="O156" i="4"/>
  <c r="AG233" i="4"/>
  <c r="AG239" i="4" s="1"/>
  <c r="AQ239" i="4" s="1"/>
  <c r="Z264" i="4"/>
  <c r="AP264" i="4" s="1"/>
  <c r="U260" i="4"/>
  <c r="Z118" i="4"/>
  <c r="AP118" i="4" s="1"/>
  <c r="AC312" i="4"/>
  <c r="AD312" i="4"/>
  <c r="Z120" i="4"/>
  <c r="AP120" i="4" s="1"/>
  <c r="Z122" i="4"/>
  <c r="AP122" i="4" s="1"/>
  <c r="H117" i="4"/>
  <c r="R156" i="4"/>
  <c r="AD208" i="4"/>
  <c r="AG313" i="4"/>
  <c r="AQ313" i="4" s="1"/>
  <c r="AE312" i="4"/>
  <c r="AG315" i="4"/>
  <c r="AQ315" i="4" s="1"/>
  <c r="S1313" i="4"/>
  <c r="S1319" i="4" s="1"/>
  <c r="Z194" i="4"/>
  <c r="Z197" i="4" s="1"/>
  <c r="AP197" i="4" s="1"/>
  <c r="AG214" i="4"/>
  <c r="AQ214" i="4" s="1"/>
  <c r="AG209" i="4"/>
  <c r="AQ209" i="4" s="1"/>
  <c r="AG107" i="4"/>
  <c r="AQ107" i="4" s="1"/>
  <c r="Z123" i="4"/>
  <c r="Z149" i="4"/>
  <c r="Q156" i="4"/>
  <c r="AC208" i="4"/>
  <c r="S207" i="4"/>
  <c r="P208" i="4" s="1"/>
  <c r="S285" i="4"/>
  <c r="S289" i="4" s="1"/>
  <c r="AO289" i="4" s="1"/>
  <c r="AG317" i="4"/>
  <c r="AQ317" i="4" s="1"/>
  <c r="Y143" i="4"/>
  <c r="X143" i="4"/>
  <c r="Z51" i="4"/>
  <c r="V52" i="4" s="1"/>
  <c r="L120" i="4"/>
  <c r="AN120" i="4" s="1"/>
  <c r="Z146" i="4"/>
  <c r="AP146" i="4" s="1"/>
  <c r="S161" i="4"/>
  <c r="AO161" i="4" s="1"/>
  <c r="AR161" i="4" s="1"/>
  <c r="L198" i="4"/>
  <c r="AN198" i="4" s="1"/>
  <c r="AG212" i="4"/>
  <c r="AQ212" i="4" s="1"/>
  <c r="S298" i="4"/>
  <c r="Z298" i="4"/>
  <c r="Z301" i="4" s="1"/>
  <c r="AP301" i="4" s="1"/>
  <c r="S103" i="4"/>
  <c r="S106" i="4" s="1"/>
  <c r="AO106" i="4" s="1"/>
  <c r="L168" i="4"/>
  <c r="H169" i="4" s="1"/>
  <c r="Z168" i="4"/>
  <c r="O208" i="4"/>
  <c r="Q208" i="4"/>
  <c r="S212" i="4"/>
  <c r="AO212" i="4" s="1"/>
  <c r="S210" i="4"/>
  <c r="AO210" i="4" s="1"/>
  <c r="AG119" i="4"/>
  <c r="AQ119" i="4" s="1"/>
  <c r="AG121" i="4"/>
  <c r="AQ121" i="4" s="1"/>
  <c r="AG118" i="4"/>
  <c r="AQ118" i="4" s="1"/>
  <c r="AG123" i="4"/>
  <c r="AQ123" i="4" s="1"/>
  <c r="AG122" i="4"/>
  <c r="AQ122" i="4" s="1"/>
  <c r="AC117" i="4"/>
  <c r="AB117" i="4"/>
  <c r="AG120" i="4"/>
  <c r="AQ120" i="4" s="1"/>
  <c r="G1333" i="4"/>
  <c r="F25" i="4" s="1"/>
  <c r="L51" i="4"/>
  <c r="I52" i="4" s="1"/>
  <c r="N65" i="4"/>
  <c r="S119" i="4"/>
  <c r="AO119" i="4" s="1"/>
  <c r="S142" i="4"/>
  <c r="S147" i="4" s="1"/>
  <c r="AO147" i="4" s="1"/>
  <c r="L175" i="4"/>
  <c r="AN175" i="4" s="1"/>
  <c r="S168" i="4"/>
  <c r="S173" i="4" s="1"/>
  <c r="AO173" i="4" s="1"/>
  <c r="L181" i="4"/>
  <c r="S105" i="4"/>
  <c r="AO105" i="4" s="1"/>
  <c r="AG108" i="4"/>
  <c r="AQ108" i="4" s="1"/>
  <c r="L1312" i="4"/>
  <c r="S51" i="4"/>
  <c r="S56" i="4" s="1"/>
  <c r="AO56" i="4" s="1"/>
  <c r="L103" i="4"/>
  <c r="L105" i="4" s="1"/>
  <c r="AN105" i="4" s="1"/>
  <c r="I1333" i="4"/>
  <c r="H25" i="4" s="1"/>
  <c r="L220" i="4"/>
  <c r="L226" i="4" s="1"/>
  <c r="AN226" i="4" s="1"/>
  <c r="S259" i="4"/>
  <c r="S265" i="4" s="1"/>
  <c r="AO265" i="4" s="1"/>
  <c r="AG106" i="4"/>
  <c r="AQ106" i="4" s="1"/>
  <c r="S121" i="4"/>
  <c r="AO121" i="4" s="1"/>
  <c r="L259" i="4"/>
  <c r="L265" i="4" s="1"/>
  <c r="AN265" i="4" s="1"/>
  <c r="H40" i="1"/>
  <c r="H42" i="1"/>
  <c r="E76" i="8"/>
  <c r="AB77" i="4"/>
  <c r="O77" i="4"/>
  <c r="N77" i="4"/>
  <c r="L311" i="4"/>
  <c r="V312" i="4"/>
  <c r="Z317" i="4"/>
  <c r="AP317" i="4" s="1"/>
  <c r="X312" i="4"/>
  <c r="Z316" i="4"/>
  <c r="AP316" i="4" s="1"/>
  <c r="Z313" i="4"/>
  <c r="AP313" i="4" s="1"/>
  <c r="U312" i="4"/>
  <c r="W312" i="4"/>
  <c r="Z315" i="4"/>
  <c r="AP315" i="4" s="1"/>
  <c r="Z314" i="4"/>
  <c r="AP314" i="4" s="1"/>
  <c r="Y312" i="4"/>
  <c r="V299" i="4"/>
  <c r="Z304" i="4"/>
  <c r="AP304" i="4" s="1"/>
  <c r="Z300" i="4"/>
  <c r="AP300" i="4" s="1"/>
  <c r="Z303" i="4"/>
  <c r="AP303" i="4" s="1"/>
  <c r="Z302" i="4"/>
  <c r="AP302" i="4" s="1"/>
  <c r="R299" i="4"/>
  <c r="S300" i="4"/>
  <c r="AO300" i="4" s="1"/>
  <c r="S304" i="4"/>
  <c r="AO304" i="4" s="1"/>
  <c r="N299" i="4"/>
  <c r="S301" i="4"/>
  <c r="AO301" i="4" s="1"/>
  <c r="S303" i="4"/>
  <c r="AO303" i="4" s="1"/>
  <c r="O299" i="4"/>
  <c r="S302" i="4"/>
  <c r="AO302" i="4" s="1"/>
  <c r="Q299" i="4"/>
  <c r="P299" i="4"/>
  <c r="N286" i="4"/>
  <c r="L285" i="4"/>
  <c r="L289" i="4" s="1"/>
  <c r="AN289" i="4" s="1"/>
  <c r="Z290" i="4"/>
  <c r="AP290" i="4" s="1"/>
  <c r="X286" i="4"/>
  <c r="V273" i="4"/>
  <c r="U273" i="4"/>
  <c r="Z277" i="4"/>
  <c r="AP277" i="4" s="1"/>
  <c r="Z275" i="4"/>
  <c r="AP275" i="4" s="1"/>
  <c r="Z276" i="4"/>
  <c r="AP276" i="4" s="1"/>
  <c r="Z274" i="4"/>
  <c r="AP274" i="4" s="1"/>
  <c r="Z278" i="4"/>
  <c r="AP278" i="4" s="1"/>
  <c r="K260" i="4"/>
  <c r="L261" i="4"/>
  <c r="AN261" i="4" s="1"/>
  <c r="AP260" i="4"/>
  <c r="J260" i="4"/>
  <c r="Z266" i="4"/>
  <c r="L250" i="4"/>
  <c r="AN250" i="4" s="1"/>
  <c r="AG246" i="4"/>
  <c r="AD247" i="4" s="1"/>
  <c r="L249" i="4"/>
  <c r="AN249" i="4" s="1"/>
  <c r="J247" i="4"/>
  <c r="V234" i="4"/>
  <c r="U234" i="4"/>
  <c r="Z236" i="4"/>
  <c r="AP236" i="4" s="1"/>
  <c r="Z239" i="4"/>
  <c r="AP239" i="4" s="1"/>
  <c r="Z235" i="4"/>
  <c r="AP235" i="4" s="1"/>
  <c r="Z238" i="4"/>
  <c r="AP238" i="4" s="1"/>
  <c r="Z237" i="4"/>
  <c r="AP237" i="4" s="1"/>
  <c r="S238" i="4"/>
  <c r="AO238" i="4" s="1"/>
  <c r="S237" i="4"/>
  <c r="AO237" i="4" s="1"/>
  <c r="S220" i="4"/>
  <c r="O221" i="4" s="1"/>
  <c r="AG220" i="4"/>
  <c r="AF221" i="4" s="1"/>
  <c r="X221" i="4"/>
  <c r="V221" i="4"/>
  <c r="Z226" i="4"/>
  <c r="AP226" i="4" s="1"/>
  <c r="Z225" i="4"/>
  <c r="AP225" i="4" s="1"/>
  <c r="Z223" i="4"/>
  <c r="AP223" i="4" s="1"/>
  <c r="N221" i="4"/>
  <c r="I221" i="4"/>
  <c r="S214" i="4"/>
  <c r="AP214" i="4" s="1"/>
  <c r="S213" i="4"/>
  <c r="AO213" i="4" s="1"/>
  <c r="AF208" i="4"/>
  <c r="AE208" i="4"/>
  <c r="AG210" i="4"/>
  <c r="AQ210" i="4" s="1"/>
  <c r="AG213" i="4"/>
  <c r="AQ213" i="4" s="1"/>
  <c r="AN208" i="4"/>
  <c r="Z210" i="4"/>
  <c r="AP210" i="4" s="1"/>
  <c r="Z214" i="4"/>
  <c r="Z213" i="4"/>
  <c r="AP213" i="4" s="1"/>
  <c r="Y208" i="4"/>
  <c r="Z211" i="4"/>
  <c r="AP211" i="4" s="1"/>
  <c r="V208" i="4"/>
  <c r="W208" i="4"/>
  <c r="Z212" i="4"/>
  <c r="AP212" i="4" s="1"/>
  <c r="U208" i="4"/>
  <c r="X208" i="4"/>
  <c r="Z209" i="4"/>
  <c r="AP209" i="4" s="1"/>
  <c r="Z199" i="4"/>
  <c r="AP199" i="4" s="1"/>
  <c r="AG199" i="4"/>
  <c r="AQ199" i="4" s="1"/>
  <c r="AC195" i="4"/>
  <c r="AG196" i="4"/>
  <c r="AQ196" i="4" s="1"/>
  <c r="AB195" i="4"/>
  <c r="AG200" i="4"/>
  <c r="AQ200" i="4" s="1"/>
  <c r="AG197" i="4"/>
  <c r="AQ197" i="4" s="1"/>
  <c r="AG198" i="4"/>
  <c r="AQ198" i="4" s="1"/>
  <c r="AG201" i="4"/>
  <c r="AQ201" i="4" s="1"/>
  <c r="V195" i="4"/>
  <c r="O195" i="4"/>
  <c r="S200" i="4"/>
  <c r="AO200" i="4" s="1"/>
  <c r="S199" i="4"/>
  <c r="AO199" i="4" s="1"/>
  <c r="S198" i="4"/>
  <c r="AO198" i="4" s="1"/>
  <c r="S201" i="4"/>
  <c r="S197" i="4"/>
  <c r="AO197" i="4" s="1"/>
  <c r="S196" i="4"/>
  <c r="AO196" i="4" s="1"/>
  <c r="N195" i="4"/>
  <c r="L184" i="4"/>
  <c r="AN184" i="4" s="1"/>
  <c r="AR184" i="4" s="1"/>
  <c r="L188" i="4"/>
  <c r="AN188" i="4" s="1"/>
  <c r="AR188" i="4" s="1"/>
  <c r="K182" i="4"/>
  <c r="L183" i="4"/>
  <c r="AN183" i="4" s="1"/>
  <c r="AR183" i="4" s="1"/>
  <c r="I182" i="4"/>
  <c r="L186" i="4"/>
  <c r="AN186" i="4" s="1"/>
  <c r="AR186" i="4" s="1"/>
  <c r="L187" i="4"/>
  <c r="AN187" i="4" s="1"/>
  <c r="AR187" i="4" s="1"/>
  <c r="H182" i="4"/>
  <c r="L185" i="4"/>
  <c r="AN185" i="4" s="1"/>
  <c r="AR185" i="4" s="1"/>
  <c r="G182" i="4"/>
  <c r="J182" i="4"/>
  <c r="AG168" i="4"/>
  <c r="Y169" i="4"/>
  <c r="Z171" i="4"/>
  <c r="AP171" i="4" s="1"/>
  <c r="Z173" i="4"/>
  <c r="AP173" i="4" s="1"/>
  <c r="X169" i="4"/>
  <c r="U169" i="4"/>
  <c r="Z172" i="4"/>
  <c r="AP172" i="4" s="1"/>
  <c r="Z174" i="4"/>
  <c r="AP174" i="4" s="1"/>
  <c r="W169" i="4"/>
  <c r="Z170" i="4"/>
  <c r="AP170" i="4" s="1"/>
  <c r="Z175" i="4"/>
  <c r="V169" i="4"/>
  <c r="S172" i="4"/>
  <c r="AO172" i="4" s="1"/>
  <c r="O169" i="4"/>
  <c r="AP156" i="4"/>
  <c r="AN156" i="4"/>
  <c r="AO156" i="4"/>
  <c r="AQ156" i="4"/>
  <c r="L142" i="4"/>
  <c r="I143" i="4" s="1"/>
  <c r="AP143" i="4"/>
  <c r="R143" i="4"/>
  <c r="S144" i="4"/>
  <c r="AO144" i="4" s="1"/>
  <c r="O143" i="4"/>
  <c r="S145" i="4"/>
  <c r="AO145" i="4" s="1"/>
  <c r="S148" i="4"/>
  <c r="AO148" i="4" s="1"/>
  <c r="L149" i="4"/>
  <c r="AN149" i="4" s="1"/>
  <c r="AP144" i="4"/>
  <c r="Z117" i="4"/>
  <c r="AQ117" i="4"/>
  <c r="Z109" i="4"/>
  <c r="AP109" i="4" s="1"/>
  <c r="Z105" i="4"/>
  <c r="AP105" i="4" s="1"/>
  <c r="Z107" i="4"/>
  <c r="AP107" i="4" s="1"/>
  <c r="Z110" i="4"/>
  <c r="Z108" i="4"/>
  <c r="AP108" i="4" s="1"/>
  <c r="Z106" i="4"/>
  <c r="AP106" i="4" s="1"/>
  <c r="U104" i="4"/>
  <c r="V104" i="4"/>
  <c r="AC104" i="4"/>
  <c r="AB104" i="4"/>
  <c r="AG105" i="4"/>
  <c r="AQ105" i="4" s="1"/>
  <c r="AG94" i="4"/>
  <c r="AQ94" i="4" s="1"/>
  <c r="AG96" i="4"/>
  <c r="AQ96" i="4" s="1"/>
  <c r="Y91" i="4"/>
  <c r="Z93" i="4"/>
  <c r="AP93" i="4" s="1"/>
  <c r="Z96" i="4"/>
  <c r="AP96" i="4" s="1"/>
  <c r="Z94" i="4"/>
  <c r="AP94" i="4" s="1"/>
  <c r="Z97" i="4"/>
  <c r="S95" i="4"/>
  <c r="AO95" i="4" s="1"/>
  <c r="S93" i="4"/>
  <c r="AO93" i="4" s="1"/>
  <c r="R91" i="4"/>
  <c r="S92" i="4"/>
  <c r="AO92" i="4" s="1"/>
  <c r="S97" i="4"/>
  <c r="S96" i="4"/>
  <c r="AO96" i="4" s="1"/>
  <c r="Q91" i="4"/>
  <c r="P91" i="4"/>
  <c r="S94" i="4"/>
  <c r="AO94" i="4" s="1"/>
  <c r="H1333" i="4"/>
  <c r="G25" i="4" s="1"/>
  <c r="Q65" i="4"/>
  <c r="S67" i="4"/>
  <c r="AO67" i="4" s="1"/>
  <c r="S71" i="4"/>
  <c r="AO71" i="4" s="1"/>
  <c r="AG70" i="4"/>
  <c r="AQ70" i="4" s="1"/>
  <c r="AD65" i="4"/>
  <c r="AC65" i="4"/>
  <c r="AG68" i="4"/>
  <c r="AQ68" i="4" s="1"/>
  <c r="AB65" i="4"/>
  <c r="AG71" i="4"/>
  <c r="AQ71" i="4" s="1"/>
  <c r="AG67" i="4"/>
  <c r="AQ67" i="4" s="1"/>
  <c r="AG66" i="4"/>
  <c r="AQ66" i="4" s="1"/>
  <c r="AG69" i="4"/>
  <c r="AQ69" i="4" s="1"/>
  <c r="AE65" i="4"/>
  <c r="X65" i="4"/>
  <c r="Z66" i="4"/>
  <c r="AP66" i="4" s="1"/>
  <c r="Z69" i="4"/>
  <c r="AP69" i="4" s="1"/>
  <c r="Z68" i="4"/>
  <c r="AP68" i="4" s="1"/>
  <c r="U65" i="4"/>
  <c r="V65" i="4"/>
  <c r="Y65" i="4"/>
  <c r="Z67" i="4"/>
  <c r="AP67" i="4" s="1"/>
  <c r="Z70" i="4"/>
  <c r="AP70" i="4" s="1"/>
  <c r="Z71" i="4"/>
  <c r="W65" i="4"/>
  <c r="R65" i="4"/>
  <c r="O65" i="4"/>
  <c r="S68" i="4"/>
  <c r="AO68" i="4" s="1"/>
  <c r="S66" i="4"/>
  <c r="AO66" i="4" s="1"/>
  <c r="P65" i="4"/>
  <c r="S69" i="4"/>
  <c r="AO69" i="4" s="1"/>
  <c r="I65" i="4"/>
  <c r="L66" i="4"/>
  <c r="AN66" i="4" s="1"/>
  <c r="L68" i="4"/>
  <c r="AN68" i="4" s="1"/>
  <c r="G65" i="4"/>
  <c r="L71" i="4"/>
  <c r="AN71" i="4" s="1"/>
  <c r="L70" i="4"/>
  <c r="AN70" i="4" s="1"/>
  <c r="J65" i="4"/>
  <c r="H65" i="4"/>
  <c r="K65" i="4"/>
  <c r="L67" i="4"/>
  <c r="AN67" i="4" s="1"/>
  <c r="L69" i="4"/>
  <c r="AN69" i="4" s="1"/>
  <c r="AP71" i="4"/>
  <c r="K1333" i="4"/>
  <c r="J25" i="4" s="1"/>
  <c r="AG51" i="4"/>
  <c r="P38" i="4"/>
  <c r="R38" i="4"/>
  <c r="G14" i="10"/>
  <c r="S1325" i="4"/>
  <c r="H81" i="8"/>
  <c r="F15" i="10"/>
  <c r="F81" i="8"/>
  <c r="D15" i="10"/>
  <c r="D79" i="8"/>
  <c r="D17" i="10"/>
  <c r="G17" i="10" s="1"/>
  <c r="D57" i="8"/>
  <c r="G42" i="1"/>
  <c r="F42" i="1"/>
  <c r="D48" i="8"/>
  <c r="E81" i="8"/>
  <c r="C15" i="10"/>
  <c r="L792" i="4"/>
  <c r="A99" i="4"/>
  <c r="AI86" i="4"/>
  <c r="E20" i="10"/>
  <c r="F20" i="10"/>
  <c r="AO1319" i="4"/>
  <c r="AP1319" i="4"/>
  <c r="N1336" i="4"/>
  <c r="AO1313" i="4"/>
  <c r="L1315" i="4"/>
  <c r="AN1315" i="4" s="1"/>
  <c r="L1314" i="4"/>
  <c r="L1316" i="4"/>
  <c r="AN1316" i="4" s="1"/>
  <c r="H1313" i="4"/>
  <c r="L1317" i="4"/>
  <c r="AN1317" i="4" s="1"/>
  <c r="L1318" i="4"/>
  <c r="AN1318" i="4" s="1"/>
  <c r="G1313" i="4"/>
  <c r="W130" i="4"/>
  <c r="X130" i="4"/>
  <c r="Y130" i="4"/>
  <c r="AE130" i="4"/>
  <c r="AF130" i="4"/>
  <c r="AD130" i="4"/>
  <c r="P130" i="4"/>
  <c r="Q130" i="4"/>
  <c r="R130" i="4"/>
  <c r="I130" i="4"/>
  <c r="K130" i="4"/>
  <c r="J130" i="4"/>
  <c r="Z1325" i="4"/>
  <c r="Z987" i="4"/>
  <c r="S1091" i="4"/>
  <c r="AG857" i="4"/>
  <c r="AG831" i="4"/>
  <c r="Z818" i="4"/>
  <c r="L766" i="4"/>
  <c r="S753" i="4"/>
  <c r="L38" i="4"/>
  <c r="I39" i="4" s="1"/>
  <c r="Z136" i="4"/>
  <c r="V130" i="4"/>
  <c r="Z135" i="4"/>
  <c r="AP135" i="4" s="1"/>
  <c r="Z132" i="4"/>
  <c r="AP132" i="4" s="1"/>
  <c r="Z134" i="4"/>
  <c r="AP134" i="4" s="1"/>
  <c r="Z133" i="4"/>
  <c r="AP133" i="4" s="1"/>
  <c r="U130" i="4"/>
  <c r="Z131" i="4"/>
  <c r="AP131" i="4" s="1"/>
  <c r="AC130" i="4"/>
  <c r="AG135" i="4"/>
  <c r="AQ135" i="4" s="1"/>
  <c r="AG136" i="4"/>
  <c r="AQ136" i="4" s="1"/>
  <c r="AG132" i="4"/>
  <c r="AQ132" i="4" s="1"/>
  <c r="AG131" i="4"/>
  <c r="AQ131" i="4" s="1"/>
  <c r="AG133" i="4"/>
  <c r="AQ133" i="4" s="1"/>
  <c r="AB130" i="4"/>
  <c r="AG134" i="4"/>
  <c r="AQ134" i="4" s="1"/>
  <c r="L136" i="4"/>
  <c r="AN136" i="4" s="1"/>
  <c r="L131" i="4"/>
  <c r="AN131" i="4" s="1"/>
  <c r="L132" i="4"/>
  <c r="AN132" i="4" s="1"/>
  <c r="L133" i="4"/>
  <c r="AN133" i="4" s="1"/>
  <c r="L135" i="4"/>
  <c r="AN135" i="4" s="1"/>
  <c r="G130" i="4"/>
  <c r="L134" i="4"/>
  <c r="AN134" i="4" s="1"/>
  <c r="H130" i="4"/>
  <c r="S131" i="4"/>
  <c r="AO131" i="4" s="1"/>
  <c r="S136" i="4"/>
  <c r="S135" i="4"/>
  <c r="AO135" i="4" s="1"/>
  <c r="S132" i="4"/>
  <c r="AO132" i="4" s="1"/>
  <c r="S134" i="4"/>
  <c r="AO134" i="4" s="1"/>
  <c r="N130" i="4"/>
  <c r="O130" i="4"/>
  <c r="S133" i="4"/>
  <c r="AO133" i="4" s="1"/>
  <c r="Z454" i="4"/>
  <c r="AG584" i="4"/>
  <c r="Z637" i="4"/>
  <c r="Z643" i="4" s="1"/>
  <c r="AG714" i="4"/>
  <c r="AG870" i="4"/>
  <c r="Z870" i="4"/>
  <c r="Z923" i="4"/>
  <c r="Z929" i="4" s="1"/>
  <c r="Z1208" i="4"/>
  <c r="S714" i="4"/>
  <c r="S610" i="4"/>
  <c r="S598" i="4"/>
  <c r="L1222" i="4"/>
  <c r="L1228" i="4" s="1"/>
  <c r="L779" i="4"/>
  <c r="L676" i="4"/>
  <c r="L682" i="4" s="1"/>
  <c r="S1286" i="4"/>
  <c r="Z975" i="4"/>
  <c r="Z981" i="4" s="1"/>
  <c r="L975" i="4"/>
  <c r="L981" i="4" s="1"/>
  <c r="AG636" i="4"/>
  <c r="Z1299" i="4"/>
  <c r="AG780" i="4"/>
  <c r="AG786" i="4" s="1"/>
  <c r="AG793" i="4"/>
  <c r="AG799" i="4" s="1"/>
  <c r="Z1053" i="4"/>
  <c r="Z1059" i="4" s="1"/>
  <c r="S1130" i="4"/>
  <c r="AG740" i="4"/>
  <c r="Z1079" i="4"/>
  <c r="Z1085" i="4" s="1"/>
  <c r="S636" i="4"/>
  <c r="S571" i="4"/>
  <c r="S676" i="4"/>
  <c r="S682" i="4" s="1"/>
  <c r="S831" i="4"/>
  <c r="Z754" i="4"/>
  <c r="Z760" i="4" s="1"/>
  <c r="AG1169" i="4"/>
  <c r="AG896" i="4"/>
  <c r="S1156" i="4"/>
  <c r="L1066" i="4"/>
  <c r="L1072" i="4" s="1"/>
  <c r="AG1001" i="4"/>
  <c r="AG1007" i="4" s="1"/>
  <c r="S779" i="4"/>
  <c r="AG546" i="4"/>
  <c r="AG552" i="4" s="1"/>
  <c r="AG611" i="4"/>
  <c r="AG617" i="4" s="1"/>
  <c r="AG597" i="4"/>
  <c r="S1105" i="4"/>
  <c r="S1111" i="4" s="1"/>
  <c r="S910" i="4"/>
  <c r="S916" i="4" s="1"/>
  <c r="Z806" i="4"/>
  <c r="S1183" i="4"/>
  <c r="S1189" i="4" s="1"/>
  <c r="L494" i="4"/>
  <c r="L500" i="4" s="1"/>
  <c r="AG416" i="4"/>
  <c r="AG422" i="4" s="1"/>
  <c r="L402" i="4"/>
  <c r="S377" i="4"/>
  <c r="S383" i="4" s="1"/>
  <c r="Z377" i="4"/>
  <c r="Z383" i="4" s="1"/>
  <c r="Z364" i="4"/>
  <c r="Z370" i="4" s="1"/>
  <c r="AG364" i="4"/>
  <c r="AG370" i="4" s="1"/>
  <c r="S350" i="4"/>
  <c r="Y390" i="4"/>
  <c r="V390" i="4"/>
  <c r="W390" i="4"/>
  <c r="X390" i="4"/>
  <c r="U390" i="4"/>
  <c r="Z391" i="4"/>
  <c r="Z392" i="4"/>
  <c r="Z393" i="4"/>
  <c r="Z394" i="4"/>
  <c r="Z395" i="4"/>
  <c r="L341" i="4"/>
  <c r="L342" i="4"/>
  <c r="G338" i="4"/>
  <c r="H338" i="4"/>
  <c r="I338" i="4"/>
  <c r="J338" i="4"/>
  <c r="K338" i="4"/>
  <c r="L339" i="4"/>
  <c r="L340" i="4"/>
  <c r="L343" i="4"/>
  <c r="Y819" i="4"/>
  <c r="V819" i="4"/>
  <c r="W819" i="4"/>
  <c r="X819" i="4"/>
  <c r="U819" i="4"/>
  <c r="Z820" i="4"/>
  <c r="Z821" i="4"/>
  <c r="Z822" i="4"/>
  <c r="Z823" i="4"/>
  <c r="Z824" i="4"/>
  <c r="X1040" i="4"/>
  <c r="V1040" i="4"/>
  <c r="W1040" i="4"/>
  <c r="Y1040" i="4"/>
  <c r="U1040" i="4"/>
  <c r="Z1041" i="4"/>
  <c r="Z1042" i="4"/>
  <c r="Z1043" i="4"/>
  <c r="Z1044" i="4"/>
  <c r="Z1045" i="4"/>
  <c r="AC871" i="4"/>
  <c r="AE871" i="4"/>
  <c r="AF871" i="4"/>
  <c r="AB871" i="4"/>
  <c r="AD871" i="4"/>
  <c r="AG872" i="4"/>
  <c r="AG874" i="4"/>
  <c r="AG875" i="4"/>
  <c r="AG873" i="4"/>
  <c r="AG876" i="4"/>
  <c r="P1053" i="4"/>
  <c r="Q1053" i="4"/>
  <c r="R1053" i="4"/>
  <c r="N1053" i="4"/>
  <c r="O1053" i="4"/>
  <c r="S1057" i="4"/>
  <c r="S1058" i="4"/>
  <c r="S1054" i="4"/>
  <c r="S1055" i="4"/>
  <c r="S1056" i="4"/>
  <c r="AD1092" i="4"/>
  <c r="AF1092" i="4"/>
  <c r="AB1092" i="4"/>
  <c r="AE1092" i="4"/>
  <c r="AC1092" i="4"/>
  <c r="AG1094" i="4"/>
  <c r="AG1096" i="4"/>
  <c r="AG1097" i="4"/>
  <c r="AG1093" i="4"/>
  <c r="AG1095" i="4"/>
  <c r="W624" i="4"/>
  <c r="X624" i="4"/>
  <c r="Y624" i="4"/>
  <c r="V624" i="4"/>
  <c r="U624" i="4"/>
  <c r="Z626" i="4"/>
  <c r="Z627" i="4"/>
  <c r="Z628" i="4"/>
  <c r="Z629" i="4"/>
  <c r="Z625" i="4"/>
  <c r="AC637" i="4"/>
  <c r="AF637" i="4"/>
  <c r="AB637" i="4"/>
  <c r="AE637" i="4"/>
  <c r="AD637" i="4"/>
  <c r="AG641" i="4"/>
  <c r="AG638" i="4"/>
  <c r="AG639" i="4"/>
  <c r="AG640" i="4"/>
  <c r="AG642" i="4"/>
  <c r="R923" i="4"/>
  <c r="N923" i="4"/>
  <c r="O923" i="4"/>
  <c r="P923" i="4"/>
  <c r="Q923" i="4"/>
  <c r="S925" i="4"/>
  <c r="S926" i="4"/>
  <c r="S927" i="4"/>
  <c r="S928" i="4"/>
  <c r="S924" i="4"/>
  <c r="V1300" i="4"/>
  <c r="W1300" i="4"/>
  <c r="X1300" i="4"/>
  <c r="Y1300" i="4"/>
  <c r="U1300" i="4"/>
  <c r="Z1303" i="4"/>
  <c r="Z1304" i="4"/>
  <c r="Z1305" i="4"/>
  <c r="Z1301" i="4"/>
  <c r="Z1302" i="4"/>
  <c r="G884" i="4"/>
  <c r="H884" i="4"/>
  <c r="L888" i="4"/>
  <c r="L889" i="4"/>
  <c r="L885" i="4"/>
  <c r="L886" i="4"/>
  <c r="L887" i="4"/>
  <c r="I884" i="4"/>
  <c r="J884" i="4"/>
  <c r="K884" i="4"/>
  <c r="AC494" i="4"/>
  <c r="AE494" i="4"/>
  <c r="AD494" i="4"/>
  <c r="AF494" i="4"/>
  <c r="AB494" i="4"/>
  <c r="AG495" i="4"/>
  <c r="AG496" i="4"/>
  <c r="AG497" i="4"/>
  <c r="AG498" i="4"/>
  <c r="AG499" i="4"/>
  <c r="N572" i="4"/>
  <c r="O572" i="4"/>
  <c r="P572" i="4"/>
  <c r="Q572" i="4"/>
  <c r="R572" i="4"/>
  <c r="S577" i="4"/>
  <c r="S573" i="4"/>
  <c r="S574" i="4"/>
  <c r="S575" i="4"/>
  <c r="S576" i="4"/>
  <c r="V1118" i="4"/>
  <c r="W1118" i="4"/>
  <c r="X1118" i="4"/>
  <c r="Y1118" i="4"/>
  <c r="U1118" i="4"/>
  <c r="Z1123" i="4"/>
  <c r="Z1119" i="4"/>
  <c r="Z1120" i="4"/>
  <c r="Z1121" i="4"/>
  <c r="Z1122" i="4"/>
  <c r="V988" i="4"/>
  <c r="W988" i="4"/>
  <c r="X988" i="4"/>
  <c r="Y988" i="4"/>
  <c r="U988" i="4"/>
  <c r="Z991" i="4"/>
  <c r="Z992" i="4"/>
  <c r="Z993" i="4"/>
  <c r="Z989" i="4"/>
  <c r="Z990" i="4"/>
  <c r="V481" i="4"/>
  <c r="W481" i="4"/>
  <c r="X481" i="4"/>
  <c r="Y481" i="4"/>
  <c r="U481" i="4"/>
  <c r="Z482" i="4"/>
  <c r="Z483" i="4"/>
  <c r="Z484" i="4"/>
  <c r="Z485" i="4"/>
  <c r="Z486" i="4"/>
  <c r="V429" i="4"/>
  <c r="W429" i="4"/>
  <c r="X429" i="4"/>
  <c r="Y429" i="4"/>
  <c r="U429" i="4"/>
  <c r="Z432" i="4"/>
  <c r="Z433" i="4"/>
  <c r="Z434" i="4"/>
  <c r="Z430" i="4"/>
  <c r="Z431" i="4"/>
  <c r="I1326" i="4"/>
  <c r="J1326" i="4"/>
  <c r="K1326" i="4"/>
  <c r="L1327" i="4"/>
  <c r="L1328" i="4"/>
  <c r="L1329" i="4"/>
  <c r="G1326" i="4"/>
  <c r="L1330" i="4"/>
  <c r="H1326" i="4"/>
  <c r="L1331" i="4"/>
  <c r="V455" i="4"/>
  <c r="W455" i="4"/>
  <c r="X455" i="4"/>
  <c r="Y455" i="4"/>
  <c r="U455" i="4"/>
  <c r="Z460" i="4"/>
  <c r="Z456" i="4"/>
  <c r="Z457" i="4"/>
  <c r="Z458" i="4"/>
  <c r="Z459" i="4"/>
  <c r="AD832" i="4"/>
  <c r="AC832" i="4"/>
  <c r="AE832" i="4"/>
  <c r="AF832" i="4"/>
  <c r="AB832" i="4"/>
  <c r="AG834" i="4"/>
  <c r="AG837" i="4"/>
  <c r="AG833" i="4"/>
  <c r="AG835" i="4"/>
  <c r="AG836" i="4"/>
  <c r="AC234" i="4"/>
  <c r="AE234" i="4"/>
  <c r="AD234" i="4"/>
  <c r="AF234" i="4"/>
  <c r="AB234" i="4"/>
  <c r="AQ234" i="4" s="1"/>
  <c r="AG237" i="4"/>
  <c r="AQ237" i="4" s="1"/>
  <c r="W416" i="4"/>
  <c r="X416" i="4"/>
  <c r="Y416" i="4"/>
  <c r="V416" i="4"/>
  <c r="U416" i="4"/>
  <c r="Z418" i="4"/>
  <c r="Z419" i="4"/>
  <c r="Z420" i="4"/>
  <c r="Z421" i="4"/>
  <c r="Z417" i="4"/>
  <c r="W1261" i="4"/>
  <c r="X1261" i="4"/>
  <c r="V1261" i="4"/>
  <c r="Y1261" i="4"/>
  <c r="U1261" i="4"/>
  <c r="Z1262" i="4"/>
  <c r="Z1263" i="4"/>
  <c r="Z1264" i="4"/>
  <c r="Z1265" i="4"/>
  <c r="Z1266" i="4"/>
  <c r="Y598" i="4"/>
  <c r="V598" i="4"/>
  <c r="W598" i="4"/>
  <c r="X598" i="4"/>
  <c r="U598" i="4"/>
  <c r="Z599" i="4"/>
  <c r="Z600" i="4"/>
  <c r="Z601" i="4"/>
  <c r="Z602" i="4"/>
  <c r="Z603" i="4"/>
  <c r="AC858" i="4"/>
  <c r="AF858" i="4"/>
  <c r="AB858" i="4"/>
  <c r="AD858" i="4"/>
  <c r="AE858" i="4"/>
  <c r="AG860" i="4"/>
  <c r="AG861" i="4"/>
  <c r="AG862" i="4"/>
  <c r="AG863" i="4"/>
  <c r="AG859" i="4"/>
  <c r="Q611" i="4"/>
  <c r="R611" i="4"/>
  <c r="N611" i="4"/>
  <c r="O611" i="4"/>
  <c r="P611" i="4"/>
  <c r="S612" i="4"/>
  <c r="S613" i="4"/>
  <c r="S614" i="4"/>
  <c r="S615" i="4"/>
  <c r="S616" i="4"/>
  <c r="H299" i="4"/>
  <c r="I299" i="4"/>
  <c r="K299" i="4"/>
  <c r="L300" i="4"/>
  <c r="AN300" i="4" s="1"/>
  <c r="L301" i="4"/>
  <c r="AN301" i="4" s="1"/>
  <c r="L302" i="4"/>
  <c r="AN302" i="4" s="1"/>
  <c r="L303" i="4"/>
  <c r="AN303" i="4" s="1"/>
  <c r="L304" i="4"/>
  <c r="AN304" i="4" s="1"/>
  <c r="G299" i="4"/>
  <c r="J299" i="4"/>
  <c r="AC390" i="4"/>
  <c r="AD390" i="4"/>
  <c r="AE390" i="4"/>
  <c r="AF390" i="4"/>
  <c r="AB390" i="4"/>
  <c r="AG391" i="4"/>
  <c r="AG392" i="4"/>
  <c r="AG393" i="4"/>
  <c r="AG394" i="4"/>
  <c r="AG395" i="4"/>
  <c r="X507" i="4"/>
  <c r="V507" i="4"/>
  <c r="W507" i="4"/>
  <c r="Y507" i="4"/>
  <c r="U507" i="4"/>
  <c r="Z508" i="4"/>
  <c r="Z509" i="4"/>
  <c r="Z510" i="4"/>
  <c r="Z511" i="4"/>
  <c r="Z512" i="4"/>
  <c r="N1092" i="4"/>
  <c r="O1092" i="4"/>
  <c r="P1092" i="4"/>
  <c r="Q1092" i="4"/>
  <c r="R1092" i="4"/>
  <c r="S1094" i="4"/>
  <c r="S1095" i="4"/>
  <c r="S1093" i="4"/>
  <c r="S1096" i="4"/>
  <c r="S1097" i="4"/>
  <c r="AC1170" i="4"/>
  <c r="AF1170" i="4"/>
  <c r="AB1170" i="4"/>
  <c r="AE1170" i="4"/>
  <c r="AD1170" i="4"/>
  <c r="AG1172" i="4"/>
  <c r="AG1173" i="4"/>
  <c r="AG1174" i="4"/>
  <c r="AG1175" i="4"/>
  <c r="AG1171" i="4"/>
  <c r="AC689" i="4"/>
  <c r="AD689" i="4"/>
  <c r="AE689" i="4"/>
  <c r="AF689" i="4"/>
  <c r="AB689" i="4"/>
  <c r="AG691" i="4"/>
  <c r="AG692" i="4"/>
  <c r="AG693" i="4"/>
  <c r="AG690" i="4"/>
  <c r="AG694" i="4"/>
  <c r="AD741" i="4"/>
  <c r="AG744" i="4"/>
  <c r="AE741" i="4"/>
  <c r="AF741" i="4"/>
  <c r="AG745" i="4"/>
  <c r="AG742" i="4"/>
  <c r="AG746" i="4"/>
  <c r="AB741" i="4"/>
  <c r="AG743" i="4"/>
  <c r="AC741" i="4"/>
  <c r="AC806" i="4"/>
  <c r="AD806" i="4"/>
  <c r="AE806" i="4"/>
  <c r="AF806" i="4"/>
  <c r="AB806" i="4"/>
  <c r="AG809" i="4"/>
  <c r="AG810" i="4"/>
  <c r="AG807" i="4"/>
  <c r="AG808" i="4"/>
  <c r="AG811" i="4"/>
  <c r="R1131" i="4"/>
  <c r="N1131" i="4"/>
  <c r="O1131" i="4"/>
  <c r="P1131" i="4"/>
  <c r="Q1131" i="4"/>
  <c r="S1134" i="4"/>
  <c r="S1136" i="4"/>
  <c r="S1132" i="4"/>
  <c r="S1133" i="4"/>
  <c r="S1135" i="4"/>
  <c r="Q832" i="4"/>
  <c r="R832" i="4"/>
  <c r="N832" i="4"/>
  <c r="O832" i="4"/>
  <c r="P832" i="4"/>
  <c r="S833" i="4"/>
  <c r="S834" i="4"/>
  <c r="S835" i="4"/>
  <c r="S836" i="4"/>
  <c r="S837" i="4"/>
  <c r="AC585" i="4"/>
  <c r="AD585" i="4"/>
  <c r="AF585" i="4"/>
  <c r="AB585" i="4"/>
  <c r="AE585" i="4"/>
  <c r="AG586" i="4"/>
  <c r="AG587" i="4"/>
  <c r="AG588" i="4"/>
  <c r="AG589" i="4"/>
  <c r="AG590" i="4"/>
  <c r="N897" i="4"/>
  <c r="O897" i="4"/>
  <c r="P897" i="4"/>
  <c r="Q897" i="4"/>
  <c r="R897" i="4"/>
  <c r="S902" i="4"/>
  <c r="S898" i="4"/>
  <c r="S899" i="4"/>
  <c r="S900" i="4"/>
  <c r="S901" i="4"/>
  <c r="L951" i="4"/>
  <c r="L952" i="4"/>
  <c r="I949" i="4"/>
  <c r="L950" i="4"/>
  <c r="J949" i="4"/>
  <c r="L954" i="4"/>
  <c r="G949" i="4"/>
  <c r="H949" i="4"/>
  <c r="K949" i="4"/>
  <c r="L953" i="4"/>
  <c r="N806" i="4"/>
  <c r="O806" i="4"/>
  <c r="P806" i="4"/>
  <c r="Q806" i="4"/>
  <c r="R806" i="4"/>
  <c r="S807" i="4"/>
  <c r="S808" i="4"/>
  <c r="S809" i="4"/>
  <c r="S810" i="4"/>
  <c r="S811" i="4"/>
  <c r="AC572" i="4"/>
  <c r="AD572" i="4"/>
  <c r="AE572" i="4"/>
  <c r="AF572" i="4"/>
  <c r="AB572" i="4"/>
  <c r="AG573" i="4"/>
  <c r="AG574" i="4"/>
  <c r="AG575" i="4"/>
  <c r="AG576" i="4"/>
  <c r="AG577" i="4"/>
  <c r="N559" i="4"/>
  <c r="O559" i="4"/>
  <c r="P559" i="4"/>
  <c r="Q559" i="4"/>
  <c r="R559" i="4"/>
  <c r="S563" i="4"/>
  <c r="S564" i="4"/>
  <c r="S560" i="4"/>
  <c r="S561" i="4"/>
  <c r="S562" i="4"/>
  <c r="N455" i="4"/>
  <c r="O455" i="4"/>
  <c r="P455" i="4"/>
  <c r="Q455" i="4"/>
  <c r="R455" i="4"/>
  <c r="S459" i="4"/>
  <c r="S460" i="4"/>
  <c r="S461" i="4"/>
  <c r="S456" i="4"/>
  <c r="S457" i="4"/>
  <c r="S458" i="4"/>
  <c r="AC624" i="4"/>
  <c r="AD624" i="4"/>
  <c r="AE624" i="4"/>
  <c r="AF624" i="4"/>
  <c r="AB624" i="4"/>
  <c r="AG627" i="4"/>
  <c r="AG629" i="4"/>
  <c r="AG625" i="4"/>
  <c r="AG626" i="4"/>
  <c r="AG628" i="4"/>
  <c r="N637" i="4"/>
  <c r="O637" i="4"/>
  <c r="P637" i="4"/>
  <c r="Q637" i="4"/>
  <c r="R637" i="4"/>
  <c r="S639" i="4"/>
  <c r="S640" i="4"/>
  <c r="S641" i="4"/>
  <c r="S642" i="4"/>
  <c r="S638" i="4"/>
  <c r="AC897" i="4"/>
  <c r="AD897" i="4"/>
  <c r="AE897" i="4"/>
  <c r="AF897" i="4"/>
  <c r="AB897" i="4"/>
  <c r="AG899" i="4"/>
  <c r="AG900" i="4"/>
  <c r="AG902" i="4"/>
  <c r="AG898" i="4"/>
  <c r="AG901" i="4"/>
  <c r="L795" i="4"/>
  <c r="K793" i="4"/>
  <c r="L796" i="4"/>
  <c r="I793" i="4"/>
  <c r="L794" i="4"/>
  <c r="J793" i="4"/>
  <c r="L798" i="4"/>
  <c r="G793" i="4"/>
  <c r="H793" i="4"/>
  <c r="L797" i="4"/>
  <c r="V871" i="4"/>
  <c r="W871" i="4"/>
  <c r="X871" i="4"/>
  <c r="Y871" i="4"/>
  <c r="U871" i="4"/>
  <c r="Z873" i="4"/>
  <c r="Z874" i="4"/>
  <c r="Z875" i="4"/>
  <c r="Z876" i="4"/>
  <c r="Z872" i="4"/>
  <c r="AD559" i="4"/>
  <c r="AC559" i="4"/>
  <c r="AF559" i="4"/>
  <c r="AB559" i="4"/>
  <c r="AE559" i="4"/>
  <c r="AG560" i="4"/>
  <c r="AG561" i="4"/>
  <c r="AG562" i="4"/>
  <c r="AG563" i="4"/>
  <c r="AG564" i="4"/>
  <c r="L445" i="4"/>
  <c r="L446" i="4"/>
  <c r="G442" i="4"/>
  <c r="H442" i="4"/>
  <c r="I442" i="4"/>
  <c r="J442" i="4"/>
  <c r="K442" i="4"/>
  <c r="L443" i="4"/>
  <c r="L444" i="4"/>
  <c r="L447" i="4"/>
  <c r="L769" i="4"/>
  <c r="K767" i="4"/>
  <c r="L770" i="4"/>
  <c r="I767" i="4"/>
  <c r="L768" i="4"/>
  <c r="J767" i="4"/>
  <c r="L771" i="4"/>
  <c r="L772" i="4"/>
  <c r="G767" i="4"/>
  <c r="H767" i="4"/>
  <c r="AB1326" i="4"/>
  <c r="AG1330" i="4"/>
  <c r="AC1326" i="4"/>
  <c r="AG1331" i="4"/>
  <c r="AD1326" i="4"/>
  <c r="AE1326" i="4"/>
  <c r="AF1326" i="4"/>
  <c r="AG1327" i="4"/>
  <c r="AG1328" i="4"/>
  <c r="AG1329" i="4"/>
  <c r="X1326" i="4"/>
  <c r="Y1326" i="4"/>
  <c r="Z1327" i="4"/>
  <c r="Z1328" i="4"/>
  <c r="Z1329" i="4"/>
  <c r="U1326" i="4"/>
  <c r="Z1330" i="4"/>
  <c r="V1326" i="4"/>
  <c r="Z1331" i="4"/>
  <c r="W1326" i="4"/>
  <c r="Y286" i="4"/>
  <c r="V286" i="4"/>
  <c r="W286" i="4"/>
  <c r="U286" i="4"/>
  <c r="Z287" i="4"/>
  <c r="AP287" i="4" s="1"/>
  <c r="Z288" i="4"/>
  <c r="AP288" i="4" s="1"/>
  <c r="Z289" i="4"/>
  <c r="AP289" i="4" s="1"/>
  <c r="Z291" i="4"/>
  <c r="AP291" i="4" s="1"/>
  <c r="S740" i="4"/>
  <c r="H351" i="4"/>
  <c r="I351" i="4"/>
  <c r="L355" i="4"/>
  <c r="L356" i="4"/>
  <c r="G351" i="4"/>
  <c r="J351" i="4"/>
  <c r="K351" i="4"/>
  <c r="L352" i="4"/>
  <c r="L353" i="4"/>
  <c r="L354" i="4"/>
  <c r="AC754" i="4"/>
  <c r="AF754" i="4"/>
  <c r="AB754" i="4"/>
  <c r="AD754" i="4"/>
  <c r="AE754" i="4"/>
  <c r="AG758" i="4"/>
  <c r="AG756" i="4"/>
  <c r="AG757" i="4"/>
  <c r="AG755" i="4"/>
  <c r="AG759" i="4"/>
  <c r="L753" i="4"/>
  <c r="N468" i="4"/>
  <c r="O468" i="4"/>
  <c r="P468" i="4"/>
  <c r="Q468" i="4"/>
  <c r="R468" i="4"/>
  <c r="S473" i="4"/>
  <c r="S469" i="4"/>
  <c r="S470" i="4"/>
  <c r="S471" i="4"/>
  <c r="S472" i="4"/>
  <c r="L598" i="4"/>
  <c r="L604" i="4" s="1"/>
  <c r="L389" i="4"/>
  <c r="AC949" i="4"/>
  <c r="AD949" i="4"/>
  <c r="AE949" i="4"/>
  <c r="AF949" i="4"/>
  <c r="AB949" i="4"/>
  <c r="AG950" i="4"/>
  <c r="AG951" i="4"/>
  <c r="AG952" i="4"/>
  <c r="AG953" i="4"/>
  <c r="AG954" i="4"/>
  <c r="S1040" i="4"/>
  <c r="S1046" i="4" s="1"/>
  <c r="Z858" i="4"/>
  <c r="Z864" i="4" s="1"/>
  <c r="Z442" i="4"/>
  <c r="Z448" i="4" s="1"/>
  <c r="S429" i="4"/>
  <c r="S435" i="4" s="1"/>
  <c r="L910" i="4"/>
  <c r="L916" i="4" s="1"/>
  <c r="AG1300" i="4"/>
  <c r="AG1306" i="4" s="1"/>
  <c r="P1157" i="4"/>
  <c r="Q1157" i="4"/>
  <c r="R1157" i="4"/>
  <c r="N1157" i="4"/>
  <c r="O1157" i="4"/>
  <c r="S1162" i="4"/>
  <c r="S1158" i="4"/>
  <c r="S1159" i="4"/>
  <c r="S1160" i="4"/>
  <c r="S1161" i="4"/>
  <c r="H962" i="4"/>
  <c r="L966" i="4"/>
  <c r="L967" i="4"/>
  <c r="G962" i="4"/>
  <c r="I962" i="4"/>
  <c r="J962" i="4"/>
  <c r="K962" i="4"/>
  <c r="L963" i="4"/>
  <c r="L964" i="4"/>
  <c r="L965" i="4"/>
  <c r="S936" i="4"/>
  <c r="S942" i="4" s="1"/>
  <c r="S949" i="4"/>
  <c r="S955" i="4" s="1"/>
  <c r="L1131" i="4"/>
  <c r="L1137" i="4" s="1"/>
  <c r="AG481" i="4"/>
  <c r="AG487" i="4" s="1"/>
  <c r="AD507" i="4"/>
  <c r="AC507" i="4"/>
  <c r="AE507" i="4"/>
  <c r="AF507" i="4"/>
  <c r="AB507" i="4"/>
  <c r="AG509" i="4"/>
  <c r="AG510" i="4"/>
  <c r="AG511" i="4"/>
  <c r="AG512" i="4"/>
  <c r="AG508" i="4"/>
  <c r="L429" i="4"/>
  <c r="L435" i="4" s="1"/>
  <c r="L364" i="4"/>
  <c r="L370" i="4" s="1"/>
  <c r="H403" i="4"/>
  <c r="I403" i="4"/>
  <c r="K403" i="4"/>
  <c r="L404" i="4"/>
  <c r="L405" i="4"/>
  <c r="L406" i="4"/>
  <c r="L407" i="4"/>
  <c r="L408" i="4"/>
  <c r="G403" i="4"/>
  <c r="J403" i="4"/>
  <c r="R702" i="4"/>
  <c r="N702" i="4"/>
  <c r="O702" i="4"/>
  <c r="P702" i="4"/>
  <c r="Q702" i="4"/>
  <c r="S703" i="4"/>
  <c r="S704" i="4"/>
  <c r="S705" i="4"/>
  <c r="S706" i="4"/>
  <c r="S707" i="4"/>
  <c r="Z832" i="4"/>
  <c r="Z838" i="4" s="1"/>
  <c r="S520" i="4"/>
  <c r="S526" i="4" s="1"/>
  <c r="G1092" i="4"/>
  <c r="H1092" i="4"/>
  <c r="I1092" i="4"/>
  <c r="L1093" i="4"/>
  <c r="J1092" i="4"/>
  <c r="L1094" i="4"/>
  <c r="K1092" i="4"/>
  <c r="L1095" i="4"/>
  <c r="L1096" i="4"/>
  <c r="L1097" i="4"/>
  <c r="L740" i="4"/>
  <c r="Z1104" i="4"/>
  <c r="AC1183" i="4"/>
  <c r="AD1183" i="4"/>
  <c r="AF1183" i="4"/>
  <c r="AB1183" i="4"/>
  <c r="AE1183" i="4"/>
  <c r="AG1186" i="4"/>
  <c r="AG1187" i="4"/>
  <c r="AG1188" i="4"/>
  <c r="AG1184" i="4"/>
  <c r="AG1185" i="4"/>
  <c r="AC975" i="4"/>
  <c r="AD975" i="4"/>
  <c r="AF975" i="4"/>
  <c r="AB975" i="4"/>
  <c r="AE975" i="4"/>
  <c r="AG976" i="4"/>
  <c r="AG978" i="4"/>
  <c r="AG979" i="4"/>
  <c r="AG980" i="4"/>
  <c r="AG977" i="4"/>
  <c r="Y1027" i="4"/>
  <c r="V1027" i="4"/>
  <c r="W1027" i="4"/>
  <c r="X1027" i="4"/>
  <c r="U1027" i="4"/>
  <c r="Z1028" i="4"/>
  <c r="Z1029" i="4"/>
  <c r="Z1030" i="4"/>
  <c r="Z1031" i="4"/>
  <c r="Z1032" i="4"/>
  <c r="Z715" i="4"/>
  <c r="Z721" i="4" s="1"/>
  <c r="AC1131" i="4"/>
  <c r="AD1131" i="4"/>
  <c r="AF1131" i="4"/>
  <c r="AB1131" i="4"/>
  <c r="AE1131" i="4"/>
  <c r="AG1132" i="4"/>
  <c r="AG1133" i="4"/>
  <c r="AG1134" i="4"/>
  <c r="AG1135" i="4"/>
  <c r="AG1136" i="4"/>
  <c r="N871" i="4"/>
  <c r="O871" i="4"/>
  <c r="P871" i="4"/>
  <c r="Q871" i="4"/>
  <c r="R871" i="4"/>
  <c r="S874" i="4"/>
  <c r="S875" i="4"/>
  <c r="S876" i="4"/>
  <c r="S872" i="4"/>
  <c r="S873" i="4"/>
  <c r="S1170" i="4"/>
  <c r="S1176" i="4" s="1"/>
  <c r="Z897" i="4"/>
  <c r="Z903" i="4" s="1"/>
  <c r="Z402" i="4"/>
  <c r="S650" i="4"/>
  <c r="S656" i="4" s="1"/>
  <c r="AG676" i="4"/>
  <c r="AG682" i="4" s="1"/>
  <c r="AD715" i="4"/>
  <c r="AC715" i="4"/>
  <c r="AE715" i="4"/>
  <c r="AF715" i="4"/>
  <c r="AB715" i="4"/>
  <c r="AG717" i="4"/>
  <c r="AG719" i="4"/>
  <c r="AG720" i="4"/>
  <c r="AG716" i="4"/>
  <c r="AG718" i="4"/>
  <c r="N1287" i="4"/>
  <c r="O1287" i="4"/>
  <c r="P1287" i="4"/>
  <c r="Q1287" i="4"/>
  <c r="R1287" i="4"/>
  <c r="S1288" i="4"/>
  <c r="S1289" i="4"/>
  <c r="S1290" i="4"/>
  <c r="S1291" i="4"/>
  <c r="S1292" i="4"/>
  <c r="S481" i="4"/>
  <c r="S487" i="4" s="1"/>
  <c r="V546" i="4"/>
  <c r="W546" i="4"/>
  <c r="X546" i="4"/>
  <c r="Y546" i="4"/>
  <c r="U546" i="4"/>
  <c r="Z550" i="4"/>
  <c r="Z551" i="4"/>
  <c r="Z547" i="4"/>
  <c r="Z548" i="4"/>
  <c r="Z549" i="4"/>
  <c r="S1117" i="4"/>
  <c r="V1313" i="4"/>
  <c r="V1336" i="4" s="1"/>
  <c r="W1313" i="4"/>
  <c r="X1313" i="4"/>
  <c r="Y1313" i="4"/>
  <c r="U1313" i="4"/>
  <c r="Z1317" i="4"/>
  <c r="AP1317" i="4" s="1"/>
  <c r="Z1318" i="4"/>
  <c r="AP1318" i="4" s="1"/>
  <c r="Z1314" i="4"/>
  <c r="Z1315" i="4"/>
  <c r="AP1315" i="4" s="1"/>
  <c r="Z1316" i="4"/>
  <c r="AP1316" i="4" s="1"/>
  <c r="Z468" i="4"/>
  <c r="Z474" i="4" s="1"/>
  <c r="L572" i="4"/>
  <c r="L578" i="4" s="1"/>
  <c r="L1144" i="4"/>
  <c r="L1150" i="4" s="1"/>
  <c r="Z676" i="4"/>
  <c r="Z682" i="4" s="1"/>
  <c r="S507" i="4"/>
  <c r="S513" i="4" s="1"/>
  <c r="L624" i="4"/>
  <c r="L630" i="4" s="1"/>
  <c r="AC1118" i="4"/>
  <c r="AD1118" i="4"/>
  <c r="AF1118" i="4"/>
  <c r="AB1118" i="4"/>
  <c r="AE1118" i="4"/>
  <c r="AG1119" i="4"/>
  <c r="AG1120" i="4"/>
  <c r="AG1121" i="4"/>
  <c r="AG1122" i="4"/>
  <c r="AG1123" i="4"/>
  <c r="AG259" i="4"/>
  <c r="Z572" i="4"/>
  <c r="Z578" i="4" s="1"/>
  <c r="Z1092" i="4"/>
  <c r="Z1098" i="4" s="1"/>
  <c r="S494" i="4"/>
  <c r="S500" i="4" s="1"/>
  <c r="N585" i="4"/>
  <c r="O585" i="4"/>
  <c r="P585" i="4"/>
  <c r="Q585" i="4"/>
  <c r="R585" i="4"/>
  <c r="S586" i="4"/>
  <c r="S587" i="4"/>
  <c r="S588" i="4"/>
  <c r="S589" i="4"/>
  <c r="S590" i="4"/>
  <c r="Z740" i="4"/>
  <c r="X936" i="4"/>
  <c r="V936" i="4"/>
  <c r="W936" i="4"/>
  <c r="Y936" i="4"/>
  <c r="U936" i="4"/>
  <c r="Z937" i="4"/>
  <c r="Z938" i="4"/>
  <c r="Z939" i="4"/>
  <c r="Z940" i="4"/>
  <c r="Z941" i="4"/>
  <c r="L897" i="4"/>
  <c r="L903" i="4" s="1"/>
  <c r="Z1183" i="4"/>
  <c r="Z1189" i="4" s="1"/>
  <c r="V325" i="4"/>
  <c r="W325" i="4"/>
  <c r="X325" i="4"/>
  <c r="U325" i="4"/>
  <c r="Y325" i="4"/>
  <c r="Z328" i="4"/>
  <c r="Z329" i="4"/>
  <c r="Z330" i="4"/>
  <c r="Z326" i="4"/>
  <c r="Z327" i="4"/>
  <c r="V1196" i="4"/>
  <c r="W1196" i="4"/>
  <c r="X1196" i="4"/>
  <c r="Y1196" i="4"/>
  <c r="U1196" i="4"/>
  <c r="Z1199" i="4"/>
  <c r="Z1200" i="4"/>
  <c r="Z1201" i="4"/>
  <c r="Z1197" i="4"/>
  <c r="Z1198" i="4"/>
  <c r="Y702" i="4"/>
  <c r="V702" i="4"/>
  <c r="W702" i="4"/>
  <c r="X702" i="4"/>
  <c r="U702" i="4"/>
  <c r="Z703" i="4"/>
  <c r="Z704" i="4"/>
  <c r="Z705" i="4"/>
  <c r="Z706" i="4"/>
  <c r="Z707" i="4"/>
  <c r="L1157" i="4"/>
  <c r="L1163" i="4" s="1"/>
  <c r="L520" i="4"/>
  <c r="L526" i="4" s="1"/>
  <c r="AG1144" i="4"/>
  <c r="AG1150" i="4" s="1"/>
  <c r="L1248" i="4"/>
  <c r="L1254" i="4" s="1"/>
  <c r="Z520" i="4"/>
  <c r="Z526" i="4" s="1"/>
  <c r="S337" i="4"/>
  <c r="AC962" i="4"/>
  <c r="AF962" i="4"/>
  <c r="AB962" i="4"/>
  <c r="AE962" i="4"/>
  <c r="AD962" i="4"/>
  <c r="AG964" i="4"/>
  <c r="AG965" i="4"/>
  <c r="AG963" i="4"/>
  <c r="AG966" i="4"/>
  <c r="AG967" i="4"/>
  <c r="AD663" i="4"/>
  <c r="AE663" i="4"/>
  <c r="AF663" i="4"/>
  <c r="AB663" i="4"/>
  <c r="AC663" i="4"/>
  <c r="AG664" i="4"/>
  <c r="AG665" i="4"/>
  <c r="AG666" i="4"/>
  <c r="AG667" i="4"/>
  <c r="AG668" i="4"/>
  <c r="AC1053" i="4"/>
  <c r="AD1053" i="4"/>
  <c r="AE1053" i="4"/>
  <c r="AF1053" i="4"/>
  <c r="AB1053" i="4"/>
  <c r="AG1054" i="4"/>
  <c r="AG1055" i="4"/>
  <c r="AG1056" i="4"/>
  <c r="AG1057" i="4"/>
  <c r="AG1058" i="4"/>
  <c r="AG767" i="4"/>
  <c r="AG773" i="4" s="1"/>
  <c r="AD1040" i="4"/>
  <c r="AC1040" i="4"/>
  <c r="AE1040" i="4"/>
  <c r="AF1040" i="4"/>
  <c r="AB1040" i="4"/>
  <c r="AG1043" i="4"/>
  <c r="AG1044" i="4"/>
  <c r="AG1045" i="4"/>
  <c r="AG1041" i="4"/>
  <c r="AG1042" i="4"/>
  <c r="S416" i="4"/>
  <c r="S422" i="4" s="1"/>
  <c r="Z611" i="4"/>
  <c r="Z617" i="4" s="1"/>
  <c r="S325" i="4"/>
  <c r="S331" i="4" s="1"/>
  <c r="V910" i="4"/>
  <c r="W910" i="4"/>
  <c r="X910" i="4"/>
  <c r="Y910" i="4"/>
  <c r="U910" i="4"/>
  <c r="Z915" i="4"/>
  <c r="Z911" i="4"/>
  <c r="Z912" i="4"/>
  <c r="Z913" i="4"/>
  <c r="Z914" i="4"/>
  <c r="AG428" i="4"/>
  <c r="AC598" i="4"/>
  <c r="AD598" i="4"/>
  <c r="AF598" i="4"/>
  <c r="AB598" i="4"/>
  <c r="AE598" i="4"/>
  <c r="AG599" i="4"/>
  <c r="AG600" i="4"/>
  <c r="AG601" i="4"/>
  <c r="AG602" i="4"/>
  <c r="AG603" i="4"/>
  <c r="V1222" i="4"/>
  <c r="W1222" i="4"/>
  <c r="X1222" i="4"/>
  <c r="Y1222" i="4"/>
  <c r="U1222" i="4"/>
  <c r="Z1227" i="4"/>
  <c r="Z1223" i="4"/>
  <c r="Z1224" i="4"/>
  <c r="Z1225" i="4"/>
  <c r="Z1226" i="4"/>
  <c r="L1079" i="4"/>
  <c r="L1085" i="4" s="1"/>
  <c r="S1144" i="4"/>
  <c r="S1150" i="4" s="1"/>
  <c r="V1287" i="4"/>
  <c r="W1287" i="4"/>
  <c r="X1287" i="4"/>
  <c r="Y1287" i="4"/>
  <c r="U1287" i="4"/>
  <c r="Z1289" i="4"/>
  <c r="Z1290" i="4"/>
  <c r="Z1291" i="4"/>
  <c r="Z1292" i="4"/>
  <c r="Z1288" i="4"/>
  <c r="S1079" i="4"/>
  <c r="S1085" i="4" s="1"/>
  <c r="L1274" i="4"/>
  <c r="L1280" i="4" s="1"/>
  <c r="L272" i="4"/>
  <c r="AG273" i="4"/>
  <c r="AG279" i="4" s="1"/>
  <c r="AQ279" i="4" s="1"/>
  <c r="L1209" i="4"/>
  <c r="L1215" i="4" s="1"/>
  <c r="AG884" i="4"/>
  <c r="AG890" i="4" s="1"/>
  <c r="L1027" i="4"/>
  <c r="L1033" i="4" s="1"/>
  <c r="H1040" i="4"/>
  <c r="L1044" i="4"/>
  <c r="L1045" i="4"/>
  <c r="K1040" i="4"/>
  <c r="L1041" i="4"/>
  <c r="L1042" i="4"/>
  <c r="L1043" i="4"/>
  <c r="G1040" i="4"/>
  <c r="I1040" i="4"/>
  <c r="J1040" i="4"/>
  <c r="AG76" i="4"/>
  <c r="L702" i="4"/>
  <c r="L708" i="4" s="1"/>
  <c r="N754" i="4"/>
  <c r="O754" i="4"/>
  <c r="P754" i="4"/>
  <c r="Q754" i="4"/>
  <c r="R754" i="4"/>
  <c r="S756" i="4"/>
  <c r="S757" i="4"/>
  <c r="S758" i="4"/>
  <c r="S759" i="4"/>
  <c r="S755" i="4"/>
  <c r="H1014" i="4"/>
  <c r="L1018" i="4"/>
  <c r="L1019" i="4"/>
  <c r="J1014" i="4"/>
  <c r="K1014" i="4"/>
  <c r="L1015" i="4"/>
  <c r="L1016" i="4"/>
  <c r="L1017" i="4"/>
  <c r="G1014" i="4"/>
  <c r="I1014" i="4"/>
  <c r="L650" i="4"/>
  <c r="L656" i="4" s="1"/>
  <c r="Z844" i="4"/>
  <c r="S767" i="4"/>
  <c r="S773" i="4" s="1"/>
  <c r="L1263" i="4"/>
  <c r="K1261" i="4"/>
  <c r="L1264" i="4"/>
  <c r="L1265" i="4"/>
  <c r="L1266" i="4"/>
  <c r="G1261" i="4"/>
  <c r="H1261" i="4"/>
  <c r="I1261" i="4"/>
  <c r="L1262" i="4"/>
  <c r="J1261" i="4"/>
  <c r="AG285" i="4"/>
  <c r="L1118" i="4"/>
  <c r="L1124" i="4" s="1"/>
  <c r="V1170" i="4"/>
  <c r="W1170" i="4"/>
  <c r="X1170" i="4"/>
  <c r="U1170" i="4"/>
  <c r="Y1170" i="4"/>
  <c r="Z1171" i="4"/>
  <c r="Z1172" i="4"/>
  <c r="Z1173" i="4"/>
  <c r="Z1174" i="4"/>
  <c r="Z1175" i="4"/>
  <c r="Z792" i="4"/>
  <c r="L1300" i="4"/>
  <c r="L1306" i="4" s="1"/>
  <c r="AG455" i="4"/>
  <c r="AG461" i="4" s="1"/>
  <c r="AG845" i="4"/>
  <c r="AG851" i="4" s="1"/>
  <c r="AD351" i="4"/>
  <c r="AE351" i="4"/>
  <c r="AC351" i="4"/>
  <c r="AF351" i="4"/>
  <c r="AB351" i="4"/>
  <c r="AG352" i="4"/>
  <c r="AG353" i="4"/>
  <c r="AG354" i="4"/>
  <c r="AG355" i="4"/>
  <c r="AG356" i="4"/>
  <c r="L233" i="4"/>
  <c r="N1274" i="4"/>
  <c r="O1274" i="4"/>
  <c r="P1274" i="4"/>
  <c r="Q1274" i="4"/>
  <c r="R1274" i="4"/>
  <c r="S1279" i="4"/>
  <c r="S1275" i="4"/>
  <c r="S1276" i="4"/>
  <c r="S1277" i="4"/>
  <c r="S1278" i="4"/>
  <c r="AG442" i="4"/>
  <c r="AG448" i="4" s="1"/>
  <c r="V247" i="4"/>
  <c r="W247" i="4"/>
  <c r="X247" i="4"/>
  <c r="Y247" i="4"/>
  <c r="U247" i="4"/>
  <c r="Z252" i="4"/>
  <c r="AP252" i="4" s="1"/>
  <c r="Z248" i="4"/>
  <c r="AP248" i="4" s="1"/>
  <c r="Z249" i="4"/>
  <c r="AP249" i="4" s="1"/>
  <c r="Z250" i="4"/>
  <c r="AP250" i="4" s="1"/>
  <c r="Z251" i="4"/>
  <c r="AP251" i="4" s="1"/>
  <c r="S1066" i="4"/>
  <c r="S1072" i="4" s="1"/>
  <c r="V1014" i="4"/>
  <c r="W1014" i="4"/>
  <c r="X1014" i="4"/>
  <c r="Y1014" i="4"/>
  <c r="U1014" i="4"/>
  <c r="Z1019" i="4"/>
  <c r="Z1015" i="4"/>
  <c r="Z1016" i="4"/>
  <c r="Z1017" i="4"/>
  <c r="Z1018" i="4"/>
  <c r="L546" i="4"/>
  <c r="L552" i="4" s="1"/>
  <c r="O1326" i="4"/>
  <c r="S1331" i="4"/>
  <c r="P1326" i="4"/>
  <c r="Q1326" i="4"/>
  <c r="R1326" i="4"/>
  <c r="S1327" i="4"/>
  <c r="S1328" i="4"/>
  <c r="S1329" i="4"/>
  <c r="N1326" i="4"/>
  <c r="S1330" i="4"/>
  <c r="Q715" i="4"/>
  <c r="R715" i="4"/>
  <c r="N715" i="4"/>
  <c r="O715" i="4"/>
  <c r="P715" i="4"/>
  <c r="S716" i="4"/>
  <c r="S721" i="4" s="1"/>
  <c r="S717" i="4"/>
  <c r="S718" i="4"/>
  <c r="S719" i="4"/>
  <c r="S720" i="4"/>
  <c r="V884" i="4"/>
  <c r="W884" i="4"/>
  <c r="X884" i="4"/>
  <c r="Y884" i="4"/>
  <c r="U884" i="4"/>
  <c r="Z887" i="4"/>
  <c r="Z888" i="4"/>
  <c r="Z889" i="4"/>
  <c r="Z885" i="4"/>
  <c r="Z886" i="4"/>
  <c r="S533" i="4"/>
  <c r="S539" i="4" s="1"/>
  <c r="AG1222" i="4"/>
  <c r="AG1228" i="4" s="1"/>
  <c r="L1289" i="4"/>
  <c r="K1287" i="4"/>
  <c r="L1290" i="4"/>
  <c r="L1291" i="4"/>
  <c r="L1292" i="4"/>
  <c r="G1287" i="4"/>
  <c r="H1287" i="4"/>
  <c r="I1287" i="4"/>
  <c r="L1288" i="4"/>
  <c r="J1287" i="4"/>
  <c r="AG702" i="4"/>
  <c r="AG708" i="4" s="1"/>
  <c r="AG376" i="4"/>
  <c r="X1248" i="4"/>
  <c r="V1248" i="4"/>
  <c r="W1248" i="4"/>
  <c r="Y1248" i="4"/>
  <c r="U1248" i="4"/>
  <c r="Z1249" i="4"/>
  <c r="Z1250" i="4"/>
  <c r="Z1251" i="4"/>
  <c r="Z1252" i="4"/>
  <c r="Z1253" i="4"/>
  <c r="Z1157" i="4"/>
  <c r="Z1163" i="4" s="1"/>
  <c r="Z649" i="4"/>
  <c r="V1209" i="4"/>
  <c r="W1209" i="4"/>
  <c r="X1209" i="4"/>
  <c r="Y1209" i="4"/>
  <c r="U1209" i="4"/>
  <c r="Z1213" i="4"/>
  <c r="Z1214" i="4"/>
  <c r="Z1210" i="4"/>
  <c r="Z1211" i="4"/>
  <c r="Z1212" i="4"/>
  <c r="AG1261" i="4"/>
  <c r="AG1267" i="4" s="1"/>
  <c r="Y1131" i="4"/>
  <c r="V1131" i="4"/>
  <c r="W1131" i="4"/>
  <c r="X1131" i="4"/>
  <c r="U1131" i="4"/>
  <c r="Z1132" i="4"/>
  <c r="Z1133" i="4"/>
  <c r="Z1134" i="4"/>
  <c r="Z1135" i="4"/>
  <c r="Z1136" i="4"/>
  <c r="P312" i="4"/>
  <c r="Q312" i="4"/>
  <c r="R312" i="4"/>
  <c r="N312" i="4"/>
  <c r="O312" i="4"/>
  <c r="S313" i="4"/>
  <c r="AO313" i="4" s="1"/>
  <c r="S314" i="4"/>
  <c r="AO314" i="4" s="1"/>
  <c r="S315" i="4"/>
  <c r="AO315" i="4" s="1"/>
  <c r="S316" i="4"/>
  <c r="AO316" i="4" s="1"/>
  <c r="S317" i="4"/>
  <c r="AO317" i="4" s="1"/>
  <c r="N1209" i="4"/>
  <c r="O1209" i="4"/>
  <c r="P1209" i="4"/>
  <c r="Q1209" i="4"/>
  <c r="R1209" i="4"/>
  <c r="S1210" i="4"/>
  <c r="S1211" i="4"/>
  <c r="S1212" i="4"/>
  <c r="S1213" i="4"/>
  <c r="S1214" i="4"/>
  <c r="AC520" i="4"/>
  <c r="AD520" i="4"/>
  <c r="AE520" i="4"/>
  <c r="AF520" i="4"/>
  <c r="AB520" i="4"/>
  <c r="AG523" i="4"/>
  <c r="AG524" i="4"/>
  <c r="AG525" i="4"/>
  <c r="AG521" i="4"/>
  <c r="AG522" i="4"/>
  <c r="Z1065" i="4"/>
  <c r="G858" i="4"/>
  <c r="H858" i="4"/>
  <c r="L862" i="4"/>
  <c r="L863" i="4"/>
  <c r="J858" i="4"/>
  <c r="K858" i="4"/>
  <c r="L859" i="4"/>
  <c r="L860" i="4"/>
  <c r="L861" i="4"/>
  <c r="I858" i="4"/>
  <c r="N1196" i="4"/>
  <c r="O1196" i="4"/>
  <c r="P1196" i="4"/>
  <c r="Q1196" i="4"/>
  <c r="R1196" i="4"/>
  <c r="S1198" i="4"/>
  <c r="S1197" i="4"/>
  <c r="S1199" i="4"/>
  <c r="S1200" i="4"/>
  <c r="S1201" i="4"/>
  <c r="S728" i="4"/>
  <c r="S734" i="4" s="1"/>
  <c r="N546" i="4"/>
  <c r="O546" i="4"/>
  <c r="P546" i="4"/>
  <c r="Q546" i="4"/>
  <c r="R546" i="4"/>
  <c r="S549" i="4"/>
  <c r="S550" i="4"/>
  <c r="S551" i="4"/>
  <c r="S547" i="4"/>
  <c r="S548" i="4"/>
  <c r="Z493" i="4"/>
  <c r="L936" i="4"/>
  <c r="L942" i="4" s="1"/>
  <c r="L988" i="4"/>
  <c r="L994" i="4" s="1"/>
  <c r="S403" i="4"/>
  <c r="S409" i="4" s="1"/>
  <c r="L1196" i="4"/>
  <c r="L1202" i="4" s="1"/>
  <c r="N780" i="4"/>
  <c r="O780" i="4"/>
  <c r="P780" i="4"/>
  <c r="Q780" i="4"/>
  <c r="R780" i="4"/>
  <c r="S784" i="4"/>
  <c r="S785" i="4"/>
  <c r="S781" i="4"/>
  <c r="S782" i="4"/>
  <c r="S783" i="4"/>
  <c r="Z727" i="4"/>
  <c r="AC1235" i="4"/>
  <c r="AD1235" i="4"/>
  <c r="AE1235" i="4"/>
  <c r="AF1235" i="4"/>
  <c r="AB1235" i="4"/>
  <c r="AG1236" i="4"/>
  <c r="AG1237" i="4"/>
  <c r="AG1238" i="4"/>
  <c r="AG1239" i="4"/>
  <c r="AG1240" i="4"/>
  <c r="S845" i="4"/>
  <c r="S851" i="4" s="1"/>
  <c r="G780" i="4"/>
  <c r="H780" i="4"/>
  <c r="L784" i="4"/>
  <c r="L785" i="4"/>
  <c r="L781" i="4"/>
  <c r="L782" i="4"/>
  <c r="L783" i="4"/>
  <c r="I780" i="4"/>
  <c r="J780" i="4"/>
  <c r="K780" i="4"/>
  <c r="AC325" i="4"/>
  <c r="AD325" i="4"/>
  <c r="AE325" i="4"/>
  <c r="AF325" i="4"/>
  <c r="AB325" i="4"/>
  <c r="AG329" i="4"/>
  <c r="AG330" i="4"/>
  <c r="AG326" i="4"/>
  <c r="AG327" i="4"/>
  <c r="AG328" i="4"/>
  <c r="S688" i="4"/>
  <c r="Z585" i="4"/>
  <c r="Z591" i="4" s="1"/>
  <c r="V559" i="4"/>
  <c r="W559" i="4"/>
  <c r="X559" i="4"/>
  <c r="Y559" i="4"/>
  <c r="U559" i="4"/>
  <c r="Z564" i="4"/>
  <c r="Z560" i="4"/>
  <c r="Z561" i="4"/>
  <c r="Z562" i="4"/>
  <c r="Z563" i="4"/>
  <c r="V533" i="4"/>
  <c r="W533" i="4"/>
  <c r="X533" i="4"/>
  <c r="Y533" i="4"/>
  <c r="U533" i="4"/>
  <c r="Z536" i="4"/>
  <c r="Z537" i="4"/>
  <c r="Z538" i="4"/>
  <c r="Z534" i="4"/>
  <c r="Z535" i="4"/>
  <c r="N975" i="4"/>
  <c r="O975" i="4"/>
  <c r="P975" i="4"/>
  <c r="Q975" i="4"/>
  <c r="R975" i="4"/>
  <c r="S978" i="4"/>
  <c r="S976" i="4"/>
  <c r="S977" i="4"/>
  <c r="S979" i="4"/>
  <c r="S980" i="4"/>
  <c r="N1300" i="4"/>
  <c r="O1300" i="4"/>
  <c r="P1300" i="4"/>
  <c r="Q1300" i="4"/>
  <c r="R1300" i="4"/>
  <c r="S1301" i="4"/>
  <c r="S1302" i="4"/>
  <c r="S1303" i="4"/>
  <c r="S1304" i="4"/>
  <c r="S1305" i="4"/>
  <c r="L847" i="4"/>
  <c r="K845" i="4"/>
  <c r="L848" i="4"/>
  <c r="I845" i="4"/>
  <c r="L846" i="4"/>
  <c r="J845" i="4"/>
  <c r="L850" i="4"/>
  <c r="G845" i="4"/>
  <c r="H845" i="4"/>
  <c r="L849" i="4"/>
  <c r="S272" i="4"/>
  <c r="AG533" i="4"/>
  <c r="AG539" i="4" s="1"/>
  <c r="G806" i="4"/>
  <c r="H806" i="4"/>
  <c r="L810" i="4"/>
  <c r="L811" i="4"/>
  <c r="J806" i="4"/>
  <c r="K806" i="4"/>
  <c r="L807" i="4"/>
  <c r="L808" i="4"/>
  <c r="L809" i="4"/>
  <c r="I806" i="4"/>
  <c r="P1261" i="4"/>
  <c r="Q1261" i="4"/>
  <c r="R1261" i="4"/>
  <c r="N1261" i="4"/>
  <c r="O1261" i="4"/>
  <c r="S1265" i="4"/>
  <c r="S1266" i="4"/>
  <c r="S1262" i="4"/>
  <c r="S1263" i="4"/>
  <c r="S1264" i="4"/>
  <c r="N858" i="4"/>
  <c r="O858" i="4"/>
  <c r="P858" i="4"/>
  <c r="Q858" i="4"/>
  <c r="R858" i="4"/>
  <c r="S860" i="4"/>
  <c r="S861" i="4"/>
  <c r="S862" i="4"/>
  <c r="S863" i="4"/>
  <c r="S859" i="4"/>
  <c r="V962" i="4"/>
  <c r="W962" i="4"/>
  <c r="X962" i="4"/>
  <c r="Y962" i="4"/>
  <c r="U962" i="4"/>
  <c r="Z963" i="4"/>
  <c r="Z964" i="4"/>
  <c r="Z965" i="4"/>
  <c r="Z966" i="4"/>
  <c r="Z967" i="4"/>
  <c r="N247" i="4"/>
  <c r="O247" i="4"/>
  <c r="P247" i="4"/>
  <c r="Q247" i="4"/>
  <c r="R247" i="4"/>
  <c r="S251" i="4"/>
  <c r="AO251" i="4" s="1"/>
  <c r="S252" i="4"/>
  <c r="AO252" i="4" s="1"/>
  <c r="S248" i="4"/>
  <c r="AO248" i="4" s="1"/>
  <c r="S249" i="4"/>
  <c r="AO249" i="4" s="1"/>
  <c r="S250" i="4"/>
  <c r="AO250" i="4" s="1"/>
  <c r="G832" i="4"/>
  <c r="H832" i="4"/>
  <c r="L836" i="4"/>
  <c r="L837" i="4"/>
  <c r="L833" i="4"/>
  <c r="L834" i="4"/>
  <c r="L835" i="4"/>
  <c r="I832" i="4"/>
  <c r="J832" i="4"/>
  <c r="K832" i="4"/>
  <c r="S663" i="4"/>
  <c r="S669" i="4" s="1"/>
  <c r="AE299" i="4"/>
  <c r="AF299" i="4"/>
  <c r="AG302" i="4"/>
  <c r="AQ302" i="4" s="1"/>
  <c r="AG303" i="4"/>
  <c r="AQ303" i="4" s="1"/>
  <c r="L325" i="4"/>
  <c r="L331" i="4" s="1"/>
  <c r="L1185" i="4"/>
  <c r="K1183" i="4"/>
  <c r="L1186" i="4"/>
  <c r="L1187" i="4"/>
  <c r="L1188" i="4"/>
  <c r="G1183" i="4"/>
  <c r="H1183" i="4"/>
  <c r="I1183" i="4"/>
  <c r="L1184" i="4"/>
  <c r="J1183" i="4"/>
  <c r="L1053" i="4"/>
  <c r="L1059" i="4" s="1"/>
  <c r="AG936" i="4"/>
  <c r="AG942" i="4" s="1"/>
  <c r="Z663" i="4"/>
  <c r="Z669" i="4" s="1"/>
  <c r="N962" i="4"/>
  <c r="O962" i="4"/>
  <c r="P962" i="4"/>
  <c r="Q962" i="4"/>
  <c r="R962" i="4"/>
  <c r="S964" i="4"/>
  <c r="S967" i="4"/>
  <c r="S963" i="4"/>
  <c r="S965" i="4"/>
  <c r="S966" i="4"/>
  <c r="N351" i="4"/>
  <c r="O351" i="4"/>
  <c r="P351" i="4"/>
  <c r="Q351" i="4"/>
  <c r="R351" i="4"/>
  <c r="S355" i="4"/>
  <c r="S356" i="4"/>
  <c r="S352" i="4"/>
  <c r="S353" i="4"/>
  <c r="S354" i="4"/>
  <c r="AC468" i="4"/>
  <c r="AD468" i="4"/>
  <c r="AE468" i="4"/>
  <c r="AF468" i="4"/>
  <c r="AB468" i="4"/>
  <c r="AG469" i="4"/>
  <c r="AG470" i="4"/>
  <c r="AG471" i="4"/>
  <c r="AG472" i="4"/>
  <c r="AG473" i="4"/>
  <c r="AC1209" i="4"/>
  <c r="AD1209" i="4"/>
  <c r="AE1209" i="4"/>
  <c r="AF1209" i="4"/>
  <c r="AB1209" i="4"/>
  <c r="AG1214" i="4"/>
  <c r="AG1210" i="4"/>
  <c r="AG1211" i="4"/>
  <c r="AG1212" i="4"/>
  <c r="AG1213" i="4"/>
  <c r="AG1078" i="4"/>
  <c r="AC1313" i="4"/>
  <c r="AC1336" i="4" s="1"/>
  <c r="AD1313" i="4"/>
  <c r="AE1313" i="4"/>
  <c r="AF1313" i="4"/>
  <c r="AB1313" i="4"/>
  <c r="AG1318" i="4"/>
  <c r="AQ1318" i="4" s="1"/>
  <c r="AG1314" i="4"/>
  <c r="AG1315" i="4"/>
  <c r="AQ1315" i="4" s="1"/>
  <c r="AG1316" i="4"/>
  <c r="AQ1316" i="4" s="1"/>
  <c r="AG1317" i="4"/>
  <c r="AQ1317" i="4" s="1"/>
  <c r="AG650" i="4"/>
  <c r="AG656" i="4" s="1"/>
  <c r="L1001" i="4"/>
  <c r="L1007" i="4" s="1"/>
  <c r="AC923" i="4"/>
  <c r="AE923" i="4"/>
  <c r="AF923" i="4"/>
  <c r="AB923" i="4"/>
  <c r="AD923" i="4"/>
  <c r="AG927" i="4"/>
  <c r="AG928" i="4"/>
  <c r="AG924" i="4"/>
  <c r="AG925" i="4"/>
  <c r="AG926" i="4"/>
  <c r="Z689" i="4"/>
  <c r="Z695" i="4" s="1"/>
  <c r="L208" i="4"/>
  <c r="L214" i="4" s="1"/>
  <c r="AN214" i="4" s="1"/>
  <c r="AG156" i="4"/>
  <c r="AG162" i="4" s="1"/>
  <c r="AQ162" i="4" s="1"/>
  <c r="Z156" i="4"/>
  <c r="Z162" i="4" s="1"/>
  <c r="L156" i="4"/>
  <c r="L162" i="4" s="1"/>
  <c r="AN162" i="4" s="1"/>
  <c r="F27" i="1"/>
  <c r="S76" i="4"/>
  <c r="Z76" i="4"/>
  <c r="D85" i="8" l="1"/>
  <c r="Z58" i="4"/>
  <c r="Y52" i="4"/>
  <c r="U52" i="4"/>
  <c r="L82" i="4"/>
  <c r="AN82" i="4" s="1"/>
  <c r="L84" i="4"/>
  <c r="AN84" i="4" s="1"/>
  <c r="L83" i="4"/>
  <c r="AN83" i="4" s="1"/>
  <c r="Z92" i="4"/>
  <c r="AP92" i="4" s="1"/>
  <c r="X91" i="4"/>
  <c r="W91" i="4"/>
  <c r="Z95" i="4"/>
  <c r="AP95" i="4" s="1"/>
  <c r="U91" i="4"/>
  <c r="Z143" i="4"/>
  <c r="AE91" i="4"/>
  <c r="AC91" i="4"/>
  <c r="AB91" i="4"/>
  <c r="L97" i="4"/>
  <c r="AN97" i="4" s="1"/>
  <c r="G91" i="4"/>
  <c r="H91" i="4"/>
  <c r="H78" i="4"/>
  <c r="L81" i="4"/>
  <c r="AN81" i="4" s="1"/>
  <c r="J78" i="4"/>
  <c r="S291" i="4"/>
  <c r="AO291" i="4" s="1"/>
  <c r="Q286" i="4"/>
  <c r="S264" i="4"/>
  <c r="AO264" i="4" s="1"/>
  <c r="S261" i="4"/>
  <c r="AO261" i="4" s="1"/>
  <c r="I247" i="4"/>
  <c r="L248" i="4"/>
  <c r="AN248" i="4" s="1"/>
  <c r="K247" i="4"/>
  <c r="AN247" i="4" s="1"/>
  <c r="L252" i="4"/>
  <c r="AN252" i="4" s="1"/>
  <c r="S226" i="4"/>
  <c r="AO226" i="4" s="1"/>
  <c r="J221" i="4"/>
  <c r="AN195" i="4"/>
  <c r="AN190" i="4" s="1"/>
  <c r="N117" i="4"/>
  <c r="S122" i="4"/>
  <c r="AO122" i="4" s="1"/>
  <c r="AR122" i="4" s="1"/>
  <c r="S120" i="4"/>
  <c r="AO120" i="4" s="1"/>
  <c r="AR120" i="4" s="1"/>
  <c r="O117" i="4"/>
  <c r="S123" i="4"/>
  <c r="L119" i="4"/>
  <c r="AN119" i="4" s="1"/>
  <c r="AR119" i="4" s="1"/>
  <c r="L118" i="4"/>
  <c r="AN118" i="4" s="1"/>
  <c r="AR118" i="4" s="1"/>
  <c r="L109" i="4"/>
  <c r="AN109" i="4" s="1"/>
  <c r="L106" i="4"/>
  <c r="AN106" i="4" s="1"/>
  <c r="AR106" i="4" s="1"/>
  <c r="AG97" i="4"/>
  <c r="AQ97" i="4" s="1"/>
  <c r="AG95" i="4"/>
  <c r="AQ95" i="4" s="1"/>
  <c r="AG92" i="4"/>
  <c r="AQ92" i="4" s="1"/>
  <c r="AG93" i="4"/>
  <c r="AQ93" i="4" s="1"/>
  <c r="AF91" i="4"/>
  <c r="AD91" i="4"/>
  <c r="L94" i="4"/>
  <c r="AN94" i="4" s="1"/>
  <c r="AR94" i="4" s="1"/>
  <c r="L56" i="4"/>
  <c r="AN56" i="4" s="1"/>
  <c r="J52" i="4"/>
  <c r="L58" i="4"/>
  <c r="AN58" i="4" s="1"/>
  <c r="L53" i="4"/>
  <c r="AN53" i="4" s="1"/>
  <c r="L54" i="4"/>
  <c r="AN54" i="4" s="1"/>
  <c r="H52" i="4"/>
  <c r="AQ112" i="4"/>
  <c r="AR302" i="4"/>
  <c r="P221" i="4"/>
  <c r="AQ273" i="4"/>
  <c r="AQ268" i="4" s="1"/>
  <c r="AR197" i="4"/>
  <c r="S222" i="4"/>
  <c r="AO222" i="4" s="1"/>
  <c r="AR210" i="4"/>
  <c r="AR69" i="4"/>
  <c r="AR68" i="4"/>
  <c r="AQ151" i="4"/>
  <c r="AR213" i="4"/>
  <c r="P52" i="4"/>
  <c r="AR67" i="4"/>
  <c r="AR70" i="4"/>
  <c r="AR66" i="4"/>
  <c r="AR212" i="4"/>
  <c r="AR105" i="4"/>
  <c r="AR199" i="4"/>
  <c r="AR71" i="4"/>
  <c r="AR303" i="4"/>
  <c r="F21" i="10"/>
  <c r="AG117" i="4"/>
  <c r="L123" i="4"/>
  <c r="AN123" i="4" s="1"/>
  <c r="L144" i="4"/>
  <c r="AN144" i="4" s="1"/>
  <c r="S223" i="4"/>
  <c r="AO223" i="4" s="1"/>
  <c r="L121" i="4"/>
  <c r="AN121" i="4" s="1"/>
  <c r="AR121" i="4" s="1"/>
  <c r="G117" i="4"/>
  <c r="AN117" i="4" s="1"/>
  <c r="AQ208" i="4"/>
  <c r="AQ203" i="4" s="1"/>
  <c r="J143" i="4"/>
  <c r="S156" i="4"/>
  <c r="S162" i="4" s="1"/>
  <c r="AP162" i="4" s="1"/>
  <c r="AP151" i="4" s="1"/>
  <c r="Z260" i="4"/>
  <c r="AP117" i="4"/>
  <c r="H143" i="4"/>
  <c r="AO214" i="4"/>
  <c r="AR214" i="4" s="1"/>
  <c r="R260" i="4"/>
  <c r="L173" i="4"/>
  <c r="AN173" i="4" s="1"/>
  <c r="AG236" i="4"/>
  <c r="AQ236" i="4" s="1"/>
  <c r="Z57" i="4"/>
  <c r="AP57" i="4" s="1"/>
  <c r="Z55" i="4"/>
  <c r="AP55" i="4" s="1"/>
  <c r="Z53" i="4"/>
  <c r="AP53" i="4" s="1"/>
  <c r="I260" i="4"/>
  <c r="S290" i="4"/>
  <c r="AO290" i="4" s="1"/>
  <c r="S288" i="4"/>
  <c r="AO288" i="4" s="1"/>
  <c r="S109" i="4"/>
  <c r="AO109" i="4" s="1"/>
  <c r="AR109" i="4" s="1"/>
  <c r="L92" i="4"/>
  <c r="AN92" i="4" s="1"/>
  <c r="O234" i="4"/>
  <c r="AG248" i="4"/>
  <c r="AQ248" i="4" s="1"/>
  <c r="AR248" i="4" s="1"/>
  <c r="AC299" i="4"/>
  <c r="AG235" i="4"/>
  <c r="AQ235" i="4" s="1"/>
  <c r="L57" i="4"/>
  <c r="AN57" i="4" s="1"/>
  <c r="G52" i="4"/>
  <c r="L55" i="4"/>
  <c r="AN55" i="4" s="1"/>
  <c r="X52" i="4"/>
  <c r="W52" i="4"/>
  <c r="K78" i="4"/>
  <c r="G78" i="4"/>
  <c r="L95" i="4"/>
  <c r="AN95" i="4" s="1"/>
  <c r="AR95" i="4" s="1"/>
  <c r="L96" i="4"/>
  <c r="AN96" i="4" s="1"/>
  <c r="AR96" i="4" s="1"/>
  <c r="P143" i="4"/>
  <c r="S149" i="4"/>
  <c r="AO149" i="4" s="1"/>
  <c r="N143" i="4"/>
  <c r="N208" i="4"/>
  <c r="Z224" i="4"/>
  <c r="AP224" i="4" s="1"/>
  <c r="Z222" i="4"/>
  <c r="AP222" i="4" s="1"/>
  <c r="Z227" i="4"/>
  <c r="S235" i="4"/>
  <c r="AO235" i="4" s="1"/>
  <c r="L264" i="4"/>
  <c r="AN264" i="4" s="1"/>
  <c r="L262" i="4"/>
  <c r="AN262" i="4" s="1"/>
  <c r="N260" i="4"/>
  <c r="L263" i="4"/>
  <c r="AN263" i="4" s="1"/>
  <c r="O286" i="4"/>
  <c r="AO286" i="4" s="1"/>
  <c r="P286" i="4"/>
  <c r="S292" i="4"/>
  <c r="Y299" i="4"/>
  <c r="W299" i="4"/>
  <c r="U299" i="4"/>
  <c r="S211" i="4"/>
  <c r="AO211" i="4" s="1"/>
  <c r="AR211" i="4" s="1"/>
  <c r="S58" i="4"/>
  <c r="AP58" i="4" s="1"/>
  <c r="S239" i="4"/>
  <c r="AO239" i="4" s="1"/>
  <c r="R286" i="4"/>
  <c r="AG300" i="4"/>
  <c r="AQ300" i="4" s="1"/>
  <c r="AR300" i="4" s="1"/>
  <c r="AG301" i="4"/>
  <c r="AQ301" i="4" s="1"/>
  <c r="AR301" i="4" s="1"/>
  <c r="AG304" i="4"/>
  <c r="AQ304" i="4" s="1"/>
  <c r="AR304" i="4" s="1"/>
  <c r="AB299" i="4"/>
  <c r="AG299" i="4" s="1"/>
  <c r="AG305" i="4" s="1"/>
  <c r="AQ305" i="4" s="1"/>
  <c r="AG238" i="4"/>
  <c r="AQ238" i="4" s="1"/>
  <c r="K52" i="4"/>
  <c r="S55" i="4"/>
  <c r="AO55" i="4" s="1"/>
  <c r="Z54" i="4"/>
  <c r="AP54" i="4" s="1"/>
  <c r="Z56" i="4"/>
  <c r="AP56" i="4" s="1"/>
  <c r="I78" i="4"/>
  <c r="L80" i="4"/>
  <c r="AN80" i="4" s="1"/>
  <c r="J91" i="4"/>
  <c r="L93" i="4"/>
  <c r="AN93" i="4" s="1"/>
  <c r="L145" i="4"/>
  <c r="AN145" i="4" s="1"/>
  <c r="S146" i="4"/>
  <c r="AO146" i="4" s="1"/>
  <c r="Q143" i="4"/>
  <c r="S209" i="4"/>
  <c r="AO209" i="4" s="1"/>
  <c r="AR209" i="4" s="1"/>
  <c r="R221" i="4"/>
  <c r="W221" i="4"/>
  <c r="Y221" i="4"/>
  <c r="S236" i="4"/>
  <c r="AO236" i="4" s="1"/>
  <c r="H260" i="4"/>
  <c r="G260" i="4"/>
  <c r="S262" i="4"/>
  <c r="AO262" i="4" s="1"/>
  <c r="S287" i="4"/>
  <c r="AO287" i="4" s="1"/>
  <c r="X299" i="4"/>
  <c r="Z299" i="4" s="1"/>
  <c r="Z305" i="4" s="1"/>
  <c r="K91" i="4"/>
  <c r="S107" i="4"/>
  <c r="AO107" i="4" s="1"/>
  <c r="AO117" i="4"/>
  <c r="R208" i="4"/>
  <c r="AQ312" i="4"/>
  <c r="H41" i="1"/>
  <c r="O52" i="4"/>
  <c r="S57" i="4"/>
  <c r="AO57" i="4" s="1"/>
  <c r="S53" i="4"/>
  <c r="AO53" i="4" s="1"/>
  <c r="G169" i="4"/>
  <c r="Z196" i="4"/>
  <c r="AP196" i="4" s="1"/>
  <c r="AR196" i="4" s="1"/>
  <c r="Z198" i="4"/>
  <c r="AP198" i="4" s="1"/>
  <c r="AR198" i="4" s="1"/>
  <c r="L224" i="4"/>
  <c r="AN224" i="4" s="1"/>
  <c r="L225" i="4"/>
  <c r="AN225" i="4" s="1"/>
  <c r="L222" i="4"/>
  <c r="AN222" i="4" s="1"/>
  <c r="I169" i="4"/>
  <c r="H44" i="1"/>
  <c r="H39" i="1"/>
  <c r="S54" i="4"/>
  <c r="AO54" i="4" s="1"/>
  <c r="Q52" i="4"/>
  <c r="L172" i="4"/>
  <c r="AN172" i="4" s="1"/>
  <c r="L170" i="4"/>
  <c r="AN170" i="4" s="1"/>
  <c r="Z200" i="4"/>
  <c r="AP200" i="4" s="1"/>
  <c r="AR200" i="4" s="1"/>
  <c r="L227" i="4"/>
  <c r="AN227" i="4" s="1"/>
  <c r="L223" i="4"/>
  <c r="AN223" i="4" s="1"/>
  <c r="G221" i="4"/>
  <c r="S224" i="4"/>
  <c r="AO224" i="4" s="1"/>
  <c r="S225" i="4"/>
  <c r="AO225" i="4" s="1"/>
  <c r="AG312" i="4"/>
  <c r="AG318" i="4" s="1"/>
  <c r="AQ318" i="4" s="1"/>
  <c r="L174" i="4"/>
  <c r="AN174" i="4" s="1"/>
  <c r="AG144" i="4"/>
  <c r="AQ144" i="4" s="1"/>
  <c r="AE143" i="4"/>
  <c r="AB143" i="4"/>
  <c r="AC143" i="4"/>
  <c r="AG146" i="4"/>
  <c r="AQ146" i="4" s="1"/>
  <c r="AF143" i="4"/>
  <c r="AG149" i="4"/>
  <c r="AQ149" i="4" s="1"/>
  <c r="AG147" i="4"/>
  <c r="AQ147" i="4" s="1"/>
  <c r="AD143" i="4"/>
  <c r="AG148" i="4"/>
  <c r="AQ148" i="4" s="1"/>
  <c r="AG145" i="4"/>
  <c r="AQ145" i="4" s="1"/>
  <c r="R52" i="4"/>
  <c r="N52" i="4"/>
  <c r="K169" i="4"/>
  <c r="Z201" i="4"/>
  <c r="U195" i="4"/>
  <c r="Z195" i="4" s="1"/>
  <c r="H221" i="4"/>
  <c r="AN221" i="4" s="1"/>
  <c r="K221" i="4"/>
  <c r="AD221" i="4"/>
  <c r="Z169" i="4"/>
  <c r="L182" i="4"/>
  <c r="AG208" i="4"/>
  <c r="AE221" i="4"/>
  <c r="S108" i="4"/>
  <c r="AO108" i="4" s="1"/>
  <c r="L171" i="4"/>
  <c r="AN171" i="4" s="1"/>
  <c r="J169" i="4"/>
  <c r="AQ65" i="4"/>
  <c r="AQ60" i="4" s="1"/>
  <c r="AG224" i="4"/>
  <c r="AQ224" i="4" s="1"/>
  <c r="AG223" i="4"/>
  <c r="AQ223" i="4" s="1"/>
  <c r="AG225" i="4"/>
  <c r="AQ225" i="4" s="1"/>
  <c r="AG249" i="4"/>
  <c r="AQ249" i="4" s="1"/>
  <c r="AR249" i="4" s="1"/>
  <c r="N104" i="4"/>
  <c r="O104" i="4"/>
  <c r="AG227" i="4"/>
  <c r="AQ227" i="4" s="1"/>
  <c r="AG222" i="4"/>
  <c r="AQ222" i="4" s="1"/>
  <c r="AG226" i="4"/>
  <c r="AQ226" i="4" s="1"/>
  <c r="AR226" i="4" s="1"/>
  <c r="S110" i="4"/>
  <c r="AB221" i="4"/>
  <c r="AC221" i="4"/>
  <c r="Z312" i="4"/>
  <c r="Z318" i="4" s="1"/>
  <c r="L110" i="4"/>
  <c r="AN110" i="4" s="1"/>
  <c r="G104" i="4"/>
  <c r="Q169" i="4"/>
  <c r="S170" i="4"/>
  <c r="AO170" i="4" s="1"/>
  <c r="S174" i="4"/>
  <c r="AO174" i="4" s="1"/>
  <c r="AE247" i="4"/>
  <c r="AG250" i="4"/>
  <c r="AQ250" i="4" s="1"/>
  <c r="AR250" i="4" s="1"/>
  <c r="X77" i="4"/>
  <c r="L108" i="4"/>
  <c r="AN108" i="4" s="1"/>
  <c r="L107" i="4"/>
  <c r="AN107" i="4" s="1"/>
  <c r="G143" i="4"/>
  <c r="L148" i="4"/>
  <c r="AN148" i="4" s="1"/>
  <c r="N169" i="4"/>
  <c r="S175" i="4"/>
  <c r="S171" i="4"/>
  <c r="AO171" i="4" s="1"/>
  <c r="Q221" i="4"/>
  <c r="S227" i="4"/>
  <c r="AF247" i="4"/>
  <c r="AG251" i="4"/>
  <c r="AQ251" i="4" s="1"/>
  <c r="AR251" i="4" s="1"/>
  <c r="O260" i="4"/>
  <c r="Q260" i="4"/>
  <c r="P260" i="4"/>
  <c r="AP312" i="4"/>
  <c r="R77" i="4"/>
  <c r="R1333" i="4" s="1"/>
  <c r="P25" i="4" s="1"/>
  <c r="P77" i="4"/>
  <c r="P1333" i="4" s="1"/>
  <c r="N25" i="4" s="1"/>
  <c r="AN65" i="4"/>
  <c r="AN60" i="4" s="1"/>
  <c r="AQ104" i="4"/>
  <c r="AQ99" i="4" s="1"/>
  <c r="H104" i="4"/>
  <c r="R169" i="4"/>
  <c r="P169" i="4"/>
  <c r="AG252" i="4"/>
  <c r="AQ252" i="4" s="1"/>
  <c r="S263" i="4"/>
  <c r="AO263" i="4" s="1"/>
  <c r="AP110" i="4"/>
  <c r="AO110" i="4"/>
  <c r="D81" i="8"/>
  <c r="G15" i="10"/>
  <c r="AF77" i="4"/>
  <c r="AF1333" i="4" s="1"/>
  <c r="AB25" i="4" s="1"/>
  <c r="AE77" i="4"/>
  <c r="AE1333" i="4" s="1"/>
  <c r="AA25" i="4" s="1"/>
  <c r="AD77" i="4"/>
  <c r="AD1333" i="4" s="1"/>
  <c r="Z25" i="4" s="1"/>
  <c r="V77" i="4"/>
  <c r="Y77" i="4"/>
  <c r="W77" i="4"/>
  <c r="Q77" i="4"/>
  <c r="Q1333" i="4" s="1"/>
  <c r="O25" i="4" s="1"/>
  <c r="J312" i="4"/>
  <c r="L317" i="4"/>
  <c r="AN317" i="4" s="1"/>
  <c r="AR317" i="4" s="1"/>
  <c r="I312" i="4"/>
  <c r="L315" i="4"/>
  <c r="AN315" i="4" s="1"/>
  <c r="AR315" i="4" s="1"/>
  <c r="K312" i="4"/>
  <c r="G312" i="4"/>
  <c r="L314" i="4"/>
  <c r="AN314" i="4" s="1"/>
  <c r="AR314" i="4" s="1"/>
  <c r="L316" i="4"/>
  <c r="AN316" i="4" s="1"/>
  <c r="AR316" i="4" s="1"/>
  <c r="L313" i="4"/>
  <c r="AN313" i="4" s="1"/>
  <c r="AR313" i="4" s="1"/>
  <c r="H312" i="4"/>
  <c r="AO312" i="4"/>
  <c r="AN299" i="4"/>
  <c r="AO299" i="4"/>
  <c r="S299" i="4"/>
  <c r="S305" i="4" s="1"/>
  <c r="AQ299" i="4"/>
  <c r="H286" i="4"/>
  <c r="L287" i="4"/>
  <c r="AN287" i="4" s="1"/>
  <c r="K286" i="4"/>
  <c r="G286" i="4"/>
  <c r="J286" i="4"/>
  <c r="L291" i="4"/>
  <c r="AN291" i="4" s="1"/>
  <c r="L290" i="4"/>
  <c r="AN290" i="4" s="1"/>
  <c r="I286" i="4"/>
  <c r="L288" i="4"/>
  <c r="AN288" i="4" s="1"/>
  <c r="AP286" i="4"/>
  <c r="AP273" i="4"/>
  <c r="Z273" i="4"/>
  <c r="Z279" i="4" s="1"/>
  <c r="AN260" i="4"/>
  <c r="AO247" i="4"/>
  <c r="AP247" i="4"/>
  <c r="AP234" i="4"/>
  <c r="Z234" i="4"/>
  <c r="Z240" i="4" s="1"/>
  <c r="AO234" i="4"/>
  <c r="S234" i="4"/>
  <c r="S240" i="4" s="1"/>
  <c r="Z221" i="4"/>
  <c r="AO208" i="4"/>
  <c r="AN203" i="4"/>
  <c r="AP208" i="4"/>
  <c r="AP203" i="4" s="1"/>
  <c r="Z208" i="4"/>
  <c r="AQ195" i="4"/>
  <c r="AQ190" i="4" s="1"/>
  <c r="AG195" i="4"/>
  <c r="AP195" i="4"/>
  <c r="S195" i="4"/>
  <c r="AO195" i="4"/>
  <c r="AP201" i="4"/>
  <c r="AO201" i="4"/>
  <c r="AN182" i="4"/>
  <c r="AR182" i="4" s="1"/>
  <c r="AB169" i="4"/>
  <c r="AG171" i="4"/>
  <c r="AQ171" i="4" s="1"/>
  <c r="AE169" i="4"/>
  <c r="AG173" i="4"/>
  <c r="AQ173" i="4" s="1"/>
  <c r="AG170" i="4"/>
  <c r="AQ170" i="4" s="1"/>
  <c r="AG174" i="4"/>
  <c r="AQ174" i="4" s="1"/>
  <c r="AD169" i="4"/>
  <c r="AG172" i="4"/>
  <c r="AQ172" i="4" s="1"/>
  <c r="AG175" i="4"/>
  <c r="AQ175" i="4" s="1"/>
  <c r="AC169" i="4"/>
  <c r="AF169" i="4"/>
  <c r="AP169" i="4"/>
  <c r="AN151" i="4"/>
  <c r="AR156" i="4"/>
  <c r="L146" i="4"/>
  <c r="AN146" i="4" s="1"/>
  <c r="K143" i="4"/>
  <c r="L147" i="4"/>
  <c r="AN147" i="4" s="1"/>
  <c r="AP149" i="4"/>
  <c r="AP138" i="4" s="1"/>
  <c r="AG104" i="4"/>
  <c r="AP104" i="4"/>
  <c r="Z104" i="4"/>
  <c r="Z91" i="4"/>
  <c r="AP91" i="4"/>
  <c r="S91" i="4"/>
  <c r="AO91" i="4"/>
  <c r="AP97" i="4"/>
  <c r="AO97" i="4"/>
  <c r="S65" i="4"/>
  <c r="AG65" i="4"/>
  <c r="AP65" i="4"/>
  <c r="AP60" i="4" s="1"/>
  <c r="Z65" i="4"/>
  <c r="AO65" i="4"/>
  <c r="AO60" i="4" s="1"/>
  <c r="L65" i="4"/>
  <c r="Z52" i="4"/>
  <c r="AG56" i="4"/>
  <c r="AQ56" i="4" s="1"/>
  <c r="AF52" i="4"/>
  <c r="AD52" i="4"/>
  <c r="AG55" i="4"/>
  <c r="AQ55" i="4" s="1"/>
  <c r="AE52" i="4"/>
  <c r="AC52" i="4"/>
  <c r="AG54" i="4"/>
  <c r="AQ54" i="4" s="1"/>
  <c r="AG57" i="4"/>
  <c r="AQ57" i="4" s="1"/>
  <c r="AG53" i="4"/>
  <c r="AQ53" i="4" s="1"/>
  <c r="AG58" i="4"/>
  <c r="AQ58" i="4" s="1"/>
  <c r="AB52" i="4"/>
  <c r="E21" i="10"/>
  <c r="G44" i="1"/>
  <c r="G41" i="1"/>
  <c r="J17" i="1"/>
  <c r="G40" i="1"/>
  <c r="D21" i="10"/>
  <c r="A112" i="4"/>
  <c r="AI99" i="4"/>
  <c r="AO1308" i="4"/>
  <c r="F41" i="1"/>
  <c r="F44" i="1"/>
  <c r="F39" i="1"/>
  <c r="F40" i="1"/>
  <c r="D109" i="8"/>
  <c r="K39" i="4"/>
  <c r="G39" i="4"/>
  <c r="L42" i="4"/>
  <c r="AN42" i="4" s="1"/>
  <c r="J39" i="4"/>
  <c r="J18" i="1"/>
  <c r="L40" i="4"/>
  <c r="AN40" i="4" s="1"/>
  <c r="L45" i="4"/>
  <c r="AN45" i="4" s="1"/>
  <c r="AR1316" i="4"/>
  <c r="AR1314" i="4"/>
  <c r="AR1315" i="4"/>
  <c r="AR1318" i="4"/>
  <c r="AR1317" i="4"/>
  <c r="AB1336" i="4"/>
  <c r="AQ1313" i="4"/>
  <c r="G1336" i="4"/>
  <c r="AN1313" i="4"/>
  <c r="L1313" i="4"/>
  <c r="L1319" i="4" s="1"/>
  <c r="AN1319" i="4" s="1"/>
  <c r="AP1313" i="4"/>
  <c r="AP1308" i="4" s="1"/>
  <c r="U1336" i="4"/>
  <c r="C20" i="10"/>
  <c r="G20" i="10" s="1"/>
  <c r="J16" i="1"/>
  <c r="E16" i="1" s="1"/>
  <c r="L44" i="4"/>
  <c r="AN44" i="4" s="1"/>
  <c r="H39" i="4"/>
  <c r="L43" i="4"/>
  <c r="AN43" i="4" s="1"/>
  <c r="L41" i="4"/>
  <c r="AN41" i="4" s="1"/>
  <c r="Z1027" i="4"/>
  <c r="Z1033" i="4" s="1"/>
  <c r="AR135" i="4"/>
  <c r="AR134" i="4"/>
  <c r="AR133" i="4"/>
  <c r="AR132" i="4"/>
  <c r="AR131" i="4"/>
  <c r="AQ130" i="4"/>
  <c r="AQ125" i="4" s="1"/>
  <c r="AG130" i="4"/>
  <c r="Z130" i="4"/>
  <c r="AP130" i="4"/>
  <c r="AO130" i="4"/>
  <c r="S130" i="4"/>
  <c r="L130" i="4"/>
  <c r="AN130" i="4"/>
  <c r="AO136" i="4"/>
  <c r="AP136" i="4"/>
  <c r="F45" i="1"/>
  <c r="F46" i="1"/>
  <c r="S1287" i="4"/>
  <c r="S1293" i="4" s="1"/>
  <c r="S1092" i="4"/>
  <c r="S1098" i="4" s="1"/>
  <c r="S897" i="4"/>
  <c r="S903" i="4" s="1"/>
  <c r="S780" i="4"/>
  <c r="S786" i="4" s="1"/>
  <c r="S715" i="4"/>
  <c r="Z546" i="4"/>
  <c r="Z552" i="4" s="1"/>
  <c r="Z1287" i="4"/>
  <c r="Z1293" i="4" s="1"/>
  <c r="Z1248" i="4"/>
  <c r="Z1254" i="4" s="1"/>
  <c r="AG897" i="4"/>
  <c r="AG903" i="4" s="1"/>
  <c r="AG637" i="4"/>
  <c r="AG643" i="4" s="1"/>
  <c r="Z1040" i="4"/>
  <c r="Z1046" i="4" s="1"/>
  <c r="AG741" i="4"/>
  <c r="AG747" i="4" s="1"/>
  <c r="S1326" i="4"/>
  <c r="S1332" i="4" s="1"/>
  <c r="S754" i="4"/>
  <c r="S760" i="4" s="1"/>
  <c r="Z1300" i="4"/>
  <c r="Z1306" i="4" s="1"/>
  <c r="L1261" i="4"/>
  <c r="L1267" i="4" s="1"/>
  <c r="AG624" i="4"/>
  <c r="AG630" i="4" s="1"/>
  <c r="AG507" i="4"/>
  <c r="AG513" i="4" s="1"/>
  <c r="S468" i="4"/>
  <c r="S474" i="4" s="1"/>
  <c r="S455" i="4"/>
  <c r="L442" i="4"/>
  <c r="L448" i="4" s="1"/>
  <c r="L403" i="4"/>
  <c r="L409" i="4" s="1"/>
  <c r="L338" i="4"/>
  <c r="L344" i="4" s="1"/>
  <c r="L299" i="4"/>
  <c r="L305" i="4" s="1"/>
  <c r="AN305" i="4" s="1"/>
  <c r="Z286" i="4"/>
  <c r="Z292" i="4" s="1"/>
  <c r="S247" i="4"/>
  <c r="S253" i="4" s="1"/>
  <c r="K25" i="4"/>
  <c r="AC1079" i="4"/>
  <c r="AF1079" i="4"/>
  <c r="AB1079" i="4"/>
  <c r="AD1079" i="4"/>
  <c r="AE1079" i="4"/>
  <c r="AG1080" i="4"/>
  <c r="AG1081" i="4"/>
  <c r="AG1082" i="4"/>
  <c r="AG1083" i="4"/>
  <c r="AG1084" i="4"/>
  <c r="L845" i="4"/>
  <c r="L851" i="4" s="1"/>
  <c r="Z1131" i="4"/>
  <c r="Z1137" i="4" s="1"/>
  <c r="L1040" i="4"/>
  <c r="L1046" i="4" s="1"/>
  <c r="AG1053" i="4"/>
  <c r="AG1059" i="4" s="1"/>
  <c r="AG962" i="4"/>
  <c r="AG968" i="4" s="1"/>
  <c r="Z702" i="4"/>
  <c r="Z708" i="4" s="1"/>
  <c r="S351" i="4"/>
  <c r="S357" i="4" s="1"/>
  <c r="V650" i="4"/>
  <c r="W650" i="4"/>
  <c r="X650" i="4"/>
  <c r="Y650" i="4"/>
  <c r="U650" i="4"/>
  <c r="Z654" i="4"/>
  <c r="Z655" i="4"/>
  <c r="Z651" i="4"/>
  <c r="Z652" i="4"/>
  <c r="Z653" i="4"/>
  <c r="AC286" i="4"/>
  <c r="AD286" i="4"/>
  <c r="AE286" i="4"/>
  <c r="AF286" i="4"/>
  <c r="AB286" i="4"/>
  <c r="AG287" i="4"/>
  <c r="AQ287" i="4" s="1"/>
  <c r="AG288" i="4"/>
  <c r="AQ288" i="4" s="1"/>
  <c r="AG289" i="4"/>
  <c r="AQ289" i="4" s="1"/>
  <c r="AR289" i="4" s="1"/>
  <c r="AG290" i="4"/>
  <c r="AQ290" i="4" s="1"/>
  <c r="AG291" i="4"/>
  <c r="AQ291" i="4" s="1"/>
  <c r="N1118" i="4"/>
  <c r="O1118" i="4"/>
  <c r="P1118" i="4"/>
  <c r="Q1118" i="4"/>
  <c r="R1118" i="4"/>
  <c r="S1120" i="4"/>
  <c r="S1122" i="4"/>
  <c r="S1119" i="4"/>
  <c r="S1121" i="4"/>
  <c r="S1123" i="4"/>
  <c r="G754" i="4"/>
  <c r="H754" i="4"/>
  <c r="L758" i="4"/>
  <c r="L759" i="4"/>
  <c r="J754" i="4"/>
  <c r="K754" i="4"/>
  <c r="L755" i="4"/>
  <c r="L756" i="4"/>
  <c r="L757" i="4"/>
  <c r="I754" i="4"/>
  <c r="S742" i="4"/>
  <c r="S743" i="4"/>
  <c r="N741" i="4"/>
  <c r="S744" i="4"/>
  <c r="O741" i="4"/>
  <c r="S745" i="4"/>
  <c r="P741" i="4"/>
  <c r="S746" i="4"/>
  <c r="Q741" i="4"/>
  <c r="R741" i="4"/>
  <c r="AG559" i="4"/>
  <c r="AG565" i="4" s="1"/>
  <c r="S637" i="4"/>
  <c r="S643" i="4" s="1"/>
  <c r="S806" i="4"/>
  <c r="S812" i="4" s="1"/>
  <c r="Z1261" i="4"/>
  <c r="Z1267" i="4" s="1"/>
  <c r="Z988" i="4"/>
  <c r="Z994" i="4" s="1"/>
  <c r="L884" i="4"/>
  <c r="L890" i="4" s="1"/>
  <c r="S1053" i="4"/>
  <c r="S1059" i="4" s="1"/>
  <c r="Z390" i="4"/>
  <c r="Z396" i="4" s="1"/>
  <c r="X741" i="4"/>
  <c r="Y741" i="4"/>
  <c r="Z745" i="4"/>
  <c r="Z742" i="4"/>
  <c r="Z746" i="4"/>
  <c r="U741" i="4"/>
  <c r="Z743" i="4"/>
  <c r="V741" i="4"/>
  <c r="W741" i="4"/>
  <c r="Z744" i="4"/>
  <c r="AC260" i="4"/>
  <c r="AD260" i="4"/>
  <c r="AE260" i="4"/>
  <c r="AF260" i="4"/>
  <c r="AB260" i="4"/>
  <c r="AG261" i="4"/>
  <c r="AQ261" i="4" s="1"/>
  <c r="AG262" i="4"/>
  <c r="AQ262" i="4" s="1"/>
  <c r="AG263" i="4"/>
  <c r="AQ263" i="4" s="1"/>
  <c r="AG264" i="4"/>
  <c r="AQ264" i="4" s="1"/>
  <c r="AG265" i="4"/>
  <c r="AQ265" i="4" s="1"/>
  <c r="AR265" i="4" s="1"/>
  <c r="Z1326" i="4"/>
  <c r="Z1332" i="4" s="1"/>
  <c r="AG1326" i="4"/>
  <c r="AG1332" i="4" s="1"/>
  <c r="S559" i="4"/>
  <c r="S565" i="4" s="1"/>
  <c r="AG572" i="4"/>
  <c r="AG578" i="4" s="1"/>
  <c r="Q17" i="1"/>
  <c r="AG390" i="4"/>
  <c r="AG396" i="4" s="1"/>
  <c r="S611" i="4"/>
  <c r="S617" i="4" s="1"/>
  <c r="AG832" i="4"/>
  <c r="AG838" i="4" s="1"/>
  <c r="AG494" i="4"/>
  <c r="AG500" i="4" s="1"/>
  <c r="Z624" i="4"/>
  <c r="Z630" i="4" s="1"/>
  <c r="Z819" i="4"/>
  <c r="Z825" i="4" s="1"/>
  <c r="AG468" i="4"/>
  <c r="AG474" i="4" s="1"/>
  <c r="L806" i="4"/>
  <c r="L812" i="4" s="1"/>
  <c r="S1300" i="4"/>
  <c r="S1306" i="4" s="1"/>
  <c r="AG1313" i="4"/>
  <c r="AG1319" i="4" s="1"/>
  <c r="AQ1319" i="4" s="1"/>
  <c r="L832" i="4"/>
  <c r="L838" i="4" s="1"/>
  <c r="W728" i="4"/>
  <c r="X728" i="4"/>
  <c r="Y728" i="4"/>
  <c r="V728" i="4"/>
  <c r="U728" i="4"/>
  <c r="Z730" i="4"/>
  <c r="Z731" i="4"/>
  <c r="Z732" i="4"/>
  <c r="Z733" i="4"/>
  <c r="Z729" i="4"/>
  <c r="S1196" i="4"/>
  <c r="S1202" i="4" s="1"/>
  <c r="Z247" i="4"/>
  <c r="Z253" i="4" s="1"/>
  <c r="S1274" i="4"/>
  <c r="S1280" i="4" s="1"/>
  <c r="AG598" i="4"/>
  <c r="AG604" i="4" s="1"/>
  <c r="N338" i="4"/>
  <c r="O338" i="4"/>
  <c r="P338" i="4"/>
  <c r="Q338" i="4"/>
  <c r="R338" i="4"/>
  <c r="S341" i="4"/>
  <c r="S342" i="4"/>
  <c r="S343" i="4"/>
  <c r="S339" i="4"/>
  <c r="S340" i="4"/>
  <c r="Z1196" i="4"/>
  <c r="Z1202" i="4" s="1"/>
  <c r="AG1118" i="4"/>
  <c r="AG1124" i="4" s="1"/>
  <c r="V1105" i="4"/>
  <c r="W1105" i="4"/>
  <c r="X1105" i="4"/>
  <c r="Y1105" i="4"/>
  <c r="U1105" i="4"/>
  <c r="Z1109" i="4"/>
  <c r="Z1110" i="4"/>
  <c r="Z1106" i="4"/>
  <c r="Z1107" i="4"/>
  <c r="Z1108" i="4"/>
  <c r="S702" i="4"/>
  <c r="S708" i="4" s="1"/>
  <c r="S1157" i="4"/>
  <c r="S1163" i="4" s="1"/>
  <c r="AG754" i="4"/>
  <c r="AG760" i="4" s="1"/>
  <c r="Z871" i="4"/>
  <c r="Z877" i="4" s="1"/>
  <c r="L793" i="4"/>
  <c r="L799" i="4" s="1"/>
  <c r="S832" i="4"/>
  <c r="S838" i="4" s="1"/>
  <c r="AG1170" i="4"/>
  <c r="AG1176" i="4" s="1"/>
  <c r="Z429" i="4"/>
  <c r="Z435" i="4" s="1"/>
  <c r="S572" i="4"/>
  <c r="S578" i="4" s="1"/>
  <c r="S962" i="4"/>
  <c r="S968" i="4" s="1"/>
  <c r="L1183" i="4"/>
  <c r="L1189" i="4" s="1"/>
  <c r="S858" i="4"/>
  <c r="S864" i="4" s="1"/>
  <c r="S1261" i="4"/>
  <c r="S1267" i="4" s="1"/>
  <c r="N273" i="4"/>
  <c r="O273" i="4"/>
  <c r="P273" i="4"/>
  <c r="Q273" i="4"/>
  <c r="R273" i="4"/>
  <c r="S274" i="4"/>
  <c r="AO274" i="4" s="1"/>
  <c r="S275" i="4"/>
  <c r="AO275" i="4" s="1"/>
  <c r="S276" i="4"/>
  <c r="AO276" i="4" s="1"/>
  <c r="S277" i="4"/>
  <c r="AO277" i="4" s="1"/>
  <c r="S278" i="4"/>
  <c r="AO278" i="4" s="1"/>
  <c r="Z533" i="4"/>
  <c r="Z539" i="4" s="1"/>
  <c r="Y494" i="4"/>
  <c r="V494" i="4"/>
  <c r="W494" i="4"/>
  <c r="X494" i="4"/>
  <c r="U494" i="4"/>
  <c r="Z495" i="4"/>
  <c r="Z496" i="4"/>
  <c r="Z497" i="4"/>
  <c r="Z498" i="4"/>
  <c r="Z499" i="4"/>
  <c r="Z1209" i="4"/>
  <c r="Z1215" i="4" s="1"/>
  <c r="L1287" i="4"/>
  <c r="L1293" i="4" s="1"/>
  <c r="Z884" i="4"/>
  <c r="Z890" i="4" s="1"/>
  <c r="O17" i="1"/>
  <c r="AG351" i="4"/>
  <c r="AG357" i="4" s="1"/>
  <c r="V793" i="4"/>
  <c r="W793" i="4"/>
  <c r="X793" i="4"/>
  <c r="Y793" i="4"/>
  <c r="U793" i="4"/>
  <c r="Z797" i="4"/>
  <c r="Z798" i="4"/>
  <c r="Z794" i="4"/>
  <c r="Z795" i="4"/>
  <c r="Z796" i="4"/>
  <c r="Z1170" i="4"/>
  <c r="Z1176" i="4" s="1"/>
  <c r="AG1040" i="4"/>
  <c r="AG1046" i="4" s="1"/>
  <c r="AG663" i="4"/>
  <c r="AG669" i="4" s="1"/>
  <c r="Z936" i="4"/>
  <c r="Z942" i="4" s="1"/>
  <c r="Z1313" i="4"/>
  <c r="Z1319" i="4" s="1"/>
  <c r="AG975" i="4"/>
  <c r="AG981" i="4" s="1"/>
  <c r="K741" i="4"/>
  <c r="L742" i="4"/>
  <c r="L743" i="4"/>
  <c r="L744" i="4"/>
  <c r="G741" i="4"/>
  <c r="L745" i="4"/>
  <c r="H741" i="4"/>
  <c r="H1336" i="4" s="1"/>
  <c r="L746" i="4"/>
  <c r="I741" i="4"/>
  <c r="J741" i="4"/>
  <c r="K17" i="1"/>
  <c r="L393" i="4"/>
  <c r="L394" i="4"/>
  <c r="K390" i="4"/>
  <c r="L391" i="4"/>
  <c r="L392" i="4"/>
  <c r="L395" i="4"/>
  <c r="G390" i="4"/>
  <c r="H390" i="4"/>
  <c r="I390" i="4"/>
  <c r="J390" i="4"/>
  <c r="L351" i="4"/>
  <c r="L357" i="4" s="1"/>
  <c r="Z416" i="4"/>
  <c r="Z422" i="4" s="1"/>
  <c r="Z1118" i="4"/>
  <c r="Z1124" i="4" s="1"/>
  <c r="AG871" i="4"/>
  <c r="AG877" i="4" s="1"/>
  <c r="Z962" i="4"/>
  <c r="Z968" i="4" s="1"/>
  <c r="S975" i="4"/>
  <c r="S981" i="4" s="1"/>
  <c r="M17" i="1"/>
  <c r="N689" i="4"/>
  <c r="O689" i="4"/>
  <c r="P689" i="4"/>
  <c r="Q689" i="4"/>
  <c r="R689" i="4"/>
  <c r="S690" i="4"/>
  <c r="S691" i="4"/>
  <c r="S692" i="4"/>
  <c r="S693" i="4"/>
  <c r="S694" i="4"/>
  <c r="AG325" i="4"/>
  <c r="AG331" i="4" s="1"/>
  <c r="L780" i="4"/>
  <c r="L786" i="4" s="1"/>
  <c r="AG1235" i="4"/>
  <c r="AG1241" i="4" s="1"/>
  <c r="S1209" i="4"/>
  <c r="S1215" i="4" s="1"/>
  <c r="S312" i="4"/>
  <c r="S318" i="4" s="1"/>
  <c r="L237" i="4"/>
  <c r="AN237" i="4" s="1"/>
  <c r="AR237" i="4" s="1"/>
  <c r="L238" i="4"/>
  <c r="AN238" i="4" s="1"/>
  <c r="G234" i="4"/>
  <c r="H234" i="4"/>
  <c r="I234" i="4"/>
  <c r="J234" i="4"/>
  <c r="K234" i="4"/>
  <c r="L235" i="4"/>
  <c r="AN235" i="4" s="1"/>
  <c r="L236" i="4"/>
  <c r="AN236" i="4" s="1"/>
  <c r="AR236" i="4" s="1"/>
  <c r="L239" i="4"/>
  <c r="AN239" i="4" s="1"/>
  <c r="L1014" i="4"/>
  <c r="L1020" i="4" s="1"/>
  <c r="S585" i="4"/>
  <c r="S591" i="4" s="1"/>
  <c r="S871" i="4"/>
  <c r="S877" i="4" s="1"/>
  <c r="AG1131" i="4"/>
  <c r="AG1137" i="4" s="1"/>
  <c r="L767" i="4"/>
  <c r="L773" i="4" s="1"/>
  <c r="AG689" i="4"/>
  <c r="AG695" i="4" s="1"/>
  <c r="AG858" i="4"/>
  <c r="AG864" i="4" s="1"/>
  <c r="Z455" i="4"/>
  <c r="Z461" i="4" s="1"/>
  <c r="L1326" i="4"/>
  <c r="L1332" i="4" s="1"/>
  <c r="L858" i="4"/>
  <c r="L864" i="4" s="1"/>
  <c r="AG520" i="4"/>
  <c r="AG526" i="4" s="1"/>
  <c r="AC377" i="4"/>
  <c r="AD377" i="4"/>
  <c r="AE377" i="4"/>
  <c r="AF377" i="4"/>
  <c r="AB377" i="4"/>
  <c r="AG378" i="4"/>
  <c r="AG379" i="4"/>
  <c r="AG380" i="4"/>
  <c r="AG381" i="4"/>
  <c r="AG382" i="4"/>
  <c r="Z910" i="4"/>
  <c r="Z916" i="4" s="1"/>
  <c r="L949" i="4"/>
  <c r="L955" i="4" s="1"/>
  <c r="Z598" i="4"/>
  <c r="Z604" i="4" s="1"/>
  <c r="Z481" i="4"/>
  <c r="Z487" i="4" s="1"/>
  <c r="S923" i="4"/>
  <c r="S929" i="4" s="1"/>
  <c r="AG923" i="4"/>
  <c r="AG929" i="4" s="1"/>
  <c r="AG1209" i="4"/>
  <c r="AG1215" i="4" s="1"/>
  <c r="Z559" i="4"/>
  <c r="Z565" i="4" s="1"/>
  <c r="S546" i="4"/>
  <c r="S552" i="4" s="1"/>
  <c r="V1066" i="4"/>
  <c r="W1066" i="4"/>
  <c r="X1066" i="4"/>
  <c r="U1066" i="4"/>
  <c r="Y1066" i="4"/>
  <c r="Z1067" i="4"/>
  <c r="Z1068" i="4"/>
  <c r="Z1069" i="4"/>
  <c r="Z1070" i="4"/>
  <c r="Z1071" i="4"/>
  <c r="Z1014" i="4"/>
  <c r="Z1020" i="4" s="1"/>
  <c r="W845" i="4"/>
  <c r="X845" i="4"/>
  <c r="Y845" i="4"/>
  <c r="V845" i="4"/>
  <c r="U845" i="4"/>
  <c r="Z846" i="4"/>
  <c r="Z847" i="4"/>
  <c r="Z848" i="4"/>
  <c r="Z849" i="4"/>
  <c r="Z850" i="4"/>
  <c r="H273" i="4"/>
  <c r="I273" i="4"/>
  <c r="L275" i="4"/>
  <c r="AN275" i="4" s="1"/>
  <c r="L276" i="4"/>
  <c r="AN276" i="4" s="1"/>
  <c r="L277" i="4"/>
  <c r="AN277" i="4" s="1"/>
  <c r="L278" i="4"/>
  <c r="AN278" i="4" s="1"/>
  <c r="G273" i="4"/>
  <c r="J273" i="4"/>
  <c r="K273" i="4"/>
  <c r="L274" i="4"/>
  <c r="AN274" i="4" s="1"/>
  <c r="Z1222" i="4"/>
  <c r="Z1228" i="4" s="1"/>
  <c r="AC429" i="4"/>
  <c r="AD429" i="4"/>
  <c r="AF429" i="4"/>
  <c r="AB429" i="4"/>
  <c r="AE429" i="4"/>
  <c r="AG433" i="4"/>
  <c r="AG434" i="4"/>
  <c r="AG430" i="4"/>
  <c r="AG431" i="4"/>
  <c r="AG432" i="4"/>
  <c r="Z325" i="4"/>
  <c r="Z331" i="4" s="1"/>
  <c r="AG715" i="4"/>
  <c r="AG721" i="4" s="1"/>
  <c r="X403" i="4"/>
  <c r="V403" i="4"/>
  <c r="W403" i="4"/>
  <c r="U403" i="4"/>
  <c r="Y403" i="4"/>
  <c r="Z404" i="4"/>
  <c r="Z405" i="4"/>
  <c r="Z406" i="4"/>
  <c r="Z407" i="4"/>
  <c r="Z408" i="4"/>
  <c r="AG1183" i="4"/>
  <c r="AG1189" i="4" s="1"/>
  <c r="L1092" i="4"/>
  <c r="L1098" i="4" s="1"/>
  <c r="L962" i="4"/>
  <c r="L968" i="4" s="1"/>
  <c r="AG949" i="4"/>
  <c r="AG955" i="4" s="1"/>
  <c r="AG585" i="4"/>
  <c r="AG591" i="4" s="1"/>
  <c r="S1131" i="4"/>
  <c r="S1137" i="4" s="1"/>
  <c r="AG806" i="4"/>
  <c r="AG812" i="4" s="1"/>
  <c r="Z507" i="4"/>
  <c r="Z513" i="4" s="1"/>
  <c r="AG234" i="4"/>
  <c r="AG240" i="4" s="1"/>
  <c r="AQ240" i="4" s="1"/>
  <c r="AG1092" i="4"/>
  <c r="AG1098" i="4" s="1"/>
  <c r="G45" i="1"/>
  <c r="H46" i="1"/>
  <c r="H45" i="1"/>
  <c r="G46" i="1"/>
  <c r="AQ91" i="4" l="1"/>
  <c r="AR97" i="4"/>
  <c r="AG91" i="4"/>
  <c r="AP52" i="4"/>
  <c r="AP47" i="4" s="1"/>
  <c r="S117" i="4"/>
  <c r="S52" i="4"/>
  <c r="AN91" i="4"/>
  <c r="AN86" i="4" s="1"/>
  <c r="AR235" i="4"/>
  <c r="AQ229" i="4"/>
  <c r="AR274" i="4"/>
  <c r="AR278" i="4"/>
  <c r="AR252" i="4"/>
  <c r="AR261" i="4"/>
  <c r="AR239" i="4"/>
  <c r="AQ86" i="4"/>
  <c r="AR146" i="4"/>
  <c r="AR93" i="4"/>
  <c r="AR92" i="4"/>
  <c r="L260" i="4"/>
  <c r="L266" i="4" s="1"/>
  <c r="AN266" i="4" s="1"/>
  <c r="AN255" i="4" s="1"/>
  <c r="L247" i="4"/>
  <c r="L253" i="4" s="1"/>
  <c r="AN253" i="4" s="1"/>
  <c r="AN242" i="4" s="1"/>
  <c r="S208" i="4"/>
  <c r="AO162" i="4"/>
  <c r="AR162" i="4" s="1"/>
  <c r="AP123" i="4"/>
  <c r="AP112" i="4" s="1"/>
  <c r="AO123" i="4"/>
  <c r="L117" i="4"/>
  <c r="AR107" i="4"/>
  <c r="AO52" i="4"/>
  <c r="L52" i="4"/>
  <c r="AN52" i="4"/>
  <c r="AN47" i="4" s="1"/>
  <c r="AR149" i="4"/>
  <c r="AO86" i="4"/>
  <c r="AR277" i="4"/>
  <c r="AR238" i="4"/>
  <c r="AP86" i="4"/>
  <c r="AR147" i="4"/>
  <c r="AO221" i="4"/>
  <c r="AR108" i="4"/>
  <c r="S143" i="4"/>
  <c r="AP99" i="4"/>
  <c r="AO203" i="4"/>
  <c r="AR203" i="4" s="1"/>
  <c r="L221" i="4"/>
  <c r="AO58" i="4"/>
  <c r="AR58" i="4" s="1"/>
  <c r="AQ307" i="4"/>
  <c r="AR264" i="4"/>
  <c r="AR201" i="4"/>
  <c r="AP190" i="4"/>
  <c r="AR290" i="4"/>
  <c r="AR60" i="4"/>
  <c r="AR54" i="4"/>
  <c r="AR53" i="4"/>
  <c r="AR56" i="4"/>
  <c r="AR222" i="4"/>
  <c r="AR276" i="4"/>
  <c r="AR291" i="4"/>
  <c r="AR287" i="4"/>
  <c r="AN216" i="4"/>
  <c r="AR171" i="4"/>
  <c r="AR225" i="4"/>
  <c r="AR145" i="4"/>
  <c r="AR263" i="4"/>
  <c r="AR57" i="4"/>
  <c r="AR288" i="4"/>
  <c r="AN294" i="4"/>
  <c r="AR110" i="4"/>
  <c r="AR174" i="4"/>
  <c r="AR170" i="4"/>
  <c r="AR224" i="4"/>
  <c r="AR275" i="4"/>
  <c r="AQ294" i="4"/>
  <c r="AR148" i="4"/>
  <c r="AR223" i="4"/>
  <c r="AR172" i="4"/>
  <c r="AR262" i="4"/>
  <c r="AR55" i="4"/>
  <c r="AR173" i="4"/>
  <c r="AR144" i="4"/>
  <c r="AN112" i="4"/>
  <c r="AR117" i="4"/>
  <c r="AP221" i="4"/>
  <c r="L91" i="4"/>
  <c r="AP299" i="4"/>
  <c r="AR299" i="4" s="1"/>
  <c r="S286" i="4"/>
  <c r="AN78" i="4"/>
  <c r="AN73" i="4" s="1"/>
  <c r="L78" i="4"/>
  <c r="L169" i="4"/>
  <c r="AO143" i="4"/>
  <c r="AO138" i="4" s="1"/>
  <c r="AQ247" i="4"/>
  <c r="AR247" i="4" s="1"/>
  <c r="AO292" i="4"/>
  <c r="AO281" i="4" s="1"/>
  <c r="AP292" i="4"/>
  <c r="AP281" i="4" s="1"/>
  <c r="S221" i="4"/>
  <c r="AG77" i="4"/>
  <c r="AG80" i="4" s="1"/>
  <c r="AQ80" i="4" s="1"/>
  <c r="AN169" i="4"/>
  <c r="AN164" i="4" s="1"/>
  <c r="Z77" i="4"/>
  <c r="U78" i="4" s="1"/>
  <c r="K1335" i="4"/>
  <c r="J26" i="4" s="1"/>
  <c r="J27" i="4" s="1"/>
  <c r="AQ143" i="4"/>
  <c r="AQ138" i="4" s="1"/>
  <c r="AG143" i="4"/>
  <c r="AO260" i="4"/>
  <c r="L143" i="4"/>
  <c r="AG221" i="4"/>
  <c r="S104" i="4"/>
  <c r="AO104" i="4"/>
  <c r="AO99" i="4" s="1"/>
  <c r="J1335" i="4"/>
  <c r="I26" i="4" s="1"/>
  <c r="I27" i="4" s="1"/>
  <c r="S260" i="4"/>
  <c r="S266" i="4" s="1"/>
  <c r="AO266" i="4" s="1"/>
  <c r="I1335" i="4"/>
  <c r="H26" i="4" s="1"/>
  <c r="H27" i="4" s="1"/>
  <c r="AQ221" i="4"/>
  <c r="AQ216" i="4" s="1"/>
  <c r="AN143" i="4"/>
  <c r="AN138" i="4" s="1"/>
  <c r="AG247" i="4"/>
  <c r="AG253" i="4" s="1"/>
  <c r="AQ253" i="4" s="1"/>
  <c r="AN286" i="4"/>
  <c r="AO227" i="4"/>
  <c r="AP227" i="4"/>
  <c r="AP175" i="4"/>
  <c r="AP164" i="4" s="1"/>
  <c r="AO175" i="4"/>
  <c r="L104" i="4"/>
  <c r="AN104" i="4"/>
  <c r="AN99" i="4" s="1"/>
  <c r="H1335" i="4"/>
  <c r="G26" i="4" s="1"/>
  <c r="G27" i="4" s="1"/>
  <c r="AO169" i="4"/>
  <c r="AO164" i="4" s="1"/>
  <c r="G1335" i="4"/>
  <c r="F26" i="4" s="1"/>
  <c r="F27" i="4" s="1"/>
  <c r="S169" i="4"/>
  <c r="AF78" i="4"/>
  <c r="S77" i="4"/>
  <c r="O78" i="4" s="1"/>
  <c r="L312" i="4"/>
  <c r="L318" i="4" s="1"/>
  <c r="AN318" i="4" s="1"/>
  <c r="AN312" i="4"/>
  <c r="AP318" i="4"/>
  <c r="AP307" i="4" s="1"/>
  <c r="AO318" i="4"/>
  <c r="AO307" i="4" s="1"/>
  <c r="AP305" i="4"/>
  <c r="AO305" i="4"/>
  <c r="L286" i="4"/>
  <c r="L292" i="4" s="1"/>
  <c r="AN292" i="4" s="1"/>
  <c r="AQ286" i="4"/>
  <c r="AO273" i="4"/>
  <c r="AN273" i="4"/>
  <c r="AQ260" i="4"/>
  <c r="AP266" i="4"/>
  <c r="AP255" i="4" s="1"/>
  <c r="AP253" i="4"/>
  <c r="AP242" i="4" s="1"/>
  <c r="AO253" i="4"/>
  <c r="AO242" i="4" s="1"/>
  <c r="AN234" i="4"/>
  <c r="AR234" i="4" s="1"/>
  <c r="AP240" i="4"/>
  <c r="AP229" i="4" s="1"/>
  <c r="AO240" i="4"/>
  <c r="AO229" i="4" s="1"/>
  <c r="AR208" i="4"/>
  <c r="AO190" i="4"/>
  <c r="AR195" i="4"/>
  <c r="AN177" i="4"/>
  <c r="AR177" i="4" s="1"/>
  <c r="AG169" i="4"/>
  <c r="AQ169" i="4"/>
  <c r="AQ164" i="4" s="1"/>
  <c r="E17" i="1"/>
  <c r="AR91" i="4"/>
  <c r="V78" i="4"/>
  <c r="AB78" i="4"/>
  <c r="AR65" i="4"/>
  <c r="AQ52" i="4"/>
  <c r="AG52" i="4"/>
  <c r="A125" i="4"/>
  <c r="AI112" i="4"/>
  <c r="E26" i="1"/>
  <c r="E21" i="1"/>
  <c r="E25" i="1"/>
  <c r="E18" i="1"/>
  <c r="E23" i="1"/>
  <c r="E40" i="1"/>
  <c r="E41" i="1"/>
  <c r="E39" i="1"/>
  <c r="L39" i="4"/>
  <c r="AQ1308" i="4"/>
  <c r="AR1319" i="4"/>
  <c r="AN1308" i="4"/>
  <c r="AR1313" i="4"/>
  <c r="E22" i="1"/>
  <c r="E44" i="1"/>
  <c r="C21" i="10"/>
  <c r="G21" i="10" s="1"/>
  <c r="AN39" i="4"/>
  <c r="AN34" i="4" s="1"/>
  <c r="E46" i="1"/>
  <c r="E45" i="1"/>
  <c r="AR136" i="4"/>
  <c r="AO125" i="4"/>
  <c r="AP125" i="4"/>
  <c r="AR130" i="4"/>
  <c r="AN125" i="4"/>
  <c r="S1118" i="4"/>
  <c r="S1124" i="4" s="1"/>
  <c r="AG429" i="4"/>
  <c r="AG435" i="4" s="1"/>
  <c r="Z1066" i="4"/>
  <c r="Z1072" i="4" s="1"/>
  <c r="Z403" i="4"/>
  <c r="Z409" i="4" s="1"/>
  <c r="AG377" i="4"/>
  <c r="AG383" i="4" s="1"/>
  <c r="L273" i="4"/>
  <c r="L279" i="4" s="1"/>
  <c r="AN279" i="4" s="1"/>
  <c r="AG260" i="4"/>
  <c r="AG266" i="4" s="1"/>
  <c r="AQ266" i="4" s="1"/>
  <c r="L234" i="4"/>
  <c r="L240" i="4" s="1"/>
  <c r="Z728" i="4"/>
  <c r="Z734" i="4" s="1"/>
  <c r="AG286" i="4"/>
  <c r="AG292" i="4" s="1"/>
  <c r="AQ292" i="4" s="1"/>
  <c r="S741" i="4"/>
  <c r="S747" i="4" s="1"/>
  <c r="AG1079" i="4"/>
  <c r="AG1085" i="4" s="1"/>
  <c r="L741" i="4"/>
  <c r="L747" i="4" s="1"/>
  <c r="Z1105" i="4"/>
  <c r="Z1111" i="4" s="1"/>
  <c r="Z650" i="4"/>
  <c r="Z656" i="4" s="1"/>
  <c r="S689" i="4"/>
  <c r="S695" i="4" s="1"/>
  <c r="L390" i="4"/>
  <c r="L396" i="4" s="1"/>
  <c r="Z793" i="4"/>
  <c r="Z799" i="4" s="1"/>
  <c r="Z494" i="4"/>
  <c r="Z500" i="4" s="1"/>
  <c r="S273" i="4"/>
  <c r="S279" i="4" s="1"/>
  <c r="S338" i="4"/>
  <c r="S344" i="4" s="1"/>
  <c r="L754" i="4"/>
  <c r="L760" i="4" s="1"/>
  <c r="Z845" i="4"/>
  <c r="Z851" i="4" s="1"/>
  <c r="Z741" i="4"/>
  <c r="Z747" i="4" s="1"/>
  <c r="Y78" i="4"/>
  <c r="Z82" i="4"/>
  <c r="AP82" i="4" s="1"/>
  <c r="Z84" i="4"/>
  <c r="Z79" i="4"/>
  <c r="AP79" i="4" s="1"/>
  <c r="AG79" i="4" l="1"/>
  <c r="AQ79" i="4" s="1"/>
  <c r="AE78" i="4"/>
  <c r="Z80" i="4"/>
  <c r="AP80" i="4" s="1"/>
  <c r="Z83" i="4"/>
  <c r="AP83" i="4" s="1"/>
  <c r="Z81" i="4"/>
  <c r="AP81" i="4" s="1"/>
  <c r="X78" i="4"/>
  <c r="AR227" i="4"/>
  <c r="H20" i="10"/>
  <c r="H17" i="10"/>
  <c r="H15" i="10"/>
  <c r="H18" i="10"/>
  <c r="H16" i="10"/>
  <c r="H14" i="10"/>
  <c r="AO47" i="4"/>
  <c r="AR86" i="4"/>
  <c r="AR123" i="4"/>
  <c r="AR190" i="4"/>
  <c r="AO151" i="4"/>
  <c r="AR151" i="4" s="1"/>
  <c r="AO112" i="4"/>
  <c r="AR112" i="4" s="1"/>
  <c r="W78" i="4"/>
  <c r="AP78" i="4" s="1"/>
  <c r="AO216" i="4"/>
  <c r="AR305" i="4"/>
  <c r="AR266" i="4"/>
  <c r="AP216" i="4"/>
  <c r="AR253" i="4"/>
  <c r="AQ242" i="4"/>
  <c r="AR242" i="4" s="1"/>
  <c r="AN307" i="4"/>
  <c r="AR307" i="4" s="1"/>
  <c r="AR99" i="4"/>
  <c r="AR138" i="4"/>
  <c r="AO294" i="4"/>
  <c r="AR221" i="4"/>
  <c r="AQ281" i="4"/>
  <c r="AR318" i="4"/>
  <c r="AO255" i="4"/>
  <c r="AP294" i="4"/>
  <c r="AQ255" i="4"/>
  <c r="AR292" i="4"/>
  <c r="AR175" i="4"/>
  <c r="AN281" i="4"/>
  <c r="AR164" i="4"/>
  <c r="AR1308" i="4"/>
  <c r="AG84" i="4"/>
  <c r="AQ84" i="4" s="1"/>
  <c r="AG83" i="4"/>
  <c r="AQ83" i="4" s="1"/>
  <c r="AG81" i="4"/>
  <c r="AQ81" i="4" s="1"/>
  <c r="AC78" i="4"/>
  <c r="AG82" i="4"/>
  <c r="AQ82" i="4" s="1"/>
  <c r="AR143" i="4"/>
  <c r="AD78" i="4"/>
  <c r="S82" i="4"/>
  <c r="AO82" i="4" s="1"/>
  <c r="S83" i="4"/>
  <c r="AO83" i="4" s="1"/>
  <c r="S79" i="4"/>
  <c r="AO79" i="4" s="1"/>
  <c r="AR79" i="4" s="1"/>
  <c r="S84" i="4"/>
  <c r="AO84" i="4" s="1"/>
  <c r="AR104" i="4"/>
  <c r="P78" i="4"/>
  <c r="S80" i="4"/>
  <c r="AO80" i="4" s="1"/>
  <c r="AR80" i="4" s="1"/>
  <c r="R78" i="4"/>
  <c r="S81" i="4"/>
  <c r="AO81" i="4" s="1"/>
  <c r="N78" i="4"/>
  <c r="Q78" i="4"/>
  <c r="AR312" i="4"/>
  <c r="AR286" i="4"/>
  <c r="AP279" i="4"/>
  <c r="AP268" i="4" s="1"/>
  <c r="AO279" i="4"/>
  <c r="AO268" i="4" s="1"/>
  <c r="AN268" i="4"/>
  <c r="AR273" i="4"/>
  <c r="AR260" i="4"/>
  <c r="K28" i="4"/>
  <c r="AN240" i="4"/>
  <c r="AR169" i="4"/>
  <c r="AQ47" i="4"/>
  <c r="AR52" i="4"/>
  <c r="A138" i="4"/>
  <c r="AI125" i="4"/>
  <c r="E19" i="1"/>
  <c r="K27" i="4"/>
  <c r="AR125" i="4"/>
  <c r="K26" i="4"/>
  <c r="AQ78" i="4" l="1"/>
  <c r="AQ73" i="4" s="1"/>
  <c r="Z78" i="4"/>
  <c r="AR47" i="4"/>
  <c r="H23" i="10"/>
  <c r="AR216" i="4"/>
  <c r="AR281" i="4"/>
  <c r="AR255" i="4"/>
  <c r="AR81" i="4"/>
  <c r="AR294" i="4"/>
  <c r="AR83" i="4"/>
  <c r="AR240" i="4"/>
  <c r="K29" i="4"/>
  <c r="AR268" i="4"/>
  <c r="AN229" i="4"/>
  <c r="AR229" i="4" s="1"/>
  <c r="AR82" i="4"/>
  <c r="AR279" i="4"/>
  <c r="AP84" i="4"/>
  <c r="AP73" i="4" s="1"/>
  <c r="AG78" i="4"/>
  <c r="S78" i="4"/>
  <c r="AO78" i="4"/>
  <c r="A151" i="4"/>
  <c r="AI138" i="4"/>
  <c r="AN1333" i="4" l="1"/>
  <c r="AR84" i="4"/>
  <c r="AO73" i="4"/>
  <c r="AR73" i="4" s="1"/>
  <c r="AR78" i="4"/>
  <c r="E32" i="1"/>
  <c r="E34" i="8"/>
  <c r="E75" i="8" s="1"/>
  <c r="E20" i="4"/>
  <c r="A164" i="4"/>
  <c r="AI151" i="4"/>
  <c r="E37" i="1"/>
  <c r="E35" i="1"/>
  <c r="E36" i="1"/>
  <c r="E34" i="1"/>
  <c r="C9" i="10"/>
  <c r="AC38" i="4"/>
  <c r="AC1333" i="4" s="1"/>
  <c r="Y25" i="4" s="1"/>
  <c r="S37" i="4"/>
  <c r="Z37" i="4"/>
  <c r="AG37" i="4"/>
  <c r="AB38" i="4"/>
  <c r="AB1333" i="4" s="1"/>
  <c r="X25" i="4" s="1"/>
  <c r="O38" i="4"/>
  <c r="O1333" i="4" s="1"/>
  <c r="M25" i="4" s="1"/>
  <c r="A177" i="4" l="1"/>
  <c r="AI164" i="4"/>
  <c r="E28" i="1"/>
  <c r="AG38" i="4"/>
  <c r="P18" i="1" s="1"/>
  <c r="AC25" i="4"/>
  <c r="P17" i="1" l="1"/>
  <c r="H17" i="1" s="1"/>
  <c r="AG44" i="4"/>
  <c r="AQ44" i="4" s="1"/>
  <c r="AF39" i="4"/>
  <c r="AF1335" i="4" s="1"/>
  <c r="AB26" i="4" s="1"/>
  <c r="AB27" i="4" s="1"/>
  <c r="A190" i="4"/>
  <c r="AI177" i="4"/>
  <c r="C11" i="10"/>
  <c r="E31" i="1"/>
  <c r="E30" i="1"/>
  <c r="E77" i="8"/>
  <c r="H23" i="1"/>
  <c r="H18" i="1"/>
  <c r="AG40" i="4"/>
  <c r="AQ40" i="4" s="1"/>
  <c r="AG43" i="4"/>
  <c r="AQ43" i="4" s="1"/>
  <c r="AG42" i="4"/>
  <c r="AQ42" i="4" s="1"/>
  <c r="AG45" i="4"/>
  <c r="AQ45" i="4" s="1"/>
  <c r="AD39" i="4"/>
  <c r="AD1335" i="4" s="1"/>
  <c r="Z26" i="4" s="1"/>
  <c r="Z27" i="4" s="1"/>
  <c r="AE39" i="4"/>
  <c r="AE1335" i="4" s="1"/>
  <c r="AA26" i="4" s="1"/>
  <c r="AA27" i="4" s="1"/>
  <c r="L16" i="1"/>
  <c r="L18" i="1"/>
  <c r="F18" i="1" s="1"/>
  <c r="N18" i="1"/>
  <c r="N16" i="1"/>
  <c r="AG41" i="4"/>
  <c r="AQ41" i="4" s="1"/>
  <c r="AB39" i="4"/>
  <c r="P16" i="1"/>
  <c r="AC39" i="4"/>
  <c r="AC1335" i="4" s="1"/>
  <c r="Y26" i="4" s="1"/>
  <c r="Y27" i="4" s="1"/>
  <c r="H22" i="1" l="1"/>
  <c r="A203" i="4"/>
  <c r="AI190" i="4"/>
  <c r="AC29" i="4"/>
  <c r="AC28" i="4"/>
  <c r="G21" i="1"/>
  <c r="H26" i="1"/>
  <c r="H25" i="1"/>
  <c r="G23" i="1"/>
  <c r="G18" i="1"/>
  <c r="H21" i="1"/>
  <c r="H16" i="1"/>
  <c r="H19" i="1" s="1"/>
  <c r="G16" i="1"/>
  <c r="F23" i="1"/>
  <c r="F16" i="1"/>
  <c r="F21" i="1"/>
  <c r="AB1335" i="4"/>
  <c r="X26" i="4" s="1"/>
  <c r="X27" i="4" s="1"/>
  <c r="AC27" i="4" s="1"/>
  <c r="AQ39" i="4"/>
  <c r="AQ34" i="4" s="1"/>
  <c r="AQ1333" i="4" s="1"/>
  <c r="H17" i="4" s="1"/>
  <c r="AG39" i="4"/>
  <c r="H20" i="4" l="1"/>
  <c r="H34" i="8"/>
  <c r="H75" i="8" s="1"/>
  <c r="A216" i="4"/>
  <c r="AI203" i="4"/>
  <c r="AC26" i="4"/>
  <c r="A229" i="4" l="1"/>
  <c r="AI216" i="4"/>
  <c r="H35" i="1"/>
  <c r="H37" i="1"/>
  <c r="H36" i="1"/>
  <c r="F9" i="10"/>
  <c r="H34" i="1"/>
  <c r="H77" i="8"/>
  <c r="H32" i="1"/>
  <c r="A242" i="4" l="1"/>
  <c r="AI229" i="4"/>
  <c r="H28" i="1"/>
  <c r="H31" i="1"/>
  <c r="F11" i="10"/>
  <c r="H30" i="1"/>
  <c r="A255" i="4" l="1"/>
  <c r="AI242" i="4"/>
  <c r="A268" i="4" l="1"/>
  <c r="AI255" i="4"/>
  <c r="A281" i="4" l="1"/>
  <c r="AI268" i="4"/>
  <c r="A294" i="4" l="1"/>
  <c r="AI281" i="4"/>
  <c r="A307" i="4" l="1"/>
  <c r="AI294" i="4"/>
  <c r="A320" i="4" l="1"/>
  <c r="AI307" i="4"/>
  <c r="A333" i="4" l="1"/>
  <c r="AI320" i="4"/>
  <c r="A346" i="4" l="1"/>
  <c r="AI333" i="4"/>
  <c r="A359" i="4" l="1"/>
  <c r="AI346" i="4"/>
  <c r="A372" i="4" l="1"/>
  <c r="AI359" i="4"/>
  <c r="A385" i="4" l="1"/>
  <c r="AI372" i="4"/>
  <c r="A398" i="4" l="1"/>
  <c r="AI385" i="4"/>
  <c r="A411" i="4" l="1"/>
  <c r="AI398" i="4"/>
  <c r="A424" i="4" l="1"/>
  <c r="AI411" i="4"/>
  <c r="A437" i="4" l="1"/>
  <c r="AI424" i="4"/>
  <c r="A450" i="4" l="1"/>
  <c r="AI437" i="4"/>
  <c r="A463" i="4" l="1"/>
  <c r="AI450" i="4"/>
  <c r="A476" i="4" l="1"/>
  <c r="AI463" i="4"/>
  <c r="A489" i="4" l="1"/>
  <c r="AI476" i="4"/>
  <c r="A502" i="4" l="1"/>
  <c r="AI489" i="4"/>
  <c r="A515" i="4" l="1"/>
  <c r="AI502" i="4"/>
  <c r="A528" i="4" l="1"/>
  <c r="AI515" i="4"/>
  <c r="A541" i="4" l="1"/>
  <c r="AI528" i="4"/>
  <c r="A554" i="4" l="1"/>
  <c r="AI541" i="4"/>
  <c r="A567" i="4" l="1"/>
  <c r="AI554" i="4"/>
  <c r="A580" i="4" l="1"/>
  <c r="AI567" i="4"/>
  <c r="A593" i="4" l="1"/>
  <c r="AI580" i="4"/>
  <c r="A606" i="4" l="1"/>
  <c r="AI593" i="4"/>
  <c r="A619" i="4" l="1"/>
  <c r="AI606" i="4"/>
  <c r="A632" i="4" l="1"/>
  <c r="AI619" i="4"/>
  <c r="A645" i="4" l="1"/>
  <c r="AI632" i="4"/>
  <c r="A658" i="4" l="1"/>
  <c r="AI645" i="4"/>
  <c r="A671" i="4" l="1"/>
  <c r="AI658" i="4"/>
  <c r="A684" i="4" l="1"/>
  <c r="AI671" i="4"/>
  <c r="A697" i="4" l="1"/>
  <c r="AI684" i="4"/>
  <c r="A710" i="4" l="1"/>
  <c r="AI697" i="4"/>
  <c r="A723" i="4" l="1"/>
  <c r="AI710" i="4"/>
  <c r="A736" i="4" l="1"/>
  <c r="AI723" i="4"/>
  <c r="A749" i="4" l="1"/>
  <c r="AI736" i="4"/>
  <c r="A762" i="4" l="1"/>
  <c r="AI749" i="4"/>
  <c r="A775" i="4" l="1"/>
  <c r="AI762" i="4"/>
  <c r="A788" i="4" l="1"/>
  <c r="AI775" i="4"/>
  <c r="A801" i="4" l="1"/>
  <c r="AI788" i="4"/>
  <c r="A814" i="4" l="1"/>
  <c r="AI801" i="4"/>
  <c r="A827" i="4" l="1"/>
  <c r="AI814" i="4"/>
  <c r="A840" i="4" l="1"/>
  <c r="AI827" i="4"/>
  <c r="A853" i="4" l="1"/>
  <c r="AI840" i="4"/>
  <c r="A866" i="4" l="1"/>
  <c r="AI853" i="4"/>
  <c r="A879" i="4" l="1"/>
  <c r="AI866" i="4"/>
  <c r="A892" i="4" l="1"/>
  <c r="AI879" i="4"/>
  <c r="A905" i="4" l="1"/>
  <c r="AI892" i="4"/>
  <c r="A918" i="4" l="1"/>
  <c r="AI905" i="4"/>
  <c r="A931" i="4" l="1"/>
  <c r="AI918" i="4"/>
  <c r="A944" i="4" l="1"/>
  <c r="AI931" i="4"/>
  <c r="A957" i="4" l="1"/>
  <c r="AI944" i="4"/>
  <c r="A970" i="4" l="1"/>
  <c r="AI957" i="4"/>
  <c r="A983" i="4" l="1"/>
  <c r="AI970" i="4"/>
  <c r="A996" i="4" l="1"/>
  <c r="AI983" i="4"/>
  <c r="A1009" i="4" l="1"/>
  <c r="AI996" i="4"/>
  <c r="A1022" i="4" l="1"/>
  <c r="AI1009" i="4"/>
  <c r="A1035" i="4" l="1"/>
  <c r="AI1022" i="4"/>
  <c r="A1048" i="4" l="1"/>
  <c r="AI1035" i="4"/>
  <c r="A1061" i="4" l="1"/>
  <c r="AI1048" i="4"/>
  <c r="A1074" i="4" l="1"/>
  <c r="AI1061" i="4"/>
  <c r="A1087" i="4" l="1"/>
  <c r="AI1074" i="4"/>
  <c r="A1100" i="4" l="1"/>
  <c r="AI1087" i="4"/>
  <c r="A1113" i="4" l="1"/>
  <c r="AI1100" i="4"/>
  <c r="A1126" i="4" l="1"/>
  <c r="AI1113" i="4"/>
  <c r="A1139" i="4" l="1"/>
  <c r="AI1126" i="4"/>
  <c r="A1152" i="4" l="1"/>
  <c r="AI1139" i="4"/>
  <c r="A1165" i="4" l="1"/>
  <c r="AI1152" i="4"/>
  <c r="A1178" i="4" l="1"/>
  <c r="AI1165" i="4"/>
  <c r="A1191" i="4" l="1"/>
  <c r="AI1178" i="4"/>
  <c r="A1204" i="4" l="1"/>
  <c r="AI1191" i="4"/>
  <c r="A1217" i="4" l="1"/>
  <c r="AI1204" i="4"/>
  <c r="A1230" i="4" l="1"/>
  <c r="AI1217" i="4"/>
  <c r="A1243" i="4" l="1"/>
  <c r="AI1230" i="4"/>
  <c r="A1256" i="4" l="1"/>
  <c r="AI1243" i="4"/>
  <c r="A1269" i="4" l="1"/>
  <c r="AI1256" i="4"/>
  <c r="A1282" i="4" l="1"/>
  <c r="AI1269" i="4"/>
  <c r="A1295" i="4" l="1"/>
  <c r="AI1282" i="4"/>
  <c r="A1308" i="4" l="1"/>
  <c r="AI1295" i="4"/>
  <c r="A1321" i="4" l="1"/>
  <c r="AI1321" i="4" s="1"/>
  <c r="AI1308" i="4"/>
  <c r="Y38" i="4" l="1"/>
  <c r="Y1333" i="4" s="1"/>
  <c r="V25" i="4" s="1"/>
  <c r="W38" i="4"/>
  <c r="W1333" i="4" s="1"/>
  <c r="T25" i="4" s="1"/>
  <c r="X38" i="4"/>
  <c r="X1333" i="4" s="1"/>
  <c r="U25" i="4" s="1"/>
  <c r="V38" i="4"/>
  <c r="V1333" i="4" s="1"/>
  <c r="S25" i="4" s="1"/>
  <c r="U38" i="4"/>
  <c r="U1333" i="4" l="1"/>
  <c r="R25" i="4" s="1"/>
  <c r="W25" i="4" s="1"/>
  <c r="Z38" i="4"/>
  <c r="Z40" i="4" l="1"/>
  <c r="Z44" i="4"/>
  <c r="AP44" i="4" s="1"/>
  <c r="X39" i="4"/>
  <c r="X1335" i="4" s="1"/>
  <c r="U26" i="4" s="1"/>
  <c r="U27" i="4" s="1"/>
  <c r="Z45" i="4"/>
  <c r="N17" i="1"/>
  <c r="Z42" i="4"/>
  <c r="AP42" i="4" s="1"/>
  <c r="Z41" i="4"/>
  <c r="AP41" i="4" s="1"/>
  <c r="Z43" i="4"/>
  <c r="AP43" i="4" s="1"/>
  <c r="U39" i="4"/>
  <c r="Y39" i="4"/>
  <c r="Y1335" i="4" s="1"/>
  <c r="V26" i="4" s="1"/>
  <c r="V27" i="4" s="1"/>
  <c r="V39" i="4"/>
  <c r="V1335" i="4" s="1"/>
  <c r="S26" i="4" s="1"/>
  <c r="S27" i="4" s="1"/>
  <c r="W39" i="4"/>
  <c r="W1335" i="4" s="1"/>
  <c r="T26" i="4" s="1"/>
  <c r="T27" i="4" s="1"/>
  <c r="U1335" i="4" l="1"/>
  <c r="R26" i="4" s="1"/>
  <c r="AP39" i="4"/>
  <c r="Z39" i="4"/>
  <c r="G26" i="1"/>
  <c r="G25" i="1"/>
  <c r="G17" i="1"/>
  <c r="G19" i="1" s="1"/>
  <c r="G22" i="1"/>
  <c r="W28" i="4"/>
  <c r="AP40" i="4"/>
  <c r="R27" i="4" l="1"/>
  <c r="W27" i="4" s="1"/>
  <c r="W26" i="4"/>
  <c r="N38" i="4"/>
  <c r="N1333" i="4" l="1"/>
  <c r="L25" i="4" s="1"/>
  <c r="Q25" i="4" s="1"/>
  <c r="S38" i="4"/>
  <c r="L17" i="1" l="1"/>
  <c r="Q39" i="4"/>
  <c r="Q1335" i="4" s="1"/>
  <c r="O26" i="4" s="1"/>
  <c r="O27" i="4" s="1"/>
  <c r="S43" i="4"/>
  <c r="AO43" i="4" s="1"/>
  <c r="AR43" i="4" s="1"/>
  <c r="S42" i="4"/>
  <c r="AO42" i="4" s="1"/>
  <c r="AR42" i="4" s="1"/>
  <c r="S45" i="4"/>
  <c r="N39" i="4"/>
  <c r="O39" i="4"/>
  <c r="O1335" i="4" s="1"/>
  <c r="M26" i="4" s="1"/>
  <c r="M27" i="4" s="1"/>
  <c r="S40" i="4"/>
  <c r="P39" i="4"/>
  <c r="P1335" i="4" s="1"/>
  <c r="N26" i="4" s="1"/>
  <c r="N27" i="4" s="1"/>
  <c r="S41" i="4"/>
  <c r="AO41" i="4" s="1"/>
  <c r="AR41" i="4" s="1"/>
  <c r="S44" i="4"/>
  <c r="AO44" i="4" s="1"/>
  <c r="AR44" i="4" s="1"/>
  <c r="R39" i="4"/>
  <c r="R1335" i="4" s="1"/>
  <c r="P26" i="4" s="1"/>
  <c r="P27" i="4" s="1"/>
  <c r="AO40" i="4" l="1"/>
  <c r="Q28" i="4"/>
  <c r="N1335" i="4"/>
  <c r="L26" i="4" s="1"/>
  <c r="S39" i="4"/>
  <c r="AO39" i="4"/>
  <c r="AO45" i="4"/>
  <c r="AP45" i="4"/>
  <c r="F22" i="1"/>
  <c r="F26" i="1"/>
  <c r="F25" i="1"/>
  <c r="F17" i="1"/>
  <c r="F19" i="1" s="1"/>
  <c r="W29" i="4" l="1"/>
  <c r="AP34" i="4"/>
  <c r="AP1333" i="4" s="1"/>
  <c r="G17" i="4" s="1"/>
  <c r="AR39" i="4"/>
  <c r="AO34" i="4"/>
  <c r="AR45" i="4"/>
  <c r="Q26" i="4"/>
  <c r="L27" i="4"/>
  <c r="Q27" i="4" s="1"/>
  <c r="Q29" i="4"/>
  <c r="AR40" i="4"/>
  <c r="AR34" i="4" l="1"/>
  <c r="AR1333" i="4" s="1"/>
  <c r="AO1333" i="4"/>
  <c r="F17" i="4" s="1"/>
  <c r="G20" i="4"/>
  <c r="G32" i="1"/>
  <c r="E9" i="10"/>
  <c r="G35" i="1"/>
  <c r="G36" i="1"/>
  <c r="G37" i="1"/>
  <c r="G34" i="1"/>
  <c r="G34" i="8"/>
  <c r="G75" i="8" s="1"/>
  <c r="G77" i="8" l="1"/>
  <c r="G28" i="1"/>
  <c r="E11" i="10"/>
  <c r="G31" i="1"/>
  <c r="G30" i="1"/>
  <c r="F35" i="1"/>
  <c r="F34" i="1"/>
  <c r="F36" i="1"/>
  <c r="F37" i="1"/>
  <c r="D9" i="10"/>
  <c r="F32" i="1"/>
  <c r="F20" i="4"/>
  <c r="I20" i="4" s="1"/>
  <c r="I17" i="4"/>
  <c r="G9" i="10" s="1"/>
  <c r="F34" i="8"/>
  <c r="F75" i="8" l="1"/>
  <c r="D34" i="8"/>
  <c r="D110" i="8" s="1"/>
  <c r="F77" i="8" l="1"/>
  <c r="F31" i="1"/>
  <c r="D75" i="8"/>
  <c r="F28" i="1"/>
  <c r="D11" i="10"/>
  <c r="G11" i="10" s="1"/>
  <c r="F30" i="1"/>
  <c r="D77" i="8" l="1"/>
  <c r="D108" i="8"/>
  <c r="H10" i="10"/>
  <c r="H9" i="10"/>
</calcChain>
</file>

<file path=xl/comments1.xml><?xml version="1.0" encoding="utf-8"?>
<comments xmlns="http://schemas.openxmlformats.org/spreadsheetml/2006/main">
  <authors>
    <author>Автор</author>
  </authors>
  <commentList>
    <comment ref="B1350" authorId="0">
      <text>
        <r>
          <rPr>
            <b/>
            <sz val="9"/>
            <color indexed="81"/>
            <rFont val="Tahoma"/>
            <family val="2"/>
            <charset val="204"/>
          </rPr>
          <t>навести вичерпний перелік</t>
        </r>
      </text>
    </comment>
  </commentList>
</comments>
</file>

<file path=xl/comments2.xml><?xml version="1.0" encoding="utf-8"?>
<comments xmlns="http://schemas.openxmlformats.org/spreadsheetml/2006/main">
  <authors>
    <author>Автор</author>
  </authors>
  <commentList>
    <comment ref="E17" authorId="0">
      <text>
        <r>
          <rPr>
            <sz val="8"/>
            <color indexed="81"/>
            <rFont val="Tahoma"/>
            <family val="2"/>
            <charset val="204"/>
          </rPr>
          <t>у разі наявності персоналу однієї категорії з різною ставкою ЄСВ (22% або 8.41%)- персонал з пільговою ставкою ЄСВ (8.41%) зазначати в окремому стовпці</t>
        </r>
      </text>
    </comment>
    <comment ref="M17" authorId="0">
      <text>
        <r>
          <rPr>
            <sz val="9"/>
            <color indexed="81"/>
            <rFont val="Tahoma"/>
            <family val="2"/>
            <charset val="204"/>
          </rPr>
          <t xml:space="preserve">при плануванні слід памятати норму Закону України про Державний бюджет України на 2019 рік: відповідно до статті 8 </t>
        </r>
        <r>
          <rPr>
            <b/>
            <sz val="9"/>
            <color indexed="81"/>
            <rFont val="Tahoma"/>
            <family val="2"/>
            <charset val="204"/>
          </rPr>
          <t>мінімальна заробітна плата у місячному розмірі: з 1 січня - 4173 гривні.</t>
        </r>
      </text>
    </comment>
    <comment ref="AV17" authorId="0">
      <text>
        <r>
          <rPr>
            <sz val="9"/>
            <color indexed="81"/>
            <rFont val="Tahoma"/>
            <family val="2"/>
            <charset val="204"/>
          </rPr>
          <t>не більше 417.30 за добу - 0,1 рoзміру мінімальної заробітної плати, вcтановленої зaконом на 1 січня пoдаткового (звітного) року, в розрахунку зa кoжeн кaлендарний день тaкого відpядження</t>
        </r>
      </text>
    </comment>
  </commentList>
</comments>
</file>

<file path=xl/comments3.xml><?xml version="1.0" encoding="utf-8"?>
<comments xmlns="http://schemas.openxmlformats.org/spreadsheetml/2006/main">
  <authors>
    <author>Автор</author>
  </authors>
  <commentList>
    <comment ref="D12" authorId="0">
      <text>
        <r>
          <rPr>
            <sz val="9"/>
            <color indexed="81"/>
            <rFont val="Tahoma"/>
            <family val="2"/>
            <charset val="204"/>
          </rPr>
          <t>може відрізнятись для різних надавачів ПМД</t>
        </r>
      </text>
    </comment>
  </commentList>
</comments>
</file>

<file path=xl/sharedStrings.xml><?xml version="1.0" encoding="utf-8"?>
<sst xmlns="http://schemas.openxmlformats.org/spreadsheetml/2006/main" count="4803" uniqueCount="679">
  <si>
    <t xml:space="preserve"> </t>
  </si>
  <si>
    <t>Загальна інформація</t>
  </si>
  <si>
    <t>Інструкція для користувачів вкладки "0_Загальне":</t>
  </si>
  <si>
    <t>Офіційна повна назва надавача ПМД:</t>
  </si>
  <si>
    <t>Код ЄДРПОУ:</t>
  </si>
  <si>
    <t>Область:</t>
  </si>
  <si>
    <t>Назва територій, які обслуговує надавач ПМД (ОТГ, район, місто):</t>
  </si>
  <si>
    <t>Плановий період (рік):</t>
  </si>
  <si>
    <t>Дата проведення розрахунку (день/місяць/рік):</t>
  </si>
  <si>
    <t>ПІБ особи, яка вносила дані:</t>
  </si>
  <si>
    <t>№ з/п</t>
  </si>
  <si>
    <t>Показник</t>
  </si>
  <si>
    <t>Загальні показники</t>
  </si>
  <si>
    <t>скорочення в динаміці</t>
  </si>
  <si>
    <t>Показники щодо доходів надавача ПМД</t>
  </si>
  <si>
    <t xml:space="preserve"> 70 - 90</t>
  </si>
  <si>
    <t>Показники щодо видатків надавача ПМД</t>
  </si>
  <si>
    <t>5 – 10</t>
  </si>
  <si>
    <t>Співвідношення загальних доходів та видатків надавача ПМД (коефіцієнт)</t>
  </si>
  <si>
    <t>Питома вага доходів надавача ПМД за програмою медичних гарантій у загальних доходах надавача ПМД (%)</t>
  </si>
  <si>
    <t>Питома вага зносу основних засобів у первісній вартості основних засобів надавача ПМД (%)</t>
  </si>
  <si>
    <t>Питома вага комунальних витрат у загальних видатках надавача ПМД (%)</t>
  </si>
  <si>
    <t>Питома вага капітальних видатків у загальних видатках надавача ПМД (%)</t>
  </si>
  <si>
    <t>Питома вага резервного фонду у загальних видатках надавача ПМД (%)</t>
  </si>
  <si>
    <t>Розрахунковий показник надавача ПМД</t>
  </si>
  <si>
    <t>ФП</t>
  </si>
  <si>
    <t>МПТБ</t>
  </si>
  <si>
    <t>інші</t>
  </si>
  <si>
    <t>ПІБ лікаря</t>
  </si>
  <si>
    <t>Структурний підрозділ надавача ПМД</t>
  </si>
  <si>
    <t>від 150%+1 декларація і всі наступні</t>
  </si>
  <si>
    <t>Δ</t>
  </si>
  <si>
    <t>Лікарі</t>
  </si>
  <si>
    <t>понад ліміт декларацій на одного лікаря</t>
  </si>
  <si>
    <t>Лікар з надання ПМД</t>
  </si>
  <si>
    <t>понад 65 років</t>
  </si>
  <si>
    <t>Вікові коефіцієнти</t>
  </si>
  <si>
    <t>Гірський коефіцієнт</t>
  </si>
  <si>
    <t>Джерело:</t>
  </si>
  <si>
    <t>від 120%+1 декларація до 130% ліміту включно</t>
  </si>
  <si>
    <t>від 110%+1 декларація до 120% ліміту включно</t>
  </si>
  <si>
    <t>від 130%+1 декларація до 140% ліміту включно</t>
  </si>
  <si>
    <t>від 140%+1 декларація до 150% ліміту включно</t>
  </si>
  <si>
    <t>0-5 років</t>
  </si>
  <si>
    <t>6-17 років</t>
  </si>
  <si>
    <t>18-39 років</t>
  </si>
  <si>
    <t>40-64 років</t>
  </si>
  <si>
    <t>Вікова група</t>
  </si>
  <si>
    <t xml:space="preserve"> Лікар-педіатр</t>
  </si>
  <si>
    <t>Лікар загальної практики - сімейний лікар</t>
  </si>
  <si>
    <t>Лікар-терапевт</t>
  </si>
  <si>
    <t>Лікар-педіатр</t>
  </si>
  <si>
    <t>ЗАТВЕРДЖЕНО :</t>
  </si>
  <si>
    <t>дата</t>
  </si>
  <si>
    <t>Проект</t>
  </si>
  <si>
    <t>Попередній</t>
  </si>
  <si>
    <t>Уточнений</t>
  </si>
  <si>
    <t>Зміни</t>
  </si>
  <si>
    <t>зробити позначку "Х"</t>
  </si>
  <si>
    <t>Рік</t>
  </si>
  <si>
    <t>Коди</t>
  </si>
  <si>
    <t xml:space="preserve">за ЄДРПОУ </t>
  </si>
  <si>
    <t xml:space="preserve">Організаційно-правова форма </t>
  </si>
  <si>
    <t>за КОПФГ</t>
  </si>
  <si>
    <t>Територія</t>
  </si>
  <si>
    <t>за КОАТУУ</t>
  </si>
  <si>
    <r>
      <t xml:space="preserve">Орган державного управління  </t>
    </r>
    <r>
      <rPr>
        <b/>
        <i/>
        <sz val="16"/>
        <rFont val="Times New Roman"/>
        <family val="1"/>
        <charset val="204"/>
      </rPr>
      <t xml:space="preserve"> </t>
    </r>
  </si>
  <si>
    <t>за СПОДУ</t>
  </si>
  <si>
    <t xml:space="preserve">Галузь     </t>
  </si>
  <si>
    <t>за ЗКГНГ</t>
  </si>
  <si>
    <t xml:space="preserve">Вид економічної діяльності    </t>
  </si>
  <si>
    <t xml:space="preserve">за КВЕД  </t>
  </si>
  <si>
    <t xml:space="preserve">Одиниця виміру </t>
  </si>
  <si>
    <t>Форма власності</t>
  </si>
  <si>
    <t>Середньооблікова кількість штатних працівників</t>
  </si>
  <si>
    <t>Стандарти звітності П(с)БОУ</t>
  </si>
  <si>
    <t xml:space="preserve">Місцезнаходження  </t>
  </si>
  <si>
    <t>Стандарти звітності МСФЗ</t>
  </si>
  <si>
    <t xml:space="preserve">Телефон </t>
  </si>
  <si>
    <t>Найменування показника</t>
  </si>
  <si>
    <t xml:space="preserve">Код рядка </t>
  </si>
  <si>
    <t>Плановий рік  (усього)</t>
  </si>
  <si>
    <t xml:space="preserve">І  </t>
  </si>
  <si>
    <t xml:space="preserve">ІІ  </t>
  </si>
  <si>
    <t xml:space="preserve">ІІІ  </t>
  </si>
  <si>
    <t xml:space="preserve">ІV </t>
  </si>
  <si>
    <t xml:space="preserve">Доходи </t>
  </si>
  <si>
    <t>Дохід (виручка) від реалізації продукції (товарів, робіт, послуг)</t>
  </si>
  <si>
    <t xml:space="preserve">назва </t>
  </si>
  <si>
    <t>дохід від операційної оренди активів</t>
  </si>
  <si>
    <t>назва</t>
  </si>
  <si>
    <t>Видатки</t>
  </si>
  <si>
    <t>Заробітна плата</t>
  </si>
  <si>
    <t>Нарахування на оплату праці</t>
  </si>
  <si>
    <t>Медикаменти та перев'язувальні матеріали</t>
  </si>
  <si>
    <t>Продукти харчування</t>
  </si>
  <si>
    <t>Оплата послуг (крім комунальних)</t>
  </si>
  <si>
    <t>Видатки на відрядження</t>
  </si>
  <si>
    <t>Оплата інших енергоносіїв</t>
  </si>
  <si>
    <t>Оплата енергосервісу</t>
  </si>
  <si>
    <t>Окремі заходи по реалізації державних (регіональних) програм, не віднесені до заходів розвитку</t>
  </si>
  <si>
    <t>Соціальне забезпечення</t>
  </si>
  <si>
    <t>Інші поточні видатки</t>
  </si>
  <si>
    <t>Інші видатки, у т.ч.</t>
  </si>
  <si>
    <t>Резервний фонд</t>
  </si>
  <si>
    <t>Усього доходів</t>
  </si>
  <si>
    <t>Усього видатків</t>
  </si>
  <si>
    <t>Фінансовий результат</t>
  </si>
  <si>
    <t>IІ. Розрахунки з бюджетом</t>
  </si>
  <si>
    <t>Сплата податків та зборів до Державного бюджету України (податкові платежі)</t>
  </si>
  <si>
    <t>Сплата податків та зборів до місцевих бюджетів (податкові платежі)</t>
  </si>
  <si>
    <t>Інші податки, збори та платежі на користь держави</t>
  </si>
  <si>
    <t>Податкова заборгованість</t>
  </si>
  <si>
    <t>капітальне будівництво</t>
  </si>
  <si>
    <t>придбання (виготовлення) основних засобів</t>
  </si>
  <si>
    <t>придбання (виготовлення) інших необоротних матеріальних активів</t>
  </si>
  <si>
    <t>придбання (створення) нематеріальних активів</t>
  </si>
  <si>
    <t>модернізація, модифікація (добудова, дообладнання, реконструкція) основних засобів</t>
  </si>
  <si>
    <t>капітальний ремонт</t>
  </si>
  <si>
    <t>Доходи від фінансової діяльності за зобов’язаннями, у т. ч.:</t>
  </si>
  <si>
    <t xml:space="preserve">кредити </t>
  </si>
  <si>
    <t>позики</t>
  </si>
  <si>
    <t>депозити</t>
  </si>
  <si>
    <t xml:space="preserve">Інші надходження </t>
  </si>
  <si>
    <t>Витрати від фінансової діяльності за зобов’язаннями, у т. ч.:</t>
  </si>
  <si>
    <t>Інші витрати</t>
  </si>
  <si>
    <t>V. Коефіцієнтний аналіз</t>
  </si>
  <si>
    <t>Валова рентабельність</t>
  </si>
  <si>
    <t>Коефіцієнт відношення капітальних інвестицій до амортизації</t>
  </si>
  <si>
    <t>Коефіцієнт зносу основних засобів</t>
  </si>
  <si>
    <t>Середня кількість працівників (штатних працівників, зовнішніх сумісників та працівників, що працюють за цивільно-правовими договорами), у т.ч.:</t>
  </si>
  <si>
    <t>Адміністративно-управлінський персонал</t>
  </si>
  <si>
    <t>Середній медичний персонал</t>
  </si>
  <si>
    <t>Молодший медичний персонал</t>
  </si>
  <si>
    <t>Фонд оплати праці, у т.ч.:</t>
  </si>
  <si>
    <t>Середньомісячні витрати на оплату праці одного працівника, у т.ч.:</t>
  </si>
  <si>
    <t>Заборгованість за заробітною платою, у т.ч.:</t>
  </si>
  <si>
    <t xml:space="preserve">         (ініціали, прізвище)    </t>
  </si>
  <si>
    <t>Ідентифікатор лікаря</t>
  </si>
  <si>
    <t>0-5 р.</t>
  </si>
  <si>
    <t>6-17 р.</t>
  </si>
  <si>
    <t>18-39 р.</t>
  </si>
  <si>
    <t>40-64 р.</t>
  </si>
  <si>
    <t>65+р.</t>
  </si>
  <si>
    <t>І квартал</t>
  </si>
  <si>
    <t>ІІ квартал</t>
  </si>
  <si>
    <t>ІІІ квартал</t>
  </si>
  <si>
    <t>IV квартал</t>
  </si>
  <si>
    <t>рік</t>
  </si>
  <si>
    <t>кількість декларацій за І квартал</t>
  </si>
  <si>
    <t>кількість декларацій за ІІ квартал</t>
  </si>
  <si>
    <t>кількість декларацій за ІІІ квартал</t>
  </si>
  <si>
    <t>кількість декларацій за ІV квартал</t>
  </si>
  <si>
    <t>понад ліміт (991-1080)</t>
  </si>
  <si>
    <t>понад ліміт (1081-1170)</t>
  </si>
  <si>
    <t>понад ліміт (1171-1260)</t>
  </si>
  <si>
    <t>понад ліміт (1261-1350)</t>
  </si>
  <si>
    <t>понад ліміт (&gt;=1351)</t>
  </si>
  <si>
    <t>x</t>
  </si>
  <si>
    <t>Показники</t>
  </si>
  <si>
    <t>х</t>
  </si>
  <si>
    <t>структура декларацій, %</t>
  </si>
  <si>
    <t>понад ліміт (1981-2160)</t>
  </si>
  <si>
    <t>понад ліміт (2161-2340)</t>
  </si>
  <si>
    <t>понад ліміт (2341-2520)</t>
  </si>
  <si>
    <t>понад ліміт (2521-2700)</t>
  </si>
  <si>
    <t>понад ліміт (&gt;=2701)</t>
  </si>
  <si>
    <t>понад ліміт (2201-2400)</t>
  </si>
  <si>
    <t>понад ліміт (2401-2600)</t>
  </si>
  <si>
    <t>понад ліміт (2601-2800)</t>
  </si>
  <si>
    <t>понад ліміт (2801-3000)</t>
  </si>
  <si>
    <t>понад ліміт (&gt;=3001)</t>
  </si>
  <si>
    <t>ліміт декларацій на одного лікаря (Порядок надання ПМД)</t>
  </si>
  <si>
    <t>понад ліміт (901-990)</t>
  </si>
  <si>
    <t>понад ліміт (2001-2200)</t>
  </si>
  <si>
    <t>нижня межа</t>
  </si>
  <si>
    <t>верхня межа</t>
  </si>
  <si>
    <t>ліміт (до 900)</t>
  </si>
  <si>
    <t>ліміт (до 1800)</t>
  </si>
  <si>
    <t>ліміт (до 2000)</t>
  </si>
  <si>
    <t>понад ліміт (1801-1980)</t>
  </si>
  <si>
    <t>I квартал</t>
  </si>
  <si>
    <t>ІI квартал</t>
  </si>
  <si>
    <t>ІIІ квартал</t>
  </si>
  <si>
    <t>ІV квартал</t>
  </si>
  <si>
    <t>Показник / період</t>
  </si>
  <si>
    <t>надходження за лімітні декларації, грн.</t>
  </si>
  <si>
    <t>надходження за понад лімітні декларації, грн.</t>
  </si>
  <si>
    <t>Надходження від надання послуг ПМД іноземцям, грн.</t>
  </si>
  <si>
    <t>Надходження за надання послуг ПМД, що не входять до програми медичних гарантій, грн.</t>
  </si>
  <si>
    <t>Благодійна допомога, грн.</t>
  </si>
  <si>
    <t xml:space="preserve">І квартал </t>
  </si>
  <si>
    <t xml:space="preserve">ІІ квартал </t>
  </si>
  <si>
    <t xml:space="preserve">ІІІ квартал </t>
  </si>
  <si>
    <t xml:space="preserve">IV квартал </t>
  </si>
  <si>
    <t xml:space="preserve">Всього </t>
  </si>
  <si>
    <t>І КВАРТАЛ</t>
  </si>
  <si>
    <t>IІ КВАРТАЛ</t>
  </si>
  <si>
    <t>IIІ КВАРТАЛ</t>
  </si>
  <si>
    <t>IV КВАРТАЛ</t>
  </si>
  <si>
    <t>Всього інші доходи (пункт 3), грн.</t>
  </si>
  <si>
    <t>Надавач ПМД:</t>
  </si>
  <si>
    <t>Амбулаторії</t>
  </si>
  <si>
    <t>загальна чисельність персоналу (ос.)</t>
  </si>
  <si>
    <t>Фінансовий план поточного року (затверджений зі змінами)</t>
  </si>
  <si>
    <t>У тому числі за кварталами планового року</t>
  </si>
  <si>
    <t>I. Формування фінансових результатів</t>
  </si>
  <si>
    <t xml:space="preserve">Назва підприємства  </t>
  </si>
  <si>
    <t>Прізвище та ініціали керівника</t>
  </si>
  <si>
    <t>III. Інвестиційна діяльність</t>
  </si>
  <si>
    <t>Капітальні інвестиції, у т.ч.:</t>
  </si>
  <si>
    <t>IV. Фінансова діяльність</t>
  </si>
  <si>
    <t>1.1. лікар-педіатр</t>
  </si>
  <si>
    <t>1.2. лікар загальної практики - сімейний лікар</t>
  </si>
  <si>
    <t>1.3. лікар - терапевт</t>
  </si>
  <si>
    <t>Індикатори фінансової стійкості надавача ПМД</t>
  </si>
  <si>
    <t>ДОХОДИ НАДАВАЧА ПМД</t>
  </si>
  <si>
    <t>Найменування обладнання</t>
  </si>
  <si>
    <t>Потреба в закупівлі, шт
Всього по всім структурним підрозділам</t>
  </si>
  <si>
    <t>Оціночна вартість за 1 штуку, грн</t>
  </si>
  <si>
    <t>Оціночна сума, грн</t>
  </si>
  <si>
    <t>І. Основний список</t>
  </si>
  <si>
    <t>Інші матеріали, не зазначені в Примірному табелі</t>
  </si>
  <si>
    <t>Кількість медичних сестер лікаря</t>
  </si>
  <si>
    <t>Показник/Період</t>
  </si>
  <si>
    <t>за рік</t>
  </si>
  <si>
    <t>ціна за 1 Гкал на початок кварталу, грн.</t>
  </si>
  <si>
    <t>очікуваний обсяг споживання теплової енергії у відповідному кварталі, Гкал</t>
  </si>
  <si>
    <t>обсяг витрат на теплопостачання, грн.</t>
  </si>
  <si>
    <t>обсяг витрат на гарячу воду, грн.</t>
  </si>
  <si>
    <t>обсяг витрат на холодну воду, грн.</t>
  </si>
  <si>
    <t>обсяг витрат на водовідведення, грн.</t>
  </si>
  <si>
    <t>тариф за 1 кВт (ДЕННИЙ) на початок кварталу, грн.</t>
  </si>
  <si>
    <t>очікуваний ДЕННИЙ обсяг споживання електроенергії у відповідному кварталі, кВт</t>
  </si>
  <si>
    <t>витрати на електроенергію за ДЕННИМ тарифом, грн.</t>
  </si>
  <si>
    <t>тариф за 1 кВт (НІЧНИЙ) на початок кварталу, грн.</t>
  </si>
  <si>
    <t>очікуваний НІЧНИЙ обсяг споживання електроенергії у відповідному кварталі, кВт</t>
  </si>
  <si>
    <t>витрати на електроенергію за НІЧНИМ тарифом, грн.</t>
  </si>
  <si>
    <t>загальні витрати на електроенергію, грн.</t>
  </si>
  <si>
    <t>обсяг витрат на природний газ, грн.</t>
  </si>
  <si>
    <t>Дохід за програмою медичних гарантій на одного пацієнта в розрахунку на квартал (грн.)</t>
  </si>
  <si>
    <t>покриття вартості комунальних послуг та енергоносіїв надавача ПМД, грн.</t>
  </si>
  <si>
    <t>4.1. лікар-педіатр</t>
  </si>
  <si>
    <t>4.2. лікар загальної практики - сімейний лікар</t>
  </si>
  <si>
    <t>4.3. лікар - терапевт</t>
  </si>
  <si>
    <t>Персонал / Показник</t>
  </si>
  <si>
    <t>Посада</t>
  </si>
  <si>
    <t>Група персоналу</t>
  </si>
  <si>
    <t>ВСЬОГО</t>
  </si>
  <si>
    <t>Медичний директор</t>
  </si>
  <si>
    <t>Генеральний директор (директор) / начальник (завідувач) закладу охорони здоров'я</t>
  </si>
  <si>
    <t xml:space="preserve"> Ставка ЄСВ для відповідної посади, %</t>
  </si>
  <si>
    <t>Лікар-інтерн</t>
  </si>
  <si>
    <t>Завідувач господарства</t>
  </si>
  <si>
    <t>Головна медична сестра</t>
  </si>
  <si>
    <t>Головний бухгалтер</t>
  </si>
  <si>
    <t>Керівники</t>
  </si>
  <si>
    <t>Бухгалтер (з обліку основних засобів)</t>
  </si>
  <si>
    <t>Бухгалтер (із розрахунків із працівниками)</t>
  </si>
  <si>
    <t>Бухгалтер</t>
  </si>
  <si>
    <t>Інспектор з кадрів</t>
  </si>
  <si>
    <t>Інженер з охорони праці</t>
  </si>
  <si>
    <t>Реєстратор медичний</t>
  </si>
  <si>
    <t>Сестра-господиня</t>
  </si>
  <si>
    <t>Двірник</t>
  </si>
  <si>
    <t>Прибиральник службових приміщень</t>
  </si>
  <si>
    <t>Лаборант</t>
  </si>
  <si>
    <t>Завідувач складу</t>
  </si>
  <si>
    <t>Лікар-статистик</t>
  </si>
  <si>
    <t>Статистик медичний</t>
  </si>
  <si>
    <t>Оператор комп'ютерного набору</t>
  </si>
  <si>
    <t>Водій транспортних засобів</t>
  </si>
  <si>
    <t>Робітник з комплексного обслуговування</t>
  </si>
  <si>
    <t>Адміністратор</t>
  </si>
  <si>
    <t>Оператор котельні</t>
  </si>
  <si>
    <t>Інженер-програміст</t>
  </si>
  <si>
    <t>Спеціаліст з фінансового обліку (бухгалтер)</t>
  </si>
  <si>
    <t>Сторож</t>
  </si>
  <si>
    <t>Завідувач амбулаторії</t>
  </si>
  <si>
    <t>Завідувач ФАП</t>
  </si>
  <si>
    <t>Лікар-методист</t>
  </si>
  <si>
    <t>ОПЛАТА ПРАЦІ</t>
  </si>
  <si>
    <t>Витрати на теплопостачання</t>
  </si>
  <si>
    <t>Витрати на водопостачання та водовідведення</t>
  </si>
  <si>
    <t>Витрати на електроенергію</t>
  </si>
  <si>
    <t>Витрати на природний газ</t>
  </si>
  <si>
    <t>КОМУНАЛЬНІ ВИТРАТИ</t>
  </si>
  <si>
    <t>Надходження відсотків від залишків коштів на поточних та депозитних рахунках, грн.</t>
  </si>
  <si>
    <t>Надходження від реалізації оборотних і необоротних активів, грн.</t>
  </si>
  <si>
    <t>Інші доходи:</t>
  </si>
  <si>
    <t>дохід від реалізації оборотних і необоротних активів</t>
  </si>
  <si>
    <t>відсотки отримані (поточні рахунки і депозити)</t>
  </si>
  <si>
    <t>Інструкція для користувачів вкладки "01_Доходи":</t>
  </si>
  <si>
    <t>оплата праці</t>
  </si>
  <si>
    <t>комунальні витрати</t>
  </si>
  <si>
    <t>інші видатки</t>
  </si>
  <si>
    <t xml:space="preserve">Сума ПДВ до Державного бюджету України </t>
  </si>
  <si>
    <t>Сума плати за землю</t>
  </si>
  <si>
    <t>Інші операційні доходи, грн.</t>
  </si>
  <si>
    <t>Інші доходи (не зазначені вище), грн.</t>
  </si>
  <si>
    <t>Інші видатки</t>
  </si>
  <si>
    <t>Сума плати за воду</t>
  </si>
  <si>
    <t>Транспортний податок з юридичних осіб</t>
  </si>
  <si>
    <t>Податок на нерухомість</t>
  </si>
  <si>
    <t>Капітальне будівництво</t>
  </si>
  <si>
    <t>Придбання (виготовлення) основних засобів</t>
  </si>
  <si>
    <t>Придбання (виготовлення) інших необоротних матеріальних активів</t>
  </si>
  <si>
    <t>Придбання (створення) нематеріальних активів</t>
  </si>
  <si>
    <t>Модернізація, модифікація (добудова, дообладнання, реконструкція) основних засобів</t>
  </si>
  <si>
    <t>Примітка</t>
  </si>
  <si>
    <t>сума повинна співвідноситись із сумою отриманого доходу на ці заходи</t>
  </si>
  <si>
    <t>вказати суму, якщо такий фонд передбачено Статутом/колективним договором</t>
  </si>
  <si>
    <t>відповідно до Закону України "Про охорону праці" (0.5% від фонду оплати праці за попередній рік)</t>
  </si>
  <si>
    <t>вказати суму, якщо даний податок сплачується</t>
  </si>
  <si>
    <t>вказати суму таких податків і зборів, за виключенням ЄСВ</t>
  </si>
  <si>
    <t>Вартість основних засобів</t>
  </si>
  <si>
    <t>відповідно до рахунків 10 "Основні засоби", 11 "Інші необоротні матеріальні активи", 12 "Нематеріальні активи"</t>
  </si>
  <si>
    <t>відповідно до рахунку 13 "Знос (амортизація) необоротних активів"</t>
  </si>
  <si>
    <t>відповідно до рахунку 15 "Капітальні інвестиції"</t>
  </si>
  <si>
    <t>Витрати на охорону праці</t>
  </si>
  <si>
    <t>до 1 року</t>
  </si>
  <si>
    <t>Основні засоби</t>
  </si>
  <si>
    <t>Малоцінні необоротні матеріальні активи</t>
  </si>
  <si>
    <t>Предмети, матеріали</t>
  </si>
  <si>
    <t>більше 1 року</t>
  </si>
  <si>
    <t>IV  квартал</t>
  </si>
  <si>
    <t>Надходження від здачі приміщень/земельних ділянок та ін. в оренду, грн.</t>
  </si>
  <si>
    <t>інші доходи</t>
  </si>
  <si>
    <t>Допоміжний персонал</t>
  </si>
  <si>
    <t>1. Керівники</t>
  </si>
  <si>
    <t>2. Лікарі</t>
  </si>
  <si>
    <t>3. Середній медичний персонал</t>
  </si>
  <si>
    <t>4. Молодший медичний персонал</t>
  </si>
  <si>
    <t>5. Адміністративно-управлінський персонал</t>
  </si>
  <si>
    <t>6. Допоміжний персонал</t>
  </si>
  <si>
    <t>Інші операційні доходи, у т.ч.:</t>
  </si>
  <si>
    <t>Коефіцієнт відношення капітальних інвестицій до доходу від реалізації продукції (товарів, робіт, послуг)</t>
  </si>
  <si>
    <t>Кількість штатних одиниць, од.</t>
  </si>
  <si>
    <t>видатки на охорону праці</t>
  </si>
  <si>
    <t>ВСЬОГО ВИДАТКІВ надавача ПМД, грн.</t>
  </si>
  <si>
    <t>Видатки у І кварталі, грн.</t>
  </si>
  <si>
    <t>Видатки у ІІ кварталі, грн.</t>
  </si>
  <si>
    <t>Видатки у ІІІ кварталі, грн.</t>
  </si>
  <si>
    <t>Видатки у IV кварталі, грн.</t>
  </si>
  <si>
    <t>Всього річні ВИДАТКИ надавача ПМД, грн.</t>
  </si>
  <si>
    <t>Капітальні інвестиції, грн.</t>
  </si>
  <si>
    <t>Заробітна плата, грн.</t>
  </si>
  <si>
    <t>Нарахування на оплату праці, грн.</t>
  </si>
  <si>
    <t>Медикаменти та перев'язувальні матеріали, грн.</t>
  </si>
  <si>
    <t>Видатки на відрядження, грн.</t>
  </si>
  <si>
    <t>Термін експлуатації (більше або менше 1 року)</t>
  </si>
  <si>
    <t>реалізація окремих заходів державних (регіональних) програм, не віднесені до заходів розвитку, грн.</t>
  </si>
  <si>
    <t>Ваги для дітей</t>
  </si>
  <si>
    <t>Ваги для дорослих</t>
  </si>
  <si>
    <t>Ростомір</t>
  </si>
  <si>
    <t>Медична вимірювальна стрічка (рулетка)</t>
  </si>
  <si>
    <t>Стетофонендоскоп</t>
  </si>
  <si>
    <t>Термометр (для вимірювання температури тіла), в тому числі цифровий або інфрачервоний</t>
  </si>
  <si>
    <t>Тонометр з малими, середніми і великими манжетами</t>
  </si>
  <si>
    <t>Пульсоксиметр портативний</t>
  </si>
  <si>
    <t>Отоофтальмоскоп</t>
  </si>
  <si>
    <t>Медичний ліхтарик</t>
  </si>
  <si>
    <t>Електрокардіограф [2]</t>
  </si>
  <si>
    <t>Пікфлуометр [2]</t>
  </si>
  <si>
    <t>Молоточок неврологічний</t>
  </si>
  <si>
    <t>Таблиці для перевірки гостроти зору</t>
  </si>
  <si>
    <t>Апарат визначення рівня глюкози крові у комплекті (глюкометр, смужки, одноразові ланцети, одноразові рукавички) [2]</t>
  </si>
  <si>
    <t>Центрифуга [3]</t>
  </si>
  <si>
    <t>шпателі</t>
  </si>
  <si>
    <t>оглядові рукавички</t>
  </si>
  <si>
    <t>рушники паперові</t>
  </si>
  <si>
    <t>серветки (в тому числі вологі)</t>
  </si>
  <si>
    <t>одноразові простирадла для кушетки</t>
  </si>
  <si>
    <t>шприці</t>
  </si>
  <si>
    <t>катетери</t>
  </si>
  <si>
    <t>вакуумні пробірки (вакутайнери)</t>
  </si>
  <si>
    <t>стерильний перев’язувальний матеріал</t>
  </si>
  <si>
    <t>Сумка лікаря/медсестри</t>
  </si>
  <si>
    <t>Сумка-холодильник з набором акумуляторів холоду</t>
  </si>
  <si>
    <t>Холодильник для зберігання лікарських засобів</t>
  </si>
  <si>
    <t>Кушетка, в тому числі кушетка-трансформер (гінекологічне крісло)</t>
  </si>
  <si>
    <t>Шафа для зберігання лікарських засобів та медичних виробів</t>
  </si>
  <si>
    <t>Сповивальний столик (для зали очікування)</t>
  </si>
  <si>
    <t>столи для персоналу</t>
  </si>
  <si>
    <t>стільці та (або) крісла для кабінетів</t>
  </si>
  <si>
    <t>стільці та (або) крісла зал очікувань</t>
  </si>
  <si>
    <t>шафи для документів</t>
  </si>
  <si>
    <t>шафи для одягу</t>
  </si>
  <si>
    <t>сейфи</t>
  </si>
  <si>
    <t>багатофункціональний пристрій (або принтер + сканер)</t>
  </si>
  <si>
    <t>Спеціальне (прикладне) програмне забезпечення для ПМД</t>
  </si>
  <si>
    <t>Канцелярське приладдя, витратні матеріали для комп’ютерного обладнання (папір, картриджі тощо)</t>
  </si>
  <si>
    <t>Автомобіль легковий повнопривідний (підсилювач керма та гальм) або легковий (підсилювач керма та гальм) [5]</t>
  </si>
  <si>
    <t>Транспортний засіб (мотоцикл, квадроцикл, мотороллер) або велосипед [6]</t>
  </si>
  <si>
    <t>Небулайзер</t>
  </si>
  <si>
    <t>Мікроскоп</t>
  </si>
  <si>
    <t>Гематологічний аналізатор</t>
  </si>
  <si>
    <t>Біохімічний аналізатор</t>
  </si>
  <si>
    <t>Лабораторний посуд, дозатори, витратні матеріали</t>
  </si>
  <si>
    <t>Освітлювач переносний безтіньовий</t>
  </si>
  <si>
    <t>Стіл для інструментів, мобільний</t>
  </si>
  <si>
    <t>Холодильник для зберігання вакцин</t>
  </si>
  <si>
    <t>Сповивальний столик</t>
  </si>
  <si>
    <t>Ширма</t>
  </si>
  <si>
    <t>Ноші медичні</t>
  </si>
  <si>
    <t>Крісло-каталка</t>
  </si>
  <si>
    <t>Загальна оглядова цифрова камера (автофокус, цифровий зум, поляризаційний фільтр, автобаланс білого)</t>
  </si>
  <si>
    <t>Інтерактивний цифровий стетоскоп</t>
  </si>
  <si>
    <t>Монітор життєво-важливих показників із цифровим інтерфейсом (АТ, термометрія, пульсоксиметрія)</t>
  </si>
  <si>
    <t>12-канальний електрокардіограф з цифровим інтерфейсом</t>
  </si>
  <si>
    <t>ІІ. Додатковий список (застосовується за умови комплектності основного списку та відповідно до наявних потреб)</t>
  </si>
  <si>
    <t>ІІІ. Обладнання для надання медичних послуг із застосуванням телемедицини</t>
  </si>
  <si>
    <t>Кількість пацієнтів на одного лікаря ПМД (осіб):</t>
  </si>
  <si>
    <t>Кількість пацієнтів на одну медичну сестру ПМД (осіб):</t>
  </si>
  <si>
    <t>Кількість пацієнтів на одного працівника адміністративно-управлінського та допоміжного персоналу (осіб):</t>
  </si>
  <si>
    <t>2.1. у лікаря-педіатра</t>
  </si>
  <si>
    <t>2.2. у лікаря загальної практики - сімейний лікаря</t>
  </si>
  <si>
    <t>2.3. у лікаря - терапевта</t>
  </si>
  <si>
    <t>3.1. адміністративно-управлінського персоналу</t>
  </si>
  <si>
    <t>3.2. допоміжного персоналу</t>
  </si>
  <si>
    <t>більше ніж у середньому в п.1</t>
  </si>
  <si>
    <t>більше або дорівнює 1</t>
  </si>
  <si>
    <t>1-й міс.кварталу</t>
  </si>
  <si>
    <t>2-й міс.кварталу</t>
  </si>
  <si>
    <t>3-й міс.кварталу</t>
  </si>
  <si>
    <t>середня кількість декларацій в кварталі</t>
  </si>
  <si>
    <t>Кількість декларацій підписаних з лікарем у І кварталі</t>
  </si>
  <si>
    <t>Кількість декларацій підписаних з лікарем у ІІ кварталі</t>
  </si>
  <si>
    <t>Кількість декларацій підписаних з лікарем у ІІІ кварталі</t>
  </si>
  <si>
    <t xml:space="preserve">Кількість декларацій підписаних з лікарем у ІV кварталі </t>
  </si>
  <si>
    <t>швидкий доступ до розділів вкладки</t>
  </si>
  <si>
    <t>ВИДАТКИ НАДАВАЧА ПМД</t>
  </si>
  <si>
    <t>всього за 
І квартал</t>
  </si>
  <si>
    <t>всього 
за ІІ квартал</t>
  </si>
  <si>
    <t>всього
за ІII квартал</t>
  </si>
  <si>
    <t>всього
за ІV квартал</t>
  </si>
  <si>
    <t>кількість пацієнтів</t>
  </si>
  <si>
    <t>кількість лікарів</t>
  </si>
  <si>
    <t>зверніть увагу - 
показник перевищив експертну оцінку</t>
  </si>
  <si>
    <t>кількість медичних сестер</t>
  </si>
  <si>
    <t>менше 10</t>
  </si>
  <si>
    <t>не менше 125</t>
  </si>
  <si>
    <t>більше 210 000</t>
  </si>
  <si>
    <t>більше 230 000</t>
  </si>
  <si>
    <t>менше 40</t>
  </si>
  <si>
    <t>менше 30</t>
  </si>
  <si>
    <t>Капітальний ремонт</t>
  </si>
  <si>
    <t xml:space="preserve">Цей матеріал підготовлено за підтримки Агентства США з міжнародного розвитку (USAID), наданої від імені народу Сполучених Штатів Америки за підтримки Програми Уряду Великої Британії «Good Governance Fund», наданої від імені народу Великої Британії. Відповідальність за зміст цього матеріалу, який необов'язково відображає погляди USAID, Уряду Сполучених Штатів Америки, UK aid або Уряду Великої Британії, несе виключно компанія ТОВ «Делойт Консалтинг» в рамках контракту №72012118C00001. </t>
  </si>
  <si>
    <t>Капітальні інвестиції, зокрема:</t>
  </si>
  <si>
    <t>Адміністративні витрати, зокрема:</t>
  </si>
  <si>
    <t>менше 20</t>
  </si>
  <si>
    <t>Інструкція для користувачів вкладки
"02_Видатки":</t>
  </si>
  <si>
    <t>Інструкція для користувачів вкладки "03_МТО":</t>
  </si>
  <si>
    <t>Всього</t>
  </si>
  <si>
    <t xml:space="preserve">Амортизація </t>
  </si>
  <si>
    <t>Амортизація</t>
  </si>
  <si>
    <t>Витрати на канцтовари, офісне приладдя та устаткування (відповідно до Табелю матеріально-технічного оснащення), грн.</t>
  </si>
  <si>
    <t>Оплата комунальних послуг та енергоносіїв, грн.</t>
  </si>
  <si>
    <t>Індикатор</t>
  </si>
  <si>
    <r>
      <rPr>
        <b/>
        <u/>
        <sz val="13"/>
        <color theme="1"/>
        <rFont val="Times New Roman"/>
        <family val="1"/>
        <charset val="204"/>
      </rPr>
      <t>5</t>
    </r>
    <r>
      <rPr>
        <b/>
        <sz val="13"/>
        <color theme="1"/>
        <rFont val="Times New Roman"/>
        <family val="1"/>
        <charset val="204"/>
      </rPr>
      <t xml:space="preserve">. </t>
    </r>
    <r>
      <rPr>
        <sz val="13"/>
        <color theme="1"/>
        <rFont val="Times New Roman"/>
        <family val="1"/>
        <charset val="204"/>
      </rPr>
      <t>перевірте, чи  залишились комірки з жовтою заливкою (колір знімається автоматично при заповненні).</t>
    </r>
  </si>
  <si>
    <r>
      <rPr>
        <b/>
        <u/>
        <sz val="13"/>
        <color theme="1"/>
        <rFont val="Times New Roman"/>
        <family val="1"/>
        <charset val="204"/>
      </rPr>
      <t>6.</t>
    </r>
    <r>
      <rPr>
        <sz val="13"/>
        <color theme="1"/>
        <rFont val="Times New Roman"/>
        <family val="1"/>
        <charset val="204"/>
      </rPr>
      <t xml:space="preserve"> перейдіть до вкладки </t>
    </r>
    <r>
      <rPr>
        <b/>
        <sz val="13"/>
        <color theme="1"/>
        <rFont val="Times New Roman"/>
        <family val="1"/>
        <charset val="204"/>
      </rPr>
      <t>"04_Фін_стійкість"</t>
    </r>
    <r>
      <rPr>
        <sz val="13"/>
        <color theme="1"/>
        <rFont val="Times New Roman"/>
        <family val="1"/>
        <charset val="204"/>
      </rPr>
      <t>.</t>
    </r>
  </si>
  <si>
    <r>
      <rPr>
        <b/>
        <u/>
        <sz val="20"/>
        <rFont val="Times New Roman"/>
        <family val="1"/>
        <charset val="204"/>
      </rPr>
      <t>Загальна</t>
    </r>
    <r>
      <rPr>
        <b/>
        <sz val="20"/>
        <rFont val="Times New Roman"/>
        <family val="1"/>
        <charset val="204"/>
      </rPr>
      <t xml:space="preserve"> </t>
    </r>
    <r>
      <rPr>
        <b/>
        <u/>
        <sz val="20"/>
        <rFont val="Times New Roman"/>
        <family val="1"/>
        <charset val="204"/>
      </rPr>
      <t>середня кількість декларацій</t>
    </r>
    <r>
      <rPr>
        <b/>
        <sz val="20"/>
        <rFont val="Times New Roman"/>
        <family val="1"/>
        <charset val="204"/>
      </rPr>
      <t xml:space="preserve"> надавача ПМД, од.</t>
    </r>
  </si>
  <si>
    <r>
      <t xml:space="preserve">Загальна </t>
    </r>
    <r>
      <rPr>
        <b/>
        <u/>
        <sz val="18"/>
        <rFont val="Times New Roman"/>
        <family val="1"/>
        <charset val="204"/>
      </rPr>
      <t>кількість декларацій</t>
    </r>
    <r>
      <rPr>
        <b/>
        <sz val="18"/>
        <rFont val="Times New Roman"/>
        <family val="1"/>
        <charset val="204"/>
      </rPr>
      <t xml:space="preserve"> надавача ПМД </t>
    </r>
    <r>
      <rPr>
        <b/>
        <u/>
        <sz val="18"/>
        <rFont val="Times New Roman"/>
        <family val="1"/>
        <charset val="204"/>
      </rPr>
      <t>у межах ліміту декларацій</t>
    </r>
    <r>
      <rPr>
        <b/>
        <sz val="18"/>
        <rFont val="Times New Roman"/>
        <family val="1"/>
        <charset val="204"/>
      </rPr>
      <t>, од.</t>
    </r>
  </si>
  <si>
    <r>
      <rPr>
        <b/>
        <u/>
        <sz val="18"/>
        <rFont val="Times New Roman"/>
        <family val="1"/>
        <charset val="204"/>
      </rPr>
      <t>Надходження</t>
    </r>
    <r>
      <rPr>
        <b/>
        <sz val="18"/>
        <rFont val="Times New Roman"/>
        <family val="1"/>
        <charset val="204"/>
      </rPr>
      <t xml:space="preserve"> надавача ПМД </t>
    </r>
    <r>
      <rPr>
        <b/>
        <u/>
        <sz val="18"/>
        <rFont val="Times New Roman"/>
        <family val="1"/>
        <charset val="204"/>
      </rPr>
      <t>у межах ліміту декларацій (з віковими коефіцієнтами)</t>
    </r>
    <r>
      <rPr>
        <b/>
        <sz val="18"/>
        <rFont val="Times New Roman"/>
        <family val="1"/>
        <charset val="204"/>
      </rPr>
      <t>, грн.</t>
    </r>
  </si>
  <si>
    <r>
      <t xml:space="preserve">Загальна </t>
    </r>
    <r>
      <rPr>
        <b/>
        <u/>
        <sz val="18"/>
        <rFont val="Times New Roman"/>
        <family val="1"/>
        <charset val="204"/>
      </rPr>
      <t>кількість декларацій</t>
    </r>
    <r>
      <rPr>
        <b/>
        <sz val="18"/>
        <rFont val="Times New Roman"/>
        <family val="1"/>
        <charset val="204"/>
      </rPr>
      <t xml:space="preserve"> надавача ПМД </t>
    </r>
    <r>
      <rPr>
        <b/>
        <u/>
        <sz val="18"/>
        <rFont val="Times New Roman"/>
        <family val="1"/>
        <charset val="204"/>
      </rPr>
      <t>понад ліміт декларацій</t>
    </r>
    <r>
      <rPr>
        <b/>
        <sz val="18"/>
        <rFont val="Times New Roman"/>
        <family val="1"/>
        <charset val="204"/>
      </rPr>
      <t>, од.</t>
    </r>
  </si>
  <si>
    <r>
      <rPr>
        <b/>
        <u/>
        <sz val="18"/>
        <rFont val="Times New Roman"/>
        <family val="1"/>
        <charset val="204"/>
      </rPr>
      <t>Надходження</t>
    </r>
    <r>
      <rPr>
        <b/>
        <sz val="18"/>
        <rFont val="Times New Roman"/>
        <family val="1"/>
        <charset val="204"/>
      </rPr>
      <t xml:space="preserve"> надавача ПМД </t>
    </r>
    <r>
      <rPr>
        <b/>
        <u/>
        <sz val="18"/>
        <rFont val="Times New Roman"/>
        <family val="1"/>
        <charset val="204"/>
      </rPr>
      <t>понад ліміт декларацій</t>
    </r>
    <r>
      <rPr>
        <b/>
        <sz val="18"/>
        <rFont val="Times New Roman"/>
        <family val="1"/>
        <charset val="204"/>
      </rPr>
      <t>, грн.</t>
    </r>
  </si>
  <si>
    <r>
      <t xml:space="preserve">Тариф з урахуванням вікового коефіцієнту, </t>
    </r>
    <r>
      <rPr>
        <b/>
        <i/>
        <sz val="12"/>
        <color theme="1"/>
        <rFont val="Times New Roman"/>
        <family val="1"/>
        <charset val="204"/>
      </rPr>
      <t>грн. на квартал</t>
    </r>
  </si>
  <si>
    <r>
      <t xml:space="preserve">Тариф з урахуванням вікового та гірського коефіцієнтів, </t>
    </r>
    <r>
      <rPr>
        <b/>
        <i/>
        <sz val="12"/>
        <color theme="1"/>
        <rFont val="Times New Roman"/>
        <family val="1"/>
        <charset val="204"/>
      </rPr>
      <t>грн. на квартал</t>
    </r>
  </si>
  <si>
    <r>
      <t xml:space="preserve">Тариф за обслуговування пацієнта, </t>
    </r>
    <r>
      <rPr>
        <b/>
        <i/>
        <sz val="12"/>
        <color theme="1"/>
        <rFont val="Times New Roman"/>
        <family val="1"/>
        <charset val="204"/>
      </rPr>
      <t>грн. на квартал</t>
    </r>
  </si>
  <si>
    <r>
      <rPr>
        <b/>
        <u/>
        <sz val="13"/>
        <color theme="1"/>
        <rFont val="Times New Roman"/>
        <family val="1"/>
        <charset val="204"/>
      </rPr>
      <t>1.</t>
    </r>
    <r>
      <rPr>
        <sz val="13"/>
        <color theme="1"/>
        <rFont val="Times New Roman"/>
        <family val="1"/>
        <charset val="204"/>
      </rPr>
      <t xml:space="preserve"> заповніть комірки з жовтою заливкою.</t>
    </r>
  </si>
  <si>
    <r>
      <rPr>
        <b/>
        <u/>
        <sz val="13"/>
        <color theme="1"/>
        <rFont val="Times New Roman"/>
        <family val="1"/>
        <charset val="204"/>
      </rPr>
      <t>2.</t>
    </r>
    <r>
      <rPr>
        <b/>
        <sz val="13"/>
        <color theme="1"/>
        <rFont val="Times New Roman"/>
        <family val="1"/>
        <charset val="204"/>
      </rPr>
      <t xml:space="preserve"> </t>
    </r>
    <r>
      <rPr>
        <sz val="13"/>
        <color theme="1"/>
        <rFont val="Times New Roman"/>
        <family val="1"/>
        <charset val="204"/>
      </rPr>
      <t>перевірте, чи  залишились комірки з жовтою заливкою (колір знімається автоматично при заповненні).</t>
    </r>
  </si>
  <si>
    <r>
      <rPr>
        <b/>
        <u/>
        <sz val="13"/>
        <color theme="1"/>
        <rFont val="Times New Roman"/>
        <family val="1"/>
        <charset val="204"/>
      </rPr>
      <t>3.</t>
    </r>
    <r>
      <rPr>
        <sz val="13"/>
        <color theme="1"/>
        <rFont val="Times New Roman"/>
        <family val="1"/>
        <charset val="204"/>
      </rPr>
      <t xml:space="preserve"> якщо немає комірок з жовтою заливкою - переходьте до вкладки </t>
    </r>
    <r>
      <rPr>
        <b/>
        <sz val="13"/>
        <color theme="1"/>
        <rFont val="Times New Roman"/>
        <family val="1"/>
        <charset val="204"/>
      </rPr>
      <t>"01_Доходи"</t>
    </r>
    <r>
      <rPr>
        <sz val="13"/>
        <color theme="1"/>
        <rFont val="Times New Roman"/>
        <family val="1"/>
        <charset val="204"/>
      </rPr>
      <t>.</t>
    </r>
  </si>
  <si>
    <r>
      <t>Площа території, що обслуговується надавачем ПМД (км</t>
    </r>
    <r>
      <rPr>
        <b/>
        <vertAlign val="superscript"/>
        <sz val="13"/>
        <color theme="1"/>
        <rFont val="Times New Roman"/>
        <family val="1"/>
        <charset val="204"/>
      </rPr>
      <t>2</t>
    </r>
    <r>
      <rPr>
        <b/>
        <sz val="13"/>
        <color theme="1"/>
        <rFont val="Times New Roman"/>
        <family val="1"/>
        <charset val="204"/>
      </rPr>
      <t>):</t>
    </r>
  </si>
  <si>
    <r>
      <t>площа (м</t>
    </r>
    <r>
      <rPr>
        <vertAlign val="superscript"/>
        <sz val="13"/>
        <rFont val="Times New Roman"/>
        <family val="1"/>
        <charset val="204"/>
      </rPr>
      <t>2</t>
    </r>
    <r>
      <rPr>
        <sz val="13"/>
        <rFont val="Times New Roman"/>
        <family val="1"/>
        <charset val="204"/>
      </rPr>
      <t>)</t>
    </r>
  </si>
  <si>
    <r>
      <t xml:space="preserve">Структурні підрозділи надавача ПМД, </t>
    </r>
    <r>
      <rPr>
        <sz val="13"/>
        <rFont val="Times New Roman"/>
        <family val="1"/>
        <charset val="204"/>
      </rPr>
      <t>в т.ч.:</t>
    </r>
  </si>
  <si>
    <t>Дата проведення розрахунку</t>
  </si>
  <si>
    <r>
      <t>Оклад з урахуванням доплат до мінімальної заробітної плати (для всіх вказаних штатних одиниць),</t>
    </r>
    <r>
      <rPr>
        <b/>
        <i/>
        <sz val="16"/>
        <rFont val="Times New Roman"/>
        <family val="1"/>
        <charset val="204"/>
      </rPr>
      <t xml:space="preserve"> грн.</t>
    </r>
  </si>
  <si>
    <r>
      <t xml:space="preserve"> Премії (для всіх вказаних штатних одиниць),</t>
    </r>
    <r>
      <rPr>
        <b/>
        <i/>
        <sz val="16"/>
        <rFont val="Times New Roman"/>
        <family val="1"/>
        <charset val="204"/>
      </rPr>
      <t xml:space="preserve"> грн.</t>
    </r>
  </si>
  <si>
    <r>
      <t xml:space="preserve"> Доплати (для всіх вказаних штатних одиниць),</t>
    </r>
    <r>
      <rPr>
        <b/>
        <i/>
        <sz val="16"/>
        <rFont val="Times New Roman"/>
        <family val="1"/>
        <charset val="204"/>
      </rPr>
      <t xml:space="preserve"> грн.</t>
    </r>
  </si>
  <si>
    <r>
      <t>Надбавки (для всіх вказаних штатних одиниць),</t>
    </r>
    <r>
      <rPr>
        <b/>
        <i/>
        <sz val="16"/>
        <rFont val="Times New Roman"/>
        <family val="1"/>
        <charset val="204"/>
      </rPr>
      <t xml:space="preserve"> грн.</t>
    </r>
  </si>
  <si>
    <r>
      <t xml:space="preserve"> Інші види заохочень та стимулювань (у разі наявності) (для всіх вказаних штатних одиниць), </t>
    </r>
    <r>
      <rPr>
        <b/>
        <i/>
        <sz val="16"/>
        <rFont val="Times New Roman"/>
        <family val="1"/>
        <charset val="204"/>
      </rPr>
      <t>грн.</t>
    </r>
  </si>
  <si>
    <r>
      <t xml:space="preserve"> Інші витрати на оплату праці (у разі наявності) (для всіх вказаних штатних одиниць),</t>
    </r>
    <r>
      <rPr>
        <i/>
        <sz val="16"/>
        <rFont val="Times New Roman"/>
        <family val="1"/>
        <charset val="204"/>
      </rPr>
      <t xml:space="preserve"> грн.</t>
    </r>
  </si>
  <si>
    <r>
      <rPr>
        <b/>
        <u/>
        <sz val="16"/>
        <rFont val="Times New Roman"/>
        <family val="1"/>
        <charset val="204"/>
      </rPr>
      <t>ВСЬОГО Фонд оплати праці</t>
    </r>
    <r>
      <rPr>
        <b/>
        <sz val="16"/>
        <rFont val="Times New Roman"/>
        <family val="1"/>
        <charset val="204"/>
      </rPr>
      <t xml:space="preserve">
по відповідній групі персоналу, </t>
    </r>
    <r>
      <rPr>
        <b/>
        <i/>
        <sz val="16"/>
        <rFont val="Times New Roman"/>
        <family val="1"/>
        <charset val="204"/>
      </rPr>
      <t>грн.</t>
    </r>
  </si>
  <si>
    <r>
      <t xml:space="preserve">Оплата відряджень, </t>
    </r>
    <r>
      <rPr>
        <b/>
        <i/>
        <sz val="16"/>
        <rFont val="Times New Roman"/>
        <family val="1"/>
        <charset val="204"/>
      </rPr>
      <t>грн.</t>
    </r>
  </si>
  <si>
    <r>
      <t xml:space="preserve">Нарахування на оплату праці </t>
    </r>
    <r>
      <rPr>
        <sz val="16"/>
        <rFont val="Times New Roman"/>
        <family val="1"/>
        <charset val="204"/>
      </rPr>
      <t>(загальнообов'язкове державне соціальне страхування)</t>
    </r>
    <r>
      <rPr>
        <b/>
        <sz val="16"/>
        <rFont val="Times New Roman"/>
        <family val="1"/>
        <charset val="204"/>
      </rPr>
      <t>,</t>
    </r>
    <r>
      <rPr>
        <b/>
        <i/>
        <sz val="16"/>
        <rFont val="Times New Roman"/>
        <family val="1"/>
        <charset val="204"/>
      </rPr>
      <t xml:space="preserve"> грн.</t>
    </r>
  </si>
  <si>
    <r>
      <t xml:space="preserve">Утримання із заробітної плати
</t>
    </r>
    <r>
      <rPr>
        <sz val="16"/>
        <rFont val="Times New Roman"/>
        <family val="1"/>
        <charset val="204"/>
      </rPr>
      <t>(податок з доходів фізичних осіб 18% та військовий збір 1.5%)</t>
    </r>
    <r>
      <rPr>
        <b/>
        <sz val="16"/>
        <rFont val="Times New Roman"/>
        <family val="1"/>
        <charset val="204"/>
      </rPr>
      <t xml:space="preserve">, </t>
    </r>
    <r>
      <rPr>
        <b/>
        <i/>
        <sz val="16"/>
        <rFont val="Times New Roman"/>
        <family val="1"/>
        <charset val="204"/>
      </rPr>
      <t>грн.</t>
    </r>
  </si>
  <si>
    <r>
      <t>ціна за 1 м</t>
    </r>
    <r>
      <rPr>
        <vertAlign val="superscript"/>
        <sz val="13"/>
        <rFont val="Times New Roman"/>
        <family val="1"/>
        <charset val="204"/>
      </rPr>
      <t xml:space="preserve">3 </t>
    </r>
    <r>
      <rPr>
        <sz val="13"/>
        <rFont val="Times New Roman"/>
        <family val="1"/>
        <charset val="204"/>
      </rPr>
      <t>на початок кварталу</t>
    </r>
    <r>
      <rPr>
        <sz val="13"/>
        <color theme="1"/>
        <rFont val="Times New Roman"/>
        <family val="1"/>
        <charset val="204"/>
      </rPr>
      <t>, грн. (гаряча вода)</t>
    </r>
  </si>
  <si>
    <r>
      <t>очікуваний обсяг споживання гарячої води у відповідному кварталі, м</t>
    </r>
    <r>
      <rPr>
        <vertAlign val="superscript"/>
        <sz val="13"/>
        <rFont val="Times New Roman"/>
        <family val="1"/>
        <charset val="204"/>
      </rPr>
      <t>3</t>
    </r>
  </si>
  <si>
    <r>
      <t>ціна за 1 м</t>
    </r>
    <r>
      <rPr>
        <vertAlign val="superscript"/>
        <sz val="13"/>
        <rFont val="Times New Roman"/>
        <family val="1"/>
        <charset val="204"/>
      </rPr>
      <t xml:space="preserve">3 </t>
    </r>
    <r>
      <rPr>
        <sz val="13"/>
        <rFont val="Times New Roman"/>
        <family val="1"/>
        <charset val="204"/>
      </rPr>
      <t>на початок кварталу</t>
    </r>
    <r>
      <rPr>
        <sz val="13"/>
        <color theme="1"/>
        <rFont val="Times New Roman"/>
        <family val="1"/>
        <charset val="204"/>
      </rPr>
      <t>, грн. (холодна вода)</t>
    </r>
  </si>
  <si>
    <r>
      <t>очікуваний обсяг споживання холодної води у відповідному кварталі, м</t>
    </r>
    <r>
      <rPr>
        <vertAlign val="superscript"/>
        <sz val="13"/>
        <rFont val="Times New Roman"/>
        <family val="1"/>
        <charset val="204"/>
      </rPr>
      <t>3</t>
    </r>
  </si>
  <si>
    <r>
      <t>ціна за 1 м</t>
    </r>
    <r>
      <rPr>
        <vertAlign val="superscript"/>
        <sz val="13"/>
        <rFont val="Times New Roman"/>
        <family val="1"/>
        <charset val="204"/>
      </rPr>
      <t xml:space="preserve">3 </t>
    </r>
    <r>
      <rPr>
        <sz val="13"/>
        <rFont val="Times New Roman"/>
        <family val="1"/>
        <charset val="204"/>
      </rPr>
      <t>на початок кварталу (водовідведення), грн.</t>
    </r>
  </si>
  <si>
    <r>
      <t>очікуваний обсяг водовідведення у відповідному кварталі, м</t>
    </r>
    <r>
      <rPr>
        <vertAlign val="superscript"/>
        <sz val="13"/>
        <rFont val="Times New Roman"/>
        <family val="1"/>
        <charset val="204"/>
      </rPr>
      <t>3</t>
    </r>
  </si>
  <si>
    <r>
      <t>ціна за 1 м</t>
    </r>
    <r>
      <rPr>
        <vertAlign val="superscript"/>
        <sz val="13"/>
        <rFont val="Times New Roman"/>
        <family val="1"/>
        <charset val="204"/>
      </rPr>
      <t xml:space="preserve">3 </t>
    </r>
    <r>
      <rPr>
        <sz val="13"/>
        <rFont val="Times New Roman"/>
        <family val="1"/>
        <charset val="204"/>
      </rPr>
      <t>природного газу на початок кварталу, грн.</t>
    </r>
  </si>
  <si>
    <r>
      <t>очікуваний обсяг споживання природного газу у відповідному кварталі, м</t>
    </r>
    <r>
      <rPr>
        <vertAlign val="superscript"/>
        <sz val="13"/>
        <rFont val="Times New Roman"/>
        <family val="1"/>
        <charset val="204"/>
      </rPr>
      <t>3</t>
    </r>
  </si>
  <si>
    <r>
      <t xml:space="preserve">ВСЬОГО витрат на комунальні послуги, </t>
    </r>
    <r>
      <rPr>
        <b/>
        <i/>
        <sz val="16"/>
        <color theme="1"/>
        <rFont val="Times New Roman"/>
        <family val="1"/>
        <charset val="204"/>
      </rPr>
      <t>грн.</t>
    </r>
  </si>
  <si>
    <r>
      <t>Видатки надавача ПМД на комунальні витрати на 1 м</t>
    </r>
    <r>
      <rPr>
        <b/>
        <vertAlign val="superscript"/>
        <sz val="16"/>
        <color rgb="FF000000"/>
        <rFont val="Times New Roman"/>
        <family val="1"/>
        <charset val="204"/>
      </rPr>
      <t>2</t>
    </r>
    <r>
      <rPr>
        <b/>
        <sz val="16"/>
        <color rgb="FF000000"/>
        <rFont val="Times New Roman"/>
        <family val="1"/>
        <charset val="204"/>
      </rPr>
      <t xml:space="preserve"> (грн.)</t>
    </r>
  </si>
  <si>
    <r>
      <rPr>
        <b/>
        <u/>
        <sz val="13"/>
        <color theme="1"/>
        <rFont val="Times New Roman"/>
        <family val="1"/>
        <charset val="204"/>
      </rPr>
      <t>2</t>
    </r>
    <r>
      <rPr>
        <b/>
        <sz val="13"/>
        <color theme="1"/>
        <rFont val="Times New Roman"/>
        <family val="1"/>
        <charset val="204"/>
      </rPr>
      <t xml:space="preserve">. </t>
    </r>
    <r>
      <rPr>
        <sz val="13"/>
        <color theme="1"/>
        <rFont val="Times New Roman"/>
        <family val="1"/>
        <charset val="204"/>
      </rPr>
      <t>перевірте, чи  залишились комірки з жовтою заливкою (колір знімається автоматично при заповненні).</t>
    </r>
  </si>
  <si>
    <r>
      <rPr>
        <b/>
        <u/>
        <sz val="13"/>
        <color theme="1"/>
        <rFont val="Times New Roman"/>
        <family val="1"/>
        <charset val="204"/>
      </rPr>
      <t>3.</t>
    </r>
    <r>
      <rPr>
        <sz val="13"/>
        <color theme="1"/>
        <rFont val="Times New Roman"/>
        <family val="1"/>
        <charset val="204"/>
      </rPr>
      <t xml:space="preserve"> перейдіть до вкладки </t>
    </r>
    <r>
      <rPr>
        <b/>
        <sz val="13"/>
        <color theme="1"/>
        <rFont val="Times New Roman"/>
        <family val="1"/>
        <charset val="204"/>
      </rPr>
      <t>"03_МТО"</t>
    </r>
    <r>
      <rPr>
        <sz val="13"/>
        <color theme="1"/>
        <rFont val="Times New Roman"/>
        <family val="1"/>
        <charset val="204"/>
      </rPr>
      <t>.</t>
    </r>
  </si>
  <si>
    <t>вказати суму на відповідні закупівлі, якщо такі закупівлі не входять до Табелю матеріально-технічного оснащення (вкладка "03_МТО")</t>
  </si>
  <si>
    <t>вказати суму не перерахованих вище поточних видатків та Табелю матеріально-технічного оснащення  (вкладка "03_МТО")</t>
  </si>
  <si>
    <t>вказати суму не перерахованих вище видатків та Табелю матеріально-технічного оснащення  (вкладка "03_МТО")</t>
  </si>
  <si>
    <t>вказати інші, які не входять до Табелю МТО  (вкладка "03_МТО")</t>
  </si>
  <si>
    <t>Лікар-педіатр дільничний</t>
  </si>
  <si>
    <t>!!! УВАГА. Показники розраховуються автоматично.  Вкладка тільки для перегляду !!!
Зміни можна проводити тільки у стовпчику "експертна оцінка"!!!</t>
  </si>
  <si>
    <t>Експертна оцінка</t>
  </si>
  <si>
    <t>кількість адміністративного- управлінського та допоміжного персоналу</t>
  </si>
  <si>
    <t>ІНШІ ВИДАТКИ та ПОКАЗНИКИ БАЛАНСУ ПІДПРИЄМСТВА</t>
  </si>
  <si>
    <r>
      <t xml:space="preserve">Витрати на канцтовари, офісне приладдя та устаткування відповідно до Табелю матеріально-технічного оснащення, грн.
</t>
    </r>
    <r>
      <rPr>
        <sz val="16"/>
        <rFont val="Times New Roman"/>
        <family val="1"/>
        <charset val="204"/>
      </rPr>
      <t>(частина адміністративних витрат)</t>
    </r>
  </si>
  <si>
    <r>
      <t>Відсоток розподілу</t>
    </r>
    <r>
      <rPr>
        <u/>
        <sz val="18"/>
        <color theme="1"/>
        <rFont val="Times New Roman"/>
        <family val="1"/>
        <charset val="204"/>
      </rPr>
      <t xml:space="preserve"> капітальних інвестицій</t>
    </r>
    <r>
      <rPr>
        <sz val="18"/>
        <color theme="1"/>
        <rFont val="Times New Roman"/>
        <family val="1"/>
        <charset val="204"/>
      </rPr>
      <t xml:space="preserve"> за кварталами року</t>
    </r>
  </si>
  <si>
    <r>
      <t xml:space="preserve">Відсоток розподілу </t>
    </r>
    <r>
      <rPr>
        <u/>
        <sz val="18"/>
        <color theme="1"/>
        <rFont val="Times New Roman"/>
        <family val="1"/>
        <charset val="204"/>
      </rPr>
      <t>адміністративних витрат</t>
    </r>
    <r>
      <rPr>
        <sz val="18"/>
        <color theme="1"/>
        <rFont val="Times New Roman"/>
        <family val="1"/>
        <charset val="204"/>
      </rPr>
      <t xml:space="preserve"> за кварталами року</t>
    </r>
  </si>
  <si>
    <r>
      <t xml:space="preserve">Витрати капітальні інвестиції відповідно до Табелю матеріально-технічного оснащення, грн.
</t>
    </r>
    <r>
      <rPr>
        <sz val="16"/>
        <rFont val="Times New Roman"/>
        <family val="1"/>
        <charset val="204"/>
      </rPr>
      <t>(частина відповідних витрат)</t>
    </r>
  </si>
  <si>
    <t>більше ніж у середньому в п.4</t>
  </si>
  <si>
    <t>70-80</t>
  </si>
  <si>
    <t>більше 40</t>
  </si>
  <si>
    <t>предмети, матеріали (відповідно до Табелю матеріально-технічного оснащення)</t>
  </si>
  <si>
    <t>основні засоби (відповідно до Табелю матеріально-технічного оснащення)</t>
  </si>
  <si>
    <t>малоцінні необоротні матеріальні активи (відповідно до Табелю матеріально-технічного оснащення)</t>
  </si>
  <si>
    <t>оплата теплопостачання</t>
  </si>
  <si>
    <t>оплата водопостачання та водовідведення</t>
  </si>
  <si>
    <t>оплата електроенергії</t>
  </si>
  <si>
    <t>оплата природного газу</t>
  </si>
  <si>
    <t>оплата інших енергоносіїв</t>
  </si>
  <si>
    <t>оплата енергосервісу</t>
  </si>
  <si>
    <t xml:space="preserve">заробітна плата </t>
  </si>
  <si>
    <t>нарахування на оплату праці</t>
  </si>
  <si>
    <t>витрати на канцтовари, офісне приладдя та устаткування (відповідно до Табелю матеріально-технічного оснащення)</t>
  </si>
  <si>
    <t>середньозважене по п.1</t>
  </si>
  <si>
    <r>
      <t xml:space="preserve">Річні витрати на </t>
    </r>
    <r>
      <rPr>
        <b/>
        <u/>
        <sz val="16"/>
        <rFont val="Times New Roman"/>
        <family val="1"/>
        <charset val="204"/>
      </rPr>
      <t>канцтовари, офісне приладдя та устаткування</t>
    </r>
    <r>
      <rPr>
        <b/>
        <sz val="16"/>
        <rFont val="Times New Roman"/>
        <family val="1"/>
        <charset val="204"/>
      </rPr>
      <t xml:space="preserve"> відповідно до Табелю матеріально-технічного оснащення, </t>
    </r>
    <r>
      <rPr>
        <sz val="16"/>
        <rFont val="Times New Roman"/>
        <family val="1"/>
        <charset val="204"/>
      </rPr>
      <t xml:space="preserve">грн.
</t>
    </r>
    <r>
      <rPr>
        <i/>
        <sz val="16"/>
        <rFont val="Times New Roman"/>
        <family val="1"/>
        <charset val="204"/>
      </rPr>
      <t>(частина адміністративних витрат)</t>
    </r>
  </si>
  <si>
    <r>
      <t xml:space="preserve">Річні витрати на </t>
    </r>
    <r>
      <rPr>
        <b/>
        <u/>
        <sz val="16"/>
        <rFont val="Times New Roman"/>
        <family val="1"/>
        <charset val="204"/>
      </rPr>
      <t xml:space="preserve">капітальні інвестиції </t>
    </r>
    <r>
      <rPr>
        <b/>
        <sz val="16"/>
        <rFont val="Times New Roman"/>
        <family val="1"/>
        <charset val="204"/>
      </rPr>
      <t xml:space="preserve">відповідно до Табелю матеріально-технічного оснащення, </t>
    </r>
    <r>
      <rPr>
        <sz val="16"/>
        <rFont val="Times New Roman"/>
        <family val="1"/>
        <charset val="204"/>
      </rPr>
      <t>грн.</t>
    </r>
    <r>
      <rPr>
        <i/>
        <sz val="16"/>
        <rFont val="Times New Roman"/>
        <family val="1"/>
        <charset val="204"/>
      </rPr>
      <t xml:space="preserve">
(частина відповідних витрат)</t>
    </r>
  </si>
  <si>
    <t>Питома вага ФОП адміністративно-управлінського персоналу (з нарахуваннями) у загальних видатках надавача ПМД (%)</t>
  </si>
  <si>
    <t>Питома вага ФОП лікарів ПМД (з нарахуваннями) у загальних видатках надавача ПМД (%)</t>
  </si>
  <si>
    <t>Питома вага сумарного ФОП (з нарахуваннями) у загальних видатках надавача ПМД (%)</t>
  </si>
  <si>
    <t>Питома вага фонду преміювання у загальному ФОП (з нарахуваннями) надавача ПМД (%)</t>
  </si>
  <si>
    <r>
      <t>Розподіл закупівель на 3 групи в залежності від вартості і терміну експлуатації:</t>
    </r>
    <r>
      <rPr>
        <b/>
        <i/>
        <sz val="14"/>
        <rFont val="Times New Roman"/>
        <family val="1"/>
        <charset val="204"/>
      </rPr>
      <t xml:space="preserve">
</t>
    </r>
    <r>
      <rPr>
        <sz val="14"/>
        <rFont val="Times New Roman"/>
        <family val="1"/>
        <charset val="204"/>
      </rPr>
      <t>1 група - предмети, матеріали (до 1 року);
2 група - основні засоби (більше 1 року та більше або дорівнює сумі у комірці С103 (грн.));
3 група - малоцінні необоротні матеріальні активи (більше 1 року та манше суми у комірці С103 (грн.)).</t>
    </r>
  </si>
  <si>
    <t>Контакти розробників:</t>
  </si>
  <si>
    <t>Наталія Коваленко</t>
  </si>
  <si>
    <t>Максим Дуда</t>
  </si>
  <si>
    <t>ел.пошта</t>
  </si>
  <si>
    <t>nkovalenko@hrs.net.ua</t>
  </si>
  <si>
    <t>mduda@hrs.net.ua</t>
  </si>
  <si>
    <t>Контейнери: для інструментарію, витратних матеріалів тощо</t>
  </si>
  <si>
    <t>Швидкі тести: вагітність, тропоніни, ВІЛ, вірусні гепатити тощо</t>
  </si>
  <si>
    <t>Офісні меблі: столи для персоналу, стільці та (або) крісла для кабінетів і зал очікувань, шафи для документів і одягу, сейфи тощо</t>
  </si>
  <si>
    <t>Комп’ютерне обладнання: комп’ютер або ноутбук з операційною системою та доступом до мережі Інтернет, багатофункціональний пристрій (або принтер + сканер)</t>
  </si>
  <si>
    <t>комп’ютер або ноутбук з операційною системою</t>
  </si>
  <si>
    <t>Набір цифрових "скопічних" систем із генератором світла (дерматоскоп, офтальмоскоп, отоскоп, назо-фарингоскоп, сінускоп, кольпоскоп)</t>
  </si>
  <si>
    <t>Спірометр цифровий</t>
  </si>
  <si>
    <r>
      <rPr>
        <b/>
        <u/>
        <sz val="13"/>
        <color theme="1"/>
        <rFont val="Times New Roman"/>
        <family val="1"/>
        <charset val="204"/>
      </rPr>
      <t>2.</t>
    </r>
    <r>
      <rPr>
        <sz val="13"/>
        <color theme="1"/>
        <rFont val="Times New Roman"/>
        <family val="1"/>
        <charset val="204"/>
      </rPr>
      <t xml:space="preserve"> заповніть комірки з жовтою заливкою - зазначте термін експлуатації по кожній позиції Табелю матеріально-технічного оснащення (колір знімається автоматично).</t>
    </r>
  </si>
  <si>
    <r>
      <t xml:space="preserve">Надходження надавача ПМД від медичного обслуговування населення за програмою медичних гарантій, </t>
    </r>
    <r>
      <rPr>
        <i/>
        <sz val="18"/>
        <rFont val="Times New Roman"/>
        <family val="1"/>
        <charset val="204"/>
      </rPr>
      <t>грн.</t>
    </r>
  </si>
  <si>
    <t>Показник за програмою медичних гарантій / Вікові групи</t>
  </si>
  <si>
    <t>Тарифи за надання медичних послуг, пов’язаних з первинною медичною допомогою</t>
  </si>
  <si>
    <r>
      <t xml:space="preserve">Доходи у І кварталі, </t>
    </r>
    <r>
      <rPr>
        <b/>
        <i/>
        <sz val="16"/>
        <rFont val="Times New Roman"/>
        <family val="1"/>
        <charset val="204"/>
      </rPr>
      <t>грн.</t>
    </r>
  </si>
  <si>
    <r>
      <t>Доходи у ІІ кварталі,</t>
    </r>
    <r>
      <rPr>
        <b/>
        <i/>
        <sz val="16"/>
        <rFont val="Times New Roman"/>
        <family val="1"/>
        <charset val="204"/>
      </rPr>
      <t xml:space="preserve"> грн.</t>
    </r>
  </si>
  <si>
    <r>
      <t xml:space="preserve">Доходи у ІІІ кварталі, </t>
    </r>
    <r>
      <rPr>
        <b/>
        <i/>
        <sz val="16"/>
        <rFont val="Times New Roman"/>
        <family val="1"/>
        <charset val="204"/>
      </rPr>
      <t>грн.</t>
    </r>
  </si>
  <si>
    <r>
      <t xml:space="preserve">Доходи у IV кварталі, </t>
    </r>
    <r>
      <rPr>
        <b/>
        <i/>
        <sz val="16"/>
        <rFont val="Times New Roman"/>
        <family val="1"/>
        <charset val="204"/>
      </rPr>
      <t>грн.</t>
    </r>
  </si>
  <si>
    <r>
      <t xml:space="preserve">Всього річні ДОХОДИ надавача ПМД, </t>
    </r>
    <r>
      <rPr>
        <b/>
        <i/>
        <sz val="16"/>
        <rFont val="Times New Roman"/>
        <family val="1"/>
        <charset val="204"/>
      </rPr>
      <t>грн.</t>
    </r>
  </si>
  <si>
    <r>
      <t xml:space="preserve">Інші надходження/доходи надавача ПМД, </t>
    </r>
    <r>
      <rPr>
        <i/>
        <sz val="18"/>
        <rFont val="Times New Roman"/>
        <family val="1"/>
        <charset val="204"/>
      </rPr>
      <t>грн.</t>
    </r>
  </si>
  <si>
    <r>
      <t xml:space="preserve">ВСЬОГО ДОХОДІВ надавача ПМД, </t>
    </r>
    <r>
      <rPr>
        <b/>
        <i/>
        <sz val="18"/>
        <rFont val="Times New Roman"/>
        <family val="1"/>
        <charset val="204"/>
      </rPr>
      <t>грн.</t>
    </r>
  </si>
  <si>
    <t>оновлена версія</t>
  </si>
  <si>
    <t>від 100%+1 декларація до 110% ліміту включно</t>
  </si>
  <si>
    <t>постанова Кабінету Міністрів України від 05.02.2020 №65</t>
  </si>
  <si>
    <r>
      <rPr>
        <b/>
        <u/>
        <sz val="20"/>
        <rFont val="Times New Roman"/>
        <family val="1"/>
        <charset val="204"/>
      </rPr>
      <t>3.</t>
    </r>
    <r>
      <rPr>
        <b/>
        <sz val="20"/>
        <rFont val="Times New Roman"/>
        <family val="1"/>
        <charset val="204"/>
      </rPr>
      <t xml:space="preserve"> </t>
    </r>
    <r>
      <rPr>
        <sz val="20"/>
        <rFont val="Times New Roman"/>
        <family val="1"/>
        <charset val="204"/>
      </rPr>
      <t>Перевірте, чи  залишились комірки з жовтою заливкою (колір знімається автоматично при заповненні).</t>
    </r>
  </si>
  <si>
    <r>
      <rPr>
        <b/>
        <u/>
        <sz val="20"/>
        <rFont val="Times New Roman"/>
        <family val="1"/>
        <charset val="204"/>
      </rPr>
      <t>4.</t>
    </r>
    <r>
      <rPr>
        <sz val="20"/>
        <rFont val="Times New Roman"/>
        <family val="1"/>
        <charset val="204"/>
      </rPr>
      <t xml:space="preserve"> Перейдіть до вкладки </t>
    </r>
    <r>
      <rPr>
        <b/>
        <sz val="20"/>
        <rFont val="Times New Roman"/>
        <family val="1"/>
        <charset val="204"/>
      </rPr>
      <t>"02_Видатки"</t>
    </r>
    <r>
      <rPr>
        <sz val="20"/>
        <rFont val="Times New Roman"/>
        <family val="1"/>
        <charset val="204"/>
      </rPr>
      <t>.</t>
    </r>
  </si>
  <si>
    <r>
      <rPr>
        <b/>
        <u/>
        <sz val="20"/>
        <rFont val="Times New Roman"/>
        <family val="1"/>
        <charset val="204"/>
      </rPr>
      <t>1.</t>
    </r>
    <r>
      <rPr>
        <sz val="20"/>
        <rFont val="Times New Roman"/>
        <family val="1"/>
        <charset val="204"/>
      </rPr>
      <t xml:space="preserve"> Заповніть комірки з жовтою заливкою стосовно кількості декларацій по КОЖНОМУ лікарю з наданням ПМД.  (у разі відсутності категорій доходів - поставити "0"). Для зручності - закріпіть шапку таблиці 1, а після закінчення роботи з нею - відкріпіть.</t>
    </r>
  </si>
  <si>
    <r>
      <rPr>
        <b/>
        <u/>
        <sz val="20"/>
        <rFont val="Times New Roman"/>
        <family val="1"/>
        <charset val="204"/>
      </rPr>
      <t>2.</t>
    </r>
    <r>
      <rPr>
        <sz val="20"/>
        <rFont val="Times New Roman"/>
        <family val="1"/>
        <charset val="204"/>
      </rPr>
      <t xml:space="preserve"> Для розрахунку індикаторів фінансової стійкості - заповніть додатково комірки з зеленою заливкою стосовно кількості медичних сестер, які працюють в команді надання ПМД для КОЖНОГО лікаря.</t>
    </r>
  </si>
  <si>
    <r>
      <rPr>
        <b/>
        <u/>
        <sz val="13"/>
        <color theme="1"/>
        <rFont val="Times New Roman"/>
        <family val="1"/>
        <charset val="204"/>
      </rPr>
      <t>1.</t>
    </r>
    <r>
      <rPr>
        <sz val="13"/>
        <color theme="1"/>
        <rFont val="Times New Roman"/>
        <family val="1"/>
        <charset val="204"/>
      </rPr>
      <t xml:space="preserve"> заповніть комірки з жовтою заливкою (у разі відсутності категорії видатків - поставити "0"). Для зручності - закріплюйте шапки тих таблиць, з якими працюєте.</t>
    </r>
  </si>
  <si>
    <r>
      <t xml:space="preserve">Увага: </t>
    </r>
    <r>
      <rPr>
        <sz val="18"/>
        <rFont val="Times New Roman"/>
        <family val="1"/>
        <charset val="204"/>
      </rPr>
      <t>для коректного користування графічними зображеннями - відкоригуйте шкали та одиниці вимірювання (функція Формат області діаграми).</t>
    </r>
  </si>
  <si>
    <r>
      <t xml:space="preserve">Тариф на медичні послуги з надання ПМД встановлюється як базова капітаційна ставка за обслуговування одного пацієнта, що подав декларацію про вибір лікаря, який надає ПМД, </t>
    </r>
    <r>
      <rPr>
        <b/>
        <i/>
        <sz val="12"/>
        <color theme="1"/>
        <rFont val="Times New Roman"/>
        <family val="1"/>
        <charset val="204"/>
      </rPr>
      <t>грн. на рік</t>
    </r>
  </si>
  <si>
    <t>Всього надходжень за деклараціямм, грн.</t>
  </si>
  <si>
    <t>Надходження надавача ПМД за деклараціями (НЕГІРСЬКИЙ НАСЕЛЕНИЙ ПУНКТ)</t>
  </si>
  <si>
    <r>
      <t>2. Інші надходження/доход</t>
    </r>
    <r>
      <rPr>
        <b/>
        <sz val="22"/>
        <rFont val="Times New Roman"/>
        <family val="1"/>
        <charset val="204"/>
      </rPr>
      <t>и надавача ПМД</t>
    </r>
  </si>
  <si>
    <t>Дохід за програмою медичних гарантій на одного лікаря ПМД (грн.):</t>
  </si>
  <si>
    <t>Дохід за програмою медичних гарантій на одного працівника адміністративно-управлінського та допоміжного персоналу (грн.)</t>
  </si>
  <si>
    <t>1. Доходи за програмою медичних гарантій (за деклараціями)</t>
  </si>
  <si>
    <t>доходи за ПМГ</t>
  </si>
  <si>
    <t>Дохід з місцевого бюджету за програмами, грн., у т.ч.:</t>
  </si>
  <si>
    <t>Питома вага доходу з місцевого бюджету за програмами у загальних доходах надавача ПМД (%)</t>
  </si>
  <si>
    <t>Дохід з місцевого бюджету за програмами, у т.ч.:</t>
  </si>
  <si>
    <r>
      <rPr>
        <b/>
        <u/>
        <sz val="13"/>
        <color theme="1"/>
        <rFont val="Times New Roman"/>
        <family val="1"/>
        <charset val="204"/>
      </rPr>
      <t>1</t>
    </r>
    <r>
      <rPr>
        <sz val="13"/>
        <color theme="1"/>
        <rFont val="Times New Roman"/>
        <family val="1"/>
        <charset val="204"/>
      </rPr>
      <t>. розрахунки мають базуватись на актуальній редакції Табелю матеріально-технічного оснащення закладів охорони здоров’я та фізичних осіб – підприємців, які надають первинну медичну допомогу.</t>
    </r>
  </si>
  <si>
    <r>
      <t xml:space="preserve">Увага: </t>
    </r>
    <r>
      <rPr>
        <sz val="18"/>
        <rFont val="Times New Roman"/>
        <family val="1"/>
        <charset val="204"/>
      </rPr>
      <t>перед початком роботи обов'язково перевірити стовпчик "найменування обладання" у відповідність до затвердженої актуальної редакції Табелю матеріально-технічного оснащення</t>
    </r>
    <r>
      <rPr>
        <b/>
        <sz val="18"/>
        <rFont val="Times New Roman"/>
        <family val="1"/>
        <charset val="204"/>
      </rPr>
      <t>.</t>
    </r>
  </si>
  <si>
    <t>Засоби індивідуального захисту (ізоляційний халат, одноразові рукавички, бахіли, респіратор класу захисту FFP2/ FFP3, шапочка медична, маска хірургічна (медична), захисний щиток)</t>
  </si>
  <si>
    <t>Розхідні матеріали одноразового використання: шпателі, оглядові рукавички, рушники паперові, серветки (в тому числі вологі), одноразові простирадла для кушетки, шприці, системи для вливання інфузійних розчинів одноразові, катетери, вакуумні пробірки (вакутайнери), стерильний перев’язувальний матеріал тощо</t>
  </si>
  <si>
    <t>системи для вливання інфузійних розчинів одноразові</t>
  </si>
  <si>
    <t>Мінімальний набір лікарських засобів для надання невідкладної медичної допомоги, в т.ч.:</t>
  </si>
  <si>
    <t>Одноразові інструменти для огляду [4]</t>
  </si>
  <si>
    <t>Одноразові малі хірургічні набори [4], в т.ч.:</t>
  </si>
  <si>
    <t>Адреналіну гідрохлорид (епінефрин) (ампули 0,18% - 1,0)</t>
  </si>
  <si>
    <t>Аміодарон (ампули 5 % -3,0)</t>
  </si>
  <si>
    <t>Атропіну сульфат (ампули 0,1 % - 1,0)</t>
  </si>
  <si>
    <t>Ацетилсаліцилова кислота (таблетки 0,5)</t>
  </si>
  <si>
    <t>Гепарин (флакони 5000 МО/мл- 5,0)</t>
  </si>
  <si>
    <t>Глюкоза (ампули 40 %- 20,0)</t>
  </si>
  <si>
    <t>Глюкоза (флакони 5 % - 200,0)</t>
  </si>
  <si>
    <t>Дротаверин (ампули 2 % -2,0)</t>
  </si>
  <si>
    <t>Дексаметазон (ампули 0,4 % - 1,0)</t>
  </si>
  <si>
    <t>Лідокаїн (ампули 2 % -2,0)</t>
  </si>
  <si>
    <t>Метоклопрамід (ампули 0,5 % - 2,0)</t>
  </si>
  <si>
    <t>Натрію хлорид  (флакони 0,9 % - 200,0)</t>
  </si>
  <si>
    <t>Нітрогліцерин (Таблетки сублінгвальні 0,0005)</t>
  </si>
  <si>
    <t>Парацетамол (таблетки 0,5)</t>
  </si>
  <si>
    <t>Пропроналол (анаприлін) (40 мг)</t>
  </si>
  <si>
    <t>Сальбутамол (аерозоль, 100 мкг доза, 200 доз у балоні)</t>
  </si>
  <si>
    <t>Фуросемід (ампули 1 % -2,0)</t>
  </si>
  <si>
    <t>Хлоргексидину біглюконат (флакон 0,05 % - 100,0)</t>
  </si>
  <si>
    <t>Каптоприл (таблетки 0,025)</t>
  </si>
  <si>
    <t>Атравматичні голки з шовною ниткою</t>
  </si>
  <si>
    <t>Голкотримач</t>
  </si>
  <si>
    <t>Затискач кровоспинний</t>
  </si>
  <si>
    <t>Зонд двосторонній ґудзиковий</t>
  </si>
  <si>
    <t>Корнцанг</t>
  </si>
  <si>
    <t>Ножиці хірургічні вертикально-зігнуті</t>
  </si>
  <si>
    <t>Ножиці хірургічні прямі</t>
  </si>
  <si>
    <t>Пінцет анатомічний</t>
  </si>
  <si>
    <t>Пінцет хірургічний</t>
  </si>
  <si>
    <t>Скальпелі одноразові або леза для скальпелю одноразові з відповідною ручкою</t>
  </si>
  <si>
    <t>Стерилізатор</t>
  </si>
  <si>
    <r>
      <t xml:space="preserve">«ІНСАЙТ 4.0»
Електронний інструмент з фінансового планування доходів та видатків надавача первинної медичної допомоги
</t>
    </r>
    <r>
      <rPr>
        <i/>
        <sz val="36"/>
        <color theme="1"/>
        <rFont val="Times New Roman"/>
        <family val="1"/>
        <charset val="204"/>
      </rPr>
      <t>--- негірський населений пункт ---</t>
    </r>
  </si>
  <si>
    <r>
      <rPr>
        <b/>
        <u/>
        <sz val="13"/>
        <rFont val="Times New Roman"/>
        <family val="1"/>
        <charset val="204"/>
      </rPr>
      <t>4</t>
    </r>
    <r>
      <rPr>
        <sz val="13"/>
        <rFont val="Times New Roman"/>
        <family val="1"/>
        <charset val="204"/>
      </rPr>
      <t>. зазначте відсоток розподілу закупівель за кварталами року (комірки C151-F151 та C159-F159) (автоматично зазначено рівномірний розподіл закупівель протягом 4 кварталів - 25% на кожний квартал).</t>
    </r>
  </si>
  <si>
    <r>
      <rPr>
        <b/>
        <u/>
        <sz val="13"/>
        <rFont val="Times New Roman"/>
        <family val="1"/>
        <charset val="204"/>
      </rPr>
      <t>3.</t>
    </r>
    <r>
      <rPr>
        <b/>
        <sz val="13"/>
        <rFont val="Times New Roman"/>
        <family val="1"/>
        <charset val="204"/>
      </rPr>
      <t xml:space="preserve"> з</t>
    </r>
    <r>
      <rPr>
        <sz val="13"/>
        <rFont val="Times New Roman"/>
        <family val="1"/>
        <charset val="204"/>
      </rPr>
      <t>азначте суму для здійснення розподілу закупівель по Табелю матеріально-технічного оснащення (комірка В138) на 3 групи (автоматично зазначено 6000 грн. відповідно до норм податкового обліку).</t>
    </r>
  </si>
  <si>
    <t xml:space="preserve">План закупок Надавача ПМД відповідно до табелю матеріально-технічного оснащення </t>
  </si>
  <si>
    <r>
      <t>«ІНСАЙТ 4.0» -</t>
    </r>
    <r>
      <rPr>
        <b/>
        <sz val="16"/>
        <color theme="1"/>
        <rFont val="Times New Roman"/>
        <family val="1"/>
        <charset val="204"/>
      </rPr>
      <t xml:space="preserve"> Електронний інструмент з фінансового планування доходів та видатків надавача первинної медичної допомоги</t>
    </r>
  </si>
  <si>
    <r>
      <t xml:space="preserve">«ІНСАЙТ 4.0» - </t>
    </r>
    <r>
      <rPr>
        <b/>
        <sz val="16"/>
        <color theme="1"/>
        <rFont val="Times New Roman"/>
        <family val="1"/>
        <charset val="204"/>
      </rPr>
      <t>Електронний інструмент з фінансового планування доходів та видатків надавача первинної медичної допомоги</t>
    </r>
  </si>
  <si>
    <r>
      <t>«ІНСАЙТ 4.0» -</t>
    </r>
    <r>
      <rPr>
        <b/>
        <sz val="20"/>
        <color theme="1"/>
        <rFont val="Times New Roman"/>
        <family val="1"/>
        <charset val="204"/>
      </rPr>
      <t xml:space="preserve"> Електронний інструмент з фінансового планування доходів та видатків надавача первинної медичної допомоги</t>
    </r>
  </si>
  <si>
    <r>
      <t>«ІНСАЙТ 4.0» -</t>
    </r>
    <r>
      <rPr>
        <b/>
        <sz val="14"/>
        <color theme="1"/>
        <rFont val="Times New Roman"/>
        <family val="1"/>
        <charset val="204"/>
      </rPr>
      <t xml:space="preserve"> Електронний інструмент з фінансового планування доходів та видатків надавача первинної медичної допомоги</t>
    </r>
  </si>
  <si>
    <r>
      <t>«ІНСАЙТ 4.0» -</t>
    </r>
    <r>
      <rPr>
        <b/>
        <sz val="18"/>
        <color theme="1"/>
        <rFont val="Times New Roman"/>
        <family val="1"/>
        <charset val="204"/>
      </rPr>
      <t xml:space="preserve"> Електронний інструмент з фінансового планування доходів та видатків надавача первинної медичної допомоги</t>
    </r>
  </si>
  <si>
    <r>
      <t xml:space="preserve">«ІНСАЙТ 4.0» - </t>
    </r>
    <r>
      <rPr>
        <b/>
        <sz val="14"/>
        <color theme="1"/>
        <rFont val="Times New Roman"/>
        <family val="1"/>
        <charset val="204"/>
      </rPr>
      <t>Електронний інструмент з фінансового планування доходів та видатків надавача первинної медичної допомоги</t>
    </r>
  </si>
  <si>
    <t>Комунальне підприємство</t>
  </si>
  <si>
    <t>86.10</t>
  </si>
  <si>
    <t>Діяльність лікарняних закладів</t>
  </si>
  <si>
    <t>Охорона здоров’я</t>
  </si>
  <si>
    <t>Молодша медична сестра АЗПСМ</t>
  </si>
  <si>
    <t>Технік</t>
  </si>
  <si>
    <t>Секретар</t>
  </si>
  <si>
    <t>Лікар-імунолог</t>
  </si>
  <si>
    <t>Лікар-лаборант</t>
  </si>
  <si>
    <t>Юрист</t>
  </si>
  <si>
    <t>менеджер</t>
  </si>
  <si>
    <t>сестра медична вища АЗПСМ</t>
  </si>
  <si>
    <t>фельдшер</t>
  </si>
  <si>
    <t>Централізовані закупівлі вакцин та інше</t>
  </si>
  <si>
    <t>Програма розвитку КНП</t>
  </si>
  <si>
    <t xml:space="preserve">         </t>
  </si>
  <si>
    <t>грн.</t>
  </si>
  <si>
    <t>Дохід з місцевого бюджету цільового фінансування по капітальних видатках</t>
  </si>
  <si>
    <t>Оплата комунальних послуг та енергоносіїв</t>
  </si>
  <si>
    <t>Дохід з місцевого бюджету цільового фінансування на оплату комунальних послуг та енергоносіїв, товарів, робіт та послуг, заробітної плати з нарахуваннями.</t>
  </si>
  <si>
    <t>питома вага</t>
  </si>
  <si>
    <t>ЗП з нарах</t>
  </si>
  <si>
    <t>Комунальне некомерційне підприємство "Центр первинної медико-санітарної допомоги" Брацлавської селищної ради</t>
  </si>
  <si>
    <t>Вінницька</t>
  </si>
  <si>
    <t>Брацлавська ОТГ</t>
  </si>
  <si>
    <t>12.11.2023</t>
  </si>
  <si>
    <t>Гузюк Н.М.</t>
  </si>
  <si>
    <t>Директор</t>
  </si>
  <si>
    <t>2024 рік</t>
  </si>
  <si>
    <t>Мазур Віталій Генріхович</t>
  </si>
  <si>
    <t>ЛАЗПСМ смт. Брацлав</t>
  </si>
  <si>
    <t>Панадій Людмила Василівна</t>
  </si>
  <si>
    <t>Поліщук Світлана Афанасіївна</t>
  </si>
  <si>
    <t>Сосновська Оксана Павлівна</t>
  </si>
  <si>
    <t>Сосновський Петро Степанович</t>
  </si>
  <si>
    <r>
      <t>ФІНАНСОВИЙ ПЛАН ПІДПРИЄМСТВА НА  20</t>
    </r>
    <r>
      <rPr>
        <b/>
        <u/>
        <sz val="16"/>
        <rFont val="Times New Roman"/>
        <family val="1"/>
        <charset val="204"/>
      </rPr>
      <t>24</t>
    </r>
    <r>
      <rPr>
        <b/>
        <sz val="16"/>
        <rFont val="Times New Roman"/>
        <family val="1"/>
        <charset val="204"/>
      </rPr>
      <t xml:space="preserve"> рік</t>
    </r>
  </si>
  <si>
    <t>Сестра медична з щеплень та профілактики</t>
  </si>
  <si>
    <t>Керівник ВІК</t>
  </si>
  <si>
    <t>статистик медичний ВІК</t>
  </si>
  <si>
    <t>старша медична сестра</t>
  </si>
  <si>
    <t>Молодша медична сестра (санітарка-прибиральниця) ФП</t>
  </si>
  <si>
    <t>Економіст-бухгалтер</t>
  </si>
  <si>
    <t>Брацласька територіаль громада</t>
  </si>
  <si>
    <t>UA5100010010062010</t>
  </si>
  <si>
    <t>22870, Вінницька область, Тульчинський район, смт.Брацлав, вул.Соборна 68</t>
  </si>
  <si>
    <t>(04331) 6- 15 -48</t>
  </si>
  <si>
    <t>Оксана СОСНОВСЬКА</t>
  </si>
  <si>
    <t>VI. Дані про персонал та оплата праці</t>
  </si>
  <si>
    <t>Фінансовим відділом Брацлавської селищної ради</t>
  </si>
  <si>
    <t xml:space="preserve">Рішення виконавчого комітету № 15 </t>
  </si>
  <si>
    <t>від 23 січня 2024 року</t>
  </si>
  <si>
    <t>ПОГОДЖЕНО _________________________</t>
  </si>
  <si>
    <t>Х</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</si>
</sst>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164" formatCode="_(* #,##0_);_(* \(#,##0\);_(* &quot;-&quot;_);_(@_)"/>
    <numFmt numFmtId="165" formatCode="#,##0.0"/>
    <numFmt numFmtId="166" formatCode="0.0"/>
    <numFmt numFmtId="167" formatCode="_(&quot;$&quot;* #,##0.00_);_(&quot;$&quot;* \(#,##0.00\);_(&quot;$&quot;* &quot;-&quot;??_);_(@_)"/>
    <numFmt numFmtId="168" formatCode="_(* #,##0_);_(* \(#,##0\);_(* &quot;-&quot;??_);_(@_)"/>
    <numFmt numFmtId="169" formatCode="_([$UAH]\ * #,##0.00_);_([$UAH]\ * \(#,##0.00\);_([$UAH]\ * &quot;-&quot;??_);_(@_)"/>
    <numFmt numFmtId="170" formatCode="0.0%"/>
    <numFmt numFmtId="171" formatCode="0.000"/>
    <numFmt numFmtId="172" formatCode="#,##0_ ;\-#,##0\ "/>
    <numFmt numFmtId="173" formatCode="#,##0.00;[Red]#,##0.00"/>
  </numFmts>
  <fonts count="133" x14ac:knownFonts="1">
    <font>
      <sz val="11"/>
      <color theme="1"/>
      <name val="Calibri"/>
      <family val="2"/>
      <scheme val="minor"/>
    </font>
    <font>
      <u/>
      <sz val="11"/>
      <color theme="10"/>
      <name val="Calibri"/>
      <family val="2"/>
      <scheme val="minor"/>
    </font>
    <font>
      <sz val="11"/>
      <color theme="1"/>
      <name val="Calibri"/>
      <family val="2"/>
      <scheme val="minor"/>
    </font>
    <font>
      <b/>
      <sz val="13"/>
      <name val="Times New Roman"/>
      <family val="1"/>
      <charset val="204"/>
    </font>
    <font>
      <b/>
      <sz val="14"/>
      <color theme="1"/>
      <name val="Calibri"/>
      <family val="2"/>
      <charset val="204"/>
      <scheme val="minor"/>
    </font>
    <font>
      <sz val="10"/>
      <name val="Arial Cyr"/>
      <charset val="204"/>
    </font>
    <font>
      <sz val="16"/>
      <name val="Times New Roman"/>
      <family val="1"/>
      <charset val="204"/>
    </font>
    <font>
      <sz val="14"/>
      <name val="Times New Roman"/>
      <family val="1"/>
      <charset val="204"/>
    </font>
    <font>
      <b/>
      <i/>
      <sz val="16"/>
      <name val="Times New Roman"/>
      <family val="1"/>
      <charset val="204"/>
    </font>
    <font>
      <b/>
      <sz val="14"/>
      <name val="Times New Roman"/>
      <family val="1"/>
      <charset val="204"/>
    </font>
    <font>
      <i/>
      <sz val="14"/>
      <name val="Times New Roman"/>
      <family val="1"/>
      <charset val="204"/>
    </font>
    <font>
      <sz val="12"/>
      <name val="Times New Roman"/>
      <family val="1"/>
      <charset val="204"/>
    </font>
    <font>
      <b/>
      <sz val="18"/>
      <color theme="1"/>
      <name val="Calibri"/>
      <family val="2"/>
      <charset val="204"/>
      <scheme val="minor"/>
    </font>
    <font>
      <sz val="9"/>
      <color indexed="81"/>
      <name val="Tahoma"/>
      <family val="2"/>
      <charset val="204"/>
    </font>
    <font>
      <b/>
      <sz val="14"/>
      <color rgb="FFFF0000"/>
      <name val="Times New Roman"/>
      <family val="1"/>
      <charset val="204"/>
    </font>
    <font>
      <strike/>
      <sz val="14"/>
      <name val="Times New Roman"/>
      <family val="1"/>
      <charset val="204"/>
    </font>
    <font>
      <b/>
      <u/>
      <sz val="13"/>
      <color theme="1"/>
      <name val="Times New Roman"/>
      <family val="1"/>
      <charset val="204"/>
    </font>
    <font>
      <sz val="13"/>
      <color theme="1"/>
      <name val="Times New Roman"/>
      <family val="1"/>
      <charset val="204"/>
    </font>
    <font>
      <b/>
      <sz val="13"/>
      <color theme="1"/>
      <name val="Times New Roman"/>
      <family val="1"/>
      <charset val="204"/>
    </font>
    <font>
      <sz val="8"/>
      <color indexed="81"/>
      <name val="Tahoma"/>
      <family val="2"/>
      <charset val="204"/>
    </font>
    <font>
      <sz val="14"/>
      <color rgb="FF0070C0"/>
      <name val="Times New Roman"/>
      <family val="1"/>
      <charset val="204"/>
    </font>
    <font>
      <b/>
      <sz val="9"/>
      <color indexed="81"/>
      <name val="Tahoma"/>
      <family val="2"/>
      <charset val="204"/>
    </font>
    <font>
      <strike/>
      <sz val="14"/>
      <color rgb="FFFF0000"/>
      <name val="Times New Roman"/>
      <family val="1"/>
      <charset val="204"/>
    </font>
    <font>
      <b/>
      <sz val="18"/>
      <color theme="1"/>
      <name val="Times New Roman"/>
      <family val="1"/>
      <charset val="204"/>
    </font>
    <font>
      <sz val="14"/>
      <color rgb="FF00B050"/>
      <name val="Times New Roman"/>
      <family val="1"/>
      <charset val="204"/>
    </font>
    <font>
      <b/>
      <sz val="16"/>
      <name val="Times New Roman"/>
      <family val="1"/>
      <charset val="204"/>
    </font>
    <font>
      <i/>
      <sz val="12"/>
      <color theme="0"/>
      <name val="Times New Roman"/>
      <family val="1"/>
      <charset val="204"/>
    </font>
    <font>
      <sz val="12"/>
      <color theme="1"/>
      <name val="Times New Roman"/>
      <family val="1"/>
      <charset val="204"/>
    </font>
    <font>
      <i/>
      <sz val="16"/>
      <name val="Times New Roman"/>
      <family val="1"/>
      <charset val="204"/>
    </font>
    <font>
      <b/>
      <u/>
      <sz val="16"/>
      <name val="Times New Roman"/>
      <family val="1"/>
      <charset val="204"/>
    </font>
    <font>
      <b/>
      <i/>
      <sz val="14"/>
      <name val="Times New Roman"/>
      <family val="1"/>
      <charset val="204"/>
    </font>
    <font>
      <sz val="16"/>
      <color theme="1"/>
      <name val="Times New Roman"/>
      <family val="1"/>
      <charset val="204"/>
    </font>
    <font>
      <b/>
      <sz val="20"/>
      <color theme="1"/>
      <name val="Times New Roman"/>
      <family val="1"/>
      <charset val="204"/>
    </font>
    <font>
      <sz val="20"/>
      <color theme="1"/>
      <name val="Times New Roman"/>
      <family val="1"/>
      <charset val="204"/>
    </font>
    <font>
      <b/>
      <sz val="20"/>
      <color theme="8"/>
      <name val="Times New Roman"/>
      <family val="1"/>
      <charset val="204"/>
    </font>
    <font>
      <sz val="20"/>
      <color theme="0"/>
      <name val="Times New Roman"/>
      <family val="1"/>
      <charset val="204"/>
    </font>
    <font>
      <sz val="12"/>
      <color theme="0"/>
      <name val="Times New Roman"/>
      <family val="1"/>
      <charset val="204"/>
    </font>
    <font>
      <b/>
      <sz val="16"/>
      <color theme="0"/>
      <name val="Times New Roman"/>
      <family val="1"/>
      <charset val="204"/>
    </font>
    <font>
      <b/>
      <sz val="12"/>
      <color theme="0"/>
      <name val="Times New Roman"/>
      <family val="1"/>
      <charset val="204"/>
    </font>
    <font>
      <sz val="12"/>
      <color rgb="FF000000"/>
      <name val="Times New Roman"/>
      <family val="1"/>
      <charset val="204"/>
    </font>
    <font>
      <i/>
      <sz val="12"/>
      <color rgb="FF000000"/>
      <name val="Times New Roman"/>
      <family val="1"/>
      <charset val="204"/>
    </font>
    <font>
      <sz val="18"/>
      <color theme="1"/>
      <name val="Times New Roman"/>
      <family val="1"/>
      <charset val="204"/>
    </font>
    <font>
      <b/>
      <sz val="16"/>
      <color theme="1"/>
      <name val="Times New Roman"/>
      <family val="1"/>
      <charset val="204"/>
    </font>
    <font>
      <b/>
      <sz val="12"/>
      <name val="Times New Roman"/>
      <family val="1"/>
      <charset val="204"/>
    </font>
    <font>
      <i/>
      <sz val="12"/>
      <name val="Times New Roman"/>
      <family val="1"/>
      <charset val="204"/>
    </font>
    <font>
      <sz val="13"/>
      <color theme="0"/>
      <name val="Times New Roman"/>
      <family val="1"/>
      <charset val="204"/>
    </font>
    <font>
      <sz val="13"/>
      <color rgb="FF0070C0"/>
      <name val="Times New Roman"/>
      <family val="1"/>
      <charset val="204"/>
    </font>
    <font>
      <b/>
      <i/>
      <sz val="13"/>
      <color theme="1"/>
      <name val="Times New Roman"/>
      <family val="1"/>
      <charset val="204"/>
    </font>
    <font>
      <sz val="13"/>
      <name val="Times New Roman"/>
      <family val="1"/>
      <charset val="204"/>
    </font>
    <font>
      <sz val="11"/>
      <color theme="1"/>
      <name val="Times New Roman"/>
      <family val="1"/>
      <charset val="204"/>
    </font>
    <font>
      <b/>
      <sz val="18"/>
      <color rgb="FFFF0000"/>
      <name val="Times New Roman"/>
      <family val="1"/>
      <charset val="204"/>
    </font>
    <font>
      <sz val="13"/>
      <color rgb="FFFF0000"/>
      <name val="Times New Roman"/>
      <family val="1"/>
      <charset val="204"/>
    </font>
    <font>
      <sz val="14"/>
      <color theme="1"/>
      <name val="Times New Roman"/>
      <family val="1"/>
      <charset val="204"/>
    </font>
    <font>
      <b/>
      <sz val="14"/>
      <color theme="1"/>
      <name val="Times New Roman"/>
      <family val="1"/>
      <charset val="204"/>
    </font>
    <font>
      <b/>
      <sz val="11"/>
      <color theme="1"/>
      <name val="Times New Roman"/>
      <family val="1"/>
      <charset val="204"/>
    </font>
    <font>
      <sz val="11"/>
      <color rgb="FF0070C0"/>
      <name val="Times New Roman"/>
      <family val="1"/>
      <charset val="204"/>
    </font>
    <font>
      <sz val="11"/>
      <name val="Times New Roman"/>
      <family val="1"/>
      <charset val="204"/>
    </font>
    <font>
      <sz val="11"/>
      <color rgb="FFFF0000"/>
      <name val="Times New Roman"/>
      <family val="1"/>
      <charset val="204"/>
    </font>
    <font>
      <b/>
      <sz val="20"/>
      <color rgb="FFFF0000"/>
      <name val="Times New Roman"/>
      <family val="1"/>
      <charset val="204"/>
    </font>
    <font>
      <b/>
      <sz val="20"/>
      <color rgb="FF0070C0"/>
      <name val="Times New Roman"/>
      <family val="1"/>
      <charset val="204"/>
    </font>
    <font>
      <b/>
      <u/>
      <sz val="16"/>
      <color theme="10"/>
      <name val="Times New Roman"/>
      <family val="1"/>
      <charset val="204"/>
    </font>
    <font>
      <b/>
      <i/>
      <sz val="16"/>
      <color theme="1"/>
      <name val="Times New Roman"/>
      <family val="1"/>
      <charset val="204"/>
    </font>
    <font>
      <sz val="11"/>
      <color theme="0"/>
      <name val="Times New Roman"/>
      <family val="1"/>
      <charset val="204"/>
    </font>
    <font>
      <sz val="18"/>
      <color rgb="FFFF0000"/>
      <name val="Times New Roman"/>
      <family val="1"/>
      <charset val="204"/>
    </font>
    <font>
      <b/>
      <sz val="11"/>
      <name val="Times New Roman"/>
      <family val="1"/>
      <charset val="204"/>
    </font>
    <font>
      <b/>
      <sz val="24"/>
      <name val="Times New Roman"/>
      <family val="1"/>
      <charset val="204"/>
    </font>
    <font>
      <b/>
      <sz val="24"/>
      <color theme="1"/>
      <name val="Times New Roman"/>
      <family val="1"/>
      <charset val="204"/>
    </font>
    <font>
      <b/>
      <sz val="20"/>
      <name val="Times New Roman"/>
      <family val="1"/>
      <charset val="204"/>
    </font>
    <font>
      <sz val="24"/>
      <name val="Times New Roman"/>
      <family val="1"/>
      <charset val="204"/>
    </font>
    <font>
      <sz val="24"/>
      <color rgb="FF0070C0"/>
      <name val="Times New Roman"/>
      <family val="1"/>
      <charset val="204"/>
    </font>
    <font>
      <sz val="20"/>
      <name val="Times New Roman"/>
      <family val="1"/>
      <charset val="204"/>
    </font>
    <font>
      <sz val="20"/>
      <color rgb="FF0070C0"/>
      <name val="Times New Roman"/>
      <family val="1"/>
      <charset val="204"/>
    </font>
    <font>
      <b/>
      <u/>
      <sz val="20"/>
      <name val="Times New Roman"/>
      <family val="1"/>
      <charset val="204"/>
    </font>
    <font>
      <b/>
      <sz val="18"/>
      <color rgb="FF0070C0"/>
      <name val="Times New Roman"/>
      <family val="1"/>
      <charset val="204"/>
    </font>
    <font>
      <b/>
      <sz val="18"/>
      <name val="Times New Roman"/>
      <family val="1"/>
      <charset val="204"/>
    </font>
    <font>
      <b/>
      <u/>
      <sz val="18"/>
      <name val="Times New Roman"/>
      <family val="1"/>
      <charset val="204"/>
    </font>
    <font>
      <sz val="18"/>
      <name val="Times New Roman"/>
      <family val="1"/>
      <charset val="204"/>
    </font>
    <font>
      <sz val="20"/>
      <color rgb="FFFF0000"/>
      <name val="Times New Roman"/>
      <family val="1"/>
      <charset val="204"/>
    </font>
    <font>
      <sz val="18"/>
      <color rgb="FF0070C0"/>
      <name val="Times New Roman"/>
      <family val="1"/>
      <charset val="204"/>
    </font>
    <font>
      <b/>
      <sz val="22"/>
      <color theme="1"/>
      <name val="Times New Roman"/>
      <family val="1"/>
      <charset val="204"/>
    </font>
    <font>
      <b/>
      <sz val="22"/>
      <name val="Times New Roman"/>
      <family val="1"/>
      <charset val="204"/>
    </font>
    <font>
      <b/>
      <sz val="14"/>
      <color rgb="FF0070C0"/>
      <name val="Times New Roman"/>
      <family val="1"/>
      <charset val="204"/>
    </font>
    <font>
      <b/>
      <sz val="12"/>
      <color theme="1"/>
      <name val="Times New Roman"/>
      <family val="1"/>
      <charset val="204"/>
    </font>
    <font>
      <b/>
      <sz val="16"/>
      <color rgb="FF00B050"/>
      <name val="Times New Roman"/>
      <family val="1"/>
      <charset val="204"/>
    </font>
    <font>
      <sz val="12"/>
      <color rgb="FF0070C0"/>
      <name val="Times New Roman"/>
      <family val="1"/>
      <charset val="204"/>
    </font>
    <font>
      <sz val="16"/>
      <color rgb="FF0070C0"/>
      <name val="Times New Roman"/>
      <family val="1"/>
      <charset val="204"/>
    </font>
    <font>
      <b/>
      <sz val="16"/>
      <color rgb="FF0070C0"/>
      <name val="Times New Roman"/>
      <family val="1"/>
      <charset val="204"/>
    </font>
    <font>
      <b/>
      <sz val="12"/>
      <color rgb="FFFF0000"/>
      <name val="Times New Roman"/>
      <family val="1"/>
      <charset val="204"/>
    </font>
    <font>
      <sz val="12"/>
      <color rgb="FFFF0000"/>
      <name val="Times New Roman"/>
      <family val="1"/>
      <charset val="204"/>
    </font>
    <font>
      <sz val="16"/>
      <color rgb="FFFF0000"/>
      <name val="Times New Roman"/>
      <family val="1"/>
      <charset val="204"/>
    </font>
    <font>
      <b/>
      <sz val="16"/>
      <color rgb="FFFF0000"/>
      <name val="Times New Roman"/>
      <family val="1"/>
      <charset val="204"/>
    </font>
    <font>
      <b/>
      <sz val="12"/>
      <color rgb="FF0070C0"/>
      <name val="Times New Roman"/>
      <family val="1"/>
      <charset val="204"/>
    </font>
    <font>
      <b/>
      <sz val="11"/>
      <color rgb="FF0070C0"/>
      <name val="Times New Roman"/>
      <family val="1"/>
      <charset val="204"/>
    </font>
    <font>
      <b/>
      <i/>
      <sz val="12"/>
      <color theme="1"/>
      <name val="Times New Roman"/>
      <family val="1"/>
      <charset val="204"/>
    </font>
    <font>
      <i/>
      <sz val="12"/>
      <color theme="1"/>
      <name val="Times New Roman"/>
      <family val="1"/>
      <charset val="204"/>
    </font>
    <font>
      <b/>
      <sz val="12"/>
      <color rgb="FF000000"/>
      <name val="Times New Roman"/>
      <family val="1"/>
      <charset val="204"/>
    </font>
    <font>
      <i/>
      <sz val="11"/>
      <color theme="1"/>
      <name val="Times New Roman"/>
      <family val="1"/>
      <charset val="204"/>
    </font>
    <font>
      <i/>
      <u/>
      <sz val="11"/>
      <color theme="10"/>
      <name val="Times New Roman"/>
      <family val="1"/>
      <charset val="204"/>
    </font>
    <font>
      <b/>
      <vertAlign val="superscript"/>
      <sz val="13"/>
      <color theme="1"/>
      <name val="Times New Roman"/>
      <family val="1"/>
      <charset val="204"/>
    </font>
    <font>
      <b/>
      <u/>
      <sz val="13"/>
      <name val="Times New Roman"/>
      <family val="1"/>
      <charset val="204"/>
    </font>
    <font>
      <vertAlign val="superscript"/>
      <sz val="13"/>
      <name val="Times New Roman"/>
      <family val="1"/>
      <charset val="204"/>
    </font>
    <font>
      <b/>
      <i/>
      <sz val="13"/>
      <name val="Times New Roman"/>
      <family val="1"/>
      <charset val="204"/>
    </font>
    <font>
      <b/>
      <sz val="14"/>
      <color rgb="FF00B0F0"/>
      <name val="Times New Roman"/>
      <family val="1"/>
      <charset val="204"/>
    </font>
    <font>
      <b/>
      <sz val="13"/>
      <color rgb="FF0070C0"/>
      <name val="Times New Roman"/>
      <family val="1"/>
      <charset val="204"/>
    </font>
    <font>
      <b/>
      <sz val="13"/>
      <color rgb="FFFF0000"/>
      <name val="Times New Roman"/>
      <family val="1"/>
      <charset val="204"/>
    </font>
    <font>
      <i/>
      <sz val="13"/>
      <color rgb="FF00B0F0"/>
      <name val="Times New Roman"/>
      <family val="1"/>
      <charset val="204"/>
    </font>
    <font>
      <sz val="13"/>
      <color rgb="FF00B0F0"/>
      <name val="Times New Roman"/>
      <family val="1"/>
      <charset val="204"/>
    </font>
    <font>
      <sz val="9"/>
      <color rgb="FF0070C0"/>
      <name val="Times New Roman"/>
      <family val="1"/>
      <charset val="204"/>
    </font>
    <font>
      <b/>
      <sz val="9"/>
      <color rgb="FF0070C0"/>
      <name val="Times New Roman"/>
      <family val="1"/>
      <charset val="204"/>
    </font>
    <font>
      <b/>
      <sz val="28"/>
      <color rgb="FF0070C0"/>
      <name val="Times New Roman"/>
      <family val="1"/>
      <charset val="204"/>
    </font>
    <font>
      <b/>
      <sz val="16"/>
      <color rgb="FF000000"/>
      <name val="Times New Roman"/>
      <family val="1"/>
      <charset val="204"/>
    </font>
    <font>
      <b/>
      <i/>
      <sz val="16"/>
      <color rgb="FF000000"/>
      <name val="Times New Roman"/>
      <family val="1"/>
      <charset val="204"/>
    </font>
    <font>
      <b/>
      <sz val="20"/>
      <color rgb="FF000000"/>
      <name val="Times New Roman"/>
      <family val="1"/>
      <charset val="204"/>
    </font>
    <font>
      <sz val="16"/>
      <color rgb="FF000000"/>
      <name val="Times New Roman"/>
      <family val="1"/>
      <charset val="204"/>
    </font>
    <font>
      <i/>
      <sz val="16"/>
      <color rgb="FF000000"/>
      <name val="Times New Roman"/>
      <family val="1"/>
      <charset val="204"/>
    </font>
    <font>
      <i/>
      <sz val="16"/>
      <color theme="1"/>
      <name val="Times New Roman"/>
      <family val="1"/>
      <charset val="204"/>
    </font>
    <font>
      <b/>
      <vertAlign val="superscript"/>
      <sz val="16"/>
      <color rgb="FF000000"/>
      <name val="Times New Roman"/>
      <family val="1"/>
      <charset val="204"/>
    </font>
    <font>
      <b/>
      <sz val="26"/>
      <color rgb="FF0070C0"/>
      <name val="Times New Roman"/>
      <family val="1"/>
      <charset val="204"/>
    </font>
    <font>
      <b/>
      <sz val="36"/>
      <color rgb="FF0070C0"/>
      <name val="Times New Roman"/>
      <family val="1"/>
      <charset val="204"/>
    </font>
    <font>
      <u/>
      <sz val="18"/>
      <color theme="1"/>
      <name val="Times New Roman"/>
      <family val="1"/>
      <charset val="204"/>
    </font>
    <font>
      <i/>
      <sz val="9"/>
      <color rgb="FF0070C0"/>
      <name val="Times New Roman"/>
      <family val="1"/>
      <charset val="204"/>
    </font>
    <font>
      <b/>
      <sz val="36"/>
      <color theme="1"/>
      <name val="Times New Roman"/>
      <family val="1"/>
      <charset val="204"/>
    </font>
    <font>
      <sz val="12"/>
      <color theme="1"/>
      <name val="Calibri"/>
      <family val="2"/>
      <scheme val="minor"/>
    </font>
    <font>
      <u/>
      <sz val="12"/>
      <color theme="10"/>
      <name val="Calibri"/>
      <family val="2"/>
      <scheme val="minor"/>
    </font>
    <font>
      <sz val="12"/>
      <color theme="0" tint="-0.499984740745262"/>
      <name val="Times New Roman"/>
      <family val="1"/>
      <charset val="204"/>
    </font>
    <font>
      <i/>
      <sz val="36"/>
      <color theme="1"/>
      <name val="Times New Roman"/>
      <family val="1"/>
      <charset val="204"/>
    </font>
    <font>
      <b/>
      <sz val="14"/>
      <color rgb="FF00B050"/>
      <name val="Times New Roman"/>
      <family val="1"/>
      <charset val="204"/>
    </font>
    <font>
      <i/>
      <sz val="18"/>
      <name val="Times New Roman"/>
      <family val="1"/>
      <charset val="204"/>
    </font>
    <font>
      <b/>
      <sz val="36"/>
      <name val="Times New Roman"/>
      <family val="1"/>
      <charset val="204"/>
    </font>
    <font>
      <b/>
      <sz val="28"/>
      <name val="Times New Roman"/>
      <family val="1"/>
      <charset val="204"/>
    </font>
    <font>
      <b/>
      <i/>
      <sz val="18"/>
      <name val="Times New Roman"/>
      <family val="1"/>
      <charset val="204"/>
    </font>
    <font>
      <b/>
      <i/>
      <sz val="14"/>
      <color rgb="FF00B050"/>
      <name val="Times New Roman"/>
      <family val="1"/>
      <charset val="204"/>
    </font>
    <font>
      <b/>
      <u/>
      <sz val="16"/>
      <color rgb="FF0070C0"/>
      <name val="Times New Roman"/>
      <family val="1"/>
      <charset val="204"/>
    </font>
  </fonts>
  <fills count="18">
    <fill>
      <patternFill patternType="none"/>
    </fill>
    <fill>
      <patternFill patternType="gray125"/>
    </fill>
    <fill>
      <patternFill patternType="solid">
        <fgColor rgb="FF00B0F0"/>
        <bgColor indexed="64"/>
      </patternFill>
    </fill>
    <fill>
      <patternFill patternType="solid">
        <fgColor rgb="FFFFFF00"/>
        <bgColor indexed="64"/>
      </patternFill>
    </fill>
    <fill>
      <patternFill patternType="solid">
        <fgColor theme="0" tint="-0.14999847407452621"/>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theme="4" tint="0.39997558519241921"/>
        <bgColor indexed="64"/>
      </patternFill>
    </fill>
    <fill>
      <patternFill patternType="solid">
        <fgColor rgb="FF92D050"/>
        <bgColor indexed="64"/>
      </patternFill>
    </fill>
    <fill>
      <patternFill patternType="solid">
        <fgColor theme="0" tint="-4.9989318521683403E-2"/>
        <bgColor indexed="64"/>
      </patternFill>
    </fill>
    <fill>
      <patternFill patternType="solid">
        <fgColor theme="4" tint="0.59999389629810485"/>
        <bgColor indexed="64"/>
      </patternFill>
    </fill>
    <fill>
      <patternFill patternType="solid">
        <fgColor theme="0"/>
        <bgColor indexed="64"/>
      </patternFill>
    </fill>
    <fill>
      <patternFill patternType="solid">
        <fgColor theme="8"/>
        <bgColor indexed="64"/>
      </patternFill>
    </fill>
    <fill>
      <patternFill patternType="solid">
        <fgColor theme="9" tint="0.59999389629810485"/>
        <bgColor indexed="64"/>
      </patternFill>
    </fill>
    <fill>
      <patternFill patternType="solid">
        <fgColor rgb="FFFF6565"/>
        <bgColor indexed="64"/>
      </patternFill>
    </fill>
    <fill>
      <patternFill patternType="solid">
        <fgColor theme="8" tint="0.39997558519241921"/>
        <bgColor indexed="64"/>
      </patternFill>
    </fill>
    <fill>
      <patternFill patternType="solid">
        <fgColor theme="7" tint="0.79998168889431442"/>
        <bgColor indexed="64"/>
      </patternFill>
    </fill>
    <fill>
      <patternFill patternType="solid">
        <fgColor theme="5" tint="0.39997558519241921"/>
        <bgColor indexed="64"/>
      </patternFill>
    </fill>
  </fills>
  <borders count="91">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thin">
        <color indexed="64"/>
      </left>
      <right style="thin">
        <color indexed="64"/>
      </right>
      <top style="medium">
        <color indexed="64"/>
      </top>
      <bottom/>
      <diagonal/>
    </border>
    <border>
      <left/>
      <right/>
      <top style="medium">
        <color indexed="64"/>
      </top>
      <bottom style="thin">
        <color indexed="64"/>
      </bottom>
      <diagonal/>
    </border>
    <border>
      <left/>
      <right/>
      <top style="thin">
        <color indexed="64"/>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style="thin">
        <color theme="6" tint="0.59996337778862885"/>
      </left>
      <right style="dashed">
        <color theme="6" tint="0.59996337778862885"/>
      </right>
      <top style="thin">
        <color theme="6" tint="0.59996337778862885"/>
      </top>
      <bottom style="thin">
        <color theme="6" tint="0.59996337778862885"/>
      </bottom>
      <diagonal/>
    </border>
    <border>
      <left style="dashed">
        <color theme="6" tint="0.59996337778862885"/>
      </left>
      <right style="dashed">
        <color theme="6" tint="0.59996337778862885"/>
      </right>
      <top style="thin">
        <color theme="6" tint="0.59996337778862885"/>
      </top>
      <bottom style="thin">
        <color theme="6" tint="0.59996337778862885"/>
      </bottom>
      <diagonal/>
    </border>
    <border>
      <left style="thin">
        <color theme="6" tint="0.59996337778862885"/>
      </left>
      <right style="thin">
        <color theme="9" tint="0.39994506668294322"/>
      </right>
      <top style="thin">
        <color theme="6" tint="0.59996337778862885"/>
      </top>
      <bottom style="thin">
        <color theme="6" tint="0.59996337778862885"/>
      </bottom>
      <diagonal/>
    </border>
    <border>
      <left/>
      <right/>
      <top style="thin">
        <color theme="6" tint="0.59996337778862885"/>
      </top>
      <bottom style="thin">
        <color theme="6" tint="0.59996337778862885"/>
      </bottom>
      <diagonal/>
    </border>
    <border>
      <left/>
      <right style="dashed">
        <color theme="6" tint="0.59996337778862885"/>
      </right>
      <top style="thin">
        <color theme="6" tint="0.59996337778862885"/>
      </top>
      <bottom style="thin">
        <color theme="6" tint="0.59996337778862885"/>
      </bottom>
      <diagonal/>
    </border>
    <border>
      <left style="medium">
        <color indexed="64"/>
      </left>
      <right/>
      <top style="thin">
        <color indexed="64"/>
      </top>
      <bottom style="thin">
        <color indexed="64"/>
      </bottom>
      <diagonal/>
    </border>
    <border>
      <left style="thin">
        <color indexed="64"/>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top style="medium">
        <color indexed="64"/>
      </top>
      <bottom/>
      <diagonal/>
    </border>
    <border>
      <left/>
      <right/>
      <top style="double">
        <color indexed="64"/>
      </top>
      <bottom/>
      <diagonal/>
    </border>
    <border>
      <left/>
      <right style="medium">
        <color theme="5" tint="0.39997558519241921"/>
      </right>
      <top/>
      <bottom style="medium">
        <color theme="5" tint="0.39997558519241921"/>
      </bottom>
      <diagonal/>
    </border>
    <border>
      <left style="medium">
        <color theme="5" tint="0.39997558519241921"/>
      </left>
      <right style="medium">
        <color theme="5" tint="0.39997558519241921"/>
      </right>
      <top style="medium">
        <color theme="5" tint="0.39997558519241921"/>
      </top>
      <bottom/>
      <diagonal/>
    </border>
    <border>
      <left style="medium">
        <color theme="5" tint="0.39997558519241921"/>
      </left>
      <right style="medium">
        <color theme="5" tint="0.39997558519241921"/>
      </right>
      <top/>
      <bottom/>
      <diagonal/>
    </border>
    <border>
      <left style="medium">
        <color theme="5" tint="0.39997558519241921"/>
      </left>
      <right style="medium">
        <color theme="5" tint="0.39997558519241921"/>
      </right>
      <top/>
      <bottom style="medium">
        <color theme="5" tint="0.39997558519241921"/>
      </bottom>
      <diagonal/>
    </border>
    <border>
      <left/>
      <right style="medium">
        <color indexed="64"/>
      </right>
      <top/>
      <bottom style="thin">
        <color indexed="64"/>
      </bottom>
      <diagonal/>
    </border>
    <border>
      <left style="medium">
        <color indexed="64"/>
      </left>
      <right/>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diagonal/>
    </border>
    <border>
      <left style="thin">
        <color indexed="64"/>
      </left>
      <right/>
      <top/>
      <bottom style="medium">
        <color indexed="64"/>
      </bottom>
      <diagonal/>
    </border>
  </borders>
  <cellStyleXfs count="5">
    <xf numFmtId="0" fontId="0" fillId="0" borderId="0"/>
    <xf numFmtId="0" fontId="1" fillId="0" borderId="0" applyNumberFormat="0" applyFill="0" applyBorder="0" applyAlignment="0" applyProtection="0"/>
    <xf numFmtId="9" fontId="2" fillId="0" borderId="0" applyFont="0" applyFill="0" applyBorder="0" applyAlignment="0" applyProtection="0"/>
    <xf numFmtId="0" fontId="5" fillId="0" borderId="0"/>
    <xf numFmtId="167" fontId="2" fillId="0" borderId="0" applyFont="0" applyFill="0" applyBorder="0" applyAlignment="0" applyProtection="0"/>
  </cellStyleXfs>
  <cellXfs count="1070">
    <xf numFmtId="0" fontId="0" fillId="0" borderId="0" xfId="0"/>
    <xf numFmtId="0" fontId="6" fillId="0" borderId="0" xfId="3" applyFont="1" applyAlignment="1">
      <alignment vertical="center"/>
    </xf>
    <xf numFmtId="0" fontId="6" fillId="0" borderId="0" xfId="3" applyFont="1"/>
    <xf numFmtId="0" fontId="7" fillId="0" borderId="0" xfId="3" applyFont="1" applyAlignment="1">
      <alignment vertical="center"/>
    </xf>
    <xf numFmtId="0" fontId="7" fillId="0" borderId="0" xfId="3" applyFont="1" applyAlignment="1">
      <alignment horizontal="center" vertical="center"/>
    </xf>
    <xf numFmtId="0" fontId="7" fillId="0" borderId="30" xfId="3" applyFont="1" applyBorder="1" applyAlignment="1">
      <alignment vertical="center" wrapText="1"/>
    </xf>
    <xf numFmtId="0" fontId="6" fillId="0" borderId="30" xfId="3" applyFont="1" applyBorder="1" applyAlignment="1">
      <alignment vertical="center" wrapText="1"/>
    </xf>
    <xf numFmtId="0" fontId="6" fillId="0" borderId="22" xfId="3" applyFont="1" applyBorder="1" applyAlignment="1">
      <alignment horizontal="center" vertical="center"/>
    </xf>
    <xf numFmtId="0" fontId="6" fillId="0" borderId="30" xfId="3" applyFont="1" applyBorder="1" applyAlignment="1">
      <alignment vertical="center"/>
    </xf>
    <xf numFmtId="0" fontId="7" fillId="0" borderId="29" xfId="3" applyFont="1" applyBorder="1" applyAlignment="1">
      <alignment vertical="center"/>
    </xf>
    <xf numFmtId="0" fontId="7" fillId="0" borderId="17" xfId="3" applyFont="1" applyBorder="1" applyAlignment="1">
      <alignment vertical="center"/>
    </xf>
    <xf numFmtId="0" fontId="7" fillId="0" borderId="13" xfId="3" applyFont="1" applyBorder="1" applyAlignment="1">
      <alignment vertical="center"/>
    </xf>
    <xf numFmtId="0" fontId="7" fillId="0" borderId="15" xfId="3" applyFont="1" applyBorder="1" applyAlignment="1">
      <alignment vertical="center"/>
    </xf>
    <xf numFmtId="0" fontId="7" fillId="0" borderId="19" xfId="3" applyFont="1" applyBorder="1" applyAlignment="1">
      <alignment vertical="center"/>
    </xf>
    <xf numFmtId="0" fontId="7" fillId="0" borderId="33" xfId="3" applyFont="1" applyBorder="1" applyAlignment="1">
      <alignment vertical="center"/>
    </xf>
    <xf numFmtId="0" fontId="7" fillId="0" borderId="20" xfId="3" applyFont="1" applyBorder="1" applyAlignment="1">
      <alignment vertical="center"/>
    </xf>
    <xf numFmtId="0" fontId="6" fillId="0" borderId="22" xfId="3" applyFont="1" applyBorder="1" applyAlignment="1">
      <alignment horizontal="center" vertical="center" wrapText="1"/>
    </xf>
    <xf numFmtId="0" fontId="6" fillId="0" borderId="22" xfId="3" applyFont="1" applyBorder="1" applyAlignment="1">
      <alignment vertical="center" wrapText="1"/>
    </xf>
    <xf numFmtId="0" fontId="6" fillId="0" borderId="29" xfId="3" applyFont="1" applyBorder="1" applyAlignment="1">
      <alignment vertical="center" wrapText="1"/>
    </xf>
    <xf numFmtId="0" fontId="6" fillId="0" borderId="30" xfId="3" applyFont="1" applyBorder="1" applyAlignment="1">
      <alignment horizontal="left" vertical="center"/>
    </xf>
    <xf numFmtId="0" fontId="6" fillId="0" borderId="29" xfId="3" applyFont="1" applyBorder="1" applyAlignment="1">
      <alignment vertical="center"/>
    </xf>
    <xf numFmtId="0" fontId="9" fillId="0" borderId="0" xfId="3" applyFont="1" applyAlignment="1">
      <alignment horizontal="center" vertical="center" wrapText="1"/>
    </xf>
    <xf numFmtId="0" fontId="7" fillId="0" borderId="22" xfId="3" applyFont="1" applyBorder="1" applyAlignment="1">
      <alignment horizontal="center" vertical="center" wrapText="1" shrinkToFit="1"/>
    </xf>
    <xf numFmtId="0" fontId="9" fillId="0" borderId="0" xfId="3" applyFont="1" applyAlignment="1">
      <alignment vertical="center"/>
    </xf>
    <xf numFmtId="0" fontId="7" fillId="0" borderId="22" xfId="3" applyFont="1" applyBorder="1" applyAlignment="1">
      <alignment horizontal="left" vertical="center" wrapText="1"/>
    </xf>
    <xf numFmtId="0" fontId="7" fillId="0" borderId="22" xfId="3" applyFont="1" applyBorder="1" applyAlignment="1">
      <alignment horizontal="left" vertical="center" wrapText="1" indent="2"/>
    </xf>
    <xf numFmtId="0" fontId="7" fillId="0" borderId="0" xfId="3" applyFont="1" applyAlignment="1">
      <alignment horizontal="left" vertical="center" wrapText="1"/>
    </xf>
    <xf numFmtId="164" fontId="7" fillId="0" borderId="0" xfId="3" applyNumberFormat="1" applyFont="1" applyAlignment="1">
      <alignment horizontal="center" vertical="center" wrapText="1"/>
    </xf>
    <xf numFmtId="165" fontId="7" fillId="0" borderId="0" xfId="3" applyNumberFormat="1" applyFont="1" applyAlignment="1">
      <alignment horizontal="right" vertical="center" wrapText="1"/>
    </xf>
    <xf numFmtId="0" fontId="9" fillId="0" borderId="0" xfId="3" applyFont="1" applyAlignment="1">
      <alignment horizontal="left" vertical="center" wrapText="1"/>
    </xf>
    <xf numFmtId="165" fontId="10" fillId="0" borderId="0" xfId="3" applyNumberFormat="1" applyFont="1" applyAlignment="1">
      <alignment vertical="center"/>
    </xf>
    <xf numFmtId="0" fontId="7" fillId="0" borderId="0" xfId="3" applyFont="1" applyAlignment="1">
      <alignment horizontal="left" vertical="center"/>
    </xf>
    <xf numFmtId="0" fontId="7" fillId="0" borderId="0" xfId="3" applyFont="1" applyAlignment="1">
      <alignment vertical="center" wrapText="1"/>
    </xf>
    <xf numFmtId="0" fontId="6" fillId="0" borderId="33" xfId="3" applyFont="1" applyBorder="1"/>
    <xf numFmtId="0" fontId="11" fillId="0" borderId="0" xfId="3" applyFont="1" applyAlignment="1">
      <alignment horizontal="left" vertical="center"/>
    </xf>
    <xf numFmtId="0" fontId="9" fillId="0" borderId="22" xfId="3" applyFont="1" applyBorder="1" applyAlignment="1">
      <alignment horizontal="left" vertical="center" wrapText="1"/>
    </xf>
    <xf numFmtId="0" fontId="7" fillId="0" borderId="22" xfId="3" applyFont="1" applyBorder="1" applyAlignment="1">
      <alignment horizontal="center" vertical="center" wrapText="1"/>
    </xf>
    <xf numFmtId="0" fontId="6" fillId="0" borderId="30" xfId="3" applyFont="1" applyBorder="1" applyAlignment="1">
      <alignment horizontal="left" vertical="center" wrapText="1"/>
    </xf>
    <xf numFmtId="0" fontId="7" fillId="0" borderId="22" xfId="3" applyFont="1" applyBorder="1" applyAlignment="1">
      <alignment horizontal="center" vertical="center"/>
    </xf>
    <xf numFmtId="0" fontId="6" fillId="0" borderId="21" xfId="3" applyFont="1" applyBorder="1" applyAlignment="1">
      <alignment horizontal="left" vertical="center" wrapText="1"/>
    </xf>
    <xf numFmtId="0" fontId="7" fillId="0" borderId="21" xfId="3" applyFont="1" applyBorder="1" applyAlignment="1">
      <alignment vertical="center"/>
    </xf>
    <xf numFmtId="0" fontId="15" fillId="0" borderId="0" xfId="3" applyFont="1" applyAlignment="1">
      <alignment vertical="center"/>
    </xf>
    <xf numFmtId="0" fontId="22" fillId="0" borderId="0" xfId="3" applyFont="1" applyAlignment="1">
      <alignment vertical="center"/>
    </xf>
    <xf numFmtId="3" fontId="7" fillId="0" borderId="22" xfId="3" applyNumberFormat="1" applyFont="1" applyBorder="1" applyAlignment="1">
      <alignment horizontal="center" vertical="center" wrapText="1"/>
    </xf>
    <xf numFmtId="3" fontId="7" fillId="3" borderId="22" xfId="3" applyNumberFormat="1" applyFont="1" applyFill="1" applyBorder="1" applyAlignment="1">
      <alignment horizontal="center" vertical="center" wrapText="1"/>
    </xf>
    <xf numFmtId="3" fontId="9" fillId="3" borderId="22" xfId="3" applyNumberFormat="1" applyFont="1" applyFill="1" applyBorder="1" applyAlignment="1">
      <alignment horizontal="center" vertical="center" wrapText="1"/>
    </xf>
    <xf numFmtId="0" fontId="25" fillId="0" borderId="22" xfId="3" applyFont="1" applyBorder="1" applyAlignment="1">
      <alignment horizontal="left" vertical="center" wrapText="1"/>
    </xf>
    <xf numFmtId="0" fontId="17" fillId="0" borderId="0" xfId="0" applyFont="1" applyAlignment="1">
      <alignment horizontal="left" vertical="center" wrapText="1"/>
    </xf>
    <xf numFmtId="0" fontId="7" fillId="11" borderId="22" xfId="3" applyFont="1" applyFill="1" applyBorder="1" applyAlignment="1">
      <alignment horizontal="left" vertical="center" wrapText="1"/>
    </xf>
    <xf numFmtId="0" fontId="7" fillId="0" borderId="22" xfId="3" quotePrefix="1" applyFont="1" applyBorder="1" applyAlignment="1">
      <alignment horizontal="center" vertical="center"/>
    </xf>
    <xf numFmtId="0" fontId="26" fillId="0" borderId="0" xfId="0" applyFont="1"/>
    <xf numFmtId="0" fontId="26" fillId="11" borderId="0" xfId="0" applyFont="1" applyFill="1"/>
    <xf numFmtId="0" fontId="27" fillId="0" borderId="0" xfId="0" applyFont="1"/>
    <xf numFmtId="0" fontId="25" fillId="4" borderId="22" xfId="0" applyFont="1" applyFill="1" applyBorder="1" applyAlignment="1">
      <alignment wrapText="1"/>
    </xf>
    <xf numFmtId="0" fontId="25" fillId="11" borderId="0" xfId="3" applyFont="1" applyFill="1" applyAlignment="1">
      <alignment horizontal="left" vertical="center" wrapText="1"/>
    </xf>
    <xf numFmtId="0" fontId="25" fillId="4" borderId="22" xfId="0" applyFont="1" applyFill="1" applyBorder="1" applyAlignment="1">
      <alignment vertical="center" wrapText="1"/>
    </xf>
    <xf numFmtId="3" fontId="31" fillId="5" borderId="22" xfId="0" applyNumberFormat="1" applyFont="1" applyFill="1" applyBorder="1" applyAlignment="1">
      <alignment horizontal="center" vertical="center"/>
    </xf>
    <xf numFmtId="0" fontId="9" fillId="11" borderId="22" xfId="0" applyFont="1" applyFill="1" applyBorder="1" applyAlignment="1">
      <alignment horizontal="left" vertical="center" wrapText="1"/>
    </xf>
    <xf numFmtId="0" fontId="7" fillId="0" borderId="22" xfId="3" applyFont="1" applyBorder="1" applyAlignment="1">
      <alignment vertical="center"/>
    </xf>
    <xf numFmtId="0" fontId="7" fillId="0" borderId="22" xfId="3" quotePrefix="1" applyFont="1" applyBorder="1" applyAlignment="1">
      <alignment horizontal="center" vertical="center" wrapText="1"/>
    </xf>
    <xf numFmtId="0" fontId="7" fillId="0" borderId="0" xfId="3" applyFont="1" applyAlignment="1">
      <alignment horizontal="center" vertical="center" wrapText="1"/>
    </xf>
    <xf numFmtId="0" fontId="7" fillId="0" borderId="0" xfId="3" quotePrefix="1" applyFont="1" applyAlignment="1">
      <alignment horizontal="center" vertical="center"/>
    </xf>
    <xf numFmtId="0" fontId="17" fillId="15" borderId="0" xfId="0" applyFont="1" applyFill="1"/>
    <xf numFmtId="0" fontId="18" fillId="15" borderId="0" xfId="0" applyFont="1" applyFill="1"/>
    <xf numFmtId="0" fontId="23" fillId="0" borderId="0" xfId="0" applyFont="1" applyAlignment="1">
      <alignment horizontal="left"/>
    </xf>
    <xf numFmtId="0" fontId="17" fillId="0" borderId="0" xfId="0" applyFont="1"/>
    <xf numFmtId="0" fontId="33" fillId="11" borderId="0" xfId="0" applyFont="1" applyFill="1"/>
    <xf numFmtId="0" fontId="34" fillId="11" borderId="0" xfId="0" applyFont="1" applyFill="1" applyAlignment="1">
      <alignment horizontal="center" vertical="center"/>
    </xf>
    <xf numFmtId="0" fontId="35" fillId="11" borderId="0" xfId="0" applyFont="1" applyFill="1"/>
    <xf numFmtId="0" fontId="33" fillId="0" borderId="0" xfId="0" applyFont="1"/>
    <xf numFmtId="0" fontId="27" fillId="11" borderId="0" xfId="0" applyFont="1" applyFill="1"/>
    <xf numFmtId="0" fontId="36" fillId="11" borderId="0" xfId="0" applyFont="1" applyFill="1"/>
    <xf numFmtId="0" fontId="37" fillId="12" borderId="65" xfId="0" applyFont="1" applyFill="1" applyBorder="1" applyAlignment="1">
      <alignment horizontal="center" vertical="center" wrapText="1"/>
    </xf>
    <xf numFmtId="0" fontId="37" fillId="12" borderId="66" xfId="0" applyFont="1" applyFill="1" applyBorder="1" applyAlignment="1">
      <alignment horizontal="center" vertical="center" wrapText="1"/>
    </xf>
    <xf numFmtId="0" fontId="27" fillId="3" borderId="0" xfId="0" applyFont="1" applyFill="1"/>
    <xf numFmtId="0" fontId="39" fillId="0" borderId="67" xfId="0" applyFont="1" applyBorder="1" applyAlignment="1">
      <alignment vertical="center" wrapText="1"/>
    </xf>
    <xf numFmtId="0" fontId="7" fillId="0" borderId="0" xfId="0" applyFont="1" applyAlignment="1">
      <alignment horizontal="left" vertical="center" wrapText="1"/>
    </xf>
    <xf numFmtId="3" fontId="31" fillId="0" borderId="0" xfId="0" applyNumberFormat="1" applyFont="1" applyAlignment="1">
      <alignment horizontal="center" vertical="center"/>
    </xf>
    <xf numFmtId="0" fontId="41" fillId="11" borderId="22" xfId="0" applyFont="1" applyFill="1" applyBorder="1" applyAlignment="1">
      <alignment vertical="center" wrapText="1"/>
    </xf>
    <xf numFmtId="9" fontId="42" fillId="5" borderId="22" xfId="2" applyFont="1" applyFill="1" applyBorder="1" applyAlignment="1">
      <alignment horizontal="center" vertical="center" wrapText="1"/>
    </xf>
    <xf numFmtId="0" fontId="31" fillId="11" borderId="0" xfId="0" applyFont="1" applyFill="1" applyAlignment="1">
      <alignment vertical="center" wrapText="1"/>
    </xf>
    <xf numFmtId="9" fontId="42" fillId="11" borderId="0" xfId="2" applyFont="1" applyFill="1" applyAlignment="1">
      <alignment horizontal="center" vertical="center" wrapText="1"/>
    </xf>
    <xf numFmtId="0" fontId="32" fillId="11" borderId="22" xfId="0" applyFont="1" applyFill="1" applyBorder="1" applyAlignment="1">
      <alignment horizontal="center" vertical="center"/>
    </xf>
    <xf numFmtId="3" fontId="33" fillId="11" borderId="0" xfId="0" applyNumberFormat="1" applyFont="1" applyFill="1" applyAlignment="1">
      <alignment horizontal="center" vertical="center"/>
    </xf>
    <xf numFmtId="0" fontId="36" fillId="0" borderId="65" xfId="0" applyFont="1" applyBorder="1" applyAlignment="1">
      <alignment horizontal="center" vertical="center" wrapText="1"/>
    </xf>
    <xf numFmtId="0" fontId="36" fillId="0" borderId="66" xfId="0" applyFont="1" applyBorder="1" applyAlignment="1">
      <alignment horizontal="center" vertical="center" wrapText="1"/>
    </xf>
    <xf numFmtId="164" fontId="27" fillId="0" borderId="68" xfId="0" applyNumberFormat="1" applyFont="1" applyBorder="1" applyAlignment="1">
      <alignment horizontal="center" vertical="center" wrapText="1"/>
    </xf>
    <xf numFmtId="168" fontId="38" fillId="0" borderId="68" xfId="0" applyNumberFormat="1" applyFont="1" applyBorder="1"/>
    <xf numFmtId="164" fontId="27" fillId="3" borderId="69" xfId="0" applyNumberFormat="1" applyFont="1" applyFill="1" applyBorder="1" applyAlignment="1">
      <alignment horizontal="center" vertical="center" wrapText="1"/>
    </xf>
    <xf numFmtId="169" fontId="27" fillId="3" borderId="66" xfId="0" applyNumberFormat="1" applyFont="1" applyFill="1" applyBorder="1" applyAlignment="1">
      <alignment horizontal="center" vertical="center" wrapText="1"/>
    </xf>
    <xf numFmtId="0" fontId="11" fillId="11" borderId="0" xfId="0" applyFont="1" applyFill="1"/>
    <xf numFmtId="0" fontId="43" fillId="0" borderId="67" xfId="0" applyFont="1" applyBorder="1" applyAlignment="1">
      <alignment vertical="center" wrapText="1"/>
    </xf>
    <xf numFmtId="0" fontId="11" fillId="0" borderId="0" xfId="0" applyFont="1"/>
    <xf numFmtId="0" fontId="45" fillId="15" borderId="0" xfId="0" applyFont="1" applyFill="1"/>
    <xf numFmtId="0" fontId="35" fillId="0" borderId="0" xfId="0" applyFont="1"/>
    <xf numFmtId="0" fontId="36" fillId="0" borderId="0" xfId="0" applyFont="1"/>
    <xf numFmtId="168" fontId="11" fillId="0" borderId="68" xfId="0" applyNumberFormat="1" applyFont="1" applyBorder="1"/>
    <xf numFmtId="168" fontId="43" fillId="0" borderId="68" xfId="0" applyNumberFormat="1" applyFont="1" applyBorder="1" applyAlignment="1">
      <alignment horizontal="right"/>
    </xf>
    <xf numFmtId="164" fontId="11" fillId="0" borderId="68" xfId="0" applyNumberFormat="1" applyFont="1" applyBorder="1" applyAlignment="1">
      <alignment horizontal="center" vertical="center" wrapText="1"/>
    </xf>
    <xf numFmtId="168" fontId="43" fillId="0" borderId="68" xfId="0" applyNumberFormat="1" applyFont="1" applyBorder="1"/>
    <xf numFmtId="0" fontId="23" fillId="0" borderId="0" xfId="0" applyFont="1" applyAlignment="1">
      <alignment horizontal="center" vertical="center"/>
    </xf>
    <xf numFmtId="0" fontId="52" fillId="0" borderId="0" xfId="0" applyFont="1"/>
    <xf numFmtId="0" fontId="17" fillId="0" borderId="19" xfId="0" applyFont="1" applyBorder="1" applyAlignment="1">
      <alignment horizontal="left" vertical="center" wrapText="1"/>
    </xf>
    <xf numFmtId="0" fontId="54" fillId="15" borderId="0" xfId="0" applyFont="1" applyFill="1" applyAlignment="1">
      <alignment horizontal="center" vertical="center"/>
    </xf>
    <xf numFmtId="0" fontId="49" fillId="15" borderId="0" xfId="0" applyFont="1" applyFill="1"/>
    <xf numFmtId="0" fontId="55" fillId="15" borderId="0" xfId="0" applyFont="1" applyFill="1"/>
    <xf numFmtId="0" fontId="56" fillId="15" borderId="0" xfId="0" applyFont="1" applyFill="1"/>
    <xf numFmtId="0" fontId="54" fillId="15" borderId="0" xfId="0" applyFont="1" applyFill="1"/>
    <xf numFmtId="0" fontId="46" fillId="0" borderId="0" xfId="0" applyFont="1"/>
    <xf numFmtId="0" fontId="54" fillId="0" borderId="0" xfId="0" applyFont="1" applyAlignment="1">
      <alignment horizontal="center" vertical="center"/>
    </xf>
    <xf numFmtId="0" fontId="49" fillId="0" borderId="0" xfId="0" applyFont="1"/>
    <xf numFmtId="0" fontId="49" fillId="0" borderId="0" xfId="0" applyFont="1" applyAlignment="1">
      <alignment vertical="center"/>
    </xf>
    <xf numFmtId="0" fontId="58" fillId="0" borderId="0" xfId="0" applyFont="1" applyAlignment="1">
      <alignment vertical="center"/>
    </xf>
    <xf numFmtId="0" fontId="55" fillId="0" borderId="0" xfId="0" applyFont="1"/>
    <xf numFmtId="0" fontId="56" fillId="0" borderId="0" xfId="0" applyFont="1"/>
    <xf numFmtId="0" fontId="54" fillId="0" borderId="0" xfId="0" applyFont="1"/>
    <xf numFmtId="0" fontId="49" fillId="0" borderId="0" xfId="0" applyFont="1" applyAlignment="1">
      <alignment horizontal="center"/>
    </xf>
    <xf numFmtId="0" fontId="57" fillId="0" borderId="0" xfId="0" applyFont="1"/>
    <xf numFmtId="49" fontId="56" fillId="0" borderId="0" xfId="0" applyNumberFormat="1" applyFont="1"/>
    <xf numFmtId="3" fontId="6" fillId="0" borderId="22" xfId="0" applyNumberFormat="1" applyFont="1" applyBorder="1" applyAlignment="1" applyProtection="1">
      <alignment horizontal="center" vertical="center"/>
      <protection locked="0"/>
    </xf>
    <xf numFmtId="3" fontId="25" fillId="9" borderId="32" xfId="0" applyNumberFormat="1" applyFont="1" applyFill="1" applyBorder="1" applyAlignment="1" applyProtection="1">
      <alignment horizontal="center" vertical="center"/>
      <protection locked="0"/>
    </xf>
    <xf numFmtId="0" fontId="62" fillId="0" borderId="0" xfId="0" applyFont="1"/>
    <xf numFmtId="3" fontId="25" fillId="9" borderId="25" xfId="0" applyNumberFormat="1" applyFont="1" applyFill="1" applyBorder="1" applyAlignment="1" applyProtection="1">
      <alignment horizontal="center" vertical="center"/>
      <protection locked="0"/>
    </xf>
    <xf numFmtId="3" fontId="25" fillId="9" borderId="26" xfId="0" applyNumberFormat="1" applyFont="1" applyFill="1" applyBorder="1" applyAlignment="1" applyProtection="1">
      <alignment horizontal="center" vertical="center"/>
      <protection locked="0"/>
    </xf>
    <xf numFmtId="0" fontId="64" fillId="0" borderId="0" xfId="0" applyFont="1" applyAlignment="1">
      <alignment horizontal="center" vertical="center"/>
    </xf>
    <xf numFmtId="0" fontId="56" fillId="0" borderId="0" xfId="0" applyFont="1" applyAlignment="1">
      <alignment horizontal="center"/>
    </xf>
    <xf numFmtId="0" fontId="64" fillId="0" borderId="0" xfId="0" applyFont="1"/>
    <xf numFmtId="0" fontId="65" fillId="0" borderId="0" xfId="0" applyFont="1" applyAlignment="1">
      <alignment horizontal="center" vertical="center"/>
    </xf>
    <xf numFmtId="0" fontId="68" fillId="0" borderId="0" xfId="0" applyFont="1"/>
    <xf numFmtId="0" fontId="69" fillId="0" borderId="0" xfId="0" applyFont="1"/>
    <xf numFmtId="0" fontId="65" fillId="0" borderId="0" xfId="0" applyFont="1"/>
    <xf numFmtId="0" fontId="67" fillId="0" borderId="0" xfId="0" applyFont="1" applyAlignment="1">
      <alignment horizontal="center" vertical="center"/>
    </xf>
    <xf numFmtId="49" fontId="32" fillId="0" borderId="28" xfId="0" applyNumberFormat="1" applyFont="1" applyBorder="1" applyAlignment="1">
      <alignment horizontal="center" vertical="center"/>
    </xf>
    <xf numFmtId="49" fontId="32" fillId="0" borderId="25" xfId="0" applyNumberFormat="1" applyFont="1" applyBorder="1" applyAlignment="1">
      <alignment horizontal="center" vertical="center"/>
    </xf>
    <xf numFmtId="49" fontId="32" fillId="0" borderId="26" xfId="0" applyNumberFormat="1" applyFont="1" applyBorder="1" applyAlignment="1">
      <alignment horizontal="center" vertical="center"/>
    </xf>
    <xf numFmtId="49" fontId="59" fillId="0" borderId="25" xfId="0" applyNumberFormat="1" applyFont="1" applyBorder="1" applyAlignment="1">
      <alignment horizontal="center" vertical="center"/>
    </xf>
    <xf numFmtId="49" fontId="32" fillId="0" borderId="59" xfId="0" applyNumberFormat="1" applyFont="1" applyBorder="1" applyAlignment="1">
      <alignment horizontal="center" vertical="center"/>
    </xf>
    <xf numFmtId="0" fontId="70" fillId="0" borderId="0" xfId="0" applyFont="1"/>
    <xf numFmtId="0" fontId="71" fillId="0" borderId="0" xfId="0" applyFont="1"/>
    <xf numFmtId="0" fontId="67" fillId="0" borderId="0" xfId="0" applyFont="1"/>
    <xf numFmtId="3" fontId="73" fillId="0" borderId="57" xfId="0" applyNumberFormat="1" applyFont="1" applyBorder="1" applyAlignment="1">
      <alignment horizontal="center" vertical="center"/>
    </xf>
    <xf numFmtId="3" fontId="73" fillId="0" borderId="34" xfId="0" applyNumberFormat="1" applyFont="1" applyBorder="1" applyAlignment="1">
      <alignment horizontal="center" vertical="center"/>
    </xf>
    <xf numFmtId="3" fontId="73" fillId="0" borderId="55" xfId="0" applyNumberFormat="1" applyFont="1" applyBorder="1" applyAlignment="1">
      <alignment horizontal="center" vertical="center"/>
    </xf>
    <xf numFmtId="3" fontId="73" fillId="0" borderId="85" xfId="0" applyNumberFormat="1" applyFont="1" applyBorder="1" applyAlignment="1">
      <alignment horizontal="center" vertical="center"/>
    </xf>
    <xf numFmtId="3" fontId="73" fillId="0" borderId="19" xfId="0" applyNumberFormat="1" applyFont="1" applyBorder="1" applyAlignment="1">
      <alignment horizontal="center" vertical="center"/>
    </xf>
    <xf numFmtId="3" fontId="73" fillId="0" borderId="31" xfId="0" applyNumberFormat="1" applyFont="1" applyBorder="1" applyAlignment="1">
      <alignment horizontal="center" vertical="center"/>
    </xf>
    <xf numFmtId="3" fontId="73" fillId="0" borderId="22" xfId="0" applyNumberFormat="1" applyFont="1" applyBorder="1" applyAlignment="1">
      <alignment horizontal="center" vertical="center"/>
    </xf>
    <xf numFmtId="3" fontId="73" fillId="0" borderId="32" xfId="0" applyNumberFormat="1" applyFont="1" applyBorder="1" applyAlignment="1">
      <alignment horizontal="center" vertical="center"/>
    </xf>
    <xf numFmtId="3" fontId="73" fillId="0" borderId="86" xfId="0" applyNumberFormat="1" applyFont="1" applyBorder="1" applyAlignment="1">
      <alignment horizontal="center" vertical="center"/>
    </xf>
    <xf numFmtId="3" fontId="73" fillId="0" borderId="21" xfId="0" applyNumberFormat="1" applyFont="1" applyBorder="1" applyAlignment="1">
      <alignment horizontal="center" vertical="center"/>
    </xf>
    <xf numFmtId="3" fontId="73" fillId="9" borderId="31" xfId="0" applyNumberFormat="1" applyFont="1" applyFill="1" applyBorder="1" applyAlignment="1">
      <alignment horizontal="center" vertical="center"/>
    </xf>
    <xf numFmtId="3" fontId="73" fillId="9" borderId="22" xfId="0" applyNumberFormat="1" applyFont="1" applyFill="1" applyBorder="1" applyAlignment="1">
      <alignment horizontal="center" vertical="center"/>
    </xf>
    <xf numFmtId="3" fontId="73" fillId="9" borderId="32" xfId="0" applyNumberFormat="1" applyFont="1" applyFill="1" applyBorder="1" applyAlignment="1">
      <alignment horizontal="center" vertical="center"/>
    </xf>
    <xf numFmtId="3" fontId="73" fillId="9" borderId="86" xfId="0" applyNumberFormat="1" applyFont="1" applyFill="1" applyBorder="1" applyAlignment="1">
      <alignment horizontal="center" vertical="center"/>
    </xf>
    <xf numFmtId="3" fontId="73" fillId="9" borderId="21" xfId="0" applyNumberFormat="1" applyFont="1" applyFill="1" applyBorder="1" applyAlignment="1">
      <alignment horizontal="center" vertical="center"/>
    </xf>
    <xf numFmtId="0" fontId="58" fillId="0" borderId="0" xfId="0" applyFont="1" applyAlignment="1">
      <alignment horizontal="center" vertical="center"/>
    </xf>
    <xf numFmtId="0" fontId="77" fillId="0" borderId="0" xfId="0" applyFont="1"/>
    <xf numFmtId="0" fontId="50" fillId="0" borderId="0" xfId="0" applyFont="1" applyAlignment="1">
      <alignment horizontal="center" vertical="center"/>
    </xf>
    <xf numFmtId="3" fontId="73" fillId="9" borderId="87" xfId="0" applyNumberFormat="1" applyFont="1" applyFill="1" applyBorder="1" applyAlignment="1">
      <alignment horizontal="center" vertical="center"/>
    </xf>
    <xf numFmtId="0" fontId="63" fillId="0" borderId="0" xfId="0" applyFont="1"/>
    <xf numFmtId="0" fontId="78" fillId="0" borderId="0" xfId="0" applyFont="1"/>
    <xf numFmtId="3" fontId="49" fillId="0" borderId="0" xfId="0" applyNumberFormat="1" applyFont="1"/>
    <xf numFmtId="0" fontId="53" fillId="0" borderId="0" xfId="0" applyFont="1" applyAlignment="1">
      <alignment horizontal="center" vertical="center"/>
    </xf>
    <xf numFmtId="0" fontId="14" fillId="0" borderId="0" xfId="0" applyFont="1" applyAlignment="1">
      <alignment horizontal="center" vertical="center" wrapText="1"/>
    </xf>
    <xf numFmtId="0" fontId="53" fillId="0" borderId="0" xfId="0" applyFont="1"/>
    <xf numFmtId="49" fontId="53" fillId="0" borderId="22" xfId="0" applyNumberFormat="1" applyFont="1" applyBorder="1" applyAlignment="1">
      <alignment horizontal="center" vertical="center"/>
    </xf>
    <xf numFmtId="0" fontId="81" fillId="0" borderId="0" xfId="0" applyFont="1" applyAlignment="1">
      <alignment horizontal="center" vertical="center" wrapText="1"/>
    </xf>
    <xf numFmtId="0" fontId="82" fillId="7" borderId="0" xfId="0" applyFont="1" applyFill="1" applyAlignment="1">
      <alignment horizontal="center" vertical="center"/>
    </xf>
    <xf numFmtId="0" fontId="82" fillId="0" borderId="20" xfId="0" applyFont="1" applyBorder="1" applyAlignment="1">
      <alignment horizontal="center" vertical="center" wrapText="1"/>
    </xf>
    <xf numFmtId="3" fontId="20" fillId="0" borderId="22" xfId="0" applyNumberFormat="1" applyFont="1" applyBorder="1" applyAlignment="1">
      <alignment horizontal="center" vertical="center"/>
    </xf>
    <xf numFmtId="0" fontId="82" fillId="0" borderId="0" xfId="0" applyFont="1" applyAlignment="1">
      <alignment horizontal="center" vertical="center"/>
    </xf>
    <xf numFmtId="0" fontId="84" fillId="0" borderId="0" xfId="0" applyFont="1" applyAlignment="1">
      <alignment horizontal="center" vertical="center" wrapText="1"/>
    </xf>
    <xf numFmtId="3" fontId="7" fillId="3" borderId="22" xfId="0" applyNumberFormat="1" applyFont="1" applyFill="1" applyBorder="1" applyAlignment="1">
      <alignment horizontal="center" vertical="center"/>
    </xf>
    <xf numFmtId="3" fontId="81" fillId="0" borderId="22" xfId="0" applyNumberFormat="1" applyFont="1" applyBorder="1" applyAlignment="1">
      <alignment horizontal="center" vertical="center"/>
    </xf>
    <xf numFmtId="0" fontId="84" fillId="0" borderId="0" xfId="0" applyFont="1" applyAlignment="1">
      <alignment horizontal="center" vertical="center"/>
    </xf>
    <xf numFmtId="0" fontId="11" fillId="0" borderId="15" xfId="0" applyFont="1" applyBorder="1" applyAlignment="1">
      <alignment horizontal="center" vertical="center" wrapText="1"/>
    </xf>
    <xf numFmtId="9" fontId="20" fillId="0" borderId="35" xfId="2" applyFont="1" applyBorder="1" applyAlignment="1">
      <alignment horizontal="center" vertical="center"/>
    </xf>
    <xf numFmtId="0" fontId="43" fillId="0" borderId="43" xfId="0" applyFont="1" applyBorder="1" applyAlignment="1">
      <alignment horizontal="center" vertical="center" wrapText="1"/>
    </xf>
    <xf numFmtId="3" fontId="20" fillId="0" borderId="44" xfId="2" applyNumberFormat="1" applyFont="1" applyBorder="1" applyAlignment="1">
      <alignment horizontal="center" vertical="center"/>
    </xf>
    <xf numFmtId="3" fontId="20" fillId="0" borderId="45" xfId="2" applyNumberFormat="1" applyFont="1" applyBorder="1" applyAlignment="1">
      <alignment horizontal="center" vertical="center"/>
    </xf>
    <xf numFmtId="0" fontId="11" fillId="0" borderId="20" xfId="0" applyFont="1" applyBorder="1" applyAlignment="1">
      <alignment horizontal="center" vertical="center" wrapText="1"/>
    </xf>
    <xf numFmtId="3" fontId="20" fillId="0" borderId="34" xfId="2" applyNumberFormat="1" applyFont="1" applyBorder="1" applyAlignment="1">
      <alignment horizontal="center" vertical="center"/>
    </xf>
    <xf numFmtId="3" fontId="20" fillId="0" borderId="34" xfId="0" applyNumberFormat="1" applyFont="1" applyBorder="1" applyAlignment="1">
      <alignment horizontal="center" vertical="center"/>
    </xf>
    <xf numFmtId="3" fontId="85" fillId="0" borderId="22" xfId="0" applyNumberFormat="1" applyFont="1" applyBorder="1" applyAlignment="1">
      <alignment horizontal="center" vertical="center"/>
    </xf>
    <xf numFmtId="3" fontId="86" fillId="0" borderId="32" xfId="0" applyNumberFormat="1" applyFont="1" applyBorder="1" applyAlignment="1">
      <alignment horizontal="center" vertical="center"/>
    </xf>
    <xf numFmtId="0" fontId="27" fillId="0" borderId="29" xfId="0" applyFont="1" applyBorder="1" applyAlignment="1">
      <alignment horizontal="center" vertical="center" wrapText="1"/>
    </xf>
    <xf numFmtId="0" fontId="87" fillId="0" borderId="0" xfId="0" applyFont="1" applyAlignment="1">
      <alignment horizontal="center" vertical="center"/>
    </xf>
    <xf numFmtId="0" fontId="88" fillId="0" borderId="29" xfId="0" applyFont="1" applyBorder="1" applyAlignment="1">
      <alignment horizontal="center" vertical="center" wrapText="1"/>
    </xf>
    <xf numFmtId="0" fontId="88" fillId="0" borderId="0" xfId="0" applyFont="1" applyAlignment="1">
      <alignment horizontal="center" vertical="center"/>
    </xf>
    <xf numFmtId="3" fontId="89" fillId="0" borderId="25" xfId="0" applyNumberFormat="1" applyFont="1" applyBorder="1" applyAlignment="1">
      <alignment horizontal="center" vertical="center"/>
    </xf>
    <xf numFmtId="3" fontId="90" fillId="0" borderId="26" xfId="0" applyNumberFormat="1" applyFont="1" applyBorder="1" applyAlignment="1">
      <alignment horizontal="center" vertical="center"/>
    </xf>
    <xf numFmtId="0" fontId="88" fillId="0" borderId="0" xfId="0" applyFont="1"/>
    <xf numFmtId="0" fontId="87" fillId="6" borderId="0" xfId="0" applyFont="1" applyFill="1" applyAlignment="1">
      <alignment horizontal="center" vertical="center"/>
    </xf>
    <xf numFmtId="0" fontId="42" fillId="6" borderId="0" xfId="0" applyFont="1" applyFill="1" applyAlignment="1">
      <alignment horizontal="center" vertical="center" wrapText="1"/>
    </xf>
    <xf numFmtId="0" fontId="31" fillId="6" borderId="0" xfId="0" applyFont="1" applyFill="1" applyAlignment="1">
      <alignment horizontal="center" vertical="center" wrapText="1"/>
    </xf>
    <xf numFmtId="0" fontId="31" fillId="6" borderId="0" xfId="0" applyFont="1" applyFill="1" applyAlignment="1">
      <alignment horizontal="center" vertical="center"/>
    </xf>
    <xf numFmtId="0" fontId="88" fillId="6" borderId="0" xfId="0" applyFont="1" applyFill="1" applyAlignment="1">
      <alignment horizontal="center" vertical="center" wrapText="1"/>
    </xf>
    <xf numFmtId="1" fontId="88" fillId="6" borderId="0" xfId="2" applyNumberFormat="1" applyFont="1" applyFill="1" applyAlignment="1">
      <alignment horizontal="center" vertical="center"/>
    </xf>
    <xf numFmtId="3" fontId="20" fillId="6" borderId="0" xfId="0" applyNumberFormat="1" applyFont="1" applyFill="1" applyAlignment="1">
      <alignment horizontal="center" vertical="center"/>
    </xf>
    <xf numFmtId="3" fontId="11" fillId="6" borderId="0" xfId="0" applyNumberFormat="1" applyFont="1" applyFill="1" applyAlignment="1">
      <alignment horizontal="center" vertical="center" wrapText="1"/>
    </xf>
    <xf numFmtId="3" fontId="84" fillId="6" borderId="0" xfId="0" applyNumberFormat="1" applyFont="1" applyFill="1" applyAlignment="1">
      <alignment horizontal="center" vertical="center"/>
    </xf>
    <xf numFmtId="0" fontId="88" fillId="6" borderId="0" xfId="0" applyFont="1" applyFill="1" applyAlignment="1">
      <alignment horizontal="center" vertical="center"/>
    </xf>
    <xf numFmtId="0" fontId="76" fillId="6" borderId="0" xfId="0" applyFont="1" applyFill="1" applyAlignment="1">
      <alignment horizontal="center" vertical="center" wrapText="1"/>
    </xf>
    <xf numFmtId="0" fontId="6" fillId="6" borderId="0" xfId="0" applyFont="1" applyFill="1" applyAlignment="1">
      <alignment horizontal="center" vertical="center" wrapText="1"/>
    </xf>
    <xf numFmtId="3" fontId="89" fillId="6" borderId="0" xfId="0" applyNumberFormat="1" applyFont="1" applyFill="1" applyAlignment="1">
      <alignment horizontal="center" vertical="center"/>
    </xf>
    <xf numFmtId="3" fontId="90" fillId="6" borderId="0" xfId="0" applyNumberFormat="1" applyFont="1" applyFill="1" applyAlignment="1">
      <alignment horizontal="center" vertical="center"/>
    </xf>
    <xf numFmtId="0" fontId="88" fillId="6" borderId="0" xfId="0" applyFont="1" applyFill="1"/>
    <xf numFmtId="0" fontId="82" fillId="0" borderId="22" xfId="0" applyFont="1" applyBorder="1" applyAlignment="1">
      <alignment horizontal="center" vertical="center" wrapText="1"/>
    </xf>
    <xf numFmtId="3" fontId="81" fillId="3" borderId="22" xfId="0" applyNumberFormat="1" applyFont="1" applyFill="1" applyBorder="1" applyAlignment="1">
      <alignment horizontal="center" vertical="center" wrapText="1"/>
    </xf>
    <xf numFmtId="0" fontId="11" fillId="0" borderId="35" xfId="0" applyFont="1" applyBorder="1" applyAlignment="1">
      <alignment horizontal="center" vertical="center" wrapText="1"/>
    </xf>
    <xf numFmtId="0" fontId="11" fillId="0" borderId="34" xfId="0" applyFont="1" applyBorder="1" applyAlignment="1">
      <alignment horizontal="center" vertical="center" wrapText="1"/>
    </xf>
    <xf numFmtId="0" fontId="27" fillId="0" borderId="22" xfId="0" applyFont="1" applyBorder="1" applyAlignment="1">
      <alignment horizontal="center" vertical="center" wrapText="1"/>
    </xf>
    <xf numFmtId="0" fontId="88" fillId="0" borderId="22" xfId="0" applyFont="1" applyBorder="1" applyAlignment="1">
      <alignment horizontal="center" vertical="center" wrapText="1"/>
    </xf>
    <xf numFmtId="0" fontId="43" fillId="0" borderId="0" xfId="0" applyFont="1" applyAlignment="1">
      <alignment horizontal="center" vertical="center"/>
    </xf>
    <xf numFmtId="0" fontId="43" fillId="0" borderId="22" xfId="0" applyFont="1" applyBorder="1" applyAlignment="1">
      <alignment horizontal="center" vertical="center" wrapText="1"/>
    </xf>
    <xf numFmtId="0" fontId="11" fillId="0" borderId="0" xfId="0" applyFont="1" applyAlignment="1">
      <alignment horizontal="center" vertical="center"/>
    </xf>
    <xf numFmtId="0" fontId="54" fillId="6" borderId="0" xfId="0" applyFont="1" applyFill="1" applyAlignment="1">
      <alignment horizontal="center" vertical="center"/>
    </xf>
    <xf numFmtId="0" fontId="23" fillId="6" borderId="0" xfId="0" applyFont="1" applyFill="1" applyAlignment="1" applyProtection="1">
      <alignment horizontal="center" vertical="center" wrapText="1"/>
      <protection locked="0"/>
    </xf>
    <xf numFmtId="0" fontId="23" fillId="6" borderId="0" xfId="0" applyFont="1" applyFill="1" applyAlignment="1" applyProtection="1">
      <alignment vertical="center" wrapText="1"/>
      <protection locked="0"/>
    </xf>
    <xf numFmtId="0" fontId="52" fillId="6" borderId="0" xfId="0" applyFont="1" applyFill="1" applyAlignment="1">
      <alignment horizontal="center" vertical="center"/>
    </xf>
    <xf numFmtId="0" fontId="49" fillId="6" borderId="0" xfId="0" applyFont="1" applyFill="1"/>
    <xf numFmtId="0" fontId="55" fillId="6" borderId="0" xfId="0" applyFont="1" applyFill="1"/>
    <xf numFmtId="0" fontId="56" fillId="6" borderId="0" xfId="0" applyFont="1" applyFill="1"/>
    <xf numFmtId="0" fontId="54" fillId="6" borderId="0" xfId="0" applyFont="1" applyFill="1"/>
    <xf numFmtId="0" fontId="42" fillId="0" borderId="0" xfId="0" applyFont="1" applyAlignment="1">
      <alignment horizontal="center" vertical="center" wrapText="1"/>
    </xf>
    <xf numFmtId="0" fontId="31" fillId="0" borderId="0" xfId="0" applyFont="1" applyAlignment="1">
      <alignment horizontal="center" vertical="center" wrapText="1"/>
    </xf>
    <xf numFmtId="0" fontId="31" fillId="0" borderId="0" xfId="0" applyFont="1" applyAlignment="1">
      <alignment horizontal="center" vertical="center"/>
    </xf>
    <xf numFmtId="0" fontId="88" fillId="0" borderId="0" xfId="0" applyFont="1" applyAlignment="1">
      <alignment horizontal="center" vertical="center" wrapText="1"/>
    </xf>
    <xf numFmtId="3" fontId="84" fillId="0" borderId="0" xfId="2" applyNumberFormat="1" applyFont="1" applyAlignment="1">
      <alignment horizontal="center" vertical="center"/>
    </xf>
    <xf numFmtId="3" fontId="20" fillId="0" borderId="0" xfId="0" applyNumberFormat="1" applyFont="1" applyAlignment="1">
      <alignment horizontal="center" vertical="center"/>
    </xf>
    <xf numFmtId="3" fontId="11" fillId="0" borderId="0" xfId="0" applyNumberFormat="1" applyFont="1" applyAlignment="1">
      <alignment horizontal="center" vertical="center" wrapText="1"/>
    </xf>
    <xf numFmtId="0" fontId="76" fillId="0" borderId="0" xfId="0" applyFont="1" applyAlignment="1">
      <alignment horizontal="center" vertical="center" wrapText="1"/>
    </xf>
    <xf numFmtId="0" fontId="6" fillId="0" borderId="0" xfId="0" applyFont="1" applyAlignment="1">
      <alignment horizontal="center" vertical="center" wrapText="1"/>
    </xf>
    <xf numFmtId="3" fontId="85" fillId="0" borderId="0" xfId="0" applyNumberFormat="1" applyFont="1" applyAlignment="1">
      <alignment horizontal="center" vertical="center"/>
    </xf>
    <xf numFmtId="3" fontId="86" fillId="0" borderId="0" xfId="0" applyNumberFormat="1" applyFont="1" applyAlignment="1">
      <alignment horizontal="center" vertical="center"/>
    </xf>
    <xf numFmtId="3" fontId="91" fillId="0" borderId="0" xfId="0" applyNumberFormat="1" applyFont="1" applyAlignment="1">
      <alignment horizontal="center" vertical="center"/>
    </xf>
    <xf numFmtId="3" fontId="86" fillId="0" borderId="0" xfId="0" applyNumberFormat="1" applyFont="1" applyAlignment="1">
      <alignment horizontal="center" vertical="center" wrapText="1"/>
    </xf>
    <xf numFmtId="3" fontId="85" fillId="0" borderId="0" xfId="0" applyNumberFormat="1" applyFont="1" applyAlignment="1">
      <alignment horizontal="center" vertical="center" wrapText="1"/>
    </xf>
    <xf numFmtId="3" fontId="84" fillId="0" borderId="0" xfId="0" applyNumberFormat="1" applyFont="1" applyAlignment="1">
      <alignment horizontal="center" vertical="center" wrapText="1"/>
    </xf>
    <xf numFmtId="3" fontId="84" fillId="0" borderId="0" xfId="0" applyNumberFormat="1" applyFont="1" applyAlignment="1">
      <alignment horizontal="center" vertical="center"/>
    </xf>
    <xf numFmtId="3" fontId="78" fillId="0" borderId="0" xfId="0" applyNumberFormat="1" applyFont="1" applyAlignment="1">
      <alignment horizontal="center" vertical="center" wrapText="1"/>
    </xf>
    <xf numFmtId="3" fontId="84" fillId="0" borderId="0" xfId="0" applyNumberFormat="1" applyFont="1"/>
    <xf numFmtId="1" fontId="88" fillId="0" borderId="0" xfId="2" applyNumberFormat="1" applyFont="1" applyAlignment="1">
      <alignment horizontal="center" vertical="center"/>
    </xf>
    <xf numFmtId="3" fontId="89" fillId="0" borderId="0" xfId="0" applyNumberFormat="1" applyFont="1" applyAlignment="1">
      <alignment horizontal="center" vertical="center"/>
    </xf>
    <xf numFmtId="3" fontId="90" fillId="0" borderId="0" xfId="0" applyNumberFormat="1" applyFont="1" applyAlignment="1">
      <alignment horizontal="center" vertical="center"/>
    </xf>
    <xf numFmtId="0" fontId="42" fillId="0" borderId="0" xfId="0" applyFont="1" applyAlignment="1">
      <alignment horizontal="center" vertical="center"/>
    </xf>
    <xf numFmtId="0" fontId="31" fillId="0" borderId="0" xfId="0" applyFont="1"/>
    <xf numFmtId="0" fontId="85" fillId="0" borderId="0" xfId="0" applyFont="1"/>
    <xf numFmtId="0" fontId="6" fillId="0" borderId="0" xfId="0" applyFont="1"/>
    <xf numFmtId="0" fontId="42" fillId="0" borderId="0" xfId="0" applyFont="1"/>
    <xf numFmtId="0" fontId="18" fillId="0" borderId="0" xfId="0" applyFont="1" applyAlignment="1" applyProtection="1">
      <alignment horizontal="left" vertical="center"/>
      <protection locked="0"/>
    </xf>
    <xf numFmtId="0" fontId="53" fillId="0" borderId="39" xfId="0" applyFont="1" applyBorder="1" applyAlignment="1" applyProtection="1">
      <alignment horizontal="center" vertical="center" wrapText="1"/>
      <protection locked="0"/>
    </xf>
    <xf numFmtId="0" fontId="53" fillId="0" borderId="71" xfId="0" applyFont="1" applyBorder="1" applyAlignment="1" applyProtection="1">
      <alignment horizontal="center" vertical="center" wrapText="1"/>
      <protection locked="0"/>
    </xf>
    <xf numFmtId="3" fontId="6" fillId="0" borderId="23" xfId="0" applyNumberFormat="1" applyFont="1" applyBorder="1" applyAlignment="1" applyProtection="1">
      <alignment horizontal="center" vertical="center"/>
      <protection locked="0"/>
    </xf>
    <xf numFmtId="3" fontId="85" fillId="0" borderId="24" xfId="0" applyNumberFormat="1" applyFont="1" applyBorder="1" applyAlignment="1" applyProtection="1">
      <alignment horizontal="center" vertical="center"/>
      <protection locked="0"/>
    </xf>
    <xf numFmtId="3" fontId="6" fillId="0" borderId="18" xfId="0" applyNumberFormat="1" applyFont="1" applyBorder="1" applyAlignment="1" applyProtection="1">
      <alignment horizontal="center" vertical="center"/>
      <protection locked="0"/>
    </xf>
    <xf numFmtId="0" fontId="49" fillId="0" borderId="0" xfId="0" applyFont="1" applyAlignment="1">
      <alignment horizontal="left" vertical="center"/>
    </xf>
    <xf numFmtId="3" fontId="6" fillId="3" borderId="22" xfId="0" applyNumberFormat="1" applyFont="1" applyFill="1" applyBorder="1" applyAlignment="1" applyProtection="1">
      <alignment horizontal="center" vertical="center"/>
      <protection locked="0"/>
    </xf>
    <xf numFmtId="3" fontId="85" fillId="0" borderId="32" xfId="0" applyNumberFormat="1" applyFont="1" applyBorder="1" applyAlignment="1" applyProtection="1">
      <alignment horizontal="center" vertical="center"/>
      <protection locked="0"/>
    </xf>
    <xf numFmtId="0" fontId="92" fillId="0" borderId="0" xfId="0" applyFont="1" applyAlignment="1">
      <alignment horizontal="center" vertical="center"/>
    </xf>
    <xf numFmtId="0" fontId="92" fillId="0" borderId="0" xfId="0" applyFont="1"/>
    <xf numFmtId="3" fontId="85" fillId="0" borderId="18" xfId="0" applyNumberFormat="1" applyFont="1" applyBorder="1" applyAlignment="1" applyProtection="1">
      <alignment horizontal="center" vertical="center"/>
      <protection locked="0"/>
    </xf>
    <xf numFmtId="3" fontId="6" fillId="0" borderId="0" xfId="0" applyNumberFormat="1" applyFont="1" applyAlignment="1" applyProtection="1">
      <alignment horizontal="center" vertical="center"/>
      <protection locked="0"/>
    </xf>
    <xf numFmtId="3" fontId="85" fillId="0" borderId="25" xfId="0" applyNumberFormat="1" applyFont="1" applyBorder="1" applyAlignment="1" applyProtection="1">
      <alignment horizontal="center" vertical="center"/>
      <protection locked="0"/>
    </xf>
    <xf numFmtId="3" fontId="85" fillId="0" borderId="26" xfId="0" applyNumberFormat="1" applyFont="1" applyBorder="1" applyAlignment="1" applyProtection="1">
      <alignment horizontal="center" vertical="center"/>
      <protection locked="0"/>
    </xf>
    <xf numFmtId="0" fontId="14" fillId="0" borderId="0" xfId="0" applyFont="1" applyAlignment="1">
      <alignment vertical="center"/>
    </xf>
    <xf numFmtId="0" fontId="49" fillId="0" borderId="0" xfId="0" applyFont="1" applyAlignment="1">
      <alignment horizontal="center" vertical="center" wrapText="1"/>
    </xf>
    <xf numFmtId="0" fontId="82" fillId="0" borderId="27" xfId="0" applyFont="1" applyBorder="1" applyAlignment="1">
      <alignment horizontal="center" vertical="center" wrapText="1"/>
    </xf>
    <xf numFmtId="49" fontId="82" fillId="0" borderId="23" xfId="0" applyNumberFormat="1" applyFont="1" applyBorder="1" applyAlignment="1">
      <alignment horizontal="center" vertical="center"/>
    </xf>
    <xf numFmtId="0" fontId="82" fillId="0" borderId="23" xfId="0" applyFont="1" applyBorder="1" applyAlignment="1">
      <alignment horizontal="center" vertical="center"/>
    </xf>
    <xf numFmtId="0" fontId="82" fillId="0" borderId="24" xfId="0" applyFont="1" applyBorder="1" applyAlignment="1">
      <alignment horizontal="center" vertical="center"/>
    </xf>
    <xf numFmtId="0" fontId="82" fillId="0" borderId="31" xfId="0" applyFont="1" applyBorder="1" applyAlignment="1">
      <alignment horizontal="left" vertical="center" wrapText="1"/>
    </xf>
    <xf numFmtId="0" fontId="27" fillId="0" borderId="22" xfId="0" applyFont="1" applyBorder="1" applyAlignment="1">
      <alignment horizontal="center" vertical="center"/>
    </xf>
    <xf numFmtId="0" fontId="27" fillId="0" borderId="32" xfId="0" applyFont="1" applyBorder="1" applyAlignment="1">
      <alignment horizontal="center" vertical="center"/>
    </xf>
    <xf numFmtId="0" fontId="82" fillId="6" borderId="31" xfId="0" applyFont="1" applyFill="1" applyBorder="1" applyAlignment="1">
      <alignment horizontal="left" vertical="center" wrapText="1"/>
    </xf>
    <xf numFmtId="0" fontId="82" fillId="6" borderId="28" xfId="0" applyFont="1" applyFill="1" applyBorder="1" applyAlignment="1">
      <alignment horizontal="left" vertical="center" wrapText="1"/>
    </xf>
    <xf numFmtId="3" fontId="82" fillId="6" borderId="25" xfId="0" applyNumberFormat="1" applyFont="1" applyFill="1" applyBorder="1" applyAlignment="1">
      <alignment horizontal="center" vertical="center"/>
    </xf>
    <xf numFmtId="3" fontId="82" fillId="6" borderId="26" xfId="0" applyNumberFormat="1" applyFont="1" applyFill="1" applyBorder="1" applyAlignment="1">
      <alignment horizontal="center" vertical="center"/>
    </xf>
    <xf numFmtId="0" fontId="49" fillId="0" borderId="0" xfId="0" applyFont="1" applyAlignment="1">
      <alignment horizontal="center" vertical="center"/>
    </xf>
    <xf numFmtId="0" fontId="82" fillId="16" borderId="23" xfId="0" applyFont="1" applyFill="1" applyBorder="1" applyAlignment="1">
      <alignment horizontal="center" vertical="center" wrapText="1"/>
    </xf>
    <xf numFmtId="0" fontId="82" fillId="16" borderId="24" xfId="0" applyFont="1" applyFill="1" applyBorder="1" applyAlignment="1">
      <alignment horizontal="center" vertical="center" wrapText="1"/>
    </xf>
    <xf numFmtId="0" fontId="54" fillId="0" borderId="0" xfId="0" applyFont="1" applyAlignment="1">
      <alignment wrapText="1"/>
    </xf>
    <xf numFmtId="0" fontId="94" fillId="0" borderId="23" xfId="0" applyFont="1" applyBorder="1" applyAlignment="1">
      <alignment horizontal="center" vertical="center" wrapText="1"/>
    </xf>
    <xf numFmtId="0" fontId="82" fillId="16" borderId="23" xfId="0" applyFont="1" applyFill="1" applyBorder="1" applyAlignment="1">
      <alignment vertical="center" wrapText="1"/>
    </xf>
    <xf numFmtId="0" fontId="44" fillId="16" borderId="34" xfId="0" applyFont="1" applyFill="1" applyBorder="1" applyAlignment="1">
      <alignment horizontal="center" vertical="center" wrapText="1"/>
    </xf>
    <xf numFmtId="0" fontId="94" fillId="16" borderId="23" xfId="0" applyFont="1" applyFill="1" applyBorder="1" applyAlignment="1">
      <alignment horizontal="center" vertical="center"/>
    </xf>
    <xf numFmtId="0" fontId="94" fillId="16" borderId="24" xfId="0" applyFont="1" applyFill="1" applyBorder="1" applyAlignment="1">
      <alignment horizontal="center" vertical="center"/>
    </xf>
    <xf numFmtId="0" fontId="27" fillId="16" borderId="22" xfId="0" applyFont="1" applyFill="1" applyBorder="1" applyAlignment="1">
      <alignment horizontal="center" vertical="center"/>
    </xf>
    <xf numFmtId="0" fontId="11" fillId="16" borderId="22" xfId="0" applyFont="1" applyFill="1" applyBorder="1" applyAlignment="1">
      <alignment horizontal="center" vertical="center"/>
    </xf>
    <xf numFmtId="0" fontId="27" fillId="16" borderId="36" xfId="0" applyFont="1" applyFill="1" applyBorder="1" applyAlignment="1">
      <alignment horizontal="center" vertical="center"/>
    </xf>
    <xf numFmtId="0" fontId="27" fillId="16" borderId="32" xfId="0" applyFont="1" applyFill="1" applyBorder="1" applyAlignment="1">
      <alignment horizontal="center" vertical="center"/>
    </xf>
    <xf numFmtId="0" fontId="27" fillId="16" borderId="25" xfId="0" applyFont="1" applyFill="1" applyBorder="1" applyAlignment="1">
      <alignment horizontal="center" vertical="center"/>
    </xf>
    <xf numFmtId="0" fontId="11" fillId="16" borderId="25" xfId="0" applyFont="1" applyFill="1" applyBorder="1" applyAlignment="1">
      <alignment horizontal="center" vertical="center"/>
    </xf>
    <xf numFmtId="0" fontId="27" fillId="16" borderId="26" xfId="0" applyFont="1" applyFill="1" applyBorder="1" applyAlignment="1">
      <alignment horizontal="center" vertical="center"/>
    </xf>
    <xf numFmtId="0" fontId="27" fillId="16" borderId="23" xfId="0" applyFont="1" applyFill="1" applyBorder="1" applyAlignment="1">
      <alignment horizontal="center" vertical="center"/>
    </xf>
    <xf numFmtId="0" fontId="44" fillId="16" borderId="23" xfId="0" applyFont="1" applyFill="1" applyBorder="1" applyAlignment="1">
      <alignment horizontal="center" vertical="center" wrapText="1"/>
    </xf>
    <xf numFmtId="0" fontId="11" fillId="16" borderId="10" xfId="0" applyFont="1" applyFill="1" applyBorder="1" applyAlignment="1">
      <alignment horizontal="center" vertical="top"/>
    </xf>
    <xf numFmtId="1" fontId="82" fillId="6" borderId="44" xfId="0" applyNumberFormat="1" applyFont="1" applyFill="1" applyBorder="1" applyAlignment="1">
      <alignment horizontal="center" vertical="center"/>
    </xf>
    <xf numFmtId="0" fontId="82" fillId="6" borderId="45" xfId="0" applyFont="1" applyFill="1" applyBorder="1" applyAlignment="1">
      <alignment horizontal="center" vertical="center"/>
    </xf>
    <xf numFmtId="0" fontId="96" fillId="0" borderId="0" xfId="0" applyFont="1" applyAlignment="1">
      <alignment horizontal="left" vertical="center"/>
    </xf>
    <xf numFmtId="0" fontId="97" fillId="0" borderId="0" xfId="1" applyFont="1" applyAlignment="1">
      <alignment vertical="center"/>
    </xf>
    <xf numFmtId="9" fontId="17" fillId="0" borderId="0" xfId="2" applyFont="1"/>
    <xf numFmtId="1" fontId="17" fillId="0" borderId="0" xfId="0" applyNumberFormat="1" applyFont="1"/>
    <xf numFmtId="0" fontId="18" fillId="0" borderId="0" xfId="0" applyFont="1" applyAlignment="1">
      <alignment horizontal="left" vertical="center" wrapText="1"/>
    </xf>
    <xf numFmtId="0" fontId="18" fillId="0" borderId="21" xfId="0" applyFont="1" applyBorder="1" applyAlignment="1">
      <alignment horizontal="left" vertical="center" wrapText="1"/>
    </xf>
    <xf numFmtId="0" fontId="17" fillId="3" borderId="22" xfId="0" applyFont="1" applyFill="1" applyBorder="1" applyAlignment="1">
      <alignment horizontal="center" vertical="center" wrapText="1"/>
    </xf>
    <xf numFmtId="0" fontId="17" fillId="0" borderId="0" xfId="0" applyFont="1" applyAlignment="1">
      <alignment horizontal="center"/>
    </xf>
    <xf numFmtId="0" fontId="3" fillId="0" borderId="22" xfId="0" applyFont="1" applyBorder="1" applyAlignment="1">
      <alignment horizontal="left" vertical="center" wrapText="1"/>
    </xf>
    <xf numFmtId="3" fontId="17" fillId="3" borderId="22" xfId="0" applyNumberFormat="1" applyFont="1" applyFill="1" applyBorder="1" applyAlignment="1">
      <alignment horizontal="center" vertical="center"/>
    </xf>
    <xf numFmtId="0" fontId="48" fillId="0" borderId="0" xfId="0" applyFont="1"/>
    <xf numFmtId="3" fontId="17" fillId="0" borderId="22" xfId="0" applyNumberFormat="1" applyFont="1" applyBorder="1" applyAlignment="1">
      <alignment horizontal="center" vertical="center"/>
    </xf>
    <xf numFmtId="0" fontId="48" fillId="0" borderId="22" xfId="0" applyFont="1" applyBorder="1" applyAlignment="1">
      <alignment horizontal="left" vertical="center" wrapText="1" indent="4"/>
    </xf>
    <xf numFmtId="0" fontId="48" fillId="0" borderId="0" xfId="0" applyFont="1" applyAlignment="1">
      <alignment horizontal="left" vertical="center" wrapText="1" indent="4"/>
    </xf>
    <xf numFmtId="3" fontId="17" fillId="0" borderId="0" xfId="0" applyNumberFormat="1" applyFont="1" applyAlignment="1">
      <alignment horizontal="center" vertical="center"/>
    </xf>
    <xf numFmtId="0" fontId="48" fillId="0" borderId="22" xfId="0" applyFont="1" applyBorder="1" applyAlignment="1">
      <alignment horizontal="left" vertical="center" wrapText="1" indent="2"/>
    </xf>
    <xf numFmtId="0" fontId="48" fillId="3" borderId="22" xfId="0" applyFont="1" applyFill="1" applyBorder="1" applyAlignment="1">
      <alignment horizontal="center" vertical="center" wrapText="1"/>
    </xf>
    <xf numFmtId="49" fontId="17" fillId="3" borderId="22" xfId="0" applyNumberFormat="1" applyFont="1" applyFill="1" applyBorder="1" applyAlignment="1">
      <alignment horizontal="center" vertical="center" wrapText="1"/>
    </xf>
    <xf numFmtId="0" fontId="17" fillId="0" borderId="0" xfId="0" applyFont="1" applyAlignment="1">
      <alignment wrapText="1"/>
    </xf>
    <xf numFmtId="0" fontId="6" fillId="0" borderId="29" xfId="0" applyFont="1" applyBorder="1" applyAlignment="1">
      <alignment horizontal="center" vertical="center" wrapText="1"/>
    </xf>
    <xf numFmtId="0" fontId="17" fillId="0" borderId="0" xfId="0" applyFont="1" applyAlignment="1" applyProtection="1">
      <alignment horizontal="left" vertical="center" wrapText="1"/>
      <protection locked="0"/>
    </xf>
    <xf numFmtId="0" fontId="42" fillId="15" borderId="0" xfId="0" applyFont="1" applyFill="1"/>
    <xf numFmtId="0" fontId="42" fillId="0" borderId="0" xfId="0" applyFont="1" applyAlignment="1">
      <alignment horizontal="left"/>
    </xf>
    <xf numFmtId="0" fontId="90" fillId="0" borderId="0" xfId="0" applyFont="1" applyAlignment="1">
      <alignment vertical="center"/>
    </xf>
    <xf numFmtId="0" fontId="18" fillId="0" borderId="0" xfId="0" applyFont="1"/>
    <xf numFmtId="0" fontId="47" fillId="0" borderId="0" xfId="0" applyFont="1"/>
    <xf numFmtId="0" fontId="61" fillId="0" borderId="0" xfId="0" applyFont="1"/>
    <xf numFmtId="0" fontId="53" fillId="0" borderId="27" xfId="0" applyFont="1" applyBorder="1" applyAlignment="1">
      <alignment horizontal="left" vertical="center" wrapText="1"/>
    </xf>
    <xf numFmtId="0" fontId="53" fillId="0" borderId="31" xfId="0" applyFont="1" applyBorder="1" applyAlignment="1">
      <alignment horizontal="left" vertical="center" wrapText="1"/>
    </xf>
    <xf numFmtId="0" fontId="47" fillId="0" borderId="0" xfId="0" applyFont="1" applyAlignment="1">
      <alignment horizontal="left"/>
    </xf>
    <xf numFmtId="0" fontId="18" fillId="0" borderId="0" xfId="0" applyFont="1" applyAlignment="1">
      <alignment horizontal="center" vertical="center"/>
    </xf>
    <xf numFmtId="9" fontId="53" fillId="0" borderId="0" xfId="0" applyNumberFormat="1" applyFont="1" applyAlignment="1">
      <alignment horizontal="center" vertical="center"/>
    </xf>
    <xf numFmtId="0" fontId="42" fillId="0" borderId="0" xfId="0" applyFont="1" applyAlignment="1" applyProtection="1">
      <alignment horizontal="center" vertical="center" wrapText="1"/>
      <protection locked="0"/>
    </xf>
    <xf numFmtId="0" fontId="101" fillId="0" borderId="0" xfId="0" applyFont="1" applyAlignment="1">
      <alignment vertical="center"/>
    </xf>
    <xf numFmtId="0" fontId="47" fillId="0" borderId="0" xfId="0" applyFont="1" applyAlignment="1">
      <alignment vertical="center"/>
    </xf>
    <xf numFmtId="0" fontId="8" fillId="0" borderId="0" xfId="0" applyFont="1" applyAlignment="1">
      <alignment horizontal="center"/>
    </xf>
    <xf numFmtId="0" fontId="25" fillId="0" borderId="0" xfId="0" applyFont="1" applyAlignment="1">
      <alignment horizontal="center" vertical="center" wrapText="1"/>
    </xf>
    <xf numFmtId="0" fontId="53" fillId="0" borderId="28" xfId="0" applyFont="1" applyBorder="1" applyAlignment="1">
      <alignment horizontal="center" vertical="center" wrapText="1"/>
    </xf>
    <xf numFmtId="0" fontId="53" fillId="0" borderId="59" xfId="0" applyFont="1" applyBorder="1" applyAlignment="1">
      <alignment horizontal="center" vertical="center"/>
    </xf>
    <xf numFmtId="0" fontId="48" fillId="0" borderId="28" xfId="0" applyFont="1" applyBorder="1" applyAlignment="1">
      <alignment horizontal="center" vertical="center" wrapText="1"/>
    </xf>
    <xf numFmtId="0" fontId="48" fillId="0" borderId="25" xfId="0" applyFont="1" applyBorder="1" applyAlignment="1">
      <alignment horizontal="center" vertical="center" wrapText="1"/>
    </xf>
    <xf numFmtId="0" fontId="48" fillId="0" borderId="26" xfId="0" applyFont="1" applyBorder="1" applyAlignment="1">
      <alignment horizontal="center" vertical="center" wrapText="1"/>
    </xf>
    <xf numFmtId="0" fontId="25" fillId="0" borderId="26" xfId="0" applyFont="1" applyBorder="1" applyAlignment="1">
      <alignment horizontal="center" vertical="center" wrapText="1"/>
    </xf>
    <xf numFmtId="0" fontId="3" fillId="0" borderId="49" xfId="0" applyFont="1" applyBorder="1" applyAlignment="1">
      <alignment horizontal="center" vertical="center" wrapText="1"/>
    </xf>
    <xf numFmtId="0" fontId="3" fillId="0" borderId="35" xfId="0" applyFont="1" applyBorder="1" applyAlignment="1">
      <alignment horizontal="center" vertical="center" wrapText="1"/>
    </xf>
    <xf numFmtId="0" fontId="42" fillId="0" borderId="50" xfId="0" applyFont="1" applyBorder="1" applyAlignment="1">
      <alignment horizontal="center" vertical="center"/>
    </xf>
    <xf numFmtId="0" fontId="48" fillId="0" borderId="54" xfId="0" applyFont="1" applyBorder="1" applyAlignment="1">
      <alignment horizontal="center" vertical="center" wrapText="1"/>
    </xf>
    <xf numFmtId="0" fontId="102" fillId="0" borderId="0" xfId="0" applyFont="1" applyAlignment="1">
      <alignment horizontal="center" vertical="center" wrapText="1"/>
    </xf>
    <xf numFmtId="0" fontId="48" fillId="0" borderId="49" xfId="0" applyFont="1" applyBorder="1" applyAlignment="1">
      <alignment horizontal="center" vertical="center" wrapText="1"/>
    </xf>
    <xf numFmtId="0" fontId="48" fillId="0" borderId="35" xfId="0" applyFont="1" applyBorder="1" applyAlignment="1">
      <alignment horizontal="center" vertical="center" wrapText="1"/>
    </xf>
    <xf numFmtId="0" fontId="25" fillId="0" borderId="50" xfId="0" applyFont="1" applyBorder="1" applyAlignment="1">
      <alignment horizontal="center" vertical="center" wrapText="1"/>
    </xf>
    <xf numFmtId="0" fontId="3" fillId="0" borderId="0" xfId="0" applyFont="1" applyAlignment="1">
      <alignment horizontal="center" vertical="center" wrapText="1"/>
    </xf>
    <xf numFmtId="0" fontId="3" fillId="0" borderId="26" xfId="0" applyFont="1" applyBorder="1" applyAlignment="1">
      <alignment horizontal="center" vertical="center" wrapText="1"/>
    </xf>
    <xf numFmtId="9" fontId="17" fillId="3" borderId="57" xfId="2" applyFont="1" applyFill="1" applyBorder="1" applyAlignment="1">
      <alignment horizontal="center" vertical="center"/>
    </xf>
    <xf numFmtId="9" fontId="17" fillId="3" borderId="34" xfId="2" applyFont="1" applyFill="1" applyBorder="1" applyAlignment="1">
      <alignment horizontal="center" vertical="center"/>
    </xf>
    <xf numFmtId="9" fontId="17" fillId="3" borderId="55" xfId="2" applyFont="1" applyFill="1" applyBorder="1" applyAlignment="1">
      <alignment horizontal="center" vertical="center"/>
    </xf>
    <xf numFmtId="3" fontId="17" fillId="3" borderId="57" xfId="0" applyNumberFormat="1" applyFont="1" applyFill="1" applyBorder="1" applyAlignment="1">
      <alignment horizontal="center" vertical="center"/>
    </xf>
    <xf numFmtId="3" fontId="17" fillId="3" borderId="34" xfId="0" applyNumberFormat="1" applyFont="1" applyFill="1" applyBorder="1" applyAlignment="1">
      <alignment horizontal="center" vertical="center"/>
    </xf>
    <xf numFmtId="3" fontId="17" fillId="3" borderId="55" xfId="0" applyNumberFormat="1" applyFont="1" applyFill="1" applyBorder="1" applyAlignment="1">
      <alignment horizontal="center" vertical="center"/>
    </xf>
    <xf numFmtId="3" fontId="86" fillId="4" borderId="55" xfId="0" applyNumberFormat="1" applyFont="1" applyFill="1" applyBorder="1" applyAlignment="1">
      <alignment horizontal="center" vertical="center"/>
    </xf>
    <xf numFmtId="3" fontId="86" fillId="4" borderId="19" xfId="0" applyNumberFormat="1" applyFont="1" applyFill="1" applyBorder="1" applyAlignment="1">
      <alignment horizontal="center" vertical="center"/>
    </xf>
    <xf numFmtId="3" fontId="46" fillId="0" borderId="27" xfId="0" applyNumberFormat="1" applyFont="1" applyBorder="1" applyAlignment="1">
      <alignment horizontal="center" vertical="center"/>
    </xf>
    <xf numFmtId="3" fontId="46" fillId="0" borderId="23" xfId="0" applyNumberFormat="1" applyFont="1" applyBorder="1" applyAlignment="1">
      <alignment horizontal="center" vertical="center"/>
    </xf>
    <xf numFmtId="3" fontId="103" fillId="4" borderId="24" xfId="0" applyNumberFormat="1" applyFont="1" applyFill="1" applyBorder="1" applyAlignment="1">
      <alignment horizontal="center" vertical="center"/>
    </xf>
    <xf numFmtId="3" fontId="17" fillId="3" borderId="20" xfId="0" applyNumberFormat="1" applyFont="1" applyFill="1" applyBorder="1" applyAlignment="1">
      <alignment horizontal="center" vertical="center"/>
    </xf>
    <xf numFmtId="3" fontId="48" fillId="0" borderId="0" xfId="0" applyNumberFormat="1" applyFont="1" applyAlignment="1">
      <alignment horizontal="center" vertical="center" wrapText="1"/>
    </xf>
    <xf numFmtId="3" fontId="86" fillId="4" borderId="24" xfId="0" applyNumberFormat="1" applyFont="1" applyFill="1" applyBorder="1" applyAlignment="1">
      <alignment horizontal="center" vertical="center"/>
    </xf>
    <xf numFmtId="3" fontId="46" fillId="0" borderId="0" xfId="0" applyNumberFormat="1" applyFont="1" applyAlignment="1">
      <alignment horizontal="center" vertical="center"/>
    </xf>
    <xf numFmtId="3" fontId="46" fillId="0" borderId="57" xfId="0" applyNumberFormat="1" applyFont="1" applyBorder="1" applyAlignment="1">
      <alignment horizontal="center" vertical="center"/>
    </xf>
    <xf numFmtId="3" fontId="46" fillId="0" borderId="34" xfId="0" applyNumberFormat="1" applyFont="1" applyBorder="1" applyAlignment="1">
      <alignment horizontal="center" vertical="center"/>
    </xf>
    <xf numFmtId="3" fontId="103" fillId="4" borderId="55" xfId="0" applyNumberFormat="1" applyFont="1" applyFill="1" applyBorder="1" applyAlignment="1">
      <alignment horizontal="center" vertical="center"/>
    </xf>
    <xf numFmtId="0" fontId="17" fillId="0" borderId="21" xfId="0" applyFont="1" applyBorder="1" applyAlignment="1">
      <alignment horizontal="left" vertical="center"/>
    </xf>
    <xf numFmtId="9" fontId="17" fillId="3" borderId="31" xfId="2" applyFont="1" applyFill="1" applyBorder="1" applyAlignment="1">
      <alignment horizontal="center" vertical="center"/>
    </xf>
    <xf numFmtId="9" fontId="17" fillId="3" borderId="22" xfId="2" applyFont="1" applyFill="1" applyBorder="1" applyAlignment="1">
      <alignment horizontal="center" vertical="center"/>
    </xf>
    <xf numFmtId="9" fontId="17" fillId="3" borderId="32" xfId="2" applyFont="1" applyFill="1" applyBorder="1" applyAlignment="1">
      <alignment horizontal="center" vertical="center"/>
    </xf>
    <xf numFmtId="3" fontId="17" fillId="3" borderId="31" xfId="0" applyNumberFormat="1" applyFont="1" applyFill="1" applyBorder="1" applyAlignment="1">
      <alignment horizontal="center" vertical="center"/>
    </xf>
    <xf numFmtId="3" fontId="86" fillId="4" borderId="32" xfId="0" applyNumberFormat="1" applyFont="1" applyFill="1" applyBorder="1" applyAlignment="1">
      <alignment horizontal="center" vertical="center"/>
    </xf>
    <xf numFmtId="3" fontId="86" fillId="4" borderId="21" xfId="0" applyNumberFormat="1" applyFont="1" applyFill="1" applyBorder="1" applyAlignment="1">
      <alignment horizontal="center" vertical="center"/>
    </xf>
    <xf numFmtId="3" fontId="46" fillId="0" borderId="31" xfId="0" applyNumberFormat="1" applyFont="1" applyBorder="1" applyAlignment="1">
      <alignment horizontal="center" vertical="center"/>
    </xf>
    <xf numFmtId="3" fontId="46" fillId="0" borderId="22" xfId="0" applyNumberFormat="1" applyFont="1" applyBorder="1" applyAlignment="1">
      <alignment horizontal="center" vertical="center"/>
    </xf>
    <xf numFmtId="3" fontId="103" fillId="4" borderId="32" xfId="0" applyNumberFormat="1" applyFont="1" applyFill="1" applyBorder="1" applyAlignment="1">
      <alignment horizontal="center" vertical="center"/>
    </xf>
    <xf numFmtId="0" fontId="48" fillId="0" borderId="21" xfId="0" applyFont="1" applyBorder="1" applyAlignment="1">
      <alignment horizontal="left" vertical="center" wrapText="1"/>
    </xf>
    <xf numFmtId="0" fontId="17" fillId="0" borderId="21" xfId="0" applyFont="1" applyBorder="1" applyAlignment="1">
      <alignment horizontal="left"/>
    </xf>
    <xf numFmtId="3" fontId="17" fillId="3" borderId="32" xfId="0" applyNumberFormat="1" applyFont="1" applyFill="1" applyBorder="1" applyAlignment="1">
      <alignment horizontal="center" vertical="center"/>
    </xf>
    <xf numFmtId="0" fontId="86" fillId="0" borderId="0" xfId="0" applyFont="1" applyAlignment="1">
      <alignment horizontal="center"/>
    </xf>
    <xf numFmtId="0" fontId="86" fillId="4" borderId="59" xfId="0" applyFont="1" applyFill="1" applyBorder="1" applyAlignment="1">
      <alignment horizontal="left" vertical="center"/>
    </xf>
    <xf numFmtId="3" fontId="86" fillId="4" borderId="28" xfId="0" applyNumberFormat="1" applyFont="1" applyFill="1" applyBorder="1" applyAlignment="1">
      <alignment horizontal="center" vertical="center"/>
    </xf>
    <xf numFmtId="3" fontId="86" fillId="4" borderId="25" xfId="0" applyNumberFormat="1" applyFont="1" applyFill="1" applyBorder="1" applyAlignment="1">
      <alignment horizontal="center" vertical="center"/>
    </xf>
    <xf numFmtId="3" fontId="86" fillId="4" borderId="26" xfId="0" applyNumberFormat="1" applyFont="1" applyFill="1" applyBorder="1" applyAlignment="1">
      <alignment horizontal="center" vertical="center"/>
    </xf>
    <xf numFmtId="3" fontId="86" fillId="4" borderId="49" xfId="0" applyNumberFormat="1" applyFont="1" applyFill="1" applyBorder="1" applyAlignment="1">
      <alignment horizontal="center" vertical="center"/>
    </xf>
    <xf numFmtId="3" fontId="86" fillId="4" borderId="35" xfId="0" applyNumberFormat="1" applyFont="1" applyFill="1" applyBorder="1" applyAlignment="1">
      <alignment horizontal="center" vertical="center"/>
    </xf>
    <xf numFmtId="3" fontId="86" fillId="4" borderId="50" xfId="0" applyNumberFormat="1" applyFont="1" applyFill="1" applyBorder="1" applyAlignment="1">
      <alignment horizontal="center" vertical="center"/>
    </xf>
    <xf numFmtId="3" fontId="86" fillId="4" borderId="59" xfId="0" applyNumberFormat="1" applyFont="1" applyFill="1" applyBorder="1" applyAlignment="1">
      <alignment horizontal="center" vertical="center"/>
    </xf>
    <xf numFmtId="3" fontId="103" fillId="4" borderId="49" xfId="0" applyNumberFormat="1" applyFont="1" applyFill="1" applyBorder="1" applyAlignment="1">
      <alignment horizontal="center" vertical="center"/>
    </xf>
    <xf numFmtId="3" fontId="103" fillId="4" borderId="35" xfId="0" applyNumberFormat="1" applyFont="1" applyFill="1" applyBorder="1" applyAlignment="1">
      <alignment horizontal="center" vertical="center"/>
    </xf>
    <xf numFmtId="3" fontId="103" fillId="4" borderId="50" xfId="0" applyNumberFormat="1" applyFont="1" applyFill="1" applyBorder="1" applyAlignment="1">
      <alignment horizontal="center" vertical="center"/>
    </xf>
    <xf numFmtId="3" fontId="86" fillId="3" borderId="54" xfId="0" applyNumberFormat="1" applyFont="1" applyFill="1" applyBorder="1" applyAlignment="1">
      <alignment horizontal="center" vertical="center"/>
    </xf>
    <xf numFmtId="3" fontId="86" fillId="3" borderId="25" xfId="0" applyNumberFormat="1" applyFont="1" applyFill="1" applyBorder="1" applyAlignment="1">
      <alignment horizontal="center" vertical="center"/>
    </xf>
    <xf numFmtId="0" fontId="17" fillId="0" borderId="58" xfId="0" applyFont="1" applyBorder="1" applyAlignment="1">
      <alignment horizontal="left" vertical="center" wrapText="1"/>
    </xf>
    <xf numFmtId="9" fontId="17" fillId="3" borderId="27" xfId="2" applyFont="1" applyFill="1" applyBorder="1" applyAlignment="1">
      <alignment horizontal="center" vertical="center"/>
    </xf>
    <xf numFmtId="9" fontId="17" fillId="3" borderId="23" xfId="2" applyFont="1" applyFill="1" applyBorder="1" applyAlignment="1">
      <alignment horizontal="center" vertical="center"/>
    </xf>
    <xf numFmtId="9" fontId="17" fillId="3" borderId="24" xfId="2" applyFont="1" applyFill="1" applyBorder="1" applyAlignment="1">
      <alignment horizontal="center" vertical="center"/>
    </xf>
    <xf numFmtId="3" fontId="17" fillId="3" borderId="27" xfId="0" applyNumberFormat="1" applyFont="1" applyFill="1" applyBorder="1" applyAlignment="1">
      <alignment horizontal="center" vertical="center"/>
    </xf>
    <xf numFmtId="3" fontId="17" fillId="3" borderId="23" xfId="0" applyNumberFormat="1" applyFont="1" applyFill="1" applyBorder="1" applyAlignment="1">
      <alignment horizontal="center" vertical="center"/>
    </xf>
    <xf numFmtId="3" fontId="17" fillId="3" borderId="24" xfId="0" applyNumberFormat="1" applyFont="1" applyFill="1" applyBorder="1" applyAlignment="1">
      <alignment horizontal="center" vertical="center"/>
    </xf>
    <xf numFmtId="3" fontId="86" fillId="4" borderId="58" xfId="0" applyNumberFormat="1" applyFont="1" applyFill="1" applyBorder="1" applyAlignment="1">
      <alignment horizontal="center" vertical="center"/>
    </xf>
    <xf numFmtId="3" fontId="48" fillId="3" borderId="31" xfId="0" applyNumberFormat="1" applyFont="1" applyFill="1" applyBorder="1" applyAlignment="1">
      <alignment horizontal="center" vertical="center"/>
    </xf>
    <xf numFmtId="3" fontId="48" fillId="3" borderId="22" xfId="0" applyNumberFormat="1" applyFont="1" applyFill="1" applyBorder="1" applyAlignment="1">
      <alignment horizontal="center" vertical="center"/>
    </xf>
    <xf numFmtId="0" fontId="17" fillId="0" borderId="21" xfId="0" applyFont="1" applyBorder="1" applyAlignment="1">
      <alignment horizontal="left" vertical="center" wrapText="1"/>
    </xf>
    <xf numFmtId="0" fontId="85" fillId="0" borderId="0" xfId="0" applyFont="1" applyAlignment="1">
      <alignment horizontal="center"/>
    </xf>
    <xf numFmtId="0" fontId="86" fillId="4" borderId="59" xfId="0" applyFont="1" applyFill="1" applyBorder="1" applyAlignment="1">
      <alignment horizontal="left" vertical="center" wrapText="1"/>
    </xf>
    <xf numFmtId="0" fontId="46" fillId="0" borderId="0" xfId="0" applyFont="1" applyAlignment="1">
      <alignment horizontal="center"/>
    </xf>
    <xf numFmtId="3" fontId="48" fillId="3" borderId="27" xfId="0" applyNumberFormat="1" applyFont="1" applyFill="1" applyBorder="1" applyAlignment="1">
      <alignment horizontal="center" vertical="center"/>
    </xf>
    <xf numFmtId="3" fontId="48" fillId="3" borderId="23" xfId="0" applyNumberFormat="1" applyFont="1" applyFill="1" applyBorder="1" applyAlignment="1">
      <alignment horizontal="center" vertical="center"/>
    </xf>
    <xf numFmtId="3" fontId="48" fillId="3" borderId="24" xfId="0" applyNumberFormat="1" applyFont="1" applyFill="1" applyBorder="1" applyAlignment="1">
      <alignment horizontal="center" vertical="center"/>
    </xf>
    <xf numFmtId="3" fontId="17" fillId="3" borderId="57" xfId="2" applyNumberFormat="1" applyFont="1" applyFill="1" applyBorder="1" applyAlignment="1">
      <alignment horizontal="center" vertical="center"/>
    </xf>
    <xf numFmtId="3" fontId="17" fillId="3" borderId="34" xfId="2" applyNumberFormat="1" applyFont="1" applyFill="1" applyBorder="1" applyAlignment="1">
      <alignment horizontal="center" vertical="center"/>
    </xf>
    <xf numFmtId="3" fontId="48" fillId="3" borderId="32" xfId="0" applyNumberFormat="1" applyFont="1" applyFill="1" applyBorder="1" applyAlignment="1">
      <alignment horizontal="center" vertical="center"/>
    </xf>
    <xf numFmtId="9" fontId="103" fillId="3" borderId="31" xfId="2" applyFont="1" applyFill="1" applyBorder="1" applyAlignment="1">
      <alignment horizontal="center" vertical="center"/>
    </xf>
    <xf numFmtId="9" fontId="103" fillId="3" borderId="22" xfId="2" applyFont="1" applyFill="1" applyBorder="1" applyAlignment="1">
      <alignment horizontal="center" vertical="center"/>
    </xf>
    <xf numFmtId="9" fontId="103" fillId="3" borderId="32" xfId="2" applyFont="1" applyFill="1" applyBorder="1" applyAlignment="1">
      <alignment horizontal="center" vertical="center"/>
    </xf>
    <xf numFmtId="3" fontId="103" fillId="3" borderId="31" xfId="0" applyNumberFormat="1" applyFont="1" applyFill="1" applyBorder="1" applyAlignment="1">
      <alignment horizontal="center" vertical="center"/>
    </xf>
    <xf numFmtId="3" fontId="103" fillId="3" borderId="22" xfId="0" applyNumberFormat="1" applyFont="1" applyFill="1" applyBorder="1" applyAlignment="1">
      <alignment horizontal="center" vertical="center"/>
    </xf>
    <xf numFmtId="0" fontId="17" fillId="0" borderId="24" xfId="0" applyFont="1" applyBorder="1" applyAlignment="1">
      <alignment horizontal="left" vertical="center" wrapText="1"/>
    </xf>
    <xf numFmtId="0" fontId="48" fillId="0" borderId="32" xfId="0" applyFont="1" applyBorder="1" applyAlignment="1">
      <alignment horizontal="left" vertical="center" wrapText="1"/>
    </xf>
    <xf numFmtId="0" fontId="17" fillId="0" borderId="32" xfId="0" applyFont="1" applyBorder="1" applyAlignment="1">
      <alignment horizontal="left" vertical="center" wrapText="1"/>
    </xf>
    <xf numFmtId="0" fontId="86" fillId="4" borderId="26" xfId="0" applyFont="1" applyFill="1" applyBorder="1" applyAlignment="1">
      <alignment horizontal="left" vertical="center" wrapText="1"/>
    </xf>
    <xf numFmtId="3" fontId="17" fillId="3" borderId="27" xfId="2" applyNumberFormat="1" applyFont="1" applyFill="1" applyBorder="1" applyAlignment="1">
      <alignment horizontal="center" vertical="center"/>
    </xf>
    <xf numFmtId="3" fontId="17" fillId="3" borderId="23" xfId="2" applyNumberFormat="1" applyFont="1" applyFill="1" applyBorder="1" applyAlignment="1">
      <alignment horizontal="center" vertical="center"/>
    </xf>
    <xf numFmtId="3" fontId="17" fillId="3" borderId="24" xfId="2" applyNumberFormat="1" applyFont="1" applyFill="1" applyBorder="1" applyAlignment="1">
      <alignment horizontal="center" vertical="center"/>
    </xf>
    <xf numFmtId="3" fontId="17" fillId="3" borderId="31" xfId="2" applyNumberFormat="1" applyFont="1" applyFill="1" applyBorder="1" applyAlignment="1">
      <alignment horizontal="center" vertical="center"/>
    </xf>
    <xf numFmtId="3" fontId="17" fillId="3" borderId="22" xfId="2" applyNumberFormat="1" applyFont="1" applyFill="1" applyBorder="1" applyAlignment="1">
      <alignment horizontal="center" vertical="center"/>
    </xf>
    <xf numFmtId="3" fontId="17" fillId="3" borderId="32" xfId="2" applyNumberFormat="1" applyFont="1" applyFill="1" applyBorder="1" applyAlignment="1">
      <alignment horizontal="center" vertical="center"/>
    </xf>
    <xf numFmtId="0" fontId="31" fillId="0" borderId="0" xfId="0" applyFont="1" applyAlignment="1">
      <alignment horizontal="center"/>
    </xf>
    <xf numFmtId="0" fontId="48" fillId="0" borderId="58" xfId="0" applyFont="1" applyBorder="1" applyAlignment="1">
      <alignment horizontal="left" vertical="center" wrapText="1"/>
    </xf>
    <xf numFmtId="3" fontId="17" fillId="3" borderId="52" xfId="2" applyNumberFormat="1" applyFont="1" applyFill="1" applyBorder="1" applyAlignment="1">
      <alignment horizontal="center" vertical="center"/>
    </xf>
    <xf numFmtId="3" fontId="17" fillId="3" borderId="58" xfId="2" applyNumberFormat="1" applyFont="1" applyFill="1" applyBorder="1" applyAlignment="1">
      <alignment horizontal="center" vertical="center"/>
    </xf>
    <xf numFmtId="3" fontId="86" fillId="4" borderId="60" xfId="0" applyNumberFormat="1" applyFont="1" applyFill="1" applyBorder="1" applyAlignment="1">
      <alignment horizontal="center" vertical="center"/>
    </xf>
    <xf numFmtId="3" fontId="17" fillId="3" borderId="29" xfId="2" applyNumberFormat="1" applyFont="1" applyFill="1" applyBorder="1" applyAlignment="1">
      <alignment horizontal="center" vertical="center"/>
    </xf>
    <xf numFmtId="3" fontId="17" fillId="3" borderId="21" xfId="2" applyNumberFormat="1" applyFont="1" applyFill="1" applyBorder="1" applyAlignment="1">
      <alignment horizontal="center" vertical="center"/>
    </xf>
    <xf numFmtId="3" fontId="86" fillId="4" borderId="42" xfId="0" applyNumberFormat="1" applyFont="1" applyFill="1" applyBorder="1" applyAlignment="1">
      <alignment horizontal="center" vertical="center"/>
    </xf>
    <xf numFmtId="0" fontId="51" fillId="0" borderId="21" xfId="0" applyFont="1" applyBorder="1" applyAlignment="1">
      <alignment horizontal="left" vertical="center" wrapText="1"/>
    </xf>
    <xf numFmtId="0" fontId="85" fillId="0" borderId="0" xfId="0" applyFont="1" applyAlignment="1">
      <alignment horizontal="center" vertical="center"/>
    </xf>
    <xf numFmtId="3" fontId="86" fillId="4" borderId="61" xfId="0" applyNumberFormat="1" applyFont="1" applyFill="1" applyBorder="1" applyAlignment="1">
      <alignment horizontal="center" vertical="center"/>
    </xf>
    <xf numFmtId="0" fontId="102" fillId="0" borderId="0" xfId="3" applyFont="1" applyAlignment="1">
      <alignment horizontal="center" vertical="center" wrapText="1"/>
    </xf>
    <xf numFmtId="0" fontId="104" fillId="0" borderId="0" xfId="0" applyFont="1" applyAlignment="1">
      <alignment horizontal="left" vertical="center" wrapText="1"/>
    </xf>
    <xf numFmtId="0" fontId="103" fillId="0" borderId="0" xfId="0" applyFont="1" applyAlignment="1">
      <alignment horizontal="center" vertical="center"/>
    </xf>
    <xf numFmtId="3" fontId="103" fillId="0" borderId="0" xfId="0" applyNumberFormat="1" applyFont="1" applyAlignment="1">
      <alignment horizontal="center" vertical="center"/>
    </xf>
    <xf numFmtId="0" fontId="3" fillId="0" borderId="43" xfId="0" applyFont="1" applyBorder="1" applyAlignment="1">
      <alignment horizontal="center" vertical="center"/>
    </xf>
    <xf numFmtId="0" fontId="3" fillId="0" borderId="44" xfId="0" applyFont="1" applyBorder="1" applyAlignment="1">
      <alignment horizontal="center" vertical="center"/>
    </xf>
    <xf numFmtId="0" fontId="3" fillId="0" borderId="45" xfId="0" applyFont="1" applyBorder="1" applyAlignment="1">
      <alignment horizontal="center" vertical="center"/>
    </xf>
    <xf numFmtId="0" fontId="48" fillId="0" borderId="57" xfId="0" applyFont="1" applyBorder="1" applyAlignment="1">
      <alignment horizontal="left" vertical="center" wrapText="1" indent="2"/>
    </xf>
    <xf numFmtId="0" fontId="17" fillId="0" borderId="34" xfId="0" applyFont="1" applyBorder="1" applyAlignment="1">
      <alignment horizontal="center" vertical="center"/>
    </xf>
    <xf numFmtId="0" fontId="48" fillId="0" borderId="31" xfId="0" applyFont="1" applyBorder="1" applyAlignment="1">
      <alignment horizontal="left" vertical="center" wrapText="1" indent="2"/>
    </xf>
    <xf numFmtId="0" fontId="3" fillId="0" borderId="28" xfId="0" applyFont="1" applyBorder="1" applyAlignment="1">
      <alignment horizontal="left" vertical="center" wrapText="1" indent="2"/>
    </xf>
    <xf numFmtId="3" fontId="46" fillId="0" borderId="25" xfId="0" applyNumberFormat="1" applyFont="1" applyBorder="1" applyAlignment="1">
      <alignment horizontal="center" vertical="center"/>
    </xf>
    <xf numFmtId="3" fontId="46" fillId="0" borderId="26" xfId="0" applyNumberFormat="1" applyFont="1" applyBorder="1" applyAlignment="1">
      <alignment horizontal="center" vertical="center"/>
    </xf>
    <xf numFmtId="0" fontId="105" fillId="0" borderId="0" xfId="0" applyFont="1" applyAlignment="1">
      <alignment horizontal="left" vertical="center" wrapText="1" indent="2"/>
    </xf>
    <xf numFmtId="0" fontId="106" fillId="0" borderId="0" xfId="0" applyFont="1" applyAlignment="1">
      <alignment horizontal="center" vertical="center"/>
    </xf>
    <xf numFmtId="0" fontId="48" fillId="0" borderId="34" xfId="0" applyFont="1" applyBorder="1" applyAlignment="1">
      <alignment horizontal="center" vertical="center"/>
    </xf>
    <xf numFmtId="0" fontId="48" fillId="0" borderId="27" xfId="0" applyFont="1" applyBorder="1" applyAlignment="1">
      <alignment horizontal="left" vertical="center" wrapText="1" indent="2"/>
    </xf>
    <xf numFmtId="0" fontId="48" fillId="0" borderId="23" xfId="0" applyFont="1" applyBorder="1" applyAlignment="1">
      <alignment horizontal="center" vertical="center"/>
    </xf>
    <xf numFmtId="0" fontId="3" fillId="0" borderId="37" xfId="0" applyFont="1" applyBorder="1" applyAlignment="1">
      <alignment horizontal="center" vertical="center"/>
    </xf>
    <xf numFmtId="0" fontId="3" fillId="0" borderId="39" xfId="0" applyFont="1" applyBorder="1" applyAlignment="1">
      <alignment horizontal="center" vertical="center"/>
    </xf>
    <xf numFmtId="0" fontId="3" fillId="0" borderId="23" xfId="0" applyFont="1" applyBorder="1" applyAlignment="1">
      <alignment horizontal="center" vertical="center"/>
    </xf>
    <xf numFmtId="0" fontId="3" fillId="0" borderId="24" xfId="0" applyFont="1" applyBorder="1" applyAlignment="1">
      <alignment horizontal="center" vertical="center"/>
    </xf>
    <xf numFmtId="3" fontId="46" fillId="0" borderId="22" xfId="0" applyNumberFormat="1" applyFont="1" applyBorder="1" applyAlignment="1">
      <alignment horizontal="center" vertical="center" wrapText="1"/>
    </xf>
    <xf numFmtId="3" fontId="46" fillId="0" borderId="25" xfId="0" applyNumberFormat="1" applyFont="1" applyBorder="1" applyAlignment="1">
      <alignment horizontal="center" vertical="center" wrapText="1"/>
    </xf>
    <xf numFmtId="0" fontId="3" fillId="0" borderId="46" xfId="0" applyFont="1" applyBorder="1" applyAlignment="1">
      <alignment horizontal="left" vertical="center" wrapText="1" indent="2"/>
    </xf>
    <xf numFmtId="3" fontId="46" fillId="0" borderId="47" xfId="0" applyNumberFormat="1" applyFont="1" applyBorder="1" applyAlignment="1">
      <alignment horizontal="center" vertical="center" wrapText="1"/>
    </xf>
    <xf numFmtId="3" fontId="46" fillId="0" borderId="47" xfId="0" applyNumberFormat="1" applyFont="1" applyBorder="1" applyAlignment="1">
      <alignment horizontal="center" vertical="center"/>
    </xf>
    <xf numFmtId="3" fontId="46" fillId="0" borderId="74" xfId="0" applyNumberFormat="1" applyFont="1" applyBorder="1" applyAlignment="1">
      <alignment horizontal="center" vertical="center"/>
    </xf>
    <xf numFmtId="0" fontId="46" fillId="0" borderId="0" xfId="0" applyFont="1" applyAlignment="1">
      <alignment horizontal="left" vertical="center" wrapText="1" indent="2"/>
    </xf>
    <xf numFmtId="3" fontId="46" fillId="0" borderId="0" xfId="0" applyNumberFormat="1" applyFont="1" applyAlignment="1">
      <alignment horizontal="center" vertical="center" wrapText="1"/>
    </xf>
    <xf numFmtId="0" fontId="48" fillId="0" borderId="43" xfId="0" applyFont="1" applyBorder="1" applyAlignment="1">
      <alignment horizontal="center" vertical="center"/>
    </xf>
    <xf numFmtId="3" fontId="48" fillId="0" borderId="34" xfId="0" applyNumberFormat="1" applyFont="1" applyBorder="1" applyAlignment="1">
      <alignment horizontal="center" vertical="center"/>
    </xf>
    <xf numFmtId="3" fontId="48" fillId="3" borderId="34" xfId="0" applyNumberFormat="1" applyFont="1" applyFill="1" applyBorder="1" applyAlignment="1">
      <alignment horizontal="center" vertical="center"/>
    </xf>
    <xf numFmtId="3" fontId="48" fillId="3" borderId="55" xfId="0" applyNumberFormat="1" applyFont="1" applyFill="1" applyBorder="1" applyAlignment="1">
      <alignment horizontal="center" vertical="center"/>
    </xf>
    <xf numFmtId="0" fontId="42" fillId="0" borderId="43" xfId="0" applyFont="1" applyBorder="1" applyAlignment="1">
      <alignment horizontal="left" vertical="center" wrapText="1"/>
    </xf>
    <xf numFmtId="3" fontId="86" fillId="0" borderId="44" xfId="0" applyNumberFormat="1" applyFont="1" applyBorder="1" applyAlignment="1">
      <alignment horizontal="center" vertical="center"/>
    </xf>
    <xf numFmtId="3" fontId="86" fillId="0" borderId="45" xfId="0" applyNumberFormat="1" applyFont="1" applyBorder="1" applyAlignment="1">
      <alignment horizontal="center" vertical="center"/>
    </xf>
    <xf numFmtId="0" fontId="48" fillId="0" borderId="37" xfId="0" applyFont="1" applyBorder="1" applyAlignment="1">
      <alignment horizontal="center" vertical="center"/>
    </xf>
    <xf numFmtId="0" fontId="3" fillId="0" borderId="77" xfId="0" applyFont="1" applyBorder="1" applyAlignment="1">
      <alignment horizontal="center" vertical="center"/>
    </xf>
    <xf numFmtId="0" fontId="7" fillId="0" borderId="27" xfId="3" applyFont="1" applyBorder="1" applyAlignment="1">
      <alignment horizontal="left" vertical="center" wrapText="1"/>
    </xf>
    <xf numFmtId="3" fontId="46" fillId="0" borderId="23" xfId="0" applyNumberFormat="1" applyFont="1" applyBorder="1" applyAlignment="1">
      <alignment horizontal="center" vertical="center" wrapText="1"/>
    </xf>
    <xf numFmtId="3" fontId="48" fillId="3" borderId="58" xfId="0" applyNumberFormat="1" applyFont="1" applyFill="1" applyBorder="1" applyAlignment="1">
      <alignment horizontal="center" vertical="center"/>
    </xf>
    <xf numFmtId="0" fontId="7" fillId="0" borderId="31" xfId="3" applyFont="1" applyBorder="1" applyAlignment="1">
      <alignment horizontal="left" vertical="center" wrapText="1"/>
    </xf>
    <xf numFmtId="3" fontId="48" fillId="3" borderId="21" xfId="0" applyNumberFormat="1" applyFont="1" applyFill="1" applyBorder="1" applyAlignment="1">
      <alignment horizontal="center" vertical="center"/>
    </xf>
    <xf numFmtId="0" fontId="7" fillId="0" borderId="28" xfId="3" applyFont="1" applyBorder="1" applyAlignment="1">
      <alignment horizontal="left" vertical="center" wrapText="1"/>
    </xf>
    <xf numFmtId="3" fontId="48" fillId="3" borderId="25" xfId="0" applyNumberFormat="1" applyFont="1" applyFill="1" applyBorder="1" applyAlignment="1">
      <alignment horizontal="center" vertical="center"/>
    </xf>
    <xf numFmtId="3" fontId="48" fillId="3" borderId="59" xfId="0" applyNumberFormat="1" applyFont="1" applyFill="1" applyBorder="1" applyAlignment="1">
      <alignment horizontal="center" vertical="center"/>
    </xf>
    <xf numFmtId="3" fontId="46" fillId="0" borderId="34" xfId="0" applyNumberFormat="1" applyFont="1" applyBorder="1" applyAlignment="1">
      <alignment horizontal="center" vertical="center" wrapText="1"/>
    </xf>
    <xf numFmtId="0" fontId="48" fillId="0" borderId="31" xfId="0" applyFont="1" applyBorder="1" applyAlignment="1">
      <alignment horizontal="left" vertical="center" wrapText="1"/>
    </xf>
    <xf numFmtId="0" fontId="25" fillId="0" borderId="0" xfId="0" applyFont="1"/>
    <xf numFmtId="0" fontId="3" fillId="0" borderId="0" xfId="0" applyFont="1"/>
    <xf numFmtId="0" fontId="48" fillId="0" borderId="28" xfId="0" applyFont="1" applyBorder="1" applyAlignment="1">
      <alignment horizontal="left" vertical="center" wrapText="1"/>
    </xf>
    <xf numFmtId="0" fontId="53" fillId="0" borderId="28" xfId="0" applyFont="1" applyBorder="1" applyAlignment="1">
      <alignment vertical="center" wrapText="1"/>
    </xf>
    <xf numFmtId="0" fontId="107" fillId="15" borderId="0" xfId="0" applyFont="1" applyFill="1" applyAlignment="1">
      <alignment wrapText="1"/>
    </xf>
    <xf numFmtId="0" fontId="108" fillId="15" borderId="0" xfId="0" applyFont="1" applyFill="1" applyAlignment="1">
      <alignment wrapText="1"/>
    </xf>
    <xf numFmtId="0" fontId="108" fillId="0" borderId="0" xfId="0" applyFont="1" applyAlignment="1">
      <alignment vertical="center" wrapText="1"/>
    </xf>
    <xf numFmtId="0" fontId="108" fillId="0" borderId="0" xfId="0" applyFont="1" applyAlignment="1">
      <alignment wrapText="1"/>
    </xf>
    <xf numFmtId="0" fontId="109" fillId="0" borderId="0" xfId="0" applyFont="1" applyAlignment="1">
      <alignment horizontal="center"/>
    </xf>
    <xf numFmtId="0" fontId="107" fillId="0" borderId="0" xfId="0" applyFont="1" applyAlignment="1">
      <alignment wrapText="1"/>
    </xf>
    <xf numFmtId="0" fontId="53" fillId="0" borderId="0" xfId="0" applyFont="1" applyAlignment="1">
      <alignment horizontal="center" vertical="center" wrapText="1"/>
    </xf>
    <xf numFmtId="0" fontId="110" fillId="0" borderId="22" xfId="0" applyFont="1" applyBorder="1" applyAlignment="1">
      <alignment horizontal="center" vertical="center" wrapText="1" readingOrder="1"/>
    </xf>
    <xf numFmtId="0" fontId="110" fillId="0" borderId="0" xfId="0" applyFont="1" applyAlignment="1">
      <alignment horizontal="center" vertical="center" wrapText="1" readingOrder="1"/>
    </xf>
    <xf numFmtId="0" fontId="108" fillId="0" borderId="22" xfId="0" applyFont="1" applyBorder="1" applyAlignment="1">
      <alignment horizontal="center" vertical="center" wrapText="1"/>
    </xf>
    <xf numFmtId="0" fontId="42" fillId="0" borderId="22" xfId="0" applyFont="1" applyBorder="1" applyAlignment="1">
      <alignment horizontal="center" vertical="center"/>
    </xf>
    <xf numFmtId="0" fontId="112" fillId="0" borderId="0" xfId="0" applyFont="1" applyAlignment="1">
      <alignment horizontal="left" vertical="center" wrapText="1" readingOrder="1"/>
    </xf>
    <xf numFmtId="0" fontId="113" fillId="0" borderId="22" xfId="0" applyFont="1" applyBorder="1" applyAlignment="1">
      <alignment horizontal="center" vertical="center" wrapText="1" readingOrder="1"/>
    </xf>
    <xf numFmtId="0" fontId="110" fillId="0" borderId="22" xfId="0" applyFont="1" applyBorder="1" applyAlignment="1">
      <alignment horizontal="left" vertical="center" wrapText="1" readingOrder="1"/>
    </xf>
    <xf numFmtId="0" fontId="31" fillId="0" borderId="22" xfId="0" applyFont="1" applyBorder="1"/>
    <xf numFmtId="0" fontId="113" fillId="0" borderId="22" xfId="0" applyFont="1" applyBorder="1" applyAlignment="1">
      <alignment horizontal="left" vertical="center" wrapText="1" indent="4" readingOrder="1"/>
    </xf>
    <xf numFmtId="0" fontId="114" fillId="0" borderId="22" xfId="0" applyFont="1" applyBorder="1" applyAlignment="1">
      <alignment horizontal="center" vertical="center" wrapText="1" readingOrder="1"/>
    </xf>
    <xf numFmtId="3" fontId="6" fillId="0" borderId="22" xfId="0" applyNumberFormat="1" applyFont="1" applyBorder="1" applyAlignment="1">
      <alignment horizontal="center" vertical="center"/>
    </xf>
    <xf numFmtId="3" fontId="6" fillId="0" borderId="0" xfId="0" applyNumberFormat="1" applyFont="1" applyAlignment="1">
      <alignment horizontal="center" vertical="center"/>
    </xf>
    <xf numFmtId="0" fontId="25" fillId="0" borderId="22" xfId="0" applyFont="1" applyBorder="1" applyAlignment="1">
      <alignment horizontal="left" vertical="center" wrapText="1" readingOrder="1"/>
    </xf>
    <xf numFmtId="3" fontId="31" fillId="0" borderId="22" xfId="0" applyNumberFormat="1" applyFont="1" applyBorder="1" applyAlignment="1">
      <alignment horizontal="center" vertical="center"/>
    </xf>
    <xf numFmtId="166" fontId="31" fillId="0" borderId="0" xfId="0" applyNumberFormat="1" applyFont="1" applyAlignment="1">
      <alignment horizontal="center" vertical="center"/>
    </xf>
    <xf numFmtId="2" fontId="31" fillId="0" borderId="0" xfId="0" applyNumberFormat="1" applyFont="1" applyAlignment="1">
      <alignment horizontal="center" vertical="center"/>
    </xf>
    <xf numFmtId="9" fontId="31" fillId="14" borderId="22" xfId="2" applyFont="1" applyFill="1" applyBorder="1" applyAlignment="1">
      <alignment horizontal="center" vertical="center"/>
    </xf>
    <xf numFmtId="9" fontId="31" fillId="0" borderId="0" xfId="2" applyFont="1" applyAlignment="1">
      <alignment horizontal="center" vertical="center"/>
    </xf>
    <xf numFmtId="170" fontId="31" fillId="0" borderId="0" xfId="2" applyNumberFormat="1" applyFont="1" applyAlignment="1">
      <alignment horizontal="center" vertical="center"/>
    </xf>
    <xf numFmtId="1" fontId="31" fillId="0" borderId="0" xfId="0" applyNumberFormat="1" applyFont="1" applyAlignment="1">
      <alignment horizontal="center" vertical="center"/>
    </xf>
    <xf numFmtId="171" fontId="107" fillId="0" borderId="0" xfId="0" applyNumberFormat="1" applyFont="1" applyAlignment="1">
      <alignment wrapText="1"/>
    </xf>
    <xf numFmtId="9" fontId="31" fillId="0" borderId="22" xfId="2" applyFont="1" applyBorder="1" applyAlignment="1">
      <alignment horizontal="center" vertical="center"/>
    </xf>
    <xf numFmtId="0" fontId="81" fillId="0" borderId="0" xfId="0" applyFont="1" applyAlignment="1">
      <alignment horizontal="right" vertical="center" wrapText="1"/>
    </xf>
    <xf numFmtId="0" fontId="47" fillId="0" borderId="0" xfId="0" applyFont="1" applyAlignment="1">
      <alignment horizontal="center" vertical="center"/>
    </xf>
    <xf numFmtId="0" fontId="60" fillId="0" borderId="73" xfId="1" applyFont="1" applyBorder="1" applyAlignment="1">
      <alignment horizontal="center" vertical="center" wrapText="1"/>
    </xf>
    <xf numFmtId="0" fontId="60" fillId="0" borderId="75" xfId="1" applyFont="1" applyBorder="1" applyAlignment="1">
      <alignment horizontal="center" vertical="center" wrapText="1"/>
    </xf>
    <xf numFmtId="0" fontId="60" fillId="0" borderId="76" xfId="1" applyFont="1" applyBorder="1" applyAlignment="1" applyProtection="1">
      <alignment horizontal="center" vertical="center" wrapText="1"/>
      <protection locked="0"/>
    </xf>
    <xf numFmtId="0" fontId="25" fillId="9" borderId="22" xfId="3" applyFont="1" applyFill="1" applyBorder="1" applyAlignment="1">
      <alignment horizontal="left" vertical="center" wrapText="1"/>
    </xf>
    <xf numFmtId="0" fontId="46" fillId="15" borderId="0" xfId="0" applyFont="1" applyFill="1"/>
    <xf numFmtId="0" fontId="103" fillId="15" borderId="0" xfId="0" applyFont="1" applyFill="1"/>
    <xf numFmtId="0" fontId="103" fillId="0" borderId="0" xfId="0" applyFont="1"/>
    <xf numFmtId="0" fontId="81" fillId="0" borderId="0" xfId="0" applyFont="1"/>
    <xf numFmtId="0" fontId="110" fillId="0" borderId="22" xfId="0" applyFont="1" applyBorder="1" applyAlignment="1">
      <alignment vertical="center" wrapText="1" readingOrder="1"/>
    </xf>
    <xf numFmtId="3" fontId="114" fillId="0" borderId="22" xfId="0" applyNumberFormat="1" applyFont="1" applyBorder="1" applyAlignment="1">
      <alignment horizontal="center" vertical="center" wrapText="1" readingOrder="1"/>
    </xf>
    <xf numFmtId="3" fontId="115" fillId="0" borderId="22" xfId="0" applyNumberFormat="1" applyFont="1" applyBorder="1" applyAlignment="1">
      <alignment horizontal="center" vertical="center"/>
    </xf>
    <xf numFmtId="0" fontId="115" fillId="0" borderId="0" xfId="0" applyFont="1"/>
    <xf numFmtId="0" fontId="114" fillId="0" borderId="22" xfId="0" applyFont="1" applyBorder="1" applyAlignment="1">
      <alignment horizontal="left" vertical="center" wrapText="1" indent="4" readingOrder="1"/>
    </xf>
    <xf numFmtId="3" fontId="28" fillId="0" borderId="22" xfId="0" applyNumberFormat="1" applyFont="1" applyBorder="1" applyAlignment="1">
      <alignment horizontal="center" vertical="center"/>
    </xf>
    <xf numFmtId="3" fontId="28" fillId="0" borderId="0" xfId="0" applyNumberFormat="1" applyFont="1" applyAlignment="1">
      <alignment horizontal="center" vertical="center"/>
    </xf>
    <xf numFmtId="3" fontId="52" fillId="3" borderId="22" xfId="0" applyNumberFormat="1" applyFont="1" applyFill="1" applyBorder="1" applyAlignment="1">
      <alignment horizontal="center" vertical="center" wrapText="1"/>
    </xf>
    <xf numFmtId="3" fontId="52" fillId="3" borderId="34" xfId="0" applyNumberFormat="1" applyFont="1" applyFill="1" applyBorder="1" applyAlignment="1">
      <alignment horizontal="center" vertical="center" wrapText="1"/>
    </xf>
    <xf numFmtId="165" fontId="91" fillId="0" borderId="68" xfId="4" applyNumberFormat="1" applyFont="1" applyBorder="1" applyAlignment="1">
      <alignment horizontal="center" vertical="center"/>
    </xf>
    <xf numFmtId="165" fontId="84" fillId="0" borderId="66" xfId="0" applyNumberFormat="1" applyFont="1" applyBorder="1" applyAlignment="1">
      <alignment horizontal="center" vertical="center" wrapText="1"/>
    </xf>
    <xf numFmtId="165" fontId="91" fillId="0" borderId="68" xfId="0" applyNumberFormat="1" applyFont="1" applyBorder="1" applyAlignment="1">
      <alignment horizontal="center" vertical="center"/>
    </xf>
    <xf numFmtId="3" fontId="6" fillId="0" borderId="22" xfId="0" applyNumberFormat="1" applyFont="1" applyBorder="1"/>
    <xf numFmtId="165" fontId="31" fillId="0" borderId="22" xfId="0" applyNumberFormat="1" applyFont="1" applyBorder="1" applyAlignment="1">
      <alignment horizontal="center" vertical="center"/>
    </xf>
    <xf numFmtId="4" fontId="31" fillId="0" borderId="22" xfId="0" applyNumberFormat="1" applyFont="1" applyBorder="1" applyAlignment="1">
      <alignment horizontal="center" vertical="center"/>
    </xf>
    <xf numFmtId="10" fontId="31" fillId="14" borderId="22" xfId="2" applyNumberFormat="1" applyFont="1" applyFill="1" applyBorder="1" applyAlignment="1">
      <alignment horizontal="center" vertical="center"/>
    </xf>
    <xf numFmtId="10" fontId="31" fillId="0" borderId="22" xfId="2" applyNumberFormat="1" applyFont="1" applyBorder="1" applyAlignment="1">
      <alignment horizontal="center" vertical="center"/>
    </xf>
    <xf numFmtId="0" fontId="42" fillId="0" borderId="22" xfId="0" applyFont="1" applyBorder="1" applyAlignment="1">
      <alignment vertical="center" wrapText="1" readingOrder="1"/>
    </xf>
    <xf numFmtId="9" fontId="31" fillId="0" borderId="22" xfId="0" applyNumberFormat="1" applyFont="1" applyBorder="1" applyAlignment="1">
      <alignment horizontal="center" vertical="center"/>
    </xf>
    <xf numFmtId="0" fontId="94" fillId="16" borderId="34" xfId="0" applyFont="1" applyFill="1" applyBorder="1" applyAlignment="1">
      <alignment horizontal="center" vertical="center"/>
    </xf>
    <xf numFmtId="0" fontId="94" fillId="16" borderId="55" xfId="0" applyFont="1" applyFill="1" applyBorder="1" applyAlignment="1">
      <alignment horizontal="center" vertical="center"/>
    </xf>
    <xf numFmtId="0" fontId="7" fillId="0" borderId="28" xfId="0" applyFont="1" applyBorder="1" applyAlignment="1">
      <alignment vertical="center" wrapText="1"/>
    </xf>
    <xf numFmtId="0" fontId="48" fillId="0" borderId="57" xfId="0" applyFont="1" applyBorder="1" applyAlignment="1">
      <alignment horizontal="left" vertical="center" wrapText="1"/>
    </xf>
    <xf numFmtId="1" fontId="107" fillId="0" borderId="22" xfId="0" applyNumberFormat="1" applyFont="1" applyBorder="1" applyAlignment="1">
      <alignment horizontal="center" vertical="center" wrapText="1"/>
    </xf>
    <xf numFmtId="1" fontId="31" fillId="0" borderId="0" xfId="0" applyNumberFormat="1" applyFont="1"/>
    <xf numFmtId="1" fontId="85" fillId="0" borderId="0" xfId="0" applyNumberFormat="1" applyFont="1"/>
    <xf numFmtId="1" fontId="120" fillId="0" borderId="0" xfId="0" applyNumberFormat="1" applyFont="1" applyAlignment="1">
      <alignment horizontal="center" vertical="center" wrapText="1"/>
    </xf>
    <xf numFmtId="1" fontId="115" fillId="0" borderId="0" xfId="0" applyNumberFormat="1" applyFont="1"/>
    <xf numFmtId="1" fontId="107" fillId="0" borderId="0" xfId="0" applyNumberFormat="1" applyFont="1" applyAlignment="1">
      <alignment wrapText="1"/>
    </xf>
    <xf numFmtId="1" fontId="107" fillId="0" borderId="22" xfId="0" applyNumberFormat="1" applyFont="1" applyBorder="1" applyAlignment="1">
      <alignment wrapText="1"/>
    </xf>
    <xf numFmtId="49" fontId="67" fillId="0" borderId="28" xfId="0" applyNumberFormat="1" applyFont="1" applyBorder="1" applyAlignment="1">
      <alignment horizontal="center" vertical="center"/>
    </xf>
    <xf numFmtId="49" fontId="67" fillId="0" borderId="25" xfId="0" applyNumberFormat="1" applyFont="1" applyBorder="1" applyAlignment="1">
      <alignment horizontal="center" vertical="center"/>
    </xf>
    <xf numFmtId="0" fontId="70" fillId="11" borderId="0" xfId="0" applyFont="1" applyFill="1"/>
    <xf numFmtId="0" fontId="67" fillId="11" borderId="0" xfId="0" applyFont="1" applyFill="1" applyAlignment="1">
      <alignment horizontal="center" vertical="center"/>
    </xf>
    <xf numFmtId="172" fontId="85" fillId="11" borderId="22" xfId="0" applyNumberFormat="1" applyFont="1" applyFill="1" applyBorder="1" applyAlignment="1">
      <alignment horizontal="center" vertical="center"/>
    </xf>
    <xf numFmtId="3" fontId="71" fillId="11" borderId="22" xfId="0" applyNumberFormat="1" applyFont="1" applyFill="1" applyBorder="1" applyAlignment="1">
      <alignment horizontal="center" vertical="center"/>
    </xf>
    <xf numFmtId="0" fontId="38" fillId="11" borderId="0" xfId="0" applyFont="1" applyFill="1"/>
    <xf numFmtId="3" fontId="59" fillId="9" borderId="22" xfId="0" applyNumberFormat="1" applyFont="1" applyFill="1" applyBorder="1" applyAlignment="1">
      <alignment horizontal="center" vertical="center"/>
    </xf>
    <xf numFmtId="0" fontId="82" fillId="11" borderId="0" xfId="0" applyFont="1" applyFill="1"/>
    <xf numFmtId="172" fontId="85" fillId="0" borderId="22" xfId="0" applyNumberFormat="1" applyFont="1" applyBorder="1" applyAlignment="1">
      <alignment horizontal="center" vertical="center"/>
    </xf>
    <xf numFmtId="0" fontId="121" fillId="0" borderId="0" xfId="0" applyFont="1" applyAlignment="1">
      <alignment horizontal="center" vertical="center" wrapText="1"/>
    </xf>
    <xf numFmtId="0" fontId="12" fillId="4" borderId="4" xfId="0" applyFont="1" applyFill="1" applyBorder="1" applyAlignment="1">
      <alignment vertical="center"/>
    </xf>
    <xf numFmtId="0" fontId="12" fillId="4" borderId="5" xfId="0" applyFont="1" applyFill="1" applyBorder="1" applyAlignment="1">
      <alignment vertical="center"/>
    </xf>
    <xf numFmtId="0" fontId="0" fillId="4" borderId="5" xfId="0" applyFill="1" applyBorder="1"/>
    <xf numFmtId="0" fontId="0" fillId="4" borderId="6" xfId="0" applyFill="1" applyBorder="1"/>
    <xf numFmtId="0" fontId="0" fillId="4" borderId="7" xfId="0" applyFill="1" applyBorder="1"/>
    <xf numFmtId="0" fontId="0" fillId="4" borderId="0" xfId="0" applyFill="1"/>
    <xf numFmtId="0" fontId="0" fillId="4" borderId="8" xfId="0" applyFill="1" applyBorder="1"/>
    <xf numFmtId="0" fontId="4" fillId="0" borderId="0" xfId="0" applyFont="1" applyAlignment="1">
      <alignment vertical="center"/>
    </xf>
    <xf numFmtId="0" fontId="4" fillId="4" borderId="0" xfId="0" applyFont="1" applyFill="1" applyAlignment="1">
      <alignment vertical="center"/>
    </xf>
    <xf numFmtId="0" fontId="4" fillId="4" borderId="8" xfId="0" applyFont="1" applyFill="1" applyBorder="1" applyAlignment="1">
      <alignment vertical="center"/>
    </xf>
    <xf numFmtId="0" fontId="122" fillId="0" borderId="0" xfId="0" applyFont="1" applyAlignment="1">
      <alignment horizontal="left" vertical="center"/>
    </xf>
    <xf numFmtId="0" fontId="122" fillId="4" borderId="9" xfId="0" applyFont="1" applyFill="1" applyBorder="1" applyAlignment="1">
      <alignment horizontal="left" vertical="center"/>
    </xf>
    <xf numFmtId="0" fontId="123" fillId="4" borderId="10" xfId="1" applyFont="1" applyFill="1" applyBorder="1" applyAlignment="1">
      <alignment horizontal="left" vertical="center"/>
    </xf>
    <xf numFmtId="0" fontId="122" fillId="4" borderId="10" xfId="0" applyFont="1" applyFill="1" applyBorder="1" applyAlignment="1">
      <alignment horizontal="left" vertical="center"/>
    </xf>
    <xf numFmtId="0" fontId="123" fillId="4" borderId="11" xfId="1" applyFont="1" applyFill="1" applyBorder="1" applyAlignment="1">
      <alignment horizontal="left" vertical="center"/>
    </xf>
    <xf numFmtId="0" fontId="23" fillId="0" borderId="0" xfId="0" applyFont="1" applyAlignment="1">
      <alignment horizontal="left"/>
    </xf>
    <xf numFmtId="0" fontId="53" fillId="0" borderId="27" xfId="0" applyFont="1" applyBorder="1" applyAlignment="1">
      <alignment horizontal="left" vertical="center" wrapText="1"/>
    </xf>
    <xf numFmtId="0" fontId="53" fillId="0" borderId="31" xfId="0" applyFont="1" applyBorder="1" applyAlignment="1">
      <alignment horizontal="left" vertical="center" wrapText="1"/>
    </xf>
    <xf numFmtId="0" fontId="87" fillId="0" borderId="0" xfId="0" applyFont="1" applyFill="1" applyBorder="1" applyAlignment="1">
      <alignment horizontal="center" vertical="center"/>
    </xf>
    <xf numFmtId="0" fontId="88" fillId="0" borderId="0" xfId="0" applyFont="1" applyFill="1" applyBorder="1" applyAlignment="1">
      <alignment horizontal="center" vertical="center" wrapText="1"/>
    </xf>
    <xf numFmtId="1" fontId="88" fillId="0" borderId="0" xfId="2" applyNumberFormat="1" applyFont="1" applyFill="1" applyBorder="1" applyAlignment="1">
      <alignment horizontal="center" vertical="center"/>
    </xf>
    <xf numFmtId="3" fontId="20" fillId="0" borderId="0" xfId="0" applyNumberFormat="1" applyFont="1" applyFill="1" applyBorder="1" applyAlignment="1">
      <alignment horizontal="center" vertical="center"/>
    </xf>
    <xf numFmtId="3" fontId="11" fillId="0" borderId="0" xfId="0" applyNumberFormat="1" applyFont="1" applyFill="1" applyBorder="1" applyAlignment="1">
      <alignment horizontal="center" vertical="center" wrapText="1"/>
    </xf>
    <xf numFmtId="0" fontId="88" fillId="0" borderId="0" xfId="0" applyFont="1" applyFill="1" applyBorder="1" applyAlignment="1">
      <alignment horizontal="center" vertical="center"/>
    </xf>
    <xf numFmtId="0" fontId="76" fillId="0" borderId="0" xfId="0" applyFont="1" applyFill="1" applyBorder="1" applyAlignment="1">
      <alignment horizontal="center" vertical="center" wrapText="1"/>
    </xf>
    <xf numFmtId="0" fontId="6" fillId="0" borderId="0" xfId="0" applyFont="1" applyFill="1" applyBorder="1" applyAlignment="1">
      <alignment horizontal="center" vertical="center" wrapText="1"/>
    </xf>
    <xf numFmtId="3" fontId="89" fillId="0" borderId="0" xfId="0" applyNumberFormat="1" applyFont="1" applyFill="1" applyBorder="1" applyAlignment="1">
      <alignment horizontal="center" vertical="center"/>
    </xf>
    <xf numFmtId="3" fontId="90" fillId="0" borderId="0" xfId="0" applyNumberFormat="1" applyFont="1" applyFill="1" applyBorder="1" applyAlignment="1">
      <alignment horizontal="center" vertical="center"/>
    </xf>
    <xf numFmtId="0" fontId="88" fillId="0" borderId="0" xfId="0" applyFont="1" applyFill="1" applyBorder="1"/>
    <xf numFmtId="0" fontId="42" fillId="0" borderId="0" xfId="0" applyFont="1" applyFill="1" applyBorder="1" applyAlignment="1">
      <alignment horizontal="center" vertical="center" wrapText="1"/>
    </xf>
    <xf numFmtId="0" fontId="31" fillId="0" borderId="0" xfId="0" applyFont="1" applyFill="1" applyBorder="1" applyAlignment="1">
      <alignment horizontal="center" vertical="center" wrapText="1"/>
    </xf>
    <xf numFmtId="0" fontId="31" fillId="0" borderId="0" xfId="0" applyFont="1" applyFill="1" applyBorder="1" applyAlignment="1">
      <alignment horizontal="center" vertical="center"/>
    </xf>
    <xf numFmtId="0" fontId="54" fillId="0" borderId="0" xfId="0" applyFont="1" applyFill="1" applyBorder="1" applyAlignment="1">
      <alignment horizontal="center" vertical="center"/>
    </xf>
    <xf numFmtId="0" fontId="23" fillId="0" borderId="0" xfId="0" applyFont="1" applyFill="1" applyBorder="1" applyAlignment="1" applyProtection="1">
      <alignment horizontal="center" vertical="center" wrapText="1"/>
      <protection locked="0"/>
    </xf>
    <xf numFmtId="0" fontId="23" fillId="0" borderId="0" xfId="0" applyFont="1" applyFill="1" applyBorder="1" applyAlignment="1" applyProtection="1">
      <alignment vertical="center" wrapText="1"/>
      <protection locked="0"/>
    </xf>
    <xf numFmtId="0" fontId="52" fillId="0" borderId="0" xfId="0" applyFont="1" applyFill="1" applyBorder="1" applyAlignment="1">
      <alignment horizontal="center" vertical="center"/>
    </xf>
    <xf numFmtId="0" fontId="49" fillId="0" borderId="0" xfId="0" applyFont="1" applyFill="1" applyBorder="1"/>
    <xf numFmtId="0" fontId="55" fillId="0" borderId="0" xfId="0" applyFont="1" applyFill="1" applyBorder="1"/>
    <xf numFmtId="0" fontId="56" fillId="0" borderId="0" xfId="0" applyFont="1" applyFill="1" applyBorder="1"/>
    <xf numFmtId="0" fontId="54" fillId="0" borderId="0" xfId="0" applyFont="1" applyFill="1" applyBorder="1"/>
    <xf numFmtId="0" fontId="82" fillId="0" borderId="0" xfId="0" applyFont="1" applyFill="1" applyBorder="1" applyAlignment="1">
      <alignment horizontal="center" vertical="center"/>
    </xf>
    <xf numFmtId="0" fontId="52" fillId="0" borderId="0" xfId="0" applyFont="1" applyFill="1" applyBorder="1"/>
    <xf numFmtId="0" fontId="23" fillId="0" borderId="0" xfId="0" applyFont="1" applyFill="1" applyBorder="1" applyAlignment="1" applyProtection="1">
      <alignment vertical="center"/>
      <protection locked="0"/>
    </xf>
    <xf numFmtId="0" fontId="31" fillId="0" borderId="0" xfId="0" applyFont="1" applyFill="1" applyBorder="1" applyProtection="1">
      <protection locked="0"/>
    </xf>
    <xf numFmtId="0" fontId="84" fillId="0" borderId="0" xfId="0" applyFont="1" applyFill="1" applyBorder="1" applyProtection="1">
      <protection locked="0"/>
    </xf>
    <xf numFmtId="0" fontId="27" fillId="0" borderId="0" xfId="0" applyFont="1" applyFill="1" applyBorder="1" applyProtection="1">
      <protection locked="0"/>
    </xf>
    <xf numFmtId="0" fontId="27" fillId="0" borderId="0" xfId="0" applyFont="1" applyFill="1" applyBorder="1"/>
    <xf numFmtId="0" fontId="84" fillId="0" borderId="0" xfId="0" applyFont="1" applyFill="1" applyBorder="1"/>
    <xf numFmtId="0" fontId="11" fillId="0" borderId="0" xfId="0" applyFont="1" applyFill="1" applyBorder="1"/>
    <xf numFmtId="0" fontId="82" fillId="0" borderId="0" xfId="0" applyFont="1" applyFill="1" applyBorder="1"/>
    <xf numFmtId="0" fontId="42" fillId="0" borderId="0" xfId="0" applyFont="1" applyFill="1" applyBorder="1" applyAlignment="1">
      <alignment vertical="center" wrapText="1"/>
    </xf>
    <xf numFmtId="0" fontId="23" fillId="0" borderId="0" xfId="0" applyFont="1" applyFill="1" applyBorder="1" applyAlignment="1">
      <alignment vertical="center" wrapText="1"/>
    </xf>
    <xf numFmtId="0" fontId="35" fillId="11" borderId="0" xfId="0" applyFont="1" applyFill="1" applyBorder="1"/>
    <xf numFmtId="0" fontId="33" fillId="11" borderId="0" xfId="0" applyFont="1" applyFill="1" applyBorder="1"/>
    <xf numFmtId="0" fontId="117" fillId="11" borderId="0" xfId="0" applyFont="1" applyFill="1" applyBorder="1" applyAlignment="1">
      <alignment horizontal="center" vertical="center"/>
    </xf>
    <xf numFmtId="168" fontId="38" fillId="0" borderId="68" xfId="0" applyNumberFormat="1" applyFont="1" applyFill="1" applyBorder="1" applyAlignment="1">
      <alignment horizontal="right"/>
    </xf>
    <xf numFmtId="0" fontId="53" fillId="0" borderId="27" xfId="0" applyFont="1" applyBorder="1" applyAlignment="1">
      <alignment horizontal="center" vertical="center" wrapText="1"/>
    </xf>
    <xf numFmtId="0" fontId="53" fillId="0" borderId="23" xfId="0" applyFont="1" applyBorder="1" applyAlignment="1">
      <alignment horizontal="center" vertical="center" wrapText="1"/>
    </xf>
    <xf numFmtId="0" fontId="53" fillId="0" borderId="58" xfId="0" applyFont="1" applyBorder="1" applyAlignment="1">
      <alignment horizontal="center" vertical="center" wrapText="1"/>
    </xf>
    <xf numFmtId="0" fontId="53" fillId="0" borderId="88" xfId="0" applyFont="1" applyBorder="1" applyAlignment="1">
      <alignment horizontal="center" vertical="center" wrapText="1"/>
    </xf>
    <xf numFmtId="0" fontId="53" fillId="0" borderId="31" xfId="0" applyFont="1" applyBorder="1" applyAlignment="1">
      <alignment vertical="center" wrapText="1"/>
    </xf>
    <xf numFmtId="3" fontId="24" fillId="0" borderId="22" xfId="0" applyNumberFormat="1" applyFont="1" applyBorder="1" applyAlignment="1">
      <alignment horizontal="center" vertical="center" wrapText="1"/>
    </xf>
    <xf numFmtId="3" fontId="24" fillId="0" borderId="21" xfId="0" applyNumberFormat="1" applyFont="1" applyBorder="1" applyAlignment="1">
      <alignment horizontal="center" vertical="center" wrapText="1"/>
    </xf>
    <xf numFmtId="3" fontId="126" fillId="0" borderId="86" xfId="0" applyNumberFormat="1" applyFont="1" applyBorder="1" applyAlignment="1">
      <alignment horizontal="center" vertical="center" wrapText="1"/>
    </xf>
    <xf numFmtId="0" fontId="53" fillId="0" borderId="49" xfId="0" applyFont="1" applyBorder="1" applyAlignment="1">
      <alignment vertical="center" wrapText="1"/>
    </xf>
    <xf numFmtId="3" fontId="24" fillId="0" borderId="35" xfId="0" applyNumberFormat="1" applyFont="1" applyBorder="1" applyAlignment="1">
      <alignment horizontal="center" vertical="center" wrapText="1"/>
    </xf>
    <xf numFmtId="3" fontId="24" fillId="0" borderId="17" xfId="0" applyNumberFormat="1" applyFont="1" applyBorder="1" applyAlignment="1">
      <alignment horizontal="center" vertical="center" wrapText="1"/>
    </xf>
    <xf numFmtId="3" fontId="126" fillId="0" borderId="89" xfId="0" applyNumberFormat="1" applyFont="1" applyBorder="1" applyAlignment="1">
      <alignment horizontal="center" vertical="center" wrapText="1"/>
    </xf>
    <xf numFmtId="0" fontId="53" fillId="0" borderId="43" xfId="0" applyFont="1" applyBorder="1" applyAlignment="1">
      <alignment vertical="center" wrapText="1"/>
    </xf>
    <xf numFmtId="3" fontId="126" fillId="0" borderId="44" xfId="0" applyNumberFormat="1" applyFont="1" applyBorder="1" applyAlignment="1">
      <alignment horizontal="center" vertical="center" wrapText="1"/>
    </xf>
    <xf numFmtId="3" fontId="126" fillId="0" borderId="72" xfId="0" applyNumberFormat="1" applyFont="1" applyBorder="1" applyAlignment="1">
      <alignment horizontal="center" vertical="center" wrapText="1"/>
    </xf>
    <xf numFmtId="3" fontId="24" fillId="0" borderId="22" xfId="0" applyNumberFormat="1" applyFont="1" applyBorder="1" applyAlignment="1">
      <alignment horizontal="center" vertical="center"/>
    </xf>
    <xf numFmtId="3" fontId="126" fillId="0" borderId="86" xfId="0" applyNumberFormat="1" applyFont="1" applyBorder="1" applyAlignment="1">
      <alignment horizontal="center" vertical="center"/>
    </xf>
    <xf numFmtId="3" fontId="24" fillId="0" borderId="21" xfId="0" applyNumberFormat="1" applyFont="1" applyBorder="1" applyAlignment="1">
      <alignment horizontal="center" vertical="center"/>
    </xf>
    <xf numFmtId="3" fontId="126" fillId="0" borderId="44" xfId="0" applyNumberFormat="1" applyFont="1" applyBorder="1" applyAlignment="1">
      <alignment horizontal="center" vertical="center"/>
    </xf>
    <xf numFmtId="3" fontId="126" fillId="0" borderId="72" xfId="0" applyNumberFormat="1" applyFont="1" applyBorder="1" applyAlignment="1">
      <alignment horizontal="center" vertical="center"/>
    </xf>
    <xf numFmtId="0" fontId="56" fillId="0" borderId="0" xfId="0" applyFont="1" applyAlignment="1">
      <alignment vertical="center"/>
    </xf>
    <xf numFmtId="0" fontId="67" fillId="0" borderId="0" xfId="0" applyFont="1" applyAlignment="1">
      <alignment vertical="center"/>
    </xf>
    <xf numFmtId="0" fontId="80" fillId="0" borderId="0" xfId="0" applyFont="1" applyAlignment="1">
      <alignment vertical="center"/>
    </xf>
    <xf numFmtId="0" fontId="129" fillId="0" borderId="0" xfId="0" applyFont="1" applyAlignment="1">
      <alignment horizontal="center"/>
    </xf>
    <xf numFmtId="0" fontId="74" fillId="0" borderId="0" xfId="0" applyFont="1" applyAlignment="1">
      <alignment horizontal="left" vertical="center" wrapText="1"/>
    </xf>
    <xf numFmtId="0" fontId="76" fillId="0" borderId="0" xfId="0" applyFont="1" applyAlignment="1">
      <alignment horizontal="left" vertical="center"/>
    </xf>
    <xf numFmtId="0" fontId="25" fillId="0" borderId="23" xfId="0" applyFont="1" applyBorder="1" applyAlignment="1" applyProtection="1">
      <alignment horizontal="center" vertical="center" wrapText="1"/>
      <protection locked="0"/>
    </xf>
    <xf numFmtId="0" fontId="25" fillId="9" borderId="24" xfId="0" applyFont="1" applyFill="1" applyBorder="1" applyAlignment="1" applyProtection="1">
      <alignment horizontal="center" vertical="center" wrapText="1"/>
      <protection locked="0"/>
    </xf>
    <xf numFmtId="171" fontId="43" fillId="16" borderId="28" xfId="0" applyNumberFormat="1" applyFont="1" applyFill="1" applyBorder="1" applyAlignment="1">
      <alignment horizontal="center" vertical="center" wrapText="1"/>
    </xf>
    <xf numFmtId="171" fontId="82" fillId="16" borderId="25" xfId="0" applyNumberFormat="1" applyFont="1" applyFill="1" applyBorder="1" applyAlignment="1">
      <alignment horizontal="center" vertical="center" wrapText="1"/>
    </xf>
    <xf numFmtId="171" fontId="82" fillId="16" borderId="26" xfId="0" applyNumberFormat="1" applyFont="1" applyFill="1" applyBorder="1" applyAlignment="1">
      <alignment horizontal="center" vertical="center" wrapText="1"/>
    </xf>
    <xf numFmtId="0" fontId="132" fillId="0" borderId="79" xfId="1" applyFont="1" applyBorder="1" applyAlignment="1">
      <alignment horizontal="center" vertical="center"/>
    </xf>
    <xf numFmtId="0" fontId="11" fillId="0" borderId="67" xfId="0" applyFont="1" applyBorder="1" applyAlignment="1">
      <alignment vertical="center" wrapText="1"/>
    </xf>
    <xf numFmtId="164" fontId="27" fillId="0" borderId="69" xfId="0" applyNumberFormat="1" applyFont="1" applyFill="1" applyBorder="1" applyAlignment="1">
      <alignment horizontal="center" vertical="center" wrapText="1"/>
    </xf>
    <xf numFmtId="169" fontId="27" fillId="0" borderId="66" xfId="0" applyNumberFormat="1" applyFont="1" applyFill="1" applyBorder="1" applyAlignment="1">
      <alignment horizontal="center" vertical="center" wrapText="1"/>
    </xf>
    <xf numFmtId="165" fontId="84" fillId="0" borderId="66" xfId="0" applyNumberFormat="1" applyFont="1" applyFill="1" applyBorder="1" applyAlignment="1">
      <alignment horizontal="center" vertical="center" wrapText="1"/>
    </xf>
    <xf numFmtId="0" fontId="25" fillId="0" borderId="22" xfId="3" applyFont="1" applyFill="1" applyBorder="1" applyAlignment="1">
      <alignment horizontal="left" vertical="center" wrapText="1"/>
    </xf>
    <xf numFmtId="0" fontId="44" fillId="0" borderId="67" xfId="0" applyFont="1" applyFill="1" applyBorder="1" applyAlignment="1">
      <alignment horizontal="left" vertical="center" wrapText="1" indent="2"/>
    </xf>
    <xf numFmtId="0" fontId="11" fillId="0" borderId="67" xfId="0" applyFont="1" applyFill="1" applyBorder="1" applyAlignment="1">
      <alignment vertical="center" wrapText="1"/>
    </xf>
    <xf numFmtId="0" fontId="43" fillId="0" borderId="67" xfId="0" applyFont="1" applyFill="1" applyBorder="1" applyAlignment="1">
      <alignment vertical="center" wrapText="1"/>
    </xf>
    <xf numFmtId="165" fontId="17" fillId="3" borderId="29" xfId="2" applyNumberFormat="1" applyFont="1" applyFill="1" applyBorder="1" applyAlignment="1">
      <alignment horizontal="center" vertical="center"/>
    </xf>
    <xf numFmtId="165" fontId="17" fillId="3" borderId="22" xfId="2" applyNumberFormat="1" applyFont="1" applyFill="1" applyBorder="1" applyAlignment="1">
      <alignment horizontal="center" vertical="center"/>
    </xf>
    <xf numFmtId="165" fontId="17" fillId="3" borderId="21" xfId="2" applyNumberFormat="1" applyFont="1" applyFill="1" applyBorder="1" applyAlignment="1">
      <alignment horizontal="center" vertical="center"/>
    </xf>
    <xf numFmtId="4" fontId="48" fillId="3" borderId="27" xfId="0" applyNumberFormat="1" applyFont="1" applyFill="1" applyBorder="1" applyAlignment="1">
      <alignment horizontal="center" vertical="center"/>
    </xf>
    <xf numFmtId="4" fontId="48" fillId="3" borderId="31" xfId="0" applyNumberFormat="1" applyFont="1" applyFill="1" applyBorder="1" applyAlignment="1">
      <alignment horizontal="center" vertical="center"/>
    </xf>
    <xf numFmtId="4" fontId="86" fillId="4" borderId="54" xfId="0" applyNumberFormat="1" applyFont="1" applyFill="1" applyBorder="1" applyAlignment="1">
      <alignment horizontal="center" vertical="center"/>
    </xf>
    <xf numFmtId="4" fontId="86" fillId="4" borderId="25" xfId="0" applyNumberFormat="1" applyFont="1" applyFill="1" applyBorder="1" applyAlignment="1">
      <alignment horizontal="center" vertical="center"/>
    </xf>
    <xf numFmtId="4" fontId="86" fillId="4" borderId="59" xfId="0" applyNumberFormat="1" applyFont="1" applyFill="1" applyBorder="1" applyAlignment="1">
      <alignment horizontal="center" vertical="center"/>
    </xf>
    <xf numFmtId="4" fontId="86" fillId="4" borderId="49" xfId="0" applyNumberFormat="1" applyFont="1" applyFill="1" applyBorder="1" applyAlignment="1">
      <alignment horizontal="center" vertical="center"/>
    </xf>
    <xf numFmtId="4" fontId="86" fillId="4" borderId="35" xfId="0" applyNumberFormat="1" applyFont="1" applyFill="1" applyBorder="1" applyAlignment="1">
      <alignment horizontal="center" vertical="center"/>
    </xf>
    <xf numFmtId="4" fontId="86" fillId="4" borderId="50" xfId="0" applyNumberFormat="1" applyFont="1" applyFill="1" applyBorder="1" applyAlignment="1">
      <alignment horizontal="center" vertical="center"/>
    </xf>
    <xf numFmtId="4" fontId="86" fillId="4" borderId="28" xfId="0" applyNumberFormat="1" applyFont="1" applyFill="1" applyBorder="1" applyAlignment="1">
      <alignment horizontal="center" vertical="center"/>
    </xf>
    <xf numFmtId="4" fontId="86" fillId="4" borderId="26" xfId="0" applyNumberFormat="1" applyFont="1" applyFill="1" applyBorder="1" applyAlignment="1">
      <alignment horizontal="center" vertical="center"/>
    </xf>
    <xf numFmtId="165" fontId="48" fillId="3" borderId="31" xfId="0" applyNumberFormat="1" applyFont="1" applyFill="1" applyBorder="1" applyAlignment="1">
      <alignment horizontal="center" vertical="center"/>
    </xf>
    <xf numFmtId="165" fontId="48" fillId="3" borderId="22" xfId="0" applyNumberFormat="1" applyFont="1" applyFill="1" applyBorder="1" applyAlignment="1">
      <alignment horizontal="center" vertical="center"/>
    </xf>
    <xf numFmtId="165" fontId="48" fillId="3" borderId="32" xfId="0" applyNumberFormat="1" applyFont="1" applyFill="1" applyBorder="1" applyAlignment="1">
      <alignment horizontal="center" vertical="center"/>
    </xf>
    <xf numFmtId="9" fontId="48" fillId="3" borderId="31" xfId="2" applyFont="1" applyFill="1" applyBorder="1" applyAlignment="1">
      <alignment horizontal="center" vertical="center"/>
    </xf>
    <xf numFmtId="9" fontId="48" fillId="3" borderId="22" xfId="2" applyFont="1" applyFill="1" applyBorder="1" applyAlignment="1">
      <alignment horizontal="center" vertical="center"/>
    </xf>
    <xf numFmtId="9" fontId="48" fillId="3" borderId="32" xfId="2" applyFont="1" applyFill="1" applyBorder="1" applyAlignment="1">
      <alignment horizontal="center" vertical="center"/>
    </xf>
    <xf numFmtId="2" fontId="82" fillId="6" borderId="22" xfId="0" applyNumberFormat="1" applyFont="1" applyFill="1" applyBorder="1" applyAlignment="1" applyProtection="1">
      <alignment horizontal="center" vertical="center"/>
    </xf>
    <xf numFmtId="2" fontId="82" fillId="6" borderId="32" xfId="0" applyNumberFormat="1" applyFont="1" applyFill="1" applyBorder="1" applyAlignment="1" applyProtection="1">
      <alignment horizontal="center" vertical="center"/>
    </xf>
    <xf numFmtId="0" fontId="23" fillId="0" borderId="0" xfId="0" applyFont="1" applyAlignment="1">
      <alignment horizontal="left" wrapText="1"/>
    </xf>
    <xf numFmtId="0" fontId="6" fillId="0" borderId="0" xfId="3" applyFont="1" applyBorder="1" applyAlignment="1">
      <alignment horizontal="left" vertical="center" wrapText="1"/>
    </xf>
    <xf numFmtId="0" fontId="6" fillId="0" borderId="0" xfId="3" applyFont="1" applyBorder="1" applyAlignment="1">
      <alignment horizontal="left" vertical="center"/>
    </xf>
    <xf numFmtId="0" fontId="6" fillId="0" borderId="0" xfId="3" applyFont="1" applyBorder="1" applyAlignment="1">
      <alignment vertical="center"/>
    </xf>
    <xf numFmtId="4" fontId="7" fillId="3" borderId="22" xfId="3" applyNumberFormat="1" applyFont="1" applyFill="1" applyBorder="1" applyAlignment="1">
      <alignment horizontal="center" vertical="center" wrapText="1"/>
    </xf>
    <xf numFmtId="0" fontId="6" fillId="0" borderId="0" xfId="3" applyFont="1" applyBorder="1"/>
    <xf numFmtId="4" fontId="53" fillId="0" borderId="0" xfId="0" applyNumberFormat="1" applyFont="1"/>
    <xf numFmtId="4" fontId="54" fillId="0" borderId="0" xfId="0" applyNumberFormat="1" applyFont="1"/>
    <xf numFmtId="173" fontId="82" fillId="0" borderId="0" xfId="0" applyNumberFormat="1" applyFont="1"/>
    <xf numFmtId="3" fontId="51" fillId="3" borderId="22" xfId="0" applyNumberFormat="1" applyFont="1" applyFill="1" applyBorder="1" applyAlignment="1">
      <alignment horizontal="center" vertical="center" wrapText="1"/>
    </xf>
    <xf numFmtId="10" fontId="17" fillId="3" borderId="31" xfId="2" applyNumberFormat="1" applyFont="1" applyFill="1" applyBorder="1" applyAlignment="1">
      <alignment horizontal="center" vertical="center"/>
    </xf>
    <xf numFmtId="165" fontId="48" fillId="3" borderId="27" xfId="0" applyNumberFormat="1" applyFont="1" applyFill="1" applyBorder="1" applyAlignment="1">
      <alignment horizontal="center" vertical="center"/>
    </xf>
    <xf numFmtId="165" fontId="17" fillId="3" borderId="31" xfId="2" applyNumberFormat="1" applyFont="1" applyFill="1" applyBorder="1" applyAlignment="1">
      <alignment horizontal="center" vertical="center"/>
    </xf>
    <xf numFmtId="4" fontId="17" fillId="3" borderId="31" xfId="2" applyNumberFormat="1" applyFont="1" applyFill="1" applyBorder="1" applyAlignment="1">
      <alignment horizontal="center" vertical="center"/>
    </xf>
    <xf numFmtId="0" fontId="7" fillId="0" borderId="22" xfId="3" applyFont="1" applyBorder="1" applyAlignment="1">
      <alignment horizontal="center" vertical="center"/>
    </xf>
    <xf numFmtId="0" fontId="7" fillId="0" borderId="22" xfId="3" applyFont="1" applyBorder="1" applyAlignment="1">
      <alignment horizontal="center" vertical="center" wrapText="1"/>
    </xf>
    <xf numFmtId="0" fontId="124" fillId="0" borderId="0" xfId="0" applyFont="1" applyAlignment="1">
      <alignment horizontal="left" vertical="center" wrapText="1"/>
    </xf>
    <xf numFmtId="0" fontId="121" fillId="0" borderId="0" xfId="0" applyFont="1" applyAlignment="1">
      <alignment horizontal="center" vertical="center" wrapText="1"/>
    </xf>
    <xf numFmtId="0" fontId="4" fillId="4" borderId="7" xfId="0" applyFont="1" applyFill="1" applyBorder="1" applyAlignment="1">
      <alignment horizontal="left" vertical="center"/>
    </xf>
    <xf numFmtId="0" fontId="4" fillId="4" borderId="0" xfId="0" applyFont="1" applyFill="1" applyAlignment="1">
      <alignment horizontal="left" vertical="center"/>
    </xf>
    <xf numFmtId="0" fontId="17" fillId="0" borderId="0" xfId="0" applyFont="1" applyAlignment="1">
      <alignment horizontal="center"/>
    </xf>
    <xf numFmtId="0" fontId="131" fillId="0" borderId="0" xfId="0" applyFont="1" applyAlignment="1">
      <alignment horizontal="center"/>
    </xf>
    <xf numFmtId="0" fontId="23" fillId="0" borderId="0" xfId="0" applyFont="1" applyAlignment="1">
      <alignment horizontal="center" wrapText="1"/>
    </xf>
    <xf numFmtId="0" fontId="17" fillId="0" borderId="19" xfId="0" applyFont="1" applyBorder="1" applyAlignment="1">
      <alignment horizontal="left" vertical="center" wrapText="1"/>
    </xf>
    <xf numFmtId="0" fontId="17" fillId="0" borderId="20" xfId="0" applyFont="1" applyBorder="1" applyAlignment="1">
      <alignment horizontal="left" vertical="center" wrapText="1"/>
    </xf>
    <xf numFmtId="0" fontId="23" fillId="2" borderId="0" xfId="0" applyFont="1" applyFill="1" applyAlignment="1">
      <alignment horizontal="center" vertical="center" wrapText="1"/>
    </xf>
    <xf numFmtId="0" fontId="53" fillId="0" borderId="17" xfId="0" applyFont="1" applyBorder="1" applyAlignment="1">
      <alignment horizontal="center" vertical="center" wrapText="1"/>
    </xf>
    <xf numFmtId="0" fontId="53" fillId="0" borderId="15" xfId="0" applyFont="1" applyBorder="1" applyAlignment="1">
      <alignment horizontal="center" vertical="center" wrapText="1"/>
    </xf>
    <xf numFmtId="0" fontId="17" fillId="3" borderId="18" xfId="0" applyFont="1" applyFill="1" applyBorder="1" applyAlignment="1">
      <alignment horizontal="left" vertical="center" wrapText="1"/>
    </xf>
    <xf numFmtId="0" fontId="17" fillId="3" borderId="16" xfId="0" applyFont="1" applyFill="1" applyBorder="1" applyAlignment="1">
      <alignment horizontal="left" vertical="center" wrapText="1"/>
    </xf>
    <xf numFmtId="0" fontId="17" fillId="0" borderId="18" xfId="0" applyFont="1" applyBorder="1" applyAlignment="1">
      <alignment horizontal="left" vertical="center" wrapText="1"/>
    </xf>
    <xf numFmtId="0" fontId="17" fillId="0" borderId="16" xfId="0" applyFont="1" applyBorder="1" applyAlignment="1">
      <alignment horizontal="left" vertical="center" wrapText="1"/>
    </xf>
    <xf numFmtId="0" fontId="97" fillId="0" borderId="0" xfId="1" applyFont="1" applyAlignment="1">
      <alignment horizontal="left" vertical="center"/>
    </xf>
    <xf numFmtId="0" fontId="82" fillId="0" borderId="37" xfId="0" applyFont="1" applyBorder="1" applyAlignment="1">
      <alignment horizontal="left" vertical="center" wrapText="1"/>
    </xf>
    <xf numFmtId="0" fontId="82" fillId="0" borderId="38" xfId="0" applyFont="1" applyBorder="1" applyAlignment="1">
      <alignment horizontal="left" vertical="center" wrapText="1"/>
    </xf>
    <xf numFmtId="0" fontId="82" fillId="0" borderId="46" xfId="0" applyFont="1" applyBorder="1" applyAlignment="1">
      <alignment horizontal="left" vertical="center" wrapText="1"/>
    </xf>
    <xf numFmtId="0" fontId="95" fillId="0" borderId="37" xfId="0" applyFont="1" applyBorder="1" applyAlignment="1">
      <alignment horizontal="left" vertical="center" wrapText="1"/>
    </xf>
    <xf numFmtId="0" fontId="95" fillId="0" borderId="38" xfId="0" applyFont="1" applyBorder="1" applyAlignment="1">
      <alignment horizontal="left" vertical="center" wrapText="1"/>
    </xf>
    <xf numFmtId="0" fontId="95" fillId="0" borderId="46" xfId="0" applyFont="1" applyBorder="1" applyAlignment="1">
      <alignment horizontal="left" vertical="center" wrapText="1"/>
    </xf>
    <xf numFmtId="0" fontId="27" fillId="0" borderId="22" xfId="0" applyFont="1" applyBorder="1" applyAlignment="1">
      <alignment horizontal="center" vertical="center" wrapText="1"/>
    </xf>
    <xf numFmtId="0" fontId="27" fillId="0" borderId="25" xfId="0" applyFont="1" applyBorder="1" applyAlignment="1">
      <alignment horizontal="center" vertical="center" wrapText="1"/>
    </xf>
    <xf numFmtId="0" fontId="94" fillId="0" borderId="22" xfId="0" applyFont="1" applyBorder="1" applyAlignment="1">
      <alignment horizontal="center" vertical="center" wrapText="1"/>
    </xf>
    <xf numFmtId="0" fontId="94" fillId="0" borderId="25" xfId="0" applyFont="1" applyBorder="1" applyAlignment="1">
      <alignment horizontal="center" vertical="center" wrapText="1"/>
    </xf>
    <xf numFmtId="0" fontId="40" fillId="0" borderId="22" xfId="0" applyFont="1" applyBorder="1" applyAlignment="1">
      <alignment horizontal="center" vertical="center" wrapText="1"/>
    </xf>
    <xf numFmtId="0" fontId="40" fillId="0" borderId="25" xfId="0" applyFont="1" applyBorder="1" applyAlignment="1">
      <alignment horizontal="center" vertical="center" wrapText="1"/>
    </xf>
    <xf numFmtId="0" fontId="32" fillId="0" borderId="0" xfId="0" applyFont="1" applyAlignment="1">
      <alignment horizontal="left" vertical="center"/>
    </xf>
    <xf numFmtId="0" fontId="82" fillId="6" borderId="1" xfId="0" applyFont="1" applyFill="1" applyBorder="1" applyAlignment="1">
      <alignment horizontal="left" vertical="center" wrapText="1"/>
    </xf>
    <xf numFmtId="0" fontId="82" fillId="6" borderId="2" xfId="0" applyFont="1" applyFill="1" applyBorder="1" applyAlignment="1">
      <alignment horizontal="left" vertical="center" wrapText="1"/>
    </xf>
    <xf numFmtId="0" fontId="82" fillId="6" borderId="48" xfId="0" applyFont="1" applyFill="1" applyBorder="1" applyAlignment="1">
      <alignment horizontal="left" vertical="center" wrapText="1"/>
    </xf>
    <xf numFmtId="0" fontId="27" fillId="0" borderId="21" xfId="0" applyFont="1" applyBorder="1" applyAlignment="1">
      <alignment horizontal="center" vertical="center"/>
    </xf>
    <xf numFmtId="0" fontId="27" fillId="0" borderId="30" xfId="0" applyFont="1" applyBorder="1" applyAlignment="1">
      <alignment horizontal="center" vertical="center"/>
    </xf>
    <xf numFmtId="0" fontId="27" fillId="0" borderId="42" xfId="0" applyFont="1" applyBorder="1" applyAlignment="1">
      <alignment horizontal="center" vertical="center"/>
    </xf>
    <xf numFmtId="2" fontId="27" fillId="11" borderId="21" xfId="0" applyNumberFormat="1" applyFont="1" applyFill="1" applyBorder="1" applyAlignment="1">
      <alignment horizontal="center" vertical="center"/>
    </xf>
    <xf numFmtId="2" fontId="27" fillId="11" borderId="30" xfId="0" applyNumberFormat="1" applyFont="1" applyFill="1" applyBorder="1" applyAlignment="1">
      <alignment horizontal="center" vertical="center"/>
    </xf>
    <xf numFmtId="2" fontId="27" fillId="11" borderId="42" xfId="0" applyNumberFormat="1" applyFont="1" applyFill="1" applyBorder="1" applyAlignment="1">
      <alignment horizontal="center" vertical="center"/>
    </xf>
    <xf numFmtId="0" fontId="32" fillId="8" borderId="0" xfId="0" applyFont="1" applyFill="1" applyAlignment="1">
      <alignment horizontal="center" vertical="center" wrapText="1"/>
    </xf>
    <xf numFmtId="0" fontId="82" fillId="0" borderId="37" xfId="0" applyFont="1" applyBorder="1" applyAlignment="1">
      <alignment horizontal="center" vertical="center"/>
    </xf>
    <xf numFmtId="0" fontId="82" fillId="0" borderId="46" xfId="0" applyFont="1" applyBorder="1" applyAlignment="1">
      <alignment horizontal="center" vertical="center"/>
    </xf>
    <xf numFmtId="0" fontId="82" fillId="0" borderId="39" xfId="0" applyFont="1" applyBorder="1" applyAlignment="1">
      <alignment horizontal="center" vertical="center" wrapText="1"/>
    </xf>
    <xf numFmtId="0" fontId="82" fillId="0" borderId="47" xfId="0" applyFont="1" applyBorder="1" applyAlignment="1">
      <alignment horizontal="center" vertical="center" wrapText="1"/>
    </xf>
    <xf numFmtId="0" fontId="82" fillId="16" borderId="77" xfId="0" applyFont="1" applyFill="1" applyBorder="1" applyAlignment="1">
      <alignment horizontal="center" vertical="center" wrapText="1"/>
    </xf>
    <xf numFmtId="0" fontId="82" fillId="16" borderId="90" xfId="0" applyFont="1" applyFill="1" applyBorder="1" applyAlignment="1">
      <alignment horizontal="center" vertical="center" wrapText="1"/>
    </xf>
    <xf numFmtId="0" fontId="75" fillId="17" borderId="0" xfId="0" applyFont="1" applyFill="1" applyAlignment="1">
      <alignment horizontal="center" vertical="center" wrapText="1"/>
    </xf>
    <xf numFmtId="0" fontId="25" fillId="17" borderId="0" xfId="0" applyFont="1" applyFill="1" applyAlignment="1">
      <alignment horizontal="center" vertical="center" wrapText="1"/>
    </xf>
    <xf numFmtId="0" fontId="6" fillId="0" borderId="35" xfId="0" applyFont="1" applyBorder="1" applyAlignment="1">
      <alignment horizontal="center" vertical="center" wrapText="1"/>
    </xf>
    <xf numFmtId="0" fontId="6" fillId="0" borderId="36" xfId="0" applyFont="1" applyBorder="1" applyAlignment="1">
      <alignment horizontal="center" vertical="center" wrapText="1"/>
    </xf>
    <xf numFmtId="0" fontId="6" fillId="0" borderId="47" xfId="0" applyFont="1" applyBorder="1" applyAlignment="1">
      <alignment horizontal="center" vertical="center" wrapText="1"/>
    </xf>
    <xf numFmtId="0" fontId="83" fillId="0" borderId="39" xfId="0" applyFont="1" applyBorder="1" applyAlignment="1">
      <alignment horizontal="center" vertical="center" wrapText="1"/>
    </xf>
    <xf numFmtId="0" fontId="83" fillId="0" borderId="36" xfId="0" applyFont="1" applyBorder="1" applyAlignment="1">
      <alignment horizontal="center" vertical="center" wrapText="1"/>
    </xf>
    <xf numFmtId="0" fontId="83" fillId="0" borderId="34" xfId="0" applyFont="1" applyBorder="1" applyAlignment="1">
      <alignment horizontal="center" vertical="center" wrapText="1"/>
    </xf>
    <xf numFmtId="0" fontId="42" fillId="3" borderId="22" xfId="0" applyFont="1" applyFill="1" applyBorder="1" applyAlignment="1">
      <alignment horizontal="center" vertical="center" wrapText="1"/>
    </xf>
    <xf numFmtId="0" fontId="31" fillId="3" borderId="22" xfId="0" applyFont="1" applyFill="1" applyBorder="1" applyAlignment="1">
      <alignment horizontal="center" vertical="center" wrapText="1"/>
    </xf>
    <xf numFmtId="0" fontId="31" fillId="3" borderId="22" xfId="0" applyFont="1" applyFill="1" applyBorder="1" applyAlignment="1">
      <alignment horizontal="center" vertical="center"/>
    </xf>
    <xf numFmtId="0" fontId="31" fillId="3" borderId="21" xfId="0" applyFont="1" applyFill="1" applyBorder="1" applyAlignment="1">
      <alignment horizontal="center" vertical="center"/>
    </xf>
    <xf numFmtId="3" fontId="11" fillId="13" borderId="22" xfId="0" applyNumberFormat="1" applyFont="1" applyFill="1" applyBorder="1" applyAlignment="1">
      <alignment horizontal="center" vertical="center" wrapText="1"/>
    </xf>
    <xf numFmtId="3" fontId="11" fillId="13" borderId="30" xfId="0" applyNumberFormat="1" applyFont="1" applyFill="1" applyBorder="1" applyAlignment="1">
      <alignment horizontal="center" vertical="center" wrapText="1"/>
    </xf>
    <xf numFmtId="3" fontId="11" fillId="13" borderId="29" xfId="0" applyNumberFormat="1" applyFont="1" applyFill="1" applyBorder="1" applyAlignment="1">
      <alignment horizontal="center" vertical="center" wrapText="1"/>
    </xf>
    <xf numFmtId="0" fontId="76" fillId="0" borderId="37" xfId="0" applyFont="1" applyBorder="1" applyAlignment="1">
      <alignment horizontal="center" vertical="center" wrapText="1"/>
    </xf>
    <xf numFmtId="0" fontId="76" fillId="0" borderId="38" xfId="0" applyFont="1" applyBorder="1" applyAlignment="1">
      <alignment horizontal="center" vertical="center" wrapText="1"/>
    </xf>
    <xf numFmtId="0" fontId="76" fillId="0" borderId="46" xfId="0" applyFont="1" applyBorder="1" applyAlignment="1">
      <alignment horizontal="center" vertical="center" wrapText="1"/>
    </xf>
    <xf numFmtId="0" fontId="76" fillId="0" borderId="39" xfId="0" applyFont="1" applyBorder="1" applyAlignment="1">
      <alignment horizontal="center" vertical="center" wrapText="1"/>
    </xf>
    <xf numFmtId="0" fontId="76" fillId="0" borderId="36" xfId="0" applyFont="1" applyBorder="1" applyAlignment="1">
      <alignment horizontal="center" vertical="center" wrapText="1"/>
    </xf>
    <xf numFmtId="0" fontId="76" fillId="0" borderId="47" xfId="0" applyFont="1" applyBorder="1" applyAlignment="1">
      <alignment horizontal="center" vertical="center" wrapText="1"/>
    </xf>
    <xf numFmtId="1" fontId="11" fillId="0" borderId="22" xfId="2" applyNumberFormat="1" applyFont="1" applyBorder="1" applyAlignment="1">
      <alignment horizontal="center" vertical="center"/>
    </xf>
    <xf numFmtId="1" fontId="88" fillId="0" borderId="22" xfId="2" applyNumberFormat="1" applyFont="1" applyBorder="1" applyAlignment="1">
      <alignment horizontal="center" vertical="center"/>
    </xf>
    <xf numFmtId="3" fontId="83" fillId="0" borderId="39" xfId="0" applyNumberFormat="1" applyFont="1" applyBorder="1" applyAlignment="1">
      <alignment horizontal="center" vertical="center" wrapText="1"/>
    </xf>
    <xf numFmtId="3" fontId="83" fillId="0" borderId="36" xfId="0" applyNumberFormat="1" applyFont="1" applyBorder="1" applyAlignment="1">
      <alignment horizontal="center" vertical="center" wrapText="1"/>
    </xf>
    <xf numFmtId="3" fontId="83" fillId="0" borderId="34" xfId="0" applyNumberFormat="1" applyFont="1" applyBorder="1" applyAlignment="1">
      <alignment horizontal="center" vertical="center" wrapText="1"/>
    </xf>
    <xf numFmtId="3" fontId="83" fillId="0" borderId="71" xfId="0" applyNumberFormat="1" applyFont="1" applyBorder="1" applyAlignment="1">
      <alignment horizontal="center" vertical="center" wrapText="1"/>
    </xf>
    <xf numFmtId="3" fontId="83" fillId="0" borderId="56" xfId="0" applyNumberFormat="1" applyFont="1" applyBorder="1" applyAlignment="1">
      <alignment horizontal="center" vertical="center" wrapText="1"/>
    </xf>
    <xf numFmtId="3" fontId="83" fillId="0" borderId="55" xfId="0" applyNumberFormat="1" applyFont="1" applyBorder="1" applyAlignment="1">
      <alignment horizontal="center" vertical="center" wrapText="1"/>
    </xf>
    <xf numFmtId="0" fontId="31" fillId="3" borderId="21" xfId="0" applyFont="1" applyFill="1" applyBorder="1" applyAlignment="1">
      <alignment horizontal="center" vertical="center" wrapText="1"/>
    </xf>
    <xf numFmtId="1" fontId="11" fillId="0" borderId="21" xfId="2" applyNumberFormat="1" applyFont="1" applyBorder="1" applyAlignment="1">
      <alignment horizontal="center" vertical="center"/>
    </xf>
    <xf numFmtId="1" fontId="11" fillId="0" borderId="30" xfId="2" applyNumberFormat="1" applyFont="1" applyBorder="1" applyAlignment="1">
      <alignment horizontal="center" vertical="center"/>
    </xf>
    <xf numFmtId="1" fontId="11" fillId="0" borderId="29" xfId="2" applyNumberFormat="1" applyFont="1" applyBorder="1" applyAlignment="1">
      <alignment horizontal="center" vertical="center"/>
    </xf>
    <xf numFmtId="1" fontId="88" fillId="0" borderId="21" xfId="2" applyNumberFormat="1" applyFont="1" applyBorder="1" applyAlignment="1">
      <alignment horizontal="center" vertical="center"/>
    </xf>
    <xf numFmtId="1" fontId="88" fillId="0" borderId="30" xfId="2" applyNumberFormat="1" applyFont="1" applyBorder="1" applyAlignment="1">
      <alignment horizontal="center" vertical="center"/>
    </xf>
    <xf numFmtId="1" fontId="88" fillId="0" borderId="29" xfId="2" applyNumberFormat="1" applyFont="1" applyBorder="1" applyAlignment="1">
      <alignment horizontal="center" vertical="center"/>
    </xf>
    <xf numFmtId="0" fontId="53" fillId="0" borderId="0" xfId="0" applyFont="1" applyAlignment="1" applyProtection="1">
      <alignment horizontal="left" vertical="center" wrapText="1"/>
      <protection locked="0"/>
    </xf>
    <xf numFmtId="0" fontId="42" fillId="0" borderId="23" xfId="0" applyFont="1" applyBorder="1" applyAlignment="1">
      <alignment horizontal="center" vertical="center" wrapText="1"/>
    </xf>
    <xf numFmtId="0" fontId="42" fillId="0" borderId="25" xfId="0" applyFont="1" applyBorder="1" applyAlignment="1">
      <alignment horizontal="center" vertical="center" wrapText="1"/>
    </xf>
    <xf numFmtId="0" fontId="9" fillId="0" borderId="35" xfId="0" applyFont="1" applyBorder="1" applyAlignment="1">
      <alignment horizontal="center" vertical="center" wrapText="1"/>
    </xf>
    <xf numFmtId="0" fontId="9" fillId="0" borderId="34" xfId="0" applyFont="1" applyBorder="1" applyAlignment="1">
      <alignment horizontal="center" vertical="center" wrapText="1"/>
    </xf>
    <xf numFmtId="0" fontId="9" fillId="13" borderId="35" xfId="0" applyFont="1" applyFill="1" applyBorder="1" applyAlignment="1">
      <alignment horizontal="center" vertical="center" wrapText="1"/>
    </xf>
    <xf numFmtId="0" fontId="9" fillId="13" borderId="34" xfId="0" applyFont="1" applyFill="1" applyBorder="1" applyAlignment="1">
      <alignment horizontal="center" vertical="center" wrapText="1"/>
    </xf>
    <xf numFmtId="49" fontId="42" fillId="0" borderId="24" xfId="0" applyNumberFormat="1" applyFont="1" applyBorder="1" applyAlignment="1">
      <alignment horizontal="center" vertical="center"/>
    </xf>
    <xf numFmtId="49" fontId="42" fillId="0" borderId="26" xfId="0" applyNumberFormat="1" applyFont="1" applyBorder="1" applyAlignment="1">
      <alignment horizontal="center" vertical="center"/>
    </xf>
    <xf numFmtId="0" fontId="25" fillId="0" borderId="52" xfId="0" applyFont="1" applyBorder="1" applyAlignment="1">
      <alignment horizontal="center" vertical="center" wrapText="1"/>
    </xf>
    <xf numFmtId="0" fontId="25" fillId="0" borderId="54" xfId="0" applyFont="1" applyBorder="1" applyAlignment="1">
      <alignment horizontal="center" vertical="center" wrapText="1"/>
    </xf>
    <xf numFmtId="49" fontId="42" fillId="0" borderId="23" xfId="0" applyNumberFormat="1" applyFont="1" applyBorder="1" applyAlignment="1">
      <alignment horizontal="center" vertical="center"/>
    </xf>
    <xf numFmtId="49" fontId="42" fillId="0" borderId="25" xfId="0" applyNumberFormat="1" applyFont="1" applyBorder="1" applyAlignment="1">
      <alignment horizontal="center" vertical="center"/>
    </xf>
    <xf numFmtId="0" fontId="25" fillId="0" borderId="21" xfId="0" applyFont="1" applyBorder="1" applyAlignment="1">
      <alignment horizontal="center" vertical="center" wrapText="1"/>
    </xf>
    <xf numFmtId="0" fontId="25" fillId="0" borderId="30" xfId="0" applyFont="1" applyBorder="1" applyAlignment="1">
      <alignment horizontal="center" vertical="center" wrapText="1"/>
    </xf>
    <xf numFmtId="0" fontId="25" fillId="0" borderId="29" xfId="0" applyFont="1" applyBorder="1" applyAlignment="1">
      <alignment horizontal="center" vertical="center" wrapText="1"/>
    </xf>
    <xf numFmtId="0" fontId="25" fillId="0" borderId="27" xfId="0" applyFont="1" applyBorder="1" applyAlignment="1">
      <alignment horizontal="center" vertical="center" wrapText="1"/>
    </xf>
    <xf numFmtId="0" fontId="25" fillId="0" borderId="28" xfId="0" applyFont="1" applyBorder="1" applyAlignment="1">
      <alignment horizontal="center" vertical="center" wrapText="1"/>
    </xf>
    <xf numFmtId="0" fontId="25" fillId="0" borderId="23" xfId="0" applyFont="1" applyBorder="1" applyAlignment="1">
      <alignment horizontal="center" vertical="center" wrapText="1"/>
    </xf>
    <xf numFmtId="0" fontId="25" fillId="0" borderId="25" xfId="0" applyFont="1" applyBorder="1" applyAlignment="1">
      <alignment horizontal="center" vertical="center" wrapText="1"/>
    </xf>
    <xf numFmtId="0" fontId="9" fillId="0" borderId="28" xfId="0" applyFont="1" applyBorder="1" applyAlignment="1" applyProtection="1">
      <alignment horizontal="left" vertical="center" wrapText="1"/>
      <protection locked="0"/>
    </xf>
    <xf numFmtId="0" fontId="9" fillId="0" borderId="25" xfId="0" applyFont="1" applyBorder="1" applyAlignment="1" applyProtection="1">
      <alignment horizontal="left" vertical="center" wrapText="1"/>
      <protection locked="0"/>
    </xf>
    <xf numFmtId="0" fontId="53" fillId="0" borderId="37" xfId="0" applyFont="1" applyBorder="1" applyAlignment="1" applyProtection="1">
      <alignment horizontal="center" vertical="center"/>
      <protection locked="0"/>
    </xf>
    <xf numFmtId="0" fontId="53" fillId="0" borderId="39" xfId="0" applyFont="1" applyBorder="1" applyAlignment="1" applyProtection="1">
      <alignment horizontal="center" vertical="center"/>
      <protection locked="0"/>
    </xf>
    <xf numFmtId="0" fontId="6" fillId="0" borderId="70" xfId="0" applyFont="1" applyBorder="1" applyAlignment="1" applyProtection="1">
      <alignment horizontal="left" vertical="center" wrapText="1" indent="2"/>
      <protection locked="0"/>
    </xf>
    <xf numFmtId="0" fontId="6" fillId="0" borderId="29" xfId="0" applyFont="1" applyBorder="1" applyAlignment="1" applyProtection="1">
      <alignment horizontal="left" vertical="center" wrapText="1" indent="2"/>
      <protection locked="0"/>
    </xf>
    <xf numFmtId="0" fontId="6" fillId="0" borderId="31" xfId="0" applyFont="1" applyBorder="1" applyAlignment="1" applyProtection="1">
      <alignment horizontal="left" vertical="center" wrapText="1"/>
      <protection locked="0"/>
    </xf>
    <xf numFmtId="0" fontId="6" fillId="0" borderId="22" xfId="0" applyFont="1" applyBorder="1" applyAlignment="1" applyProtection="1">
      <alignment horizontal="left" vertical="center" wrapText="1"/>
      <protection locked="0"/>
    </xf>
    <xf numFmtId="0" fontId="79" fillId="10" borderId="0" xfId="0" applyFont="1" applyFill="1" applyAlignment="1" applyProtection="1">
      <alignment horizontal="left" vertical="center" wrapText="1"/>
      <protection locked="0"/>
    </xf>
    <xf numFmtId="0" fontId="6" fillId="0" borderId="70" xfId="0" applyFont="1" applyBorder="1" applyAlignment="1" applyProtection="1">
      <alignment horizontal="left" vertical="center" wrapText="1"/>
      <protection locked="0"/>
    </xf>
    <xf numFmtId="0" fontId="6" fillId="0" borderId="29" xfId="0" applyFont="1" applyBorder="1" applyAlignment="1" applyProtection="1">
      <alignment horizontal="left" vertical="center" wrapText="1"/>
      <protection locked="0"/>
    </xf>
    <xf numFmtId="0" fontId="6" fillId="0" borderId="27" xfId="0" applyFont="1" applyBorder="1" applyAlignment="1" applyProtection="1">
      <alignment horizontal="left" vertical="center" wrapText="1"/>
      <protection locked="0"/>
    </xf>
    <xf numFmtId="0" fontId="6" fillId="0" borderId="23" xfId="0" applyFont="1" applyBorder="1" applyAlignment="1" applyProtection="1">
      <alignment horizontal="left" vertical="center" wrapText="1"/>
      <protection locked="0"/>
    </xf>
    <xf numFmtId="0" fontId="79" fillId="8" borderId="21" xfId="0" applyFont="1" applyFill="1" applyBorder="1" applyAlignment="1">
      <alignment horizontal="center" vertical="center"/>
    </xf>
    <xf numFmtId="0" fontId="79" fillId="8" borderId="30" xfId="0" applyFont="1" applyFill="1" applyBorder="1" applyAlignment="1">
      <alignment horizontal="center" vertical="center"/>
    </xf>
    <xf numFmtId="0" fontId="79" fillId="8" borderId="29" xfId="0" applyFont="1" applyFill="1" applyBorder="1" applyAlignment="1">
      <alignment horizontal="center" vertical="center"/>
    </xf>
    <xf numFmtId="0" fontId="42" fillId="0" borderId="22" xfId="0" applyFont="1" applyBorder="1" applyAlignment="1">
      <alignment horizontal="center" vertical="center" wrapText="1"/>
    </xf>
    <xf numFmtId="0" fontId="74" fillId="0" borderId="31" xfId="0" applyFont="1" applyBorder="1" applyAlignment="1">
      <alignment horizontal="left" vertical="center" wrapText="1"/>
    </xf>
    <xf numFmtId="0" fontId="74" fillId="0" borderId="22" xfId="0" applyFont="1" applyBorder="1" applyAlignment="1">
      <alignment horizontal="left" vertical="center" wrapText="1"/>
    </xf>
    <xf numFmtId="0" fontId="76" fillId="0" borderId="23" xfId="0" applyFont="1" applyBorder="1" applyAlignment="1">
      <alignment horizontal="left" vertical="center" wrapText="1"/>
    </xf>
    <xf numFmtId="0" fontId="76" fillId="0" borderId="24" xfId="0" applyFont="1" applyBorder="1" applyAlignment="1">
      <alignment horizontal="left" vertical="center" wrapText="1"/>
    </xf>
    <xf numFmtId="0" fontId="76" fillId="0" borderId="22" xfId="0" applyFont="1" applyBorder="1" applyAlignment="1">
      <alignment horizontal="left" vertical="center"/>
    </xf>
    <xf numFmtId="0" fontId="76" fillId="0" borderId="32" xfId="0" applyFont="1" applyBorder="1" applyAlignment="1">
      <alignment horizontal="left" vertical="center"/>
    </xf>
    <xf numFmtId="0" fontId="67" fillId="0" borderId="4" xfId="0" applyFont="1" applyBorder="1" applyAlignment="1" applyProtection="1">
      <alignment horizontal="center" vertical="center" wrapText="1"/>
      <protection locked="0"/>
    </xf>
    <xf numFmtId="0" fontId="67" fillId="0" borderId="5" xfId="0" applyFont="1" applyBorder="1" applyAlignment="1" applyProtection="1">
      <alignment horizontal="center" vertical="center" wrapText="1"/>
      <protection locked="0"/>
    </xf>
    <xf numFmtId="0" fontId="67" fillId="0" borderId="6" xfId="0" applyFont="1" applyBorder="1" applyAlignment="1" applyProtection="1">
      <alignment horizontal="center" vertical="center" wrapText="1"/>
      <protection locked="0"/>
    </xf>
    <xf numFmtId="0" fontId="70" fillId="3" borderId="7" xfId="0" applyFont="1" applyFill="1" applyBorder="1" applyAlignment="1" applyProtection="1">
      <alignment horizontal="left" vertical="center" wrapText="1"/>
      <protection locked="0"/>
    </xf>
    <xf numFmtId="0" fontId="70" fillId="3" borderId="0" xfId="0" applyFont="1" applyFill="1" applyAlignment="1" applyProtection="1">
      <alignment horizontal="left" vertical="center" wrapText="1"/>
      <protection locked="0"/>
    </xf>
    <xf numFmtId="0" fontId="70" fillId="3" borderId="8" xfId="0" applyFont="1" applyFill="1" applyBorder="1" applyAlignment="1" applyProtection="1">
      <alignment horizontal="left" vertical="center" wrapText="1"/>
      <protection locked="0"/>
    </xf>
    <xf numFmtId="0" fontId="79" fillId="0" borderId="21" xfId="0" applyFont="1" applyBorder="1" applyAlignment="1">
      <alignment horizontal="center" vertical="center"/>
    </xf>
    <xf numFmtId="0" fontId="79" fillId="0" borderId="30" xfId="0" applyFont="1" applyBorder="1" applyAlignment="1">
      <alignment horizontal="center" vertical="center"/>
    </xf>
    <xf numFmtId="0" fontId="79" fillId="0" borderId="29" xfId="0" applyFont="1" applyBorder="1" applyAlignment="1">
      <alignment horizontal="center" vertical="center"/>
    </xf>
    <xf numFmtId="0" fontId="65" fillId="0" borderId="4" xfId="0" applyFont="1" applyBorder="1" applyAlignment="1">
      <alignment horizontal="center" vertical="center" wrapText="1"/>
    </xf>
    <xf numFmtId="0" fontId="65" fillId="0" borderId="5" xfId="0" applyFont="1" applyBorder="1" applyAlignment="1">
      <alignment horizontal="center" vertical="center" wrapText="1"/>
    </xf>
    <xf numFmtId="0" fontId="65" fillId="0" borderId="6" xfId="0" applyFont="1" applyBorder="1" applyAlignment="1">
      <alignment horizontal="center" vertical="center" wrapText="1"/>
    </xf>
    <xf numFmtId="0" fontId="65" fillId="0" borderId="9" xfId="0" applyFont="1" applyBorder="1" applyAlignment="1">
      <alignment horizontal="center" vertical="center" wrapText="1"/>
    </xf>
    <xf numFmtId="0" fontId="65" fillId="0" borderId="10" xfId="0" applyFont="1" applyBorder="1" applyAlignment="1">
      <alignment horizontal="center" vertical="center" wrapText="1"/>
    </xf>
    <xf numFmtId="0" fontId="65" fillId="0" borderId="11" xfId="0" applyFont="1" applyBorder="1" applyAlignment="1">
      <alignment horizontal="center" vertical="center" wrapText="1"/>
    </xf>
    <xf numFmtId="0" fontId="74" fillId="0" borderId="70" xfId="0" applyFont="1" applyBorder="1" applyAlignment="1">
      <alignment horizontal="left" vertical="center" wrapText="1"/>
    </xf>
    <xf numFmtId="0" fontId="74" fillId="0" borderId="30" xfId="0" applyFont="1" applyBorder="1" applyAlignment="1">
      <alignment horizontal="left" vertical="center" wrapText="1"/>
    </xf>
    <xf numFmtId="0" fontId="74" fillId="0" borderId="42" xfId="0" applyFont="1" applyBorder="1" applyAlignment="1">
      <alignment horizontal="left" vertical="center" wrapText="1"/>
    </xf>
    <xf numFmtId="0" fontId="65" fillId="0" borderId="51" xfId="0" applyFont="1" applyBorder="1" applyAlignment="1">
      <alignment horizontal="center" vertical="center" wrapText="1"/>
    </xf>
    <xf numFmtId="0" fontId="65" fillId="0" borderId="40" xfId="0" applyFont="1" applyBorder="1" applyAlignment="1">
      <alignment horizontal="center" vertical="center" wrapText="1"/>
    </xf>
    <xf numFmtId="0" fontId="65" fillId="0" borderId="60" xfId="0" applyFont="1" applyBorder="1" applyAlignment="1">
      <alignment horizontal="center" vertical="center" wrapText="1"/>
    </xf>
    <xf numFmtId="0" fontId="132" fillId="0" borderId="80" xfId="1" applyFont="1" applyBorder="1" applyAlignment="1">
      <alignment horizontal="center" vertical="center" wrapText="1"/>
    </xf>
    <xf numFmtId="0" fontId="132" fillId="0" borderId="81" xfId="1" applyFont="1" applyBorder="1" applyAlignment="1">
      <alignment horizontal="center" vertical="center" wrapText="1"/>
    </xf>
    <xf numFmtId="0" fontId="76" fillId="0" borderId="12" xfId="0" applyFont="1" applyBorder="1" applyAlignment="1" applyProtection="1">
      <alignment horizontal="left" vertical="center" wrapText="1"/>
      <protection locked="0"/>
    </xf>
    <xf numFmtId="0" fontId="76" fillId="0" borderId="13" xfId="0" applyFont="1" applyBorder="1" applyAlignment="1" applyProtection="1">
      <alignment horizontal="left" vertical="center" wrapText="1"/>
      <protection locked="0"/>
    </xf>
    <xf numFmtId="0" fontId="76" fillId="0" borderId="15" xfId="0" applyFont="1" applyBorder="1" applyAlignment="1" applyProtection="1">
      <alignment horizontal="left" vertical="center" wrapText="1"/>
      <protection locked="0"/>
    </xf>
    <xf numFmtId="0" fontId="76" fillId="0" borderId="84" xfId="0" applyFont="1" applyBorder="1" applyAlignment="1" applyProtection="1">
      <alignment horizontal="left" vertical="center" wrapText="1"/>
      <protection locked="0"/>
    </xf>
    <xf numFmtId="0" fontId="76" fillId="0" borderId="33" xfId="0" applyFont="1" applyBorder="1" applyAlignment="1" applyProtection="1">
      <alignment horizontal="left" vertical="center" wrapText="1"/>
      <protection locked="0"/>
    </xf>
    <xf numFmtId="0" fontId="76" fillId="0" borderId="20" xfId="0" applyFont="1" applyBorder="1" applyAlignment="1" applyProtection="1">
      <alignment horizontal="left" vertical="center" wrapText="1"/>
      <protection locked="0"/>
    </xf>
    <xf numFmtId="3" fontId="6" fillId="0" borderId="35" xfId="0" applyNumberFormat="1" applyFont="1" applyBorder="1" applyAlignment="1" applyProtection="1">
      <alignment horizontal="center" vertical="center"/>
      <protection locked="0"/>
    </xf>
    <xf numFmtId="3" fontId="6" fillId="0" borderId="34" xfId="0" applyNumberFormat="1" applyFont="1" applyBorder="1" applyAlignment="1" applyProtection="1">
      <alignment horizontal="center" vertical="center"/>
      <protection locked="0"/>
    </xf>
    <xf numFmtId="3" fontId="25" fillId="9" borderId="50" xfId="0" applyNumberFormat="1" applyFont="1" applyFill="1" applyBorder="1" applyAlignment="1" applyProtection="1">
      <alignment horizontal="center" vertical="center"/>
      <protection locked="0"/>
    </xf>
    <xf numFmtId="3" fontId="25" fillId="9" borderId="55" xfId="0" applyNumberFormat="1" applyFont="1" applyFill="1" applyBorder="1" applyAlignment="1" applyProtection="1">
      <alignment horizontal="center" vertical="center"/>
      <protection locked="0"/>
    </xf>
    <xf numFmtId="0" fontId="67" fillId="0" borderId="73" xfId="0" applyFont="1" applyBorder="1" applyAlignment="1">
      <alignment horizontal="center" vertical="center" wrapText="1"/>
    </xf>
    <xf numFmtId="0" fontId="67" fillId="0" borderId="76" xfId="0" applyFont="1" applyBorder="1" applyAlignment="1">
      <alignment horizontal="center" vertical="center" wrapText="1"/>
    </xf>
    <xf numFmtId="1" fontId="76" fillId="0" borderId="70" xfId="2" applyNumberFormat="1" applyFont="1" applyBorder="1" applyAlignment="1">
      <alignment horizontal="center" vertical="center"/>
    </xf>
    <xf numFmtId="1" fontId="76" fillId="0" borderId="30" xfId="2" applyNumberFormat="1" applyFont="1" applyBorder="1" applyAlignment="1">
      <alignment horizontal="center" vertical="center"/>
    </xf>
    <xf numFmtId="1" fontId="76" fillId="0" borderId="42" xfId="2" applyNumberFormat="1" applyFont="1" applyBorder="1" applyAlignment="1">
      <alignment horizontal="center" vertical="center"/>
    </xf>
    <xf numFmtId="0" fontId="67" fillId="0" borderId="84" xfId="0" applyFont="1" applyBorder="1" applyAlignment="1">
      <alignment horizontal="left" vertical="center" wrapText="1"/>
    </xf>
    <xf numFmtId="0" fontId="67" fillId="0" borderId="33" xfId="0" applyFont="1" applyBorder="1" applyAlignment="1">
      <alignment horizontal="left" vertical="center" wrapText="1"/>
    </xf>
    <xf numFmtId="0" fontId="67" fillId="0" borderId="83" xfId="0" applyFont="1" applyBorder="1" applyAlignment="1">
      <alignment horizontal="left" vertical="center" wrapText="1"/>
    </xf>
    <xf numFmtId="0" fontId="128" fillId="0" borderId="62" xfId="0" applyFont="1" applyBorder="1" applyAlignment="1">
      <alignment horizontal="center" vertical="center"/>
    </xf>
    <xf numFmtId="0" fontId="128" fillId="0" borderId="63" xfId="0" applyFont="1" applyBorder="1" applyAlignment="1">
      <alignment horizontal="center" vertical="center"/>
    </xf>
    <xf numFmtId="0" fontId="128" fillId="0" borderId="64" xfId="0" applyFont="1" applyBorder="1" applyAlignment="1">
      <alignment horizontal="center" vertical="center"/>
    </xf>
    <xf numFmtId="0" fontId="25" fillId="0" borderId="27" xfId="0" applyFont="1" applyBorder="1" applyAlignment="1" applyProtection="1">
      <alignment horizontal="center" vertical="center"/>
      <protection locked="0"/>
    </xf>
    <xf numFmtId="0" fontId="25" fillId="0" borderId="23" xfId="0" applyFont="1" applyBorder="1" applyAlignment="1" applyProtection="1">
      <alignment horizontal="center" vertical="center"/>
      <protection locked="0"/>
    </xf>
    <xf numFmtId="0" fontId="76" fillId="0" borderId="31" xfId="0" applyFont="1" applyBorder="1" applyAlignment="1" applyProtection="1">
      <alignment horizontal="left" vertical="center" wrapText="1"/>
      <protection locked="0"/>
    </xf>
    <xf numFmtId="0" fontId="76" fillId="0" borderId="22" xfId="0" applyFont="1" applyBorder="1" applyAlignment="1" applyProtection="1">
      <alignment horizontal="left" vertical="center" wrapText="1"/>
      <protection locked="0"/>
    </xf>
    <xf numFmtId="0" fontId="74" fillId="9" borderId="28" xfId="0" applyFont="1" applyFill="1" applyBorder="1" applyAlignment="1" applyProtection="1">
      <alignment horizontal="left" vertical="center" wrapText="1"/>
      <protection locked="0"/>
    </xf>
    <xf numFmtId="0" fontId="74" fillId="9" borderId="25" xfId="0" applyFont="1" applyFill="1" applyBorder="1" applyAlignment="1" applyProtection="1">
      <alignment horizontal="left" vertical="center" wrapText="1"/>
      <protection locked="0"/>
    </xf>
    <xf numFmtId="0" fontId="74" fillId="0" borderId="28" xfId="0" applyFont="1" applyBorder="1" applyAlignment="1">
      <alignment horizontal="left" vertical="center" wrapText="1"/>
    </xf>
    <xf numFmtId="0" fontId="74" fillId="0" borderId="25" xfId="0" applyFont="1" applyBorder="1" applyAlignment="1">
      <alignment horizontal="left" vertical="center" wrapText="1"/>
    </xf>
    <xf numFmtId="49" fontId="76" fillId="0" borderId="25" xfId="0" applyNumberFormat="1" applyFont="1" applyBorder="1" applyAlignment="1">
      <alignment horizontal="left" vertical="center"/>
    </xf>
    <xf numFmtId="0" fontId="76" fillId="0" borderId="25" xfId="0" applyFont="1" applyBorder="1" applyAlignment="1">
      <alignment horizontal="left" vertical="center"/>
    </xf>
    <xf numFmtId="0" fontId="76" fillId="0" borderId="26" xfId="0" applyFont="1" applyBorder="1" applyAlignment="1">
      <alignment horizontal="left" vertical="center"/>
    </xf>
    <xf numFmtId="0" fontId="70" fillId="0" borderId="7" xfId="0" applyFont="1" applyBorder="1" applyAlignment="1" applyProtection="1">
      <alignment horizontal="left" vertical="center" wrapText="1"/>
      <protection locked="0"/>
    </xf>
    <xf numFmtId="0" fontId="70" fillId="0" borderId="0" xfId="0" applyFont="1" applyAlignment="1" applyProtection="1">
      <alignment horizontal="left" vertical="center" wrapText="1"/>
      <protection locked="0"/>
    </xf>
    <xf numFmtId="0" fontId="70" fillId="0" borderId="8" xfId="0" applyFont="1" applyBorder="1" applyAlignment="1" applyProtection="1">
      <alignment horizontal="left" vertical="center" wrapText="1"/>
      <protection locked="0"/>
    </xf>
    <xf numFmtId="0" fontId="70" fillId="0" borderId="9" xfId="0" applyFont="1" applyBorder="1" applyAlignment="1">
      <alignment horizontal="left" vertical="center" wrapText="1"/>
    </xf>
    <xf numFmtId="0" fontId="70" fillId="0" borderId="10" xfId="0" applyFont="1" applyBorder="1" applyAlignment="1">
      <alignment horizontal="left" vertical="center" wrapText="1"/>
    </xf>
    <xf numFmtId="0" fontId="70" fillId="0" borderId="11" xfId="0" applyFont="1" applyBorder="1" applyAlignment="1">
      <alignment horizontal="left" vertical="center" wrapText="1"/>
    </xf>
    <xf numFmtId="0" fontId="70" fillId="13" borderId="7" xfId="0" applyFont="1" applyFill="1" applyBorder="1" applyAlignment="1" applyProtection="1">
      <alignment horizontal="left" vertical="center" wrapText="1"/>
      <protection locked="0"/>
    </xf>
    <xf numFmtId="0" fontId="70" fillId="13" borderId="0" xfId="0" applyFont="1" applyFill="1" applyAlignment="1" applyProtection="1">
      <alignment horizontal="left" vertical="center" wrapText="1"/>
      <protection locked="0"/>
    </xf>
    <xf numFmtId="0" fontId="70" fillId="13" borderId="8" xfId="0" applyFont="1" applyFill="1" applyBorder="1" applyAlignment="1" applyProtection="1">
      <alignment horizontal="left" vertical="center" wrapText="1"/>
      <protection locked="0"/>
    </xf>
    <xf numFmtId="0" fontId="74" fillId="0" borderId="27" xfId="0" applyFont="1" applyBorder="1" applyAlignment="1">
      <alignment horizontal="left" vertical="center" wrapText="1"/>
    </xf>
    <xf numFmtId="0" fontId="74" fillId="0" borderId="23" xfId="0" applyFont="1" applyBorder="1" applyAlignment="1">
      <alignment horizontal="left" vertical="center" wrapText="1"/>
    </xf>
    <xf numFmtId="0" fontId="74" fillId="9" borderId="53" xfId="0" applyFont="1" applyFill="1" applyBorder="1" applyAlignment="1">
      <alignment horizontal="left" vertical="center" wrapText="1"/>
    </xf>
    <xf numFmtId="0" fontId="74" fillId="9" borderId="41" xfId="0" applyFont="1" applyFill="1" applyBorder="1" applyAlignment="1">
      <alignment horizontal="left" vertical="center" wrapText="1"/>
    </xf>
    <xf numFmtId="0" fontId="74" fillId="9" borderId="61" xfId="0" applyFont="1" applyFill="1" applyBorder="1" applyAlignment="1">
      <alignment horizontal="left" vertical="center" wrapText="1"/>
    </xf>
    <xf numFmtId="1" fontId="76" fillId="9" borderId="53" xfId="2" applyNumberFormat="1" applyFont="1" applyFill="1" applyBorder="1" applyAlignment="1">
      <alignment horizontal="center" vertical="center"/>
    </xf>
    <xf numFmtId="1" fontId="76" fillId="9" borderId="41" xfId="2" applyNumberFormat="1" applyFont="1" applyFill="1" applyBorder="1" applyAlignment="1">
      <alignment horizontal="center" vertical="center"/>
    </xf>
    <xf numFmtId="1" fontId="76" fillId="9" borderId="61" xfId="2" applyNumberFormat="1" applyFont="1" applyFill="1" applyBorder="1" applyAlignment="1">
      <alignment horizontal="center" vertical="center"/>
    </xf>
    <xf numFmtId="0" fontId="74" fillId="0" borderId="80" xfId="0" applyFont="1" applyBorder="1" applyAlignment="1">
      <alignment horizontal="center" vertical="top" wrapText="1"/>
    </xf>
    <xf numFmtId="0" fontId="74" fillId="0" borderId="81" xfId="0" applyFont="1" applyBorder="1" applyAlignment="1">
      <alignment horizontal="center" vertical="top" wrapText="1"/>
    </xf>
    <xf numFmtId="0" fontId="74" fillId="0" borderId="82" xfId="0" applyFont="1" applyBorder="1" applyAlignment="1">
      <alignment horizontal="center" vertical="top" wrapText="1"/>
    </xf>
    <xf numFmtId="0" fontId="42" fillId="0" borderId="35" xfId="0" applyFont="1" applyBorder="1" applyAlignment="1">
      <alignment horizontal="center" vertical="center" wrapText="1"/>
    </xf>
    <xf numFmtId="0" fontId="42" fillId="0" borderId="34" xfId="0" applyFont="1" applyBorder="1" applyAlignment="1">
      <alignment horizontal="center" vertical="center" wrapText="1"/>
    </xf>
    <xf numFmtId="3" fontId="11" fillId="13" borderId="15" xfId="0" applyNumberFormat="1" applyFont="1" applyFill="1" applyBorder="1" applyAlignment="1">
      <alignment horizontal="center" vertical="center" wrapText="1"/>
    </xf>
    <xf numFmtId="3" fontId="11" fillId="13" borderId="16" xfId="0" applyNumberFormat="1" applyFont="1" applyFill="1" applyBorder="1" applyAlignment="1">
      <alignment horizontal="center" vertical="center" wrapText="1"/>
    </xf>
    <xf numFmtId="3" fontId="11" fillId="13" borderId="20" xfId="0" applyNumberFormat="1" applyFont="1" applyFill="1" applyBorder="1" applyAlignment="1">
      <alignment horizontal="center" vertical="center" wrapText="1"/>
    </xf>
    <xf numFmtId="3" fontId="11" fillId="13" borderId="13" xfId="0" applyNumberFormat="1" applyFont="1" applyFill="1" applyBorder="1" applyAlignment="1">
      <alignment horizontal="center" vertical="center" wrapText="1"/>
    </xf>
    <xf numFmtId="3" fontId="11" fillId="13" borderId="0" xfId="0" applyNumberFormat="1" applyFont="1" applyFill="1" applyAlignment="1">
      <alignment horizontal="center" vertical="center" wrapText="1"/>
    </xf>
    <xf numFmtId="3" fontId="11" fillId="13" borderId="33" xfId="0" applyNumberFormat="1" applyFont="1" applyFill="1" applyBorder="1" applyAlignment="1">
      <alignment horizontal="center" vertical="center" wrapText="1"/>
    </xf>
    <xf numFmtId="3" fontId="11" fillId="13" borderId="35" xfId="0" applyNumberFormat="1" applyFont="1" applyFill="1" applyBorder="1" applyAlignment="1">
      <alignment horizontal="center" vertical="center" wrapText="1"/>
    </xf>
    <xf numFmtId="3" fontId="11" fillId="13" borderId="36" xfId="0" applyNumberFormat="1" applyFont="1" applyFill="1" applyBorder="1" applyAlignment="1">
      <alignment horizontal="center" vertical="center" wrapText="1"/>
    </xf>
    <xf numFmtId="3" fontId="11" fillId="13" borderId="34" xfId="0" applyNumberFormat="1" applyFont="1" applyFill="1" applyBorder="1" applyAlignment="1">
      <alignment horizontal="center" vertical="center" wrapText="1"/>
    </xf>
    <xf numFmtId="0" fontId="80" fillId="0" borderId="1" xfId="0" applyFont="1" applyBorder="1" applyAlignment="1">
      <alignment horizontal="center" vertical="center"/>
    </xf>
    <xf numFmtId="0" fontId="80" fillId="0" borderId="2" xfId="0" applyFont="1" applyBorder="1" applyAlignment="1">
      <alignment horizontal="center" vertical="center"/>
    </xf>
    <xf numFmtId="0" fontId="80" fillId="0" borderId="3" xfId="0" applyFont="1" applyBorder="1" applyAlignment="1">
      <alignment horizontal="center" vertical="center"/>
    </xf>
    <xf numFmtId="0" fontId="66" fillId="0" borderId="0" xfId="0" applyFont="1" applyAlignment="1">
      <alignment horizontal="left"/>
    </xf>
    <xf numFmtId="0" fontId="53" fillId="0" borderId="28" xfId="0" applyFont="1" applyBorder="1" applyAlignment="1">
      <alignment horizontal="left" vertical="center" wrapText="1"/>
    </xf>
    <xf numFmtId="0" fontId="53" fillId="0" borderId="25" xfId="0" applyFont="1" applyBorder="1" applyAlignment="1">
      <alignment horizontal="left" vertical="center" wrapText="1"/>
    </xf>
    <xf numFmtId="49" fontId="17" fillId="0" borderId="25" xfId="0" applyNumberFormat="1" applyFont="1" applyBorder="1" applyAlignment="1">
      <alignment horizontal="left" vertical="center"/>
    </xf>
    <xf numFmtId="49" fontId="17" fillId="0" borderId="26" xfId="0" applyNumberFormat="1" applyFont="1" applyBorder="1" applyAlignment="1">
      <alignment horizontal="left" vertical="center"/>
    </xf>
    <xf numFmtId="0" fontId="25" fillId="6" borderId="4" xfId="0" applyFont="1" applyFill="1" applyBorder="1" applyAlignment="1">
      <alignment horizontal="left" vertical="center"/>
    </xf>
    <xf numFmtId="0" fontId="25" fillId="6" borderId="5" xfId="0" applyFont="1" applyFill="1" applyBorder="1" applyAlignment="1">
      <alignment horizontal="left" vertical="center"/>
    </xf>
    <xf numFmtId="0" fontId="25" fillId="6" borderId="6" xfId="0" applyFont="1" applyFill="1" applyBorder="1" applyAlignment="1">
      <alignment horizontal="left" vertical="center"/>
    </xf>
    <xf numFmtId="0" fontId="25" fillId="0" borderId="24" xfId="0" applyFont="1" applyBorder="1" applyAlignment="1">
      <alignment horizontal="center" vertical="center" wrapText="1"/>
    </xf>
    <xf numFmtId="0" fontId="42" fillId="0" borderId="73" xfId="0" applyFont="1" applyBorder="1" applyAlignment="1">
      <alignment horizontal="center" vertical="top" wrapText="1"/>
    </xf>
    <xf numFmtId="0" fontId="42" fillId="0" borderId="75" xfId="0" applyFont="1" applyBorder="1" applyAlignment="1">
      <alignment horizontal="center" vertical="top" wrapText="1"/>
    </xf>
    <xf numFmtId="0" fontId="42" fillId="0" borderId="76" xfId="0" applyFont="1" applyBorder="1" applyAlignment="1">
      <alignment horizontal="center" vertical="top" wrapText="1"/>
    </xf>
    <xf numFmtId="0" fontId="17" fillId="0" borderId="7" xfId="0" applyFont="1" applyBorder="1" applyAlignment="1" applyProtection="1">
      <alignment horizontal="left" vertical="center" wrapText="1"/>
      <protection locked="0"/>
    </xf>
    <xf numFmtId="0" fontId="17" fillId="0" borderId="0" xfId="0" applyFont="1" applyAlignment="1" applyProtection="1">
      <alignment horizontal="left" vertical="center" wrapText="1"/>
      <protection locked="0"/>
    </xf>
    <xf numFmtId="0" fontId="17" fillId="0" borderId="8" xfId="0" applyFont="1" applyBorder="1" applyAlignment="1" applyProtection="1">
      <alignment horizontal="left" vertical="center" wrapText="1"/>
      <protection locked="0"/>
    </xf>
    <xf numFmtId="0" fontId="17" fillId="0" borderId="9" xfId="0" applyFont="1" applyBorder="1" applyAlignment="1">
      <alignment horizontal="left" vertical="center" wrapText="1"/>
    </xf>
    <xf numFmtId="0" fontId="17" fillId="0" borderId="10" xfId="0" applyFont="1" applyBorder="1" applyAlignment="1">
      <alignment horizontal="left" vertical="center" wrapText="1"/>
    </xf>
    <xf numFmtId="0" fontId="17" fillId="0" borderId="11" xfId="0" applyFont="1" applyBorder="1" applyAlignment="1">
      <alignment horizontal="left" vertical="center" wrapText="1"/>
    </xf>
    <xf numFmtId="0" fontId="32" fillId="0" borderId="0" xfId="0" applyFont="1" applyAlignment="1">
      <alignment horizontal="left"/>
    </xf>
    <xf numFmtId="0" fontId="118" fillId="0" borderId="62" xfId="0" applyFont="1" applyBorder="1" applyAlignment="1">
      <alignment horizontal="center" vertical="center"/>
    </xf>
    <xf numFmtId="0" fontId="118" fillId="0" borderId="63" xfId="0" applyFont="1" applyBorder="1" applyAlignment="1">
      <alignment horizontal="center" vertical="center"/>
    </xf>
    <xf numFmtId="0" fontId="118" fillId="0" borderId="64" xfId="0" applyFont="1" applyBorder="1" applyAlignment="1">
      <alignment horizontal="center" vertical="center"/>
    </xf>
    <xf numFmtId="0" fontId="53" fillId="0" borderId="27" xfId="0" applyFont="1" applyBorder="1" applyAlignment="1">
      <alignment horizontal="left" vertical="center" wrapText="1"/>
    </xf>
    <xf numFmtId="0" fontId="53" fillId="0" borderId="23" xfId="0" applyFont="1" applyBorder="1" applyAlignment="1">
      <alignment horizontal="left" vertical="center" wrapText="1"/>
    </xf>
    <xf numFmtId="0" fontId="53" fillId="0" borderId="31" xfId="0" applyFont="1" applyBorder="1" applyAlignment="1">
      <alignment horizontal="left" vertical="center" wrapText="1"/>
    </xf>
    <xf numFmtId="0" fontId="53" fillId="0" borderId="22" xfId="0" applyFont="1" applyBorder="1" applyAlignment="1">
      <alignment horizontal="left" vertical="center" wrapText="1"/>
    </xf>
    <xf numFmtId="0" fontId="23" fillId="2" borderId="0" xfId="0" applyFont="1" applyFill="1" applyAlignment="1" applyProtection="1">
      <alignment horizontal="center" vertical="center" wrapText="1"/>
      <protection locked="0"/>
    </xf>
    <xf numFmtId="0" fontId="17" fillId="0" borderId="23" xfId="0" applyFont="1" applyBorder="1" applyAlignment="1">
      <alignment horizontal="left" vertical="center"/>
    </xf>
    <xf numFmtId="0" fontId="17" fillId="0" borderId="24" xfId="0" applyFont="1" applyBorder="1" applyAlignment="1">
      <alignment horizontal="left" vertical="center"/>
    </xf>
    <xf numFmtId="0" fontId="17" fillId="0" borderId="22" xfId="0" applyFont="1" applyBorder="1" applyAlignment="1">
      <alignment horizontal="left" vertical="center"/>
    </xf>
    <xf numFmtId="0" fontId="17" fillId="0" borderId="32" xfId="0" applyFont="1" applyBorder="1" applyAlignment="1">
      <alignment horizontal="left" vertical="center"/>
    </xf>
    <xf numFmtId="0" fontId="25" fillId="0" borderId="27" xfId="3" applyFont="1" applyBorder="1" applyAlignment="1">
      <alignment horizontal="center" vertical="center" wrapText="1"/>
    </xf>
    <xf numFmtId="0" fontId="25" fillId="0" borderId="31" xfId="3" applyFont="1" applyBorder="1" applyAlignment="1">
      <alignment horizontal="center" vertical="center" wrapText="1"/>
    </xf>
    <xf numFmtId="0" fontId="25" fillId="0" borderId="28" xfId="3" applyFont="1" applyBorder="1" applyAlignment="1">
      <alignment horizontal="center" vertical="center" wrapText="1"/>
    </xf>
    <xf numFmtId="0" fontId="42" fillId="0" borderId="27" xfId="0" applyFont="1" applyBorder="1" applyAlignment="1">
      <alignment horizontal="center" vertical="center"/>
    </xf>
    <xf numFmtId="0" fontId="42" fillId="0" borderId="58" xfId="0" applyFont="1" applyBorder="1" applyAlignment="1">
      <alignment horizontal="center" vertical="center"/>
    </xf>
    <xf numFmtId="0" fontId="25" fillId="0" borderId="57" xfId="3" applyFont="1" applyBorder="1" applyAlignment="1">
      <alignment horizontal="center" vertical="center" wrapText="1"/>
    </xf>
    <xf numFmtId="0" fontId="42" fillId="0" borderId="4" xfId="0" applyFont="1" applyBorder="1" applyAlignment="1" applyProtection="1">
      <alignment horizontal="center" vertical="center" wrapText="1"/>
      <protection locked="0"/>
    </xf>
    <xf numFmtId="0" fontId="42" fillId="0" borderId="5" xfId="0" applyFont="1" applyBorder="1" applyAlignment="1" applyProtection="1">
      <alignment horizontal="center" vertical="center" wrapText="1"/>
      <protection locked="0"/>
    </xf>
    <xf numFmtId="0" fontId="42" fillId="0" borderId="6" xfId="0" applyFont="1" applyBorder="1" applyAlignment="1" applyProtection="1">
      <alignment horizontal="center" vertical="center" wrapText="1"/>
      <protection locked="0"/>
    </xf>
    <xf numFmtId="0" fontId="17" fillId="3" borderId="7" xfId="0" applyFont="1" applyFill="1" applyBorder="1" applyAlignment="1" applyProtection="1">
      <alignment horizontal="left" vertical="center" wrapText="1"/>
      <protection locked="0"/>
    </xf>
    <xf numFmtId="0" fontId="17" fillId="3" borderId="0" xfId="0" applyFont="1" applyFill="1" applyAlignment="1" applyProtection="1">
      <alignment horizontal="left" vertical="center" wrapText="1"/>
      <protection locked="0"/>
    </xf>
    <xf numFmtId="0" fontId="17" fillId="3" borderId="8" xfId="0" applyFont="1" applyFill="1" applyBorder="1" applyAlignment="1" applyProtection="1">
      <alignment horizontal="left" vertical="center" wrapText="1"/>
      <protection locked="0"/>
    </xf>
    <xf numFmtId="0" fontId="101" fillId="0" borderId="0" xfId="0" applyFont="1" applyAlignment="1">
      <alignment horizontal="center" vertical="center"/>
    </xf>
    <xf numFmtId="0" fontId="17" fillId="0" borderId="28" xfId="0" applyFont="1" applyBorder="1" applyAlignment="1">
      <alignment horizontal="left" vertical="center" wrapText="1"/>
    </xf>
    <xf numFmtId="0" fontId="17" fillId="0" borderId="25" xfId="0" applyFont="1" applyBorder="1" applyAlignment="1">
      <alignment horizontal="left" vertical="center" wrapText="1"/>
    </xf>
    <xf numFmtId="0" fontId="17" fillId="0" borderId="26" xfId="0" applyFont="1" applyBorder="1" applyAlignment="1">
      <alignment horizontal="left" vertical="center" wrapText="1"/>
    </xf>
    <xf numFmtId="0" fontId="17" fillId="0" borderId="27" xfId="0" applyFont="1" applyBorder="1" applyAlignment="1">
      <alignment horizontal="left" vertical="center"/>
    </xf>
    <xf numFmtId="0" fontId="17" fillId="0" borderId="31" xfId="0" applyFont="1" applyBorder="1" applyAlignment="1">
      <alignment horizontal="left" vertical="center" wrapText="1"/>
    </xf>
    <xf numFmtId="0" fontId="17" fillId="0" borderId="22" xfId="0" applyFont="1" applyBorder="1" applyAlignment="1">
      <alignment horizontal="left" vertical="center" wrapText="1"/>
    </xf>
    <xf numFmtId="0" fontId="17" fillId="0" borderId="32" xfId="0" applyFont="1" applyBorder="1" applyAlignment="1">
      <alignment horizontal="left" vertical="center" wrapText="1"/>
    </xf>
    <xf numFmtId="0" fontId="17" fillId="0" borderId="27" xfId="0" applyFont="1" applyBorder="1" applyAlignment="1">
      <alignment horizontal="left" vertical="center" wrapText="1"/>
    </xf>
    <xf numFmtId="0" fontId="17" fillId="0" borderId="23" xfId="0" applyFont="1" applyBorder="1" applyAlignment="1">
      <alignment horizontal="left" vertical="center" wrapText="1"/>
    </xf>
    <xf numFmtId="0" fontId="17" fillId="0" borderId="24" xfId="0" applyFont="1" applyBorder="1" applyAlignment="1">
      <alignment horizontal="left" vertical="center" wrapText="1"/>
    </xf>
    <xf numFmtId="0" fontId="17" fillId="0" borderId="31" xfId="0" applyFont="1" applyBorder="1" applyAlignment="1">
      <alignment horizontal="left" vertical="center"/>
    </xf>
    <xf numFmtId="0" fontId="17" fillId="0" borderId="70" xfId="0" applyFont="1" applyBorder="1" applyAlignment="1">
      <alignment horizontal="left" vertical="center" wrapText="1"/>
    </xf>
    <xf numFmtId="0" fontId="17" fillId="0" borderId="30" xfId="0" applyFont="1" applyBorder="1" applyAlignment="1">
      <alignment horizontal="left" vertical="center" wrapText="1"/>
    </xf>
    <xf numFmtId="0" fontId="17" fillId="0" borderId="42" xfId="0" applyFont="1" applyBorder="1" applyAlignment="1">
      <alignment horizontal="left" vertical="center" wrapText="1"/>
    </xf>
    <xf numFmtId="0" fontId="17" fillId="0" borderId="12" xfId="0" applyFont="1" applyBorder="1" applyAlignment="1">
      <alignment horizontal="left" vertical="center"/>
    </xf>
    <xf numFmtId="0" fontId="17" fillId="0" borderId="13" xfId="0" applyFont="1" applyBorder="1" applyAlignment="1">
      <alignment horizontal="left" vertical="center"/>
    </xf>
    <xf numFmtId="0" fontId="17" fillId="0" borderId="14" xfId="0" applyFont="1" applyBorder="1" applyAlignment="1">
      <alignment horizontal="left" vertical="center"/>
    </xf>
    <xf numFmtId="0" fontId="48" fillId="0" borderId="31" xfId="0" applyFont="1" applyBorder="1" applyAlignment="1">
      <alignment horizontal="left" vertical="center" wrapText="1"/>
    </xf>
    <xf numFmtId="0" fontId="48" fillId="0" borderId="22" xfId="0" applyFont="1" applyBorder="1" applyAlignment="1">
      <alignment horizontal="left" vertical="center" wrapText="1"/>
    </xf>
    <xf numFmtId="0" fontId="48" fillId="0" borderId="32" xfId="0" applyFont="1" applyBorder="1" applyAlignment="1">
      <alignment horizontal="left" vertical="center" wrapText="1"/>
    </xf>
    <xf numFmtId="0" fontId="18" fillId="0" borderId="37" xfId="0" applyFont="1" applyBorder="1" applyAlignment="1">
      <alignment horizontal="center" vertical="center"/>
    </xf>
    <xf numFmtId="0" fontId="18" fillId="0" borderId="39" xfId="0" applyFont="1" applyBorder="1" applyAlignment="1">
      <alignment horizontal="center" vertical="center"/>
    </xf>
    <xf numFmtId="0" fontId="18" fillId="0" borderId="71" xfId="0" applyFont="1" applyBorder="1" applyAlignment="1">
      <alignment horizontal="center" vertical="center"/>
    </xf>
    <xf numFmtId="0" fontId="17" fillId="0" borderId="25" xfId="0" applyFont="1" applyBorder="1" applyAlignment="1">
      <alignment horizontal="left" vertical="center"/>
    </xf>
    <xf numFmtId="0" fontId="17" fillId="0" borderId="26" xfId="0" applyFont="1" applyBorder="1" applyAlignment="1">
      <alignment horizontal="left" vertical="center"/>
    </xf>
    <xf numFmtId="0" fontId="25" fillId="9" borderId="22" xfId="0" applyFont="1" applyFill="1" applyBorder="1" applyAlignment="1">
      <alignment horizontal="center" vertical="center" wrapText="1"/>
    </xf>
    <xf numFmtId="0" fontId="117" fillId="0" borderId="62" xfId="0" applyFont="1" applyBorder="1" applyAlignment="1">
      <alignment horizontal="center" vertical="center" wrapText="1"/>
    </xf>
    <xf numFmtId="0" fontId="117" fillId="0" borderId="63" xfId="0" applyFont="1" applyBorder="1" applyAlignment="1">
      <alignment horizontal="center" vertical="center" wrapText="1"/>
    </xf>
    <xf numFmtId="0" fontId="117" fillId="0" borderId="64" xfId="0" applyFont="1" applyBorder="1" applyAlignment="1">
      <alignment horizontal="center" vertical="center" wrapText="1"/>
    </xf>
    <xf numFmtId="0" fontId="79" fillId="0" borderId="0" xfId="0" applyFont="1" applyAlignment="1">
      <alignment horizontal="left"/>
    </xf>
    <xf numFmtId="172" fontId="41" fillId="11" borderId="0" xfId="0" applyNumberFormat="1" applyFont="1" applyFill="1" applyAlignment="1">
      <alignment horizontal="center" vertical="center"/>
    </xf>
    <xf numFmtId="0" fontId="23" fillId="0" borderId="4" xfId="0" applyFont="1" applyBorder="1" applyAlignment="1" applyProtection="1">
      <alignment horizontal="center" vertical="center" wrapText="1"/>
      <protection locked="0"/>
    </xf>
    <xf numFmtId="0" fontId="23" fillId="0" borderId="5" xfId="0" applyFont="1" applyBorder="1" applyAlignment="1" applyProtection="1">
      <alignment horizontal="center" vertical="center" wrapText="1"/>
      <protection locked="0"/>
    </xf>
    <xf numFmtId="0" fontId="23" fillId="0" borderId="6" xfId="0" applyFont="1" applyBorder="1" applyAlignment="1" applyProtection="1">
      <alignment horizontal="center" vertical="center" wrapText="1"/>
      <protection locked="0"/>
    </xf>
    <xf numFmtId="0" fontId="17" fillId="0" borderId="7" xfId="0" applyFont="1" applyFill="1" applyBorder="1" applyAlignment="1" applyProtection="1">
      <alignment horizontal="left" vertical="center" wrapText="1"/>
      <protection locked="0"/>
    </xf>
    <xf numFmtId="0" fontId="17" fillId="0" borderId="0" xfId="0" applyFont="1" applyFill="1" applyAlignment="1" applyProtection="1">
      <alignment horizontal="left" vertical="center" wrapText="1"/>
      <protection locked="0"/>
    </xf>
    <xf numFmtId="0" fontId="17" fillId="0" borderId="8" xfId="0" applyFont="1" applyFill="1" applyBorder="1" applyAlignment="1" applyProtection="1">
      <alignment horizontal="left" vertical="center" wrapText="1"/>
      <protection locked="0"/>
    </xf>
    <xf numFmtId="0" fontId="48" fillId="5" borderId="7" xfId="0" applyFont="1" applyFill="1" applyBorder="1" applyAlignment="1" applyProtection="1">
      <alignment horizontal="left" vertical="center" wrapText="1"/>
      <protection locked="0"/>
    </xf>
    <xf numFmtId="0" fontId="48" fillId="5" borderId="0" xfId="0" applyFont="1" applyFill="1" applyAlignment="1" applyProtection="1">
      <alignment horizontal="left" vertical="center" wrapText="1"/>
      <protection locked="0"/>
    </xf>
    <xf numFmtId="0" fontId="48" fillId="5" borderId="8" xfId="0" applyFont="1" applyFill="1" applyBorder="1" applyAlignment="1" applyProtection="1">
      <alignment horizontal="left" vertical="center" wrapText="1"/>
      <protection locked="0"/>
    </xf>
    <xf numFmtId="0" fontId="74" fillId="17" borderId="0" xfId="0" applyFont="1" applyFill="1" applyBorder="1" applyAlignment="1">
      <alignment horizontal="center" vertical="center" wrapText="1"/>
    </xf>
    <xf numFmtId="1" fontId="108" fillId="0" borderId="22" xfId="0" applyNumberFormat="1" applyFont="1" applyBorder="1" applyAlignment="1">
      <alignment horizontal="center" vertical="center" wrapText="1"/>
    </xf>
    <xf numFmtId="0" fontId="114" fillId="0" borderId="22" xfId="0" applyFont="1" applyBorder="1" applyAlignment="1">
      <alignment horizontal="center" vertical="center" wrapText="1" readingOrder="1"/>
    </xf>
    <xf numFmtId="0" fontId="52" fillId="0" borderId="23" xfId="0" applyFont="1" applyBorder="1" applyAlignment="1">
      <alignment horizontal="left" vertical="center" wrapText="1"/>
    </xf>
    <xf numFmtId="0" fontId="52" fillId="0" borderId="24" xfId="0" applyFont="1" applyBorder="1" applyAlignment="1">
      <alignment horizontal="left" vertical="center" wrapText="1"/>
    </xf>
    <xf numFmtId="0" fontId="52" fillId="0" borderId="22" xfId="0" applyFont="1" applyBorder="1" applyAlignment="1">
      <alignment horizontal="left" vertical="center" wrapText="1"/>
    </xf>
    <xf numFmtId="0" fontId="52" fillId="0" borderId="32" xfId="0" applyFont="1" applyBorder="1" applyAlignment="1">
      <alignment horizontal="left" vertical="center" wrapText="1"/>
    </xf>
    <xf numFmtId="0" fontId="108" fillId="0" borderId="22" xfId="0" applyFont="1" applyBorder="1" applyAlignment="1">
      <alignment horizontal="center" vertical="center" wrapText="1" readingOrder="1"/>
    </xf>
    <xf numFmtId="0" fontId="108" fillId="0" borderId="22" xfId="0" applyFont="1" applyBorder="1" applyAlignment="1">
      <alignment horizontal="center" vertical="center" wrapText="1"/>
    </xf>
    <xf numFmtId="49" fontId="52" fillId="0" borderId="25" xfId="0" applyNumberFormat="1" applyFont="1" applyBorder="1" applyAlignment="1">
      <alignment horizontal="left" vertical="center" wrapText="1"/>
    </xf>
    <xf numFmtId="49" fontId="52" fillId="0" borderId="26" xfId="0" applyNumberFormat="1" applyFont="1" applyBorder="1" applyAlignment="1">
      <alignment horizontal="left" vertical="center" wrapText="1"/>
    </xf>
    <xf numFmtId="0" fontId="50" fillId="0" borderId="78" xfId="0" applyFont="1" applyBorder="1" applyAlignment="1">
      <alignment horizontal="center" vertical="center" wrapText="1"/>
    </xf>
    <xf numFmtId="0" fontId="50" fillId="0" borderId="78" xfId="0" applyFont="1" applyBorder="1" applyAlignment="1">
      <alignment horizontal="center" vertical="center"/>
    </xf>
    <xf numFmtId="0" fontId="110" fillId="0" borderId="22" xfId="0" applyFont="1" applyBorder="1" applyAlignment="1">
      <alignment horizontal="center" vertical="center" wrapText="1" readingOrder="1"/>
    </xf>
    <xf numFmtId="0" fontId="109" fillId="0" borderId="62" xfId="0" applyFont="1" applyBorder="1" applyAlignment="1">
      <alignment horizontal="center" vertical="center"/>
    </xf>
    <xf numFmtId="0" fontId="109" fillId="0" borderId="63" xfId="0" applyFont="1" applyBorder="1" applyAlignment="1">
      <alignment horizontal="center" vertical="center"/>
    </xf>
    <xf numFmtId="0" fontId="109" fillId="0" borderId="64" xfId="0" applyFont="1" applyBorder="1" applyAlignment="1">
      <alignment horizontal="center" vertical="center"/>
    </xf>
    <xf numFmtId="0" fontId="53" fillId="14" borderId="0" xfId="0" applyFont="1" applyFill="1" applyAlignment="1">
      <alignment horizontal="center" vertical="center" wrapText="1"/>
    </xf>
    <xf numFmtId="0" fontId="112" fillId="4" borderId="22" xfId="0" applyFont="1" applyFill="1" applyBorder="1" applyAlignment="1">
      <alignment horizontal="left" vertical="center" wrapText="1" readingOrder="1"/>
    </xf>
    <xf numFmtId="0" fontId="111" fillId="0" borderId="22" xfId="0" applyFont="1" applyBorder="1" applyAlignment="1">
      <alignment horizontal="center" vertical="center" wrapText="1" readingOrder="1"/>
    </xf>
    <xf numFmtId="0" fontId="110" fillId="0" borderId="21" xfId="0" applyFont="1" applyBorder="1" applyAlignment="1">
      <alignment horizontal="left" vertical="center" wrapText="1" readingOrder="1"/>
    </xf>
    <xf numFmtId="0" fontId="110" fillId="0" borderId="30" xfId="0" applyFont="1" applyBorder="1" applyAlignment="1">
      <alignment horizontal="left" vertical="center" wrapText="1" readingOrder="1"/>
    </xf>
    <xf numFmtId="0" fontId="110" fillId="0" borderId="29" xfId="0" applyFont="1" applyBorder="1" applyAlignment="1">
      <alignment horizontal="left" vertical="center" wrapText="1" readingOrder="1"/>
    </xf>
    <xf numFmtId="0" fontId="9" fillId="0" borderId="21" xfId="3" applyFont="1" applyBorder="1" applyAlignment="1">
      <alignment horizontal="left" vertical="center" wrapText="1"/>
    </xf>
    <xf numFmtId="0" fontId="9" fillId="0" borderId="30" xfId="3" applyFont="1" applyBorder="1" applyAlignment="1">
      <alignment horizontal="left" vertical="center" wrapText="1"/>
    </xf>
    <xf numFmtId="0" fontId="9" fillId="0" borderId="29" xfId="3" applyFont="1" applyBorder="1" applyAlignment="1">
      <alignment horizontal="left" vertical="center" wrapText="1"/>
    </xf>
    <xf numFmtId="0" fontId="7" fillId="0" borderId="21" xfId="3" applyFont="1" applyBorder="1" applyAlignment="1">
      <alignment horizontal="center" vertical="center" wrapText="1"/>
    </xf>
    <xf numFmtId="0" fontId="7" fillId="0" borderId="30" xfId="3" applyFont="1" applyBorder="1" applyAlignment="1">
      <alignment horizontal="center" vertical="center" wrapText="1"/>
    </xf>
    <xf numFmtId="0" fontId="7" fillId="0" borderId="29" xfId="3" applyFont="1" applyBorder="1" applyAlignment="1">
      <alignment horizontal="center" vertical="center" wrapText="1"/>
    </xf>
    <xf numFmtId="0" fontId="7" fillId="0" borderId="30" xfId="3" applyFont="1" applyBorder="1" applyAlignment="1">
      <alignment horizontal="center" vertical="center"/>
    </xf>
    <xf numFmtId="0" fontId="7" fillId="0" borderId="29" xfId="3" applyFont="1" applyBorder="1" applyAlignment="1">
      <alignment horizontal="center" vertical="center"/>
    </xf>
    <xf numFmtId="0" fontId="15" fillId="0" borderId="21" xfId="3" applyFont="1" applyBorder="1" applyAlignment="1">
      <alignment horizontal="center" vertical="center" wrapText="1"/>
    </xf>
    <xf numFmtId="0" fontId="15" fillId="0" borderId="30" xfId="3" applyFont="1" applyBorder="1" applyAlignment="1">
      <alignment horizontal="center" vertical="center" wrapText="1"/>
    </xf>
    <xf numFmtId="0" fontId="15" fillId="0" borderId="29" xfId="3" applyFont="1" applyBorder="1" applyAlignment="1">
      <alignment horizontal="center" vertical="center" wrapText="1"/>
    </xf>
    <xf numFmtId="0" fontId="9" fillId="0" borderId="21" xfId="3" applyFont="1" applyBorder="1" applyAlignment="1">
      <alignment horizontal="center" vertical="center" wrapText="1"/>
    </xf>
    <xf numFmtId="0" fontId="9" fillId="0" borderId="30" xfId="3" applyFont="1" applyBorder="1" applyAlignment="1">
      <alignment horizontal="center" vertical="center" wrapText="1"/>
    </xf>
    <xf numFmtId="0" fontId="9" fillId="0" borderId="29" xfId="3" applyFont="1" applyBorder="1" applyAlignment="1">
      <alignment horizontal="center" vertical="center" wrapText="1"/>
    </xf>
    <xf numFmtId="0" fontId="11" fillId="0" borderId="0" xfId="3" applyFont="1" applyAlignment="1">
      <alignment horizontal="left" vertical="center"/>
    </xf>
    <xf numFmtId="0" fontId="11" fillId="0" borderId="0" xfId="3" applyFont="1" applyAlignment="1">
      <alignment horizontal="center" vertical="center"/>
    </xf>
    <xf numFmtId="165" fontId="7" fillId="0" borderId="0" xfId="3" applyNumberFormat="1" applyFont="1" applyAlignment="1">
      <alignment horizontal="left" vertical="center" wrapText="1"/>
    </xf>
    <xf numFmtId="0" fontId="7" fillId="0" borderId="33" xfId="3" applyFont="1" applyBorder="1" applyAlignment="1">
      <alignment horizontal="center" vertical="center"/>
    </xf>
    <xf numFmtId="0" fontId="25" fillId="0" borderId="0" xfId="3" applyFont="1" applyAlignment="1">
      <alignment horizontal="center" vertical="center"/>
    </xf>
    <xf numFmtId="0" fontId="7" fillId="0" borderId="22" xfId="3" applyFont="1" applyBorder="1" applyAlignment="1">
      <alignment horizontal="center" vertical="center"/>
    </xf>
    <xf numFmtId="0" fontId="7" fillId="0" borderId="22" xfId="3" applyFont="1" applyBorder="1" applyAlignment="1">
      <alignment horizontal="center" vertical="center" wrapText="1"/>
    </xf>
    <xf numFmtId="0" fontId="6" fillId="0" borderId="30" xfId="3" applyFont="1" applyBorder="1" applyAlignment="1">
      <alignment horizontal="left" vertical="center" wrapText="1"/>
    </xf>
    <xf numFmtId="0" fontId="6" fillId="0" borderId="21" xfId="3" applyFont="1" applyBorder="1" applyAlignment="1">
      <alignment horizontal="left" vertical="center"/>
    </xf>
    <xf numFmtId="0" fontId="6" fillId="0" borderId="29" xfId="3" applyFont="1" applyBorder="1" applyAlignment="1">
      <alignment horizontal="left" vertical="center"/>
    </xf>
    <xf numFmtId="0" fontId="6" fillId="0" borderId="21" xfId="3" applyFont="1" applyBorder="1" applyAlignment="1">
      <alignment horizontal="left" vertical="center" wrapText="1"/>
    </xf>
    <xf numFmtId="0" fontId="6" fillId="0" borderId="29" xfId="3" applyFont="1" applyBorder="1" applyAlignment="1">
      <alignment horizontal="left" vertical="center" wrapText="1"/>
    </xf>
    <xf numFmtId="0" fontId="7" fillId="0" borderId="22" xfId="3" applyFont="1" applyBorder="1" applyAlignment="1">
      <alignment horizontal="left" vertical="center"/>
    </xf>
    <xf numFmtId="0" fontId="7" fillId="0" borderId="21" xfId="3" applyFont="1" applyBorder="1" applyAlignment="1">
      <alignment horizontal="center" vertical="center"/>
    </xf>
    <xf numFmtId="0" fontId="23" fillId="0" borderId="0" xfId="0" applyFont="1" applyAlignment="1">
      <alignment horizontal="left"/>
    </xf>
    <xf numFmtId="0" fontId="52" fillId="0" borderId="26" xfId="0" applyFont="1" applyBorder="1" applyAlignment="1">
      <alignment horizontal="left" vertical="center" wrapText="1"/>
    </xf>
    <xf numFmtId="0" fontId="52" fillId="0" borderId="25" xfId="0" applyFont="1" applyBorder="1" applyAlignment="1">
      <alignment horizontal="left" vertical="center" wrapText="1"/>
    </xf>
    <xf numFmtId="0" fontId="11" fillId="0" borderId="13" xfId="3" applyFont="1" applyBorder="1" applyAlignment="1">
      <alignment horizontal="center" vertical="top"/>
    </xf>
    <xf numFmtId="0" fontId="11" fillId="0" borderId="13" xfId="3" applyFont="1" applyBorder="1" applyAlignment="1">
      <alignment vertical="top"/>
    </xf>
    <xf numFmtId="0" fontId="6" fillId="0" borderId="0" xfId="3" applyFont="1" applyBorder="1" applyAlignment="1">
      <alignment horizontal="left"/>
    </xf>
    <xf numFmtId="0" fontId="7" fillId="0" borderId="21" xfId="3" applyFont="1" applyBorder="1" applyAlignment="1">
      <alignment horizontal="center"/>
    </xf>
    <xf numFmtId="0" fontId="7" fillId="0" borderId="30" xfId="3" applyFont="1" applyBorder="1" applyAlignment="1">
      <alignment horizontal="center"/>
    </xf>
    <xf numFmtId="0" fontId="7" fillId="0" borderId="29" xfId="3" applyFont="1" applyBorder="1" applyAlignment="1">
      <alignment horizontal="center"/>
    </xf>
    <xf numFmtId="4" fontId="7" fillId="0" borderId="22" xfId="3" applyNumberFormat="1" applyFont="1" applyBorder="1" applyAlignment="1">
      <alignment horizontal="center" vertical="center" wrapText="1"/>
    </xf>
    <xf numFmtId="0" fontId="6" fillId="0" borderId="33" xfId="3" applyFont="1" applyBorder="1" applyAlignment="1">
      <alignment horizontal="left"/>
    </xf>
    <xf numFmtId="0" fontId="6" fillId="0" borderId="30" xfId="3" applyFont="1" applyBorder="1" applyAlignment="1">
      <alignment horizontal="left"/>
    </xf>
  </cellXfs>
  <cellStyles count="5">
    <cellStyle name="Гиперссылка" xfId="1" builtinId="8"/>
    <cellStyle name="Денежный 2" xfId="4"/>
    <cellStyle name="Обычный" xfId="0" builtinId="0"/>
    <cellStyle name="Обычный 2" xfId="3"/>
    <cellStyle name="Процентный" xfId="2" builtinId="5"/>
  </cellStyles>
  <dxfs count="10235">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rgb="FFFF0000"/>
      </font>
      <fill>
        <patternFill patternType="none">
          <bgColor auto="1"/>
        </patternFill>
      </fill>
    </dxf>
    <dxf>
      <fill>
        <patternFill>
          <bgColor rgb="FFFF6565"/>
        </patternFill>
      </fill>
    </dxf>
    <dxf>
      <fill>
        <patternFill>
          <bgColor rgb="FFFF6565"/>
        </patternFill>
      </fill>
    </dxf>
    <dxf>
      <fill>
        <patternFill>
          <bgColor rgb="FFFF6565"/>
        </patternFill>
      </fill>
    </dxf>
    <dxf>
      <fill>
        <patternFill>
          <bgColor theme="0"/>
        </patternFill>
      </fill>
    </dxf>
    <dxf>
      <fill>
        <patternFill>
          <bgColor rgb="FFFF6565"/>
        </patternFill>
      </fill>
    </dxf>
    <dxf>
      <fill>
        <patternFill>
          <bgColor rgb="FFFF6565"/>
        </patternFill>
      </fill>
    </dxf>
    <dxf>
      <fill>
        <patternFill>
          <bgColor rgb="FFFF6565"/>
        </patternFill>
      </fill>
    </dxf>
    <dxf>
      <fill>
        <patternFill>
          <bgColor rgb="FFFF6565"/>
        </patternFill>
      </fill>
    </dxf>
    <dxf>
      <fill>
        <patternFill>
          <bgColor rgb="FFFF6565"/>
        </patternFill>
      </fill>
    </dxf>
    <dxf>
      <fill>
        <patternFill>
          <bgColor rgb="FFFF6565"/>
        </patternFill>
      </fill>
    </dxf>
    <dxf>
      <fill>
        <patternFill>
          <bgColor rgb="FFFF6565"/>
        </patternFill>
      </fill>
    </dxf>
    <dxf>
      <fill>
        <patternFill>
          <bgColor theme="0"/>
        </patternFill>
      </fill>
    </dxf>
    <dxf>
      <fill>
        <patternFill>
          <bgColor theme="0"/>
        </patternFill>
      </fill>
    </dxf>
    <dxf>
      <fill>
        <patternFill>
          <bgColor rgb="FFFF6565"/>
        </patternFill>
      </fill>
    </dxf>
    <dxf>
      <fill>
        <patternFill>
          <bgColor rgb="FFFF6565"/>
        </patternFill>
      </fill>
    </dxf>
    <dxf>
      <fill>
        <patternFill>
          <bgColor rgb="FFFF6565"/>
        </patternFill>
      </fill>
    </dxf>
    <dxf>
      <fill>
        <patternFill>
          <bgColor rgb="FFFF6565"/>
        </patternFill>
      </fill>
    </dxf>
    <dxf>
      <fill>
        <patternFill>
          <bgColor rgb="FFFF6565"/>
        </patternFill>
      </fill>
    </dxf>
    <dxf>
      <fill>
        <patternFill>
          <bgColor rgb="FFFF6565"/>
        </patternFill>
      </fill>
    </dxf>
    <dxf>
      <fill>
        <patternFill>
          <bgColor rgb="FFFF6565"/>
        </patternFill>
      </fill>
    </dxf>
    <dxf>
      <fill>
        <patternFill>
          <bgColor rgb="FFFF6565"/>
        </patternFill>
      </fill>
    </dxf>
    <dxf>
      <fill>
        <patternFill>
          <bgColor rgb="FFFF6565"/>
        </patternFill>
      </fill>
    </dxf>
    <dxf>
      <fill>
        <patternFill>
          <bgColor rgb="FFFF6565"/>
        </patternFill>
      </fill>
    </dxf>
    <dxf>
      <fill>
        <patternFill>
          <bgColor rgb="FFFF6565"/>
        </patternFill>
      </fill>
    </dxf>
    <dxf>
      <fill>
        <patternFill>
          <bgColor rgb="FFFF6565"/>
        </patternFill>
      </fill>
    </dxf>
    <dxf>
      <fill>
        <patternFill>
          <bgColor rgb="FFFF6565"/>
        </patternFill>
      </fill>
    </dxf>
    <dxf>
      <fill>
        <patternFill>
          <bgColor rgb="FFFF6565"/>
        </patternFill>
      </fill>
    </dxf>
    <dxf>
      <fill>
        <patternFill>
          <bgColor rgb="FFFF6565"/>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s>
  <tableStyles count="0" defaultTableStyle="TableStyleMedium2" defaultPivotStyle="PivotStyleLight16"/>
  <colors>
    <mruColors>
      <color rgb="FFF96F7C"/>
      <color rgb="FFFF6565"/>
      <color rgb="FFFF5050"/>
      <color rgb="FFF27878"/>
      <color rgb="FFFF6E6E"/>
      <color rgb="FF76F66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3.xml"/><Relationship Id="rId18" Type="http://schemas.openxmlformats.org/officeDocument/2006/relationships/externalLink" Target="externalLinks/externalLink8.xml"/><Relationship Id="rId26" Type="http://schemas.openxmlformats.org/officeDocument/2006/relationships/externalLink" Target="externalLinks/externalLink16.xml"/><Relationship Id="rId39" Type="http://schemas.openxmlformats.org/officeDocument/2006/relationships/externalLink" Target="externalLinks/externalLink29.xml"/><Relationship Id="rId21" Type="http://schemas.openxmlformats.org/officeDocument/2006/relationships/externalLink" Target="externalLinks/externalLink11.xml"/><Relationship Id="rId34" Type="http://schemas.openxmlformats.org/officeDocument/2006/relationships/externalLink" Target="externalLinks/externalLink24.xml"/><Relationship Id="rId42" Type="http://schemas.openxmlformats.org/officeDocument/2006/relationships/externalLink" Target="externalLinks/externalLink32.xml"/><Relationship Id="rId47"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externalLink" Target="externalLinks/externalLink6.xml"/><Relationship Id="rId29" Type="http://schemas.openxmlformats.org/officeDocument/2006/relationships/externalLink" Target="externalLinks/externalLink19.xml"/><Relationship Id="rId11" Type="http://schemas.openxmlformats.org/officeDocument/2006/relationships/externalLink" Target="externalLinks/externalLink1.xml"/><Relationship Id="rId24" Type="http://schemas.openxmlformats.org/officeDocument/2006/relationships/externalLink" Target="externalLinks/externalLink14.xml"/><Relationship Id="rId32" Type="http://schemas.openxmlformats.org/officeDocument/2006/relationships/externalLink" Target="externalLinks/externalLink22.xml"/><Relationship Id="rId37" Type="http://schemas.openxmlformats.org/officeDocument/2006/relationships/externalLink" Target="externalLinks/externalLink27.xml"/><Relationship Id="rId40" Type="http://schemas.openxmlformats.org/officeDocument/2006/relationships/externalLink" Target="externalLinks/externalLink30.xml"/><Relationship Id="rId45" Type="http://schemas.openxmlformats.org/officeDocument/2006/relationships/externalLink" Target="externalLinks/externalLink35.xml"/><Relationship Id="rId5" Type="http://schemas.openxmlformats.org/officeDocument/2006/relationships/worksheet" Target="worksheets/sheet5.xml"/><Relationship Id="rId15" Type="http://schemas.openxmlformats.org/officeDocument/2006/relationships/externalLink" Target="externalLinks/externalLink5.xml"/><Relationship Id="rId23" Type="http://schemas.openxmlformats.org/officeDocument/2006/relationships/externalLink" Target="externalLinks/externalLink13.xml"/><Relationship Id="rId28" Type="http://schemas.openxmlformats.org/officeDocument/2006/relationships/externalLink" Target="externalLinks/externalLink18.xml"/><Relationship Id="rId36" Type="http://schemas.openxmlformats.org/officeDocument/2006/relationships/externalLink" Target="externalLinks/externalLink2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9.xml"/><Relationship Id="rId31" Type="http://schemas.openxmlformats.org/officeDocument/2006/relationships/externalLink" Target="externalLinks/externalLink21.xml"/><Relationship Id="rId44" Type="http://schemas.openxmlformats.org/officeDocument/2006/relationships/externalLink" Target="externalLinks/externalLink3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4.xml"/><Relationship Id="rId22" Type="http://schemas.openxmlformats.org/officeDocument/2006/relationships/externalLink" Target="externalLinks/externalLink12.xml"/><Relationship Id="rId27" Type="http://schemas.openxmlformats.org/officeDocument/2006/relationships/externalLink" Target="externalLinks/externalLink17.xml"/><Relationship Id="rId30" Type="http://schemas.openxmlformats.org/officeDocument/2006/relationships/externalLink" Target="externalLinks/externalLink20.xml"/><Relationship Id="rId35" Type="http://schemas.openxmlformats.org/officeDocument/2006/relationships/externalLink" Target="externalLinks/externalLink25.xml"/><Relationship Id="rId43" Type="http://schemas.openxmlformats.org/officeDocument/2006/relationships/externalLink" Target="externalLinks/externalLink33.xml"/><Relationship Id="rId48"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externalLink" Target="externalLinks/externalLink2.xml"/><Relationship Id="rId17" Type="http://schemas.openxmlformats.org/officeDocument/2006/relationships/externalLink" Target="externalLinks/externalLink7.xml"/><Relationship Id="rId25" Type="http://schemas.openxmlformats.org/officeDocument/2006/relationships/externalLink" Target="externalLinks/externalLink15.xml"/><Relationship Id="rId33" Type="http://schemas.openxmlformats.org/officeDocument/2006/relationships/externalLink" Target="externalLinks/externalLink23.xml"/><Relationship Id="rId38" Type="http://schemas.openxmlformats.org/officeDocument/2006/relationships/externalLink" Target="externalLinks/externalLink28.xml"/><Relationship Id="rId46" Type="http://schemas.openxmlformats.org/officeDocument/2006/relationships/theme" Target="theme/theme1.xml"/><Relationship Id="rId20" Type="http://schemas.openxmlformats.org/officeDocument/2006/relationships/externalLink" Target="externalLinks/externalLink10.xml"/><Relationship Id="rId41" Type="http://schemas.openxmlformats.org/officeDocument/2006/relationships/externalLink" Target="externalLinks/externalLink31.xml"/><Relationship Id="rId1" Type="http://schemas.openxmlformats.org/officeDocument/2006/relationships/worksheet" Target="worksheets/sheet1.xml"/><Relationship Id="rId6" Type="http://schemas.openxmlformats.org/officeDocument/2006/relationships/worksheet" Target="worksheets/sheet6.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1" i="0" u="none" strike="noStrike" kern="1200" spc="0" baseline="0">
                <a:solidFill>
                  <a:sysClr val="windowText" lastClr="000000"/>
                </a:solidFill>
                <a:latin typeface="+mn-lt"/>
                <a:ea typeface="+mn-ea"/>
                <a:cs typeface="+mn-cs"/>
              </a:defRPr>
            </a:pPr>
            <a:r>
              <a:rPr lang="ru-RU" sz="2000" b="1"/>
              <a:t>Доходи надавача ПМД</a:t>
            </a:r>
          </a:p>
        </c:rich>
      </c:tx>
      <c:layout>
        <c:manualLayout>
          <c:xMode val="edge"/>
          <c:yMode val="edge"/>
          <c:x val="5.1592229600989935E-2"/>
          <c:y val="7.9272640133808428E-2"/>
        </c:manualLayout>
      </c:layout>
      <c:overlay val="0"/>
      <c:spPr>
        <a:noFill/>
        <a:ln>
          <a:noFill/>
        </a:ln>
        <a:effectLst/>
      </c:spPr>
    </c:title>
    <c:autoTitleDeleted val="0"/>
    <c:plotArea>
      <c:layout>
        <c:manualLayout>
          <c:layoutTarget val="inner"/>
          <c:xMode val="edge"/>
          <c:yMode val="edge"/>
          <c:x val="8.8691738875106355E-2"/>
          <c:y val="0.29406648786467321"/>
          <c:w val="0.89826194670871617"/>
          <c:h val="0.56508936698818846"/>
        </c:manualLayout>
      </c:layout>
      <c:barChart>
        <c:barDir val="col"/>
        <c:grouping val="clustered"/>
        <c:varyColors val="0"/>
        <c:ser>
          <c:idx val="0"/>
          <c:order val="0"/>
          <c:tx>
            <c:strRef>
              <c:f>ДРУК!$B$9</c:f>
              <c:strCache>
                <c:ptCount val="1"/>
                <c:pt idx="0">
                  <c:v>Надходження надавача ПМД від медичного обслуговування населення за програмою медичних гарантій, грн.</c:v>
                </c:pt>
              </c:strCache>
            </c:strRef>
          </c:tx>
          <c:spPr>
            <a:solidFill>
              <a:srgbClr val="00B050"/>
            </a:solidFill>
            <a:ln>
              <a:noFill/>
            </a:ln>
            <a:effectLst/>
          </c:spPr>
          <c:invertIfNegative val="0"/>
          <c:cat>
            <c:strRef>
              <c:f>ДРУК!$C$8:$G$8</c:f>
              <c:strCache>
                <c:ptCount val="5"/>
                <c:pt idx="0">
                  <c:v>Доходи у І кварталі, грн.</c:v>
                </c:pt>
                <c:pt idx="1">
                  <c:v>Доходи у ІІ кварталі, грн.</c:v>
                </c:pt>
                <c:pt idx="2">
                  <c:v>Доходи у ІІІ кварталі, грн.</c:v>
                </c:pt>
                <c:pt idx="3">
                  <c:v>Доходи у IV кварталі, грн.</c:v>
                </c:pt>
                <c:pt idx="4">
                  <c:v>Всього річні ДОХОДИ надавача ПМД, грн.</c:v>
                </c:pt>
              </c:strCache>
            </c:strRef>
          </c:cat>
          <c:val>
            <c:numRef>
              <c:f>ДРУК!$C$9:$G$9</c:f>
              <c:numCache>
                <c:formatCode>#,##0</c:formatCode>
                <c:ptCount val="5"/>
                <c:pt idx="0">
                  <c:v>1409106</c:v>
                </c:pt>
                <c:pt idx="1">
                  <c:v>1411727.3343333332</c:v>
                </c:pt>
                <c:pt idx="2">
                  <c:v>1427252.6587333332</c:v>
                </c:pt>
                <c:pt idx="3">
                  <c:v>1434323.6589208331</c:v>
                </c:pt>
                <c:pt idx="4">
                  <c:v>5682409.6519874996</c:v>
                </c:pt>
              </c:numCache>
            </c:numRef>
          </c:val>
          <c:extLst xmlns:c16r2="http://schemas.microsoft.com/office/drawing/2015/06/chart">
            <c:ext xmlns:c16="http://schemas.microsoft.com/office/drawing/2014/chart" uri="{C3380CC4-5D6E-409C-BE32-E72D297353CC}">
              <c16:uniqueId val="{00000000-7280-4530-AF4A-7D2CAAF3D7AD}"/>
            </c:ext>
          </c:extLst>
        </c:ser>
        <c:ser>
          <c:idx val="2"/>
          <c:order val="1"/>
          <c:tx>
            <c:strRef>
              <c:f>ДРУК!$B$10</c:f>
              <c:strCache>
                <c:ptCount val="1"/>
                <c:pt idx="0">
                  <c:v>Інші надходження/доходи надавача ПМД, грн.</c:v>
                </c:pt>
              </c:strCache>
            </c:strRef>
          </c:tx>
          <c:spPr>
            <a:solidFill>
              <a:schemeClr val="accent3"/>
            </a:solidFill>
            <a:ln>
              <a:noFill/>
            </a:ln>
            <a:effectLst/>
          </c:spPr>
          <c:invertIfNegative val="0"/>
          <c:cat>
            <c:strRef>
              <c:f>ДРУК!$C$8:$G$8</c:f>
              <c:strCache>
                <c:ptCount val="5"/>
                <c:pt idx="0">
                  <c:v>Доходи у І кварталі, грн.</c:v>
                </c:pt>
                <c:pt idx="1">
                  <c:v>Доходи у ІІ кварталі, грн.</c:v>
                </c:pt>
                <c:pt idx="2">
                  <c:v>Доходи у ІІІ кварталі, грн.</c:v>
                </c:pt>
                <c:pt idx="3">
                  <c:v>Доходи у IV кварталі, грн.</c:v>
                </c:pt>
                <c:pt idx="4">
                  <c:v>Всього річні ДОХОДИ надавача ПМД, грн.</c:v>
                </c:pt>
              </c:strCache>
            </c:strRef>
          </c:cat>
          <c:val>
            <c:numRef>
              <c:f>ДРУК!$C$10:$G$10</c:f>
              <c:numCache>
                <c:formatCode>#,##0</c:formatCode>
                <c:ptCount val="5"/>
                <c:pt idx="0">
                  <c:v>803250</c:v>
                </c:pt>
                <c:pt idx="1">
                  <c:v>695290</c:v>
                </c:pt>
                <c:pt idx="2">
                  <c:v>1050110</c:v>
                </c:pt>
                <c:pt idx="3">
                  <c:v>651350</c:v>
                </c:pt>
                <c:pt idx="4">
                  <c:v>3200000</c:v>
                </c:pt>
              </c:numCache>
            </c:numRef>
          </c:val>
          <c:extLst xmlns:c16r2="http://schemas.microsoft.com/office/drawing/2015/06/chart">
            <c:ext xmlns:c16="http://schemas.microsoft.com/office/drawing/2014/chart" uri="{C3380CC4-5D6E-409C-BE32-E72D297353CC}">
              <c16:uniqueId val="{00000002-7280-4530-AF4A-7D2CAAF3D7AD}"/>
            </c:ext>
          </c:extLst>
        </c:ser>
        <c:ser>
          <c:idx val="3"/>
          <c:order val="2"/>
          <c:tx>
            <c:strRef>
              <c:f>ДРУК!$B$11</c:f>
              <c:strCache>
                <c:ptCount val="1"/>
                <c:pt idx="0">
                  <c:v>ВСЬОГО ДОХОДІВ надавача ПМД, грн.</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mn-lt"/>
                    <a:ea typeface="+mn-ea"/>
                    <a:cs typeface="+mn-cs"/>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ДРУК!$C$8:$G$8</c:f>
              <c:strCache>
                <c:ptCount val="5"/>
                <c:pt idx="0">
                  <c:v>Доходи у І кварталі, грн.</c:v>
                </c:pt>
                <c:pt idx="1">
                  <c:v>Доходи у ІІ кварталі, грн.</c:v>
                </c:pt>
                <c:pt idx="2">
                  <c:v>Доходи у ІІІ кварталі, грн.</c:v>
                </c:pt>
                <c:pt idx="3">
                  <c:v>Доходи у IV кварталі, грн.</c:v>
                </c:pt>
                <c:pt idx="4">
                  <c:v>Всього річні ДОХОДИ надавача ПМД, грн.</c:v>
                </c:pt>
              </c:strCache>
            </c:strRef>
          </c:cat>
          <c:val>
            <c:numRef>
              <c:f>ДРУК!$C$11:$G$11</c:f>
              <c:numCache>
                <c:formatCode>#,##0</c:formatCode>
                <c:ptCount val="5"/>
                <c:pt idx="0">
                  <c:v>2212356</c:v>
                </c:pt>
                <c:pt idx="1">
                  <c:v>2107017</c:v>
                </c:pt>
                <c:pt idx="2">
                  <c:v>2477362.6587333335</c:v>
                </c:pt>
                <c:pt idx="3">
                  <c:v>2085673.6589208331</c:v>
                </c:pt>
                <c:pt idx="4">
                  <c:v>8882409.3176541664</c:v>
                </c:pt>
              </c:numCache>
            </c:numRef>
          </c:val>
          <c:extLst xmlns:c16r2="http://schemas.microsoft.com/office/drawing/2015/06/chart">
            <c:ext xmlns:c16="http://schemas.microsoft.com/office/drawing/2014/chart" uri="{C3380CC4-5D6E-409C-BE32-E72D297353CC}">
              <c16:uniqueId val="{00000003-7280-4530-AF4A-7D2CAAF3D7AD}"/>
            </c:ext>
          </c:extLst>
        </c:ser>
        <c:dLbls>
          <c:showLegendKey val="0"/>
          <c:showVal val="0"/>
          <c:showCatName val="0"/>
          <c:showSerName val="0"/>
          <c:showPercent val="0"/>
          <c:showBubbleSize val="0"/>
        </c:dLbls>
        <c:gapWidth val="219"/>
        <c:overlap val="-27"/>
        <c:axId val="210524672"/>
        <c:axId val="188611904"/>
      </c:barChart>
      <c:catAx>
        <c:axId val="2105246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ru-RU"/>
          </a:p>
        </c:txPr>
        <c:crossAx val="188611904"/>
        <c:crosses val="autoZero"/>
        <c:auto val="1"/>
        <c:lblAlgn val="ctr"/>
        <c:lblOffset val="100"/>
        <c:noMultiLvlLbl val="0"/>
      </c:catAx>
      <c:valAx>
        <c:axId val="188611904"/>
        <c:scaling>
          <c:orientation val="minMax"/>
          <c:max val="180000000"/>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ru-RU"/>
          </a:p>
        </c:txPr>
        <c:crossAx val="210524672"/>
        <c:crosses val="autoZero"/>
        <c:crossBetween val="between"/>
      </c:valAx>
      <c:spPr>
        <a:noFill/>
        <a:ln>
          <a:noFill/>
        </a:ln>
        <a:effectLst/>
      </c:spPr>
    </c:plotArea>
    <c:legend>
      <c:legendPos val="t"/>
      <c:layout>
        <c:manualLayout>
          <c:xMode val="edge"/>
          <c:yMode val="edge"/>
          <c:x val="0.37082007081904322"/>
          <c:y val="3.0928302491844521E-2"/>
          <c:w val="0.61869601451621192"/>
          <c:h val="0.25914677030855915"/>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ru-RU"/>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400">
          <a:solidFill>
            <a:sysClr val="windowText" lastClr="000000"/>
          </a:solidFill>
        </a:defRPr>
      </a:pPr>
      <a:endParaRPr lang="ru-RU"/>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mn-lt"/>
              <a:ea typeface="+mn-ea"/>
              <a:cs typeface="+mn-cs"/>
            </a:defRPr>
          </a:pPr>
          <a:endParaRPr lang="ru-RU"/>
        </a:p>
      </c:txPr>
    </c:title>
    <c:autoTitleDeleted val="0"/>
    <c:view3D>
      <c:rotX val="30"/>
      <c:rotY val="0"/>
      <c:depthPercent val="100"/>
      <c:rAngAx val="0"/>
      <c:perspective val="3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tx>
            <c:strRef>
              <c:f>ДРУК!$E$13</c:f>
              <c:strCache>
                <c:ptCount val="1"/>
                <c:pt idx="0">
                  <c:v>Видатки у ІІІ кварталі, грн.</c:v>
                </c:pt>
              </c:strCache>
            </c:strRef>
          </c:tx>
          <c:dPt>
            <c:idx val="0"/>
            <c:bubble3D val="0"/>
            <c:spPr>
              <a:solidFill>
                <a:schemeClr val="accent1"/>
              </a:solidFill>
              <a:ln w="25400">
                <a:solidFill>
                  <a:schemeClr val="lt1"/>
                </a:solidFill>
              </a:ln>
              <a:effectLst/>
              <a:sp3d contourW="25400">
                <a:contourClr>
                  <a:schemeClr val="lt1"/>
                </a:contourClr>
              </a:sp3d>
            </c:spPr>
            <c:extLst xmlns:c16r2="http://schemas.microsoft.com/office/drawing/2015/06/chart">
              <c:ext xmlns:c16="http://schemas.microsoft.com/office/drawing/2014/chart" uri="{C3380CC4-5D6E-409C-BE32-E72D297353CC}">
                <c16:uniqueId val="{00000001-B12E-45F2-ABD5-75333C143C1F}"/>
              </c:ext>
            </c:extLst>
          </c:dPt>
          <c:dPt>
            <c:idx val="1"/>
            <c:bubble3D val="0"/>
            <c:spPr>
              <a:solidFill>
                <a:schemeClr val="accent2"/>
              </a:solidFill>
              <a:ln w="25400">
                <a:solidFill>
                  <a:schemeClr val="lt1"/>
                </a:solidFill>
              </a:ln>
              <a:effectLst/>
              <a:sp3d contourW="25400">
                <a:contourClr>
                  <a:schemeClr val="lt1"/>
                </a:contourClr>
              </a:sp3d>
            </c:spPr>
            <c:extLst xmlns:c16r2="http://schemas.microsoft.com/office/drawing/2015/06/chart">
              <c:ext xmlns:c16="http://schemas.microsoft.com/office/drawing/2014/chart" uri="{C3380CC4-5D6E-409C-BE32-E72D297353CC}">
                <c16:uniqueId val="{00000003-B12E-45F2-ABD5-75333C143C1F}"/>
              </c:ext>
            </c:extLst>
          </c:dPt>
          <c:dPt>
            <c:idx val="2"/>
            <c:bubble3D val="0"/>
            <c:spPr>
              <a:solidFill>
                <a:schemeClr val="accent3"/>
              </a:solidFill>
              <a:ln w="25400">
                <a:solidFill>
                  <a:schemeClr val="lt1"/>
                </a:solidFill>
              </a:ln>
              <a:effectLst/>
              <a:sp3d contourW="25400">
                <a:contourClr>
                  <a:schemeClr val="lt1"/>
                </a:contourClr>
              </a:sp3d>
            </c:spPr>
            <c:extLst xmlns:c16r2="http://schemas.microsoft.com/office/drawing/2015/06/chart">
              <c:ext xmlns:c16="http://schemas.microsoft.com/office/drawing/2014/chart" uri="{C3380CC4-5D6E-409C-BE32-E72D297353CC}">
                <c16:uniqueId val="{00000005-B12E-45F2-ABD5-75333C143C1F}"/>
              </c:ext>
            </c:extLst>
          </c:dPt>
          <c:dPt>
            <c:idx val="3"/>
            <c:bubble3D val="0"/>
            <c:spPr>
              <a:solidFill>
                <a:schemeClr val="accent4"/>
              </a:solidFill>
              <a:ln w="25400">
                <a:solidFill>
                  <a:schemeClr val="lt1"/>
                </a:solidFill>
              </a:ln>
              <a:effectLst/>
              <a:sp3d contourW="25400">
                <a:contourClr>
                  <a:schemeClr val="lt1"/>
                </a:contourClr>
              </a:sp3d>
            </c:spPr>
            <c:extLst xmlns:c16r2="http://schemas.microsoft.com/office/drawing/2015/06/chart">
              <c:ext xmlns:c16="http://schemas.microsoft.com/office/drawing/2014/chart" uri="{C3380CC4-5D6E-409C-BE32-E72D297353CC}">
                <c16:uniqueId val="{00000007-B12E-45F2-ABD5-75333C143C1F}"/>
              </c:ext>
            </c:extLst>
          </c:dPt>
          <c:dPt>
            <c:idx val="4"/>
            <c:bubble3D val="0"/>
            <c:spPr>
              <a:solidFill>
                <a:schemeClr val="accent5"/>
              </a:solidFill>
              <a:ln w="25400">
                <a:solidFill>
                  <a:schemeClr val="lt1"/>
                </a:solidFill>
              </a:ln>
              <a:effectLst/>
              <a:sp3d contourW="25400">
                <a:contourClr>
                  <a:schemeClr val="lt1"/>
                </a:contourClr>
              </a:sp3d>
            </c:spPr>
            <c:extLst xmlns:c16r2="http://schemas.microsoft.com/office/drawing/2015/06/chart">
              <c:ext xmlns:c16="http://schemas.microsoft.com/office/drawing/2014/chart" uri="{C3380CC4-5D6E-409C-BE32-E72D297353CC}">
                <c16:uniqueId val="{00000009-B12E-45F2-ABD5-75333C143C1F}"/>
              </c:ext>
            </c:extLst>
          </c:dPt>
          <c:dPt>
            <c:idx val="5"/>
            <c:bubble3D val="0"/>
            <c:spPr>
              <a:solidFill>
                <a:schemeClr val="accent6"/>
              </a:solidFill>
              <a:ln w="25400">
                <a:solidFill>
                  <a:schemeClr val="lt1"/>
                </a:solidFill>
              </a:ln>
              <a:effectLst/>
              <a:sp3d contourW="25400">
                <a:contourClr>
                  <a:schemeClr val="lt1"/>
                </a:contourClr>
              </a:sp3d>
            </c:spPr>
            <c:extLst xmlns:c16r2="http://schemas.microsoft.com/office/drawing/2015/06/chart">
              <c:ext xmlns:c16="http://schemas.microsoft.com/office/drawing/2014/chart" uri="{C3380CC4-5D6E-409C-BE32-E72D297353CC}">
                <c16:uniqueId val="{0000000B-B12E-45F2-ABD5-75333C143C1F}"/>
              </c:ext>
            </c:extLst>
          </c:dPt>
          <c:dPt>
            <c:idx val="6"/>
            <c:bubble3D val="0"/>
            <c:spPr>
              <a:solidFill>
                <a:schemeClr val="accent1">
                  <a:lumMod val="60000"/>
                </a:schemeClr>
              </a:solidFill>
              <a:ln w="25400">
                <a:solidFill>
                  <a:schemeClr val="lt1"/>
                </a:solidFill>
              </a:ln>
              <a:effectLst/>
              <a:sp3d contourW="25400">
                <a:contourClr>
                  <a:schemeClr val="lt1"/>
                </a:contourClr>
              </a:sp3d>
            </c:spPr>
            <c:extLst xmlns:c16r2="http://schemas.microsoft.com/office/drawing/2015/06/chart">
              <c:ext xmlns:c16="http://schemas.microsoft.com/office/drawing/2014/chart" uri="{C3380CC4-5D6E-409C-BE32-E72D297353CC}">
                <c16:uniqueId val="{0000000D-B12E-45F2-ABD5-75333C143C1F}"/>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ru-RU"/>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c:ext xmlns:c15="http://schemas.microsoft.com/office/drawing/2012/chart" uri="{CE6537A1-D6FC-4f65-9D91-7224C49458BB}"/>
            </c:extLst>
          </c:dLbls>
          <c:cat>
            <c:strRef>
              <c:f>ДРУК!$B$14:$B$20</c:f>
              <c:strCache>
                <c:ptCount val="7"/>
                <c:pt idx="0">
                  <c:v>Заробітна плата, грн.</c:v>
                </c:pt>
                <c:pt idx="1">
                  <c:v>Нарахування на оплату праці, грн.</c:v>
                </c:pt>
                <c:pt idx="2">
                  <c:v>Витрати на канцтовари, офісне приладдя та устаткування (відповідно до Табелю матеріально-технічного оснащення), грн.</c:v>
                </c:pt>
                <c:pt idx="3">
                  <c:v>Оплата комунальних послуг та енергоносіїв, грн.</c:v>
                </c:pt>
                <c:pt idx="4">
                  <c:v>Медикаменти та перев'язувальні матеріали, грн.</c:v>
                </c:pt>
                <c:pt idx="5">
                  <c:v>Видатки на відрядження, грн.</c:v>
                </c:pt>
                <c:pt idx="6">
                  <c:v>Капітальні інвестиції, грн.</c:v>
                </c:pt>
              </c:strCache>
            </c:strRef>
          </c:cat>
          <c:val>
            <c:numRef>
              <c:f>ДРУК!$E$14:$E$20</c:f>
              <c:numCache>
                <c:formatCode>#,##0</c:formatCode>
                <c:ptCount val="7"/>
                <c:pt idx="0">
                  <c:v>1447331.5</c:v>
                </c:pt>
                <c:pt idx="1">
                  <c:v>384671</c:v>
                </c:pt>
                <c:pt idx="2">
                  <c:v>66250</c:v>
                </c:pt>
                <c:pt idx="3">
                  <c:v>111360</c:v>
                </c:pt>
                <c:pt idx="4">
                  <c:v>75000</c:v>
                </c:pt>
                <c:pt idx="5">
                  <c:v>0</c:v>
                </c:pt>
                <c:pt idx="6">
                  <c:v>0</c:v>
                </c:pt>
              </c:numCache>
            </c:numRef>
          </c:val>
          <c:extLst xmlns:c16r2="http://schemas.microsoft.com/office/drawing/2015/06/chart">
            <c:ext xmlns:c16="http://schemas.microsoft.com/office/drawing/2014/chart" uri="{C3380CC4-5D6E-409C-BE32-E72D297353CC}">
              <c16:uniqueId val="{00000014-B12E-45F2-ABD5-75333C143C1F}"/>
            </c:ext>
          </c:extLst>
        </c:ser>
        <c:dLbls>
          <c:showLegendKey val="0"/>
          <c:showVal val="0"/>
          <c:showCatName val="0"/>
          <c:showSerName val="0"/>
          <c:showPercent val="0"/>
          <c:showBubbleSize val="0"/>
          <c:showLeaderLines val="1"/>
        </c:dLbls>
      </c:pie3D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ru-RU"/>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solidFill>
            <a:sysClr val="windowText" lastClr="000000"/>
          </a:solidFill>
        </a:defRPr>
      </a:pPr>
      <a:endParaRPr lang="ru-RU"/>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mn-lt"/>
              <a:ea typeface="+mn-ea"/>
              <a:cs typeface="+mn-cs"/>
            </a:defRPr>
          </a:pPr>
          <a:endParaRPr lang="ru-RU"/>
        </a:p>
      </c:txPr>
    </c:title>
    <c:autoTitleDeleted val="0"/>
    <c:view3D>
      <c:rotX val="30"/>
      <c:rotY val="0"/>
      <c:depthPercent val="100"/>
      <c:rAngAx val="0"/>
      <c:perspective val="3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tx>
            <c:strRef>
              <c:f>ДРУК!$F$13</c:f>
              <c:strCache>
                <c:ptCount val="1"/>
                <c:pt idx="0">
                  <c:v>Видатки у IV кварталі, грн.</c:v>
                </c:pt>
              </c:strCache>
            </c:strRef>
          </c:tx>
          <c:dPt>
            <c:idx val="0"/>
            <c:bubble3D val="0"/>
            <c:spPr>
              <a:solidFill>
                <a:schemeClr val="accent1"/>
              </a:solidFill>
              <a:ln w="25400">
                <a:solidFill>
                  <a:schemeClr val="lt1"/>
                </a:solidFill>
              </a:ln>
              <a:effectLst/>
              <a:sp3d contourW="25400">
                <a:contourClr>
                  <a:schemeClr val="lt1"/>
                </a:contourClr>
              </a:sp3d>
            </c:spPr>
            <c:extLst xmlns:c16r2="http://schemas.microsoft.com/office/drawing/2015/06/chart">
              <c:ext xmlns:c16="http://schemas.microsoft.com/office/drawing/2014/chart" uri="{C3380CC4-5D6E-409C-BE32-E72D297353CC}">
                <c16:uniqueId val="{00000001-8A2F-4DA4-B625-0A02D0E8E2AC}"/>
              </c:ext>
            </c:extLst>
          </c:dPt>
          <c:dPt>
            <c:idx val="1"/>
            <c:bubble3D val="0"/>
            <c:spPr>
              <a:solidFill>
                <a:schemeClr val="accent2"/>
              </a:solidFill>
              <a:ln w="25400">
                <a:solidFill>
                  <a:schemeClr val="lt1"/>
                </a:solidFill>
              </a:ln>
              <a:effectLst/>
              <a:sp3d contourW="25400">
                <a:contourClr>
                  <a:schemeClr val="lt1"/>
                </a:contourClr>
              </a:sp3d>
            </c:spPr>
            <c:extLst xmlns:c16r2="http://schemas.microsoft.com/office/drawing/2015/06/chart">
              <c:ext xmlns:c16="http://schemas.microsoft.com/office/drawing/2014/chart" uri="{C3380CC4-5D6E-409C-BE32-E72D297353CC}">
                <c16:uniqueId val="{00000003-8A2F-4DA4-B625-0A02D0E8E2AC}"/>
              </c:ext>
            </c:extLst>
          </c:dPt>
          <c:dPt>
            <c:idx val="2"/>
            <c:bubble3D val="0"/>
            <c:spPr>
              <a:solidFill>
                <a:schemeClr val="accent3"/>
              </a:solidFill>
              <a:ln w="25400">
                <a:solidFill>
                  <a:schemeClr val="lt1"/>
                </a:solidFill>
              </a:ln>
              <a:effectLst/>
              <a:sp3d contourW="25400">
                <a:contourClr>
                  <a:schemeClr val="lt1"/>
                </a:contourClr>
              </a:sp3d>
            </c:spPr>
            <c:extLst xmlns:c16r2="http://schemas.microsoft.com/office/drawing/2015/06/chart">
              <c:ext xmlns:c16="http://schemas.microsoft.com/office/drawing/2014/chart" uri="{C3380CC4-5D6E-409C-BE32-E72D297353CC}">
                <c16:uniqueId val="{00000005-8A2F-4DA4-B625-0A02D0E8E2AC}"/>
              </c:ext>
            </c:extLst>
          </c:dPt>
          <c:dPt>
            <c:idx val="3"/>
            <c:bubble3D val="0"/>
            <c:spPr>
              <a:solidFill>
                <a:schemeClr val="accent4"/>
              </a:solidFill>
              <a:ln w="25400">
                <a:solidFill>
                  <a:schemeClr val="lt1"/>
                </a:solidFill>
              </a:ln>
              <a:effectLst/>
              <a:sp3d contourW="25400">
                <a:contourClr>
                  <a:schemeClr val="lt1"/>
                </a:contourClr>
              </a:sp3d>
            </c:spPr>
            <c:extLst xmlns:c16r2="http://schemas.microsoft.com/office/drawing/2015/06/chart">
              <c:ext xmlns:c16="http://schemas.microsoft.com/office/drawing/2014/chart" uri="{C3380CC4-5D6E-409C-BE32-E72D297353CC}">
                <c16:uniqueId val="{00000007-8A2F-4DA4-B625-0A02D0E8E2AC}"/>
              </c:ext>
            </c:extLst>
          </c:dPt>
          <c:dPt>
            <c:idx val="4"/>
            <c:bubble3D val="0"/>
            <c:spPr>
              <a:solidFill>
                <a:schemeClr val="accent5"/>
              </a:solidFill>
              <a:ln w="25400">
                <a:solidFill>
                  <a:schemeClr val="lt1"/>
                </a:solidFill>
              </a:ln>
              <a:effectLst/>
              <a:sp3d contourW="25400">
                <a:contourClr>
                  <a:schemeClr val="lt1"/>
                </a:contourClr>
              </a:sp3d>
            </c:spPr>
            <c:extLst xmlns:c16r2="http://schemas.microsoft.com/office/drawing/2015/06/chart">
              <c:ext xmlns:c16="http://schemas.microsoft.com/office/drawing/2014/chart" uri="{C3380CC4-5D6E-409C-BE32-E72D297353CC}">
                <c16:uniqueId val="{00000009-8A2F-4DA4-B625-0A02D0E8E2AC}"/>
              </c:ext>
            </c:extLst>
          </c:dPt>
          <c:dPt>
            <c:idx val="5"/>
            <c:bubble3D val="0"/>
            <c:spPr>
              <a:solidFill>
                <a:schemeClr val="accent6"/>
              </a:solidFill>
              <a:ln w="25400">
                <a:solidFill>
                  <a:schemeClr val="lt1"/>
                </a:solidFill>
              </a:ln>
              <a:effectLst/>
              <a:sp3d contourW="25400">
                <a:contourClr>
                  <a:schemeClr val="lt1"/>
                </a:contourClr>
              </a:sp3d>
            </c:spPr>
            <c:extLst xmlns:c16r2="http://schemas.microsoft.com/office/drawing/2015/06/chart">
              <c:ext xmlns:c16="http://schemas.microsoft.com/office/drawing/2014/chart" uri="{C3380CC4-5D6E-409C-BE32-E72D297353CC}">
                <c16:uniqueId val="{0000000B-8A2F-4DA4-B625-0A02D0E8E2AC}"/>
              </c:ext>
            </c:extLst>
          </c:dPt>
          <c:dPt>
            <c:idx val="6"/>
            <c:bubble3D val="0"/>
            <c:spPr>
              <a:solidFill>
                <a:schemeClr val="accent1">
                  <a:lumMod val="60000"/>
                </a:schemeClr>
              </a:solidFill>
              <a:ln w="25400">
                <a:solidFill>
                  <a:schemeClr val="lt1"/>
                </a:solidFill>
              </a:ln>
              <a:effectLst/>
              <a:sp3d contourW="25400">
                <a:contourClr>
                  <a:schemeClr val="lt1"/>
                </a:contourClr>
              </a:sp3d>
            </c:spPr>
            <c:extLst xmlns:c16r2="http://schemas.microsoft.com/office/drawing/2015/06/chart">
              <c:ext xmlns:c16="http://schemas.microsoft.com/office/drawing/2014/chart" uri="{C3380CC4-5D6E-409C-BE32-E72D297353CC}">
                <c16:uniqueId val="{0000000D-8A2F-4DA4-B625-0A02D0E8E2AC}"/>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ru-RU"/>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c:ext xmlns:c15="http://schemas.microsoft.com/office/drawing/2012/chart" uri="{CE6537A1-D6FC-4f65-9D91-7224C49458BB}"/>
            </c:extLst>
          </c:dLbls>
          <c:cat>
            <c:strRef>
              <c:f>ДРУК!$B$14:$B$20</c:f>
              <c:strCache>
                <c:ptCount val="7"/>
                <c:pt idx="0">
                  <c:v>Заробітна плата, грн.</c:v>
                </c:pt>
                <c:pt idx="1">
                  <c:v>Нарахування на оплату праці, грн.</c:v>
                </c:pt>
                <c:pt idx="2">
                  <c:v>Витрати на канцтовари, офісне приладдя та устаткування (відповідно до Табелю матеріально-технічного оснащення), грн.</c:v>
                </c:pt>
                <c:pt idx="3">
                  <c:v>Оплата комунальних послуг та енергоносіїв, грн.</c:v>
                </c:pt>
                <c:pt idx="4">
                  <c:v>Медикаменти та перев'язувальні матеріали, грн.</c:v>
                </c:pt>
                <c:pt idx="5">
                  <c:v>Видатки на відрядження, грн.</c:v>
                </c:pt>
                <c:pt idx="6">
                  <c:v>Капітальні інвестиції, грн.</c:v>
                </c:pt>
              </c:strCache>
            </c:strRef>
          </c:cat>
          <c:val>
            <c:numRef>
              <c:f>ДРУК!$F$14:$F$20</c:f>
              <c:numCache>
                <c:formatCode>#,##0</c:formatCode>
                <c:ptCount val="7"/>
                <c:pt idx="0">
                  <c:v>1437697</c:v>
                </c:pt>
                <c:pt idx="1">
                  <c:v>377377</c:v>
                </c:pt>
                <c:pt idx="2">
                  <c:v>66250</c:v>
                </c:pt>
                <c:pt idx="3">
                  <c:v>94600</c:v>
                </c:pt>
                <c:pt idx="4">
                  <c:v>25000</c:v>
                </c:pt>
                <c:pt idx="5">
                  <c:v>0</c:v>
                </c:pt>
                <c:pt idx="6">
                  <c:v>0</c:v>
                </c:pt>
              </c:numCache>
            </c:numRef>
          </c:val>
          <c:extLst xmlns:c16r2="http://schemas.microsoft.com/office/drawing/2015/06/chart">
            <c:ext xmlns:c16="http://schemas.microsoft.com/office/drawing/2014/chart" uri="{C3380CC4-5D6E-409C-BE32-E72D297353CC}">
              <c16:uniqueId val="{00000014-8A2F-4DA4-B625-0A02D0E8E2AC}"/>
            </c:ext>
          </c:extLst>
        </c:ser>
        <c:dLbls>
          <c:showLegendKey val="0"/>
          <c:showVal val="0"/>
          <c:showCatName val="0"/>
          <c:showSerName val="0"/>
          <c:showPercent val="0"/>
          <c:showBubbleSize val="0"/>
          <c:showLeaderLines val="1"/>
        </c:dLbls>
      </c:pie3D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ru-RU"/>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solidFill>
            <a:sysClr val="windowText" lastClr="000000"/>
          </a:solidFill>
        </a:defRPr>
      </a:pPr>
      <a:endParaRPr lang="ru-RU"/>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2000" b="1" i="0" u="none" strike="noStrike" kern="1200" spc="0" baseline="0">
              <a:solidFill>
                <a:sysClr val="windowText" lastClr="000000"/>
              </a:solidFill>
              <a:latin typeface="+mn-lt"/>
              <a:ea typeface="+mn-ea"/>
              <a:cs typeface="+mn-cs"/>
            </a:defRPr>
          </a:pPr>
          <a:endParaRPr lang="ru-RU"/>
        </a:p>
      </c:txPr>
    </c:title>
    <c:autoTitleDeleted val="0"/>
    <c:view3D>
      <c:rotX val="30"/>
      <c:rotY val="0"/>
      <c:depthPercent val="100"/>
      <c:rAngAx val="0"/>
      <c:perspective val="3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6.4406940291565018E-2"/>
          <c:y val="0.15716808582282052"/>
          <c:w val="0.91229789568932818"/>
          <c:h val="0.61380723556286199"/>
        </c:manualLayout>
      </c:layout>
      <c:pie3DChart>
        <c:varyColors val="1"/>
        <c:ser>
          <c:idx val="0"/>
          <c:order val="0"/>
          <c:tx>
            <c:strRef>
              <c:f>ДРУК!$G$13</c:f>
              <c:strCache>
                <c:ptCount val="1"/>
                <c:pt idx="0">
                  <c:v>Всього річні ВИДАТКИ надавача ПМД, грн.</c:v>
                </c:pt>
              </c:strCache>
            </c:strRef>
          </c:tx>
          <c:dPt>
            <c:idx val="0"/>
            <c:bubble3D val="0"/>
            <c:spPr>
              <a:solidFill>
                <a:schemeClr val="accent1"/>
              </a:solidFill>
              <a:ln w="25400">
                <a:solidFill>
                  <a:schemeClr val="lt1"/>
                </a:solidFill>
              </a:ln>
              <a:effectLst/>
              <a:sp3d contourW="25400">
                <a:contourClr>
                  <a:schemeClr val="lt1"/>
                </a:contourClr>
              </a:sp3d>
            </c:spPr>
            <c:extLst xmlns:c16r2="http://schemas.microsoft.com/office/drawing/2015/06/chart">
              <c:ext xmlns:c16="http://schemas.microsoft.com/office/drawing/2014/chart" uri="{C3380CC4-5D6E-409C-BE32-E72D297353CC}">
                <c16:uniqueId val="{00000001-E9D3-4788-94BE-D00EED255693}"/>
              </c:ext>
            </c:extLst>
          </c:dPt>
          <c:dPt>
            <c:idx val="1"/>
            <c:bubble3D val="0"/>
            <c:spPr>
              <a:solidFill>
                <a:schemeClr val="accent2"/>
              </a:solidFill>
              <a:ln w="25400">
                <a:solidFill>
                  <a:schemeClr val="lt1"/>
                </a:solidFill>
              </a:ln>
              <a:effectLst/>
              <a:sp3d contourW="25400">
                <a:contourClr>
                  <a:schemeClr val="lt1"/>
                </a:contourClr>
              </a:sp3d>
            </c:spPr>
            <c:extLst xmlns:c16r2="http://schemas.microsoft.com/office/drawing/2015/06/chart">
              <c:ext xmlns:c16="http://schemas.microsoft.com/office/drawing/2014/chart" uri="{C3380CC4-5D6E-409C-BE32-E72D297353CC}">
                <c16:uniqueId val="{00000003-E9D3-4788-94BE-D00EED255693}"/>
              </c:ext>
            </c:extLst>
          </c:dPt>
          <c:dPt>
            <c:idx val="2"/>
            <c:bubble3D val="0"/>
            <c:spPr>
              <a:solidFill>
                <a:schemeClr val="accent3"/>
              </a:solidFill>
              <a:ln w="25400">
                <a:solidFill>
                  <a:schemeClr val="lt1"/>
                </a:solidFill>
              </a:ln>
              <a:effectLst/>
              <a:sp3d contourW="25400">
                <a:contourClr>
                  <a:schemeClr val="lt1"/>
                </a:contourClr>
              </a:sp3d>
            </c:spPr>
            <c:extLst xmlns:c16r2="http://schemas.microsoft.com/office/drawing/2015/06/chart">
              <c:ext xmlns:c16="http://schemas.microsoft.com/office/drawing/2014/chart" uri="{C3380CC4-5D6E-409C-BE32-E72D297353CC}">
                <c16:uniqueId val="{00000005-E9D3-4788-94BE-D00EED255693}"/>
              </c:ext>
            </c:extLst>
          </c:dPt>
          <c:dPt>
            <c:idx val="3"/>
            <c:bubble3D val="0"/>
            <c:spPr>
              <a:solidFill>
                <a:schemeClr val="accent4"/>
              </a:solidFill>
              <a:ln w="25400">
                <a:solidFill>
                  <a:schemeClr val="lt1"/>
                </a:solidFill>
              </a:ln>
              <a:effectLst/>
              <a:sp3d contourW="25400">
                <a:contourClr>
                  <a:schemeClr val="lt1"/>
                </a:contourClr>
              </a:sp3d>
            </c:spPr>
            <c:extLst xmlns:c16r2="http://schemas.microsoft.com/office/drawing/2015/06/chart">
              <c:ext xmlns:c16="http://schemas.microsoft.com/office/drawing/2014/chart" uri="{C3380CC4-5D6E-409C-BE32-E72D297353CC}">
                <c16:uniqueId val="{00000007-E9D3-4788-94BE-D00EED255693}"/>
              </c:ext>
            </c:extLst>
          </c:dPt>
          <c:dPt>
            <c:idx val="4"/>
            <c:bubble3D val="0"/>
            <c:spPr>
              <a:solidFill>
                <a:schemeClr val="accent5"/>
              </a:solidFill>
              <a:ln w="25400">
                <a:solidFill>
                  <a:schemeClr val="lt1"/>
                </a:solidFill>
              </a:ln>
              <a:effectLst/>
              <a:sp3d contourW="25400">
                <a:contourClr>
                  <a:schemeClr val="lt1"/>
                </a:contourClr>
              </a:sp3d>
            </c:spPr>
            <c:extLst xmlns:c16r2="http://schemas.microsoft.com/office/drawing/2015/06/chart">
              <c:ext xmlns:c16="http://schemas.microsoft.com/office/drawing/2014/chart" uri="{C3380CC4-5D6E-409C-BE32-E72D297353CC}">
                <c16:uniqueId val="{00000009-E9D3-4788-94BE-D00EED255693}"/>
              </c:ext>
            </c:extLst>
          </c:dPt>
          <c:dPt>
            <c:idx val="5"/>
            <c:bubble3D val="0"/>
            <c:spPr>
              <a:solidFill>
                <a:schemeClr val="accent6"/>
              </a:solidFill>
              <a:ln w="25400">
                <a:solidFill>
                  <a:schemeClr val="lt1"/>
                </a:solidFill>
              </a:ln>
              <a:effectLst/>
              <a:sp3d contourW="25400">
                <a:contourClr>
                  <a:schemeClr val="lt1"/>
                </a:contourClr>
              </a:sp3d>
            </c:spPr>
            <c:extLst xmlns:c16r2="http://schemas.microsoft.com/office/drawing/2015/06/chart">
              <c:ext xmlns:c16="http://schemas.microsoft.com/office/drawing/2014/chart" uri="{C3380CC4-5D6E-409C-BE32-E72D297353CC}">
                <c16:uniqueId val="{0000000B-E9D3-4788-94BE-D00EED255693}"/>
              </c:ext>
            </c:extLst>
          </c:dPt>
          <c:dPt>
            <c:idx val="6"/>
            <c:bubble3D val="0"/>
            <c:spPr>
              <a:solidFill>
                <a:schemeClr val="accent1">
                  <a:lumMod val="60000"/>
                </a:schemeClr>
              </a:solidFill>
              <a:ln w="25400">
                <a:solidFill>
                  <a:schemeClr val="lt1"/>
                </a:solidFill>
              </a:ln>
              <a:effectLst/>
              <a:sp3d contourW="25400">
                <a:contourClr>
                  <a:schemeClr val="lt1"/>
                </a:contourClr>
              </a:sp3d>
            </c:spPr>
            <c:extLst xmlns:c16r2="http://schemas.microsoft.com/office/drawing/2015/06/chart">
              <c:ext xmlns:c16="http://schemas.microsoft.com/office/drawing/2014/chart" uri="{C3380CC4-5D6E-409C-BE32-E72D297353CC}">
                <c16:uniqueId val="{0000000D-E9D3-4788-94BE-D00EED255693}"/>
              </c:ext>
            </c:extLst>
          </c:dPt>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ysClr val="windowText" lastClr="000000"/>
                    </a:solidFill>
                    <a:latin typeface="+mn-lt"/>
                    <a:ea typeface="+mn-ea"/>
                    <a:cs typeface="+mn-cs"/>
                  </a:defRPr>
                </a:pPr>
                <a:endParaRPr lang="ru-RU"/>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c:ext xmlns:c15="http://schemas.microsoft.com/office/drawing/2012/chart" uri="{CE6537A1-D6FC-4f65-9D91-7224C49458BB}"/>
            </c:extLst>
          </c:dLbls>
          <c:cat>
            <c:strRef>
              <c:f>ДРУК!$B$14:$B$20</c:f>
              <c:strCache>
                <c:ptCount val="7"/>
                <c:pt idx="0">
                  <c:v>Заробітна плата, грн.</c:v>
                </c:pt>
                <c:pt idx="1">
                  <c:v>Нарахування на оплату праці, грн.</c:v>
                </c:pt>
                <c:pt idx="2">
                  <c:v>Витрати на канцтовари, офісне приладдя та устаткування (відповідно до Табелю матеріально-технічного оснащення), грн.</c:v>
                </c:pt>
                <c:pt idx="3">
                  <c:v>Оплата комунальних послуг та енергоносіїв, грн.</c:v>
                </c:pt>
                <c:pt idx="4">
                  <c:v>Медикаменти та перев'язувальні матеріали, грн.</c:v>
                </c:pt>
                <c:pt idx="5">
                  <c:v>Видатки на відрядження, грн.</c:v>
                </c:pt>
                <c:pt idx="6">
                  <c:v>Капітальні інвестиції, грн.</c:v>
                </c:pt>
              </c:strCache>
            </c:strRef>
          </c:cat>
          <c:val>
            <c:numRef>
              <c:f>ДРУК!$G$14:$G$20</c:f>
              <c:numCache>
                <c:formatCode>#,##0</c:formatCode>
                <c:ptCount val="7"/>
                <c:pt idx="0">
                  <c:v>5695592.5</c:v>
                </c:pt>
                <c:pt idx="1">
                  <c:v>1560817</c:v>
                </c:pt>
                <c:pt idx="2">
                  <c:v>265000</c:v>
                </c:pt>
                <c:pt idx="3">
                  <c:v>366000</c:v>
                </c:pt>
                <c:pt idx="4">
                  <c:v>300000</c:v>
                </c:pt>
                <c:pt idx="5">
                  <c:v>0</c:v>
                </c:pt>
                <c:pt idx="6">
                  <c:v>0</c:v>
                </c:pt>
              </c:numCache>
            </c:numRef>
          </c:val>
          <c:extLst xmlns:c16r2="http://schemas.microsoft.com/office/drawing/2015/06/chart">
            <c:ext xmlns:c16="http://schemas.microsoft.com/office/drawing/2014/chart" uri="{C3380CC4-5D6E-409C-BE32-E72D297353CC}">
              <c16:uniqueId val="{00000014-E9D3-4788-94BE-D00EED255693}"/>
            </c:ext>
          </c:extLst>
        </c:ser>
        <c:dLbls>
          <c:showLegendKey val="0"/>
          <c:showVal val="0"/>
          <c:showCatName val="0"/>
          <c:showSerName val="0"/>
          <c:showPercent val="0"/>
          <c:showBubbleSize val="0"/>
          <c:showLeaderLines val="1"/>
        </c:dLbls>
      </c:pie3D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ru-RU"/>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solidFill>
            <a:sysClr val="windowText" lastClr="000000"/>
          </a:solidFill>
        </a:defRPr>
      </a:pPr>
      <a:endParaRPr lang="ru-RU"/>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ru-RU"/>
        </a:p>
      </c:txPr>
    </c:title>
    <c:autoTitleDeleted val="0"/>
    <c:view3D>
      <c:rotX val="30"/>
      <c:rotY val="0"/>
      <c:depthPercent val="100"/>
      <c:rAngAx val="0"/>
      <c:perspective val="3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4.7722652464515403E-2"/>
          <c:y val="0.14345744700618876"/>
          <c:w val="0.9142786141599305"/>
          <c:h val="0.63205568789887712"/>
        </c:manualLayout>
      </c:layout>
      <c:pie3DChart>
        <c:varyColors val="1"/>
        <c:ser>
          <c:idx val="2"/>
          <c:order val="0"/>
          <c:tx>
            <c:strRef>
              <c:f>ДРУК!$C$8</c:f>
              <c:strCache>
                <c:ptCount val="1"/>
                <c:pt idx="0">
                  <c:v>Доходи у І кварталі, грн.</c:v>
                </c:pt>
              </c:strCache>
            </c:strRef>
          </c:tx>
          <c:dPt>
            <c:idx val="0"/>
            <c:bubble3D val="0"/>
            <c:spPr>
              <a:solidFill>
                <a:srgbClr val="00B050"/>
              </a:solidFill>
              <a:ln w="25400">
                <a:solidFill>
                  <a:schemeClr val="lt1"/>
                </a:solidFill>
              </a:ln>
              <a:effectLst/>
              <a:sp3d contourW="25400">
                <a:contourClr>
                  <a:schemeClr val="lt1"/>
                </a:contourClr>
              </a:sp3d>
            </c:spPr>
            <c:extLst xmlns:c16r2="http://schemas.microsoft.com/office/drawing/2015/06/chart">
              <c:ext xmlns:c16="http://schemas.microsoft.com/office/drawing/2014/chart" uri="{C3380CC4-5D6E-409C-BE32-E72D297353CC}">
                <c16:uniqueId val="{00000003-6B30-4E17-9C1C-749C516CD7E7}"/>
              </c:ext>
            </c:extLst>
          </c:dPt>
          <c:dPt>
            <c:idx val="1"/>
            <c:bubble3D val="0"/>
            <c:spPr>
              <a:solidFill>
                <a:schemeClr val="bg1">
                  <a:lumMod val="65000"/>
                </a:schemeClr>
              </a:solidFill>
              <a:ln w="25400">
                <a:solidFill>
                  <a:schemeClr val="lt1"/>
                </a:solidFill>
              </a:ln>
              <a:effectLst/>
              <a:sp3d contourW="25400">
                <a:contourClr>
                  <a:schemeClr val="lt1"/>
                </a:contourClr>
              </a:sp3d>
            </c:spPr>
            <c:extLst xmlns:c16r2="http://schemas.microsoft.com/office/drawing/2015/06/chart">
              <c:ext xmlns:c16="http://schemas.microsoft.com/office/drawing/2014/chart" uri="{C3380CC4-5D6E-409C-BE32-E72D297353CC}">
                <c16:uniqueId val="{00000005-6B30-4E17-9C1C-749C516CD7E7}"/>
              </c:ext>
            </c:extLst>
          </c:dPt>
          <c:cat>
            <c:strRef>
              <c:f>ДРУК!$B$9:$B$10</c:f>
              <c:strCache>
                <c:ptCount val="2"/>
                <c:pt idx="0">
                  <c:v>Надходження надавача ПМД від медичного обслуговування населення за програмою медичних гарантій, грн.</c:v>
                </c:pt>
                <c:pt idx="1">
                  <c:v>Інші надходження/доходи надавача ПМД, грн.</c:v>
                </c:pt>
              </c:strCache>
            </c:strRef>
          </c:cat>
          <c:val>
            <c:numRef>
              <c:f>ДРУК!$C$9:$C$10</c:f>
              <c:numCache>
                <c:formatCode>#,##0</c:formatCode>
                <c:ptCount val="2"/>
                <c:pt idx="0">
                  <c:v>1409106</c:v>
                </c:pt>
                <c:pt idx="1">
                  <c:v>803250</c:v>
                </c:pt>
              </c:numCache>
            </c:numRef>
          </c:val>
          <c:extLst xmlns:c16r2="http://schemas.microsoft.com/office/drawing/2015/06/chart">
            <c:ext xmlns:c16="http://schemas.microsoft.com/office/drawing/2014/chart" uri="{C3380CC4-5D6E-409C-BE32-E72D297353CC}">
              <c16:uniqueId val="{0000000A-6B30-4E17-9C1C-749C516CD7E7}"/>
            </c:ext>
          </c:extLst>
        </c:ser>
        <c:dLbls>
          <c:showLegendKey val="0"/>
          <c:showVal val="0"/>
          <c:showCatName val="0"/>
          <c:showSerName val="0"/>
          <c:showPercent val="0"/>
          <c:showBubbleSize val="0"/>
          <c:showLeaderLines val="1"/>
        </c:dLbls>
      </c:pie3D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ru-RU"/>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solidFill>
            <a:sysClr val="windowText" lastClr="000000"/>
          </a:solidFill>
        </a:defRPr>
      </a:pPr>
      <a:endParaRPr lang="ru-RU"/>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ru-RU"/>
        </a:p>
      </c:txPr>
    </c:title>
    <c:autoTitleDeleted val="0"/>
    <c:view3D>
      <c:rotX val="30"/>
      <c:rotY val="0"/>
      <c:depthPercent val="100"/>
      <c:rAngAx val="0"/>
      <c:perspective val="3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2041218015514646"/>
          <c:y val="0.18813049176030355"/>
          <c:w val="0.71286326270695843"/>
          <c:h val="0.49731897161325556"/>
        </c:manualLayout>
      </c:layout>
      <c:pie3DChart>
        <c:varyColors val="1"/>
        <c:ser>
          <c:idx val="0"/>
          <c:order val="0"/>
          <c:tx>
            <c:strRef>
              <c:f>ДРУК!$D$8</c:f>
              <c:strCache>
                <c:ptCount val="1"/>
                <c:pt idx="0">
                  <c:v>Доходи у ІІ кварталі, грн.</c:v>
                </c:pt>
              </c:strCache>
            </c:strRef>
          </c:tx>
          <c:spPr>
            <a:solidFill>
              <a:srgbClr val="00B050"/>
            </a:solidFill>
          </c:spPr>
          <c:dPt>
            <c:idx val="0"/>
            <c:bubble3D val="0"/>
            <c:explosion val="1"/>
            <c:spPr>
              <a:solidFill>
                <a:srgbClr val="00B050"/>
              </a:solidFill>
              <a:ln w="25400">
                <a:solidFill>
                  <a:schemeClr val="lt1"/>
                </a:solidFill>
              </a:ln>
              <a:effectLst/>
              <a:sp3d contourW="25400">
                <a:contourClr>
                  <a:schemeClr val="lt1"/>
                </a:contourClr>
              </a:sp3d>
            </c:spPr>
            <c:extLst xmlns:c16r2="http://schemas.microsoft.com/office/drawing/2015/06/chart">
              <c:ext xmlns:c16="http://schemas.microsoft.com/office/drawing/2014/chart" uri="{C3380CC4-5D6E-409C-BE32-E72D297353CC}">
                <c16:uniqueId val="{00000001-F9F1-4793-8B96-01AAF0C6C065}"/>
              </c:ext>
            </c:extLst>
          </c:dPt>
          <c:dPt>
            <c:idx val="1"/>
            <c:bubble3D val="0"/>
            <c:spPr>
              <a:solidFill>
                <a:schemeClr val="bg1">
                  <a:lumMod val="65000"/>
                </a:schemeClr>
              </a:solidFill>
              <a:ln w="25400">
                <a:solidFill>
                  <a:schemeClr val="lt1"/>
                </a:solidFill>
              </a:ln>
              <a:effectLst/>
              <a:sp3d contourW="25400">
                <a:contourClr>
                  <a:schemeClr val="lt1"/>
                </a:contourClr>
              </a:sp3d>
            </c:spPr>
            <c:extLst xmlns:c16r2="http://schemas.microsoft.com/office/drawing/2015/06/chart">
              <c:ext xmlns:c16="http://schemas.microsoft.com/office/drawing/2014/chart" uri="{C3380CC4-5D6E-409C-BE32-E72D297353CC}">
                <c16:uniqueId val="{00000003-F9F1-4793-8B96-01AAF0C6C065}"/>
              </c:ext>
            </c:extLst>
          </c:dPt>
          <c:dLbls>
            <c:dLbl>
              <c:idx val="0"/>
              <c:layout>
                <c:manualLayout>
                  <c:x val="0.10251955740683517"/>
                  <c:y val="-7.9794606220210271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F9F1-4793-8B96-01AAF0C6C065}"/>
                </c:ext>
              </c:extLst>
            </c:dLbl>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mn-lt"/>
                    <a:ea typeface="+mn-ea"/>
                    <a:cs typeface="+mn-cs"/>
                  </a:defRPr>
                </a:pPr>
                <a:endParaRPr lang="ru-RU"/>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c:ext xmlns:c15="http://schemas.microsoft.com/office/drawing/2012/chart" uri="{CE6537A1-D6FC-4f65-9D91-7224C49458BB}"/>
            </c:extLst>
          </c:dLbls>
          <c:cat>
            <c:strRef>
              <c:f>ДРУК!$B$9:$B$10</c:f>
              <c:strCache>
                <c:ptCount val="2"/>
                <c:pt idx="0">
                  <c:v>Надходження надавача ПМД від медичного обслуговування населення за програмою медичних гарантій, грн.</c:v>
                </c:pt>
                <c:pt idx="1">
                  <c:v>Інші надходження/доходи надавача ПМД, грн.</c:v>
                </c:pt>
              </c:strCache>
            </c:strRef>
          </c:cat>
          <c:val>
            <c:numRef>
              <c:f>ДРУК!$D$9:$D$10</c:f>
              <c:numCache>
                <c:formatCode>#,##0</c:formatCode>
                <c:ptCount val="2"/>
                <c:pt idx="0">
                  <c:v>1411727.3343333332</c:v>
                </c:pt>
                <c:pt idx="1">
                  <c:v>695290</c:v>
                </c:pt>
              </c:numCache>
            </c:numRef>
          </c:val>
          <c:extLst xmlns:c16r2="http://schemas.microsoft.com/office/drawing/2015/06/chart">
            <c:ext xmlns:c16="http://schemas.microsoft.com/office/drawing/2014/chart" uri="{C3380CC4-5D6E-409C-BE32-E72D297353CC}">
              <c16:uniqueId val="{00000006-F9F1-4793-8B96-01AAF0C6C065}"/>
            </c:ext>
          </c:extLst>
        </c:ser>
        <c:dLbls>
          <c:showLegendKey val="0"/>
          <c:showVal val="0"/>
          <c:showCatName val="0"/>
          <c:showSerName val="0"/>
          <c:showPercent val="0"/>
          <c:showBubbleSize val="0"/>
          <c:showLeaderLines val="1"/>
        </c:dLbls>
      </c:pie3DChart>
      <c:spPr>
        <a:noFill/>
        <a:ln>
          <a:noFill/>
        </a:ln>
        <a:effectLst/>
      </c:spPr>
    </c:plotArea>
    <c:legend>
      <c:legendPos val="b"/>
      <c:layout>
        <c:manualLayout>
          <c:xMode val="edge"/>
          <c:yMode val="edge"/>
          <c:x val="0.10627809706362777"/>
          <c:y val="0.82499554373224349"/>
          <c:w val="0.89304314242920557"/>
          <c:h val="0.17500445626775654"/>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ru-RU"/>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solidFill>
            <a:sysClr val="windowText" lastClr="000000"/>
          </a:solidFill>
        </a:defRPr>
      </a:pPr>
      <a:endParaRPr lang="ru-RU"/>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ru-RU"/>
        </a:p>
      </c:txPr>
    </c:title>
    <c:autoTitleDeleted val="0"/>
    <c:view3D>
      <c:rotX val="30"/>
      <c:rotY val="0"/>
      <c:depthPercent val="100"/>
      <c:rAngAx val="0"/>
      <c:perspective val="3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tx>
            <c:strRef>
              <c:f>ДРУК!$E$8</c:f>
              <c:strCache>
                <c:ptCount val="1"/>
                <c:pt idx="0">
                  <c:v>Доходи у ІІІ кварталі, грн.</c:v>
                </c:pt>
              </c:strCache>
            </c:strRef>
          </c:tx>
          <c:dPt>
            <c:idx val="0"/>
            <c:bubble3D val="0"/>
            <c:spPr>
              <a:solidFill>
                <a:srgbClr val="00B050"/>
              </a:solidFill>
              <a:ln w="25400">
                <a:solidFill>
                  <a:schemeClr val="lt1"/>
                </a:solidFill>
              </a:ln>
              <a:effectLst/>
              <a:sp3d contourW="25400">
                <a:contourClr>
                  <a:schemeClr val="lt1"/>
                </a:contourClr>
              </a:sp3d>
            </c:spPr>
            <c:extLst xmlns:c16r2="http://schemas.microsoft.com/office/drawing/2015/06/chart">
              <c:ext xmlns:c16="http://schemas.microsoft.com/office/drawing/2014/chart" uri="{C3380CC4-5D6E-409C-BE32-E72D297353CC}">
                <c16:uniqueId val="{00000001-A33F-4FC3-93A5-55E2DAE3D283}"/>
              </c:ext>
            </c:extLst>
          </c:dPt>
          <c:dPt>
            <c:idx val="1"/>
            <c:bubble3D val="0"/>
            <c:spPr>
              <a:solidFill>
                <a:schemeClr val="accent2"/>
              </a:solidFill>
              <a:ln w="25400">
                <a:solidFill>
                  <a:schemeClr val="lt1"/>
                </a:solidFill>
              </a:ln>
              <a:effectLst/>
              <a:sp3d contourW="25400">
                <a:contourClr>
                  <a:schemeClr val="lt1"/>
                </a:contourClr>
              </a:sp3d>
            </c:spPr>
            <c:extLst xmlns:c16r2="http://schemas.microsoft.com/office/drawing/2015/06/chart">
              <c:ext xmlns:c16="http://schemas.microsoft.com/office/drawing/2014/chart" uri="{C3380CC4-5D6E-409C-BE32-E72D297353CC}">
                <c16:uniqueId val="{00000003-A33F-4FC3-93A5-55E2DAE3D283}"/>
              </c:ext>
            </c:extLst>
          </c:dPt>
          <c:dLbls>
            <c:dLbl>
              <c:idx val="1"/>
              <c:layout>
                <c:manualLayout>
                  <c:x val="0.17556367251846328"/>
                  <c:y val="1.3435171233765409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A33F-4FC3-93A5-55E2DAE3D283}"/>
                </c:ext>
              </c:extLst>
            </c:dLbl>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mn-lt"/>
                    <a:ea typeface="+mn-ea"/>
                    <a:cs typeface="+mn-cs"/>
                  </a:defRPr>
                </a:pPr>
                <a:endParaRPr lang="ru-RU"/>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c:ext xmlns:c15="http://schemas.microsoft.com/office/drawing/2012/chart" uri="{CE6537A1-D6FC-4f65-9D91-7224C49458BB}"/>
            </c:extLst>
          </c:dLbls>
          <c:cat>
            <c:strRef>
              <c:f>ДРУК!$B$9:$B$10</c:f>
              <c:strCache>
                <c:ptCount val="2"/>
                <c:pt idx="0">
                  <c:v>Надходження надавача ПМД від медичного обслуговування населення за програмою медичних гарантій, грн.</c:v>
                </c:pt>
                <c:pt idx="1">
                  <c:v>Інші надходження/доходи надавача ПМД, грн.</c:v>
                </c:pt>
              </c:strCache>
            </c:strRef>
          </c:cat>
          <c:val>
            <c:numRef>
              <c:f>ДРУК!$E$9:$E$10</c:f>
              <c:numCache>
                <c:formatCode>#,##0</c:formatCode>
                <c:ptCount val="2"/>
                <c:pt idx="0">
                  <c:v>1427252.6587333332</c:v>
                </c:pt>
                <c:pt idx="1">
                  <c:v>1050110</c:v>
                </c:pt>
              </c:numCache>
            </c:numRef>
          </c:val>
          <c:extLst xmlns:c16r2="http://schemas.microsoft.com/office/drawing/2015/06/chart">
            <c:ext xmlns:c16="http://schemas.microsoft.com/office/drawing/2014/chart" uri="{C3380CC4-5D6E-409C-BE32-E72D297353CC}">
              <c16:uniqueId val="{00000006-A33F-4FC3-93A5-55E2DAE3D283}"/>
            </c:ext>
          </c:extLst>
        </c:ser>
        <c:dLbls>
          <c:showLegendKey val="0"/>
          <c:showVal val="0"/>
          <c:showCatName val="0"/>
          <c:showSerName val="0"/>
          <c:showPercent val="0"/>
          <c:showBubbleSize val="0"/>
          <c:showLeaderLines val="1"/>
        </c:dLbls>
      </c:pie3D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ru-RU"/>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solidFill>
            <a:sysClr val="windowText" lastClr="000000"/>
          </a:solidFill>
        </a:defRPr>
      </a:pPr>
      <a:endParaRPr lang="ru-RU"/>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ru-RU"/>
        </a:p>
      </c:txPr>
    </c:title>
    <c:autoTitleDeleted val="0"/>
    <c:view3D>
      <c:rotX val="30"/>
      <c:rotY val="0"/>
      <c:depthPercent val="100"/>
      <c:rAngAx val="0"/>
      <c:perspective val="3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tx>
            <c:strRef>
              <c:f>ДРУК!$F$8</c:f>
              <c:strCache>
                <c:ptCount val="1"/>
                <c:pt idx="0">
                  <c:v>Доходи у IV кварталі, грн.</c:v>
                </c:pt>
              </c:strCache>
            </c:strRef>
          </c:tx>
          <c:dPt>
            <c:idx val="0"/>
            <c:bubble3D val="0"/>
            <c:spPr>
              <a:solidFill>
                <a:srgbClr val="00B050"/>
              </a:solidFill>
              <a:ln w="25400">
                <a:solidFill>
                  <a:schemeClr val="lt1"/>
                </a:solidFill>
              </a:ln>
              <a:effectLst/>
              <a:sp3d contourW="25400">
                <a:contourClr>
                  <a:schemeClr val="lt1"/>
                </a:contourClr>
              </a:sp3d>
            </c:spPr>
            <c:extLst xmlns:c16r2="http://schemas.microsoft.com/office/drawing/2015/06/chart">
              <c:ext xmlns:c16="http://schemas.microsoft.com/office/drawing/2014/chart" uri="{C3380CC4-5D6E-409C-BE32-E72D297353CC}">
                <c16:uniqueId val="{00000001-F0E9-427D-9378-F0CCF9A3CB60}"/>
              </c:ext>
            </c:extLst>
          </c:dPt>
          <c:dPt>
            <c:idx val="1"/>
            <c:bubble3D val="0"/>
            <c:spPr>
              <a:solidFill>
                <a:schemeClr val="accent2"/>
              </a:solidFill>
              <a:ln w="25400">
                <a:solidFill>
                  <a:schemeClr val="lt1"/>
                </a:solidFill>
              </a:ln>
              <a:effectLst/>
              <a:sp3d contourW="25400">
                <a:contourClr>
                  <a:schemeClr val="lt1"/>
                </a:contourClr>
              </a:sp3d>
            </c:spPr>
            <c:extLst xmlns:c16r2="http://schemas.microsoft.com/office/drawing/2015/06/chart">
              <c:ext xmlns:c16="http://schemas.microsoft.com/office/drawing/2014/chart" uri="{C3380CC4-5D6E-409C-BE32-E72D297353CC}">
                <c16:uniqueId val="{00000003-F0E9-427D-9378-F0CCF9A3CB60}"/>
              </c:ext>
            </c:extLst>
          </c:dPt>
          <c:dLbls>
            <c:dLbl>
              <c:idx val="1"/>
              <c:layout>
                <c:manualLayout>
                  <c:x val="0.12184237614119627"/>
                  <c:y val="-1.8051347642458398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F0E9-427D-9378-F0CCF9A3CB60}"/>
                </c:ext>
              </c:extLst>
            </c:dLbl>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mn-lt"/>
                    <a:ea typeface="+mn-ea"/>
                    <a:cs typeface="+mn-cs"/>
                  </a:defRPr>
                </a:pPr>
                <a:endParaRPr lang="ru-RU"/>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c:ext xmlns:c15="http://schemas.microsoft.com/office/drawing/2012/chart" uri="{CE6537A1-D6FC-4f65-9D91-7224C49458BB}"/>
            </c:extLst>
          </c:dLbls>
          <c:cat>
            <c:strRef>
              <c:f>ДРУК!$B$9:$B$10</c:f>
              <c:strCache>
                <c:ptCount val="2"/>
                <c:pt idx="0">
                  <c:v>Надходження надавача ПМД від медичного обслуговування населення за програмою медичних гарантій, грн.</c:v>
                </c:pt>
                <c:pt idx="1">
                  <c:v>Інші надходження/доходи надавача ПМД, грн.</c:v>
                </c:pt>
              </c:strCache>
            </c:strRef>
          </c:cat>
          <c:val>
            <c:numRef>
              <c:f>ДРУК!$F$9:$F$10</c:f>
              <c:numCache>
                <c:formatCode>#,##0</c:formatCode>
                <c:ptCount val="2"/>
                <c:pt idx="0">
                  <c:v>1434323.6589208331</c:v>
                </c:pt>
                <c:pt idx="1">
                  <c:v>651350</c:v>
                </c:pt>
              </c:numCache>
            </c:numRef>
          </c:val>
          <c:extLst xmlns:c16r2="http://schemas.microsoft.com/office/drawing/2015/06/chart">
            <c:ext xmlns:c16="http://schemas.microsoft.com/office/drawing/2014/chart" uri="{C3380CC4-5D6E-409C-BE32-E72D297353CC}">
              <c16:uniqueId val="{00000006-F0E9-427D-9378-F0CCF9A3CB60}"/>
            </c:ext>
          </c:extLst>
        </c:ser>
        <c:dLbls>
          <c:showLegendKey val="0"/>
          <c:showVal val="0"/>
          <c:showCatName val="0"/>
          <c:showSerName val="0"/>
          <c:showPercent val="0"/>
          <c:showBubbleSize val="0"/>
          <c:showLeaderLines val="1"/>
        </c:dLbls>
      </c:pie3D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ru-RU"/>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solidFill>
            <a:sysClr val="windowText" lastClr="000000"/>
          </a:solidFill>
        </a:defRPr>
      </a:pPr>
      <a:endParaRPr lang="ru-RU"/>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mn-lt"/>
              <a:ea typeface="+mn-ea"/>
              <a:cs typeface="+mn-cs"/>
            </a:defRPr>
          </a:pPr>
          <a:endParaRPr lang="ru-RU"/>
        </a:p>
      </c:txPr>
    </c:title>
    <c:autoTitleDeleted val="0"/>
    <c:view3D>
      <c:rotX val="30"/>
      <c:rotY val="0"/>
      <c:depthPercent val="100"/>
      <c:rAngAx val="0"/>
      <c:perspective val="3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8.0286313956086555E-2"/>
          <c:y val="0.15600348126851962"/>
          <c:w val="0.87985101183234948"/>
          <c:h val="0.63251183289911106"/>
        </c:manualLayout>
      </c:layout>
      <c:pie3DChart>
        <c:varyColors val="1"/>
        <c:ser>
          <c:idx val="0"/>
          <c:order val="0"/>
          <c:tx>
            <c:strRef>
              <c:f>ДРУК!$G$8</c:f>
              <c:strCache>
                <c:ptCount val="1"/>
                <c:pt idx="0">
                  <c:v>Всього річні ДОХОДИ надавача ПМД, грн.</c:v>
                </c:pt>
              </c:strCache>
            </c:strRef>
          </c:tx>
          <c:dPt>
            <c:idx val="0"/>
            <c:bubble3D val="0"/>
            <c:spPr>
              <a:solidFill>
                <a:srgbClr val="00B050"/>
              </a:solidFill>
              <a:ln w="25400">
                <a:solidFill>
                  <a:schemeClr val="lt1"/>
                </a:solidFill>
              </a:ln>
              <a:effectLst/>
              <a:sp3d contourW="25400">
                <a:contourClr>
                  <a:schemeClr val="lt1"/>
                </a:contourClr>
              </a:sp3d>
            </c:spPr>
            <c:extLst xmlns:c16r2="http://schemas.microsoft.com/office/drawing/2015/06/chart">
              <c:ext xmlns:c16="http://schemas.microsoft.com/office/drawing/2014/chart" uri="{C3380CC4-5D6E-409C-BE32-E72D297353CC}">
                <c16:uniqueId val="{00000001-9C05-4C8E-9EB6-D2192F1C2352}"/>
              </c:ext>
            </c:extLst>
          </c:dPt>
          <c:dPt>
            <c:idx val="1"/>
            <c:bubble3D val="0"/>
            <c:spPr>
              <a:solidFill>
                <a:schemeClr val="accent2"/>
              </a:solidFill>
              <a:ln w="25400">
                <a:solidFill>
                  <a:schemeClr val="lt1"/>
                </a:solidFill>
              </a:ln>
              <a:effectLst/>
              <a:sp3d contourW="25400">
                <a:contourClr>
                  <a:schemeClr val="lt1"/>
                </a:contourClr>
              </a:sp3d>
            </c:spPr>
            <c:extLst xmlns:c16r2="http://schemas.microsoft.com/office/drawing/2015/06/chart">
              <c:ext xmlns:c16="http://schemas.microsoft.com/office/drawing/2014/chart" uri="{C3380CC4-5D6E-409C-BE32-E72D297353CC}">
                <c16:uniqueId val="{00000003-9C05-4C8E-9EB6-D2192F1C2352}"/>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mn-lt"/>
                    <a:ea typeface="+mn-ea"/>
                    <a:cs typeface="+mn-cs"/>
                  </a:defRPr>
                </a:pPr>
                <a:endParaRPr lang="ru-RU"/>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c:ext xmlns:c15="http://schemas.microsoft.com/office/drawing/2012/chart" uri="{CE6537A1-D6FC-4f65-9D91-7224C49458BB}"/>
            </c:extLst>
          </c:dLbls>
          <c:cat>
            <c:strRef>
              <c:f>ДРУК!$B$9:$B$10</c:f>
              <c:strCache>
                <c:ptCount val="2"/>
                <c:pt idx="0">
                  <c:v>Надходження надавача ПМД від медичного обслуговування населення за програмою медичних гарантій, грн.</c:v>
                </c:pt>
                <c:pt idx="1">
                  <c:v>Інші надходження/доходи надавача ПМД, грн.</c:v>
                </c:pt>
              </c:strCache>
            </c:strRef>
          </c:cat>
          <c:val>
            <c:numRef>
              <c:f>ДРУК!$G$9:$G$10</c:f>
              <c:numCache>
                <c:formatCode>#,##0</c:formatCode>
                <c:ptCount val="2"/>
                <c:pt idx="0">
                  <c:v>5682409.6519874996</c:v>
                </c:pt>
                <c:pt idx="1">
                  <c:v>3200000</c:v>
                </c:pt>
              </c:numCache>
            </c:numRef>
          </c:val>
          <c:extLst xmlns:c16r2="http://schemas.microsoft.com/office/drawing/2015/06/chart">
            <c:ext xmlns:c16="http://schemas.microsoft.com/office/drawing/2014/chart" uri="{C3380CC4-5D6E-409C-BE32-E72D297353CC}">
              <c16:uniqueId val="{00000006-9C05-4C8E-9EB6-D2192F1C2352}"/>
            </c:ext>
          </c:extLst>
        </c:ser>
        <c:dLbls>
          <c:showLegendKey val="0"/>
          <c:showVal val="0"/>
          <c:showCatName val="0"/>
          <c:showSerName val="0"/>
          <c:showPercent val="0"/>
          <c:showBubbleSize val="0"/>
          <c:showLeaderLines val="1"/>
        </c:dLbls>
      </c:pie3DChart>
      <c:spPr>
        <a:noFill/>
        <a:ln>
          <a:noFill/>
        </a:ln>
        <a:effectLst/>
      </c:spPr>
    </c:plotArea>
    <c:legend>
      <c:legendPos val="b"/>
      <c:layout>
        <c:manualLayout>
          <c:xMode val="edge"/>
          <c:yMode val="edge"/>
          <c:x val="9.6927258409139447E-2"/>
          <c:y val="0.85455601729735808"/>
          <c:w val="0.80614535142710675"/>
          <c:h val="0.14544398270264192"/>
        </c:manualLayout>
      </c:layout>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ru-RU"/>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solidFill>
            <a:sysClr val="windowText" lastClr="000000"/>
          </a:solidFill>
        </a:defRPr>
      </a:pPr>
      <a:endParaRPr lang="ru-RU"/>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400" b="1" i="0" u="none" strike="noStrike" kern="1200" spc="0" baseline="0">
                <a:solidFill>
                  <a:sysClr val="windowText" lastClr="000000"/>
                </a:solidFill>
                <a:latin typeface="+mn-lt"/>
                <a:ea typeface="+mn-ea"/>
                <a:cs typeface="+mn-cs"/>
              </a:defRPr>
            </a:pPr>
            <a:r>
              <a:rPr lang="ru-RU" sz="2400" b="1"/>
              <a:t>ВИДАТКИ НАДАВАЧА</a:t>
            </a:r>
          </a:p>
        </c:rich>
      </c:tx>
      <c:overlay val="0"/>
      <c:spPr>
        <a:noFill/>
        <a:ln>
          <a:noFill/>
        </a:ln>
        <a:effectLst/>
      </c:sp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ДРУК!$B$14</c:f>
              <c:strCache>
                <c:ptCount val="1"/>
                <c:pt idx="0">
                  <c:v>Заробітна плата, грн.</c:v>
                </c:pt>
              </c:strCache>
            </c:strRef>
          </c:tx>
          <c:spPr>
            <a:solidFill>
              <a:schemeClr val="accent1"/>
            </a:solidFill>
            <a:ln>
              <a:noFill/>
            </a:ln>
            <a:effectLst/>
            <a:sp3d/>
          </c:spPr>
          <c:invertIfNegative val="0"/>
          <c:cat>
            <c:strRef>
              <c:f>ДРУК!$C$13:$G$13</c:f>
              <c:strCache>
                <c:ptCount val="5"/>
                <c:pt idx="0">
                  <c:v>Видатки у І кварталі, грн.</c:v>
                </c:pt>
                <c:pt idx="1">
                  <c:v>Видатки у ІІ кварталі, грн.</c:v>
                </c:pt>
                <c:pt idx="2">
                  <c:v>Видатки у ІІІ кварталі, грн.</c:v>
                </c:pt>
                <c:pt idx="3">
                  <c:v>Видатки у IV кварталі, грн.</c:v>
                </c:pt>
                <c:pt idx="4">
                  <c:v>Всього річні ВИДАТКИ надавача ПМД, грн.</c:v>
                </c:pt>
              </c:strCache>
            </c:strRef>
          </c:cat>
          <c:val>
            <c:numRef>
              <c:f>ДРУК!$C$14:$G$14</c:f>
              <c:numCache>
                <c:formatCode>#,##0</c:formatCode>
                <c:ptCount val="5"/>
                <c:pt idx="0">
                  <c:v>1436598</c:v>
                </c:pt>
                <c:pt idx="1">
                  <c:v>1373966</c:v>
                </c:pt>
                <c:pt idx="2">
                  <c:v>1447331.5</c:v>
                </c:pt>
                <c:pt idx="3">
                  <c:v>1437697</c:v>
                </c:pt>
                <c:pt idx="4">
                  <c:v>5695592.5</c:v>
                </c:pt>
              </c:numCache>
            </c:numRef>
          </c:val>
          <c:extLst xmlns:c16r2="http://schemas.microsoft.com/office/drawing/2015/06/chart">
            <c:ext xmlns:c16="http://schemas.microsoft.com/office/drawing/2014/chart" uri="{C3380CC4-5D6E-409C-BE32-E72D297353CC}">
              <c16:uniqueId val="{00000000-65DD-42A3-8B35-44686DAD929B}"/>
            </c:ext>
          </c:extLst>
        </c:ser>
        <c:ser>
          <c:idx val="1"/>
          <c:order val="1"/>
          <c:tx>
            <c:strRef>
              <c:f>ДРУК!$B$15</c:f>
              <c:strCache>
                <c:ptCount val="1"/>
                <c:pt idx="0">
                  <c:v>Нарахування на оплату праці, грн.</c:v>
                </c:pt>
              </c:strCache>
            </c:strRef>
          </c:tx>
          <c:spPr>
            <a:solidFill>
              <a:schemeClr val="accent2"/>
            </a:solidFill>
            <a:ln>
              <a:noFill/>
            </a:ln>
            <a:effectLst/>
            <a:sp3d/>
          </c:spPr>
          <c:invertIfNegative val="0"/>
          <c:cat>
            <c:strRef>
              <c:f>ДРУК!$C$13:$G$13</c:f>
              <c:strCache>
                <c:ptCount val="5"/>
                <c:pt idx="0">
                  <c:v>Видатки у І кварталі, грн.</c:v>
                </c:pt>
                <c:pt idx="1">
                  <c:v>Видатки у ІІ кварталі, грн.</c:v>
                </c:pt>
                <c:pt idx="2">
                  <c:v>Видатки у ІІІ кварталі, грн.</c:v>
                </c:pt>
                <c:pt idx="3">
                  <c:v>Видатки у IV кварталі, грн.</c:v>
                </c:pt>
                <c:pt idx="4">
                  <c:v>Всього річні ВИДАТКИ надавача ПМД, грн.</c:v>
                </c:pt>
              </c:strCache>
            </c:strRef>
          </c:cat>
          <c:val>
            <c:numRef>
              <c:f>ДРУК!$C$15:$G$15</c:f>
              <c:numCache>
                <c:formatCode>#,##0</c:formatCode>
                <c:ptCount val="5"/>
                <c:pt idx="0">
                  <c:v>421258</c:v>
                </c:pt>
                <c:pt idx="1">
                  <c:v>377511</c:v>
                </c:pt>
                <c:pt idx="2">
                  <c:v>384671</c:v>
                </c:pt>
                <c:pt idx="3">
                  <c:v>377377</c:v>
                </c:pt>
                <c:pt idx="4">
                  <c:v>1560817</c:v>
                </c:pt>
              </c:numCache>
            </c:numRef>
          </c:val>
          <c:extLst xmlns:c16r2="http://schemas.microsoft.com/office/drawing/2015/06/chart">
            <c:ext xmlns:c16="http://schemas.microsoft.com/office/drawing/2014/chart" uri="{C3380CC4-5D6E-409C-BE32-E72D297353CC}">
              <c16:uniqueId val="{00000001-65DD-42A3-8B35-44686DAD929B}"/>
            </c:ext>
          </c:extLst>
        </c:ser>
        <c:ser>
          <c:idx val="2"/>
          <c:order val="2"/>
          <c:tx>
            <c:strRef>
              <c:f>ДРУК!$B$16</c:f>
              <c:strCache>
                <c:ptCount val="1"/>
                <c:pt idx="0">
                  <c:v>Витрати на канцтовари, офісне приладдя та устаткування (відповідно до Табелю матеріально-технічного оснащення), грн.</c:v>
                </c:pt>
              </c:strCache>
            </c:strRef>
          </c:tx>
          <c:spPr>
            <a:solidFill>
              <a:schemeClr val="accent3"/>
            </a:solidFill>
            <a:ln>
              <a:noFill/>
            </a:ln>
            <a:effectLst/>
            <a:sp3d/>
          </c:spPr>
          <c:invertIfNegative val="0"/>
          <c:cat>
            <c:strRef>
              <c:f>ДРУК!$C$13:$G$13</c:f>
              <c:strCache>
                <c:ptCount val="5"/>
                <c:pt idx="0">
                  <c:v>Видатки у І кварталі, грн.</c:v>
                </c:pt>
                <c:pt idx="1">
                  <c:v>Видатки у ІІ кварталі, грн.</c:v>
                </c:pt>
                <c:pt idx="2">
                  <c:v>Видатки у ІІІ кварталі, грн.</c:v>
                </c:pt>
                <c:pt idx="3">
                  <c:v>Видатки у IV кварталі, грн.</c:v>
                </c:pt>
                <c:pt idx="4">
                  <c:v>Всього річні ВИДАТКИ надавача ПМД, грн.</c:v>
                </c:pt>
              </c:strCache>
            </c:strRef>
          </c:cat>
          <c:val>
            <c:numRef>
              <c:f>ДРУК!$C$16:$G$16</c:f>
              <c:numCache>
                <c:formatCode>#,##0</c:formatCode>
                <c:ptCount val="5"/>
                <c:pt idx="0">
                  <c:v>13250</c:v>
                </c:pt>
                <c:pt idx="1">
                  <c:v>119250</c:v>
                </c:pt>
                <c:pt idx="2">
                  <c:v>66250</c:v>
                </c:pt>
                <c:pt idx="3">
                  <c:v>66250</c:v>
                </c:pt>
                <c:pt idx="4">
                  <c:v>265000</c:v>
                </c:pt>
              </c:numCache>
            </c:numRef>
          </c:val>
          <c:extLst xmlns:c16r2="http://schemas.microsoft.com/office/drawing/2015/06/chart">
            <c:ext xmlns:c16="http://schemas.microsoft.com/office/drawing/2014/chart" uri="{C3380CC4-5D6E-409C-BE32-E72D297353CC}">
              <c16:uniqueId val="{00000002-65DD-42A3-8B35-44686DAD929B}"/>
            </c:ext>
          </c:extLst>
        </c:ser>
        <c:ser>
          <c:idx val="3"/>
          <c:order val="3"/>
          <c:tx>
            <c:strRef>
              <c:f>ДРУК!$B$17</c:f>
              <c:strCache>
                <c:ptCount val="1"/>
                <c:pt idx="0">
                  <c:v>Оплата комунальних послуг та енергоносіїв, грн.</c:v>
                </c:pt>
              </c:strCache>
            </c:strRef>
          </c:tx>
          <c:spPr>
            <a:solidFill>
              <a:schemeClr val="accent4"/>
            </a:solidFill>
            <a:ln>
              <a:noFill/>
            </a:ln>
            <a:effectLst/>
            <a:sp3d/>
          </c:spPr>
          <c:invertIfNegative val="0"/>
          <c:cat>
            <c:strRef>
              <c:f>ДРУК!$C$13:$G$13</c:f>
              <c:strCache>
                <c:ptCount val="5"/>
                <c:pt idx="0">
                  <c:v>Видатки у І кварталі, грн.</c:v>
                </c:pt>
                <c:pt idx="1">
                  <c:v>Видатки у ІІ кварталі, грн.</c:v>
                </c:pt>
                <c:pt idx="2">
                  <c:v>Видатки у ІІІ кварталі, грн.</c:v>
                </c:pt>
                <c:pt idx="3">
                  <c:v>Видатки у IV кварталі, грн.</c:v>
                </c:pt>
                <c:pt idx="4">
                  <c:v>Всього річні ВИДАТКИ надавача ПМД, грн.</c:v>
                </c:pt>
              </c:strCache>
            </c:strRef>
          </c:cat>
          <c:val>
            <c:numRef>
              <c:f>ДРУК!$C$17:$G$17</c:f>
              <c:numCache>
                <c:formatCode>#,##0</c:formatCode>
                <c:ptCount val="5"/>
                <c:pt idx="0">
                  <c:v>107500</c:v>
                </c:pt>
                <c:pt idx="1">
                  <c:v>52540</c:v>
                </c:pt>
                <c:pt idx="2">
                  <c:v>111360</c:v>
                </c:pt>
                <c:pt idx="3">
                  <c:v>94600</c:v>
                </c:pt>
                <c:pt idx="4">
                  <c:v>366000</c:v>
                </c:pt>
              </c:numCache>
            </c:numRef>
          </c:val>
          <c:extLst xmlns:c16r2="http://schemas.microsoft.com/office/drawing/2015/06/chart">
            <c:ext xmlns:c16="http://schemas.microsoft.com/office/drawing/2014/chart" uri="{C3380CC4-5D6E-409C-BE32-E72D297353CC}">
              <c16:uniqueId val="{00000003-65DD-42A3-8B35-44686DAD929B}"/>
            </c:ext>
          </c:extLst>
        </c:ser>
        <c:ser>
          <c:idx val="4"/>
          <c:order val="4"/>
          <c:tx>
            <c:strRef>
              <c:f>ДРУК!#REF!</c:f>
              <c:strCache>
                <c:ptCount val="1"/>
                <c:pt idx="0">
                  <c:v>#REF!</c:v>
                </c:pt>
              </c:strCache>
            </c:strRef>
          </c:tx>
          <c:spPr>
            <a:solidFill>
              <a:schemeClr val="accent5"/>
            </a:solidFill>
            <a:ln>
              <a:noFill/>
            </a:ln>
            <a:effectLst/>
            <a:sp3d/>
          </c:spPr>
          <c:invertIfNegative val="0"/>
          <c:cat>
            <c:strRef>
              <c:f>ДРУК!$C$13:$G$13</c:f>
              <c:strCache>
                <c:ptCount val="5"/>
                <c:pt idx="0">
                  <c:v>Видатки у І кварталі, грн.</c:v>
                </c:pt>
                <c:pt idx="1">
                  <c:v>Видатки у ІІ кварталі, грн.</c:v>
                </c:pt>
                <c:pt idx="2">
                  <c:v>Видатки у ІІІ кварталі, грн.</c:v>
                </c:pt>
                <c:pt idx="3">
                  <c:v>Видатки у IV кварталі, грн.</c:v>
                </c:pt>
                <c:pt idx="4">
                  <c:v>Всього річні ВИДАТКИ надавача ПМД, грн.</c:v>
                </c:pt>
              </c:strCache>
            </c:strRef>
          </c:cat>
          <c:val>
            <c:numRef>
              <c:f>ДРУК!#REF!</c:f>
              <c:numCache>
                <c:formatCode>General</c:formatCode>
                <c:ptCount val="1"/>
                <c:pt idx="0">
                  <c:v>1</c:v>
                </c:pt>
              </c:numCache>
            </c:numRef>
          </c:val>
          <c:extLst xmlns:c16r2="http://schemas.microsoft.com/office/drawing/2015/06/chart">
            <c:ext xmlns:c16="http://schemas.microsoft.com/office/drawing/2014/chart" uri="{C3380CC4-5D6E-409C-BE32-E72D297353CC}">
              <c16:uniqueId val="{00000004-65DD-42A3-8B35-44686DAD929B}"/>
            </c:ext>
          </c:extLst>
        </c:ser>
        <c:ser>
          <c:idx val="5"/>
          <c:order val="5"/>
          <c:tx>
            <c:strRef>
              <c:f>ДРУК!$B$18</c:f>
              <c:strCache>
                <c:ptCount val="1"/>
                <c:pt idx="0">
                  <c:v>Медикаменти та перев'язувальні матеріали, грн.</c:v>
                </c:pt>
              </c:strCache>
            </c:strRef>
          </c:tx>
          <c:spPr>
            <a:solidFill>
              <a:schemeClr val="accent6"/>
            </a:solidFill>
            <a:ln>
              <a:noFill/>
            </a:ln>
            <a:effectLst/>
            <a:sp3d/>
          </c:spPr>
          <c:invertIfNegative val="0"/>
          <c:cat>
            <c:strRef>
              <c:f>ДРУК!$C$13:$G$13</c:f>
              <c:strCache>
                <c:ptCount val="5"/>
                <c:pt idx="0">
                  <c:v>Видатки у І кварталі, грн.</c:v>
                </c:pt>
                <c:pt idx="1">
                  <c:v>Видатки у ІІ кварталі, грн.</c:v>
                </c:pt>
                <c:pt idx="2">
                  <c:v>Видатки у ІІІ кварталі, грн.</c:v>
                </c:pt>
                <c:pt idx="3">
                  <c:v>Видатки у IV кварталі, грн.</c:v>
                </c:pt>
                <c:pt idx="4">
                  <c:v>Всього річні ВИДАТКИ надавача ПМД, грн.</c:v>
                </c:pt>
              </c:strCache>
            </c:strRef>
          </c:cat>
          <c:val>
            <c:numRef>
              <c:f>ДРУК!$C$18:$G$18</c:f>
              <c:numCache>
                <c:formatCode>#,##0</c:formatCode>
                <c:ptCount val="5"/>
                <c:pt idx="0">
                  <c:v>125000</c:v>
                </c:pt>
                <c:pt idx="1">
                  <c:v>75000</c:v>
                </c:pt>
                <c:pt idx="2">
                  <c:v>75000</c:v>
                </c:pt>
                <c:pt idx="3">
                  <c:v>25000</c:v>
                </c:pt>
                <c:pt idx="4">
                  <c:v>300000</c:v>
                </c:pt>
              </c:numCache>
            </c:numRef>
          </c:val>
          <c:extLst xmlns:c16r2="http://schemas.microsoft.com/office/drawing/2015/06/chart">
            <c:ext xmlns:c16="http://schemas.microsoft.com/office/drawing/2014/chart" uri="{C3380CC4-5D6E-409C-BE32-E72D297353CC}">
              <c16:uniqueId val="{00000005-65DD-42A3-8B35-44686DAD929B}"/>
            </c:ext>
          </c:extLst>
        </c:ser>
        <c:ser>
          <c:idx val="6"/>
          <c:order val="6"/>
          <c:tx>
            <c:strRef>
              <c:f>ДРУК!$B$19</c:f>
              <c:strCache>
                <c:ptCount val="1"/>
                <c:pt idx="0">
                  <c:v>Видатки на відрядження, грн.</c:v>
                </c:pt>
              </c:strCache>
            </c:strRef>
          </c:tx>
          <c:spPr>
            <a:solidFill>
              <a:schemeClr val="accent1">
                <a:lumMod val="60000"/>
              </a:schemeClr>
            </a:solidFill>
            <a:ln>
              <a:noFill/>
            </a:ln>
            <a:effectLst/>
            <a:sp3d/>
          </c:spPr>
          <c:invertIfNegative val="0"/>
          <c:cat>
            <c:strRef>
              <c:f>ДРУК!$C$13:$G$13</c:f>
              <c:strCache>
                <c:ptCount val="5"/>
                <c:pt idx="0">
                  <c:v>Видатки у І кварталі, грн.</c:v>
                </c:pt>
                <c:pt idx="1">
                  <c:v>Видатки у ІІ кварталі, грн.</c:v>
                </c:pt>
                <c:pt idx="2">
                  <c:v>Видатки у ІІІ кварталі, грн.</c:v>
                </c:pt>
                <c:pt idx="3">
                  <c:v>Видатки у IV кварталі, грн.</c:v>
                </c:pt>
                <c:pt idx="4">
                  <c:v>Всього річні ВИДАТКИ надавача ПМД, грн.</c:v>
                </c:pt>
              </c:strCache>
            </c:strRef>
          </c:cat>
          <c:val>
            <c:numRef>
              <c:f>ДРУК!$C$19:$G$19</c:f>
              <c:numCache>
                <c:formatCode>#,##0</c:formatCode>
                <c:ptCount val="5"/>
                <c:pt idx="0">
                  <c:v>0</c:v>
                </c:pt>
                <c:pt idx="1">
                  <c:v>0</c:v>
                </c:pt>
                <c:pt idx="2">
                  <c:v>0</c:v>
                </c:pt>
                <c:pt idx="3">
                  <c:v>0</c:v>
                </c:pt>
                <c:pt idx="4">
                  <c:v>0</c:v>
                </c:pt>
              </c:numCache>
            </c:numRef>
          </c:val>
          <c:extLst xmlns:c16r2="http://schemas.microsoft.com/office/drawing/2015/06/chart">
            <c:ext xmlns:c16="http://schemas.microsoft.com/office/drawing/2014/chart" uri="{C3380CC4-5D6E-409C-BE32-E72D297353CC}">
              <c16:uniqueId val="{00000006-65DD-42A3-8B35-44686DAD929B}"/>
            </c:ext>
          </c:extLst>
        </c:ser>
        <c:ser>
          <c:idx val="7"/>
          <c:order val="7"/>
          <c:tx>
            <c:strRef>
              <c:f>ДРУК!$B$20</c:f>
              <c:strCache>
                <c:ptCount val="1"/>
                <c:pt idx="0">
                  <c:v>Капітальні інвестиції, грн.</c:v>
                </c:pt>
              </c:strCache>
            </c:strRef>
          </c:tx>
          <c:spPr>
            <a:solidFill>
              <a:schemeClr val="accent2">
                <a:lumMod val="60000"/>
              </a:schemeClr>
            </a:solidFill>
            <a:ln>
              <a:noFill/>
            </a:ln>
            <a:effectLst/>
            <a:sp3d/>
          </c:spPr>
          <c:invertIfNegative val="0"/>
          <c:cat>
            <c:strRef>
              <c:f>ДРУК!$C$13:$G$13</c:f>
              <c:strCache>
                <c:ptCount val="5"/>
                <c:pt idx="0">
                  <c:v>Видатки у І кварталі, грн.</c:v>
                </c:pt>
                <c:pt idx="1">
                  <c:v>Видатки у ІІ кварталі, грн.</c:v>
                </c:pt>
                <c:pt idx="2">
                  <c:v>Видатки у ІІІ кварталі, грн.</c:v>
                </c:pt>
                <c:pt idx="3">
                  <c:v>Видатки у IV кварталі, грн.</c:v>
                </c:pt>
                <c:pt idx="4">
                  <c:v>Всього річні ВИДАТКИ надавача ПМД, грн.</c:v>
                </c:pt>
              </c:strCache>
            </c:strRef>
          </c:cat>
          <c:val>
            <c:numRef>
              <c:f>ДРУК!$C$20:$G$20</c:f>
              <c:numCache>
                <c:formatCode>#,##0</c:formatCode>
                <c:ptCount val="5"/>
                <c:pt idx="0">
                  <c:v>0</c:v>
                </c:pt>
                <c:pt idx="1">
                  <c:v>0</c:v>
                </c:pt>
                <c:pt idx="2">
                  <c:v>0</c:v>
                </c:pt>
                <c:pt idx="3">
                  <c:v>0</c:v>
                </c:pt>
                <c:pt idx="4">
                  <c:v>0</c:v>
                </c:pt>
              </c:numCache>
            </c:numRef>
          </c:val>
          <c:extLst xmlns:c16r2="http://schemas.microsoft.com/office/drawing/2015/06/chart">
            <c:ext xmlns:c16="http://schemas.microsoft.com/office/drawing/2014/chart" uri="{C3380CC4-5D6E-409C-BE32-E72D297353CC}">
              <c16:uniqueId val="{00000007-65DD-42A3-8B35-44686DAD929B}"/>
            </c:ext>
          </c:extLst>
        </c:ser>
        <c:ser>
          <c:idx val="8"/>
          <c:order val="8"/>
          <c:tx>
            <c:strRef>
              <c:f>ДРУК!#REF!</c:f>
              <c:strCache>
                <c:ptCount val="1"/>
                <c:pt idx="0">
                  <c:v>#REF!</c:v>
                </c:pt>
              </c:strCache>
            </c:strRef>
          </c:tx>
          <c:spPr>
            <a:solidFill>
              <a:schemeClr val="accent3">
                <a:lumMod val="60000"/>
              </a:schemeClr>
            </a:solidFill>
            <a:ln>
              <a:noFill/>
            </a:ln>
            <a:effectLst/>
            <a:sp3d/>
          </c:spPr>
          <c:invertIfNegative val="0"/>
          <c:cat>
            <c:strRef>
              <c:f>ДРУК!$C$13:$G$13</c:f>
              <c:strCache>
                <c:ptCount val="5"/>
                <c:pt idx="0">
                  <c:v>Видатки у І кварталі, грн.</c:v>
                </c:pt>
                <c:pt idx="1">
                  <c:v>Видатки у ІІ кварталі, грн.</c:v>
                </c:pt>
                <c:pt idx="2">
                  <c:v>Видатки у ІІІ кварталі, грн.</c:v>
                </c:pt>
                <c:pt idx="3">
                  <c:v>Видатки у IV кварталі, грн.</c:v>
                </c:pt>
                <c:pt idx="4">
                  <c:v>Всього річні ВИДАТКИ надавача ПМД, грн.</c:v>
                </c:pt>
              </c:strCache>
            </c:strRef>
          </c:cat>
          <c:val>
            <c:numRef>
              <c:f>ДРУК!#REF!</c:f>
              <c:numCache>
                <c:formatCode>General</c:formatCode>
                <c:ptCount val="1"/>
                <c:pt idx="0">
                  <c:v>1</c:v>
                </c:pt>
              </c:numCache>
            </c:numRef>
          </c:val>
          <c:extLst xmlns:c16r2="http://schemas.microsoft.com/office/drawing/2015/06/chart">
            <c:ext xmlns:c16="http://schemas.microsoft.com/office/drawing/2014/chart" uri="{C3380CC4-5D6E-409C-BE32-E72D297353CC}">
              <c16:uniqueId val="{00000008-65DD-42A3-8B35-44686DAD929B}"/>
            </c:ext>
          </c:extLst>
        </c:ser>
        <c:ser>
          <c:idx val="9"/>
          <c:order val="9"/>
          <c:tx>
            <c:strRef>
              <c:f>ДРУК!#REF!</c:f>
              <c:strCache>
                <c:ptCount val="1"/>
                <c:pt idx="0">
                  <c:v>#REF!</c:v>
                </c:pt>
              </c:strCache>
            </c:strRef>
          </c:tx>
          <c:spPr>
            <a:solidFill>
              <a:schemeClr val="accent4">
                <a:lumMod val="60000"/>
              </a:schemeClr>
            </a:solidFill>
            <a:ln>
              <a:noFill/>
            </a:ln>
            <a:effectLst/>
            <a:sp3d/>
          </c:spPr>
          <c:invertIfNegative val="0"/>
          <c:cat>
            <c:strRef>
              <c:f>ДРУК!$C$13:$G$13</c:f>
              <c:strCache>
                <c:ptCount val="5"/>
                <c:pt idx="0">
                  <c:v>Видатки у І кварталі, грн.</c:v>
                </c:pt>
                <c:pt idx="1">
                  <c:v>Видатки у ІІ кварталі, грн.</c:v>
                </c:pt>
                <c:pt idx="2">
                  <c:v>Видатки у ІІІ кварталі, грн.</c:v>
                </c:pt>
                <c:pt idx="3">
                  <c:v>Видатки у IV кварталі, грн.</c:v>
                </c:pt>
                <c:pt idx="4">
                  <c:v>Всього річні ВИДАТКИ надавача ПМД, грн.</c:v>
                </c:pt>
              </c:strCache>
            </c:strRef>
          </c:cat>
          <c:val>
            <c:numRef>
              <c:f>ДРУК!#REF!</c:f>
              <c:numCache>
                <c:formatCode>General</c:formatCode>
                <c:ptCount val="1"/>
                <c:pt idx="0">
                  <c:v>1</c:v>
                </c:pt>
              </c:numCache>
            </c:numRef>
          </c:val>
          <c:extLst xmlns:c16r2="http://schemas.microsoft.com/office/drawing/2015/06/chart">
            <c:ext xmlns:c16="http://schemas.microsoft.com/office/drawing/2014/chart" uri="{C3380CC4-5D6E-409C-BE32-E72D297353CC}">
              <c16:uniqueId val="{00000009-65DD-42A3-8B35-44686DAD929B}"/>
            </c:ext>
          </c:extLst>
        </c:ser>
        <c:ser>
          <c:idx val="10"/>
          <c:order val="10"/>
          <c:tx>
            <c:strRef>
              <c:f>ДРУК!$B$21</c:f>
              <c:strCache>
                <c:ptCount val="1"/>
                <c:pt idx="0">
                  <c:v>ВСЬОГО ВИДАТКІВ надавача ПМД, грн.</c:v>
                </c:pt>
              </c:strCache>
            </c:strRef>
          </c:tx>
          <c:spPr>
            <a:solidFill>
              <a:schemeClr val="accent5">
                <a:lumMod val="60000"/>
              </a:schemeClr>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ysClr val="windowText" lastClr="000000"/>
                    </a:solidFill>
                    <a:latin typeface="+mn-lt"/>
                    <a:ea typeface="+mn-ea"/>
                    <a:cs typeface="+mn-cs"/>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ДРУК!$C$13:$G$13</c:f>
              <c:strCache>
                <c:ptCount val="5"/>
                <c:pt idx="0">
                  <c:v>Видатки у І кварталі, грн.</c:v>
                </c:pt>
                <c:pt idx="1">
                  <c:v>Видатки у ІІ кварталі, грн.</c:v>
                </c:pt>
                <c:pt idx="2">
                  <c:v>Видатки у ІІІ кварталі, грн.</c:v>
                </c:pt>
                <c:pt idx="3">
                  <c:v>Видатки у IV кварталі, грн.</c:v>
                </c:pt>
                <c:pt idx="4">
                  <c:v>Всього річні ВИДАТКИ надавача ПМД, грн.</c:v>
                </c:pt>
              </c:strCache>
            </c:strRef>
          </c:cat>
          <c:val>
            <c:numRef>
              <c:f>ДРУК!$C$21:$G$21</c:f>
              <c:numCache>
                <c:formatCode>#,##0</c:formatCode>
                <c:ptCount val="5"/>
                <c:pt idx="0">
                  <c:v>2212356</c:v>
                </c:pt>
                <c:pt idx="1">
                  <c:v>2107017</c:v>
                </c:pt>
                <c:pt idx="2">
                  <c:v>2477363</c:v>
                </c:pt>
                <c:pt idx="3">
                  <c:v>2085674</c:v>
                </c:pt>
                <c:pt idx="4">
                  <c:v>8882410</c:v>
                </c:pt>
              </c:numCache>
            </c:numRef>
          </c:val>
          <c:extLst xmlns:c16r2="http://schemas.microsoft.com/office/drawing/2015/06/chart">
            <c:ext xmlns:c16="http://schemas.microsoft.com/office/drawing/2014/chart" uri="{C3380CC4-5D6E-409C-BE32-E72D297353CC}">
              <c16:uniqueId val="{0000000A-65DD-42A3-8B35-44686DAD929B}"/>
            </c:ext>
          </c:extLst>
        </c:ser>
        <c:dLbls>
          <c:showLegendKey val="0"/>
          <c:showVal val="0"/>
          <c:showCatName val="0"/>
          <c:showSerName val="0"/>
          <c:showPercent val="0"/>
          <c:showBubbleSize val="0"/>
        </c:dLbls>
        <c:gapWidth val="150"/>
        <c:shape val="box"/>
        <c:axId val="186868736"/>
        <c:axId val="209739072"/>
        <c:axId val="0"/>
      </c:bar3DChart>
      <c:catAx>
        <c:axId val="186868736"/>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ru-RU"/>
          </a:p>
        </c:txPr>
        <c:crossAx val="209739072"/>
        <c:crosses val="autoZero"/>
        <c:auto val="1"/>
        <c:lblAlgn val="ctr"/>
        <c:lblOffset val="100"/>
        <c:noMultiLvlLbl val="0"/>
      </c:catAx>
      <c:valAx>
        <c:axId val="20973907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ru-RU"/>
          </a:p>
        </c:txPr>
        <c:crossAx val="186868736"/>
        <c:crosses val="autoZero"/>
        <c:crossBetween val="between"/>
      </c:valAx>
      <c:spPr>
        <a:noFill/>
        <a:ln>
          <a:noFill/>
        </a:ln>
        <a:effectLst/>
      </c:spPr>
    </c:plotArea>
    <c:legend>
      <c:legendPos val="b"/>
      <c:layout>
        <c:manualLayout>
          <c:xMode val="edge"/>
          <c:yMode val="edge"/>
          <c:x val="9.6677200466998486E-2"/>
          <c:y val="0.81524982778235677"/>
          <c:w val="0.85235342655746649"/>
          <c:h val="0.1711793506949614"/>
        </c:manualLayout>
      </c:layout>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ru-RU"/>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100">
          <a:solidFill>
            <a:sysClr val="windowText" lastClr="000000"/>
          </a:solidFill>
        </a:defRPr>
      </a:pPr>
      <a:endParaRPr lang="ru-RU"/>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mn-lt"/>
              <a:ea typeface="+mn-ea"/>
              <a:cs typeface="+mn-cs"/>
            </a:defRPr>
          </a:pPr>
          <a:endParaRPr lang="ru-RU"/>
        </a:p>
      </c:txPr>
    </c:title>
    <c:autoTitleDeleted val="0"/>
    <c:view3D>
      <c:rotX val="30"/>
      <c:rotY val="0"/>
      <c:depthPercent val="100"/>
      <c:rAngAx val="0"/>
      <c:perspective val="3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2"/>
          <c:order val="0"/>
          <c:tx>
            <c:strRef>
              <c:f>ДРУК!$C$13</c:f>
              <c:strCache>
                <c:ptCount val="1"/>
                <c:pt idx="0">
                  <c:v>Видатки у І кварталі, грн.</c:v>
                </c:pt>
              </c:strCache>
            </c:strRef>
          </c:tx>
          <c:dPt>
            <c:idx val="0"/>
            <c:bubble3D val="0"/>
            <c:spPr>
              <a:solidFill>
                <a:schemeClr val="accent1"/>
              </a:solidFill>
              <a:ln w="25400">
                <a:solidFill>
                  <a:schemeClr val="lt1"/>
                </a:solidFill>
              </a:ln>
              <a:effectLst/>
              <a:sp3d contourW="25400">
                <a:contourClr>
                  <a:schemeClr val="lt1"/>
                </a:contourClr>
              </a:sp3d>
            </c:spPr>
            <c:extLst xmlns:c16r2="http://schemas.microsoft.com/office/drawing/2015/06/chart">
              <c:ext xmlns:c16="http://schemas.microsoft.com/office/drawing/2014/chart" uri="{C3380CC4-5D6E-409C-BE32-E72D297353CC}">
                <c16:uniqueId val="{00000003-AF32-4F7E-9D73-3BFC516C0B57}"/>
              </c:ext>
            </c:extLst>
          </c:dPt>
          <c:dPt>
            <c:idx val="1"/>
            <c:bubble3D val="0"/>
            <c:spPr>
              <a:solidFill>
                <a:schemeClr val="accent2"/>
              </a:solidFill>
              <a:ln w="25400">
                <a:solidFill>
                  <a:schemeClr val="lt1"/>
                </a:solidFill>
              </a:ln>
              <a:effectLst/>
              <a:sp3d contourW="25400">
                <a:contourClr>
                  <a:schemeClr val="lt1"/>
                </a:contourClr>
              </a:sp3d>
            </c:spPr>
            <c:extLst xmlns:c16r2="http://schemas.microsoft.com/office/drawing/2015/06/chart">
              <c:ext xmlns:c16="http://schemas.microsoft.com/office/drawing/2014/chart" uri="{C3380CC4-5D6E-409C-BE32-E72D297353CC}">
                <c16:uniqueId val="{00000005-AF32-4F7E-9D73-3BFC516C0B57}"/>
              </c:ext>
            </c:extLst>
          </c:dPt>
          <c:dPt>
            <c:idx val="2"/>
            <c:bubble3D val="0"/>
            <c:spPr>
              <a:solidFill>
                <a:schemeClr val="accent3"/>
              </a:solidFill>
              <a:ln w="25400">
                <a:solidFill>
                  <a:schemeClr val="lt1"/>
                </a:solidFill>
              </a:ln>
              <a:effectLst/>
              <a:sp3d contourW="25400">
                <a:contourClr>
                  <a:schemeClr val="lt1"/>
                </a:contourClr>
              </a:sp3d>
            </c:spPr>
            <c:extLst xmlns:c16r2="http://schemas.microsoft.com/office/drawing/2015/06/chart">
              <c:ext xmlns:c16="http://schemas.microsoft.com/office/drawing/2014/chart" uri="{C3380CC4-5D6E-409C-BE32-E72D297353CC}">
                <c16:uniqueId val="{00000007-AF32-4F7E-9D73-3BFC516C0B57}"/>
              </c:ext>
            </c:extLst>
          </c:dPt>
          <c:dPt>
            <c:idx val="3"/>
            <c:bubble3D val="0"/>
            <c:spPr>
              <a:solidFill>
                <a:schemeClr val="accent4"/>
              </a:solidFill>
              <a:ln w="25400">
                <a:solidFill>
                  <a:schemeClr val="lt1"/>
                </a:solidFill>
              </a:ln>
              <a:effectLst/>
              <a:sp3d contourW="25400">
                <a:contourClr>
                  <a:schemeClr val="lt1"/>
                </a:contourClr>
              </a:sp3d>
            </c:spPr>
            <c:extLst xmlns:c16r2="http://schemas.microsoft.com/office/drawing/2015/06/chart">
              <c:ext xmlns:c16="http://schemas.microsoft.com/office/drawing/2014/chart" uri="{C3380CC4-5D6E-409C-BE32-E72D297353CC}">
                <c16:uniqueId val="{00000009-AF32-4F7E-9D73-3BFC516C0B57}"/>
              </c:ext>
            </c:extLst>
          </c:dPt>
          <c:dPt>
            <c:idx val="4"/>
            <c:bubble3D val="0"/>
            <c:spPr>
              <a:solidFill>
                <a:schemeClr val="accent5"/>
              </a:solidFill>
              <a:ln w="25400">
                <a:solidFill>
                  <a:schemeClr val="lt1"/>
                </a:solidFill>
              </a:ln>
              <a:effectLst/>
              <a:sp3d contourW="25400">
                <a:contourClr>
                  <a:schemeClr val="lt1"/>
                </a:contourClr>
              </a:sp3d>
            </c:spPr>
            <c:extLst xmlns:c16r2="http://schemas.microsoft.com/office/drawing/2015/06/chart">
              <c:ext xmlns:c16="http://schemas.microsoft.com/office/drawing/2014/chart" uri="{C3380CC4-5D6E-409C-BE32-E72D297353CC}">
                <c16:uniqueId val="{0000000B-AF32-4F7E-9D73-3BFC516C0B57}"/>
              </c:ext>
            </c:extLst>
          </c:dPt>
          <c:dPt>
            <c:idx val="5"/>
            <c:bubble3D val="0"/>
            <c:spPr>
              <a:solidFill>
                <a:schemeClr val="accent6"/>
              </a:solidFill>
              <a:ln w="25400">
                <a:solidFill>
                  <a:schemeClr val="lt1"/>
                </a:solidFill>
              </a:ln>
              <a:effectLst/>
              <a:sp3d contourW="25400">
                <a:contourClr>
                  <a:schemeClr val="lt1"/>
                </a:contourClr>
              </a:sp3d>
            </c:spPr>
            <c:extLst xmlns:c16r2="http://schemas.microsoft.com/office/drawing/2015/06/chart">
              <c:ext xmlns:c16="http://schemas.microsoft.com/office/drawing/2014/chart" uri="{C3380CC4-5D6E-409C-BE32-E72D297353CC}">
                <c16:uniqueId val="{0000000D-AF32-4F7E-9D73-3BFC516C0B57}"/>
              </c:ext>
            </c:extLst>
          </c:dPt>
          <c:dPt>
            <c:idx val="6"/>
            <c:bubble3D val="0"/>
            <c:spPr>
              <a:solidFill>
                <a:schemeClr val="accent1">
                  <a:lumMod val="60000"/>
                </a:schemeClr>
              </a:solidFill>
              <a:ln w="25400">
                <a:solidFill>
                  <a:schemeClr val="lt1"/>
                </a:solidFill>
              </a:ln>
              <a:effectLst/>
              <a:sp3d contourW="25400">
                <a:contourClr>
                  <a:schemeClr val="lt1"/>
                </a:contourClr>
              </a:sp3d>
            </c:spPr>
            <c:extLst xmlns:c16r2="http://schemas.microsoft.com/office/drawing/2015/06/chart">
              <c:ext xmlns:c16="http://schemas.microsoft.com/office/drawing/2014/chart" uri="{C3380CC4-5D6E-409C-BE32-E72D297353CC}">
                <c16:uniqueId val="{0000000F-AF32-4F7E-9D73-3BFC516C0B57}"/>
              </c:ext>
            </c:extLst>
          </c:dPt>
          <c:cat>
            <c:strRef>
              <c:f>ДРУК!$B$14:$B$20</c:f>
              <c:strCache>
                <c:ptCount val="7"/>
                <c:pt idx="0">
                  <c:v>Заробітна плата, грн.</c:v>
                </c:pt>
                <c:pt idx="1">
                  <c:v>Нарахування на оплату праці, грн.</c:v>
                </c:pt>
                <c:pt idx="2">
                  <c:v>Витрати на канцтовари, офісне приладдя та устаткування (відповідно до Табелю матеріально-технічного оснащення), грн.</c:v>
                </c:pt>
                <c:pt idx="3">
                  <c:v>Оплата комунальних послуг та енергоносіїв, грн.</c:v>
                </c:pt>
                <c:pt idx="4">
                  <c:v>Медикаменти та перев'язувальні матеріали, грн.</c:v>
                </c:pt>
                <c:pt idx="5">
                  <c:v>Видатки на відрядження, грн.</c:v>
                </c:pt>
                <c:pt idx="6">
                  <c:v>Капітальні інвестиції, грн.</c:v>
                </c:pt>
              </c:strCache>
            </c:strRef>
          </c:cat>
          <c:val>
            <c:numRef>
              <c:f>ДРУК!$C$14:$C$20</c:f>
              <c:numCache>
                <c:formatCode>#,##0</c:formatCode>
                <c:ptCount val="7"/>
                <c:pt idx="0">
                  <c:v>1436598</c:v>
                </c:pt>
                <c:pt idx="1">
                  <c:v>421258</c:v>
                </c:pt>
                <c:pt idx="2">
                  <c:v>13250</c:v>
                </c:pt>
                <c:pt idx="3">
                  <c:v>107500</c:v>
                </c:pt>
                <c:pt idx="4">
                  <c:v>125000</c:v>
                </c:pt>
                <c:pt idx="5">
                  <c:v>0</c:v>
                </c:pt>
                <c:pt idx="6">
                  <c:v>0</c:v>
                </c:pt>
              </c:numCache>
            </c:numRef>
          </c:val>
          <c:extLst xmlns:c16r2="http://schemas.microsoft.com/office/drawing/2015/06/chart">
            <c:ext xmlns:c16="http://schemas.microsoft.com/office/drawing/2014/chart" uri="{C3380CC4-5D6E-409C-BE32-E72D297353CC}">
              <c16:uniqueId val="{00000016-AF32-4F7E-9D73-3BFC516C0B57}"/>
            </c:ext>
          </c:extLst>
        </c:ser>
        <c:dLbls>
          <c:showLegendKey val="0"/>
          <c:showVal val="0"/>
          <c:showCatName val="0"/>
          <c:showSerName val="0"/>
          <c:showPercent val="0"/>
          <c:showBubbleSize val="0"/>
          <c:showLeaderLines val="1"/>
        </c:dLbls>
      </c:pie3D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ru-RU"/>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solidFill>
            <a:sysClr val="windowText" lastClr="000000"/>
          </a:solidFill>
        </a:defRPr>
      </a:pPr>
      <a:endParaRPr lang="ru-RU"/>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mn-lt"/>
              <a:ea typeface="+mn-ea"/>
              <a:cs typeface="+mn-cs"/>
            </a:defRPr>
          </a:pPr>
          <a:endParaRPr lang="ru-RU"/>
        </a:p>
      </c:txPr>
    </c:title>
    <c:autoTitleDeleted val="0"/>
    <c:view3D>
      <c:rotX val="30"/>
      <c:rotY val="0"/>
      <c:depthPercent val="100"/>
      <c:rAngAx val="0"/>
      <c:perspective val="3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tx>
            <c:strRef>
              <c:f>ДРУК!$D$13</c:f>
              <c:strCache>
                <c:ptCount val="1"/>
                <c:pt idx="0">
                  <c:v>Видатки у ІІ кварталі, грн.</c:v>
                </c:pt>
              </c:strCache>
            </c:strRef>
          </c:tx>
          <c:dPt>
            <c:idx val="0"/>
            <c:bubble3D val="0"/>
            <c:spPr>
              <a:solidFill>
                <a:schemeClr val="accent1"/>
              </a:solidFill>
              <a:ln w="25400">
                <a:solidFill>
                  <a:schemeClr val="lt1"/>
                </a:solidFill>
              </a:ln>
              <a:effectLst/>
              <a:sp3d contourW="25400">
                <a:contourClr>
                  <a:schemeClr val="lt1"/>
                </a:contourClr>
              </a:sp3d>
            </c:spPr>
            <c:extLst xmlns:c16r2="http://schemas.microsoft.com/office/drawing/2015/06/chart">
              <c:ext xmlns:c16="http://schemas.microsoft.com/office/drawing/2014/chart" uri="{C3380CC4-5D6E-409C-BE32-E72D297353CC}">
                <c16:uniqueId val="{00000001-CCE5-4180-AE2C-E730FDEA1372}"/>
              </c:ext>
            </c:extLst>
          </c:dPt>
          <c:dPt>
            <c:idx val="1"/>
            <c:bubble3D val="0"/>
            <c:spPr>
              <a:solidFill>
                <a:schemeClr val="accent2"/>
              </a:solidFill>
              <a:ln w="25400">
                <a:solidFill>
                  <a:schemeClr val="lt1"/>
                </a:solidFill>
              </a:ln>
              <a:effectLst/>
              <a:sp3d contourW="25400">
                <a:contourClr>
                  <a:schemeClr val="lt1"/>
                </a:contourClr>
              </a:sp3d>
            </c:spPr>
            <c:extLst xmlns:c16r2="http://schemas.microsoft.com/office/drawing/2015/06/chart">
              <c:ext xmlns:c16="http://schemas.microsoft.com/office/drawing/2014/chart" uri="{C3380CC4-5D6E-409C-BE32-E72D297353CC}">
                <c16:uniqueId val="{00000003-CCE5-4180-AE2C-E730FDEA1372}"/>
              </c:ext>
            </c:extLst>
          </c:dPt>
          <c:dPt>
            <c:idx val="2"/>
            <c:bubble3D val="0"/>
            <c:spPr>
              <a:solidFill>
                <a:schemeClr val="accent3"/>
              </a:solidFill>
              <a:ln w="25400">
                <a:solidFill>
                  <a:schemeClr val="lt1"/>
                </a:solidFill>
              </a:ln>
              <a:effectLst/>
              <a:sp3d contourW="25400">
                <a:contourClr>
                  <a:schemeClr val="lt1"/>
                </a:contourClr>
              </a:sp3d>
            </c:spPr>
            <c:extLst xmlns:c16r2="http://schemas.microsoft.com/office/drawing/2015/06/chart">
              <c:ext xmlns:c16="http://schemas.microsoft.com/office/drawing/2014/chart" uri="{C3380CC4-5D6E-409C-BE32-E72D297353CC}">
                <c16:uniqueId val="{00000005-CCE5-4180-AE2C-E730FDEA1372}"/>
              </c:ext>
            </c:extLst>
          </c:dPt>
          <c:dPt>
            <c:idx val="3"/>
            <c:bubble3D val="0"/>
            <c:spPr>
              <a:solidFill>
                <a:schemeClr val="accent4"/>
              </a:solidFill>
              <a:ln w="25400">
                <a:solidFill>
                  <a:schemeClr val="lt1"/>
                </a:solidFill>
              </a:ln>
              <a:effectLst/>
              <a:sp3d contourW="25400">
                <a:contourClr>
                  <a:schemeClr val="lt1"/>
                </a:contourClr>
              </a:sp3d>
            </c:spPr>
            <c:extLst xmlns:c16r2="http://schemas.microsoft.com/office/drawing/2015/06/chart">
              <c:ext xmlns:c16="http://schemas.microsoft.com/office/drawing/2014/chart" uri="{C3380CC4-5D6E-409C-BE32-E72D297353CC}">
                <c16:uniqueId val="{00000007-CCE5-4180-AE2C-E730FDEA1372}"/>
              </c:ext>
            </c:extLst>
          </c:dPt>
          <c:dPt>
            <c:idx val="4"/>
            <c:bubble3D val="0"/>
            <c:spPr>
              <a:solidFill>
                <a:schemeClr val="accent5"/>
              </a:solidFill>
              <a:ln w="25400">
                <a:solidFill>
                  <a:schemeClr val="lt1"/>
                </a:solidFill>
              </a:ln>
              <a:effectLst/>
              <a:sp3d contourW="25400">
                <a:contourClr>
                  <a:schemeClr val="lt1"/>
                </a:contourClr>
              </a:sp3d>
            </c:spPr>
            <c:extLst xmlns:c16r2="http://schemas.microsoft.com/office/drawing/2015/06/chart">
              <c:ext xmlns:c16="http://schemas.microsoft.com/office/drawing/2014/chart" uri="{C3380CC4-5D6E-409C-BE32-E72D297353CC}">
                <c16:uniqueId val="{00000009-CCE5-4180-AE2C-E730FDEA1372}"/>
              </c:ext>
            </c:extLst>
          </c:dPt>
          <c:dPt>
            <c:idx val="5"/>
            <c:bubble3D val="0"/>
            <c:spPr>
              <a:solidFill>
                <a:schemeClr val="accent6"/>
              </a:solidFill>
              <a:ln w="25400">
                <a:solidFill>
                  <a:schemeClr val="lt1"/>
                </a:solidFill>
              </a:ln>
              <a:effectLst/>
              <a:sp3d contourW="25400">
                <a:contourClr>
                  <a:schemeClr val="lt1"/>
                </a:contourClr>
              </a:sp3d>
            </c:spPr>
            <c:extLst xmlns:c16r2="http://schemas.microsoft.com/office/drawing/2015/06/chart">
              <c:ext xmlns:c16="http://schemas.microsoft.com/office/drawing/2014/chart" uri="{C3380CC4-5D6E-409C-BE32-E72D297353CC}">
                <c16:uniqueId val="{0000000B-CCE5-4180-AE2C-E730FDEA1372}"/>
              </c:ext>
            </c:extLst>
          </c:dPt>
          <c:dPt>
            <c:idx val="6"/>
            <c:bubble3D val="0"/>
            <c:spPr>
              <a:solidFill>
                <a:schemeClr val="accent1">
                  <a:lumMod val="60000"/>
                </a:schemeClr>
              </a:solidFill>
              <a:ln w="25400">
                <a:solidFill>
                  <a:schemeClr val="lt1"/>
                </a:solidFill>
              </a:ln>
              <a:effectLst/>
              <a:sp3d contourW="25400">
                <a:contourClr>
                  <a:schemeClr val="lt1"/>
                </a:contourClr>
              </a:sp3d>
            </c:spPr>
            <c:extLst xmlns:c16r2="http://schemas.microsoft.com/office/drawing/2015/06/chart">
              <c:ext xmlns:c16="http://schemas.microsoft.com/office/drawing/2014/chart" uri="{C3380CC4-5D6E-409C-BE32-E72D297353CC}">
                <c16:uniqueId val="{0000000D-CCE5-4180-AE2C-E730FDEA1372}"/>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ru-RU"/>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c:ext xmlns:c15="http://schemas.microsoft.com/office/drawing/2012/chart" uri="{CE6537A1-D6FC-4f65-9D91-7224C49458BB}"/>
            </c:extLst>
          </c:dLbls>
          <c:cat>
            <c:strRef>
              <c:f>ДРУК!$B$14:$B$20</c:f>
              <c:strCache>
                <c:ptCount val="7"/>
                <c:pt idx="0">
                  <c:v>Заробітна плата, грн.</c:v>
                </c:pt>
                <c:pt idx="1">
                  <c:v>Нарахування на оплату праці, грн.</c:v>
                </c:pt>
                <c:pt idx="2">
                  <c:v>Витрати на канцтовари, офісне приладдя та устаткування (відповідно до Табелю матеріально-технічного оснащення), грн.</c:v>
                </c:pt>
                <c:pt idx="3">
                  <c:v>Оплата комунальних послуг та енергоносіїв, грн.</c:v>
                </c:pt>
                <c:pt idx="4">
                  <c:v>Медикаменти та перев'язувальні матеріали, грн.</c:v>
                </c:pt>
                <c:pt idx="5">
                  <c:v>Видатки на відрядження, грн.</c:v>
                </c:pt>
                <c:pt idx="6">
                  <c:v>Капітальні інвестиції, грн.</c:v>
                </c:pt>
              </c:strCache>
            </c:strRef>
          </c:cat>
          <c:val>
            <c:numRef>
              <c:f>ДРУК!$D$14:$D$20</c:f>
              <c:numCache>
                <c:formatCode>#,##0</c:formatCode>
                <c:ptCount val="7"/>
                <c:pt idx="0">
                  <c:v>1373966</c:v>
                </c:pt>
                <c:pt idx="1">
                  <c:v>377511</c:v>
                </c:pt>
                <c:pt idx="2">
                  <c:v>119250</c:v>
                </c:pt>
                <c:pt idx="3">
                  <c:v>52540</c:v>
                </c:pt>
                <c:pt idx="4">
                  <c:v>75000</c:v>
                </c:pt>
                <c:pt idx="5">
                  <c:v>0</c:v>
                </c:pt>
                <c:pt idx="6">
                  <c:v>0</c:v>
                </c:pt>
              </c:numCache>
            </c:numRef>
          </c:val>
          <c:extLst xmlns:c16r2="http://schemas.microsoft.com/office/drawing/2015/06/chart">
            <c:ext xmlns:c16="http://schemas.microsoft.com/office/drawing/2014/chart" uri="{C3380CC4-5D6E-409C-BE32-E72D297353CC}">
              <c16:uniqueId val="{00000014-CCE5-4180-AE2C-E730FDEA1372}"/>
            </c:ext>
          </c:extLst>
        </c:ser>
        <c:dLbls>
          <c:showLegendKey val="0"/>
          <c:showVal val="0"/>
          <c:showCatName val="0"/>
          <c:showSerName val="0"/>
          <c:showPercent val="0"/>
          <c:showBubbleSize val="0"/>
          <c:showLeaderLines val="1"/>
        </c:dLbls>
      </c:pie3D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ru-RU"/>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solidFill>
            <a:sysClr val="windowText" lastClr="000000"/>
          </a:solidFill>
        </a:defRPr>
      </a:pPr>
      <a:endParaRPr lang="ru-RU"/>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hyperlink" Target="#'01_&#1044;&#1086;&#1093;&#1086;&#1076;&#1080;'!H10"/><Relationship Id="rId2" Type="http://schemas.openxmlformats.org/officeDocument/2006/relationships/image" Target="../media/image2.jpeg"/><Relationship Id="rId1" Type="http://schemas.openxmlformats.org/officeDocument/2006/relationships/hyperlink" Target="#'01_&#1044;&#1086;&#1093;&#1086;&#1076;&#1080;'!B9"/><Relationship Id="rId4" Type="http://schemas.openxmlformats.org/officeDocument/2006/relationships/image" Target="../media/image3.png"/></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02_&#1042;&#1080;&#1076;&#1072;&#1090;&#1082;&#1080;'!A1"/></Relationships>
</file>

<file path=xl/drawings/_rels/drawing4.xml.rels><?xml version="1.0" encoding="UTF-8" standalone="yes"?>
<Relationships xmlns="http://schemas.openxmlformats.org/package/2006/relationships"><Relationship Id="rId1" Type="http://schemas.openxmlformats.org/officeDocument/2006/relationships/hyperlink" Target="#'03_&#1052;&#1058;&#1054;'!A1"/></Relationships>
</file>

<file path=xl/drawings/_rels/drawing5.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chart" Target="../charts/chart12.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editAs="oneCell">
    <xdr:from>
      <xdr:col>0</xdr:col>
      <xdr:colOff>325867</xdr:colOff>
      <xdr:row>1</xdr:row>
      <xdr:rowOff>53340</xdr:rowOff>
    </xdr:from>
    <xdr:to>
      <xdr:col>4</xdr:col>
      <xdr:colOff>579712</xdr:colOff>
      <xdr:row>1</xdr:row>
      <xdr:rowOff>1558514</xdr:rowOff>
    </xdr:to>
    <xdr:pic>
      <xdr:nvPicPr>
        <xdr:cNvPr id="2" name="Рисунок 1">
          <a:extLst>
            <a:ext uri="{FF2B5EF4-FFF2-40B4-BE49-F238E27FC236}">
              <a16:creationId xmlns="" xmlns:a16="http://schemas.microsoft.com/office/drawing/2014/main" id="{E1D42D52-5393-408E-BFE0-6D64F23DD38E}"/>
            </a:ext>
          </a:extLst>
        </xdr:cNvPr>
        <xdr:cNvPicPr>
          <a:picLocks noChangeAspect="1"/>
        </xdr:cNvPicPr>
      </xdr:nvPicPr>
      <xdr:blipFill rotWithShape="1">
        <a:blip xmlns:r="http://schemas.openxmlformats.org/officeDocument/2006/relationships" r:embed="rId1"/>
        <a:srcRect l="33191" t="37022" r="34943" b="36550"/>
        <a:stretch/>
      </xdr:blipFill>
      <xdr:spPr>
        <a:xfrm>
          <a:off x="325867" y="198120"/>
          <a:ext cx="3132300" cy="150517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498475</xdr:colOff>
      <xdr:row>1368</xdr:row>
      <xdr:rowOff>155575</xdr:rowOff>
    </xdr:from>
    <xdr:to>
      <xdr:col>8</xdr:col>
      <xdr:colOff>177800</xdr:colOff>
      <xdr:row>1376</xdr:row>
      <xdr:rowOff>41275</xdr:rowOff>
    </xdr:to>
    <xdr:sp macro="" textlink="">
      <xdr:nvSpPr>
        <xdr:cNvPr id="2" name="Прямоугольник: скругленные углы 1">
          <a:hlinkClick xmlns:r="http://schemas.openxmlformats.org/officeDocument/2006/relationships" r:id="rId1"/>
          <a:extLst>
            <a:ext uri="{FF2B5EF4-FFF2-40B4-BE49-F238E27FC236}">
              <a16:creationId xmlns="" xmlns:a16="http://schemas.microsoft.com/office/drawing/2014/main" id="{6952B582-D531-41DC-B3B7-8B0D9F7F75E1}"/>
            </a:ext>
          </a:extLst>
        </xdr:cNvPr>
        <xdr:cNvSpPr/>
      </xdr:nvSpPr>
      <xdr:spPr>
        <a:xfrm>
          <a:off x="720725" y="51479450"/>
          <a:ext cx="11807825" cy="1282700"/>
        </a:xfrm>
        <a:prstGeom prst="roundRect">
          <a:avLst/>
        </a:prstGeom>
        <a:solidFill>
          <a:schemeClr val="bg1"/>
        </a:solidFill>
        <a:ln w="38100"/>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uk-UA" sz="3200" b="1">
              <a:solidFill>
                <a:schemeClr val="dk1"/>
              </a:solidFill>
              <a:effectLst/>
              <a:latin typeface="+mn-lt"/>
              <a:ea typeface="+mn-ea"/>
              <a:cs typeface="+mn-cs"/>
            </a:rPr>
            <a:t>Натисніть</a:t>
          </a:r>
          <a:r>
            <a:rPr lang="en-US" sz="3200" b="1">
              <a:solidFill>
                <a:schemeClr val="dk1"/>
              </a:solidFill>
              <a:effectLst/>
              <a:latin typeface="+mn-lt"/>
              <a:ea typeface="+mn-ea"/>
              <a:cs typeface="+mn-cs"/>
            </a:rPr>
            <a:t> </a:t>
          </a:r>
          <a:r>
            <a:rPr lang="uk-UA" sz="3200" b="1">
              <a:solidFill>
                <a:schemeClr val="dk1"/>
              </a:solidFill>
              <a:effectLst/>
              <a:latin typeface="+mn-lt"/>
              <a:ea typeface="+mn-ea"/>
              <a:cs typeface="+mn-cs"/>
            </a:rPr>
            <a:t>СЮДИ</a:t>
          </a:r>
          <a:r>
            <a:rPr lang="uk-UA" sz="3200" b="1" baseline="0">
              <a:solidFill>
                <a:schemeClr val="dk1"/>
              </a:solidFill>
              <a:effectLst/>
              <a:latin typeface="+mn-lt"/>
              <a:ea typeface="+mn-ea"/>
              <a:cs typeface="+mn-cs"/>
            </a:rPr>
            <a:t> для автоматичного </a:t>
          </a:r>
          <a:r>
            <a:rPr lang="uk-UA" sz="3200" b="1">
              <a:solidFill>
                <a:schemeClr val="dk1"/>
              </a:solidFill>
              <a:effectLst/>
              <a:latin typeface="+mn-lt"/>
              <a:ea typeface="+mn-ea"/>
              <a:cs typeface="+mn-cs"/>
            </a:rPr>
            <a:t>переходу</a:t>
          </a:r>
          <a:r>
            <a:rPr lang="uk-UA" sz="3200" b="1" baseline="0">
              <a:solidFill>
                <a:schemeClr val="dk1"/>
              </a:solidFill>
              <a:effectLst/>
              <a:latin typeface="+mn-lt"/>
              <a:ea typeface="+mn-ea"/>
              <a:cs typeface="+mn-cs"/>
            </a:rPr>
            <a:t> </a:t>
          </a:r>
          <a:r>
            <a:rPr lang="uk-UA" sz="3200" b="1">
              <a:solidFill>
                <a:schemeClr val="dk1"/>
              </a:solidFill>
              <a:effectLst/>
              <a:latin typeface="+mn-lt"/>
              <a:ea typeface="+mn-ea"/>
              <a:cs typeface="+mn-cs"/>
            </a:rPr>
            <a:t>до розрахованих доходів надавача ПМД</a:t>
          </a:r>
          <a:endParaRPr lang="x-none" sz="6000" b="1">
            <a:effectLst/>
          </a:endParaRPr>
        </a:p>
      </xdr:txBody>
    </xdr:sp>
    <xdr:clientData/>
  </xdr:twoCellAnchor>
  <xdr:twoCellAnchor>
    <xdr:from>
      <xdr:col>1</xdr:col>
      <xdr:colOff>953669</xdr:colOff>
      <xdr:row>1337</xdr:row>
      <xdr:rowOff>964853</xdr:rowOff>
    </xdr:from>
    <xdr:to>
      <xdr:col>8</xdr:col>
      <xdr:colOff>499183</xdr:colOff>
      <xdr:row>1339</xdr:row>
      <xdr:rowOff>166601</xdr:rowOff>
    </xdr:to>
    <xdr:sp macro="" textlink="">
      <xdr:nvSpPr>
        <xdr:cNvPr id="5" name="Прямоугольник: скругленные углы 4">
          <a:hlinkClick xmlns:r="http://schemas.openxmlformats.org/officeDocument/2006/relationships" r:id="rId1"/>
          <a:extLst>
            <a:ext uri="{FF2B5EF4-FFF2-40B4-BE49-F238E27FC236}">
              <a16:creationId xmlns="" xmlns:a16="http://schemas.microsoft.com/office/drawing/2014/main" id="{678EC29C-F411-4F79-999A-A51B0960BDFF}"/>
            </a:ext>
          </a:extLst>
        </xdr:cNvPr>
        <xdr:cNvSpPr/>
      </xdr:nvSpPr>
      <xdr:spPr>
        <a:xfrm>
          <a:off x="1663714" y="548531126"/>
          <a:ext cx="11945333" cy="1089430"/>
        </a:xfrm>
        <a:prstGeom prst="roundRect">
          <a:avLst/>
        </a:prstGeom>
        <a:solidFill>
          <a:schemeClr val="bg1"/>
        </a:solidFill>
        <a:ln w="38100"/>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uk-UA" sz="3200" b="1">
              <a:solidFill>
                <a:schemeClr val="dk1"/>
              </a:solidFill>
              <a:effectLst/>
              <a:latin typeface="+mn-lt"/>
              <a:ea typeface="+mn-ea"/>
              <a:cs typeface="+mn-cs"/>
            </a:rPr>
            <a:t>Натисніть</a:t>
          </a:r>
          <a:r>
            <a:rPr lang="en-US" sz="3200" b="1">
              <a:solidFill>
                <a:schemeClr val="dk1"/>
              </a:solidFill>
              <a:effectLst/>
              <a:latin typeface="+mn-lt"/>
              <a:ea typeface="+mn-ea"/>
              <a:cs typeface="+mn-cs"/>
            </a:rPr>
            <a:t> </a:t>
          </a:r>
          <a:r>
            <a:rPr lang="uk-UA" sz="3200" b="1">
              <a:solidFill>
                <a:schemeClr val="dk1"/>
              </a:solidFill>
              <a:effectLst/>
              <a:latin typeface="+mn-lt"/>
              <a:ea typeface="+mn-ea"/>
              <a:cs typeface="+mn-cs"/>
            </a:rPr>
            <a:t>СЮДИ</a:t>
          </a:r>
          <a:r>
            <a:rPr lang="uk-UA" sz="3200" b="1" baseline="0">
              <a:solidFill>
                <a:schemeClr val="dk1"/>
              </a:solidFill>
              <a:effectLst/>
              <a:latin typeface="+mn-lt"/>
              <a:ea typeface="+mn-ea"/>
              <a:cs typeface="+mn-cs"/>
            </a:rPr>
            <a:t> для автоматичного переходу на початок сторінки</a:t>
          </a:r>
          <a:endParaRPr lang="x-none" sz="6000" b="1">
            <a:effectLst/>
          </a:endParaRPr>
        </a:p>
      </xdr:txBody>
    </xdr:sp>
    <xdr:clientData/>
  </xdr:twoCellAnchor>
  <xdr:twoCellAnchor editAs="oneCell">
    <xdr:from>
      <xdr:col>7</xdr:col>
      <xdr:colOff>662477</xdr:colOff>
      <xdr:row>11</xdr:row>
      <xdr:rowOff>105281</xdr:rowOff>
    </xdr:from>
    <xdr:to>
      <xdr:col>7</xdr:col>
      <xdr:colOff>1487342</xdr:colOff>
      <xdr:row>11</xdr:row>
      <xdr:rowOff>968376</xdr:rowOff>
    </xdr:to>
    <xdr:pic>
      <xdr:nvPicPr>
        <xdr:cNvPr id="7" name="Рисунок 6" descr="ÐÐ¾Ð²âÑÐ·Ð°Ð½Ðµ Ð·Ð¾Ð±ÑÐ°Ð¶ÐµÐ½Ð½Ñ">
          <a:extLst>
            <a:ext uri="{FF2B5EF4-FFF2-40B4-BE49-F238E27FC236}">
              <a16:creationId xmlns="" xmlns:a16="http://schemas.microsoft.com/office/drawing/2014/main" id="{78531F11-2D8A-41CE-A386-87E9F9873DD9}"/>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482877" y="4760408"/>
          <a:ext cx="824865" cy="8565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34637</xdr:colOff>
      <xdr:row>34</xdr:row>
      <xdr:rowOff>103909</xdr:rowOff>
    </xdr:from>
    <xdr:to>
      <xdr:col>1</xdr:col>
      <xdr:colOff>1563</xdr:colOff>
      <xdr:row>36</xdr:row>
      <xdr:rowOff>17492</xdr:rowOff>
    </xdr:to>
    <xdr:pic>
      <xdr:nvPicPr>
        <xdr:cNvPr id="3" name="Рисунок 2">
          <a:hlinkClick xmlns:r="http://schemas.openxmlformats.org/officeDocument/2006/relationships" r:id="rId3"/>
          <a:extLst>
            <a:ext uri="{FF2B5EF4-FFF2-40B4-BE49-F238E27FC236}">
              <a16:creationId xmlns="" xmlns:a16="http://schemas.microsoft.com/office/drawing/2014/main" id="{B7B97AF9-C509-45F4-BDF1-14EA229C73F1}"/>
            </a:ext>
          </a:extLst>
        </xdr:cNvPr>
        <xdr:cNvPicPr>
          <a:picLocks noChangeAspect="1"/>
        </xdr:cNvPicPr>
      </xdr:nvPicPr>
      <xdr:blipFill>
        <a:blip xmlns:r="http://schemas.openxmlformats.org/officeDocument/2006/relationships" r:embed="rId4"/>
        <a:stretch>
          <a:fillRect/>
        </a:stretch>
      </xdr:blipFill>
      <xdr:spPr>
        <a:xfrm>
          <a:off x="34637" y="16919864"/>
          <a:ext cx="665368" cy="685107"/>
        </a:xfrm>
        <a:prstGeom prst="rect">
          <a:avLst/>
        </a:prstGeom>
      </xdr:spPr>
    </xdr:pic>
    <xdr:clientData/>
  </xdr:twoCellAnchor>
  <xdr:twoCellAnchor editAs="oneCell">
    <xdr:from>
      <xdr:col>0</xdr:col>
      <xdr:colOff>0</xdr:colOff>
      <xdr:row>60</xdr:row>
      <xdr:rowOff>205914</xdr:rowOff>
    </xdr:from>
    <xdr:to>
      <xdr:col>0</xdr:col>
      <xdr:colOff>669178</xdr:colOff>
      <xdr:row>62</xdr:row>
      <xdr:rowOff>134736</xdr:rowOff>
    </xdr:to>
    <xdr:pic>
      <xdr:nvPicPr>
        <xdr:cNvPr id="8" name="Рисунок 7">
          <a:hlinkClick xmlns:r="http://schemas.openxmlformats.org/officeDocument/2006/relationships" r:id="rId3"/>
          <a:extLst>
            <a:ext uri="{FF2B5EF4-FFF2-40B4-BE49-F238E27FC236}">
              <a16:creationId xmlns="" xmlns:a16="http://schemas.microsoft.com/office/drawing/2014/main" id="{780E5A99-737C-4110-9B38-4F5CDD375FB8}"/>
            </a:ext>
          </a:extLst>
        </xdr:cNvPr>
        <xdr:cNvPicPr>
          <a:picLocks noChangeAspect="1"/>
        </xdr:cNvPicPr>
      </xdr:nvPicPr>
      <xdr:blipFill>
        <a:blip xmlns:r="http://schemas.openxmlformats.org/officeDocument/2006/relationships" r:embed="rId4"/>
        <a:stretch>
          <a:fillRect/>
        </a:stretch>
      </xdr:blipFill>
      <xdr:spPr>
        <a:xfrm>
          <a:off x="0" y="27274232"/>
          <a:ext cx="672988" cy="681297"/>
        </a:xfrm>
        <a:prstGeom prst="rect">
          <a:avLst/>
        </a:prstGeom>
      </xdr:spPr>
    </xdr:pic>
    <xdr:clientData/>
  </xdr:twoCellAnchor>
  <xdr:twoCellAnchor editAs="oneCell">
    <xdr:from>
      <xdr:col>0</xdr:col>
      <xdr:colOff>0</xdr:colOff>
      <xdr:row>47</xdr:row>
      <xdr:rowOff>51955</xdr:rowOff>
    </xdr:from>
    <xdr:to>
      <xdr:col>0</xdr:col>
      <xdr:colOff>665368</xdr:colOff>
      <xdr:row>48</xdr:row>
      <xdr:rowOff>363855</xdr:rowOff>
    </xdr:to>
    <xdr:pic>
      <xdr:nvPicPr>
        <xdr:cNvPr id="9" name="Рисунок 8">
          <a:hlinkClick xmlns:r="http://schemas.openxmlformats.org/officeDocument/2006/relationships" r:id="rId3"/>
          <a:extLst>
            <a:ext uri="{FF2B5EF4-FFF2-40B4-BE49-F238E27FC236}">
              <a16:creationId xmlns="" xmlns:a16="http://schemas.microsoft.com/office/drawing/2014/main" id="{9250A8C3-168B-4481-AD89-4197E40ED103}"/>
            </a:ext>
          </a:extLst>
        </xdr:cNvPr>
        <xdr:cNvPicPr>
          <a:picLocks noChangeAspect="1"/>
        </xdr:cNvPicPr>
      </xdr:nvPicPr>
      <xdr:blipFill>
        <a:blip xmlns:r="http://schemas.openxmlformats.org/officeDocument/2006/relationships" r:embed="rId4"/>
        <a:stretch>
          <a:fillRect/>
        </a:stretch>
      </xdr:blipFill>
      <xdr:spPr>
        <a:xfrm>
          <a:off x="0" y="21994091"/>
          <a:ext cx="669178" cy="679392"/>
        </a:xfrm>
        <a:prstGeom prst="rect">
          <a:avLst/>
        </a:prstGeom>
      </xdr:spPr>
    </xdr:pic>
    <xdr:clientData/>
  </xdr:twoCellAnchor>
  <xdr:twoCellAnchor editAs="oneCell">
    <xdr:from>
      <xdr:col>0</xdr:col>
      <xdr:colOff>0</xdr:colOff>
      <xdr:row>73</xdr:row>
      <xdr:rowOff>278997</xdr:rowOff>
    </xdr:from>
    <xdr:to>
      <xdr:col>0</xdr:col>
      <xdr:colOff>669178</xdr:colOff>
      <xdr:row>75</xdr:row>
      <xdr:rowOff>209723</xdr:rowOff>
    </xdr:to>
    <xdr:pic>
      <xdr:nvPicPr>
        <xdr:cNvPr id="10" name="Рисунок 9">
          <a:hlinkClick xmlns:r="http://schemas.openxmlformats.org/officeDocument/2006/relationships" r:id="rId3"/>
          <a:extLst>
            <a:ext uri="{FF2B5EF4-FFF2-40B4-BE49-F238E27FC236}">
              <a16:creationId xmlns="" xmlns:a16="http://schemas.microsoft.com/office/drawing/2014/main" id="{E0A26379-E64C-4A8D-944D-E8F3F7ED547D}"/>
            </a:ext>
          </a:extLst>
        </xdr:cNvPr>
        <xdr:cNvPicPr>
          <a:picLocks noChangeAspect="1"/>
        </xdr:cNvPicPr>
      </xdr:nvPicPr>
      <xdr:blipFill>
        <a:blip xmlns:r="http://schemas.openxmlformats.org/officeDocument/2006/relationships" r:embed="rId4"/>
        <a:stretch>
          <a:fillRect/>
        </a:stretch>
      </xdr:blipFill>
      <xdr:spPr>
        <a:xfrm>
          <a:off x="0" y="32542770"/>
          <a:ext cx="665368" cy="683202"/>
        </a:xfrm>
        <a:prstGeom prst="rect">
          <a:avLst/>
        </a:prstGeom>
      </xdr:spPr>
    </xdr:pic>
    <xdr:clientData/>
  </xdr:twoCellAnchor>
  <xdr:twoCellAnchor editAs="oneCell">
    <xdr:from>
      <xdr:col>0</xdr:col>
      <xdr:colOff>0</xdr:colOff>
      <xdr:row>86</xdr:row>
      <xdr:rowOff>71179</xdr:rowOff>
    </xdr:from>
    <xdr:to>
      <xdr:col>0</xdr:col>
      <xdr:colOff>665368</xdr:colOff>
      <xdr:row>88</xdr:row>
      <xdr:rowOff>1904</xdr:rowOff>
    </xdr:to>
    <xdr:pic>
      <xdr:nvPicPr>
        <xdr:cNvPr id="11" name="Рисунок 10">
          <a:hlinkClick xmlns:r="http://schemas.openxmlformats.org/officeDocument/2006/relationships" r:id="rId3"/>
          <a:extLst>
            <a:ext uri="{FF2B5EF4-FFF2-40B4-BE49-F238E27FC236}">
              <a16:creationId xmlns="" xmlns:a16="http://schemas.microsoft.com/office/drawing/2014/main" id="{42E34996-64A6-4231-ACD1-6D6839148A63}"/>
            </a:ext>
          </a:extLst>
        </xdr:cNvPr>
        <xdr:cNvPicPr>
          <a:picLocks noChangeAspect="1"/>
        </xdr:cNvPicPr>
      </xdr:nvPicPr>
      <xdr:blipFill>
        <a:blip xmlns:r="http://schemas.openxmlformats.org/officeDocument/2006/relationships" r:embed="rId4"/>
        <a:stretch>
          <a:fillRect/>
        </a:stretch>
      </xdr:blipFill>
      <xdr:spPr>
        <a:xfrm>
          <a:off x="0" y="37478452"/>
          <a:ext cx="669178" cy="692727"/>
        </a:xfrm>
        <a:prstGeom prst="rect">
          <a:avLst/>
        </a:prstGeom>
      </xdr:spPr>
    </xdr:pic>
    <xdr:clientData/>
  </xdr:twoCellAnchor>
  <xdr:twoCellAnchor editAs="oneCell">
    <xdr:from>
      <xdr:col>0</xdr:col>
      <xdr:colOff>0</xdr:colOff>
      <xdr:row>99</xdr:row>
      <xdr:rowOff>173183</xdr:rowOff>
    </xdr:from>
    <xdr:to>
      <xdr:col>0</xdr:col>
      <xdr:colOff>665368</xdr:colOff>
      <xdr:row>101</xdr:row>
      <xdr:rowOff>98195</xdr:rowOff>
    </xdr:to>
    <xdr:pic>
      <xdr:nvPicPr>
        <xdr:cNvPr id="12" name="Рисунок 11">
          <a:hlinkClick xmlns:r="http://schemas.openxmlformats.org/officeDocument/2006/relationships" r:id="rId3"/>
          <a:extLst>
            <a:ext uri="{FF2B5EF4-FFF2-40B4-BE49-F238E27FC236}">
              <a16:creationId xmlns="" xmlns:a16="http://schemas.microsoft.com/office/drawing/2014/main" id="{C6AEF0ED-7DF6-4ABB-8B32-83D3F4DC158D}"/>
            </a:ext>
          </a:extLst>
        </xdr:cNvPr>
        <xdr:cNvPicPr>
          <a:picLocks noChangeAspect="1"/>
        </xdr:cNvPicPr>
      </xdr:nvPicPr>
      <xdr:blipFill>
        <a:blip xmlns:r="http://schemas.openxmlformats.org/officeDocument/2006/relationships" r:embed="rId4"/>
        <a:stretch>
          <a:fillRect/>
        </a:stretch>
      </xdr:blipFill>
      <xdr:spPr>
        <a:xfrm>
          <a:off x="0" y="42741274"/>
          <a:ext cx="669178" cy="694632"/>
        </a:xfrm>
        <a:prstGeom prst="rect">
          <a:avLst/>
        </a:prstGeom>
      </xdr:spPr>
    </xdr:pic>
    <xdr:clientData/>
  </xdr:twoCellAnchor>
  <xdr:twoCellAnchor editAs="oneCell">
    <xdr:from>
      <xdr:col>0</xdr:col>
      <xdr:colOff>0</xdr:colOff>
      <xdr:row>112</xdr:row>
      <xdr:rowOff>117418</xdr:rowOff>
    </xdr:from>
    <xdr:to>
      <xdr:col>0</xdr:col>
      <xdr:colOff>665368</xdr:colOff>
      <xdr:row>114</xdr:row>
      <xdr:rowOff>53861</xdr:rowOff>
    </xdr:to>
    <xdr:pic>
      <xdr:nvPicPr>
        <xdr:cNvPr id="13" name="Рисунок 12">
          <a:hlinkClick xmlns:r="http://schemas.openxmlformats.org/officeDocument/2006/relationships" r:id="rId3"/>
          <a:extLst>
            <a:ext uri="{FF2B5EF4-FFF2-40B4-BE49-F238E27FC236}">
              <a16:creationId xmlns="" xmlns:a16="http://schemas.microsoft.com/office/drawing/2014/main" id="{AF4CEEEE-CD21-4352-AD9C-242AA83787B5}"/>
            </a:ext>
          </a:extLst>
        </xdr:cNvPr>
        <xdr:cNvPicPr>
          <a:picLocks noChangeAspect="1"/>
        </xdr:cNvPicPr>
      </xdr:nvPicPr>
      <xdr:blipFill>
        <a:blip xmlns:r="http://schemas.openxmlformats.org/officeDocument/2006/relationships" r:embed="rId4"/>
        <a:stretch>
          <a:fillRect/>
        </a:stretch>
      </xdr:blipFill>
      <xdr:spPr>
        <a:xfrm>
          <a:off x="0" y="47811691"/>
          <a:ext cx="669178" cy="694632"/>
        </a:xfrm>
        <a:prstGeom prst="rect">
          <a:avLst/>
        </a:prstGeom>
      </xdr:spPr>
    </xdr:pic>
    <xdr:clientData/>
  </xdr:twoCellAnchor>
  <xdr:twoCellAnchor editAs="oneCell">
    <xdr:from>
      <xdr:col>0</xdr:col>
      <xdr:colOff>0</xdr:colOff>
      <xdr:row>125</xdr:row>
      <xdr:rowOff>131273</xdr:rowOff>
    </xdr:from>
    <xdr:to>
      <xdr:col>0</xdr:col>
      <xdr:colOff>663463</xdr:colOff>
      <xdr:row>127</xdr:row>
      <xdr:rowOff>75335</xdr:rowOff>
    </xdr:to>
    <xdr:pic>
      <xdr:nvPicPr>
        <xdr:cNvPr id="14" name="Рисунок 13">
          <a:hlinkClick xmlns:r="http://schemas.openxmlformats.org/officeDocument/2006/relationships" r:id="rId3"/>
          <a:extLst>
            <a:ext uri="{FF2B5EF4-FFF2-40B4-BE49-F238E27FC236}">
              <a16:creationId xmlns="" xmlns:a16="http://schemas.microsoft.com/office/drawing/2014/main" id="{54EF1641-6092-4884-9B1F-1697605E9440}"/>
            </a:ext>
          </a:extLst>
        </xdr:cNvPr>
        <xdr:cNvPicPr>
          <a:picLocks noChangeAspect="1"/>
        </xdr:cNvPicPr>
      </xdr:nvPicPr>
      <xdr:blipFill>
        <a:blip xmlns:r="http://schemas.openxmlformats.org/officeDocument/2006/relationships" r:embed="rId4"/>
        <a:stretch>
          <a:fillRect/>
        </a:stretch>
      </xdr:blipFill>
      <xdr:spPr>
        <a:xfrm>
          <a:off x="0" y="52986364"/>
          <a:ext cx="667273" cy="706062"/>
        </a:xfrm>
        <a:prstGeom prst="rect">
          <a:avLst/>
        </a:prstGeom>
      </xdr:spPr>
    </xdr:pic>
    <xdr:clientData/>
  </xdr:twoCellAnchor>
  <xdr:twoCellAnchor editAs="oneCell">
    <xdr:from>
      <xdr:col>0</xdr:col>
      <xdr:colOff>48491</xdr:colOff>
      <xdr:row>138</xdr:row>
      <xdr:rowOff>179764</xdr:rowOff>
    </xdr:from>
    <xdr:to>
      <xdr:col>1</xdr:col>
      <xdr:colOff>15244</xdr:colOff>
      <xdr:row>140</xdr:row>
      <xdr:rowOff>131445</xdr:rowOff>
    </xdr:to>
    <xdr:pic>
      <xdr:nvPicPr>
        <xdr:cNvPr id="15" name="Рисунок 14">
          <a:hlinkClick xmlns:r="http://schemas.openxmlformats.org/officeDocument/2006/relationships" r:id="rId3"/>
          <a:extLst>
            <a:ext uri="{FF2B5EF4-FFF2-40B4-BE49-F238E27FC236}">
              <a16:creationId xmlns="" xmlns:a16="http://schemas.microsoft.com/office/drawing/2014/main" id="{366B20DB-9237-4992-A94A-934E3BAC509C}"/>
            </a:ext>
          </a:extLst>
        </xdr:cNvPr>
        <xdr:cNvPicPr>
          <a:picLocks noChangeAspect="1"/>
        </xdr:cNvPicPr>
      </xdr:nvPicPr>
      <xdr:blipFill>
        <a:blip xmlns:r="http://schemas.openxmlformats.org/officeDocument/2006/relationships" r:embed="rId4"/>
        <a:stretch>
          <a:fillRect/>
        </a:stretch>
      </xdr:blipFill>
      <xdr:spPr>
        <a:xfrm>
          <a:off x="48491" y="58161037"/>
          <a:ext cx="665368" cy="709872"/>
        </a:xfrm>
        <a:prstGeom prst="rect">
          <a:avLst/>
        </a:prstGeom>
      </xdr:spPr>
    </xdr:pic>
    <xdr:clientData/>
  </xdr:twoCellAnchor>
  <xdr:twoCellAnchor editAs="oneCell">
    <xdr:from>
      <xdr:col>0</xdr:col>
      <xdr:colOff>33077</xdr:colOff>
      <xdr:row>151</xdr:row>
      <xdr:rowOff>264450</xdr:rowOff>
    </xdr:from>
    <xdr:to>
      <xdr:col>1</xdr:col>
      <xdr:colOff>1908</xdr:colOff>
      <xdr:row>153</xdr:row>
      <xdr:rowOff>208512</xdr:rowOff>
    </xdr:to>
    <xdr:pic>
      <xdr:nvPicPr>
        <xdr:cNvPr id="16" name="Рисунок 15">
          <a:hlinkClick xmlns:r="http://schemas.openxmlformats.org/officeDocument/2006/relationships" r:id="rId3"/>
          <a:extLst>
            <a:ext uri="{FF2B5EF4-FFF2-40B4-BE49-F238E27FC236}">
              <a16:creationId xmlns="" xmlns:a16="http://schemas.microsoft.com/office/drawing/2014/main" id="{8B872F7B-6C73-4D11-A086-387420B761BC}"/>
            </a:ext>
          </a:extLst>
        </xdr:cNvPr>
        <xdr:cNvPicPr>
          <a:picLocks noChangeAspect="1"/>
        </xdr:cNvPicPr>
      </xdr:nvPicPr>
      <xdr:blipFill>
        <a:blip xmlns:r="http://schemas.openxmlformats.org/officeDocument/2006/relationships" r:embed="rId4"/>
        <a:stretch>
          <a:fillRect/>
        </a:stretch>
      </xdr:blipFill>
      <xdr:spPr>
        <a:xfrm>
          <a:off x="33077" y="63389223"/>
          <a:ext cx="667273" cy="719397"/>
        </a:xfrm>
        <a:prstGeom prst="rect">
          <a:avLst/>
        </a:prstGeom>
      </xdr:spPr>
    </xdr:pic>
    <xdr:clientData/>
  </xdr:twoCellAnchor>
  <xdr:twoCellAnchor editAs="oneCell">
    <xdr:from>
      <xdr:col>0</xdr:col>
      <xdr:colOff>0</xdr:colOff>
      <xdr:row>164</xdr:row>
      <xdr:rowOff>108586</xdr:rowOff>
    </xdr:from>
    <xdr:to>
      <xdr:col>0</xdr:col>
      <xdr:colOff>669178</xdr:colOff>
      <xdr:row>166</xdr:row>
      <xdr:rowOff>58363</xdr:rowOff>
    </xdr:to>
    <xdr:pic>
      <xdr:nvPicPr>
        <xdr:cNvPr id="17" name="Рисунок 16">
          <a:hlinkClick xmlns:r="http://schemas.openxmlformats.org/officeDocument/2006/relationships" r:id="rId3"/>
          <a:extLst>
            <a:ext uri="{FF2B5EF4-FFF2-40B4-BE49-F238E27FC236}">
              <a16:creationId xmlns="" xmlns:a16="http://schemas.microsoft.com/office/drawing/2014/main" id="{7CCA44E3-7EBB-48D5-8B82-C6BA1F1F506E}"/>
            </a:ext>
          </a:extLst>
        </xdr:cNvPr>
        <xdr:cNvPicPr>
          <a:picLocks noChangeAspect="1"/>
        </xdr:cNvPicPr>
      </xdr:nvPicPr>
      <xdr:blipFill>
        <a:blip xmlns:r="http://schemas.openxmlformats.org/officeDocument/2006/relationships" r:embed="rId4"/>
        <a:stretch>
          <a:fillRect/>
        </a:stretch>
      </xdr:blipFill>
      <xdr:spPr>
        <a:xfrm>
          <a:off x="0" y="68376859"/>
          <a:ext cx="676798" cy="715587"/>
        </a:xfrm>
        <a:prstGeom prst="rect">
          <a:avLst/>
        </a:prstGeom>
      </xdr:spPr>
    </xdr:pic>
    <xdr:clientData/>
  </xdr:twoCellAnchor>
  <xdr:twoCellAnchor editAs="oneCell">
    <xdr:from>
      <xdr:col>0</xdr:col>
      <xdr:colOff>17318</xdr:colOff>
      <xdr:row>177</xdr:row>
      <xdr:rowOff>141317</xdr:rowOff>
    </xdr:from>
    <xdr:to>
      <xdr:col>0</xdr:col>
      <xdr:colOff>692211</xdr:colOff>
      <xdr:row>179</xdr:row>
      <xdr:rowOff>92999</xdr:rowOff>
    </xdr:to>
    <xdr:pic>
      <xdr:nvPicPr>
        <xdr:cNvPr id="18" name="Рисунок 17">
          <a:hlinkClick xmlns:r="http://schemas.openxmlformats.org/officeDocument/2006/relationships" r:id="rId3"/>
          <a:extLst>
            <a:ext uri="{FF2B5EF4-FFF2-40B4-BE49-F238E27FC236}">
              <a16:creationId xmlns="" xmlns:a16="http://schemas.microsoft.com/office/drawing/2014/main" id="{AA3963BF-25BE-4ED1-A518-AA7C950F0A54}"/>
            </a:ext>
          </a:extLst>
        </xdr:cNvPr>
        <xdr:cNvPicPr>
          <a:picLocks noChangeAspect="1"/>
        </xdr:cNvPicPr>
      </xdr:nvPicPr>
      <xdr:blipFill>
        <a:blip xmlns:r="http://schemas.openxmlformats.org/officeDocument/2006/relationships" r:embed="rId4"/>
        <a:stretch>
          <a:fillRect/>
        </a:stretch>
      </xdr:blipFill>
      <xdr:spPr>
        <a:xfrm>
          <a:off x="17318" y="73605044"/>
          <a:ext cx="672988" cy="709872"/>
        </a:xfrm>
        <a:prstGeom prst="rect">
          <a:avLst/>
        </a:prstGeom>
      </xdr:spPr>
    </xdr:pic>
    <xdr:clientData/>
  </xdr:twoCellAnchor>
  <xdr:twoCellAnchor editAs="oneCell">
    <xdr:from>
      <xdr:col>0</xdr:col>
      <xdr:colOff>0</xdr:colOff>
      <xdr:row>190</xdr:row>
      <xdr:rowOff>139413</xdr:rowOff>
    </xdr:from>
    <xdr:to>
      <xdr:col>0</xdr:col>
      <xdr:colOff>669178</xdr:colOff>
      <xdr:row>192</xdr:row>
      <xdr:rowOff>92999</xdr:rowOff>
    </xdr:to>
    <xdr:pic>
      <xdr:nvPicPr>
        <xdr:cNvPr id="19" name="Рисунок 18">
          <a:hlinkClick xmlns:r="http://schemas.openxmlformats.org/officeDocument/2006/relationships" r:id="rId3"/>
          <a:extLst>
            <a:ext uri="{FF2B5EF4-FFF2-40B4-BE49-F238E27FC236}">
              <a16:creationId xmlns="" xmlns:a16="http://schemas.microsoft.com/office/drawing/2014/main" id="{7D99FCB7-6DA4-4233-B05D-32AE5E5A52C2}"/>
            </a:ext>
          </a:extLst>
        </xdr:cNvPr>
        <xdr:cNvPicPr>
          <a:picLocks noChangeAspect="1"/>
        </xdr:cNvPicPr>
      </xdr:nvPicPr>
      <xdr:blipFill>
        <a:blip xmlns:r="http://schemas.openxmlformats.org/officeDocument/2006/relationships" r:embed="rId4"/>
        <a:stretch>
          <a:fillRect/>
        </a:stretch>
      </xdr:blipFill>
      <xdr:spPr>
        <a:xfrm>
          <a:off x="0" y="78763958"/>
          <a:ext cx="672988" cy="719397"/>
        </a:xfrm>
        <a:prstGeom prst="rect">
          <a:avLst/>
        </a:prstGeom>
      </xdr:spPr>
    </xdr:pic>
    <xdr:clientData/>
  </xdr:twoCellAnchor>
  <xdr:twoCellAnchor editAs="oneCell">
    <xdr:from>
      <xdr:col>0</xdr:col>
      <xdr:colOff>34636</xdr:colOff>
      <xdr:row>203</xdr:row>
      <xdr:rowOff>187556</xdr:rowOff>
    </xdr:from>
    <xdr:to>
      <xdr:col>1</xdr:col>
      <xdr:colOff>1562</xdr:colOff>
      <xdr:row>205</xdr:row>
      <xdr:rowOff>148764</xdr:rowOff>
    </xdr:to>
    <xdr:pic>
      <xdr:nvPicPr>
        <xdr:cNvPr id="20" name="Рисунок 19">
          <a:hlinkClick xmlns:r="http://schemas.openxmlformats.org/officeDocument/2006/relationships" r:id="rId3"/>
          <a:extLst>
            <a:ext uri="{FF2B5EF4-FFF2-40B4-BE49-F238E27FC236}">
              <a16:creationId xmlns="" xmlns:a16="http://schemas.microsoft.com/office/drawing/2014/main" id="{842A8EBA-5AA6-4642-88EB-783CC18393AD}"/>
            </a:ext>
          </a:extLst>
        </xdr:cNvPr>
        <xdr:cNvPicPr>
          <a:picLocks noChangeAspect="1"/>
        </xdr:cNvPicPr>
      </xdr:nvPicPr>
      <xdr:blipFill>
        <a:blip xmlns:r="http://schemas.openxmlformats.org/officeDocument/2006/relationships" r:embed="rId4"/>
        <a:stretch>
          <a:fillRect/>
        </a:stretch>
      </xdr:blipFill>
      <xdr:spPr>
        <a:xfrm>
          <a:off x="34636" y="83972920"/>
          <a:ext cx="665368" cy="723207"/>
        </a:xfrm>
        <a:prstGeom prst="rect">
          <a:avLst/>
        </a:prstGeom>
      </xdr:spPr>
    </xdr:pic>
    <xdr:clientData/>
  </xdr:twoCellAnchor>
  <xdr:twoCellAnchor editAs="oneCell">
    <xdr:from>
      <xdr:col>0</xdr:col>
      <xdr:colOff>0</xdr:colOff>
      <xdr:row>216</xdr:row>
      <xdr:rowOff>149457</xdr:rowOff>
    </xdr:from>
    <xdr:to>
      <xdr:col>0</xdr:col>
      <xdr:colOff>663463</xdr:colOff>
      <xdr:row>218</xdr:row>
      <xdr:rowOff>110664</xdr:rowOff>
    </xdr:to>
    <xdr:pic>
      <xdr:nvPicPr>
        <xdr:cNvPr id="21" name="Рисунок 20">
          <a:hlinkClick xmlns:r="http://schemas.openxmlformats.org/officeDocument/2006/relationships" r:id="rId3"/>
          <a:extLst>
            <a:ext uri="{FF2B5EF4-FFF2-40B4-BE49-F238E27FC236}">
              <a16:creationId xmlns="" xmlns:a16="http://schemas.microsoft.com/office/drawing/2014/main" id="{E812511D-E9E6-43F9-9DA4-8FC4EB79A5E7}"/>
            </a:ext>
          </a:extLst>
        </xdr:cNvPr>
        <xdr:cNvPicPr>
          <a:picLocks noChangeAspect="1"/>
        </xdr:cNvPicPr>
      </xdr:nvPicPr>
      <xdr:blipFill>
        <a:blip xmlns:r="http://schemas.openxmlformats.org/officeDocument/2006/relationships" r:embed="rId4"/>
        <a:stretch>
          <a:fillRect/>
        </a:stretch>
      </xdr:blipFill>
      <xdr:spPr>
        <a:xfrm>
          <a:off x="0" y="89095639"/>
          <a:ext cx="667273" cy="723207"/>
        </a:xfrm>
        <a:prstGeom prst="rect">
          <a:avLst/>
        </a:prstGeom>
      </xdr:spPr>
    </xdr:pic>
    <xdr:clientData/>
  </xdr:twoCellAnchor>
  <xdr:twoCellAnchor editAs="oneCell">
    <xdr:from>
      <xdr:col>0</xdr:col>
      <xdr:colOff>0</xdr:colOff>
      <xdr:row>229</xdr:row>
      <xdr:rowOff>59403</xdr:rowOff>
    </xdr:from>
    <xdr:to>
      <xdr:col>0</xdr:col>
      <xdr:colOff>665368</xdr:colOff>
      <xdr:row>231</xdr:row>
      <xdr:rowOff>16799</xdr:rowOff>
    </xdr:to>
    <xdr:pic>
      <xdr:nvPicPr>
        <xdr:cNvPr id="22" name="Рисунок 21">
          <a:hlinkClick xmlns:r="http://schemas.openxmlformats.org/officeDocument/2006/relationships" r:id="rId3"/>
          <a:extLst>
            <a:ext uri="{FF2B5EF4-FFF2-40B4-BE49-F238E27FC236}">
              <a16:creationId xmlns="" xmlns:a16="http://schemas.microsoft.com/office/drawing/2014/main" id="{EE8C7BAA-8254-423C-A9A3-AC94BB7F7B45}"/>
            </a:ext>
          </a:extLst>
        </xdr:cNvPr>
        <xdr:cNvPicPr>
          <a:picLocks noChangeAspect="1"/>
        </xdr:cNvPicPr>
      </xdr:nvPicPr>
      <xdr:blipFill>
        <a:blip xmlns:r="http://schemas.openxmlformats.org/officeDocument/2006/relationships" r:embed="rId4"/>
        <a:stretch>
          <a:fillRect/>
        </a:stretch>
      </xdr:blipFill>
      <xdr:spPr>
        <a:xfrm>
          <a:off x="0" y="94166403"/>
          <a:ext cx="661558" cy="723207"/>
        </a:xfrm>
        <a:prstGeom prst="rect">
          <a:avLst/>
        </a:prstGeom>
      </xdr:spPr>
    </xdr:pic>
    <xdr:clientData/>
  </xdr:twoCellAnchor>
  <xdr:twoCellAnchor editAs="oneCell">
    <xdr:from>
      <xdr:col>0</xdr:col>
      <xdr:colOff>0</xdr:colOff>
      <xdr:row>242</xdr:row>
      <xdr:rowOff>246093</xdr:rowOff>
    </xdr:from>
    <xdr:to>
      <xdr:col>0</xdr:col>
      <xdr:colOff>665368</xdr:colOff>
      <xdr:row>244</xdr:row>
      <xdr:rowOff>207300</xdr:rowOff>
    </xdr:to>
    <xdr:pic>
      <xdr:nvPicPr>
        <xdr:cNvPr id="23" name="Рисунок 22">
          <a:hlinkClick xmlns:r="http://schemas.openxmlformats.org/officeDocument/2006/relationships" r:id="rId3"/>
          <a:extLst>
            <a:ext uri="{FF2B5EF4-FFF2-40B4-BE49-F238E27FC236}">
              <a16:creationId xmlns="" xmlns:a16="http://schemas.microsoft.com/office/drawing/2014/main" id="{0A8B2A27-FE8B-4E38-AEB6-BFD44EAA709D}"/>
            </a:ext>
          </a:extLst>
        </xdr:cNvPr>
        <xdr:cNvPicPr>
          <a:picLocks noChangeAspect="1"/>
        </xdr:cNvPicPr>
      </xdr:nvPicPr>
      <xdr:blipFill>
        <a:blip xmlns:r="http://schemas.openxmlformats.org/officeDocument/2006/relationships" r:embed="rId4"/>
        <a:stretch>
          <a:fillRect/>
        </a:stretch>
      </xdr:blipFill>
      <xdr:spPr>
        <a:xfrm>
          <a:off x="0" y="99513911"/>
          <a:ext cx="669178" cy="727017"/>
        </a:xfrm>
        <a:prstGeom prst="rect">
          <a:avLst/>
        </a:prstGeom>
      </xdr:spPr>
    </xdr:pic>
    <xdr:clientData/>
  </xdr:twoCellAnchor>
  <xdr:twoCellAnchor editAs="oneCell">
    <xdr:from>
      <xdr:col>0</xdr:col>
      <xdr:colOff>0</xdr:colOff>
      <xdr:row>255</xdr:row>
      <xdr:rowOff>197948</xdr:rowOff>
    </xdr:from>
    <xdr:to>
      <xdr:col>0</xdr:col>
      <xdr:colOff>665368</xdr:colOff>
      <xdr:row>257</xdr:row>
      <xdr:rowOff>172492</xdr:rowOff>
    </xdr:to>
    <xdr:pic>
      <xdr:nvPicPr>
        <xdr:cNvPr id="24" name="Рисунок 23">
          <a:hlinkClick xmlns:r="http://schemas.openxmlformats.org/officeDocument/2006/relationships" r:id="rId3"/>
          <a:extLst>
            <a:ext uri="{FF2B5EF4-FFF2-40B4-BE49-F238E27FC236}">
              <a16:creationId xmlns="" xmlns:a16="http://schemas.microsoft.com/office/drawing/2014/main" id="{F306F389-37FE-49BC-B696-57D004295487}"/>
            </a:ext>
          </a:extLst>
        </xdr:cNvPr>
        <xdr:cNvPicPr>
          <a:picLocks noChangeAspect="1"/>
        </xdr:cNvPicPr>
      </xdr:nvPicPr>
      <xdr:blipFill>
        <a:blip xmlns:r="http://schemas.openxmlformats.org/officeDocument/2006/relationships" r:embed="rId4"/>
        <a:stretch>
          <a:fillRect/>
        </a:stretch>
      </xdr:blipFill>
      <xdr:spPr>
        <a:xfrm>
          <a:off x="0" y="104626584"/>
          <a:ext cx="669178" cy="723207"/>
        </a:xfrm>
        <a:prstGeom prst="rect">
          <a:avLst/>
        </a:prstGeom>
      </xdr:spPr>
    </xdr:pic>
    <xdr:clientData/>
  </xdr:twoCellAnchor>
  <xdr:twoCellAnchor editAs="oneCell">
    <xdr:from>
      <xdr:col>0</xdr:col>
      <xdr:colOff>0</xdr:colOff>
      <xdr:row>268</xdr:row>
      <xdr:rowOff>165215</xdr:rowOff>
    </xdr:from>
    <xdr:to>
      <xdr:col>0</xdr:col>
      <xdr:colOff>665368</xdr:colOff>
      <xdr:row>270</xdr:row>
      <xdr:rowOff>132137</xdr:rowOff>
    </xdr:to>
    <xdr:pic>
      <xdr:nvPicPr>
        <xdr:cNvPr id="25" name="Рисунок 24">
          <a:hlinkClick xmlns:r="http://schemas.openxmlformats.org/officeDocument/2006/relationships" r:id="rId3"/>
          <a:extLst>
            <a:ext uri="{FF2B5EF4-FFF2-40B4-BE49-F238E27FC236}">
              <a16:creationId xmlns="" xmlns:a16="http://schemas.microsoft.com/office/drawing/2014/main" id="{DA5B63CA-E17C-4415-BB2C-836747E0C532}"/>
            </a:ext>
          </a:extLst>
        </xdr:cNvPr>
        <xdr:cNvPicPr>
          <a:picLocks noChangeAspect="1"/>
        </xdr:cNvPicPr>
      </xdr:nvPicPr>
      <xdr:blipFill>
        <a:blip xmlns:r="http://schemas.openxmlformats.org/officeDocument/2006/relationships" r:embed="rId4"/>
        <a:stretch>
          <a:fillRect/>
        </a:stretch>
      </xdr:blipFill>
      <xdr:spPr>
        <a:xfrm>
          <a:off x="0" y="109754670"/>
          <a:ext cx="669178" cy="725112"/>
        </a:xfrm>
        <a:prstGeom prst="rect">
          <a:avLst/>
        </a:prstGeom>
      </xdr:spPr>
    </xdr:pic>
    <xdr:clientData/>
  </xdr:twoCellAnchor>
  <xdr:twoCellAnchor editAs="oneCell">
    <xdr:from>
      <xdr:col>0</xdr:col>
      <xdr:colOff>17319</xdr:colOff>
      <xdr:row>281</xdr:row>
      <xdr:rowOff>169025</xdr:rowOff>
    </xdr:from>
    <xdr:to>
      <xdr:col>0</xdr:col>
      <xdr:colOff>686497</xdr:colOff>
      <xdr:row>283</xdr:row>
      <xdr:rowOff>132136</xdr:rowOff>
    </xdr:to>
    <xdr:pic>
      <xdr:nvPicPr>
        <xdr:cNvPr id="26" name="Рисунок 25">
          <a:hlinkClick xmlns:r="http://schemas.openxmlformats.org/officeDocument/2006/relationships" r:id="rId3"/>
          <a:extLst>
            <a:ext uri="{FF2B5EF4-FFF2-40B4-BE49-F238E27FC236}">
              <a16:creationId xmlns="" xmlns:a16="http://schemas.microsoft.com/office/drawing/2014/main" id="{417AFC18-43B2-43DC-9F38-47F5CCF56C09}"/>
            </a:ext>
          </a:extLst>
        </xdr:cNvPr>
        <xdr:cNvPicPr>
          <a:picLocks noChangeAspect="1"/>
        </xdr:cNvPicPr>
      </xdr:nvPicPr>
      <xdr:blipFill>
        <a:blip xmlns:r="http://schemas.openxmlformats.org/officeDocument/2006/relationships" r:embed="rId4"/>
        <a:stretch>
          <a:fillRect/>
        </a:stretch>
      </xdr:blipFill>
      <xdr:spPr>
        <a:xfrm>
          <a:off x="17319" y="114919298"/>
          <a:ext cx="669178" cy="728922"/>
        </a:xfrm>
        <a:prstGeom prst="rect">
          <a:avLst/>
        </a:prstGeom>
      </xdr:spPr>
    </xdr:pic>
    <xdr:clientData/>
  </xdr:twoCellAnchor>
  <xdr:twoCellAnchor editAs="oneCell">
    <xdr:from>
      <xdr:col>0</xdr:col>
      <xdr:colOff>21129</xdr:colOff>
      <xdr:row>294</xdr:row>
      <xdr:rowOff>68926</xdr:rowOff>
    </xdr:from>
    <xdr:to>
      <xdr:col>0</xdr:col>
      <xdr:colOff>686497</xdr:colOff>
      <xdr:row>296</xdr:row>
      <xdr:rowOff>18703</xdr:rowOff>
    </xdr:to>
    <xdr:pic>
      <xdr:nvPicPr>
        <xdr:cNvPr id="27" name="Рисунок 26">
          <a:hlinkClick xmlns:r="http://schemas.openxmlformats.org/officeDocument/2006/relationships" r:id="rId3"/>
          <a:extLst>
            <a:ext uri="{FF2B5EF4-FFF2-40B4-BE49-F238E27FC236}">
              <a16:creationId xmlns="" xmlns:a16="http://schemas.microsoft.com/office/drawing/2014/main" id="{D7A17C14-785C-4675-93A2-E6F3A2FC6CE4}"/>
            </a:ext>
          </a:extLst>
        </xdr:cNvPr>
        <xdr:cNvPicPr>
          <a:picLocks noChangeAspect="1"/>
        </xdr:cNvPicPr>
      </xdr:nvPicPr>
      <xdr:blipFill>
        <a:blip xmlns:r="http://schemas.openxmlformats.org/officeDocument/2006/relationships" r:embed="rId4"/>
        <a:stretch>
          <a:fillRect/>
        </a:stretch>
      </xdr:blipFill>
      <xdr:spPr>
        <a:xfrm>
          <a:off x="21129" y="119980017"/>
          <a:ext cx="665368" cy="725112"/>
        </a:xfrm>
        <a:prstGeom prst="rect">
          <a:avLst/>
        </a:prstGeom>
      </xdr:spPr>
    </xdr:pic>
    <xdr:clientData/>
  </xdr:twoCellAnchor>
  <xdr:twoCellAnchor editAs="oneCell">
    <xdr:from>
      <xdr:col>0</xdr:col>
      <xdr:colOff>17319</xdr:colOff>
      <xdr:row>307</xdr:row>
      <xdr:rowOff>49703</xdr:rowOff>
    </xdr:from>
    <xdr:to>
      <xdr:col>0</xdr:col>
      <xdr:colOff>686497</xdr:colOff>
      <xdr:row>309</xdr:row>
      <xdr:rowOff>20435</xdr:rowOff>
    </xdr:to>
    <xdr:pic>
      <xdr:nvPicPr>
        <xdr:cNvPr id="28" name="Рисунок 27">
          <a:hlinkClick xmlns:r="http://schemas.openxmlformats.org/officeDocument/2006/relationships" r:id="rId3"/>
          <a:extLst>
            <a:ext uri="{FF2B5EF4-FFF2-40B4-BE49-F238E27FC236}">
              <a16:creationId xmlns="" xmlns:a16="http://schemas.microsoft.com/office/drawing/2014/main" id="{11A5779B-C54D-4BA8-84C9-BD1F18336841}"/>
            </a:ext>
          </a:extLst>
        </xdr:cNvPr>
        <xdr:cNvPicPr>
          <a:picLocks noChangeAspect="1"/>
        </xdr:cNvPicPr>
      </xdr:nvPicPr>
      <xdr:blipFill>
        <a:blip xmlns:r="http://schemas.openxmlformats.org/officeDocument/2006/relationships" r:embed="rId4"/>
        <a:stretch>
          <a:fillRect/>
        </a:stretch>
      </xdr:blipFill>
      <xdr:spPr>
        <a:xfrm>
          <a:off x="17319" y="125121612"/>
          <a:ext cx="669178" cy="723207"/>
        </a:xfrm>
        <a:prstGeom prst="rect">
          <a:avLst/>
        </a:prstGeom>
      </xdr:spPr>
    </xdr:pic>
    <xdr:clientData/>
  </xdr:twoCellAnchor>
  <xdr:twoCellAnchor editAs="oneCell">
    <xdr:from>
      <xdr:col>0</xdr:col>
      <xdr:colOff>0</xdr:colOff>
      <xdr:row>320</xdr:row>
      <xdr:rowOff>122786</xdr:rowOff>
    </xdr:from>
    <xdr:to>
      <xdr:col>0</xdr:col>
      <xdr:colOff>669178</xdr:colOff>
      <xdr:row>1337</xdr:row>
      <xdr:rowOff>319000</xdr:rowOff>
    </xdr:to>
    <xdr:pic>
      <xdr:nvPicPr>
        <xdr:cNvPr id="29" name="Рисунок 28">
          <a:hlinkClick xmlns:r="http://schemas.openxmlformats.org/officeDocument/2006/relationships" r:id="rId3"/>
          <a:extLst>
            <a:ext uri="{FF2B5EF4-FFF2-40B4-BE49-F238E27FC236}">
              <a16:creationId xmlns="" xmlns:a16="http://schemas.microsoft.com/office/drawing/2014/main" id="{8DF29A01-9B2D-4F04-8C57-EB0BA912E0B5}"/>
            </a:ext>
          </a:extLst>
        </xdr:cNvPr>
        <xdr:cNvPicPr>
          <a:picLocks noChangeAspect="1"/>
        </xdr:cNvPicPr>
      </xdr:nvPicPr>
      <xdr:blipFill>
        <a:blip xmlns:r="http://schemas.openxmlformats.org/officeDocument/2006/relationships" r:embed="rId4"/>
        <a:stretch>
          <a:fillRect/>
        </a:stretch>
      </xdr:blipFill>
      <xdr:spPr>
        <a:xfrm>
          <a:off x="0" y="130355513"/>
          <a:ext cx="665368" cy="725112"/>
        </a:xfrm>
        <a:prstGeom prst="rect">
          <a:avLst/>
        </a:prstGeom>
      </xdr:spPr>
    </xdr:pic>
    <xdr:clientData/>
  </xdr:twoCellAnchor>
  <xdr:twoCellAnchor editAs="oneCell">
    <xdr:from>
      <xdr:col>0</xdr:col>
      <xdr:colOff>17318</xdr:colOff>
      <xdr:row>333</xdr:row>
      <xdr:rowOff>159327</xdr:rowOff>
    </xdr:from>
    <xdr:to>
      <xdr:col>0</xdr:col>
      <xdr:colOff>682686</xdr:colOff>
      <xdr:row>1337</xdr:row>
      <xdr:rowOff>317096</xdr:rowOff>
    </xdr:to>
    <xdr:pic>
      <xdr:nvPicPr>
        <xdr:cNvPr id="30" name="Рисунок 29">
          <a:hlinkClick xmlns:r="http://schemas.openxmlformats.org/officeDocument/2006/relationships" r:id="rId3"/>
          <a:extLst>
            <a:ext uri="{FF2B5EF4-FFF2-40B4-BE49-F238E27FC236}">
              <a16:creationId xmlns="" xmlns:a16="http://schemas.microsoft.com/office/drawing/2014/main" id="{144FC54A-B66B-4BB4-B8F3-E56CCBDF192A}"/>
            </a:ext>
          </a:extLst>
        </xdr:cNvPr>
        <xdr:cNvPicPr>
          <a:picLocks noChangeAspect="1"/>
        </xdr:cNvPicPr>
      </xdr:nvPicPr>
      <xdr:blipFill>
        <a:blip xmlns:r="http://schemas.openxmlformats.org/officeDocument/2006/relationships" r:embed="rId4"/>
        <a:stretch>
          <a:fillRect/>
        </a:stretch>
      </xdr:blipFill>
      <xdr:spPr>
        <a:xfrm>
          <a:off x="17318" y="135552872"/>
          <a:ext cx="665368" cy="728922"/>
        </a:xfrm>
        <a:prstGeom prst="rect">
          <a:avLst/>
        </a:prstGeom>
      </xdr:spPr>
    </xdr:pic>
    <xdr:clientData/>
  </xdr:twoCellAnchor>
  <xdr:twoCellAnchor editAs="oneCell">
    <xdr:from>
      <xdr:col>0</xdr:col>
      <xdr:colOff>0</xdr:colOff>
      <xdr:row>346</xdr:row>
      <xdr:rowOff>178549</xdr:rowOff>
    </xdr:from>
    <xdr:to>
      <xdr:col>0</xdr:col>
      <xdr:colOff>665368</xdr:colOff>
      <xdr:row>1337</xdr:row>
      <xdr:rowOff>319002</xdr:rowOff>
    </xdr:to>
    <xdr:pic>
      <xdr:nvPicPr>
        <xdr:cNvPr id="31" name="Рисунок 30">
          <a:hlinkClick xmlns:r="http://schemas.openxmlformats.org/officeDocument/2006/relationships" r:id="rId3"/>
          <a:extLst>
            <a:ext uri="{FF2B5EF4-FFF2-40B4-BE49-F238E27FC236}">
              <a16:creationId xmlns="" xmlns:a16="http://schemas.microsoft.com/office/drawing/2014/main" id="{1D392337-32DC-4CE5-A1B5-DC599153A6D1}"/>
            </a:ext>
          </a:extLst>
        </xdr:cNvPr>
        <xdr:cNvPicPr>
          <a:picLocks noChangeAspect="1"/>
        </xdr:cNvPicPr>
      </xdr:nvPicPr>
      <xdr:blipFill>
        <a:blip xmlns:r="http://schemas.openxmlformats.org/officeDocument/2006/relationships" r:embed="rId4"/>
        <a:stretch>
          <a:fillRect/>
        </a:stretch>
      </xdr:blipFill>
      <xdr:spPr>
        <a:xfrm>
          <a:off x="0" y="140732913"/>
          <a:ext cx="661558" cy="734637"/>
        </a:xfrm>
        <a:prstGeom prst="rect">
          <a:avLst/>
        </a:prstGeom>
      </xdr:spPr>
    </xdr:pic>
    <xdr:clientData/>
  </xdr:twoCellAnchor>
  <xdr:twoCellAnchor editAs="oneCell">
    <xdr:from>
      <xdr:col>0</xdr:col>
      <xdr:colOff>0</xdr:colOff>
      <xdr:row>359</xdr:row>
      <xdr:rowOff>140103</xdr:rowOff>
    </xdr:from>
    <xdr:to>
      <xdr:col>0</xdr:col>
      <xdr:colOff>665368</xdr:colOff>
      <xdr:row>1337</xdr:row>
      <xdr:rowOff>322810</xdr:rowOff>
    </xdr:to>
    <xdr:pic>
      <xdr:nvPicPr>
        <xdr:cNvPr id="32" name="Рисунок 31">
          <a:hlinkClick xmlns:r="http://schemas.openxmlformats.org/officeDocument/2006/relationships" r:id="rId3"/>
          <a:extLst>
            <a:ext uri="{FF2B5EF4-FFF2-40B4-BE49-F238E27FC236}">
              <a16:creationId xmlns="" xmlns:a16="http://schemas.microsoft.com/office/drawing/2014/main" id="{D080EDE3-A02C-46A3-B531-4B9986E1282B}"/>
            </a:ext>
          </a:extLst>
        </xdr:cNvPr>
        <xdr:cNvPicPr>
          <a:picLocks noChangeAspect="1"/>
        </xdr:cNvPicPr>
      </xdr:nvPicPr>
      <xdr:blipFill>
        <a:blip xmlns:r="http://schemas.openxmlformats.org/officeDocument/2006/relationships" r:embed="rId4"/>
        <a:stretch>
          <a:fillRect/>
        </a:stretch>
      </xdr:blipFill>
      <xdr:spPr>
        <a:xfrm>
          <a:off x="0" y="145855285"/>
          <a:ext cx="669178" cy="738447"/>
        </a:xfrm>
        <a:prstGeom prst="rect">
          <a:avLst/>
        </a:prstGeom>
      </xdr:spPr>
    </xdr:pic>
    <xdr:clientData/>
  </xdr:twoCellAnchor>
  <xdr:twoCellAnchor editAs="oneCell">
    <xdr:from>
      <xdr:col>0</xdr:col>
      <xdr:colOff>0</xdr:colOff>
      <xdr:row>372</xdr:row>
      <xdr:rowOff>153611</xdr:rowOff>
    </xdr:from>
    <xdr:to>
      <xdr:col>0</xdr:col>
      <xdr:colOff>665368</xdr:colOff>
      <xdr:row>1337</xdr:row>
      <xdr:rowOff>322810</xdr:rowOff>
    </xdr:to>
    <xdr:pic>
      <xdr:nvPicPr>
        <xdr:cNvPr id="33" name="Рисунок 32">
          <a:hlinkClick xmlns:r="http://schemas.openxmlformats.org/officeDocument/2006/relationships" r:id="rId3"/>
          <a:extLst>
            <a:ext uri="{FF2B5EF4-FFF2-40B4-BE49-F238E27FC236}">
              <a16:creationId xmlns="" xmlns:a16="http://schemas.microsoft.com/office/drawing/2014/main" id="{FF4F9AC9-5CA1-47D5-8AE1-572DE85D96BA}"/>
            </a:ext>
          </a:extLst>
        </xdr:cNvPr>
        <xdr:cNvPicPr>
          <a:picLocks noChangeAspect="1"/>
        </xdr:cNvPicPr>
      </xdr:nvPicPr>
      <xdr:blipFill>
        <a:blip xmlns:r="http://schemas.openxmlformats.org/officeDocument/2006/relationships" r:embed="rId4"/>
        <a:stretch>
          <a:fillRect/>
        </a:stretch>
      </xdr:blipFill>
      <xdr:spPr>
        <a:xfrm>
          <a:off x="0" y="151029611"/>
          <a:ext cx="669178" cy="742257"/>
        </a:xfrm>
        <a:prstGeom prst="rect">
          <a:avLst/>
        </a:prstGeom>
      </xdr:spPr>
    </xdr:pic>
    <xdr:clientData/>
  </xdr:twoCellAnchor>
  <xdr:twoCellAnchor editAs="oneCell">
    <xdr:from>
      <xdr:col>0</xdr:col>
      <xdr:colOff>0</xdr:colOff>
      <xdr:row>385</xdr:row>
      <xdr:rowOff>115511</xdr:rowOff>
    </xdr:from>
    <xdr:to>
      <xdr:col>0</xdr:col>
      <xdr:colOff>667273</xdr:colOff>
      <xdr:row>1337</xdr:row>
      <xdr:rowOff>322811</xdr:rowOff>
    </xdr:to>
    <xdr:pic>
      <xdr:nvPicPr>
        <xdr:cNvPr id="34" name="Рисунок 33">
          <a:hlinkClick xmlns:r="http://schemas.openxmlformats.org/officeDocument/2006/relationships" r:id="rId3"/>
          <a:extLst>
            <a:ext uri="{FF2B5EF4-FFF2-40B4-BE49-F238E27FC236}">
              <a16:creationId xmlns="" xmlns:a16="http://schemas.microsoft.com/office/drawing/2014/main" id="{A228315D-51C3-4D22-8B70-D6CF7FF5C704}"/>
            </a:ext>
          </a:extLst>
        </xdr:cNvPr>
        <xdr:cNvPicPr>
          <a:picLocks noChangeAspect="1"/>
        </xdr:cNvPicPr>
      </xdr:nvPicPr>
      <xdr:blipFill>
        <a:blip xmlns:r="http://schemas.openxmlformats.org/officeDocument/2006/relationships" r:embed="rId4"/>
        <a:stretch>
          <a:fillRect/>
        </a:stretch>
      </xdr:blipFill>
      <xdr:spPr>
        <a:xfrm>
          <a:off x="0" y="156152329"/>
          <a:ext cx="663463" cy="742257"/>
        </a:xfrm>
        <a:prstGeom prst="rect">
          <a:avLst/>
        </a:prstGeom>
      </xdr:spPr>
    </xdr:pic>
    <xdr:clientData/>
  </xdr:twoCellAnchor>
  <xdr:twoCellAnchor editAs="oneCell">
    <xdr:from>
      <xdr:col>0</xdr:col>
      <xdr:colOff>31173</xdr:colOff>
      <xdr:row>398</xdr:row>
      <xdr:rowOff>198639</xdr:rowOff>
    </xdr:from>
    <xdr:to>
      <xdr:col>1</xdr:col>
      <xdr:colOff>3814</xdr:colOff>
      <xdr:row>1337</xdr:row>
      <xdr:rowOff>322812</xdr:rowOff>
    </xdr:to>
    <xdr:pic>
      <xdr:nvPicPr>
        <xdr:cNvPr id="35" name="Рисунок 34">
          <a:hlinkClick xmlns:r="http://schemas.openxmlformats.org/officeDocument/2006/relationships" r:id="rId3"/>
          <a:extLst>
            <a:ext uri="{FF2B5EF4-FFF2-40B4-BE49-F238E27FC236}">
              <a16:creationId xmlns="" xmlns:a16="http://schemas.microsoft.com/office/drawing/2014/main" id="{AD780FA5-FD1D-4652-85A0-7F78C8757A28}"/>
            </a:ext>
          </a:extLst>
        </xdr:cNvPr>
        <xdr:cNvPicPr>
          <a:picLocks noChangeAspect="1"/>
        </xdr:cNvPicPr>
      </xdr:nvPicPr>
      <xdr:blipFill>
        <a:blip xmlns:r="http://schemas.openxmlformats.org/officeDocument/2006/relationships" r:embed="rId4"/>
        <a:stretch>
          <a:fillRect/>
        </a:stretch>
      </xdr:blipFill>
      <xdr:spPr>
        <a:xfrm>
          <a:off x="31173" y="161396275"/>
          <a:ext cx="665368" cy="742257"/>
        </a:xfrm>
        <a:prstGeom prst="rect">
          <a:avLst/>
        </a:prstGeom>
      </xdr:spPr>
    </xdr:pic>
    <xdr:clientData/>
  </xdr:twoCellAnchor>
  <xdr:twoCellAnchor editAs="oneCell">
    <xdr:from>
      <xdr:col>0</xdr:col>
      <xdr:colOff>0</xdr:colOff>
      <xdr:row>411</xdr:row>
      <xdr:rowOff>63902</xdr:rowOff>
    </xdr:from>
    <xdr:to>
      <xdr:col>0</xdr:col>
      <xdr:colOff>669178</xdr:colOff>
      <xdr:row>1337</xdr:row>
      <xdr:rowOff>319000</xdr:rowOff>
    </xdr:to>
    <xdr:pic>
      <xdr:nvPicPr>
        <xdr:cNvPr id="36" name="Рисунок 35">
          <a:hlinkClick xmlns:r="http://schemas.openxmlformats.org/officeDocument/2006/relationships" r:id="rId3"/>
          <a:extLst>
            <a:ext uri="{FF2B5EF4-FFF2-40B4-BE49-F238E27FC236}">
              <a16:creationId xmlns="" xmlns:a16="http://schemas.microsoft.com/office/drawing/2014/main" id="{A26D6A30-8188-4F3C-A851-214885BAEBB8}"/>
            </a:ext>
          </a:extLst>
        </xdr:cNvPr>
        <xdr:cNvPicPr>
          <a:picLocks noChangeAspect="1"/>
        </xdr:cNvPicPr>
      </xdr:nvPicPr>
      <xdr:blipFill>
        <a:blip xmlns:r="http://schemas.openxmlformats.org/officeDocument/2006/relationships" r:embed="rId4"/>
        <a:stretch>
          <a:fillRect/>
        </a:stretch>
      </xdr:blipFill>
      <xdr:spPr>
        <a:xfrm>
          <a:off x="0" y="166422357"/>
          <a:ext cx="665368" cy="734637"/>
        </a:xfrm>
        <a:prstGeom prst="rect">
          <a:avLst/>
        </a:prstGeom>
      </xdr:spPr>
    </xdr:pic>
    <xdr:clientData/>
  </xdr:twoCellAnchor>
  <xdr:twoCellAnchor editAs="oneCell">
    <xdr:from>
      <xdr:col>0</xdr:col>
      <xdr:colOff>0</xdr:colOff>
      <xdr:row>424</xdr:row>
      <xdr:rowOff>146684</xdr:rowOff>
    </xdr:from>
    <xdr:to>
      <xdr:col>0</xdr:col>
      <xdr:colOff>669178</xdr:colOff>
      <xdr:row>1337</xdr:row>
      <xdr:rowOff>330429</xdr:rowOff>
    </xdr:to>
    <xdr:pic>
      <xdr:nvPicPr>
        <xdr:cNvPr id="37" name="Рисунок 36">
          <a:hlinkClick xmlns:r="http://schemas.openxmlformats.org/officeDocument/2006/relationships" r:id="rId3"/>
          <a:extLst>
            <a:ext uri="{FF2B5EF4-FFF2-40B4-BE49-F238E27FC236}">
              <a16:creationId xmlns="" xmlns:a16="http://schemas.microsoft.com/office/drawing/2014/main" id="{E20BCDDA-7821-4A33-B461-C8FAB6702525}"/>
            </a:ext>
          </a:extLst>
        </xdr:cNvPr>
        <xdr:cNvPicPr>
          <a:picLocks noChangeAspect="1"/>
        </xdr:cNvPicPr>
      </xdr:nvPicPr>
      <xdr:blipFill>
        <a:blip xmlns:r="http://schemas.openxmlformats.org/officeDocument/2006/relationships" r:embed="rId4"/>
        <a:stretch>
          <a:fillRect/>
        </a:stretch>
      </xdr:blipFill>
      <xdr:spPr>
        <a:xfrm>
          <a:off x="0" y="171631320"/>
          <a:ext cx="665368" cy="738447"/>
        </a:xfrm>
        <a:prstGeom prst="rect">
          <a:avLst/>
        </a:prstGeom>
      </xdr:spPr>
    </xdr:pic>
    <xdr:clientData/>
  </xdr:twoCellAnchor>
  <xdr:twoCellAnchor editAs="oneCell">
    <xdr:from>
      <xdr:col>0</xdr:col>
      <xdr:colOff>0</xdr:colOff>
      <xdr:row>437</xdr:row>
      <xdr:rowOff>127461</xdr:rowOff>
    </xdr:from>
    <xdr:to>
      <xdr:col>0</xdr:col>
      <xdr:colOff>669178</xdr:colOff>
      <xdr:row>1337</xdr:row>
      <xdr:rowOff>317095</xdr:rowOff>
    </xdr:to>
    <xdr:pic>
      <xdr:nvPicPr>
        <xdr:cNvPr id="38" name="Рисунок 37">
          <a:hlinkClick xmlns:r="http://schemas.openxmlformats.org/officeDocument/2006/relationships" r:id="rId3"/>
          <a:extLst>
            <a:ext uri="{FF2B5EF4-FFF2-40B4-BE49-F238E27FC236}">
              <a16:creationId xmlns="" xmlns:a16="http://schemas.microsoft.com/office/drawing/2014/main" id="{BFFC5911-057E-4907-912F-0024824096C2}"/>
            </a:ext>
          </a:extLst>
        </xdr:cNvPr>
        <xdr:cNvPicPr>
          <a:picLocks noChangeAspect="1"/>
        </xdr:cNvPicPr>
      </xdr:nvPicPr>
      <xdr:blipFill>
        <a:blip xmlns:r="http://schemas.openxmlformats.org/officeDocument/2006/relationships" r:embed="rId4"/>
        <a:stretch>
          <a:fillRect/>
        </a:stretch>
      </xdr:blipFill>
      <xdr:spPr>
        <a:xfrm>
          <a:off x="0" y="176738279"/>
          <a:ext cx="665368" cy="744162"/>
        </a:xfrm>
        <a:prstGeom prst="rect">
          <a:avLst/>
        </a:prstGeom>
      </xdr:spPr>
    </xdr:pic>
    <xdr:clientData/>
  </xdr:twoCellAnchor>
  <xdr:twoCellAnchor editAs="oneCell">
    <xdr:from>
      <xdr:col>0</xdr:col>
      <xdr:colOff>0</xdr:colOff>
      <xdr:row>450</xdr:row>
      <xdr:rowOff>96635</xdr:rowOff>
    </xdr:from>
    <xdr:to>
      <xdr:col>0</xdr:col>
      <xdr:colOff>669178</xdr:colOff>
      <xdr:row>1337</xdr:row>
      <xdr:rowOff>309476</xdr:rowOff>
    </xdr:to>
    <xdr:pic>
      <xdr:nvPicPr>
        <xdr:cNvPr id="39" name="Рисунок 38">
          <a:hlinkClick xmlns:r="http://schemas.openxmlformats.org/officeDocument/2006/relationships" r:id="rId3"/>
          <a:extLst>
            <a:ext uri="{FF2B5EF4-FFF2-40B4-BE49-F238E27FC236}">
              <a16:creationId xmlns="" xmlns:a16="http://schemas.microsoft.com/office/drawing/2014/main" id="{44C09CE5-5165-459F-AA7C-FB0527E00970}"/>
            </a:ext>
          </a:extLst>
        </xdr:cNvPr>
        <xdr:cNvPicPr>
          <a:picLocks noChangeAspect="1"/>
        </xdr:cNvPicPr>
      </xdr:nvPicPr>
      <xdr:blipFill>
        <a:blip xmlns:r="http://schemas.openxmlformats.org/officeDocument/2006/relationships" r:embed="rId4"/>
        <a:stretch>
          <a:fillRect/>
        </a:stretch>
      </xdr:blipFill>
      <xdr:spPr>
        <a:xfrm>
          <a:off x="0" y="181833635"/>
          <a:ext cx="665368" cy="736542"/>
        </a:xfrm>
        <a:prstGeom prst="rect">
          <a:avLst/>
        </a:prstGeom>
      </xdr:spPr>
    </xdr:pic>
    <xdr:clientData/>
  </xdr:twoCellAnchor>
  <xdr:twoCellAnchor editAs="oneCell">
    <xdr:from>
      <xdr:col>0</xdr:col>
      <xdr:colOff>0</xdr:colOff>
      <xdr:row>463</xdr:row>
      <xdr:rowOff>75507</xdr:rowOff>
    </xdr:from>
    <xdr:to>
      <xdr:col>0</xdr:col>
      <xdr:colOff>669178</xdr:colOff>
      <xdr:row>1337</xdr:row>
      <xdr:rowOff>324717</xdr:rowOff>
    </xdr:to>
    <xdr:pic>
      <xdr:nvPicPr>
        <xdr:cNvPr id="40" name="Рисунок 39">
          <a:hlinkClick xmlns:r="http://schemas.openxmlformats.org/officeDocument/2006/relationships" r:id="rId3"/>
          <a:extLst>
            <a:ext uri="{FF2B5EF4-FFF2-40B4-BE49-F238E27FC236}">
              <a16:creationId xmlns="" xmlns:a16="http://schemas.microsoft.com/office/drawing/2014/main" id="{EBAA4404-6662-4A92-B83A-FABA722DC7A6}"/>
            </a:ext>
          </a:extLst>
        </xdr:cNvPr>
        <xdr:cNvPicPr>
          <a:picLocks noChangeAspect="1"/>
        </xdr:cNvPicPr>
      </xdr:nvPicPr>
      <xdr:blipFill>
        <a:blip xmlns:r="http://schemas.openxmlformats.org/officeDocument/2006/relationships" r:embed="rId4"/>
        <a:stretch>
          <a:fillRect/>
        </a:stretch>
      </xdr:blipFill>
      <xdr:spPr>
        <a:xfrm>
          <a:off x="0" y="186938689"/>
          <a:ext cx="665368" cy="736542"/>
        </a:xfrm>
        <a:prstGeom prst="rect">
          <a:avLst/>
        </a:prstGeom>
      </xdr:spPr>
    </xdr:pic>
    <xdr:clientData/>
  </xdr:twoCellAnchor>
  <xdr:twoCellAnchor editAs="oneCell">
    <xdr:from>
      <xdr:col>0</xdr:col>
      <xdr:colOff>0</xdr:colOff>
      <xdr:row>476</xdr:row>
      <xdr:rowOff>279861</xdr:rowOff>
    </xdr:from>
    <xdr:to>
      <xdr:col>0</xdr:col>
      <xdr:colOff>665368</xdr:colOff>
      <xdr:row>1337</xdr:row>
      <xdr:rowOff>317097</xdr:rowOff>
    </xdr:to>
    <xdr:pic>
      <xdr:nvPicPr>
        <xdr:cNvPr id="41" name="Рисунок 40">
          <a:hlinkClick xmlns:r="http://schemas.openxmlformats.org/officeDocument/2006/relationships" r:id="rId3"/>
          <a:extLst>
            <a:ext uri="{FF2B5EF4-FFF2-40B4-BE49-F238E27FC236}">
              <a16:creationId xmlns="" xmlns:a16="http://schemas.microsoft.com/office/drawing/2014/main" id="{536BB2C3-CB12-45F1-9F00-12BA32D3AC7A}"/>
            </a:ext>
          </a:extLst>
        </xdr:cNvPr>
        <xdr:cNvPicPr>
          <a:picLocks noChangeAspect="1"/>
        </xdr:cNvPicPr>
      </xdr:nvPicPr>
      <xdr:blipFill>
        <a:blip xmlns:r="http://schemas.openxmlformats.org/officeDocument/2006/relationships" r:embed="rId4"/>
        <a:stretch>
          <a:fillRect/>
        </a:stretch>
      </xdr:blipFill>
      <xdr:spPr>
        <a:xfrm>
          <a:off x="0" y="192269225"/>
          <a:ext cx="669178" cy="744162"/>
        </a:xfrm>
        <a:prstGeom prst="rect">
          <a:avLst/>
        </a:prstGeom>
      </xdr:spPr>
    </xdr:pic>
    <xdr:clientData/>
  </xdr:twoCellAnchor>
  <xdr:twoCellAnchor editAs="oneCell">
    <xdr:from>
      <xdr:col>0</xdr:col>
      <xdr:colOff>0</xdr:colOff>
      <xdr:row>489</xdr:row>
      <xdr:rowOff>145126</xdr:rowOff>
    </xdr:from>
    <xdr:to>
      <xdr:col>0</xdr:col>
      <xdr:colOff>665368</xdr:colOff>
      <xdr:row>1337</xdr:row>
      <xdr:rowOff>332336</xdr:rowOff>
    </xdr:to>
    <xdr:pic>
      <xdr:nvPicPr>
        <xdr:cNvPr id="42" name="Рисунок 41">
          <a:hlinkClick xmlns:r="http://schemas.openxmlformats.org/officeDocument/2006/relationships" r:id="rId3"/>
          <a:extLst>
            <a:ext uri="{FF2B5EF4-FFF2-40B4-BE49-F238E27FC236}">
              <a16:creationId xmlns="" xmlns:a16="http://schemas.microsoft.com/office/drawing/2014/main" id="{59626945-86F3-4006-BFFB-92DFF9273191}"/>
            </a:ext>
          </a:extLst>
        </xdr:cNvPr>
        <xdr:cNvPicPr>
          <a:picLocks noChangeAspect="1"/>
        </xdr:cNvPicPr>
      </xdr:nvPicPr>
      <xdr:blipFill>
        <a:blip xmlns:r="http://schemas.openxmlformats.org/officeDocument/2006/relationships" r:embed="rId4"/>
        <a:stretch>
          <a:fillRect/>
        </a:stretch>
      </xdr:blipFill>
      <xdr:spPr>
        <a:xfrm>
          <a:off x="0" y="197260671"/>
          <a:ext cx="669178" cy="736542"/>
        </a:xfrm>
        <a:prstGeom prst="rect">
          <a:avLst/>
        </a:prstGeom>
      </xdr:spPr>
    </xdr:pic>
    <xdr:clientData/>
  </xdr:twoCellAnchor>
  <xdr:twoCellAnchor editAs="oneCell">
    <xdr:from>
      <xdr:col>0</xdr:col>
      <xdr:colOff>0</xdr:colOff>
      <xdr:row>502</xdr:row>
      <xdr:rowOff>73948</xdr:rowOff>
    </xdr:from>
    <xdr:to>
      <xdr:col>0</xdr:col>
      <xdr:colOff>665368</xdr:colOff>
      <xdr:row>1337</xdr:row>
      <xdr:rowOff>330430</xdr:rowOff>
    </xdr:to>
    <xdr:pic>
      <xdr:nvPicPr>
        <xdr:cNvPr id="43" name="Рисунок 42">
          <a:hlinkClick xmlns:r="http://schemas.openxmlformats.org/officeDocument/2006/relationships" r:id="rId3"/>
          <a:extLst>
            <a:ext uri="{FF2B5EF4-FFF2-40B4-BE49-F238E27FC236}">
              <a16:creationId xmlns="" xmlns:a16="http://schemas.microsoft.com/office/drawing/2014/main" id="{3C43C24F-E5A4-4CAA-BA9E-7F439B50B668}"/>
            </a:ext>
          </a:extLst>
        </xdr:cNvPr>
        <xdr:cNvPicPr>
          <a:picLocks noChangeAspect="1"/>
        </xdr:cNvPicPr>
      </xdr:nvPicPr>
      <xdr:blipFill>
        <a:blip xmlns:r="http://schemas.openxmlformats.org/officeDocument/2006/relationships" r:embed="rId4"/>
        <a:stretch>
          <a:fillRect/>
        </a:stretch>
      </xdr:blipFill>
      <xdr:spPr>
        <a:xfrm>
          <a:off x="0" y="202315675"/>
          <a:ext cx="669178" cy="742257"/>
        </a:xfrm>
        <a:prstGeom prst="rect">
          <a:avLst/>
        </a:prstGeom>
      </xdr:spPr>
    </xdr:pic>
    <xdr:clientData/>
  </xdr:twoCellAnchor>
  <xdr:twoCellAnchor editAs="oneCell">
    <xdr:from>
      <xdr:col>0</xdr:col>
      <xdr:colOff>0</xdr:colOff>
      <xdr:row>515</xdr:row>
      <xdr:rowOff>191711</xdr:rowOff>
    </xdr:from>
    <xdr:to>
      <xdr:col>0</xdr:col>
      <xdr:colOff>667273</xdr:colOff>
      <xdr:row>1337</xdr:row>
      <xdr:rowOff>322810</xdr:rowOff>
    </xdr:to>
    <xdr:pic>
      <xdr:nvPicPr>
        <xdr:cNvPr id="44" name="Рисунок 43">
          <a:hlinkClick xmlns:r="http://schemas.openxmlformats.org/officeDocument/2006/relationships" r:id="rId3"/>
          <a:extLst>
            <a:ext uri="{FF2B5EF4-FFF2-40B4-BE49-F238E27FC236}">
              <a16:creationId xmlns="" xmlns:a16="http://schemas.microsoft.com/office/drawing/2014/main" id="{F73A00C4-EEF1-4C6B-8609-FC5187DEA1E6}"/>
            </a:ext>
          </a:extLst>
        </xdr:cNvPr>
        <xdr:cNvPicPr>
          <a:picLocks noChangeAspect="1"/>
        </xdr:cNvPicPr>
      </xdr:nvPicPr>
      <xdr:blipFill>
        <a:blip xmlns:r="http://schemas.openxmlformats.org/officeDocument/2006/relationships" r:embed="rId4"/>
        <a:stretch>
          <a:fillRect/>
        </a:stretch>
      </xdr:blipFill>
      <xdr:spPr>
        <a:xfrm>
          <a:off x="0" y="207559620"/>
          <a:ext cx="663463" cy="742257"/>
        </a:xfrm>
        <a:prstGeom prst="rect">
          <a:avLst/>
        </a:prstGeom>
      </xdr:spPr>
    </xdr:pic>
    <xdr:clientData/>
  </xdr:twoCellAnchor>
  <xdr:twoCellAnchor editAs="oneCell">
    <xdr:from>
      <xdr:col>0</xdr:col>
      <xdr:colOff>0</xdr:colOff>
      <xdr:row>528</xdr:row>
      <xdr:rowOff>84338</xdr:rowOff>
    </xdr:from>
    <xdr:to>
      <xdr:col>0</xdr:col>
      <xdr:colOff>669178</xdr:colOff>
      <xdr:row>1337</xdr:row>
      <xdr:rowOff>322811</xdr:rowOff>
    </xdr:to>
    <xdr:pic>
      <xdr:nvPicPr>
        <xdr:cNvPr id="45" name="Рисунок 44">
          <a:hlinkClick xmlns:r="http://schemas.openxmlformats.org/officeDocument/2006/relationships" r:id="rId3"/>
          <a:extLst>
            <a:ext uri="{FF2B5EF4-FFF2-40B4-BE49-F238E27FC236}">
              <a16:creationId xmlns="" xmlns:a16="http://schemas.microsoft.com/office/drawing/2014/main" id="{4865F966-C59E-486E-BAD5-09542ECD560E}"/>
            </a:ext>
          </a:extLst>
        </xdr:cNvPr>
        <xdr:cNvPicPr>
          <a:picLocks noChangeAspect="1"/>
        </xdr:cNvPicPr>
      </xdr:nvPicPr>
      <xdr:blipFill>
        <a:blip xmlns:r="http://schemas.openxmlformats.org/officeDocument/2006/relationships" r:embed="rId4"/>
        <a:stretch>
          <a:fillRect/>
        </a:stretch>
      </xdr:blipFill>
      <xdr:spPr>
        <a:xfrm>
          <a:off x="0" y="212578429"/>
          <a:ext cx="665368" cy="742257"/>
        </a:xfrm>
        <a:prstGeom prst="rect">
          <a:avLst/>
        </a:prstGeom>
      </xdr:spPr>
    </xdr:pic>
    <xdr:clientData/>
  </xdr:twoCellAnchor>
  <xdr:twoCellAnchor editAs="oneCell">
    <xdr:from>
      <xdr:col>0</xdr:col>
      <xdr:colOff>0</xdr:colOff>
      <xdr:row>541</xdr:row>
      <xdr:rowOff>138198</xdr:rowOff>
    </xdr:from>
    <xdr:to>
      <xdr:col>0</xdr:col>
      <xdr:colOff>669178</xdr:colOff>
      <xdr:row>1337</xdr:row>
      <xdr:rowOff>305666</xdr:rowOff>
    </xdr:to>
    <xdr:pic>
      <xdr:nvPicPr>
        <xdr:cNvPr id="46" name="Рисунок 45">
          <a:hlinkClick xmlns:r="http://schemas.openxmlformats.org/officeDocument/2006/relationships" r:id="rId3"/>
          <a:extLst>
            <a:ext uri="{FF2B5EF4-FFF2-40B4-BE49-F238E27FC236}">
              <a16:creationId xmlns="" xmlns:a16="http://schemas.microsoft.com/office/drawing/2014/main" id="{84DD482A-FA35-4008-ADD9-F08C14A57768}"/>
            </a:ext>
          </a:extLst>
        </xdr:cNvPr>
        <xdr:cNvPicPr>
          <a:picLocks noChangeAspect="1"/>
        </xdr:cNvPicPr>
      </xdr:nvPicPr>
      <xdr:blipFill>
        <a:blip xmlns:r="http://schemas.openxmlformats.org/officeDocument/2006/relationships" r:embed="rId4"/>
        <a:stretch>
          <a:fillRect/>
        </a:stretch>
      </xdr:blipFill>
      <xdr:spPr>
        <a:xfrm>
          <a:off x="0" y="217758471"/>
          <a:ext cx="665368" cy="732732"/>
        </a:xfrm>
        <a:prstGeom prst="rect">
          <a:avLst/>
        </a:prstGeom>
      </xdr:spPr>
    </xdr:pic>
    <xdr:clientData/>
  </xdr:twoCellAnchor>
  <xdr:twoCellAnchor editAs="oneCell">
    <xdr:from>
      <xdr:col>0</xdr:col>
      <xdr:colOff>17318</xdr:colOff>
      <xdr:row>554</xdr:row>
      <xdr:rowOff>134387</xdr:rowOff>
    </xdr:from>
    <xdr:to>
      <xdr:col>0</xdr:col>
      <xdr:colOff>682686</xdr:colOff>
      <xdr:row>1337</xdr:row>
      <xdr:rowOff>309477</xdr:rowOff>
    </xdr:to>
    <xdr:pic>
      <xdr:nvPicPr>
        <xdr:cNvPr id="47" name="Рисунок 46">
          <a:hlinkClick xmlns:r="http://schemas.openxmlformats.org/officeDocument/2006/relationships" r:id="rId3"/>
          <a:extLst>
            <a:ext uri="{FF2B5EF4-FFF2-40B4-BE49-F238E27FC236}">
              <a16:creationId xmlns="" xmlns:a16="http://schemas.microsoft.com/office/drawing/2014/main" id="{B5F60889-23FA-419E-928D-78A9E45E2F7A}"/>
            </a:ext>
          </a:extLst>
        </xdr:cNvPr>
        <xdr:cNvPicPr>
          <a:picLocks noChangeAspect="1"/>
        </xdr:cNvPicPr>
      </xdr:nvPicPr>
      <xdr:blipFill>
        <a:blip xmlns:r="http://schemas.openxmlformats.org/officeDocument/2006/relationships" r:embed="rId4"/>
        <a:stretch>
          <a:fillRect/>
        </a:stretch>
      </xdr:blipFill>
      <xdr:spPr>
        <a:xfrm>
          <a:off x="17318" y="222880842"/>
          <a:ext cx="665368" cy="732732"/>
        </a:xfrm>
        <a:prstGeom prst="rect">
          <a:avLst/>
        </a:prstGeom>
      </xdr:spPr>
    </xdr:pic>
    <xdr:clientData/>
  </xdr:twoCellAnchor>
  <xdr:twoCellAnchor editAs="oneCell">
    <xdr:from>
      <xdr:col>0</xdr:col>
      <xdr:colOff>55765</xdr:colOff>
      <xdr:row>567</xdr:row>
      <xdr:rowOff>130577</xdr:rowOff>
    </xdr:from>
    <xdr:to>
      <xdr:col>1</xdr:col>
      <xdr:colOff>20613</xdr:colOff>
      <xdr:row>1337</xdr:row>
      <xdr:rowOff>313286</xdr:rowOff>
    </xdr:to>
    <xdr:pic>
      <xdr:nvPicPr>
        <xdr:cNvPr id="48" name="Рисунок 47">
          <a:hlinkClick xmlns:r="http://schemas.openxmlformats.org/officeDocument/2006/relationships" r:id="rId3"/>
          <a:extLst>
            <a:ext uri="{FF2B5EF4-FFF2-40B4-BE49-F238E27FC236}">
              <a16:creationId xmlns="" xmlns:a16="http://schemas.microsoft.com/office/drawing/2014/main" id="{E307553D-6BE8-4C52-8725-9323BB46FBBC}"/>
            </a:ext>
          </a:extLst>
        </xdr:cNvPr>
        <xdr:cNvPicPr>
          <a:picLocks noChangeAspect="1"/>
        </xdr:cNvPicPr>
      </xdr:nvPicPr>
      <xdr:blipFill>
        <a:blip xmlns:r="http://schemas.openxmlformats.org/officeDocument/2006/relationships" r:embed="rId4"/>
        <a:stretch>
          <a:fillRect/>
        </a:stretch>
      </xdr:blipFill>
      <xdr:spPr>
        <a:xfrm>
          <a:off x="55765" y="228003213"/>
          <a:ext cx="661558" cy="732732"/>
        </a:xfrm>
        <a:prstGeom prst="rect">
          <a:avLst/>
        </a:prstGeom>
      </xdr:spPr>
    </xdr:pic>
    <xdr:clientData/>
  </xdr:twoCellAnchor>
  <xdr:twoCellAnchor editAs="oneCell">
    <xdr:from>
      <xdr:col>0</xdr:col>
      <xdr:colOff>0</xdr:colOff>
      <xdr:row>580</xdr:row>
      <xdr:rowOff>134387</xdr:rowOff>
    </xdr:from>
    <xdr:to>
      <xdr:col>0</xdr:col>
      <xdr:colOff>665368</xdr:colOff>
      <xdr:row>1337</xdr:row>
      <xdr:rowOff>309475</xdr:rowOff>
    </xdr:to>
    <xdr:pic>
      <xdr:nvPicPr>
        <xdr:cNvPr id="49" name="Рисунок 48">
          <a:hlinkClick xmlns:r="http://schemas.openxmlformats.org/officeDocument/2006/relationships" r:id="rId3"/>
          <a:extLst>
            <a:ext uri="{FF2B5EF4-FFF2-40B4-BE49-F238E27FC236}">
              <a16:creationId xmlns="" xmlns:a16="http://schemas.microsoft.com/office/drawing/2014/main" id="{5D1D0EAA-01D9-411C-A4A2-ABD75283AF7C}"/>
            </a:ext>
          </a:extLst>
        </xdr:cNvPr>
        <xdr:cNvPicPr>
          <a:picLocks noChangeAspect="1"/>
        </xdr:cNvPicPr>
      </xdr:nvPicPr>
      <xdr:blipFill>
        <a:blip xmlns:r="http://schemas.openxmlformats.org/officeDocument/2006/relationships" r:embed="rId4"/>
        <a:stretch>
          <a:fillRect/>
        </a:stretch>
      </xdr:blipFill>
      <xdr:spPr>
        <a:xfrm>
          <a:off x="0" y="233133205"/>
          <a:ext cx="661558" cy="721302"/>
        </a:xfrm>
        <a:prstGeom prst="rect">
          <a:avLst/>
        </a:prstGeom>
      </xdr:spPr>
    </xdr:pic>
    <xdr:clientData/>
  </xdr:twoCellAnchor>
  <xdr:twoCellAnchor editAs="oneCell">
    <xdr:from>
      <xdr:col>0</xdr:col>
      <xdr:colOff>0</xdr:colOff>
      <xdr:row>593</xdr:row>
      <xdr:rowOff>61304</xdr:rowOff>
    </xdr:from>
    <xdr:to>
      <xdr:col>0</xdr:col>
      <xdr:colOff>665368</xdr:colOff>
      <xdr:row>1337</xdr:row>
      <xdr:rowOff>305665</xdr:rowOff>
    </xdr:to>
    <xdr:pic>
      <xdr:nvPicPr>
        <xdr:cNvPr id="50" name="Рисунок 49">
          <a:hlinkClick xmlns:r="http://schemas.openxmlformats.org/officeDocument/2006/relationships" r:id="rId3"/>
          <a:extLst>
            <a:ext uri="{FF2B5EF4-FFF2-40B4-BE49-F238E27FC236}">
              <a16:creationId xmlns="" xmlns:a16="http://schemas.microsoft.com/office/drawing/2014/main" id="{15BB53C5-024E-4854-8F17-DAA504988BA6}"/>
            </a:ext>
          </a:extLst>
        </xdr:cNvPr>
        <xdr:cNvPicPr>
          <a:picLocks noChangeAspect="1"/>
        </xdr:cNvPicPr>
      </xdr:nvPicPr>
      <xdr:blipFill>
        <a:blip xmlns:r="http://schemas.openxmlformats.org/officeDocument/2006/relationships" r:embed="rId4"/>
        <a:stretch>
          <a:fillRect/>
        </a:stretch>
      </xdr:blipFill>
      <xdr:spPr>
        <a:xfrm>
          <a:off x="0" y="238186304"/>
          <a:ext cx="669178" cy="725112"/>
        </a:xfrm>
        <a:prstGeom prst="rect">
          <a:avLst/>
        </a:prstGeom>
      </xdr:spPr>
    </xdr:pic>
    <xdr:clientData/>
  </xdr:twoCellAnchor>
  <xdr:twoCellAnchor editAs="oneCell">
    <xdr:from>
      <xdr:col>0</xdr:col>
      <xdr:colOff>0</xdr:colOff>
      <xdr:row>606</xdr:row>
      <xdr:rowOff>178721</xdr:rowOff>
    </xdr:from>
    <xdr:to>
      <xdr:col>0</xdr:col>
      <xdr:colOff>665368</xdr:colOff>
      <xdr:row>1337</xdr:row>
      <xdr:rowOff>301855</xdr:rowOff>
    </xdr:to>
    <xdr:pic>
      <xdr:nvPicPr>
        <xdr:cNvPr id="51" name="Рисунок 50">
          <a:hlinkClick xmlns:r="http://schemas.openxmlformats.org/officeDocument/2006/relationships" r:id="rId3"/>
          <a:extLst>
            <a:ext uri="{FF2B5EF4-FFF2-40B4-BE49-F238E27FC236}">
              <a16:creationId xmlns="" xmlns:a16="http://schemas.microsoft.com/office/drawing/2014/main" id="{E974A7AF-DEA3-47FF-8B21-3B18C2E05041}"/>
            </a:ext>
          </a:extLst>
        </xdr:cNvPr>
        <xdr:cNvPicPr>
          <a:picLocks noChangeAspect="1"/>
        </xdr:cNvPicPr>
      </xdr:nvPicPr>
      <xdr:blipFill>
        <a:blip xmlns:r="http://schemas.openxmlformats.org/officeDocument/2006/relationships" r:embed="rId4"/>
        <a:stretch>
          <a:fillRect/>
        </a:stretch>
      </xdr:blipFill>
      <xdr:spPr>
        <a:xfrm>
          <a:off x="0" y="243429903"/>
          <a:ext cx="669178" cy="721302"/>
        </a:xfrm>
        <a:prstGeom prst="rect">
          <a:avLst/>
        </a:prstGeom>
      </xdr:spPr>
    </xdr:pic>
    <xdr:clientData/>
  </xdr:twoCellAnchor>
  <xdr:twoCellAnchor editAs="oneCell">
    <xdr:from>
      <xdr:col>0</xdr:col>
      <xdr:colOff>17318</xdr:colOff>
      <xdr:row>619</xdr:row>
      <xdr:rowOff>140274</xdr:rowOff>
    </xdr:from>
    <xdr:to>
      <xdr:col>0</xdr:col>
      <xdr:colOff>686496</xdr:colOff>
      <xdr:row>1337</xdr:row>
      <xdr:rowOff>298046</xdr:rowOff>
    </xdr:to>
    <xdr:pic>
      <xdr:nvPicPr>
        <xdr:cNvPr id="52" name="Рисунок 51">
          <a:hlinkClick xmlns:r="http://schemas.openxmlformats.org/officeDocument/2006/relationships" r:id="rId3"/>
          <a:extLst>
            <a:ext uri="{FF2B5EF4-FFF2-40B4-BE49-F238E27FC236}">
              <a16:creationId xmlns="" xmlns:a16="http://schemas.microsoft.com/office/drawing/2014/main" id="{964659C7-81D2-4893-B068-474B14C3DF13}"/>
            </a:ext>
          </a:extLst>
        </xdr:cNvPr>
        <xdr:cNvPicPr>
          <a:picLocks noChangeAspect="1"/>
        </xdr:cNvPicPr>
      </xdr:nvPicPr>
      <xdr:blipFill>
        <a:blip xmlns:r="http://schemas.openxmlformats.org/officeDocument/2006/relationships" r:embed="rId4"/>
        <a:stretch>
          <a:fillRect/>
        </a:stretch>
      </xdr:blipFill>
      <xdr:spPr>
        <a:xfrm>
          <a:off x="17318" y="248517638"/>
          <a:ext cx="669178" cy="717492"/>
        </a:xfrm>
        <a:prstGeom prst="rect">
          <a:avLst/>
        </a:prstGeom>
      </xdr:spPr>
    </xdr:pic>
    <xdr:clientData/>
  </xdr:twoCellAnchor>
  <xdr:twoCellAnchor editAs="oneCell">
    <xdr:from>
      <xdr:col>0</xdr:col>
      <xdr:colOff>0</xdr:colOff>
      <xdr:row>632</xdr:row>
      <xdr:rowOff>136465</xdr:rowOff>
    </xdr:from>
    <xdr:to>
      <xdr:col>0</xdr:col>
      <xdr:colOff>669178</xdr:colOff>
      <xdr:row>1337</xdr:row>
      <xdr:rowOff>301856</xdr:rowOff>
    </xdr:to>
    <xdr:pic>
      <xdr:nvPicPr>
        <xdr:cNvPr id="53" name="Рисунок 52">
          <a:hlinkClick xmlns:r="http://schemas.openxmlformats.org/officeDocument/2006/relationships" r:id="rId3"/>
          <a:extLst>
            <a:ext uri="{FF2B5EF4-FFF2-40B4-BE49-F238E27FC236}">
              <a16:creationId xmlns="" xmlns:a16="http://schemas.microsoft.com/office/drawing/2014/main" id="{A3DB493E-2701-4A34-AA98-2E59C6CF523E}"/>
            </a:ext>
          </a:extLst>
        </xdr:cNvPr>
        <xdr:cNvPicPr>
          <a:picLocks noChangeAspect="1"/>
        </xdr:cNvPicPr>
      </xdr:nvPicPr>
      <xdr:blipFill>
        <a:blip xmlns:r="http://schemas.openxmlformats.org/officeDocument/2006/relationships" r:embed="rId4"/>
        <a:stretch>
          <a:fillRect/>
        </a:stretch>
      </xdr:blipFill>
      <xdr:spPr>
        <a:xfrm>
          <a:off x="0" y="253640010"/>
          <a:ext cx="665368" cy="721302"/>
        </a:xfrm>
        <a:prstGeom prst="rect">
          <a:avLst/>
        </a:prstGeom>
      </xdr:spPr>
    </xdr:pic>
    <xdr:clientData/>
  </xdr:twoCellAnchor>
  <xdr:twoCellAnchor editAs="oneCell">
    <xdr:from>
      <xdr:col>0</xdr:col>
      <xdr:colOff>17318</xdr:colOff>
      <xdr:row>645</xdr:row>
      <xdr:rowOff>167292</xdr:rowOff>
    </xdr:from>
    <xdr:to>
      <xdr:col>0</xdr:col>
      <xdr:colOff>682686</xdr:colOff>
      <xdr:row>1337</xdr:row>
      <xdr:rowOff>313287</xdr:rowOff>
    </xdr:to>
    <xdr:pic>
      <xdr:nvPicPr>
        <xdr:cNvPr id="54" name="Рисунок 53">
          <a:hlinkClick xmlns:r="http://schemas.openxmlformats.org/officeDocument/2006/relationships" r:id="rId3"/>
          <a:extLst>
            <a:ext uri="{FF2B5EF4-FFF2-40B4-BE49-F238E27FC236}">
              <a16:creationId xmlns="" xmlns:a16="http://schemas.microsoft.com/office/drawing/2014/main" id="{E8334518-8CBB-49E9-A16C-99748CC52240}"/>
            </a:ext>
          </a:extLst>
        </xdr:cNvPr>
        <xdr:cNvPicPr>
          <a:picLocks noChangeAspect="1"/>
        </xdr:cNvPicPr>
      </xdr:nvPicPr>
      <xdr:blipFill>
        <a:blip xmlns:r="http://schemas.openxmlformats.org/officeDocument/2006/relationships" r:embed="rId4"/>
        <a:stretch>
          <a:fillRect/>
        </a:stretch>
      </xdr:blipFill>
      <xdr:spPr>
        <a:xfrm>
          <a:off x="17318" y="258797019"/>
          <a:ext cx="665368" cy="725112"/>
        </a:xfrm>
        <a:prstGeom prst="rect">
          <a:avLst/>
        </a:prstGeom>
      </xdr:spPr>
    </xdr:pic>
    <xdr:clientData/>
  </xdr:twoCellAnchor>
  <xdr:twoCellAnchor editAs="oneCell">
    <xdr:from>
      <xdr:col>0</xdr:col>
      <xdr:colOff>0</xdr:colOff>
      <xdr:row>658</xdr:row>
      <xdr:rowOff>136466</xdr:rowOff>
    </xdr:from>
    <xdr:to>
      <xdr:col>0</xdr:col>
      <xdr:colOff>665368</xdr:colOff>
      <xdr:row>1337</xdr:row>
      <xdr:rowOff>301857</xdr:rowOff>
    </xdr:to>
    <xdr:pic>
      <xdr:nvPicPr>
        <xdr:cNvPr id="55" name="Рисунок 54">
          <a:hlinkClick xmlns:r="http://schemas.openxmlformats.org/officeDocument/2006/relationships" r:id="rId3"/>
          <a:extLst>
            <a:ext uri="{FF2B5EF4-FFF2-40B4-BE49-F238E27FC236}">
              <a16:creationId xmlns="" xmlns:a16="http://schemas.microsoft.com/office/drawing/2014/main" id="{A5BB5183-8EF4-4E14-900E-CFB91D557465}"/>
            </a:ext>
          </a:extLst>
        </xdr:cNvPr>
        <xdr:cNvPicPr>
          <a:picLocks noChangeAspect="1"/>
        </xdr:cNvPicPr>
      </xdr:nvPicPr>
      <xdr:blipFill>
        <a:blip xmlns:r="http://schemas.openxmlformats.org/officeDocument/2006/relationships" r:embed="rId4"/>
        <a:stretch>
          <a:fillRect/>
        </a:stretch>
      </xdr:blipFill>
      <xdr:spPr>
        <a:xfrm>
          <a:off x="0" y="263892375"/>
          <a:ext cx="661558" cy="721302"/>
        </a:xfrm>
        <a:prstGeom prst="rect">
          <a:avLst/>
        </a:prstGeom>
      </xdr:spPr>
    </xdr:pic>
    <xdr:clientData/>
  </xdr:twoCellAnchor>
  <xdr:twoCellAnchor editAs="oneCell">
    <xdr:from>
      <xdr:col>0</xdr:col>
      <xdr:colOff>34636</xdr:colOff>
      <xdr:row>671</xdr:row>
      <xdr:rowOff>149974</xdr:rowOff>
    </xdr:from>
    <xdr:to>
      <xdr:col>1</xdr:col>
      <xdr:colOff>5372</xdr:colOff>
      <xdr:row>1337</xdr:row>
      <xdr:rowOff>309476</xdr:rowOff>
    </xdr:to>
    <xdr:pic>
      <xdr:nvPicPr>
        <xdr:cNvPr id="56" name="Рисунок 55">
          <a:hlinkClick xmlns:r="http://schemas.openxmlformats.org/officeDocument/2006/relationships" r:id="rId3"/>
          <a:extLst>
            <a:ext uri="{FF2B5EF4-FFF2-40B4-BE49-F238E27FC236}">
              <a16:creationId xmlns="" xmlns:a16="http://schemas.microsoft.com/office/drawing/2014/main" id="{1DB6BFBC-C333-48BF-85B9-341E0E4A15AD}"/>
            </a:ext>
          </a:extLst>
        </xdr:cNvPr>
        <xdr:cNvPicPr>
          <a:picLocks noChangeAspect="1"/>
        </xdr:cNvPicPr>
      </xdr:nvPicPr>
      <xdr:blipFill>
        <a:blip xmlns:r="http://schemas.openxmlformats.org/officeDocument/2006/relationships" r:embed="rId4"/>
        <a:stretch>
          <a:fillRect/>
        </a:stretch>
      </xdr:blipFill>
      <xdr:spPr>
        <a:xfrm>
          <a:off x="34636" y="269032065"/>
          <a:ext cx="669178" cy="725112"/>
        </a:xfrm>
        <a:prstGeom prst="rect">
          <a:avLst/>
        </a:prstGeom>
      </xdr:spPr>
    </xdr:pic>
    <xdr:clientData/>
  </xdr:twoCellAnchor>
  <xdr:twoCellAnchor editAs="oneCell">
    <xdr:from>
      <xdr:col>0</xdr:col>
      <xdr:colOff>0</xdr:colOff>
      <xdr:row>684</xdr:row>
      <xdr:rowOff>163828</xdr:rowOff>
    </xdr:from>
    <xdr:to>
      <xdr:col>0</xdr:col>
      <xdr:colOff>669178</xdr:colOff>
      <xdr:row>1337</xdr:row>
      <xdr:rowOff>313285</xdr:rowOff>
    </xdr:to>
    <xdr:pic>
      <xdr:nvPicPr>
        <xdr:cNvPr id="57" name="Рисунок 56">
          <a:hlinkClick xmlns:r="http://schemas.openxmlformats.org/officeDocument/2006/relationships" r:id="rId3"/>
          <a:extLst>
            <a:ext uri="{FF2B5EF4-FFF2-40B4-BE49-F238E27FC236}">
              <a16:creationId xmlns="" xmlns:a16="http://schemas.microsoft.com/office/drawing/2014/main" id="{F86AF444-3A6E-4461-9858-67AEA728328B}"/>
            </a:ext>
          </a:extLst>
        </xdr:cNvPr>
        <xdr:cNvPicPr>
          <a:picLocks noChangeAspect="1"/>
        </xdr:cNvPicPr>
      </xdr:nvPicPr>
      <xdr:blipFill>
        <a:blip xmlns:r="http://schemas.openxmlformats.org/officeDocument/2006/relationships" r:embed="rId4"/>
        <a:stretch>
          <a:fillRect/>
        </a:stretch>
      </xdr:blipFill>
      <xdr:spPr>
        <a:xfrm>
          <a:off x="0" y="274172101"/>
          <a:ext cx="672988" cy="725112"/>
        </a:xfrm>
        <a:prstGeom prst="rect">
          <a:avLst/>
        </a:prstGeom>
      </xdr:spPr>
    </xdr:pic>
    <xdr:clientData/>
  </xdr:twoCellAnchor>
  <xdr:twoCellAnchor editAs="oneCell">
    <xdr:from>
      <xdr:col>0</xdr:col>
      <xdr:colOff>0</xdr:colOff>
      <xdr:row>697</xdr:row>
      <xdr:rowOff>61824</xdr:rowOff>
    </xdr:from>
    <xdr:to>
      <xdr:col>0</xdr:col>
      <xdr:colOff>669178</xdr:colOff>
      <xdr:row>1337</xdr:row>
      <xdr:rowOff>301855</xdr:rowOff>
    </xdr:to>
    <xdr:pic>
      <xdr:nvPicPr>
        <xdr:cNvPr id="58" name="Рисунок 57">
          <a:hlinkClick xmlns:r="http://schemas.openxmlformats.org/officeDocument/2006/relationships" r:id="rId3"/>
          <a:extLst>
            <a:ext uri="{FF2B5EF4-FFF2-40B4-BE49-F238E27FC236}">
              <a16:creationId xmlns="" xmlns:a16="http://schemas.microsoft.com/office/drawing/2014/main" id="{68FCCF57-758C-4C41-B833-8A6A6B2A045A}"/>
            </a:ext>
          </a:extLst>
        </xdr:cNvPr>
        <xdr:cNvPicPr>
          <a:picLocks noChangeAspect="1"/>
        </xdr:cNvPicPr>
      </xdr:nvPicPr>
      <xdr:blipFill>
        <a:blip xmlns:r="http://schemas.openxmlformats.org/officeDocument/2006/relationships" r:embed="rId4"/>
        <a:stretch>
          <a:fillRect/>
        </a:stretch>
      </xdr:blipFill>
      <xdr:spPr>
        <a:xfrm>
          <a:off x="0" y="279196279"/>
          <a:ext cx="665368" cy="730827"/>
        </a:xfrm>
        <a:prstGeom prst="rect">
          <a:avLst/>
        </a:prstGeom>
      </xdr:spPr>
    </xdr:pic>
    <xdr:clientData/>
  </xdr:twoCellAnchor>
  <xdr:twoCellAnchor editAs="oneCell">
    <xdr:from>
      <xdr:col>0</xdr:col>
      <xdr:colOff>0</xdr:colOff>
      <xdr:row>710</xdr:row>
      <xdr:rowOff>144606</xdr:rowOff>
    </xdr:from>
    <xdr:to>
      <xdr:col>0</xdr:col>
      <xdr:colOff>669178</xdr:colOff>
      <xdr:row>1337</xdr:row>
      <xdr:rowOff>315190</xdr:rowOff>
    </xdr:to>
    <xdr:pic>
      <xdr:nvPicPr>
        <xdr:cNvPr id="59" name="Рисунок 58">
          <a:hlinkClick xmlns:r="http://schemas.openxmlformats.org/officeDocument/2006/relationships" r:id="rId3"/>
          <a:extLst>
            <a:ext uri="{FF2B5EF4-FFF2-40B4-BE49-F238E27FC236}">
              <a16:creationId xmlns="" xmlns:a16="http://schemas.microsoft.com/office/drawing/2014/main" id="{BBEF06AD-9629-425E-91D4-3BA458F25BE4}"/>
            </a:ext>
          </a:extLst>
        </xdr:cNvPr>
        <xdr:cNvPicPr>
          <a:picLocks noChangeAspect="1"/>
        </xdr:cNvPicPr>
      </xdr:nvPicPr>
      <xdr:blipFill>
        <a:blip xmlns:r="http://schemas.openxmlformats.org/officeDocument/2006/relationships" r:embed="rId4"/>
        <a:stretch>
          <a:fillRect/>
        </a:stretch>
      </xdr:blipFill>
      <xdr:spPr>
        <a:xfrm>
          <a:off x="0" y="284405242"/>
          <a:ext cx="665368" cy="730827"/>
        </a:xfrm>
        <a:prstGeom prst="rect">
          <a:avLst/>
        </a:prstGeom>
      </xdr:spPr>
    </xdr:pic>
    <xdr:clientData/>
  </xdr:twoCellAnchor>
  <xdr:twoCellAnchor editAs="oneCell">
    <xdr:from>
      <xdr:col>0</xdr:col>
      <xdr:colOff>0</xdr:colOff>
      <xdr:row>723</xdr:row>
      <xdr:rowOff>177337</xdr:rowOff>
    </xdr:from>
    <xdr:to>
      <xdr:col>0</xdr:col>
      <xdr:colOff>669178</xdr:colOff>
      <xdr:row>1337</xdr:row>
      <xdr:rowOff>305665</xdr:rowOff>
    </xdr:to>
    <xdr:pic>
      <xdr:nvPicPr>
        <xdr:cNvPr id="60" name="Рисунок 59">
          <a:hlinkClick xmlns:r="http://schemas.openxmlformats.org/officeDocument/2006/relationships" r:id="rId3"/>
          <a:extLst>
            <a:ext uri="{FF2B5EF4-FFF2-40B4-BE49-F238E27FC236}">
              <a16:creationId xmlns="" xmlns:a16="http://schemas.microsoft.com/office/drawing/2014/main" id="{23A2214F-D47D-449B-9476-08673B3A2F2C}"/>
            </a:ext>
          </a:extLst>
        </xdr:cNvPr>
        <xdr:cNvPicPr>
          <a:picLocks noChangeAspect="1"/>
        </xdr:cNvPicPr>
      </xdr:nvPicPr>
      <xdr:blipFill>
        <a:blip xmlns:r="http://schemas.openxmlformats.org/officeDocument/2006/relationships" r:embed="rId4"/>
        <a:stretch>
          <a:fillRect/>
        </a:stretch>
      </xdr:blipFill>
      <xdr:spPr>
        <a:xfrm>
          <a:off x="0" y="289564155"/>
          <a:ext cx="665368" cy="732732"/>
        </a:xfrm>
        <a:prstGeom prst="rect">
          <a:avLst/>
        </a:prstGeom>
      </xdr:spPr>
    </xdr:pic>
    <xdr:clientData/>
  </xdr:twoCellAnchor>
  <xdr:twoCellAnchor editAs="oneCell">
    <xdr:from>
      <xdr:col>0</xdr:col>
      <xdr:colOff>0</xdr:colOff>
      <xdr:row>736</xdr:row>
      <xdr:rowOff>173526</xdr:rowOff>
    </xdr:from>
    <xdr:to>
      <xdr:col>0</xdr:col>
      <xdr:colOff>669178</xdr:colOff>
      <xdr:row>1337</xdr:row>
      <xdr:rowOff>309477</xdr:rowOff>
    </xdr:to>
    <xdr:pic>
      <xdr:nvPicPr>
        <xdr:cNvPr id="61" name="Рисунок 60">
          <a:hlinkClick xmlns:r="http://schemas.openxmlformats.org/officeDocument/2006/relationships" r:id="rId3"/>
          <a:extLst>
            <a:ext uri="{FF2B5EF4-FFF2-40B4-BE49-F238E27FC236}">
              <a16:creationId xmlns="" xmlns:a16="http://schemas.microsoft.com/office/drawing/2014/main" id="{FFCA6C7F-E24A-4FA6-A1D7-FA3DE2243526}"/>
            </a:ext>
          </a:extLst>
        </xdr:cNvPr>
        <xdr:cNvPicPr>
          <a:picLocks noChangeAspect="1"/>
        </xdr:cNvPicPr>
      </xdr:nvPicPr>
      <xdr:blipFill>
        <a:blip xmlns:r="http://schemas.openxmlformats.org/officeDocument/2006/relationships" r:embed="rId4"/>
        <a:stretch>
          <a:fillRect/>
        </a:stretch>
      </xdr:blipFill>
      <xdr:spPr>
        <a:xfrm>
          <a:off x="0" y="294686526"/>
          <a:ext cx="665368" cy="732732"/>
        </a:xfrm>
        <a:prstGeom prst="rect">
          <a:avLst/>
        </a:prstGeom>
      </xdr:spPr>
    </xdr:pic>
    <xdr:clientData/>
  </xdr:twoCellAnchor>
  <xdr:twoCellAnchor editAs="oneCell">
    <xdr:from>
      <xdr:col>0</xdr:col>
      <xdr:colOff>0</xdr:colOff>
      <xdr:row>749</xdr:row>
      <xdr:rowOff>221671</xdr:rowOff>
    </xdr:from>
    <xdr:to>
      <xdr:col>0</xdr:col>
      <xdr:colOff>669178</xdr:colOff>
      <xdr:row>1337</xdr:row>
      <xdr:rowOff>317097</xdr:rowOff>
    </xdr:to>
    <xdr:pic>
      <xdr:nvPicPr>
        <xdr:cNvPr id="62" name="Рисунок 61">
          <a:hlinkClick xmlns:r="http://schemas.openxmlformats.org/officeDocument/2006/relationships" r:id="rId3"/>
          <a:extLst>
            <a:ext uri="{FF2B5EF4-FFF2-40B4-BE49-F238E27FC236}">
              <a16:creationId xmlns="" xmlns:a16="http://schemas.microsoft.com/office/drawing/2014/main" id="{4A922E96-26DF-4A88-A7AF-C8F2127FDBA8}"/>
            </a:ext>
          </a:extLst>
        </xdr:cNvPr>
        <xdr:cNvPicPr>
          <a:picLocks noChangeAspect="1"/>
        </xdr:cNvPicPr>
      </xdr:nvPicPr>
      <xdr:blipFill>
        <a:blip xmlns:r="http://schemas.openxmlformats.org/officeDocument/2006/relationships" r:embed="rId4"/>
        <a:stretch>
          <a:fillRect/>
        </a:stretch>
      </xdr:blipFill>
      <xdr:spPr>
        <a:xfrm>
          <a:off x="0" y="299860853"/>
          <a:ext cx="665368" cy="732732"/>
        </a:xfrm>
        <a:prstGeom prst="rect">
          <a:avLst/>
        </a:prstGeom>
      </xdr:spPr>
    </xdr:pic>
    <xdr:clientData/>
  </xdr:twoCellAnchor>
  <xdr:twoCellAnchor editAs="oneCell">
    <xdr:from>
      <xdr:col>0</xdr:col>
      <xdr:colOff>0</xdr:colOff>
      <xdr:row>762</xdr:row>
      <xdr:rowOff>185129</xdr:rowOff>
    </xdr:from>
    <xdr:to>
      <xdr:col>0</xdr:col>
      <xdr:colOff>669178</xdr:colOff>
      <xdr:row>1337</xdr:row>
      <xdr:rowOff>330431</xdr:rowOff>
    </xdr:to>
    <xdr:pic>
      <xdr:nvPicPr>
        <xdr:cNvPr id="63" name="Рисунок 62">
          <a:hlinkClick xmlns:r="http://schemas.openxmlformats.org/officeDocument/2006/relationships" r:id="rId3"/>
          <a:extLst>
            <a:ext uri="{FF2B5EF4-FFF2-40B4-BE49-F238E27FC236}">
              <a16:creationId xmlns="" xmlns:a16="http://schemas.microsoft.com/office/drawing/2014/main" id="{7DBF31F9-CCF6-4E70-A916-C6972F4CFD32}"/>
            </a:ext>
          </a:extLst>
        </xdr:cNvPr>
        <xdr:cNvPicPr>
          <a:picLocks noChangeAspect="1"/>
        </xdr:cNvPicPr>
      </xdr:nvPicPr>
      <xdr:blipFill>
        <a:blip xmlns:r="http://schemas.openxmlformats.org/officeDocument/2006/relationships" r:embed="rId4"/>
        <a:stretch>
          <a:fillRect/>
        </a:stretch>
      </xdr:blipFill>
      <xdr:spPr>
        <a:xfrm>
          <a:off x="0" y="304950493"/>
          <a:ext cx="665368" cy="734637"/>
        </a:xfrm>
        <a:prstGeom prst="rect">
          <a:avLst/>
        </a:prstGeom>
      </xdr:spPr>
    </xdr:pic>
    <xdr:clientData/>
  </xdr:twoCellAnchor>
  <xdr:twoCellAnchor editAs="oneCell">
    <xdr:from>
      <xdr:col>0</xdr:col>
      <xdr:colOff>0</xdr:colOff>
      <xdr:row>775</xdr:row>
      <xdr:rowOff>131271</xdr:rowOff>
    </xdr:from>
    <xdr:to>
      <xdr:col>0</xdr:col>
      <xdr:colOff>669178</xdr:colOff>
      <xdr:row>1337</xdr:row>
      <xdr:rowOff>313285</xdr:rowOff>
    </xdr:to>
    <xdr:pic>
      <xdr:nvPicPr>
        <xdr:cNvPr id="64" name="Рисунок 63">
          <a:hlinkClick xmlns:r="http://schemas.openxmlformats.org/officeDocument/2006/relationships" r:id="rId3"/>
          <a:extLst>
            <a:ext uri="{FF2B5EF4-FFF2-40B4-BE49-F238E27FC236}">
              <a16:creationId xmlns="" xmlns:a16="http://schemas.microsoft.com/office/drawing/2014/main" id="{4616A9CD-2B07-41EB-944C-0A57C68A3D9C}"/>
            </a:ext>
          </a:extLst>
        </xdr:cNvPr>
        <xdr:cNvPicPr>
          <a:picLocks noChangeAspect="1"/>
        </xdr:cNvPicPr>
      </xdr:nvPicPr>
      <xdr:blipFill>
        <a:blip xmlns:r="http://schemas.openxmlformats.org/officeDocument/2006/relationships" r:embed="rId4"/>
        <a:stretch>
          <a:fillRect/>
        </a:stretch>
      </xdr:blipFill>
      <xdr:spPr>
        <a:xfrm>
          <a:off x="0" y="310022816"/>
          <a:ext cx="665368" cy="740352"/>
        </a:xfrm>
        <a:prstGeom prst="rect">
          <a:avLst/>
        </a:prstGeom>
      </xdr:spPr>
    </xdr:pic>
    <xdr:clientData/>
  </xdr:twoCellAnchor>
  <xdr:twoCellAnchor editAs="oneCell">
    <xdr:from>
      <xdr:col>0</xdr:col>
      <xdr:colOff>34637</xdr:colOff>
      <xdr:row>788</xdr:row>
      <xdr:rowOff>65808</xdr:rowOff>
    </xdr:from>
    <xdr:to>
      <xdr:col>1</xdr:col>
      <xdr:colOff>1563</xdr:colOff>
      <xdr:row>1337</xdr:row>
      <xdr:rowOff>317095</xdr:rowOff>
    </xdr:to>
    <xdr:pic>
      <xdr:nvPicPr>
        <xdr:cNvPr id="65" name="Рисунок 64">
          <a:hlinkClick xmlns:r="http://schemas.openxmlformats.org/officeDocument/2006/relationships" r:id="rId3"/>
          <a:extLst>
            <a:ext uri="{FF2B5EF4-FFF2-40B4-BE49-F238E27FC236}">
              <a16:creationId xmlns="" xmlns:a16="http://schemas.microsoft.com/office/drawing/2014/main" id="{312B3A08-0C7A-45D4-BC0E-72F9773C8C1E}"/>
            </a:ext>
          </a:extLst>
        </xdr:cNvPr>
        <xdr:cNvPicPr>
          <a:picLocks noChangeAspect="1"/>
        </xdr:cNvPicPr>
      </xdr:nvPicPr>
      <xdr:blipFill>
        <a:blip xmlns:r="http://schemas.openxmlformats.org/officeDocument/2006/relationships" r:embed="rId4"/>
        <a:stretch>
          <a:fillRect/>
        </a:stretch>
      </xdr:blipFill>
      <xdr:spPr>
        <a:xfrm>
          <a:off x="34637" y="315083535"/>
          <a:ext cx="665368" cy="732732"/>
        </a:xfrm>
        <a:prstGeom prst="rect">
          <a:avLst/>
        </a:prstGeom>
      </xdr:spPr>
    </xdr:pic>
    <xdr:clientData/>
  </xdr:twoCellAnchor>
  <xdr:twoCellAnchor editAs="oneCell">
    <xdr:from>
      <xdr:col>0</xdr:col>
      <xdr:colOff>34637</xdr:colOff>
      <xdr:row>801</xdr:row>
      <xdr:rowOff>115857</xdr:rowOff>
    </xdr:from>
    <xdr:to>
      <xdr:col>1</xdr:col>
      <xdr:colOff>1563</xdr:colOff>
      <xdr:row>1337</xdr:row>
      <xdr:rowOff>322811</xdr:rowOff>
    </xdr:to>
    <xdr:pic>
      <xdr:nvPicPr>
        <xdr:cNvPr id="66" name="Рисунок 65">
          <a:hlinkClick xmlns:r="http://schemas.openxmlformats.org/officeDocument/2006/relationships" r:id="rId3"/>
          <a:extLst>
            <a:ext uri="{FF2B5EF4-FFF2-40B4-BE49-F238E27FC236}">
              <a16:creationId xmlns="" xmlns:a16="http://schemas.microsoft.com/office/drawing/2014/main" id="{9944363B-E1B3-4227-94E6-4446439FF791}"/>
            </a:ext>
          </a:extLst>
        </xdr:cNvPr>
        <xdr:cNvPicPr>
          <a:picLocks noChangeAspect="1"/>
        </xdr:cNvPicPr>
      </xdr:nvPicPr>
      <xdr:blipFill>
        <a:blip xmlns:r="http://schemas.openxmlformats.org/officeDocument/2006/relationships" r:embed="rId4"/>
        <a:stretch>
          <a:fillRect/>
        </a:stretch>
      </xdr:blipFill>
      <xdr:spPr>
        <a:xfrm>
          <a:off x="34637" y="320259766"/>
          <a:ext cx="672988" cy="734637"/>
        </a:xfrm>
        <a:prstGeom prst="rect">
          <a:avLst/>
        </a:prstGeom>
      </xdr:spPr>
    </xdr:pic>
    <xdr:clientData/>
  </xdr:twoCellAnchor>
  <xdr:twoCellAnchor editAs="oneCell">
    <xdr:from>
      <xdr:col>0</xdr:col>
      <xdr:colOff>0</xdr:colOff>
      <xdr:row>814</xdr:row>
      <xdr:rowOff>95075</xdr:rowOff>
    </xdr:from>
    <xdr:to>
      <xdr:col>0</xdr:col>
      <xdr:colOff>663463</xdr:colOff>
      <xdr:row>1337</xdr:row>
      <xdr:rowOff>326621</xdr:rowOff>
    </xdr:to>
    <xdr:pic>
      <xdr:nvPicPr>
        <xdr:cNvPr id="67" name="Рисунок 66">
          <a:hlinkClick xmlns:r="http://schemas.openxmlformats.org/officeDocument/2006/relationships" r:id="rId3"/>
          <a:extLst>
            <a:ext uri="{FF2B5EF4-FFF2-40B4-BE49-F238E27FC236}">
              <a16:creationId xmlns="" xmlns:a16="http://schemas.microsoft.com/office/drawing/2014/main" id="{2A72AB4C-F9B0-42B2-BEA1-DF441C8E705D}"/>
            </a:ext>
          </a:extLst>
        </xdr:cNvPr>
        <xdr:cNvPicPr>
          <a:picLocks noChangeAspect="1"/>
        </xdr:cNvPicPr>
      </xdr:nvPicPr>
      <xdr:blipFill>
        <a:blip xmlns:r="http://schemas.openxmlformats.org/officeDocument/2006/relationships" r:embed="rId4"/>
        <a:stretch>
          <a:fillRect/>
        </a:stretch>
      </xdr:blipFill>
      <xdr:spPr>
        <a:xfrm>
          <a:off x="0" y="325365166"/>
          <a:ext cx="667273" cy="742257"/>
        </a:xfrm>
        <a:prstGeom prst="rect">
          <a:avLst/>
        </a:prstGeom>
      </xdr:spPr>
    </xdr:pic>
    <xdr:clientData/>
  </xdr:twoCellAnchor>
  <xdr:twoCellAnchor editAs="oneCell">
    <xdr:from>
      <xdr:col>0</xdr:col>
      <xdr:colOff>17318</xdr:colOff>
      <xdr:row>827</xdr:row>
      <xdr:rowOff>220112</xdr:rowOff>
    </xdr:from>
    <xdr:to>
      <xdr:col>0</xdr:col>
      <xdr:colOff>684591</xdr:colOff>
      <xdr:row>1337</xdr:row>
      <xdr:rowOff>336147</xdr:rowOff>
    </xdr:to>
    <xdr:pic>
      <xdr:nvPicPr>
        <xdr:cNvPr id="68" name="Рисунок 67">
          <a:hlinkClick xmlns:r="http://schemas.openxmlformats.org/officeDocument/2006/relationships" r:id="rId3"/>
          <a:extLst>
            <a:ext uri="{FF2B5EF4-FFF2-40B4-BE49-F238E27FC236}">
              <a16:creationId xmlns="" xmlns:a16="http://schemas.microsoft.com/office/drawing/2014/main" id="{2A2A1AAA-9610-4CBF-81E5-3FBA4BB0CE89}"/>
            </a:ext>
          </a:extLst>
        </xdr:cNvPr>
        <xdr:cNvPicPr>
          <a:picLocks noChangeAspect="1"/>
        </xdr:cNvPicPr>
      </xdr:nvPicPr>
      <xdr:blipFill>
        <a:blip xmlns:r="http://schemas.openxmlformats.org/officeDocument/2006/relationships" r:embed="rId4"/>
        <a:stretch>
          <a:fillRect/>
        </a:stretch>
      </xdr:blipFill>
      <xdr:spPr>
        <a:xfrm>
          <a:off x="17318" y="330616385"/>
          <a:ext cx="667273" cy="738447"/>
        </a:xfrm>
        <a:prstGeom prst="rect">
          <a:avLst/>
        </a:prstGeom>
      </xdr:spPr>
    </xdr:pic>
    <xdr:clientData/>
  </xdr:twoCellAnchor>
  <xdr:twoCellAnchor editAs="oneCell">
    <xdr:from>
      <xdr:col>0</xdr:col>
      <xdr:colOff>38446</xdr:colOff>
      <xdr:row>840</xdr:row>
      <xdr:rowOff>183571</xdr:rowOff>
    </xdr:from>
    <xdr:to>
      <xdr:col>1</xdr:col>
      <xdr:colOff>3467</xdr:colOff>
      <xdr:row>1337</xdr:row>
      <xdr:rowOff>332337</xdr:rowOff>
    </xdr:to>
    <xdr:pic>
      <xdr:nvPicPr>
        <xdr:cNvPr id="69" name="Рисунок 68">
          <a:hlinkClick xmlns:r="http://schemas.openxmlformats.org/officeDocument/2006/relationships" r:id="rId3"/>
          <a:extLst>
            <a:ext uri="{FF2B5EF4-FFF2-40B4-BE49-F238E27FC236}">
              <a16:creationId xmlns="" xmlns:a16="http://schemas.microsoft.com/office/drawing/2014/main" id="{DEE56CF1-2799-4CC4-B895-0C0961FAA5AD}"/>
            </a:ext>
          </a:extLst>
        </xdr:cNvPr>
        <xdr:cNvPicPr>
          <a:picLocks noChangeAspect="1"/>
        </xdr:cNvPicPr>
      </xdr:nvPicPr>
      <xdr:blipFill>
        <a:blip xmlns:r="http://schemas.openxmlformats.org/officeDocument/2006/relationships" r:embed="rId4"/>
        <a:stretch>
          <a:fillRect/>
        </a:stretch>
      </xdr:blipFill>
      <xdr:spPr>
        <a:xfrm>
          <a:off x="38446" y="335706026"/>
          <a:ext cx="663463" cy="744162"/>
        </a:xfrm>
        <a:prstGeom prst="rect">
          <a:avLst/>
        </a:prstGeom>
      </xdr:spPr>
    </xdr:pic>
    <xdr:clientData/>
  </xdr:twoCellAnchor>
  <xdr:twoCellAnchor editAs="oneCell">
    <xdr:from>
      <xdr:col>0</xdr:col>
      <xdr:colOff>0</xdr:colOff>
      <xdr:row>853</xdr:row>
      <xdr:rowOff>198985</xdr:rowOff>
    </xdr:from>
    <xdr:to>
      <xdr:col>0</xdr:col>
      <xdr:colOff>667273</xdr:colOff>
      <xdr:row>1337</xdr:row>
      <xdr:rowOff>338050</xdr:rowOff>
    </xdr:to>
    <xdr:pic>
      <xdr:nvPicPr>
        <xdr:cNvPr id="70" name="Рисунок 69">
          <a:hlinkClick xmlns:r="http://schemas.openxmlformats.org/officeDocument/2006/relationships" r:id="rId3"/>
          <a:extLst>
            <a:ext uri="{FF2B5EF4-FFF2-40B4-BE49-F238E27FC236}">
              <a16:creationId xmlns="" xmlns:a16="http://schemas.microsoft.com/office/drawing/2014/main" id="{52FCEADA-B5FF-4BAA-906D-3EEA60F24A07}"/>
            </a:ext>
          </a:extLst>
        </xdr:cNvPr>
        <xdr:cNvPicPr>
          <a:picLocks noChangeAspect="1"/>
        </xdr:cNvPicPr>
      </xdr:nvPicPr>
      <xdr:blipFill>
        <a:blip xmlns:r="http://schemas.openxmlformats.org/officeDocument/2006/relationships" r:embed="rId4"/>
        <a:stretch>
          <a:fillRect/>
        </a:stretch>
      </xdr:blipFill>
      <xdr:spPr>
        <a:xfrm>
          <a:off x="0" y="340847621"/>
          <a:ext cx="663463" cy="753687"/>
        </a:xfrm>
        <a:prstGeom prst="rect">
          <a:avLst/>
        </a:prstGeom>
      </xdr:spPr>
    </xdr:pic>
    <xdr:clientData/>
  </xdr:twoCellAnchor>
  <xdr:twoCellAnchor editAs="oneCell">
    <xdr:from>
      <xdr:col>0</xdr:col>
      <xdr:colOff>0</xdr:colOff>
      <xdr:row>866</xdr:row>
      <xdr:rowOff>200890</xdr:rowOff>
    </xdr:from>
    <xdr:to>
      <xdr:col>0</xdr:col>
      <xdr:colOff>667273</xdr:colOff>
      <xdr:row>1337</xdr:row>
      <xdr:rowOff>336144</xdr:rowOff>
    </xdr:to>
    <xdr:pic>
      <xdr:nvPicPr>
        <xdr:cNvPr id="71" name="Рисунок 70">
          <a:hlinkClick xmlns:r="http://schemas.openxmlformats.org/officeDocument/2006/relationships" r:id="rId3"/>
          <a:extLst>
            <a:ext uri="{FF2B5EF4-FFF2-40B4-BE49-F238E27FC236}">
              <a16:creationId xmlns="" xmlns:a16="http://schemas.microsoft.com/office/drawing/2014/main" id="{983FFCBC-5D4A-4A3B-AC7C-B7DA4CA6B442}"/>
            </a:ext>
          </a:extLst>
        </xdr:cNvPr>
        <xdr:cNvPicPr>
          <a:picLocks noChangeAspect="1"/>
        </xdr:cNvPicPr>
      </xdr:nvPicPr>
      <xdr:blipFill>
        <a:blip xmlns:r="http://schemas.openxmlformats.org/officeDocument/2006/relationships" r:embed="rId4"/>
        <a:stretch>
          <a:fillRect/>
        </a:stretch>
      </xdr:blipFill>
      <xdr:spPr>
        <a:xfrm>
          <a:off x="0" y="345975708"/>
          <a:ext cx="663463" cy="751782"/>
        </a:xfrm>
        <a:prstGeom prst="rect">
          <a:avLst/>
        </a:prstGeom>
      </xdr:spPr>
    </xdr:pic>
    <xdr:clientData/>
  </xdr:twoCellAnchor>
  <xdr:twoCellAnchor editAs="oneCell">
    <xdr:from>
      <xdr:col>0</xdr:col>
      <xdr:colOff>0</xdr:colOff>
      <xdr:row>879</xdr:row>
      <xdr:rowOff>185477</xdr:rowOff>
    </xdr:from>
    <xdr:to>
      <xdr:col>0</xdr:col>
      <xdr:colOff>667273</xdr:colOff>
      <xdr:row>1337</xdr:row>
      <xdr:rowOff>330430</xdr:rowOff>
    </xdr:to>
    <xdr:pic>
      <xdr:nvPicPr>
        <xdr:cNvPr id="72" name="Рисунок 71">
          <a:hlinkClick xmlns:r="http://schemas.openxmlformats.org/officeDocument/2006/relationships" r:id="rId3"/>
          <a:extLst>
            <a:ext uri="{FF2B5EF4-FFF2-40B4-BE49-F238E27FC236}">
              <a16:creationId xmlns="" xmlns:a16="http://schemas.microsoft.com/office/drawing/2014/main" id="{F64987CF-A251-4105-B7E0-9047F397868B}"/>
            </a:ext>
          </a:extLst>
        </xdr:cNvPr>
        <xdr:cNvPicPr>
          <a:picLocks noChangeAspect="1"/>
        </xdr:cNvPicPr>
      </xdr:nvPicPr>
      <xdr:blipFill>
        <a:blip xmlns:r="http://schemas.openxmlformats.org/officeDocument/2006/relationships" r:embed="rId4"/>
        <a:stretch>
          <a:fillRect/>
        </a:stretch>
      </xdr:blipFill>
      <xdr:spPr>
        <a:xfrm>
          <a:off x="0" y="351086477"/>
          <a:ext cx="663463" cy="749877"/>
        </a:xfrm>
        <a:prstGeom prst="rect">
          <a:avLst/>
        </a:prstGeom>
      </xdr:spPr>
    </xdr:pic>
    <xdr:clientData/>
  </xdr:twoCellAnchor>
  <xdr:twoCellAnchor editAs="oneCell">
    <xdr:from>
      <xdr:col>0</xdr:col>
      <xdr:colOff>0</xdr:colOff>
      <xdr:row>892</xdr:row>
      <xdr:rowOff>45026</xdr:rowOff>
    </xdr:from>
    <xdr:to>
      <xdr:col>0</xdr:col>
      <xdr:colOff>667273</xdr:colOff>
      <xdr:row>1337</xdr:row>
      <xdr:rowOff>336146</xdr:rowOff>
    </xdr:to>
    <xdr:pic>
      <xdr:nvPicPr>
        <xdr:cNvPr id="73" name="Рисунок 72">
          <a:hlinkClick xmlns:r="http://schemas.openxmlformats.org/officeDocument/2006/relationships" r:id="rId3"/>
          <a:extLst>
            <a:ext uri="{FF2B5EF4-FFF2-40B4-BE49-F238E27FC236}">
              <a16:creationId xmlns="" xmlns:a16="http://schemas.microsoft.com/office/drawing/2014/main" id="{BD49C3C3-2BA8-40F8-B746-BBF69339D997}"/>
            </a:ext>
          </a:extLst>
        </xdr:cNvPr>
        <xdr:cNvPicPr>
          <a:picLocks noChangeAspect="1"/>
        </xdr:cNvPicPr>
      </xdr:nvPicPr>
      <xdr:blipFill>
        <a:blip xmlns:r="http://schemas.openxmlformats.org/officeDocument/2006/relationships" r:embed="rId4"/>
        <a:stretch>
          <a:fillRect/>
        </a:stretch>
      </xdr:blipFill>
      <xdr:spPr>
        <a:xfrm>
          <a:off x="0" y="356072208"/>
          <a:ext cx="663463" cy="751782"/>
        </a:xfrm>
        <a:prstGeom prst="rect">
          <a:avLst/>
        </a:prstGeom>
      </xdr:spPr>
    </xdr:pic>
    <xdr:clientData/>
  </xdr:twoCellAnchor>
  <xdr:twoCellAnchor editAs="oneCell">
    <xdr:from>
      <xdr:col>0</xdr:col>
      <xdr:colOff>0</xdr:colOff>
      <xdr:row>905</xdr:row>
      <xdr:rowOff>220113</xdr:rowOff>
    </xdr:from>
    <xdr:to>
      <xdr:col>0</xdr:col>
      <xdr:colOff>667273</xdr:colOff>
      <xdr:row>1337</xdr:row>
      <xdr:rowOff>338051</xdr:rowOff>
    </xdr:to>
    <xdr:pic>
      <xdr:nvPicPr>
        <xdr:cNvPr id="74" name="Рисунок 73">
          <a:hlinkClick xmlns:r="http://schemas.openxmlformats.org/officeDocument/2006/relationships" r:id="rId3"/>
          <a:extLst>
            <a:ext uri="{FF2B5EF4-FFF2-40B4-BE49-F238E27FC236}">
              <a16:creationId xmlns="" xmlns:a16="http://schemas.microsoft.com/office/drawing/2014/main" id="{A4DEC91F-DF83-46FC-9B7E-8A4B2D8FA4DF}"/>
            </a:ext>
          </a:extLst>
        </xdr:cNvPr>
        <xdr:cNvPicPr>
          <a:picLocks noChangeAspect="1"/>
        </xdr:cNvPicPr>
      </xdr:nvPicPr>
      <xdr:blipFill>
        <a:blip xmlns:r="http://schemas.openxmlformats.org/officeDocument/2006/relationships" r:embed="rId4"/>
        <a:stretch>
          <a:fillRect/>
        </a:stretch>
      </xdr:blipFill>
      <xdr:spPr>
        <a:xfrm>
          <a:off x="0" y="361373477"/>
          <a:ext cx="663463" cy="749877"/>
        </a:xfrm>
        <a:prstGeom prst="rect">
          <a:avLst/>
        </a:prstGeom>
      </xdr:spPr>
    </xdr:pic>
    <xdr:clientData/>
  </xdr:twoCellAnchor>
  <xdr:twoCellAnchor editAs="oneCell">
    <xdr:from>
      <xdr:col>0</xdr:col>
      <xdr:colOff>0</xdr:colOff>
      <xdr:row>918</xdr:row>
      <xdr:rowOff>200891</xdr:rowOff>
    </xdr:from>
    <xdr:to>
      <xdr:col>0</xdr:col>
      <xdr:colOff>667273</xdr:colOff>
      <xdr:row>1337</xdr:row>
      <xdr:rowOff>336147</xdr:rowOff>
    </xdr:to>
    <xdr:pic>
      <xdr:nvPicPr>
        <xdr:cNvPr id="75" name="Рисунок 74">
          <a:hlinkClick xmlns:r="http://schemas.openxmlformats.org/officeDocument/2006/relationships" r:id="rId3"/>
          <a:extLst>
            <a:ext uri="{FF2B5EF4-FFF2-40B4-BE49-F238E27FC236}">
              <a16:creationId xmlns="" xmlns:a16="http://schemas.microsoft.com/office/drawing/2014/main" id="{DED25CD5-5C52-48A8-AB78-C98AB02D8204}"/>
            </a:ext>
          </a:extLst>
        </xdr:cNvPr>
        <xdr:cNvPicPr>
          <a:picLocks noChangeAspect="1"/>
        </xdr:cNvPicPr>
      </xdr:nvPicPr>
      <xdr:blipFill>
        <a:blip xmlns:r="http://schemas.openxmlformats.org/officeDocument/2006/relationships" r:embed="rId4"/>
        <a:stretch>
          <a:fillRect/>
        </a:stretch>
      </xdr:blipFill>
      <xdr:spPr>
        <a:xfrm>
          <a:off x="0" y="366480436"/>
          <a:ext cx="663463" cy="751782"/>
        </a:xfrm>
        <a:prstGeom prst="rect">
          <a:avLst/>
        </a:prstGeom>
      </xdr:spPr>
    </xdr:pic>
    <xdr:clientData/>
  </xdr:twoCellAnchor>
  <xdr:twoCellAnchor editAs="oneCell">
    <xdr:from>
      <xdr:col>0</xdr:col>
      <xdr:colOff>0</xdr:colOff>
      <xdr:row>931</xdr:row>
      <xdr:rowOff>185477</xdr:rowOff>
    </xdr:from>
    <xdr:to>
      <xdr:col>0</xdr:col>
      <xdr:colOff>667273</xdr:colOff>
      <xdr:row>1337</xdr:row>
      <xdr:rowOff>330432</xdr:rowOff>
    </xdr:to>
    <xdr:pic>
      <xdr:nvPicPr>
        <xdr:cNvPr id="76" name="Рисунок 75">
          <a:hlinkClick xmlns:r="http://schemas.openxmlformats.org/officeDocument/2006/relationships" r:id="rId3"/>
          <a:extLst>
            <a:ext uri="{FF2B5EF4-FFF2-40B4-BE49-F238E27FC236}">
              <a16:creationId xmlns="" xmlns:a16="http://schemas.microsoft.com/office/drawing/2014/main" id="{7B9797A1-7274-4338-99E1-32B4CB7F033B}"/>
            </a:ext>
          </a:extLst>
        </xdr:cNvPr>
        <xdr:cNvPicPr>
          <a:picLocks noChangeAspect="1"/>
        </xdr:cNvPicPr>
      </xdr:nvPicPr>
      <xdr:blipFill>
        <a:blip xmlns:r="http://schemas.openxmlformats.org/officeDocument/2006/relationships" r:embed="rId4"/>
        <a:stretch>
          <a:fillRect/>
        </a:stretch>
      </xdr:blipFill>
      <xdr:spPr>
        <a:xfrm>
          <a:off x="0" y="371591204"/>
          <a:ext cx="663463" cy="749877"/>
        </a:xfrm>
        <a:prstGeom prst="rect">
          <a:avLst/>
        </a:prstGeom>
      </xdr:spPr>
    </xdr:pic>
    <xdr:clientData/>
  </xdr:twoCellAnchor>
  <xdr:twoCellAnchor editAs="oneCell">
    <xdr:from>
      <xdr:col>0</xdr:col>
      <xdr:colOff>0</xdr:colOff>
      <xdr:row>944</xdr:row>
      <xdr:rowOff>79663</xdr:rowOff>
    </xdr:from>
    <xdr:to>
      <xdr:col>0</xdr:col>
      <xdr:colOff>667273</xdr:colOff>
      <xdr:row>1337</xdr:row>
      <xdr:rowOff>322811</xdr:rowOff>
    </xdr:to>
    <xdr:pic>
      <xdr:nvPicPr>
        <xdr:cNvPr id="77" name="Рисунок 76">
          <a:hlinkClick xmlns:r="http://schemas.openxmlformats.org/officeDocument/2006/relationships" r:id="rId3"/>
          <a:extLst>
            <a:ext uri="{FF2B5EF4-FFF2-40B4-BE49-F238E27FC236}">
              <a16:creationId xmlns="" xmlns:a16="http://schemas.microsoft.com/office/drawing/2014/main" id="{29CDFB2C-D663-4D2D-BE29-291C7414275C}"/>
            </a:ext>
          </a:extLst>
        </xdr:cNvPr>
        <xdr:cNvPicPr>
          <a:picLocks noChangeAspect="1"/>
        </xdr:cNvPicPr>
      </xdr:nvPicPr>
      <xdr:blipFill>
        <a:blip xmlns:r="http://schemas.openxmlformats.org/officeDocument/2006/relationships" r:embed="rId4"/>
        <a:stretch>
          <a:fillRect/>
        </a:stretch>
      </xdr:blipFill>
      <xdr:spPr>
        <a:xfrm>
          <a:off x="0" y="376611572"/>
          <a:ext cx="663463" cy="751782"/>
        </a:xfrm>
        <a:prstGeom prst="rect">
          <a:avLst/>
        </a:prstGeom>
      </xdr:spPr>
    </xdr:pic>
    <xdr:clientData/>
  </xdr:twoCellAnchor>
  <xdr:twoCellAnchor editAs="oneCell">
    <xdr:from>
      <xdr:col>0</xdr:col>
      <xdr:colOff>0</xdr:colOff>
      <xdr:row>957</xdr:row>
      <xdr:rowOff>197427</xdr:rowOff>
    </xdr:from>
    <xdr:to>
      <xdr:col>0</xdr:col>
      <xdr:colOff>669178</xdr:colOff>
      <xdr:row>1337</xdr:row>
      <xdr:rowOff>319000</xdr:rowOff>
    </xdr:to>
    <xdr:pic>
      <xdr:nvPicPr>
        <xdr:cNvPr id="78" name="Рисунок 77">
          <a:hlinkClick xmlns:r="http://schemas.openxmlformats.org/officeDocument/2006/relationships" r:id="rId3"/>
          <a:extLst>
            <a:ext uri="{FF2B5EF4-FFF2-40B4-BE49-F238E27FC236}">
              <a16:creationId xmlns="" xmlns:a16="http://schemas.microsoft.com/office/drawing/2014/main" id="{CE0F6852-5016-41C1-A4A4-CE9DB5C79312}"/>
            </a:ext>
          </a:extLst>
        </xdr:cNvPr>
        <xdr:cNvPicPr>
          <a:picLocks noChangeAspect="1"/>
        </xdr:cNvPicPr>
      </xdr:nvPicPr>
      <xdr:blipFill>
        <a:blip xmlns:r="http://schemas.openxmlformats.org/officeDocument/2006/relationships" r:embed="rId4"/>
        <a:stretch>
          <a:fillRect/>
        </a:stretch>
      </xdr:blipFill>
      <xdr:spPr>
        <a:xfrm>
          <a:off x="0" y="381855518"/>
          <a:ext cx="665368" cy="747972"/>
        </a:xfrm>
        <a:prstGeom prst="rect">
          <a:avLst/>
        </a:prstGeom>
      </xdr:spPr>
    </xdr:pic>
    <xdr:clientData/>
  </xdr:twoCellAnchor>
  <xdr:twoCellAnchor editAs="oneCell">
    <xdr:from>
      <xdr:col>0</xdr:col>
      <xdr:colOff>0</xdr:colOff>
      <xdr:row>970</xdr:row>
      <xdr:rowOff>199331</xdr:rowOff>
    </xdr:from>
    <xdr:to>
      <xdr:col>0</xdr:col>
      <xdr:colOff>669178</xdr:colOff>
      <xdr:row>1337</xdr:row>
      <xdr:rowOff>317095</xdr:rowOff>
    </xdr:to>
    <xdr:pic>
      <xdr:nvPicPr>
        <xdr:cNvPr id="79" name="Рисунок 78">
          <a:hlinkClick xmlns:r="http://schemas.openxmlformats.org/officeDocument/2006/relationships" r:id="rId3"/>
          <a:extLst>
            <a:ext uri="{FF2B5EF4-FFF2-40B4-BE49-F238E27FC236}">
              <a16:creationId xmlns="" xmlns:a16="http://schemas.microsoft.com/office/drawing/2014/main" id="{4C3C90FA-029E-4D0E-868A-BE59A1AD9096}"/>
            </a:ext>
          </a:extLst>
        </xdr:cNvPr>
        <xdr:cNvPicPr>
          <a:picLocks noChangeAspect="1"/>
        </xdr:cNvPicPr>
      </xdr:nvPicPr>
      <xdr:blipFill>
        <a:blip xmlns:r="http://schemas.openxmlformats.org/officeDocument/2006/relationships" r:embed="rId4"/>
        <a:stretch>
          <a:fillRect/>
        </a:stretch>
      </xdr:blipFill>
      <xdr:spPr>
        <a:xfrm>
          <a:off x="0" y="386983604"/>
          <a:ext cx="665368" cy="742257"/>
        </a:xfrm>
        <a:prstGeom prst="rect">
          <a:avLst/>
        </a:prstGeom>
      </xdr:spPr>
    </xdr:pic>
    <xdr:clientData/>
  </xdr:twoCellAnchor>
  <xdr:twoCellAnchor editAs="oneCell">
    <xdr:from>
      <xdr:col>0</xdr:col>
      <xdr:colOff>0</xdr:colOff>
      <xdr:row>983</xdr:row>
      <xdr:rowOff>131964</xdr:rowOff>
    </xdr:from>
    <xdr:to>
      <xdr:col>0</xdr:col>
      <xdr:colOff>669178</xdr:colOff>
      <xdr:row>1337</xdr:row>
      <xdr:rowOff>309476</xdr:rowOff>
    </xdr:to>
    <xdr:pic>
      <xdr:nvPicPr>
        <xdr:cNvPr id="80" name="Рисунок 79">
          <a:hlinkClick xmlns:r="http://schemas.openxmlformats.org/officeDocument/2006/relationships" r:id="rId3"/>
          <a:extLst>
            <a:ext uri="{FF2B5EF4-FFF2-40B4-BE49-F238E27FC236}">
              <a16:creationId xmlns="" xmlns:a16="http://schemas.microsoft.com/office/drawing/2014/main" id="{669FDDED-9379-4313-95F9-8816E8FAC723}"/>
            </a:ext>
          </a:extLst>
        </xdr:cNvPr>
        <xdr:cNvPicPr>
          <a:picLocks noChangeAspect="1"/>
        </xdr:cNvPicPr>
      </xdr:nvPicPr>
      <xdr:blipFill>
        <a:blip xmlns:r="http://schemas.openxmlformats.org/officeDocument/2006/relationships" r:embed="rId4"/>
        <a:stretch>
          <a:fillRect/>
        </a:stretch>
      </xdr:blipFill>
      <xdr:spPr>
        <a:xfrm>
          <a:off x="0" y="392042419"/>
          <a:ext cx="665368" cy="734637"/>
        </a:xfrm>
        <a:prstGeom prst="rect">
          <a:avLst/>
        </a:prstGeom>
      </xdr:spPr>
    </xdr:pic>
    <xdr:clientData/>
  </xdr:twoCellAnchor>
  <xdr:twoCellAnchor editAs="oneCell">
    <xdr:from>
      <xdr:col>0</xdr:col>
      <xdr:colOff>0</xdr:colOff>
      <xdr:row>996</xdr:row>
      <xdr:rowOff>222365</xdr:rowOff>
    </xdr:from>
    <xdr:to>
      <xdr:col>0</xdr:col>
      <xdr:colOff>669178</xdr:colOff>
      <xdr:row>1337</xdr:row>
      <xdr:rowOff>298045</xdr:rowOff>
    </xdr:to>
    <xdr:pic>
      <xdr:nvPicPr>
        <xdr:cNvPr id="81" name="Рисунок 80">
          <a:hlinkClick xmlns:r="http://schemas.openxmlformats.org/officeDocument/2006/relationships" r:id="rId3"/>
          <a:extLst>
            <a:ext uri="{FF2B5EF4-FFF2-40B4-BE49-F238E27FC236}">
              <a16:creationId xmlns="" xmlns:a16="http://schemas.microsoft.com/office/drawing/2014/main" id="{49C33868-2523-4EDE-9B8A-E6B940ABFC90}"/>
            </a:ext>
          </a:extLst>
        </xdr:cNvPr>
        <xdr:cNvPicPr>
          <a:picLocks noChangeAspect="1"/>
        </xdr:cNvPicPr>
      </xdr:nvPicPr>
      <xdr:blipFill>
        <a:blip xmlns:r="http://schemas.openxmlformats.org/officeDocument/2006/relationships" r:embed="rId4"/>
        <a:stretch>
          <a:fillRect/>
        </a:stretch>
      </xdr:blipFill>
      <xdr:spPr>
        <a:xfrm>
          <a:off x="0" y="397259001"/>
          <a:ext cx="665368" cy="725112"/>
        </a:xfrm>
        <a:prstGeom prst="rect">
          <a:avLst/>
        </a:prstGeom>
      </xdr:spPr>
    </xdr:pic>
    <xdr:clientData/>
  </xdr:twoCellAnchor>
  <xdr:twoCellAnchor editAs="oneCell">
    <xdr:from>
      <xdr:col>0</xdr:col>
      <xdr:colOff>0</xdr:colOff>
      <xdr:row>1009</xdr:row>
      <xdr:rowOff>133869</xdr:rowOff>
    </xdr:from>
    <xdr:to>
      <xdr:col>0</xdr:col>
      <xdr:colOff>669178</xdr:colOff>
      <xdr:row>1337</xdr:row>
      <xdr:rowOff>311381</xdr:rowOff>
    </xdr:to>
    <xdr:pic>
      <xdr:nvPicPr>
        <xdr:cNvPr id="82" name="Рисунок 81">
          <a:hlinkClick xmlns:r="http://schemas.openxmlformats.org/officeDocument/2006/relationships" r:id="rId3"/>
          <a:extLst>
            <a:ext uri="{FF2B5EF4-FFF2-40B4-BE49-F238E27FC236}">
              <a16:creationId xmlns="" xmlns:a16="http://schemas.microsoft.com/office/drawing/2014/main" id="{A4BE3307-9AAF-4877-AF6A-0A8F74F4405B}"/>
            </a:ext>
          </a:extLst>
        </xdr:cNvPr>
        <xdr:cNvPicPr>
          <a:picLocks noChangeAspect="1"/>
        </xdr:cNvPicPr>
      </xdr:nvPicPr>
      <xdr:blipFill>
        <a:blip xmlns:r="http://schemas.openxmlformats.org/officeDocument/2006/relationships" r:embed="rId4"/>
        <a:stretch>
          <a:fillRect/>
        </a:stretch>
      </xdr:blipFill>
      <xdr:spPr>
        <a:xfrm>
          <a:off x="0" y="402296687"/>
          <a:ext cx="665368" cy="723207"/>
        </a:xfrm>
        <a:prstGeom prst="rect">
          <a:avLst/>
        </a:prstGeom>
      </xdr:spPr>
    </xdr:pic>
    <xdr:clientData/>
  </xdr:twoCellAnchor>
  <xdr:twoCellAnchor editAs="oneCell">
    <xdr:from>
      <xdr:col>0</xdr:col>
      <xdr:colOff>0</xdr:colOff>
      <xdr:row>1022</xdr:row>
      <xdr:rowOff>147377</xdr:rowOff>
    </xdr:from>
    <xdr:to>
      <xdr:col>0</xdr:col>
      <xdr:colOff>669178</xdr:colOff>
      <xdr:row>1337</xdr:row>
      <xdr:rowOff>311382</xdr:rowOff>
    </xdr:to>
    <xdr:pic>
      <xdr:nvPicPr>
        <xdr:cNvPr id="83" name="Рисунок 82">
          <a:hlinkClick xmlns:r="http://schemas.openxmlformats.org/officeDocument/2006/relationships" r:id="rId3"/>
          <a:extLst>
            <a:ext uri="{FF2B5EF4-FFF2-40B4-BE49-F238E27FC236}">
              <a16:creationId xmlns="" xmlns:a16="http://schemas.microsoft.com/office/drawing/2014/main" id="{0E349D25-2E0F-42DA-92F2-5535162D50E9}"/>
            </a:ext>
          </a:extLst>
        </xdr:cNvPr>
        <xdr:cNvPicPr>
          <a:picLocks noChangeAspect="1"/>
        </xdr:cNvPicPr>
      </xdr:nvPicPr>
      <xdr:blipFill>
        <a:blip xmlns:r="http://schemas.openxmlformats.org/officeDocument/2006/relationships" r:embed="rId4"/>
        <a:stretch>
          <a:fillRect/>
        </a:stretch>
      </xdr:blipFill>
      <xdr:spPr>
        <a:xfrm>
          <a:off x="0" y="407436377"/>
          <a:ext cx="665368" cy="727017"/>
        </a:xfrm>
        <a:prstGeom prst="rect">
          <a:avLst/>
        </a:prstGeom>
      </xdr:spPr>
    </xdr:pic>
    <xdr:clientData/>
  </xdr:twoCellAnchor>
  <xdr:twoCellAnchor editAs="oneCell">
    <xdr:from>
      <xdr:col>0</xdr:col>
      <xdr:colOff>0</xdr:colOff>
      <xdr:row>1035</xdr:row>
      <xdr:rowOff>180108</xdr:rowOff>
    </xdr:from>
    <xdr:to>
      <xdr:col>0</xdr:col>
      <xdr:colOff>669178</xdr:colOff>
      <xdr:row>1337</xdr:row>
      <xdr:rowOff>301856</xdr:rowOff>
    </xdr:to>
    <xdr:pic>
      <xdr:nvPicPr>
        <xdr:cNvPr id="84" name="Рисунок 83">
          <a:hlinkClick xmlns:r="http://schemas.openxmlformats.org/officeDocument/2006/relationships" r:id="rId3"/>
          <a:extLst>
            <a:ext uri="{FF2B5EF4-FFF2-40B4-BE49-F238E27FC236}">
              <a16:creationId xmlns="" xmlns:a16="http://schemas.microsoft.com/office/drawing/2014/main" id="{3E77075C-6834-4BC0-9724-015B3BBD6A4F}"/>
            </a:ext>
          </a:extLst>
        </xdr:cNvPr>
        <xdr:cNvPicPr>
          <a:picLocks noChangeAspect="1"/>
        </xdr:cNvPicPr>
      </xdr:nvPicPr>
      <xdr:blipFill>
        <a:blip xmlns:r="http://schemas.openxmlformats.org/officeDocument/2006/relationships" r:embed="rId4"/>
        <a:stretch>
          <a:fillRect/>
        </a:stretch>
      </xdr:blipFill>
      <xdr:spPr>
        <a:xfrm>
          <a:off x="0" y="412595290"/>
          <a:ext cx="665368" cy="728922"/>
        </a:xfrm>
        <a:prstGeom prst="rect">
          <a:avLst/>
        </a:prstGeom>
      </xdr:spPr>
    </xdr:pic>
    <xdr:clientData/>
  </xdr:twoCellAnchor>
  <xdr:twoCellAnchor editAs="oneCell">
    <xdr:from>
      <xdr:col>0</xdr:col>
      <xdr:colOff>0</xdr:colOff>
      <xdr:row>1048</xdr:row>
      <xdr:rowOff>108930</xdr:rowOff>
    </xdr:from>
    <xdr:to>
      <xdr:col>0</xdr:col>
      <xdr:colOff>669178</xdr:colOff>
      <xdr:row>1337</xdr:row>
      <xdr:rowOff>311380</xdr:rowOff>
    </xdr:to>
    <xdr:pic>
      <xdr:nvPicPr>
        <xdr:cNvPr id="85" name="Рисунок 84">
          <a:hlinkClick xmlns:r="http://schemas.openxmlformats.org/officeDocument/2006/relationships" r:id="rId3"/>
          <a:extLst>
            <a:ext uri="{FF2B5EF4-FFF2-40B4-BE49-F238E27FC236}">
              <a16:creationId xmlns="" xmlns:a16="http://schemas.microsoft.com/office/drawing/2014/main" id="{1CF15273-12A5-4F55-BC04-A0FC810DA784}"/>
            </a:ext>
          </a:extLst>
        </xdr:cNvPr>
        <xdr:cNvPicPr>
          <a:picLocks noChangeAspect="1"/>
        </xdr:cNvPicPr>
      </xdr:nvPicPr>
      <xdr:blipFill>
        <a:blip xmlns:r="http://schemas.openxmlformats.org/officeDocument/2006/relationships" r:embed="rId4"/>
        <a:stretch>
          <a:fillRect/>
        </a:stretch>
      </xdr:blipFill>
      <xdr:spPr>
        <a:xfrm>
          <a:off x="0" y="417650294"/>
          <a:ext cx="665368" cy="727017"/>
        </a:xfrm>
        <a:prstGeom prst="rect">
          <a:avLst/>
        </a:prstGeom>
      </xdr:spPr>
    </xdr:pic>
    <xdr:clientData/>
  </xdr:twoCellAnchor>
  <xdr:twoCellAnchor editAs="oneCell">
    <xdr:from>
      <xdr:col>0</xdr:col>
      <xdr:colOff>0</xdr:colOff>
      <xdr:row>1061</xdr:row>
      <xdr:rowOff>141662</xdr:rowOff>
    </xdr:from>
    <xdr:to>
      <xdr:col>0</xdr:col>
      <xdr:colOff>669178</xdr:colOff>
      <xdr:row>1337</xdr:row>
      <xdr:rowOff>299950</xdr:rowOff>
    </xdr:to>
    <xdr:pic>
      <xdr:nvPicPr>
        <xdr:cNvPr id="86" name="Рисунок 85">
          <a:hlinkClick xmlns:r="http://schemas.openxmlformats.org/officeDocument/2006/relationships" r:id="rId3"/>
          <a:extLst>
            <a:ext uri="{FF2B5EF4-FFF2-40B4-BE49-F238E27FC236}">
              <a16:creationId xmlns="" xmlns:a16="http://schemas.microsoft.com/office/drawing/2014/main" id="{AC6DDA85-1783-46DE-81AA-3A5396C2C1B8}"/>
            </a:ext>
          </a:extLst>
        </xdr:cNvPr>
        <xdr:cNvPicPr>
          <a:picLocks noChangeAspect="1"/>
        </xdr:cNvPicPr>
      </xdr:nvPicPr>
      <xdr:blipFill>
        <a:blip xmlns:r="http://schemas.openxmlformats.org/officeDocument/2006/relationships" r:embed="rId4"/>
        <a:stretch>
          <a:fillRect/>
        </a:stretch>
      </xdr:blipFill>
      <xdr:spPr>
        <a:xfrm>
          <a:off x="0" y="422809207"/>
          <a:ext cx="665368" cy="728922"/>
        </a:xfrm>
        <a:prstGeom prst="rect">
          <a:avLst/>
        </a:prstGeom>
      </xdr:spPr>
    </xdr:pic>
    <xdr:clientData/>
  </xdr:twoCellAnchor>
  <xdr:twoCellAnchor editAs="oneCell">
    <xdr:from>
      <xdr:col>0</xdr:col>
      <xdr:colOff>0</xdr:colOff>
      <xdr:row>1074</xdr:row>
      <xdr:rowOff>174393</xdr:rowOff>
    </xdr:from>
    <xdr:to>
      <xdr:col>0</xdr:col>
      <xdr:colOff>669178</xdr:colOff>
      <xdr:row>1337</xdr:row>
      <xdr:rowOff>307571</xdr:rowOff>
    </xdr:to>
    <xdr:pic>
      <xdr:nvPicPr>
        <xdr:cNvPr id="87" name="Рисунок 86">
          <a:hlinkClick xmlns:r="http://schemas.openxmlformats.org/officeDocument/2006/relationships" r:id="rId3"/>
          <a:extLst>
            <a:ext uri="{FF2B5EF4-FFF2-40B4-BE49-F238E27FC236}">
              <a16:creationId xmlns="" xmlns:a16="http://schemas.microsoft.com/office/drawing/2014/main" id="{F7134674-E28B-4DBE-B29F-9C22A93C0974}"/>
            </a:ext>
          </a:extLst>
        </xdr:cNvPr>
        <xdr:cNvPicPr>
          <a:picLocks noChangeAspect="1"/>
        </xdr:cNvPicPr>
      </xdr:nvPicPr>
      <xdr:blipFill>
        <a:blip xmlns:r="http://schemas.openxmlformats.org/officeDocument/2006/relationships" r:embed="rId4"/>
        <a:stretch>
          <a:fillRect/>
        </a:stretch>
      </xdr:blipFill>
      <xdr:spPr>
        <a:xfrm>
          <a:off x="0" y="427968120"/>
          <a:ext cx="665368" cy="727017"/>
        </a:xfrm>
        <a:prstGeom prst="rect">
          <a:avLst/>
        </a:prstGeom>
      </xdr:spPr>
    </xdr:pic>
    <xdr:clientData/>
  </xdr:twoCellAnchor>
  <xdr:twoCellAnchor editAs="oneCell">
    <xdr:from>
      <xdr:col>0</xdr:col>
      <xdr:colOff>0</xdr:colOff>
      <xdr:row>1087</xdr:row>
      <xdr:rowOff>170583</xdr:rowOff>
    </xdr:from>
    <xdr:to>
      <xdr:col>0</xdr:col>
      <xdr:colOff>669178</xdr:colOff>
      <xdr:row>1337</xdr:row>
      <xdr:rowOff>311380</xdr:rowOff>
    </xdr:to>
    <xdr:pic>
      <xdr:nvPicPr>
        <xdr:cNvPr id="88" name="Рисунок 87">
          <a:hlinkClick xmlns:r="http://schemas.openxmlformats.org/officeDocument/2006/relationships" r:id="rId3"/>
          <a:extLst>
            <a:ext uri="{FF2B5EF4-FFF2-40B4-BE49-F238E27FC236}">
              <a16:creationId xmlns="" xmlns:a16="http://schemas.microsoft.com/office/drawing/2014/main" id="{9AEE14ED-7DDE-4BB8-BB9B-6E00313FB228}"/>
            </a:ext>
          </a:extLst>
        </xdr:cNvPr>
        <xdr:cNvPicPr>
          <a:picLocks noChangeAspect="1"/>
        </xdr:cNvPicPr>
      </xdr:nvPicPr>
      <xdr:blipFill>
        <a:blip xmlns:r="http://schemas.openxmlformats.org/officeDocument/2006/relationships" r:embed="rId4"/>
        <a:stretch>
          <a:fillRect/>
        </a:stretch>
      </xdr:blipFill>
      <xdr:spPr>
        <a:xfrm>
          <a:off x="0" y="433090492"/>
          <a:ext cx="665368" cy="723207"/>
        </a:xfrm>
        <a:prstGeom prst="rect">
          <a:avLst/>
        </a:prstGeom>
      </xdr:spPr>
    </xdr:pic>
    <xdr:clientData/>
  </xdr:twoCellAnchor>
  <xdr:twoCellAnchor editAs="oneCell">
    <xdr:from>
      <xdr:col>0</xdr:col>
      <xdr:colOff>0</xdr:colOff>
      <xdr:row>1100</xdr:row>
      <xdr:rowOff>122438</xdr:rowOff>
    </xdr:from>
    <xdr:to>
      <xdr:col>0</xdr:col>
      <xdr:colOff>669178</xdr:colOff>
      <xdr:row>1337</xdr:row>
      <xdr:rowOff>303761</xdr:rowOff>
    </xdr:to>
    <xdr:pic>
      <xdr:nvPicPr>
        <xdr:cNvPr id="89" name="Рисунок 88">
          <a:hlinkClick xmlns:r="http://schemas.openxmlformats.org/officeDocument/2006/relationships" r:id="rId3"/>
          <a:extLst>
            <a:ext uri="{FF2B5EF4-FFF2-40B4-BE49-F238E27FC236}">
              <a16:creationId xmlns="" xmlns:a16="http://schemas.microsoft.com/office/drawing/2014/main" id="{9B004D3D-6327-476C-982D-C99EFF31EA3E}"/>
            </a:ext>
          </a:extLst>
        </xdr:cNvPr>
        <xdr:cNvPicPr>
          <a:picLocks noChangeAspect="1"/>
        </xdr:cNvPicPr>
      </xdr:nvPicPr>
      <xdr:blipFill>
        <a:blip xmlns:r="http://schemas.openxmlformats.org/officeDocument/2006/relationships" r:embed="rId4"/>
        <a:stretch>
          <a:fillRect/>
        </a:stretch>
      </xdr:blipFill>
      <xdr:spPr>
        <a:xfrm>
          <a:off x="0" y="438168529"/>
          <a:ext cx="665368" cy="719397"/>
        </a:xfrm>
        <a:prstGeom prst="rect">
          <a:avLst/>
        </a:prstGeom>
      </xdr:spPr>
    </xdr:pic>
    <xdr:clientData/>
  </xdr:twoCellAnchor>
  <xdr:twoCellAnchor editAs="oneCell">
    <xdr:from>
      <xdr:col>0</xdr:col>
      <xdr:colOff>0</xdr:colOff>
      <xdr:row>1113</xdr:row>
      <xdr:rowOff>158979</xdr:rowOff>
    </xdr:from>
    <xdr:to>
      <xdr:col>0</xdr:col>
      <xdr:colOff>669178</xdr:colOff>
      <xdr:row>1337</xdr:row>
      <xdr:rowOff>301856</xdr:rowOff>
    </xdr:to>
    <xdr:pic>
      <xdr:nvPicPr>
        <xdr:cNvPr id="90" name="Рисунок 89">
          <a:hlinkClick xmlns:r="http://schemas.openxmlformats.org/officeDocument/2006/relationships" r:id="rId3"/>
          <a:extLst>
            <a:ext uri="{FF2B5EF4-FFF2-40B4-BE49-F238E27FC236}">
              <a16:creationId xmlns="" xmlns:a16="http://schemas.microsoft.com/office/drawing/2014/main" id="{E9913020-2191-4369-90EF-0B86CE40A268}"/>
            </a:ext>
          </a:extLst>
        </xdr:cNvPr>
        <xdr:cNvPicPr>
          <a:picLocks noChangeAspect="1"/>
        </xdr:cNvPicPr>
      </xdr:nvPicPr>
      <xdr:blipFill>
        <a:blip xmlns:r="http://schemas.openxmlformats.org/officeDocument/2006/relationships" r:embed="rId4"/>
        <a:stretch>
          <a:fillRect/>
        </a:stretch>
      </xdr:blipFill>
      <xdr:spPr>
        <a:xfrm>
          <a:off x="0" y="443331252"/>
          <a:ext cx="665368" cy="717492"/>
        </a:xfrm>
        <a:prstGeom prst="rect">
          <a:avLst/>
        </a:prstGeom>
      </xdr:spPr>
    </xdr:pic>
    <xdr:clientData/>
  </xdr:twoCellAnchor>
  <xdr:twoCellAnchor editAs="oneCell">
    <xdr:from>
      <xdr:col>0</xdr:col>
      <xdr:colOff>0</xdr:colOff>
      <xdr:row>1126</xdr:row>
      <xdr:rowOff>160884</xdr:rowOff>
    </xdr:from>
    <xdr:to>
      <xdr:col>0</xdr:col>
      <xdr:colOff>669178</xdr:colOff>
      <xdr:row>1337</xdr:row>
      <xdr:rowOff>299951</xdr:rowOff>
    </xdr:to>
    <xdr:pic>
      <xdr:nvPicPr>
        <xdr:cNvPr id="91" name="Рисунок 90">
          <a:hlinkClick xmlns:r="http://schemas.openxmlformats.org/officeDocument/2006/relationships" r:id="rId3"/>
          <a:extLst>
            <a:ext uri="{FF2B5EF4-FFF2-40B4-BE49-F238E27FC236}">
              <a16:creationId xmlns="" xmlns:a16="http://schemas.microsoft.com/office/drawing/2014/main" id="{DBA89A9E-4397-4304-9800-62EADBB9653B}"/>
            </a:ext>
          </a:extLst>
        </xdr:cNvPr>
        <xdr:cNvPicPr>
          <a:picLocks noChangeAspect="1"/>
        </xdr:cNvPicPr>
      </xdr:nvPicPr>
      <xdr:blipFill>
        <a:blip xmlns:r="http://schemas.openxmlformats.org/officeDocument/2006/relationships" r:embed="rId4"/>
        <a:stretch>
          <a:fillRect/>
        </a:stretch>
      </xdr:blipFill>
      <xdr:spPr>
        <a:xfrm>
          <a:off x="0" y="448459339"/>
          <a:ext cx="665368" cy="715587"/>
        </a:xfrm>
        <a:prstGeom prst="rect">
          <a:avLst/>
        </a:prstGeom>
      </xdr:spPr>
    </xdr:pic>
    <xdr:clientData/>
  </xdr:twoCellAnchor>
  <xdr:twoCellAnchor editAs="oneCell">
    <xdr:from>
      <xdr:col>0</xdr:col>
      <xdr:colOff>51954</xdr:colOff>
      <xdr:row>1139</xdr:row>
      <xdr:rowOff>232062</xdr:rowOff>
    </xdr:from>
    <xdr:to>
      <xdr:col>1</xdr:col>
      <xdr:colOff>20612</xdr:colOff>
      <xdr:row>1337</xdr:row>
      <xdr:rowOff>284711</xdr:rowOff>
    </xdr:to>
    <xdr:pic>
      <xdr:nvPicPr>
        <xdr:cNvPr id="92" name="Рисунок 91">
          <a:hlinkClick xmlns:r="http://schemas.openxmlformats.org/officeDocument/2006/relationships" r:id="rId3"/>
          <a:extLst>
            <a:ext uri="{FF2B5EF4-FFF2-40B4-BE49-F238E27FC236}">
              <a16:creationId xmlns="" xmlns:a16="http://schemas.microsoft.com/office/drawing/2014/main" id="{13FCB94A-F9CB-44EC-8825-C87F2BCFD5FC}"/>
            </a:ext>
          </a:extLst>
        </xdr:cNvPr>
        <xdr:cNvPicPr>
          <a:picLocks noChangeAspect="1"/>
        </xdr:cNvPicPr>
      </xdr:nvPicPr>
      <xdr:blipFill>
        <a:blip xmlns:r="http://schemas.openxmlformats.org/officeDocument/2006/relationships" r:embed="rId4"/>
        <a:stretch>
          <a:fillRect/>
        </a:stretch>
      </xdr:blipFill>
      <xdr:spPr>
        <a:xfrm>
          <a:off x="51954" y="453656698"/>
          <a:ext cx="665368" cy="713682"/>
        </a:xfrm>
        <a:prstGeom prst="rect">
          <a:avLst/>
        </a:prstGeom>
      </xdr:spPr>
    </xdr:pic>
    <xdr:clientData/>
  </xdr:twoCellAnchor>
  <xdr:twoCellAnchor editAs="oneCell">
    <xdr:from>
      <xdr:col>0</xdr:col>
      <xdr:colOff>0</xdr:colOff>
      <xdr:row>1152</xdr:row>
      <xdr:rowOff>128153</xdr:rowOff>
    </xdr:from>
    <xdr:to>
      <xdr:col>0</xdr:col>
      <xdr:colOff>669178</xdr:colOff>
      <xdr:row>1337</xdr:row>
      <xdr:rowOff>294236</xdr:rowOff>
    </xdr:to>
    <xdr:pic>
      <xdr:nvPicPr>
        <xdr:cNvPr id="93" name="Рисунок 92">
          <a:hlinkClick xmlns:r="http://schemas.openxmlformats.org/officeDocument/2006/relationships" r:id="rId3"/>
          <a:extLst>
            <a:ext uri="{FF2B5EF4-FFF2-40B4-BE49-F238E27FC236}">
              <a16:creationId xmlns="" xmlns:a16="http://schemas.microsoft.com/office/drawing/2014/main" id="{2B71CC10-BA0C-4646-9672-E471872497F8}"/>
            </a:ext>
          </a:extLst>
        </xdr:cNvPr>
        <xdr:cNvPicPr>
          <a:picLocks noChangeAspect="1"/>
        </xdr:cNvPicPr>
      </xdr:nvPicPr>
      <xdr:blipFill>
        <a:blip xmlns:r="http://schemas.openxmlformats.org/officeDocument/2006/relationships" r:embed="rId4"/>
        <a:stretch>
          <a:fillRect/>
        </a:stretch>
      </xdr:blipFill>
      <xdr:spPr>
        <a:xfrm>
          <a:off x="0" y="458678971"/>
          <a:ext cx="665368" cy="709872"/>
        </a:xfrm>
        <a:prstGeom prst="rect">
          <a:avLst/>
        </a:prstGeom>
      </xdr:spPr>
    </xdr:pic>
    <xdr:clientData/>
  </xdr:twoCellAnchor>
  <xdr:twoCellAnchor editAs="oneCell">
    <xdr:from>
      <xdr:col>0</xdr:col>
      <xdr:colOff>0</xdr:colOff>
      <xdr:row>1165</xdr:row>
      <xdr:rowOff>149281</xdr:rowOff>
    </xdr:from>
    <xdr:to>
      <xdr:col>0</xdr:col>
      <xdr:colOff>669178</xdr:colOff>
      <xdr:row>1337</xdr:row>
      <xdr:rowOff>294235</xdr:rowOff>
    </xdr:to>
    <xdr:pic>
      <xdr:nvPicPr>
        <xdr:cNvPr id="94" name="Рисунок 93">
          <a:hlinkClick xmlns:r="http://schemas.openxmlformats.org/officeDocument/2006/relationships" r:id="rId3"/>
          <a:extLst>
            <a:ext uri="{FF2B5EF4-FFF2-40B4-BE49-F238E27FC236}">
              <a16:creationId xmlns="" xmlns:a16="http://schemas.microsoft.com/office/drawing/2014/main" id="{38A76143-8C86-43DB-8851-CA47586141CD}"/>
            </a:ext>
          </a:extLst>
        </xdr:cNvPr>
        <xdr:cNvPicPr>
          <a:picLocks noChangeAspect="1"/>
        </xdr:cNvPicPr>
      </xdr:nvPicPr>
      <xdr:blipFill>
        <a:blip xmlns:r="http://schemas.openxmlformats.org/officeDocument/2006/relationships" r:embed="rId4"/>
        <a:stretch>
          <a:fillRect/>
        </a:stretch>
      </xdr:blipFill>
      <xdr:spPr>
        <a:xfrm>
          <a:off x="0" y="463826281"/>
          <a:ext cx="665368" cy="706062"/>
        </a:xfrm>
        <a:prstGeom prst="rect">
          <a:avLst/>
        </a:prstGeom>
      </xdr:spPr>
    </xdr:pic>
    <xdr:clientData/>
  </xdr:twoCellAnchor>
  <xdr:twoCellAnchor editAs="oneCell">
    <xdr:from>
      <xdr:col>0</xdr:col>
      <xdr:colOff>0</xdr:colOff>
      <xdr:row>1178</xdr:row>
      <xdr:rowOff>145817</xdr:rowOff>
    </xdr:from>
    <xdr:to>
      <xdr:col>0</xdr:col>
      <xdr:colOff>665368</xdr:colOff>
      <xdr:row>1337</xdr:row>
      <xdr:rowOff>294235</xdr:rowOff>
    </xdr:to>
    <xdr:pic>
      <xdr:nvPicPr>
        <xdr:cNvPr id="95" name="Рисунок 94">
          <a:hlinkClick xmlns:r="http://schemas.openxmlformats.org/officeDocument/2006/relationships" r:id="rId3"/>
          <a:extLst>
            <a:ext uri="{FF2B5EF4-FFF2-40B4-BE49-F238E27FC236}">
              <a16:creationId xmlns="" xmlns:a16="http://schemas.microsoft.com/office/drawing/2014/main" id="{F5543176-FEC2-4803-99DA-E2ACA034E517}"/>
            </a:ext>
          </a:extLst>
        </xdr:cNvPr>
        <xdr:cNvPicPr>
          <a:picLocks noChangeAspect="1"/>
        </xdr:cNvPicPr>
      </xdr:nvPicPr>
      <xdr:blipFill>
        <a:blip xmlns:r="http://schemas.openxmlformats.org/officeDocument/2006/relationships" r:embed="rId4"/>
        <a:stretch>
          <a:fillRect/>
        </a:stretch>
      </xdr:blipFill>
      <xdr:spPr>
        <a:xfrm>
          <a:off x="0" y="468948999"/>
          <a:ext cx="669178" cy="706062"/>
        </a:xfrm>
        <a:prstGeom prst="rect">
          <a:avLst/>
        </a:prstGeom>
      </xdr:spPr>
    </xdr:pic>
    <xdr:clientData/>
  </xdr:twoCellAnchor>
  <xdr:twoCellAnchor editAs="oneCell">
    <xdr:from>
      <xdr:col>0</xdr:col>
      <xdr:colOff>0</xdr:colOff>
      <xdr:row>1191</xdr:row>
      <xdr:rowOff>282458</xdr:rowOff>
    </xdr:from>
    <xdr:to>
      <xdr:col>0</xdr:col>
      <xdr:colOff>665368</xdr:colOff>
      <xdr:row>1337</xdr:row>
      <xdr:rowOff>313286</xdr:rowOff>
    </xdr:to>
    <xdr:pic>
      <xdr:nvPicPr>
        <xdr:cNvPr id="96" name="Рисунок 95">
          <a:hlinkClick xmlns:r="http://schemas.openxmlformats.org/officeDocument/2006/relationships" r:id="rId3"/>
          <a:extLst>
            <a:ext uri="{FF2B5EF4-FFF2-40B4-BE49-F238E27FC236}">
              <a16:creationId xmlns="" xmlns:a16="http://schemas.microsoft.com/office/drawing/2014/main" id="{99D347B2-207B-4390-9C32-7E3C2CE1C0E2}"/>
            </a:ext>
          </a:extLst>
        </xdr:cNvPr>
        <xdr:cNvPicPr>
          <a:picLocks noChangeAspect="1"/>
        </xdr:cNvPicPr>
      </xdr:nvPicPr>
      <xdr:blipFill>
        <a:blip xmlns:r="http://schemas.openxmlformats.org/officeDocument/2006/relationships" r:embed="rId4"/>
        <a:stretch>
          <a:fillRect/>
        </a:stretch>
      </xdr:blipFill>
      <xdr:spPr>
        <a:xfrm>
          <a:off x="0" y="474211822"/>
          <a:ext cx="669178" cy="715587"/>
        </a:xfrm>
        <a:prstGeom prst="rect">
          <a:avLst/>
        </a:prstGeom>
      </xdr:spPr>
    </xdr:pic>
    <xdr:clientData/>
  </xdr:twoCellAnchor>
  <xdr:twoCellAnchor editAs="oneCell">
    <xdr:from>
      <xdr:col>0</xdr:col>
      <xdr:colOff>0</xdr:colOff>
      <xdr:row>1204</xdr:row>
      <xdr:rowOff>199678</xdr:rowOff>
    </xdr:from>
    <xdr:to>
      <xdr:col>0</xdr:col>
      <xdr:colOff>665368</xdr:colOff>
      <xdr:row>1337</xdr:row>
      <xdr:rowOff>299951</xdr:rowOff>
    </xdr:to>
    <xdr:pic>
      <xdr:nvPicPr>
        <xdr:cNvPr id="97" name="Рисунок 96">
          <a:hlinkClick xmlns:r="http://schemas.openxmlformats.org/officeDocument/2006/relationships" r:id="rId3"/>
          <a:extLst>
            <a:ext uri="{FF2B5EF4-FFF2-40B4-BE49-F238E27FC236}">
              <a16:creationId xmlns="" xmlns:a16="http://schemas.microsoft.com/office/drawing/2014/main" id="{D3666C8B-3B94-4A06-9534-13503E6C4CDA}"/>
            </a:ext>
          </a:extLst>
        </xdr:cNvPr>
        <xdr:cNvPicPr>
          <a:picLocks noChangeAspect="1"/>
        </xdr:cNvPicPr>
      </xdr:nvPicPr>
      <xdr:blipFill>
        <a:blip xmlns:r="http://schemas.openxmlformats.org/officeDocument/2006/relationships" r:embed="rId4"/>
        <a:stretch>
          <a:fillRect/>
        </a:stretch>
      </xdr:blipFill>
      <xdr:spPr>
        <a:xfrm>
          <a:off x="0" y="479255223"/>
          <a:ext cx="669178" cy="715587"/>
        </a:xfrm>
        <a:prstGeom prst="rect">
          <a:avLst/>
        </a:prstGeom>
      </xdr:spPr>
    </xdr:pic>
    <xdr:clientData/>
  </xdr:twoCellAnchor>
  <xdr:twoCellAnchor editAs="oneCell">
    <xdr:from>
      <xdr:col>0</xdr:col>
      <xdr:colOff>0</xdr:colOff>
      <xdr:row>1217</xdr:row>
      <xdr:rowOff>236219</xdr:rowOff>
    </xdr:from>
    <xdr:to>
      <xdr:col>0</xdr:col>
      <xdr:colOff>665368</xdr:colOff>
      <xdr:row>1337</xdr:row>
      <xdr:rowOff>298047</xdr:rowOff>
    </xdr:to>
    <xdr:pic>
      <xdr:nvPicPr>
        <xdr:cNvPr id="98" name="Рисунок 97">
          <a:hlinkClick xmlns:r="http://schemas.openxmlformats.org/officeDocument/2006/relationships" r:id="rId3"/>
          <a:extLst>
            <a:ext uri="{FF2B5EF4-FFF2-40B4-BE49-F238E27FC236}">
              <a16:creationId xmlns="" xmlns:a16="http://schemas.microsoft.com/office/drawing/2014/main" id="{2521C638-A7D9-4277-A756-22D3BB60CB6E}"/>
            </a:ext>
          </a:extLst>
        </xdr:cNvPr>
        <xdr:cNvPicPr>
          <a:picLocks noChangeAspect="1"/>
        </xdr:cNvPicPr>
      </xdr:nvPicPr>
      <xdr:blipFill>
        <a:blip xmlns:r="http://schemas.openxmlformats.org/officeDocument/2006/relationships" r:embed="rId4"/>
        <a:stretch>
          <a:fillRect/>
        </a:stretch>
      </xdr:blipFill>
      <xdr:spPr>
        <a:xfrm>
          <a:off x="0" y="484417946"/>
          <a:ext cx="669178" cy="713682"/>
        </a:xfrm>
        <a:prstGeom prst="rect">
          <a:avLst/>
        </a:prstGeom>
      </xdr:spPr>
    </xdr:pic>
    <xdr:clientData/>
  </xdr:twoCellAnchor>
  <xdr:twoCellAnchor editAs="oneCell">
    <xdr:from>
      <xdr:col>0</xdr:col>
      <xdr:colOff>0</xdr:colOff>
      <xdr:row>1230</xdr:row>
      <xdr:rowOff>220806</xdr:rowOff>
    </xdr:from>
    <xdr:to>
      <xdr:col>0</xdr:col>
      <xdr:colOff>665368</xdr:colOff>
      <xdr:row>1337</xdr:row>
      <xdr:rowOff>299952</xdr:rowOff>
    </xdr:to>
    <xdr:pic>
      <xdr:nvPicPr>
        <xdr:cNvPr id="99" name="Рисунок 98">
          <a:hlinkClick xmlns:r="http://schemas.openxmlformats.org/officeDocument/2006/relationships" r:id="rId3"/>
          <a:extLst>
            <a:ext uri="{FF2B5EF4-FFF2-40B4-BE49-F238E27FC236}">
              <a16:creationId xmlns="" xmlns:a16="http://schemas.microsoft.com/office/drawing/2014/main" id="{F64CDA87-AF3E-47AB-BDA1-D36907F1E631}"/>
            </a:ext>
          </a:extLst>
        </xdr:cNvPr>
        <xdr:cNvPicPr>
          <a:picLocks noChangeAspect="1"/>
        </xdr:cNvPicPr>
      </xdr:nvPicPr>
      <xdr:blipFill>
        <a:blip xmlns:r="http://schemas.openxmlformats.org/officeDocument/2006/relationships" r:embed="rId4"/>
        <a:stretch>
          <a:fillRect/>
        </a:stretch>
      </xdr:blipFill>
      <xdr:spPr>
        <a:xfrm>
          <a:off x="0" y="489528715"/>
          <a:ext cx="669178" cy="711777"/>
        </a:xfrm>
        <a:prstGeom prst="rect">
          <a:avLst/>
        </a:prstGeom>
      </xdr:spPr>
    </xdr:pic>
    <xdr:clientData/>
  </xdr:twoCellAnchor>
  <xdr:twoCellAnchor editAs="oneCell">
    <xdr:from>
      <xdr:col>0</xdr:col>
      <xdr:colOff>0</xdr:colOff>
      <xdr:row>1243</xdr:row>
      <xdr:rowOff>270855</xdr:rowOff>
    </xdr:from>
    <xdr:to>
      <xdr:col>0</xdr:col>
      <xdr:colOff>665368</xdr:colOff>
      <xdr:row>1337</xdr:row>
      <xdr:rowOff>284711</xdr:rowOff>
    </xdr:to>
    <xdr:pic>
      <xdr:nvPicPr>
        <xdr:cNvPr id="100" name="Рисунок 99">
          <a:hlinkClick xmlns:r="http://schemas.openxmlformats.org/officeDocument/2006/relationships" r:id="rId3"/>
          <a:extLst>
            <a:ext uri="{FF2B5EF4-FFF2-40B4-BE49-F238E27FC236}">
              <a16:creationId xmlns="" xmlns:a16="http://schemas.microsoft.com/office/drawing/2014/main" id="{D8EE481B-22E6-4EB8-9063-6356A831AE86}"/>
            </a:ext>
          </a:extLst>
        </xdr:cNvPr>
        <xdr:cNvPicPr>
          <a:picLocks noChangeAspect="1"/>
        </xdr:cNvPicPr>
      </xdr:nvPicPr>
      <xdr:blipFill>
        <a:blip xmlns:r="http://schemas.openxmlformats.org/officeDocument/2006/relationships" r:embed="rId4"/>
        <a:stretch>
          <a:fillRect/>
        </a:stretch>
      </xdr:blipFill>
      <xdr:spPr>
        <a:xfrm>
          <a:off x="0" y="494704946"/>
          <a:ext cx="669178" cy="713682"/>
        </a:xfrm>
        <a:prstGeom prst="rect">
          <a:avLst/>
        </a:prstGeom>
      </xdr:spPr>
    </xdr:pic>
    <xdr:clientData/>
  </xdr:twoCellAnchor>
  <xdr:twoCellAnchor editAs="oneCell">
    <xdr:from>
      <xdr:col>0</xdr:col>
      <xdr:colOff>0</xdr:colOff>
      <xdr:row>1256</xdr:row>
      <xdr:rowOff>186169</xdr:rowOff>
    </xdr:from>
    <xdr:to>
      <xdr:col>0</xdr:col>
      <xdr:colOff>665368</xdr:colOff>
      <xdr:row>1337</xdr:row>
      <xdr:rowOff>296140</xdr:rowOff>
    </xdr:to>
    <xdr:pic>
      <xdr:nvPicPr>
        <xdr:cNvPr id="101" name="Рисунок 100">
          <a:hlinkClick xmlns:r="http://schemas.openxmlformats.org/officeDocument/2006/relationships" r:id="rId3"/>
          <a:extLst>
            <a:ext uri="{FF2B5EF4-FFF2-40B4-BE49-F238E27FC236}">
              <a16:creationId xmlns="" xmlns:a16="http://schemas.microsoft.com/office/drawing/2014/main" id="{E40DDFB3-C279-476C-A6C7-E614E600276F}"/>
            </a:ext>
          </a:extLst>
        </xdr:cNvPr>
        <xdr:cNvPicPr>
          <a:picLocks noChangeAspect="1"/>
        </xdr:cNvPicPr>
      </xdr:nvPicPr>
      <xdr:blipFill>
        <a:blip xmlns:r="http://schemas.openxmlformats.org/officeDocument/2006/relationships" r:embed="rId4"/>
        <a:stretch>
          <a:fillRect/>
        </a:stretch>
      </xdr:blipFill>
      <xdr:spPr>
        <a:xfrm>
          <a:off x="0" y="499746442"/>
          <a:ext cx="669178" cy="707967"/>
        </a:xfrm>
        <a:prstGeom prst="rect">
          <a:avLst/>
        </a:prstGeom>
      </xdr:spPr>
    </xdr:pic>
    <xdr:clientData/>
  </xdr:twoCellAnchor>
  <xdr:twoCellAnchor editAs="oneCell">
    <xdr:from>
      <xdr:col>0</xdr:col>
      <xdr:colOff>0</xdr:colOff>
      <xdr:row>1270</xdr:row>
      <xdr:rowOff>28401</xdr:rowOff>
    </xdr:from>
    <xdr:to>
      <xdr:col>0</xdr:col>
      <xdr:colOff>665368</xdr:colOff>
      <xdr:row>1337</xdr:row>
      <xdr:rowOff>311553</xdr:rowOff>
    </xdr:to>
    <xdr:pic>
      <xdr:nvPicPr>
        <xdr:cNvPr id="102" name="Рисунок 101">
          <a:hlinkClick xmlns:r="http://schemas.openxmlformats.org/officeDocument/2006/relationships" r:id="rId3"/>
          <a:extLst>
            <a:ext uri="{FF2B5EF4-FFF2-40B4-BE49-F238E27FC236}">
              <a16:creationId xmlns="" xmlns:a16="http://schemas.microsoft.com/office/drawing/2014/main" id="{B480BDAA-F25C-4DBC-A9B1-0068232DC9CD}"/>
            </a:ext>
          </a:extLst>
        </xdr:cNvPr>
        <xdr:cNvPicPr>
          <a:picLocks noChangeAspect="1"/>
        </xdr:cNvPicPr>
      </xdr:nvPicPr>
      <xdr:blipFill>
        <a:blip xmlns:r="http://schemas.openxmlformats.org/officeDocument/2006/relationships" r:embed="rId4"/>
        <a:stretch>
          <a:fillRect/>
        </a:stretch>
      </xdr:blipFill>
      <xdr:spPr>
        <a:xfrm>
          <a:off x="0" y="505078537"/>
          <a:ext cx="669178" cy="709872"/>
        </a:xfrm>
        <a:prstGeom prst="rect">
          <a:avLst/>
        </a:prstGeom>
      </xdr:spPr>
    </xdr:pic>
    <xdr:clientData/>
  </xdr:twoCellAnchor>
  <xdr:twoCellAnchor editAs="oneCell">
    <xdr:from>
      <xdr:col>0</xdr:col>
      <xdr:colOff>0</xdr:colOff>
      <xdr:row>1282</xdr:row>
      <xdr:rowOff>199678</xdr:rowOff>
    </xdr:from>
    <xdr:to>
      <xdr:col>0</xdr:col>
      <xdr:colOff>665368</xdr:colOff>
      <xdr:row>1337</xdr:row>
      <xdr:rowOff>296140</xdr:rowOff>
    </xdr:to>
    <xdr:pic>
      <xdr:nvPicPr>
        <xdr:cNvPr id="103" name="Рисунок 102">
          <a:hlinkClick xmlns:r="http://schemas.openxmlformats.org/officeDocument/2006/relationships" r:id="rId3"/>
          <a:extLst>
            <a:ext uri="{FF2B5EF4-FFF2-40B4-BE49-F238E27FC236}">
              <a16:creationId xmlns="" xmlns:a16="http://schemas.microsoft.com/office/drawing/2014/main" id="{160AC222-E32F-43B5-84E1-9615F572690E}"/>
            </a:ext>
          </a:extLst>
        </xdr:cNvPr>
        <xdr:cNvPicPr>
          <a:picLocks noChangeAspect="1"/>
        </xdr:cNvPicPr>
      </xdr:nvPicPr>
      <xdr:blipFill>
        <a:blip xmlns:r="http://schemas.openxmlformats.org/officeDocument/2006/relationships" r:embed="rId4"/>
        <a:stretch>
          <a:fillRect/>
        </a:stretch>
      </xdr:blipFill>
      <xdr:spPr>
        <a:xfrm>
          <a:off x="0" y="510012314"/>
          <a:ext cx="669178" cy="711777"/>
        </a:xfrm>
        <a:prstGeom prst="rect">
          <a:avLst/>
        </a:prstGeom>
      </xdr:spPr>
    </xdr:pic>
    <xdr:clientData/>
  </xdr:twoCellAnchor>
  <xdr:twoCellAnchor editAs="oneCell">
    <xdr:from>
      <xdr:col>0</xdr:col>
      <xdr:colOff>0</xdr:colOff>
      <xdr:row>1295</xdr:row>
      <xdr:rowOff>305492</xdr:rowOff>
    </xdr:from>
    <xdr:to>
      <xdr:col>0</xdr:col>
      <xdr:colOff>665368</xdr:colOff>
      <xdr:row>1337</xdr:row>
      <xdr:rowOff>290425</xdr:rowOff>
    </xdr:to>
    <xdr:pic>
      <xdr:nvPicPr>
        <xdr:cNvPr id="104" name="Рисунок 103">
          <a:hlinkClick xmlns:r="http://schemas.openxmlformats.org/officeDocument/2006/relationships" r:id="rId3"/>
          <a:extLst>
            <a:ext uri="{FF2B5EF4-FFF2-40B4-BE49-F238E27FC236}">
              <a16:creationId xmlns="" xmlns:a16="http://schemas.microsoft.com/office/drawing/2014/main" id="{52182FFD-CED4-4146-A2F3-90611B08A7AE}"/>
            </a:ext>
          </a:extLst>
        </xdr:cNvPr>
        <xdr:cNvPicPr>
          <a:picLocks noChangeAspect="1"/>
        </xdr:cNvPicPr>
      </xdr:nvPicPr>
      <xdr:blipFill>
        <a:blip xmlns:r="http://schemas.openxmlformats.org/officeDocument/2006/relationships" r:embed="rId4"/>
        <a:stretch>
          <a:fillRect/>
        </a:stretch>
      </xdr:blipFill>
      <xdr:spPr>
        <a:xfrm>
          <a:off x="0" y="515244310"/>
          <a:ext cx="669178" cy="709872"/>
        </a:xfrm>
        <a:prstGeom prst="rect">
          <a:avLst/>
        </a:prstGeom>
      </xdr:spPr>
    </xdr:pic>
    <xdr:clientData/>
  </xdr:twoCellAnchor>
  <xdr:twoCellAnchor editAs="oneCell">
    <xdr:from>
      <xdr:col>0</xdr:col>
      <xdr:colOff>0</xdr:colOff>
      <xdr:row>1308</xdr:row>
      <xdr:rowOff>115338</xdr:rowOff>
    </xdr:from>
    <xdr:to>
      <xdr:col>0</xdr:col>
      <xdr:colOff>667273</xdr:colOff>
      <xdr:row>1337</xdr:row>
      <xdr:rowOff>288522</xdr:rowOff>
    </xdr:to>
    <xdr:pic>
      <xdr:nvPicPr>
        <xdr:cNvPr id="105" name="Рисунок 104">
          <a:hlinkClick xmlns:r="http://schemas.openxmlformats.org/officeDocument/2006/relationships" r:id="rId3"/>
          <a:extLst>
            <a:ext uri="{FF2B5EF4-FFF2-40B4-BE49-F238E27FC236}">
              <a16:creationId xmlns="" xmlns:a16="http://schemas.microsoft.com/office/drawing/2014/main" id="{144FC005-27BD-447F-99D0-60A7540ECB00}"/>
            </a:ext>
          </a:extLst>
        </xdr:cNvPr>
        <xdr:cNvPicPr>
          <a:picLocks noChangeAspect="1"/>
        </xdr:cNvPicPr>
      </xdr:nvPicPr>
      <xdr:blipFill>
        <a:blip xmlns:r="http://schemas.openxmlformats.org/officeDocument/2006/relationships" r:embed="rId4"/>
        <a:stretch>
          <a:fillRect/>
        </a:stretch>
      </xdr:blipFill>
      <xdr:spPr>
        <a:xfrm>
          <a:off x="0" y="520180338"/>
          <a:ext cx="663463" cy="707967"/>
        </a:xfrm>
        <a:prstGeom prst="rect">
          <a:avLst/>
        </a:prstGeom>
      </xdr:spPr>
    </xdr:pic>
    <xdr:clientData/>
  </xdr:twoCellAnchor>
  <xdr:twoCellAnchor editAs="oneCell">
    <xdr:from>
      <xdr:col>0</xdr:col>
      <xdr:colOff>0</xdr:colOff>
      <xdr:row>1321</xdr:row>
      <xdr:rowOff>215783</xdr:rowOff>
    </xdr:from>
    <xdr:to>
      <xdr:col>0</xdr:col>
      <xdr:colOff>669178</xdr:colOff>
      <xdr:row>1337</xdr:row>
      <xdr:rowOff>284712</xdr:rowOff>
    </xdr:to>
    <xdr:pic>
      <xdr:nvPicPr>
        <xdr:cNvPr id="106" name="Рисунок 105">
          <a:hlinkClick xmlns:r="http://schemas.openxmlformats.org/officeDocument/2006/relationships" r:id="rId3"/>
          <a:extLst>
            <a:ext uri="{FF2B5EF4-FFF2-40B4-BE49-F238E27FC236}">
              <a16:creationId xmlns="" xmlns:a16="http://schemas.microsoft.com/office/drawing/2014/main" id="{03CF976F-2C16-4312-A7FE-221AC8082481}"/>
            </a:ext>
          </a:extLst>
        </xdr:cNvPr>
        <xdr:cNvPicPr>
          <a:picLocks noChangeAspect="1"/>
        </xdr:cNvPicPr>
      </xdr:nvPicPr>
      <xdr:blipFill>
        <a:blip xmlns:r="http://schemas.openxmlformats.org/officeDocument/2006/relationships" r:embed="rId4"/>
        <a:stretch>
          <a:fillRect/>
        </a:stretch>
      </xdr:blipFill>
      <xdr:spPr>
        <a:xfrm>
          <a:off x="0" y="525406965"/>
          <a:ext cx="665368" cy="70034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2</xdr:col>
      <xdr:colOff>0</xdr:colOff>
      <xdr:row>212</xdr:row>
      <xdr:rowOff>0</xdr:rowOff>
    </xdr:from>
    <xdr:to>
      <xdr:col>10</xdr:col>
      <xdr:colOff>77470</xdr:colOff>
      <xdr:row>217</xdr:row>
      <xdr:rowOff>83820</xdr:rowOff>
    </xdr:to>
    <xdr:sp macro="" textlink="">
      <xdr:nvSpPr>
        <xdr:cNvPr id="3" name="Прямоугольник: скругленные углы 2">
          <a:hlinkClick xmlns:r="http://schemas.openxmlformats.org/officeDocument/2006/relationships" r:id="rId1"/>
          <a:extLst>
            <a:ext uri="{FF2B5EF4-FFF2-40B4-BE49-F238E27FC236}">
              <a16:creationId xmlns="" xmlns:a16="http://schemas.microsoft.com/office/drawing/2014/main" id="{6B89FC0A-5576-422E-8BA7-C209C5FD4D2E}"/>
            </a:ext>
          </a:extLst>
        </xdr:cNvPr>
        <xdr:cNvSpPr/>
      </xdr:nvSpPr>
      <xdr:spPr>
        <a:xfrm>
          <a:off x="787400" y="85610700"/>
          <a:ext cx="11799570" cy="1417320"/>
        </a:xfrm>
        <a:prstGeom prst="roundRect">
          <a:avLst/>
        </a:prstGeom>
        <a:solidFill>
          <a:schemeClr val="bg1"/>
        </a:solidFill>
        <a:ln w="38100"/>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uk-UA" sz="3200" b="1">
              <a:solidFill>
                <a:schemeClr val="dk1"/>
              </a:solidFill>
              <a:effectLst/>
              <a:latin typeface="+mn-lt"/>
              <a:ea typeface="+mn-ea"/>
              <a:cs typeface="+mn-cs"/>
            </a:rPr>
            <a:t>Натисніть</a:t>
          </a:r>
          <a:r>
            <a:rPr lang="en-US" sz="3200" b="1">
              <a:solidFill>
                <a:schemeClr val="dk1"/>
              </a:solidFill>
              <a:effectLst/>
              <a:latin typeface="+mn-lt"/>
              <a:ea typeface="+mn-ea"/>
              <a:cs typeface="+mn-cs"/>
            </a:rPr>
            <a:t> </a:t>
          </a:r>
          <a:r>
            <a:rPr lang="uk-UA" sz="3200" b="1">
              <a:solidFill>
                <a:schemeClr val="dk1"/>
              </a:solidFill>
              <a:effectLst/>
              <a:latin typeface="+mn-lt"/>
              <a:ea typeface="+mn-ea"/>
              <a:cs typeface="+mn-cs"/>
            </a:rPr>
            <a:t>СЮДИ</a:t>
          </a:r>
          <a:r>
            <a:rPr lang="uk-UA" sz="3200" b="1" baseline="0">
              <a:solidFill>
                <a:schemeClr val="dk1"/>
              </a:solidFill>
              <a:effectLst/>
              <a:latin typeface="+mn-lt"/>
              <a:ea typeface="+mn-ea"/>
              <a:cs typeface="+mn-cs"/>
            </a:rPr>
            <a:t> для автоматичного </a:t>
          </a:r>
          <a:r>
            <a:rPr lang="uk-UA" sz="3200" b="1">
              <a:solidFill>
                <a:schemeClr val="dk1"/>
              </a:solidFill>
              <a:effectLst/>
              <a:latin typeface="+mn-lt"/>
              <a:ea typeface="+mn-ea"/>
              <a:cs typeface="+mn-cs"/>
            </a:rPr>
            <a:t>переходу</a:t>
          </a:r>
          <a:r>
            <a:rPr lang="uk-UA" sz="3200" b="1" baseline="0">
              <a:solidFill>
                <a:schemeClr val="dk1"/>
              </a:solidFill>
              <a:effectLst/>
              <a:latin typeface="+mn-lt"/>
              <a:ea typeface="+mn-ea"/>
              <a:cs typeface="+mn-cs"/>
            </a:rPr>
            <a:t> </a:t>
          </a:r>
        </a:p>
        <a:p>
          <a:pPr algn="ctr"/>
          <a:r>
            <a:rPr lang="uk-UA" sz="3200" b="1">
              <a:solidFill>
                <a:schemeClr val="dk1"/>
              </a:solidFill>
              <a:effectLst/>
              <a:latin typeface="+mn-lt"/>
              <a:ea typeface="+mn-ea"/>
              <a:cs typeface="+mn-cs"/>
            </a:rPr>
            <a:t>до початку</a:t>
          </a:r>
          <a:r>
            <a:rPr lang="uk-UA" sz="3200" b="1" baseline="0">
              <a:solidFill>
                <a:schemeClr val="dk1"/>
              </a:solidFill>
              <a:effectLst/>
              <a:latin typeface="+mn-lt"/>
              <a:ea typeface="+mn-ea"/>
              <a:cs typeface="+mn-cs"/>
            </a:rPr>
            <a:t> сторінки</a:t>
          </a:r>
          <a:endParaRPr lang="x-none" sz="6000" b="1">
            <a:effectLst/>
          </a:endParaRPr>
        </a:p>
      </xdr:txBody>
    </xdr:sp>
    <xdr:clientData/>
  </xdr:twoCellAnchor>
  <xdr:twoCellAnchor editAs="oneCell">
    <xdr:from>
      <xdr:col>6</xdr:col>
      <xdr:colOff>581892</xdr:colOff>
      <xdr:row>10</xdr:row>
      <xdr:rowOff>318654</xdr:rowOff>
    </xdr:from>
    <xdr:to>
      <xdr:col>6</xdr:col>
      <xdr:colOff>1293092</xdr:colOff>
      <xdr:row>11</xdr:row>
      <xdr:rowOff>352747</xdr:rowOff>
    </xdr:to>
    <xdr:pic>
      <xdr:nvPicPr>
        <xdr:cNvPr id="5" name="Рисунок 4">
          <a:extLst>
            <a:ext uri="{FF2B5EF4-FFF2-40B4-BE49-F238E27FC236}">
              <a16:creationId xmlns="" xmlns:a16="http://schemas.microsoft.com/office/drawing/2014/main" id="{A8372F20-F32E-4571-A31B-A4522EFF2797}"/>
            </a:ext>
          </a:extLst>
        </xdr:cNvPr>
        <xdr:cNvPicPr>
          <a:picLocks noChangeAspect="1"/>
        </xdr:cNvPicPr>
      </xdr:nvPicPr>
      <xdr:blipFill>
        <a:blip xmlns:r="http://schemas.openxmlformats.org/officeDocument/2006/relationships" r:embed="rId2"/>
        <a:stretch>
          <a:fillRect/>
        </a:stretch>
      </xdr:blipFill>
      <xdr:spPr>
        <a:xfrm>
          <a:off x="7675419" y="3643745"/>
          <a:ext cx="711200" cy="72924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762000</xdr:colOff>
      <xdr:row>167</xdr:row>
      <xdr:rowOff>177800</xdr:rowOff>
    </xdr:from>
    <xdr:to>
      <xdr:col>5</xdr:col>
      <xdr:colOff>1344006</xdr:colOff>
      <xdr:row>174</xdr:row>
      <xdr:rowOff>155402</xdr:rowOff>
    </xdr:to>
    <xdr:sp macro="" textlink="">
      <xdr:nvSpPr>
        <xdr:cNvPr id="2" name="Прямоугольник: скругленные углы 1">
          <a:hlinkClick xmlns:r="http://schemas.openxmlformats.org/officeDocument/2006/relationships" r:id="rId1"/>
          <a:extLst>
            <a:ext uri="{FF2B5EF4-FFF2-40B4-BE49-F238E27FC236}">
              <a16:creationId xmlns="" xmlns:a16="http://schemas.microsoft.com/office/drawing/2014/main" id="{8B8E80DF-2005-4FE8-896A-1F7172F4ABE8}"/>
            </a:ext>
          </a:extLst>
        </xdr:cNvPr>
        <xdr:cNvSpPr/>
      </xdr:nvSpPr>
      <xdr:spPr>
        <a:xfrm>
          <a:off x="1028700" y="47459900"/>
          <a:ext cx="11313506" cy="1400002"/>
        </a:xfrm>
        <a:prstGeom prst="roundRect">
          <a:avLst/>
        </a:prstGeom>
        <a:solidFill>
          <a:schemeClr val="bg1"/>
        </a:solidFill>
        <a:ln w="38100"/>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uk-UA" sz="3200" b="1">
              <a:solidFill>
                <a:schemeClr val="dk1"/>
              </a:solidFill>
              <a:effectLst/>
              <a:latin typeface="+mn-lt"/>
              <a:ea typeface="+mn-ea"/>
              <a:cs typeface="+mn-cs"/>
            </a:rPr>
            <a:t>Натисніть</a:t>
          </a:r>
          <a:r>
            <a:rPr lang="en-US" sz="3200" b="1">
              <a:solidFill>
                <a:schemeClr val="dk1"/>
              </a:solidFill>
              <a:effectLst/>
              <a:latin typeface="+mn-lt"/>
              <a:ea typeface="+mn-ea"/>
              <a:cs typeface="+mn-cs"/>
            </a:rPr>
            <a:t> </a:t>
          </a:r>
          <a:r>
            <a:rPr lang="uk-UA" sz="3200" b="1">
              <a:solidFill>
                <a:schemeClr val="dk1"/>
              </a:solidFill>
              <a:effectLst/>
              <a:latin typeface="+mn-lt"/>
              <a:ea typeface="+mn-ea"/>
              <a:cs typeface="+mn-cs"/>
            </a:rPr>
            <a:t>СЮДИ</a:t>
          </a:r>
          <a:r>
            <a:rPr lang="uk-UA" sz="3200" b="1" baseline="0">
              <a:solidFill>
                <a:schemeClr val="dk1"/>
              </a:solidFill>
              <a:effectLst/>
              <a:latin typeface="+mn-lt"/>
              <a:ea typeface="+mn-ea"/>
              <a:cs typeface="+mn-cs"/>
            </a:rPr>
            <a:t> для автоматичного </a:t>
          </a:r>
          <a:r>
            <a:rPr lang="uk-UA" sz="3200" b="1">
              <a:solidFill>
                <a:schemeClr val="dk1"/>
              </a:solidFill>
              <a:effectLst/>
              <a:latin typeface="+mn-lt"/>
              <a:ea typeface="+mn-ea"/>
              <a:cs typeface="+mn-cs"/>
            </a:rPr>
            <a:t>переходу</a:t>
          </a:r>
          <a:r>
            <a:rPr lang="uk-UA" sz="3200" b="1" baseline="0">
              <a:solidFill>
                <a:schemeClr val="dk1"/>
              </a:solidFill>
              <a:effectLst/>
              <a:latin typeface="+mn-lt"/>
              <a:ea typeface="+mn-ea"/>
              <a:cs typeface="+mn-cs"/>
            </a:rPr>
            <a:t> </a:t>
          </a:r>
        </a:p>
        <a:p>
          <a:pPr algn="ctr"/>
          <a:r>
            <a:rPr lang="uk-UA" sz="3200" b="1">
              <a:solidFill>
                <a:schemeClr val="dk1"/>
              </a:solidFill>
              <a:effectLst/>
              <a:latin typeface="+mn-lt"/>
              <a:ea typeface="+mn-ea"/>
              <a:cs typeface="+mn-cs"/>
            </a:rPr>
            <a:t>до початку</a:t>
          </a:r>
          <a:r>
            <a:rPr lang="uk-UA" sz="3200" b="1" baseline="0">
              <a:solidFill>
                <a:schemeClr val="dk1"/>
              </a:solidFill>
              <a:effectLst/>
              <a:latin typeface="+mn-lt"/>
              <a:ea typeface="+mn-ea"/>
              <a:cs typeface="+mn-cs"/>
            </a:rPr>
            <a:t> сторінки</a:t>
          </a:r>
          <a:endParaRPr lang="x-none" sz="6000" b="1">
            <a:effectLst/>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4</xdr:col>
      <xdr:colOff>20955</xdr:colOff>
      <xdr:row>6</xdr:row>
      <xdr:rowOff>160971</xdr:rowOff>
    </xdr:from>
    <xdr:to>
      <xdr:col>23</xdr:col>
      <xdr:colOff>483870</xdr:colOff>
      <xdr:row>32</xdr:row>
      <xdr:rowOff>20954</xdr:rowOff>
    </xdr:to>
    <xdr:graphicFrame macro="">
      <xdr:nvGraphicFramePr>
        <xdr:cNvPr id="2" name="Диаграмма 2">
          <a:extLst>
            <a:ext uri="{FF2B5EF4-FFF2-40B4-BE49-F238E27FC236}">
              <a16:creationId xmlns="" xmlns:a16="http://schemas.microsoft.com/office/drawing/2014/main" id="{02EACA63-EBDD-4EE8-BF2D-E88C8AE2462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400050</xdr:colOff>
      <xdr:row>33</xdr:row>
      <xdr:rowOff>98106</xdr:rowOff>
    </xdr:from>
    <xdr:to>
      <xdr:col>14</xdr:col>
      <xdr:colOff>314325</xdr:colOff>
      <xdr:row>54</xdr:row>
      <xdr:rowOff>64769</xdr:rowOff>
    </xdr:to>
    <xdr:graphicFrame macro="">
      <xdr:nvGraphicFramePr>
        <xdr:cNvPr id="3" name="Диаграмма 3">
          <a:extLst>
            <a:ext uri="{FF2B5EF4-FFF2-40B4-BE49-F238E27FC236}">
              <a16:creationId xmlns="" xmlns:a16="http://schemas.microsoft.com/office/drawing/2014/main" id="{3512B652-151F-48D8-A881-3B4C82487FD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1905</xdr:colOff>
      <xdr:row>33</xdr:row>
      <xdr:rowOff>63817</xdr:rowOff>
    </xdr:from>
    <xdr:to>
      <xdr:col>24</xdr:col>
      <xdr:colOff>0</xdr:colOff>
      <xdr:row>55</xdr:row>
      <xdr:rowOff>0</xdr:rowOff>
    </xdr:to>
    <xdr:graphicFrame macro="">
      <xdr:nvGraphicFramePr>
        <xdr:cNvPr id="4" name="Диаграмма 4">
          <a:extLst>
            <a:ext uri="{FF2B5EF4-FFF2-40B4-BE49-F238E27FC236}">
              <a16:creationId xmlns="" xmlns:a16="http://schemas.microsoft.com/office/drawing/2014/main" id="{C9016E3B-EF68-47D3-8617-71B16FB4DDE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xdr:col>
      <xdr:colOff>478155</xdr:colOff>
      <xdr:row>55</xdr:row>
      <xdr:rowOff>35242</xdr:rowOff>
    </xdr:from>
    <xdr:to>
      <xdr:col>14</xdr:col>
      <xdr:colOff>381000</xdr:colOff>
      <xdr:row>75</xdr:row>
      <xdr:rowOff>133350</xdr:rowOff>
    </xdr:to>
    <xdr:graphicFrame macro="">
      <xdr:nvGraphicFramePr>
        <xdr:cNvPr id="5" name="Диаграмма 5">
          <a:extLst>
            <a:ext uri="{FF2B5EF4-FFF2-40B4-BE49-F238E27FC236}">
              <a16:creationId xmlns="" xmlns:a16="http://schemas.microsoft.com/office/drawing/2014/main" id="{0D7CF21E-E2A5-499E-A8E8-EA11B21757E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15</xdr:col>
      <xdr:colOff>17144</xdr:colOff>
      <xdr:row>55</xdr:row>
      <xdr:rowOff>38101</xdr:rowOff>
    </xdr:from>
    <xdr:to>
      <xdr:col>24</xdr:col>
      <xdr:colOff>38099</xdr:colOff>
      <xdr:row>75</xdr:row>
      <xdr:rowOff>167641</xdr:rowOff>
    </xdr:to>
    <xdr:graphicFrame macro="">
      <xdr:nvGraphicFramePr>
        <xdr:cNvPr id="6" name="Диаграмма 7">
          <a:extLst>
            <a:ext uri="{FF2B5EF4-FFF2-40B4-BE49-F238E27FC236}">
              <a16:creationId xmlns="" xmlns:a16="http://schemas.microsoft.com/office/drawing/2014/main" id="{EE23C153-3913-4346-BB23-02D64F4E574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24</xdr:col>
      <xdr:colOff>169545</xdr:colOff>
      <xdr:row>6</xdr:row>
      <xdr:rowOff>124777</xdr:rowOff>
    </xdr:from>
    <xdr:to>
      <xdr:col>37</xdr:col>
      <xdr:colOff>104775</xdr:colOff>
      <xdr:row>33</xdr:row>
      <xdr:rowOff>103909</xdr:rowOff>
    </xdr:to>
    <xdr:graphicFrame macro="">
      <xdr:nvGraphicFramePr>
        <xdr:cNvPr id="7" name="Диаграмма 8">
          <a:extLst>
            <a:ext uri="{FF2B5EF4-FFF2-40B4-BE49-F238E27FC236}">
              <a16:creationId xmlns="" xmlns:a16="http://schemas.microsoft.com/office/drawing/2014/main" id="{A6799AC7-CC00-41E4-9254-569761902E7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5</xdr:col>
      <xdr:colOff>314325</xdr:colOff>
      <xdr:row>78</xdr:row>
      <xdr:rowOff>128587</xdr:rowOff>
    </xdr:from>
    <xdr:to>
      <xdr:col>24</xdr:col>
      <xdr:colOff>123825</xdr:colOff>
      <xdr:row>108</xdr:row>
      <xdr:rowOff>28575</xdr:rowOff>
    </xdr:to>
    <xdr:graphicFrame macro="">
      <xdr:nvGraphicFramePr>
        <xdr:cNvPr id="9" name="Диаграмма 3">
          <a:extLst>
            <a:ext uri="{FF2B5EF4-FFF2-40B4-BE49-F238E27FC236}">
              <a16:creationId xmlns="" xmlns:a16="http://schemas.microsoft.com/office/drawing/2014/main" id="{71D01831-6D10-417C-80AF-BD7C349767F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5</xdr:col>
      <xdr:colOff>371475</xdr:colOff>
      <xdr:row>109</xdr:row>
      <xdr:rowOff>128587</xdr:rowOff>
    </xdr:from>
    <xdr:to>
      <xdr:col>16</xdr:col>
      <xdr:colOff>504825</xdr:colOff>
      <xdr:row>130</xdr:row>
      <xdr:rowOff>47625</xdr:rowOff>
    </xdr:to>
    <xdr:graphicFrame macro="">
      <xdr:nvGraphicFramePr>
        <xdr:cNvPr id="10" name="Диаграмма 4">
          <a:extLst>
            <a:ext uri="{FF2B5EF4-FFF2-40B4-BE49-F238E27FC236}">
              <a16:creationId xmlns="" xmlns:a16="http://schemas.microsoft.com/office/drawing/2014/main" id="{1AF1A007-92FC-4C13-8C3A-1CF38BB18F7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17</xdr:col>
      <xdr:colOff>273627</xdr:colOff>
      <xdr:row>109</xdr:row>
      <xdr:rowOff>44593</xdr:rowOff>
    </xdr:from>
    <xdr:to>
      <xdr:col>27</xdr:col>
      <xdr:colOff>225136</xdr:colOff>
      <xdr:row>131</xdr:row>
      <xdr:rowOff>86590</xdr:rowOff>
    </xdr:to>
    <xdr:graphicFrame macro="">
      <xdr:nvGraphicFramePr>
        <xdr:cNvPr id="11" name="Диаграмма 5">
          <a:extLst>
            <a:ext uri="{FF2B5EF4-FFF2-40B4-BE49-F238E27FC236}">
              <a16:creationId xmlns="" xmlns:a16="http://schemas.microsoft.com/office/drawing/2014/main" id="{53595C4C-AEEB-4EBB-B9A9-4E75C1ACF90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6</xdr:col>
      <xdr:colOff>123825</xdr:colOff>
      <xdr:row>132</xdr:row>
      <xdr:rowOff>147636</xdr:rowOff>
    </xdr:from>
    <xdr:to>
      <xdr:col>17</xdr:col>
      <xdr:colOff>17319</xdr:colOff>
      <xdr:row>154</xdr:row>
      <xdr:rowOff>138545</xdr:rowOff>
    </xdr:to>
    <xdr:graphicFrame macro="">
      <xdr:nvGraphicFramePr>
        <xdr:cNvPr id="12" name="Диаграмма 6">
          <a:extLst>
            <a:ext uri="{FF2B5EF4-FFF2-40B4-BE49-F238E27FC236}">
              <a16:creationId xmlns="" xmlns:a16="http://schemas.microsoft.com/office/drawing/2014/main" id="{CD934E3E-B7A7-46DB-8C6E-F3FF0A608A4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17</xdr:col>
      <xdr:colOff>335107</xdr:colOff>
      <xdr:row>132</xdr:row>
      <xdr:rowOff>114732</xdr:rowOff>
    </xdr:from>
    <xdr:to>
      <xdr:col>28</xdr:col>
      <xdr:colOff>34637</xdr:colOff>
      <xdr:row>154</xdr:row>
      <xdr:rowOff>34637</xdr:rowOff>
    </xdr:to>
    <xdr:graphicFrame macro="">
      <xdr:nvGraphicFramePr>
        <xdr:cNvPr id="13" name="Диаграмма 7">
          <a:extLst>
            <a:ext uri="{FF2B5EF4-FFF2-40B4-BE49-F238E27FC236}">
              <a16:creationId xmlns="" xmlns:a16="http://schemas.microsoft.com/office/drawing/2014/main" id="{56E2F935-4309-41B6-88AB-81F3065A806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24</xdr:col>
      <xdr:colOff>426894</xdr:colOff>
      <xdr:row>79</xdr:row>
      <xdr:rowOff>28141</xdr:rowOff>
    </xdr:from>
    <xdr:to>
      <xdr:col>38</xdr:col>
      <xdr:colOff>173182</xdr:colOff>
      <xdr:row>107</xdr:row>
      <xdr:rowOff>51955</xdr:rowOff>
    </xdr:to>
    <xdr:graphicFrame macro="">
      <xdr:nvGraphicFramePr>
        <xdr:cNvPr id="14" name="Диаграмма 8">
          <a:extLst>
            <a:ext uri="{FF2B5EF4-FFF2-40B4-BE49-F238E27FC236}">
              <a16:creationId xmlns="" xmlns:a16="http://schemas.microsoft.com/office/drawing/2014/main" id="{A3E6B2A0-7F67-453F-A510-6834414E00A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www.bank.gov.ua/WORK/S2/VICTOR/&#1042;&#1042;&#1055;/PIB.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72rc2j\vera\DOCUME~1\Chirich\LOCALS~1\Temp\Rar$DI00.938\Dept\Plan\Exchange\!_Plan-2006\&#1042;&#1040;&#1058;%20&#1048;&#1074;&#1072;&#1085;&#1086;%20&#1092;&#1088;&#1072;&#1085;&#1082;&#1080;&#1074;&#1089;&#1100;&#1082;&#1075;&#1072;&#1079;\Dodatok1%20.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D72rc2j\vera\&#1052;&#1086;&#1080;%20&#1076;&#1086;&#1082;&#1091;&#1084;&#1077;&#1085;&#1090;&#1099;\Plan-2006_kons_rabota\Dept\Plan\Exchange\_________________________Plan_ZP\!_&#1055;&#1077;&#1095;&#1072;&#1090;&#1100;\&#1052;&#1058;&#1056;%20&#1074;&#1089;&#1077;%20-%205.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D72rc2j\vera\Dept\Plan\Exchange\!_Plan-2006\&#1042;&#1040;&#1058;%20&#1048;&#1074;&#1072;&#1085;&#1086;%20&#1092;&#1088;&#1072;&#1085;&#1082;&#1080;&#1074;&#1089;&#1100;&#1082;&#1075;&#1072;&#1079;\Dodatok1%20.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E:\Ariadna\Sum_pok.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Nechiporenko\2007&#1053;&#1054;&#1042;\DOCUME~1\Chirich\LOCALS~1\Temp\Dept\Plan\Exchange\_________________________Plan_ZP\!_&#1055;&#1077;&#1095;&#1072;&#1090;&#1100;\&#1052;&#1058;&#1056;%20&#1074;&#1089;&#1077;%202.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R:\&#1052;&#1086;&#1080;%20&#1076;&#1086;&#1082;&#1091;&#1084;&#1077;&#1085;&#1090;&#1099;\Plan-2006_kons_rabota\Dept\Plan\Exchange\_________________________Plan_ZP\!_&#1055;&#1077;&#1095;&#1072;&#1090;&#1100;\&#1052;&#1058;&#1056;%20&#1074;&#1089;&#1077;%20-%205.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R:\Dept\Plan\Exchange\!_Plan-2006\&#1042;&#1040;&#1058;%20&#1048;&#1074;&#1072;&#1085;&#1086;%20&#1092;&#1088;&#1072;&#1085;&#1082;&#1080;&#1074;&#1089;&#1100;&#1082;&#1075;&#1072;&#1079;\Dodatok1%20.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R:\DOCUME~1\Chirich\LOCALS~1\Temp\Dept\Plan\Exchange\_________________________Plan_ZP\!_&#1055;&#1077;&#1095;&#1072;&#1090;&#1100;\&#1052;&#1058;&#1056;%20&#1074;&#1089;&#1077;%202.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R:\Dept\Plan\Exchange\!_Plan-2006\VAT%20Sevastop\Dept\Plan\Exchange\_________________________Plan_ZP\!_&#1055;&#1077;&#1095;&#1072;&#1090;&#1100;\&#1052;&#1058;&#1056;%20&#1074;&#1089;&#1077;%202.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R:\Dept\Plan\Exchange\_________________________Plan_ZP\!_&#1055;&#1077;&#1095;&#1072;&#1090;&#1100;\&#1052;&#1058;&#1056;%20&#1074;&#1089;&#1077;%20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ile\File1\aaaa\2007%20finplan\DOCUME~1\SINKEV~1\LOCALS~1\Temp\Rar$DI00.781\Dept\Plan\Exchange\_________________________Plan_ZP\!_&#1055;&#1077;&#1095;&#1072;&#1090;&#1100;\&#1052;&#1058;&#1056;%20&#1074;&#1089;&#1077;%20-%205.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Kredo\work\Dept\Plan\Exchange\_________________________Plan_ZP\!_&#1055;&#1077;&#1095;&#1072;&#1090;&#1100;\&#1052;&#1058;&#1056;%20&#1074;&#1089;&#1077;%20-%205.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D72rc2j\vera\Dept\Plan\Exchange\!_Plan-2006\VAT%20Sevastop\Dept\Plan\Exchange\_________________________Plan_ZP\!_&#1055;&#1077;&#1095;&#1072;&#1090;&#1100;\&#1052;&#1058;&#1056;%20&#1074;&#1089;&#1077;%202.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D72rc2j\vera\DOCUME~1\Chirich\LOCALS~1\Temp\DOCUME~1\VOYTOV~1\LOCALS~1\Temp\Rar$DI00.867\Planning%20System%20Project\consolidation%20hq%20formatted.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D72rc2j\vera\DOCUME~1\Chirich\LOCALS~1\Temp\Dept\Plan\Exchange\_________________________Plan_ZP\!_&#1055;&#1077;&#1095;&#1072;&#1090;&#1100;\&#1052;&#1058;&#1056;%20&#1074;&#1089;&#1077;%202.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D72rc2j\vera\Documents%20and%20Settings\SUDNIKOVA\Local%20Settings\Temporary%20Internet%20Files\Content.IE5\C5MFSXEF\Subv2006\Rich%20Roz%202006.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Main\main1\DOCUME~1\Chirich\LOCALS~1\Temp\Dept\Plan\Exchange\_________________________Plan_ZP\!_&#1055;&#1077;&#1095;&#1072;&#1090;&#1100;\&#1052;&#1058;&#1056;%20&#1074;&#1089;&#1077;%202.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72rc2j\vera\Documents%20and%20Settings\andreyevskaya\&#1052;&#1086;&#1080;%20&#1076;&#1086;&#1082;&#1091;&#1084;&#1077;&#1085;&#1090;&#1099;\OLGA\&#1056;&#1045;&#1040;&#1051;&#1048;&#1047;&#1040;&#1062;&#1048;&#1071;_2006\2006_REALIZ_&#1058;&#1045;(&#1090;&#1088;&#1072;&#1074;&#1077;&#1085;&#1100;).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http://www.bank.gov.ua/S_N_A/1July2001/GDP/realgdp/LENA/BGVN1.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D72rc2j\vera\&#1052;&#1086;&#1080;%20&#1076;&#1086;&#1082;&#1091;&#1084;&#1077;&#1085;&#1090;&#1099;\Plan-2006_kons_rabota\Dept\FinPlan-Economy\Planning%20System%20Project\consolidation%20hq%20formatted.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R:\DOCUME~1\Chirich\LOCALS~1\Temp\Rar$DI00.938\Dept\Plan\Exchange\!_Plan-2006\&#1042;&#1040;&#1058;%20&#1048;&#1074;&#1072;&#1085;&#1086;%20&#1092;&#1088;&#1072;&#1085;&#1082;&#1080;&#1074;&#1089;&#1100;&#1082;&#1075;&#1072;&#1079;\Dodatok1%20.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72rc2j\vera\FinanceUTG\finek2008\&#1043;&#1088;&#1091;&#1076;&#1077;&#1085;&#1100;%20(&#1086;&#1095;&#1080;&#1082;)\DOCUME~1\SINKEV~1\LOCALS~1\Temp\Rar$DI00.781\Dept\Plan\Exchange\_________________________Plan_ZP\!_&#1055;&#1077;&#1095;&#1072;&#1090;&#1100;\&#1052;&#1058;&#1056;%20&#1074;&#1089;&#1077;%20-%205.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R:\DOCUME~1\SINKEV~1\LOCALS~1\Temp\Rar$DI00.781\Dept\FinPlan-Economy\Planning%20System%20Project\consolidation%20hq%20formatted.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Users/nkovalenko/Desktop/Kharkiv/03.%20ppt/&#1087;&#1088;&#1072;&#1082;&#1090;_InSight_E_tool_Fin_Planning_2019_f%20(&#1053;&#1045;&#1043;&#1030;&#1056;&#1057;&#1068;&#1050;&#1048;&#1049;_1_&#1083;&#1080;&#1087;&#1085;&#1103;).xlsx"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Nechiporenko\2007&#1053;&#1054;&#1042;\DOCUME~1\Chirich\LOCALS~1\Temp\DOCUME~1\VOYTOV~1\LOCALS~1\Temp\Rar$DI00.867\Planning%20System%20Project\consolidation%20hq%20formatted.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S:\Dept\FinPlan-Economy\Planning%20System%20Project\consolidation%20hq%20formatted.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Main\MAIN1\Dept\FinPlan-Economy\Planning%20System%20Project\consolidation%20hq%20formatted.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D72rc2j\vera\Documents%20and%20Settings\likhachov\Local%20Settings\Temporary%20Internet%20Files\Content.IE5\RY4RBH0P\2006_REALIZ_&#1058;&#1045;(&#1083;&#1102;&#1090;&#1080;&#1081;20%25).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72rc2j\vera\FinanceUTG\finek2008\&#1043;&#1088;&#1091;&#1076;&#1077;&#1085;&#1100;%20(&#1086;&#1095;&#1080;&#1082;)\DOCUME~1\SINKEV~1\LOCALS~1\Temp\Rar$DI00.781\Dept\FinPlan-Economy\Planning%20System%20Project\consolidation%20hq%20formatted.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R:\&#1052;&#1086;&#1080;%20&#1076;&#1086;&#1082;&#1091;&#1084;&#1077;&#1085;&#1090;&#1099;\Plan-2006_kons_rabota\Dept\FinPlan-Economy\Planning%20System%20Project\consolidation%20hq%20formatted.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Kredo\work\Dept\FinPlan-Economy\Planning%20System%20Project\consolidation%20hq%20formatted.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R:\DOCUME~1\Chirich\LOCALS~1\Temp\DOCUME~1\VOYTOV~1\LOCALS~1\Temp\Rar$DI00.867\Planning%20System%20Project\consolidation%20hq%20formatted.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Nechiporenko\2007&#1053;&#1054;&#1042;\Dept\Plan\Exchange\!_Plan-2006\VAT%20Sevastop\Dept\Plan\Exchange\_________________________Plan_ZP\!_&#1055;&#1077;&#1095;&#1072;&#1090;&#1100;\&#1052;&#1058;&#1056;%20&#1074;&#1089;&#1077;%202.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www.bank.gov.ua/&#1052;&#1086;&#1080;%20&#1076;&#1086;&#1082;&#1091;&#1084;&#1077;&#1085;&#1090;&#1099;/Sergey/&#1055;&#1088;&#1086;&#1075;&#1085;&#1086;&#1079;/&#1056;&#1072;&#1073;&#1086;&#1095;&#1080;&#1077;%20&#1090;&#1072;&#1073;&#1083;&#1080;&#1094;&#1099;/new/zvedena1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sheetName val="Real GDP &amp; Real IP (u)"/>
      <sheetName val="Real GDP &amp; Real IP (e)"/>
      <sheetName val="GDP_gr"/>
      <sheetName val="Светлые"/>
    </sheetNames>
    <sheetDataSet>
      <sheetData sheetId="0"/>
      <sheetData sheetId="1"/>
      <sheetData sheetId="2"/>
      <sheetData sheetId="3"/>
      <sheetData sheetId="4"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лан"/>
      <sheetName val="1  поясн"/>
      <sheetName val="Вир_пок (2)"/>
      <sheetName val="Вир_пок"/>
      <sheetName val="3  Ф2"/>
      <sheetName val="4  04_05"/>
      <sheetName val="4а доходи"/>
      <sheetName val="4б Собівартість (транспортув)"/>
      <sheetName val="4б Собівартість (постач)"/>
      <sheetName val="4б Собівартість (скрапл. газ)"/>
      <sheetName val="5  Сб_Адм_Зб"/>
      <sheetName val="6  Інші доходи"/>
      <sheetName val="7  Інші витрати"/>
      <sheetName val="8  Кошт_вд_04"/>
      <sheetName val="9  Кошт_вд_05"/>
      <sheetName val="10  Кошт_вд_06"/>
      <sheetName val="10  Кошт_вд_06 _1_"/>
      <sheetName val="10  Кошт_вд_06 _2_"/>
      <sheetName val="10  Кошт_вд_06 _3_"/>
      <sheetName val="10  Кошт_вд_06 _4_"/>
      <sheetName val="11  Ф1"/>
      <sheetName val="12_Рух_кошт_непр"/>
      <sheetName val="13  95 р"/>
      <sheetName val="14 Коефіцієнтний аналіз"/>
      <sheetName val="15 Рух коштів"/>
      <sheetName val="16 Кап_вкл"/>
      <sheetName val="17 Фін_інв"/>
      <sheetName val="18 Подат"/>
      <sheetName val="19 МТР"/>
      <sheetName val="20 Внутр оборот"/>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азом"/>
      <sheetName val="МТР Апарат"/>
      <sheetName val="МТР Газ України"/>
      <sheetName val="МТР Укртрансгаз"/>
      <sheetName val="МТР Укргазвидобування"/>
      <sheetName val="МТР Укрспецтрансгаз"/>
      <sheetName val="МТР Чорноморнафтогаз"/>
      <sheetName val="МТР Укртранснафта"/>
      <sheetName val="МТР Газ-тепло"/>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лан"/>
      <sheetName val="1  поясн"/>
      <sheetName val="Вир_пок (2)"/>
      <sheetName val="Вир_пок"/>
      <sheetName val="3  Ф2"/>
      <sheetName val="4  04_05"/>
      <sheetName val="4а доходи"/>
      <sheetName val="4б Собівартість (транспортув)"/>
      <sheetName val="4б Собівартість (постач)"/>
      <sheetName val="4б Собівартість (скрапл. газ)"/>
      <sheetName val="5  Сб_Адм_Зб"/>
      <sheetName val="6  Інші доходи"/>
      <sheetName val="7  Інші витрати"/>
      <sheetName val="8  Кошт_вд_04"/>
      <sheetName val="9  Кошт_вд_05"/>
      <sheetName val="10  Кошт_вд_06"/>
      <sheetName val="10  Кошт_вд_06 _1_"/>
      <sheetName val="10  Кошт_вд_06 _2_"/>
      <sheetName val="10  Кошт_вд_06 _3_"/>
      <sheetName val="10  Кошт_вд_06 _4_"/>
      <sheetName val="11  Ф1"/>
      <sheetName val="12_Рух_кошт_непр"/>
      <sheetName val="13  95 р"/>
      <sheetName val="14 Коефіцієнтний аналіз"/>
      <sheetName val="15 Рух коштів"/>
      <sheetName val="16 Кап_вкл"/>
      <sheetName val="17 Фін_інв"/>
      <sheetName val="18 Подат"/>
      <sheetName val="19 МТР"/>
      <sheetName val="20 Внутр оборот"/>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Ini"/>
      <sheetName val="Ëčńň1"/>
      <sheetName val="Sum_pok"/>
      <sheetName val="#REF!"/>
      <sheetName val="Sum_pok.xls"/>
      <sheetName val="січ-лют."/>
      <sheetName val="430 сыч-лютий"/>
      <sheetName val="бер"/>
      <sheetName val="430 бер"/>
      <sheetName val="січ-бер"/>
      <sheetName val="430 сыч-бер"/>
    </sheetNames>
    <definedNames>
      <definedName name="ShowFil"/>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МТР Газ України"/>
    </sheetNames>
    <sheetDataSet>
      <sheetData sheetId="0"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азом"/>
      <sheetName val="МТР Апарат"/>
      <sheetName val="МТР Газ України"/>
      <sheetName val="МТР Укртрансгаз"/>
      <sheetName val="МТР Укргазвидобування"/>
      <sheetName val="МТР Укрспецтрансгаз"/>
      <sheetName val="МТР Чорноморнафтогаз"/>
      <sheetName val="МТР Укртранснафта"/>
      <sheetName val="МТР Газ-тепло"/>
    </sheetNames>
    <sheetDataSet>
      <sheetData sheetId="0"/>
      <sheetData sheetId="1"/>
      <sheetData sheetId="2"/>
      <sheetData sheetId="3"/>
      <sheetData sheetId="4"/>
      <sheetData sheetId="5"/>
      <sheetData sheetId="6"/>
      <sheetData sheetId="7"/>
      <sheetData sheetId="8"/>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лан"/>
      <sheetName val="1  поясн"/>
      <sheetName val="Вир_пок (2)"/>
      <sheetName val="Вир_пок"/>
      <sheetName val="3  Ф2"/>
      <sheetName val="4  04_05"/>
      <sheetName val="4а доходи"/>
      <sheetName val="4б Собівартість (транспортув)"/>
      <sheetName val="4б Собівартість (постач)"/>
      <sheetName val="4б Собівартість (скрапл. газ)"/>
      <sheetName val="5  Сб_Адм_Зб"/>
      <sheetName val="6  Інші доходи"/>
      <sheetName val="7  Інші витрати"/>
      <sheetName val="8  Кошт_вд_04"/>
      <sheetName val="9  Кошт_вд_05"/>
      <sheetName val="10  Кошт_вд_06"/>
      <sheetName val="10  Кошт_вд_06 _1_"/>
      <sheetName val="10  Кошт_вд_06 _2_"/>
      <sheetName val="10  Кошт_вд_06 _3_"/>
      <sheetName val="10  Кошт_вд_06 _4_"/>
      <sheetName val="11  Ф1"/>
      <sheetName val="12_Рух_кошт_непр"/>
      <sheetName val="13  95 р"/>
      <sheetName val="14 Коефіцієнтний аналіз"/>
      <sheetName val="15 Рух коштів"/>
      <sheetName val="16 Кап_вкл"/>
      <sheetName val="17 Фін_інв"/>
      <sheetName val="18 Подат"/>
      <sheetName val="19 МТР"/>
      <sheetName val="20 Внутр оборот"/>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refreshError="1"/>
      <sheetData sheetId="26" refreshError="1"/>
      <sheetData sheetId="27" refreshError="1"/>
      <sheetData sheetId="28" refreshError="1"/>
      <sheetData sheetId="29"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МТР Газ України"/>
    </sheetNames>
    <sheetDataSet>
      <sheetData sheetId="0"/>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МТР Газ України"/>
    </sheetNames>
    <sheetDataSet>
      <sheetData sheetId="0"/>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МТР Апарат"/>
      <sheetName val="МТР Газ України"/>
      <sheetName val="МТР Укртрансгаз"/>
      <sheetName val="МТР Укргазвидобування"/>
      <sheetName val="МТР Укрспецтрансгаз"/>
      <sheetName val="МТР Чорноморнафтогаз"/>
      <sheetName val="МТР Укртранснафта"/>
      <sheetName val="МТР Газ-тепло"/>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азом"/>
      <sheetName val="МТР Апарат"/>
      <sheetName val="МТР Газ України"/>
      <sheetName val="МТР Укртрансгаз"/>
      <sheetName val="МТР Укргазвидобування"/>
      <sheetName val="МТР Укрспецтрансгаз"/>
      <sheetName val="МТР Чорноморнафтогаз"/>
      <sheetName val="МТР Укртранснафта"/>
      <sheetName val="МТР Газ-тепло"/>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азом"/>
      <sheetName val="МТР Апарат"/>
      <sheetName val="МТР Газ України"/>
      <sheetName val="МТР Укртрансгаз"/>
      <sheetName val="МТР Укргазвидобування"/>
      <sheetName val="МТР Укрспецтрансгаз"/>
      <sheetName val="МТР Чорноморнафтогаз"/>
      <sheetName val="МТР Укртранснафта"/>
      <sheetName val="МТР Газ-тепло"/>
      <sheetName val="МТР_Апарат"/>
      <sheetName val="МТР_Газ_України"/>
      <sheetName val="МТР_Укртрансгаз"/>
      <sheetName val="МТР_Укргазвидобування"/>
      <sheetName val="МТР_Укрспецтрансгаз"/>
      <sheetName val="МТР_Чорноморнафтогаз"/>
      <sheetName val="МТР_Укртранснафта"/>
      <sheetName val="МТР_Газ-тепло"/>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МТР Газ України"/>
    </sheetNames>
    <sheetDataSet>
      <sheetData sheetId="0"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rm"/>
    </sheetNames>
    <sheetDataSet>
      <sheetData sheetId="0"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МТР Газ України"/>
    </sheetNames>
    <sheetDataSet>
      <sheetData sheetId="0"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tac"/>
      <sheetName val="DodDot"/>
      <sheetName val="Dod ARK"/>
      <sheetName val="Dod Clavutich"/>
      <sheetName val="Svod 3511060"/>
      <sheetName val="Viluch(1-12)"/>
      <sheetName val="Diti "/>
      <sheetName val="TvPalGaz"/>
      <sheetName val="Ener "/>
      <sheetName val="IncsiPilgi (2)"/>
      <sheetName val="GirZakon"/>
      <sheetName val="Govti Vodi"/>
      <sheetName val="Chor Flot"/>
      <sheetName val="Afganci"/>
      <sheetName val="Shidka Dop"/>
      <sheetName val="Likarna"/>
      <sheetName val="Zoiot Pidkova"/>
      <sheetName val="Granti"/>
      <sheetName val="Granti1"/>
      <sheetName val="Vibori"/>
      <sheetName val="Metro"/>
      <sheetName val="Oper Teatr"/>
      <sheetName val="Makeevka"/>
      <sheetName val="Ctix Lixo IvFrank"/>
      <sheetName val="Groshi xodat za dit"/>
      <sheetName val="Ctix Lixo Zakarp"/>
      <sheetName val="Coc GKG Inv"/>
      <sheetName val="Tuzla"/>
      <sheetName val="Zmiinii"/>
      <sheetName val="Ctandarti"/>
      <sheetName val="CocEkon"/>
      <sheetName val="Ictor Zabudova"/>
      <sheetName val="Ict Zab"/>
      <sheetName val="Ukr Kultura"/>
      <sheetName val="Minoboroni"/>
      <sheetName val="Mic Arcenal"/>
      <sheetName val="Inekcini"/>
      <sheetName val="In"/>
      <sheetName val="diti ciroti -2(minmolod)"/>
      <sheetName val="Korek ocvita"/>
      <sheetName val="Tex Dic Ocvita"/>
      <sheetName val="Troleib"/>
      <sheetName val="Utoc.Zaoshadg"/>
      <sheetName val="Metro Cpec Fond"/>
      <sheetName val="Svitov Bank"/>
      <sheetName val="Shidka Dop Cp Fond"/>
      <sheetName val="Gazoprovodi"/>
      <sheetName val="Troleib Cpec Fond"/>
      <sheetName val="Zaporiggya"/>
      <sheetName val="Kremenchuk"/>
      <sheetName val="Pereviz ditey"/>
      <sheetName val="Kom dorigu"/>
      <sheetName val="Chor Fiot Cpec Fond"/>
      <sheetName val="Zaosch"/>
      <sheetName val="kryvRig"/>
      <sheetName val="OSVITA"/>
      <sheetName val="Tar"/>
      <sheetName val="Nar.instr"/>
      <sheetName val="DDot"/>
      <sheetName val="Dsub"/>
    </sheetNames>
    <sheetDataSet>
      <sheetData sheetId="0"/>
      <sheetData sheetId="1"/>
      <sheetData sheetId="2"/>
      <sheetData sheetId="3"/>
      <sheetData sheetId="4"/>
      <sheetData sheetId="5"/>
      <sheetData sheetId="6"/>
      <sheetData sheetId="7"/>
      <sheetData sheetId="8" refreshError="1">
        <row r="2">
          <cell r="A2" t="str">
            <v>Обсяг помісячного надходження субвенції з державного бюджету до місцевих бюджетів на надання пільг  та житлових субсидій населенню на оплату електроенергії, природного газу, послуг тепло-, водопостачання і водовідведення, квартирної плати, вивезення побут</v>
          </cell>
        </row>
        <row r="5">
          <cell r="A5" t="str">
            <v>Код бюджету</v>
          </cell>
          <cell r="B5" t="str">
            <v>Назва адміністративно-територіальної одиниці</v>
          </cell>
          <cell r="C5" t="str">
            <v>січень</v>
          </cell>
          <cell r="D5" t="str">
            <v>лютий</v>
          </cell>
          <cell r="E5" t="str">
            <v>березень</v>
          </cell>
          <cell r="F5" t="str">
            <v>квітень</v>
          </cell>
          <cell r="G5" t="str">
            <v>травень</v>
          </cell>
        </row>
        <row r="6">
          <cell r="A6" t="str">
            <v>О1100000000</v>
          </cell>
          <cell r="B6" t="str">
            <v>бюджет Автономної Республіки Крим</v>
          </cell>
          <cell r="C6">
            <v>2463.5419999999999</v>
          </cell>
          <cell r="D6">
            <v>5004.6750000000002</v>
          </cell>
          <cell r="E6">
            <v>4874.01</v>
          </cell>
          <cell r="F6">
            <v>6713.2</v>
          </cell>
          <cell r="G6">
            <v>5483.6</v>
          </cell>
        </row>
        <row r="7">
          <cell r="A7" t="str">
            <v>О2100000000</v>
          </cell>
          <cell r="B7" t="str">
            <v>обласний бюджет Вiнницької області</v>
          </cell>
          <cell r="C7">
            <v>5585.9549999999999</v>
          </cell>
          <cell r="D7">
            <v>5130.4480000000003</v>
          </cell>
          <cell r="E7">
            <v>5614.5339999999997</v>
          </cell>
          <cell r="F7">
            <v>7821.4</v>
          </cell>
          <cell r="G7">
            <v>4676.6000000000004</v>
          </cell>
        </row>
        <row r="8">
          <cell r="A8" t="str">
            <v>О3100000000</v>
          </cell>
          <cell r="B8" t="str">
            <v>обласний бюджет Волинської області</v>
          </cell>
          <cell r="C8">
            <v>3419.413</v>
          </cell>
          <cell r="D8">
            <v>4547.1629999999996</v>
          </cell>
          <cell r="E8">
            <v>4267.8410000000003</v>
          </cell>
          <cell r="F8">
            <v>5180.2</v>
          </cell>
          <cell r="G8">
            <v>3258.4</v>
          </cell>
        </row>
        <row r="9">
          <cell r="A9" t="str">
            <v>О4100000000</v>
          </cell>
          <cell r="B9" t="str">
            <v>обласний бюджет Днiпропетровської області</v>
          </cell>
          <cell r="C9">
            <v>8288.7270000000008</v>
          </cell>
          <cell r="D9">
            <v>20991.351999999999</v>
          </cell>
          <cell r="E9">
            <v>16903.654999999999</v>
          </cell>
          <cell r="F9">
            <v>23535.787</v>
          </cell>
          <cell r="G9">
            <v>12935.2</v>
          </cell>
        </row>
        <row r="10">
          <cell r="A10" t="str">
            <v>О5100000000</v>
          </cell>
          <cell r="B10" t="str">
            <v>обласний бюджет Донецької області</v>
          </cell>
          <cell r="C10">
            <v>11729.522000000001</v>
          </cell>
          <cell r="D10">
            <v>19530.755000000001</v>
          </cell>
          <cell r="E10">
            <v>19355.436000000002</v>
          </cell>
          <cell r="F10">
            <v>26008.7</v>
          </cell>
          <cell r="G10">
            <v>15778.6</v>
          </cell>
        </row>
        <row r="11">
          <cell r="A11" t="str">
            <v>О6100000000</v>
          </cell>
          <cell r="B11" t="str">
            <v>обласний бюджет Житомирської області</v>
          </cell>
          <cell r="C11">
            <v>3202.2750000000001</v>
          </cell>
          <cell r="D11">
            <v>6561.0010000000002</v>
          </cell>
          <cell r="E11">
            <v>5316.2150000000001</v>
          </cell>
          <cell r="F11">
            <v>7407.8</v>
          </cell>
          <cell r="G11">
            <v>4605.7</v>
          </cell>
        </row>
        <row r="12">
          <cell r="A12" t="str">
            <v>О7100000000</v>
          </cell>
          <cell r="B12" t="str">
            <v>обласний бюджет Закарпатської області</v>
          </cell>
          <cell r="C12">
            <v>1513.9649999999999</v>
          </cell>
          <cell r="D12">
            <v>1806.577</v>
          </cell>
          <cell r="E12">
            <v>4712.2439999999997</v>
          </cell>
          <cell r="F12">
            <v>4277.8</v>
          </cell>
          <cell r="G12">
            <v>1586.9</v>
          </cell>
        </row>
        <row r="13">
          <cell r="A13" t="str">
            <v>О8100000000</v>
          </cell>
          <cell r="B13" t="str">
            <v>обласний бюджет Запорiзької області</v>
          </cell>
          <cell r="C13">
            <v>3867.2069999999999</v>
          </cell>
          <cell r="D13">
            <v>7903.7089999999998</v>
          </cell>
          <cell r="E13">
            <v>7399.4160000000002</v>
          </cell>
          <cell r="F13">
            <v>9874.5</v>
          </cell>
          <cell r="G13">
            <v>7155.4</v>
          </cell>
        </row>
        <row r="14">
          <cell r="A14" t="str">
            <v>О9100000000</v>
          </cell>
          <cell r="B14" t="str">
            <v>обласний бюджет Iвано-Франкiвської області</v>
          </cell>
          <cell r="C14">
            <v>3578.223</v>
          </cell>
          <cell r="D14">
            <v>5867.2309999999998</v>
          </cell>
          <cell r="E14">
            <v>6297.893</v>
          </cell>
          <cell r="F14">
            <v>9563.7000000000007</v>
          </cell>
          <cell r="G14">
            <v>3616.2</v>
          </cell>
        </row>
        <row r="15">
          <cell r="A15">
            <v>10100000000</v>
          </cell>
          <cell r="B15" t="str">
            <v>обласний бюджет Київської області</v>
          </cell>
          <cell r="C15">
            <v>10302.385</v>
          </cell>
          <cell r="D15">
            <v>16146.352999999999</v>
          </cell>
          <cell r="E15">
            <v>13833.255999999999</v>
          </cell>
          <cell r="F15">
            <v>18290.400000000001</v>
          </cell>
          <cell r="G15">
            <v>7404.9</v>
          </cell>
        </row>
        <row r="16">
          <cell r="A16">
            <v>11100000000</v>
          </cell>
          <cell r="B16" t="str">
            <v>обласний бюджет Кiровоградської області</v>
          </cell>
          <cell r="C16">
            <v>3580.96</v>
          </cell>
          <cell r="D16">
            <v>4993.7330000000002</v>
          </cell>
          <cell r="E16">
            <v>3976.05</v>
          </cell>
          <cell r="F16">
            <v>7419.8</v>
          </cell>
          <cell r="G16">
            <v>5284.3</v>
          </cell>
        </row>
        <row r="17">
          <cell r="A17">
            <v>12100000000</v>
          </cell>
          <cell r="B17" t="str">
            <v>обласний бюджет Луганської області</v>
          </cell>
          <cell r="C17">
            <v>2843.239</v>
          </cell>
          <cell r="D17">
            <v>8978.6</v>
          </cell>
          <cell r="E17">
            <v>6927.87</v>
          </cell>
          <cell r="F17">
            <v>9087.1</v>
          </cell>
          <cell r="G17">
            <v>6148.4</v>
          </cell>
        </row>
        <row r="18">
          <cell r="A18">
            <v>13100000000</v>
          </cell>
          <cell r="B18" t="str">
            <v>обласний бюджет Львiвської області</v>
          </cell>
          <cell r="C18">
            <v>13665.8</v>
          </cell>
          <cell r="D18">
            <v>12546.388000000001</v>
          </cell>
          <cell r="E18">
            <v>13924.588</v>
          </cell>
          <cell r="F18">
            <v>16320</v>
          </cell>
          <cell r="G18">
            <v>5542.7</v>
          </cell>
        </row>
        <row r="19">
          <cell r="A19">
            <v>14100000000</v>
          </cell>
          <cell r="B19" t="str">
            <v>обласний бюджет Миколаївської області</v>
          </cell>
          <cell r="C19">
            <v>1582.5519999999999</v>
          </cell>
          <cell r="D19">
            <v>4228.6229999999996</v>
          </cell>
          <cell r="E19">
            <v>4112.8190000000004</v>
          </cell>
          <cell r="F19">
            <v>5079.6000000000004</v>
          </cell>
          <cell r="G19">
            <v>4261.3</v>
          </cell>
        </row>
        <row r="20">
          <cell r="A20">
            <v>15100000000</v>
          </cell>
          <cell r="B20" t="str">
            <v>обласний бюджет Одеської області</v>
          </cell>
          <cell r="C20">
            <v>3570.1010000000001</v>
          </cell>
          <cell r="D20">
            <v>8569.5969999999998</v>
          </cell>
          <cell r="E20">
            <v>7127.8249999999998</v>
          </cell>
          <cell r="F20">
            <v>11636.5</v>
          </cell>
          <cell r="G20">
            <v>10163.4</v>
          </cell>
        </row>
        <row r="21">
          <cell r="A21">
            <v>16100000000</v>
          </cell>
          <cell r="B21" t="str">
            <v>обласний бюджет Полтавської області</v>
          </cell>
          <cell r="C21">
            <v>5666.1139999999996</v>
          </cell>
          <cell r="D21">
            <v>6422.4319999999998</v>
          </cell>
          <cell r="E21">
            <v>7489.7539999999999</v>
          </cell>
          <cell r="F21">
            <v>15258.1</v>
          </cell>
          <cell r="G21">
            <v>5827</v>
          </cell>
        </row>
        <row r="22">
          <cell r="A22">
            <v>17100000000</v>
          </cell>
          <cell r="B22" t="str">
            <v>обласний бюджет Рiвненської області</v>
          </cell>
          <cell r="C22">
            <v>1969.902</v>
          </cell>
          <cell r="D22">
            <v>3336.444</v>
          </cell>
          <cell r="E22">
            <v>5380.4470000000001</v>
          </cell>
          <cell r="F22">
            <v>5543.9</v>
          </cell>
          <cell r="G22">
            <v>2982.7</v>
          </cell>
        </row>
        <row r="23">
          <cell r="A23">
            <v>18100000000</v>
          </cell>
          <cell r="B23" t="str">
            <v>обласний бюджет Сумської області</v>
          </cell>
          <cell r="C23">
            <v>4169.5280000000002</v>
          </cell>
          <cell r="D23">
            <v>3622.9929999999999</v>
          </cell>
          <cell r="E23">
            <v>7895.424</v>
          </cell>
          <cell r="F23">
            <v>8377.1</v>
          </cell>
          <cell r="G23">
            <v>4032.7</v>
          </cell>
        </row>
        <row r="24">
          <cell r="A24">
            <v>19100000000</v>
          </cell>
          <cell r="B24" t="str">
            <v>обласний бюджет Тернопiльської області</v>
          </cell>
          <cell r="C24">
            <v>3701.9160000000002</v>
          </cell>
          <cell r="D24">
            <v>4896.8559999999998</v>
          </cell>
          <cell r="E24">
            <v>5147.2650000000003</v>
          </cell>
          <cell r="F24">
            <v>6839.9</v>
          </cell>
          <cell r="G24">
            <v>1830.2</v>
          </cell>
        </row>
        <row r="25">
          <cell r="A25">
            <v>20100000000</v>
          </cell>
          <cell r="B25" t="str">
            <v>обласний бюджет Харкiвської області</v>
          </cell>
          <cell r="C25">
            <v>8386.9330000000009</v>
          </cell>
          <cell r="D25">
            <v>11698.075000000001</v>
          </cell>
          <cell r="E25">
            <v>14592.047</v>
          </cell>
          <cell r="F25">
            <v>27208.2</v>
          </cell>
          <cell r="G25">
            <v>13691.3</v>
          </cell>
        </row>
        <row r="26">
          <cell r="A26">
            <v>21100000000</v>
          </cell>
          <cell r="B26" t="str">
            <v>обласний бюджет Херсонської області</v>
          </cell>
          <cell r="C26">
            <v>2200.9679999999998</v>
          </cell>
          <cell r="D26">
            <v>3252.5390000000002</v>
          </cell>
          <cell r="E26">
            <v>3255.58</v>
          </cell>
          <cell r="F26">
            <v>5299.7</v>
          </cell>
          <cell r="G26">
            <v>3272.2</v>
          </cell>
        </row>
        <row r="27">
          <cell r="A27">
            <v>22100000000</v>
          </cell>
          <cell r="B27" t="str">
            <v>обласний бюджет Хмельницької області</v>
          </cell>
          <cell r="C27">
            <v>4049.5320000000002</v>
          </cell>
          <cell r="D27">
            <v>6627.4</v>
          </cell>
          <cell r="E27">
            <v>4533.01</v>
          </cell>
          <cell r="F27">
            <v>8290.9</v>
          </cell>
          <cell r="G27">
            <v>5960.3</v>
          </cell>
        </row>
        <row r="28">
          <cell r="A28">
            <v>23100000000</v>
          </cell>
          <cell r="B28" t="str">
            <v>обласний бюджет Черкаської області</v>
          </cell>
          <cell r="C28">
            <v>5316.2910000000002</v>
          </cell>
          <cell r="D28">
            <v>6217.3370000000004</v>
          </cell>
          <cell r="E28">
            <v>6195.89</v>
          </cell>
          <cell r="F28">
            <v>10165</v>
          </cell>
          <cell r="G28">
            <v>4770.5</v>
          </cell>
        </row>
        <row r="29">
          <cell r="A29">
            <v>24100000000</v>
          </cell>
          <cell r="B29" t="str">
            <v>обласний бюджет Чернiвецької області</v>
          </cell>
          <cell r="C29">
            <v>1761.75</v>
          </cell>
          <cell r="D29">
            <v>2010.7829999999999</v>
          </cell>
          <cell r="E29">
            <v>1999.8030000000001</v>
          </cell>
          <cell r="F29">
            <v>3410.4</v>
          </cell>
          <cell r="G29">
            <v>2092.5</v>
          </cell>
        </row>
        <row r="30">
          <cell r="A30">
            <v>25100000000</v>
          </cell>
          <cell r="B30" t="str">
            <v>обласний бюджет Чернiгiвецької області</v>
          </cell>
          <cell r="C30">
            <v>4501.0339999999997</v>
          </cell>
          <cell r="D30">
            <v>5828.5460000000003</v>
          </cell>
          <cell r="E30">
            <v>5312.768</v>
          </cell>
          <cell r="F30">
            <v>8541</v>
          </cell>
          <cell r="G30">
            <v>4831.6000000000004</v>
          </cell>
        </row>
        <row r="31">
          <cell r="A31">
            <v>26000000000</v>
          </cell>
          <cell r="B31" t="str">
            <v>м.Київ</v>
          </cell>
          <cell r="C31">
            <v>4478.4290000000001</v>
          </cell>
          <cell r="D31">
            <v>7686.2479999999996</v>
          </cell>
          <cell r="E31">
            <v>8581.6080000000002</v>
          </cell>
          <cell r="F31">
            <v>12592.5</v>
          </cell>
          <cell r="G31">
            <v>10211.1</v>
          </cell>
        </row>
        <row r="32">
          <cell r="A32">
            <v>27000000000</v>
          </cell>
          <cell r="B32" t="str">
            <v>м.Севастополь</v>
          </cell>
          <cell r="C32">
            <v>656.43700000000001</v>
          </cell>
          <cell r="D32">
            <v>1870.8869999999999</v>
          </cell>
          <cell r="E32">
            <v>1073.652</v>
          </cell>
          <cell r="F32">
            <v>1527.6130000000001</v>
          </cell>
          <cell r="G32">
            <v>1254.8</v>
          </cell>
        </row>
        <row r="33">
          <cell r="B33" t="str">
            <v xml:space="preserve">Всього </v>
          </cell>
          <cell r="C33">
            <v>126052.70000000001</v>
          </cell>
          <cell r="D33">
            <v>196276.74499999997</v>
          </cell>
          <cell r="E33">
            <v>196100.90000000005</v>
          </cell>
          <cell r="F33">
            <v>281270.80000000005</v>
          </cell>
          <cell r="G33">
            <v>158658.49999999997</v>
          </cell>
        </row>
        <row r="38">
          <cell r="C38">
            <v>126052.7</v>
          </cell>
          <cell r="D38">
            <v>196276.74499999997</v>
          </cell>
          <cell r="E38">
            <v>196100.9</v>
          </cell>
          <cell r="F38">
            <v>281270.8</v>
          </cell>
          <cell r="G38">
            <v>158658.5</v>
          </cell>
        </row>
        <row r="41">
          <cell r="C41">
            <v>0</v>
          </cell>
          <cell r="D41">
            <v>0</v>
          </cell>
          <cell r="E41">
            <v>0</v>
          </cell>
          <cell r="F41">
            <v>0</v>
          </cell>
          <cell r="G41">
            <v>0</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МТР Газ України"/>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АЗА  "/>
      <sheetName val="ВАТ"/>
      <sheetName val="ВАТ_фил"/>
      <sheetName val="383,40ч"/>
      <sheetName val="383,40т"/>
      <sheetName val="686,00"/>
      <sheetName val="област"/>
      <sheetName val="Сторно"/>
      <sheetName val="Пряма_труба"/>
      <sheetName val="БАЗА   (2)"/>
      <sheetName val="БАЗА   (3)"/>
      <sheetName val="БАЗА   (5)"/>
      <sheetName val="БАЗА   (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993"/>
    </sheetNames>
    <sheetDataSet>
      <sheetData sheetId="0" refreshError="1">
        <row r="1">
          <cell r="D1" t="str">
            <v>Баланс грошових доходiв i витрат населення Украјни у</v>
          </cell>
          <cell r="K1" t="str">
            <v>GOD</v>
          </cell>
        </row>
        <row r="2">
          <cell r="K2">
            <v>1993</v>
          </cell>
          <cell r="L2" t="str">
            <v>роцi</v>
          </cell>
        </row>
        <row r="3">
          <cell r="N3" t="str">
            <v>(млрд.крб)</v>
          </cell>
        </row>
        <row r="5">
          <cell r="A5" t="str">
            <v>А. ГРОШОВI ДОХОДИ</v>
          </cell>
        </row>
        <row r="6">
          <cell r="A6" t="str">
            <v>1.Заробiтна плата</v>
          </cell>
        </row>
        <row r="7">
          <cell r="A7" t="str">
            <v>2.Оплата працi робiтникiв</v>
          </cell>
        </row>
        <row r="8">
          <cell r="A8" t="str">
            <v xml:space="preserve">  кооперативiв</v>
          </cell>
        </row>
        <row r="9">
          <cell r="A9" t="str">
            <v>3.Доходи робiтникiв та служ-</v>
          </cell>
        </row>
        <row r="10">
          <cell r="A10" t="str">
            <v xml:space="preserve">  бовцiв вiд пiдприїмств та</v>
          </cell>
        </row>
        <row r="11">
          <cell r="A11" t="str">
            <v xml:space="preserve">  органiзацiй крiм зар.плати</v>
          </cell>
        </row>
        <row r="12">
          <cell r="A12" t="str">
            <v xml:space="preserve">4.Грошовi доходи вiд   </v>
          </cell>
        </row>
        <row r="13">
          <cell r="A13" t="str">
            <v xml:space="preserve">  колгоспiв            </v>
          </cell>
        </row>
        <row r="14">
          <cell r="A14" t="str">
            <v>5.Надходження вiд продажу</v>
          </cell>
        </row>
        <row r="15">
          <cell r="A15" t="str">
            <v xml:space="preserve">  продуктiв сiльсьгого госп.</v>
          </cell>
        </row>
        <row r="16">
          <cell r="A16" t="str">
            <v>Всього трудових доходiв</v>
          </cell>
        </row>
        <row r="17">
          <cell r="A17" t="str">
            <v>(рядки 1+2+3+4+5)</v>
          </cell>
        </row>
        <row r="18">
          <cell r="A18" t="str">
            <v>6.Пенсiј, допомоги,стипендiј</v>
          </cell>
        </row>
        <row r="19">
          <cell r="A19" t="str">
            <v xml:space="preserve">  та iншi надходження</v>
          </cell>
        </row>
        <row r="20">
          <cell r="A20" t="str">
            <v xml:space="preserve">     в тому числi:</v>
          </cell>
        </row>
        <row r="21">
          <cell r="A21" t="str">
            <v xml:space="preserve"> пенсiј, допомоги, стипендiј</v>
          </cell>
        </row>
        <row r="22">
          <cell r="A22" t="str">
            <v>Баланс</v>
          </cell>
        </row>
        <row r="23">
          <cell r="A23" t="str">
            <v>Б.ВИТРАТИ ТА ЗАОЩАДЖЕННЯ</v>
          </cell>
        </row>
        <row r="24">
          <cell r="A24" t="str">
            <v>1.Покупка товарiв та оплата</v>
          </cell>
        </row>
        <row r="25">
          <cell r="A25" t="str">
            <v xml:space="preserve">  послуг</v>
          </cell>
        </row>
        <row r="26">
          <cell r="A26" t="str">
            <v xml:space="preserve">    в тому числi:</v>
          </cell>
        </row>
        <row r="27">
          <cell r="A27" t="str">
            <v xml:space="preserve"> покупка товарiв       </v>
          </cell>
        </row>
        <row r="28">
          <cell r="A28" t="str">
            <v xml:space="preserve"> оплата послуг         </v>
          </cell>
        </row>
        <row r="29">
          <cell r="A29" t="str">
            <v>2.Обов'язковi платежi та</v>
          </cell>
        </row>
        <row r="30">
          <cell r="A30" t="str">
            <v xml:space="preserve">  добровiльнi внески</v>
          </cell>
        </row>
        <row r="31">
          <cell r="A31" t="str">
            <v xml:space="preserve">       iз них:</v>
          </cell>
        </row>
        <row r="32">
          <cell r="A32" t="str">
            <v xml:space="preserve"> прибутковий податок з </v>
          </cell>
        </row>
        <row r="33">
          <cell r="A33" t="str">
            <v xml:space="preserve"> населення             </v>
          </cell>
        </row>
        <row r="34">
          <cell r="A34" t="str">
            <v>3.Прирiст вкладiв,придбання</v>
          </cell>
        </row>
        <row r="35">
          <cell r="A35" t="str">
            <v xml:space="preserve">  облiгацiй Державној внутр.</v>
          </cell>
        </row>
        <row r="36">
          <cell r="A36" t="str">
            <v xml:space="preserve">  позики,iнш.цiнних паперiв  </v>
          </cell>
        </row>
        <row r="37">
          <cell r="A37" t="str">
            <v>Всього</v>
          </cell>
        </row>
        <row r="38">
          <cell r="A38" t="str">
            <v xml:space="preserve">В. Перевищення доходiв над </v>
          </cell>
        </row>
        <row r="39">
          <cell r="A39" t="str">
            <v xml:space="preserve">   витратами</v>
          </cell>
        </row>
        <row r="40">
          <cell r="A40" t="str">
            <v>Баланс</v>
          </cell>
        </row>
        <row r="41">
          <cell r="A41" t="str">
            <v>_x000C_</v>
          </cell>
        </row>
        <row r="46">
          <cell r="A46" t="str">
            <v>А. ГРОШОВI ДОХОДИ</v>
          </cell>
        </row>
        <row r="47">
          <cell r="A47" t="str">
            <v>1.Заробiтна плата</v>
          </cell>
        </row>
        <row r="48">
          <cell r="A48" t="str">
            <v>2.Оплата працi робiтникiв</v>
          </cell>
        </row>
        <row r="49">
          <cell r="A49" t="str">
            <v xml:space="preserve">  кооперативiв</v>
          </cell>
        </row>
        <row r="50">
          <cell r="A50" t="str">
            <v>3.Доходи робiтникiв та служ-</v>
          </cell>
        </row>
        <row r="51">
          <cell r="A51" t="str">
            <v xml:space="preserve">  бовцiв вiд пiдприїмств та</v>
          </cell>
        </row>
        <row r="52">
          <cell r="A52" t="str">
            <v xml:space="preserve">  органiзацiй крiм зар.плати</v>
          </cell>
        </row>
        <row r="53">
          <cell r="A53" t="str">
            <v xml:space="preserve">4.Грошовi доходи вiд   </v>
          </cell>
        </row>
        <row r="54">
          <cell r="A54" t="str">
            <v xml:space="preserve">  колгоспiв            </v>
          </cell>
        </row>
        <row r="55">
          <cell r="A55" t="str">
            <v>5.Надходження вiд продажу</v>
          </cell>
        </row>
        <row r="56">
          <cell r="A56" t="str">
            <v xml:space="preserve">  продуктiв сiльсьгого госп.</v>
          </cell>
        </row>
        <row r="57">
          <cell r="A57" t="str">
            <v>Всього трудових доходiв</v>
          </cell>
        </row>
        <row r="58">
          <cell r="A58" t="str">
            <v>(рядки 1+2+3+4+5)</v>
          </cell>
        </row>
        <row r="59">
          <cell r="A59" t="str">
            <v>6.Пенсiј, допомоги,стипендiј</v>
          </cell>
        </row>
        <row r="60">
          <cell r="A60" t="str">
            <v xml:space="preserve">  та iншi надходження</v>
          </cell>
        </row>
        <row r="61">
          <cell r="A61" t="str">
            <v xml:space="preserve">     в тому числi:</v>
          </cell>
        </row>
        <row r="62">
          <cell r="A62" t="str">
            <v xml:space="preserve"> пенсiј, допомоги, стипендiј</v>
          </cell>
        </row>
        <row r="63">
          <cell r="A63" t="str">
            <v>Баланс</v>
          </cell>
        </row>
        <row r="64">
          <cell r="A64" t="str">
            <v>Б.ВИТРАТИ ТА ЗАОЩАДЖЕННЯ</v>
          </cell>
        </row>
        <row r="65">
          <cell r="A65" t="str">
            <v>1.Покупка товарiв та оплата</v>
          </cell>
        </row>
        <row r="66">
          <cell r="A66" t="str">
            <v xml:space="preserve">  послуг</v>
          </cell>
        </row>
        <row r="67">
          <cell r="A67" t="str">
            <v xml:space="preserve">    в тому числi:</v>
          </cell>
        </row>
        <row r="68">
          <cell r="A68" t="str">
            <v xml:space="preserve"> покупка товарiв       </v>
          </cell>
        </row>
        <row r="69">
          <cell r="A69" t="str">
            <v xml:space="preserve"> оплата послуг         </v>
          </cell>
        </row>
        <row r="70">
          <cell r="A70" t="str">
            <v>2.Обов'язковi платежi та</v>
          </cell>
        </row>
        <row r="71">
          <cell r="A71" t="str">
            <v xml:space="preserve">  добровiльнi внески</v>
          </cell>
        </row>
        <row r="72">
          <cell r="A72" t="str">
            <v xml:space="preserve">       iз них:</v>
          </cell>
        </row>
        <row r="73">
          <cell r="A73" t="str">
            <v xml:space="preserve"> прибутковий податок з </v>
          </cell>
        </row>
        <row r="74">
          <cell r="A74" t="str">
            <v xml:space="preserve"> населення             </v>
          </cell>
        </row>
        <row r="75">
          <cell r="A75" t="str">
            <v>3.Прирiст вкладiв,придбання</v>
          </cell>
        </row>
        <row r="76">
          <cell r="A76" t="str">
            <v xml:space="preserve">  облiгацiй Державној внутр.</v>
          </cell>
        </row>
        <row r="77">
          <cell r="A77" t="str">
            <v xml:space="preserve">  позики,iнш.цiнних паперiв  </v>
          </cell>
        </row>
        <row r="78">
          <cell r="A78" t="str">
            <v>Всього</v>
          </cell>
        </row>
        <row r="79">
          <cell r="A79" t="str">
            <v xml:space="preserve">В. Перевищення доходiв над </v>
          </cell>
        </row>
        <row r="80">
          <cell r="A80" t="str">
            <v xml:space="preserve">   витратами</v>
          </cell>
        </row>
        <row r="81">
          <cell r="A81" t="str">
            <v>Баланс</v>
          </cell>
        </row>
        <row r="82">
          <cell r="A82" t="str">
            <v xml:space="preserve">        Довiдково: чисельнiсть населення в</v>
          </cell>
        </row>
        <row r="83">
          <cell r="A83" t="str">
            <v>_x000C_</v>
          </cell>
        </row>
        <row r="88">
          <cell r="A88" t="str">
            <v>А. ГРОШОВI ДОХОДИ</v>
          </cell>
        </row>
        <row r="89">
          <cell r="A89" t="str">
            <v>1.Заробiтна плата</v>
          </cell>
        </row>
        <row r="90">
          <cell r="A90" t="str">
            <v>2.Оплата працi робiтникiв</v>
          </cell>
        </row>
        <row r="91">
          <cell r="A91" t="str">
            <v xml:space="preserve">  кооперативiв</v>
          </cell>
        </row>
        <row r="92">
          <cell r="A92" t="str">
            <v>3.Доходи робiтникiв та служ-</v>
          </cell>
        </row>
        <row r="93">
          <cell r="A93" t="str">
            <v xml:space="preserve">  бовцiв вiд пiдприїмств та</v>
          </cell>
        </row>
        <row r="94">
          <cell r="A94" t="str">
            <v xml:space="preserve">  органiзацiй крiм зар.плати</v>
          </cell>
        </row>
        <row r="95">
          <cell r="A95" t="str">
            <v xml:space="preserve">4.Грошовi доходи вiд   </v>
          </cell>
        </row>
        <row r="96">
          <cell r="A96" t="str">
            <v xml:space="preserve">  колгоспiв            </v>
          </cell>
        </row>
        <row r="97">
          <cell r="A97" t="str">
            <v>5.Надходження вiд продажу</v>
          </cell>
        </row>
        <row r="98">
          <cell r="A98" t="str">
            <v xml:space="preserve">  продуктiв сiльсьгого госп.</v>
          </cell>
        </row>
        <row r="99">
          <cell r="A99" t="str">
            <v>Всього трудових доходiв</v>
          </cell>
        </row>
        <row r="100">
          <cell r="A100" t="str">
            <v>(рядки 1+2+3+4+5)</v>
          </cell>
        </row>
        <row r="101">
          <cell r="A101" t="str">
            <v>6.Пенсiј, допомоги,стипендiј</v>
          </cell>
        </row>
        <row r="102">
          <cell r="A102" t="str">
            <v xml:space="preserve">  та iншi надходження</v>
          </cell>
        </row>
        <row r="103">
          <cell r="A103" t="str">
            <v xml:space="preserve">     в тому числi:</v>
          </cell>
        </row>
        <row r="104">
          <cell r="A104" t="str">
            <v xml:space="preserve"> пенсiј, допомоги, стипендiј</v>
          </cell>
        </row>
        <row r="105">
          <cell r="A105" t="str">
            <v>Баланс</v>
          </cell>
        </row>
        <row r="106">
          <cell r="A106" t="str">
            <v>Б.ВИТРАТИ ТА ЗАОЩАДЖЕННЯ</v>
          </cell>
        </row>
        <row r="107">
          <cell r="A107" t="str">
            <v>1.Покупка товарiв та оплата</v>
          </cell>
        </row>
        <row r="108">
          <cell r="A108" t="str">
            <v xml:space="preserve">  послуг</v>
          </cell>
        </row>
        <row r="109">
          <cell r="A109" t="str">
            <v xml:space="preserve">    в тому числi:</v>
          </cell>
        </row>
        <row r="110">
          <cell r="A110" t="str">
            <v xml:space="preserve"> покупка товарiв       </v>
          </cell>
        </row>
        <row r="111">
          <cell r="A111" t="str">
            <v xml:space="preserve"> оплата послуг         </v>
          </cell>
        </row>
        <row r="112">
          <cell r="A112" t="str">
            <v>2.Обов'язковi платежi та</v>
          </cell>
        </row>
        <row r="113">
          <cell r="A113" t="str">
            <v xml:space="preserve">  добровiльнi внески</v>
          </cell>
        </row>
        <row r="114">
          <cell r="A114" t="str">
            <v xml:space="preserve">       iз них:</v>
          </cell>
        </row>
        <row r="115">
          <cell r="A115" t="str">
            <v xml:space="preserve"> прибутковий податок з </v>
          </cell>
        </row>
        <row r="116">
          <cell r="A116" t="str">
            <v xml:space="preserve"> населення             </v>
          </cell>
        </row>
        <row r="117">
          <cell r="A117" t="str">
            <v>3.Прирiст вкладiв,придбання</v>
          </cell>
        </row>
        <row r="118">
          <cell r="A118" t="str">
            <v xml:space="preserve">  облiгацiй Державној внутр.</v>
          </cell>
        </row>
        <row r="119">
          <cell r="A119" t="str">
            <v xml:space="preserve">  позики,iнш.цiнних паперiв  </v>
          </cell>
        </row>
        <row r="120">
          <cell r="A120" t="str">
            <v>Всього</v>
          </cell>
        </row>
        <row r="121">
          <cell r="A121" t="str">
            <v xml:space="preserve">В. Перевищення доходiв над </v>
          </cell>
        </row>
        <row r="122">
          <cell r="A122" t="str">
            <v xml:space="preserve">   витратами</v>
          </cell>
        </row>
        <row r="123">
          <cell r="A123" t="str">
            <v>Баланс</v>
          </cell>
        </row>
        <row r="124">
          <cell r="A124" t="str">
            <v>_x000C_</v>
          </cell>
        </row>
        <row r="130">
          <cell r="A130" t="str">
            <v>А. ГРОШОВI ДОХОДИ</v>
          </cell>
        </row>
        <row r="131">
          <cell r="A131" t="str">
            <v>1.Заробiтна плата</v>
          </cell>
        </row>
        <row r="132">
          <cell r="A132" t="str">
            <v>2.Оплата працi робiтникiв</v>
          </cell>
        </row>
        <row r="133">
          <cell r="A133" t="str">
            <v xml:space="preserve">  кооперативiв</v>
          </cell>
        </row>
        <row r="134">
          <cell r="A134" t="str">
            <v>3.Доходи робiтникiв та служ-</v>
          </cell>
        </row>
        <row r="135">
          <cell r="A135" t="str">
            <v xml:space="preserve">  бовцiв вiд пiдприїмств та</v>
          </cell>
        </row>
        <row r="136">
          <cell r="A136" t="str">
            <v xml:space="preserve">  органiзацiй крiм зар.плати</v>
          </cell>
        </row>
        <row r="137">
          <cell r="A137" t="str">
            <v xml:space="preserve">4.Грошовi доходи вiд   </v>
          </cell>
        </row>
        <row r="138">
          <cell r="A138" t="str">
            <v xml:space="preserve">  колгоспiв            </v>
          </cell>
        </row>
        <row r="139">
          <cell r="A139" t="str">
            <v>5.Надходження вiд продажу</v>
          </cell>
        </row>
        <row r="140">
          <cell r="A140" t="str">
            <v xml:space="preserve">  продуктiв сiльсьгого госп.</v>
          </cell>
        </row>
        <row r="141">
          <cell r="A141" t="str">
            <v>Всього трудових доходiв</v>
          </cell>
        </row>
        <row r="142">
          <cell r="A142" t="str">
            <v>(рядки 1+2+3+4+5)</v>
          </cell>
        </row>
        <row r="143">
          <cell r="A143" t="str">
            <v>6.Пенсiј, допомоги,стипендiј</v>
          </cell>
        </row>
        <row r="144">
          <cell r="A144" t="str">
            <v xml:space="preserve">  та iншi надходження</v>
          </cell>
        </row>
        <row r="145">
          <cell r="A145" t="str">
            <v xml:space="preserve">     в тому числi:</v>
          </cell>
        </row>
        <row r="146">
          <cell r="A146" t="str">
            <v xml:space="preserve"> пенсiј, допомоги, стипендiј</v>
          </cell>
        </row>
        <row r="147">
          <cell r="A147" t="str">
            <v>Баланс</v>
          </cell>
        </row>
        <row r="148">
          <cell r="A148" t="str">
            <v>Б.ВИТРАТИ ТА ЗАОЩАДЖЕННЯ</v>
          </cell>
        </row>
        <row r="149">
          <cell r="A149" t="str">
            <v>1.Покупка товарiв та оплата</v>
          </cell>
        </row>
        <row r="150">
          <cell r="A150" t="str">
            <v xml:space="preserve">  послуг</v>
          </cell>
        </row>
        <row r="151">
          <cell r="A151" t="str">
            <v xml:space="preserve">    в тому числi:</v>
          </cell>
        </row>
        <row r="152">
          <cell r="A152" t="str">
            <v xml:space="preserve"> покупка товарiв       </v>
          </cell>
        </row>
        <row r="153">
          <cell r="A153" t="str">
            <v xml:space="preserve"> оплата послуг         </v>
          </cell>
        </row>
        <row r="154">
          <cell r="A154" t="str">
            <v>2.Обов'язковi платежi та</v>
          </cell>
        </row>
        <row r="155">
          <cell r="A155" t="str">
            <v xml:space="preserve">  добровiльнi внески</v>
          </cell>
        </row>
        <row r="156">
          <cell r="A156" t="str">
            <v xml:space="preserve">       iз них:</v>
          </cell>
        </row>
        <row r="157">
          <cell r="A157" t="str">
            <v xml:space="preserve"> прибутковий податок з </v>
          </cell>
        </row>
        <row r="158">
          <cell r="A158" t="str">
            <v xml:space="preserve"> населення             </v>
          </cell>
        </row>
        <row r="159">
          <cell r="A159" t="str">
            <v>3.Прирiст вкладiв,придбання</v>
          </cell>
        </row>
        <row r="160">
          <cell r="A160" t="str">
            <v xml:space="preserve">  облiгацiй Державној внутр.</v>
          </cell>
        </row>
        <row r="161">
          <cell r="A161" t="str">
            <v xml:space="preserve">  позики,iнш.цiнних паперiв  </v>
          </cell>
        </row>
        <row r="162">
          <cell r="A162" t="str">
            <v>Всього</v>
          </cell>
        </row>
        <row r="163">
          <cell r="A163" t="str">
            <v xml:space="preserve">В. Перевищення доходiв над </v>
          </cell>
        </row>
        <row r="164">
          <cell r="A164" t="str">
            <v xml:space="preserve">   витратами</v>
          </cell>
        </row>
        <row r="165">
          <cell r="A165" t="str">
            <v>Баланс</v>
          </cell>
        </row>
        <row r="166">
          <cell r="A166" t="str">
            <v>_x000C_</v>
          </cell>
        </row>
      </sheetData>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B"/>
      <sheetName val="Inform"/>
      <sheetName val="Control"/>
      <sheetName val="A1"/>
      <sheetName val="A2"/>
      <sheetName val="A3"/>
      <sheetName val="A4"/>
      <sheetName val="A5"/>
      <sheetName val="O1"/>
      <sheetName val="O2"/>
      <sheetName val="O3"/>
      <sheetName val="O4"/>
      <sheetName val="K1"/>
      <sheetName val="K2"/>
      <sheetName val="P1"/>
      <sheetName val="P2"/>
      <sheetName val="P3"/>
      <sheetName val="C1"/>
      <sheetName val="C2"/>
      <sheetName val="C3"/>
      <sheetName val="C4"/>
      <sheetName val="C5"/>
      <sheetName val="C6"/>
      <sheetName val="C7"/>
      <sheetName val="Акт"/>
      <sheetName val="Companies"/>
    </sheetNames>
    <sheetDataSet>
      <sheetData sheetId="0" refreshError="1"/>
      <sheetData sheetId="1" refreshError="1">
        <row r="2">
          <cell r="F2" t="str">
            <v>Компания "Мама"</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лан"/>
      <sheetName val="1  поясн"/>
      <sheetName val="Вир_пок (2)"/>
      <sheetName val="Вир_пок"/>
      <sheetName val="3  Ф2"/>
      <sheetName val="4  04_05"/>
      <sheetName val="4а доходи"/>
      <sheetName val="4б Собівартість (транспортув)"/>
      <sheetName val="4б Собівартість (постач)"/>
      <sheetName val="4б Собівартість (скрапл. газ)"/>
      <sheetName val="5  Сб_Адм_Зб"/>
      <sheetName val="6  Інші доходи"/>
      <sheetName val="7  Інші витрати"/>
      <sheetName val="8  Кошт_вд_04"/>
      <sheetName val="9  Кошт_вд_05"/>
      <sheetName val="10  Кошт_вд_06"/>
      <sheetName val="10  Кошт_вд_06 _1_"/>
      <sheetName val="10  Кошт_вд_06 _2_"/>
      <sheetName val="10  Кошт_вд_06 _3_"/>
      <sheetName val="10  Кошт_вд_06 _4_"/>
      <sheetName val="11  Ф1"/>
      <sheetName val="12_Рух_кошт_непр"/>
      <sheetName val="13  95 р"/>
      <sheetName val="14 Коефіцієнтний аналіз"/>
      <sheetName val="15 Рух коштів"/>
      <sheetName val="16 Кап_вкл"/>
      <sheetName val="17 Фін_інв"/>
      <sheetName val="18 Подат"/>
      <sheetName val="19 МТР"/>
      <sheetName val="20 Внутр оборот"/>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азом"/>
      <sheetName val="МТР Апарат"/>
      <sheetName val="МТР Газ України"/>
      <sheetName val="МТР Укртрансгаз"/>
      <sheetName val="МТР Укргазвидобування"/>
      <sheetName val="МТР Укрспецтрансгаз"/>
      <sheetName val="МТР Чорноморнафтогаз"/>
      <sheetName val="МТР Укртранснафта"/>
      <sheetName val="МТР Газ-тепло"/>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B"/>
      <sheetName val="Inform"/>
      <sheetName val="Control"/>
      <sheetName val="A1"/>
      <sheetName val="A2"/>
      <sheetName val="A3"/>
      <sheetName val="A4"/>
      <sheetName val="A5"/>
      <sheetName val="O1"/>
      <sheetName val="O2"/>
      <sheetName val="O3"/>
      <sheetName val="O4"/>
      <sheetName val="K1"/>
      <sheetName val="K2"/>
      <sheetName val="P1"/>
      <sheetName val="P2"/>
      <sheetName val="P3"/>
      <sheetName val="C1"/>
      <sheetName val="C2"/>
      <sheetName val="C3"/>
      <sheetName val="C4"/>
      <sheetName val="C5"/>
      <sheetName val="C6"/>
      <sheetName val="C7"/>
      <sheetName val="Акт"/>
      <sheetName val="Companies"/>
    </sheetNames>
    <sheetDataSet>
      <sheetData sheetId="0" refreshError="1"/>
      <sheetData sheetId="1" refreshError="1">
        <row r="6">
          <cell r="E6" t="str">
            <v>31 декабря 2005 года</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итул"/>
      <sheetName val="Інструкція"/>
      <sheetName val="0_Загальне"/>
      <sheetName val="Законод"/>
      <sheetName val="01_Доходи"/>
      <sheetName val="02_Видатки"/>
      <sheetName val="03_МТО"/>
      <sheetName val="04_Фін_стійкість"/>
      <sheetName val="05_Фін_план"/>
      <sheetName val="ДРУК"/>
      <sheetName val="Графіки"/>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rm"/>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B"/>
      <sheetName val="Inform"/>
      <sheetName val="Control"/>
      <sheetName val="A1"/>
      <sheetName val="A2"/>
      <sheetName val="A3"/>
      <sheetName val="A4"/>
      <sheetName val="A5"/>
      <sheetName val="O1"/>
      <sheetName val="O2"/>
      <sheetName val="O3"/>
      <sheetName val="O4"/>
      <sheetName val="K1"/>
      <sheetName val="K2"/>
      <sheetName val="P1"/>
      <sheetName val="P2"/>
      <sheetName val="P3"/>
      <sheetName val="C1"/>
      <sheetName val="C2"/>
      <sheetName val="C3"/>
      <sheetName val="C4"/>
      <sheetName val="C5"/>
      <sheetName val="C6"/>
      <sheetName val="C7"/>
      <sheetName val="Акт"/>
      <sheetName val="Companies"/>
      <sheetName val="11)423+424"/>
      <sheetName val="Chart_of_accs"/>
    </sheetNames>
    <sheetDataSet>
      <sheetData sheetId="0" refreshError="1"/>
      <sheetData sheetId="1" refreshError="1">
        <row r="2">
          <cell r="G2">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B"/>
      <sheetName val="Inform"/>
      <sheetName val="Control"/>
      <sheetName val="A1"/>
      <sheetName val="A2"/>
      <sheetName val="A3"/>
      <sheetName val="A4"/>
      <sheetName val="A5"/>
      <sheetName val="O1"/>
      <sheetName val="O2"/>
      <sheetName val="O3"/>
      <sheetName val="O4"/>
      <sheetName val="K1"/>
      <sheetName val="K2"/>
      <sheetName val="P1"/>
      <sheetName val="P2"/>
      <sheetName val="P3"/>
      <sheetName val="C1"/>
      <sheetName val="C2"/>
      <sheetName val="C3"/>
      <sheetName val="C4"/>
      <sheetName val="C5"/>
      <sheetName val="C6"/>
      <sheetName val="C7"/>
      <sheetName val="Акт"/>
      <sheetName val="Companies"/>
      <sheetName val="реестр заявок"/>
      <sheetName val="ЗКЛ"/>
      <sheetName val="реестр_заявок"/>
    </sheetNames>
    <sheetDataSet>
      <sheetData sheetId="0" refreshError="1"/>
      <sheetData sheetId="1" refreshError="1">
        <row r="2">
          <cell r="G2">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АЗА  "/>
      <sheetName val="ВАТ"/>
      <sheetName val="ВАТ_фил"/>
      <sheetName val="210"/>
      <sheetName val="241,5"/>
      <sheetName val="област"/>
      <sheetName val="Сторно"/>
      <sheetName val="Пряма_труба"/>
      <sheetName val="БАЗА   (2)"/>
      <sheetName val="БАЗА   (3)"/>
      <sheetName val="БАЗА   (4)"/>
      <sheetName val="БАЗА   (5)"/>
      <sheetName val="БАЗА   (6)"/>
      <sheetName val="БАЗА   (7)"/>
      <sheetName val="БАЗА   (8)"/>
      <sheetName val="БАЗА   (9)"/>
      <sheetName val="БАЗА   (10)"/>
      <sheetName val="БАЗА   (12)"/>
      <sheetName val="БАЗА   (11)"/>
      <sheetName val="БАЗА   (13)"/>
      <sheetName val="БАЗА   (1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B"/>
      <sheetName val="Inform"/>
      <sheetName val="Control"/>
      <sheetName val="A1"/>
      <sheetName val="A2"/>
      <sheetName val="A3"/>
      <sheetName val="A4"/>
      <sheetName val="A5"/>
      <sheetName val="O1"/>
      <sheetName val="O2"/>
      <sheetName val="O3"/>
      <sheetName val="O4"/>
      <sheetName val="K1"/>
      <sheetName val="K2"/>
      <sheetName val="P1"/>
      <sheetName val="P2"/>
      <sheetName val="P3"/>
      <sheetName val="C1"/>
      <sheetName val="C2"/>
      <sheetName val="C3"/>
      <sheetName val="C4"/>
      <sheetName val="C5"/>
      <sheetName val="C6"/>
      <sheetName val="C7"/>
      <sheetName val="Акт"/>
      <sheetName val="Companies"/>
    </sheetNames>
    <sheetDataSet>
      <sheetData sheetId="0" refreshError="1"/>
      <sheetData sheetId="1" refreshError="1">
        <row r="2">
          <cell r="F2" t="str">
            <v>Компания "Мама"</v>
          </cell>
          <cell r="G2">
            <v>0</v>
          </cell>
        </row>
        <row r="5">
          <cell r="E5" t="str">
            <v>01 января 2005 года</v>
          </cell>
        </row>
        <row r="6">
          <cell r="E6" t="str">
            <v>31 декабря 2005 года</v>
          </cell>
        </row>
        <row r="38">
          <cell r="E38" t="str">
            <v>тыс. грн.</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B"/>
      <sheetName val="Inform"/>
      <sheetName val="Control"/>
      <sheetName val="A1"/>
      <sheetName val="A2"/>
      <sheetName val="A3"/>
      <sheetName val="A4"/>
      <sheetName val="A5"/>
      <sheetName val="O1"/>
      <sheetName val="O2"/>
      <sheetName val="O3"/>
      <sheetName val="O4"/>
      <sheetName val="K1"/>
      <sheetName val="K2"/>
      <sheetName val="P1"/>
      <sheetName val="P2"/>
      <sheetName val="P3"/>
      <sheetName val="C1"/>
      <sheetName val="C2"/>
      <sheetName val="C3"/>
      <sheetName val="C4"/>
      <sheetName val="C5"/>
      <sheetName val="C6"/>
      <sheetName val="C7"/>
      <sheetName val="Акт"/>
      <sheetName val="Companies"/>
    </sheetNames>
    <sheetDataSet>
      <sheetData sheetId="0"/>
      <sheetData sheetId="1" refreshError="1">
        <row r="2">
          <cell r="F2" t="str">
            <v>Компания "Мама"</v>
          </cell>
          <cell r="G2">
            <v>0</v>
          </cell>
        </row>
        <row r="5">
          <cell r="E5" t="str">
            <v>01 января 2005 года</v>
          </cell>
        </row>
        <row r="6">
          <cell r="E6" t="str">
            <v>31 декабря 2005 года</v>
          </cell>
        </row>
        <row r="38">
          <cell r="E38" t="str">
            <v>тыс. грн.</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B"/>
      <sheetName val="Inform"/>
      <sheetName val="Control"/>
      <sheetName val="A1"/>
      <sheetName val="A2"/>
      <sheetName val="A3"/>
      <sheetName val="A4"/>
      <sheetName val="A5"/>
      <sheetName val="O1"/>
      <sheetName val="O2"/>
      <sheetName val="O3"/>
      <sheetName val="O4"/>
      <sheetName val="K1"/>
      <sheetName val="K2"/>
      <sheetName val="P1"/>
      <sheetName val="P2"/>
      <sheetName val="P3"/>
      <sheetName val="C1"/>
      <sheetName val="C2"/>
      <sheetName val="C3"/>
      <sheetName val="C4"/>
      <sheetName val="C5"/>
      <sheetName val="C6"/>
      <sheetName val="C7"/>
      <sheetName val="Акт"/>
      <sheetName val="Companies"/>
    </sheetNames>
    <sheetDataSet>
      <sheetData sheetId="0" refreshError="1"/>
      <sheetData sheetId="1" refreshError="1">
        <row r="2">
          <cell r="F2" t="str">
            <v>Компания "Мама"</v>
          </cell>
          <cell r="G2">
            <v>0</v>
          </cell>
        </row>
        <row r="5">
          <cell r="E5" t="str">
            <v>01 января 2005 года</v>
          </cell>
        </row>
        <row r="6">
          <cell r="E6" t="str">
            <v>31 декабря 2005 года</v>
          </cell>
        </row>
        <row r="38">
          <cell r="E38" t="str">
            <v>тыс. грн.</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rm"/>
    </sheetNames>
    <sheetDataSet>
      <sheetData sheetId="0"/>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МТР Газ України"/>
    </sheetNames>
    <sheetDataSet>
      <sheetData sheetId="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ведена таб"/>
      <sheetName val="попер_роз"/>
      <sheetName val="попер_роз (4)"/>
      <sheetName val="звед_оптим (2)"/>
      <sheetName val="звед_баз(3)_СА"/>
      <sheetName val="звед_опт(3)_ca"/>
      <sheetName val="звед_баз(4)"/>
      <sheetName val="звед_опт(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mduda@hrs.net.ua" TargetMode="External"/><Relationship Id="rId1" Type="http://schemas.openxmlformats.org/officeDocument/2006/relationships/hyperlink" Target="mailto:nkovalenko@hrs.net.ua"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s://zakon.rada.gov.ua/laws/show/65-2020-%D0%BF/print" TargetMode="Externa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5.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4"/>
  <sheetViews>
    <sheetView showGridLines="0" showRuler="0" topLeftCell="A22" zoomScale="81" zoomScaleNormal="81" zoomScalePageLayoutView="55" workbookViewId="0"/>
  </sheetViews>
  <sheetFormatPr defaultRowHeight="15" x14ac:dyDescent="0.25"/>
  <cols>
    <col min="1" max="1" width="11.28515625" customWidth="1"/>
    <col min="2" max="2" width="12.85546875" customWidth="1"/>
    <col min="5" max="5" width="12.7109375" customWidth="1"/>
    <col min="6" max="6" width="12" customWidth="1"/>
  </cols>
  <sheetData>
    <row r="1" spans="1:15" s="62" customFormat="1" ht="11.45" customHeight="1" x14ac:dyDescent="0.25"/>
    <row r="2" spans="1:15" s="65" customFormat="1" ht="125.45" customHeight="1" x14ac:dyDescent="0.35">
      <c r="A2" s="713"/>
      <c r="B2" s="713"/>
      <c r="C2" s="713"/>
      <c r="D2" s="713"/>
      <c r="E2" s="713"/>
      <c r="F2" s="713"/>
      <c r="G2" s="714" t="s">
        <v>558</v>
      </c>
      <c r="H2" s="714"/>
      <c r="I2" s="714"/>
      <c r="J2" s="714"/>
      <c r="K2" s="714"/>
      <c r="L2" s="714"/>
      <c r="M2" s="714"/>
      <c r="N2" s="714"/>
      <c r="O2" s="714"/>
    </row>
    <row r="3" spans="1:15" s="65" customFormat="1" ht="33.75" customHeight="1" x14ac:dyDescent="0.25">
      <c r="A3" s="710" t="s">
        <v>616</v>
      </c>
      <c r="B3" s="710"/>
      <c r="C3" s="710"/>
      <c r="D3" s="710"/>
      <c r="E3" s="710"/>
      <c r="F3" s="710"/>
      <c r="G3" s="710"/>
      <c r="H3" s="710"/>
      <c r="I3" s="710"/>
      <c r="J3" s="710"/>
      <c r="K3" s="710"/>
      <c r="L3" s="710"/>
      <c r="M3" s="710"/>
      <c r="N3" s="710"/>
      <c r="O3" s="710"/>
    </row>
    <row r="4" spans="1:15" x14ac:dyDescent="0.25">
      <c r="A4" s="710"/>
      <c r="B4" s="710"/>
      <c r="C4" s="710"/>
      <c r="D4" s="710"/>
      <c r="E4" s="710"/>
      <c r="F4" s="710"/>
      <c r="G4" s="710"/>
      <c r="H4" s="710"/>
      <c r="I4" s="710"/>
      <c r="J4" s="710"/>
      <c r="K4" s="710"/>
      <c r="L4" s="710"/>
      <c r="M4" s="710"/>
      <c r="N4" s="710"/>
      <c r="O4" s="710"/>
    </row>
    <row r="5" spans="1:15" x14ac:dyDescent="0.25">
      <c r="A5" s="710"/>
      <c r="B5" s="710"/>
      <c r="C5" s="710"/>
      <c r="D5" s="710"/>
      <c r="E5" s="710"/>
      <c r="F5" s="710"/>
      <c r="G5" s="710"/>
      <c r="H5" s="710"/>
      <c r="I5" s="710"/>
      <c r="J5" s="710"/>
      <c r="K5" s="710"/>
      <c r="L5" s="710"/>
      <c r="M5" s="710"/>
      <c r="N5" s="710"/>
      <c r="O5" s="710"/>
    </row>
    <row r="6" spans="1:15" x14ac:dyDescent="0.25">
      <c r="A6" s="710"/>
      <c r="B6" s="710"/>
      <c r="C6" s="710"/>
      <c r="D6" s="710"/>
      <c r="E6" s="710"/>
      <c r="F6" s="710"/>
      <c r="G6" s="710"/>
      <c r="H6" s="710"/>
      <c r="I6" s="710"/>
      <c r="J6" s="710"/>
      <c r="K6" s="710"/>
      <c r="L6" s="710"/>
      <c r="M6" s="710"/>
      <c r="N6" s="710"/>
      <c r="O6" s="710"/>
    </row>
    <row r="7" spans="1:15" x14ac:dyDescent="0.25">
      <c r="A7" s="710"/>
      <c r="B7" s="710"/>
      <c r="C7" s="710"/>
      <c r="D7" s="710"/>
      <c r="E7" s="710"/>
      <c r="F7" s="710"/>
      <c r="G7" s="710"/>
      <c r="H7" s="710"/>
      <c r="I7" s="710"/>
      <c r="J7" s="710"/>
      <c r="K7" s="710"/>
      <c r="L7" s="710"/>
      <c r="M7" s="710"/>
      <c r="N7" s="710"/>
      <c r="O7" s="710"/>
    </row>
    <row r="8" spans="1:15" x14ac:dyDescent="0.25">
      <c r="A8" s="710"/>
      <c r="B8" s="710"/>
      <c r="C8" s="710"/>
      <c r="D8" s="710"/>
      <c r="E8" s="710"/>
      <c r="F8" s="710"/>
      <c r="G8" s="710"/>
      <c r="H8" s="710"/>
      <c r="I8" s="710"/>
      <c r="J8" s="710"/>
      <c r="K8" s="710"/>
      <c r="L8" s="710"/>
      <c r="M8" s="710"/>
      <c r="N8" s="710"/>
      <c r="O8" s="710"/>
    </row>
    <row r="9" spans="1:15" x14ac:dyDescent="0.25">
      <c r="A9" s="710"/>
      <c r="B9" s="710"/>
      <c r="C9" s="710"/>
      <c r="D9" s="710"/>
      <c r="E9" s="710"/>
      <c r="F9" s="710"/>
      <c r="G9" s="710"/>
      <c r="H9" s="710"/>
      <c r="I9" s="710"/>
      <c r="J9" s="710"/>
      <c r="K9" s="710"/>
      <c r="L9" s="710"/>
      <c r="M9" s="710"/>
      <c r="N9" s="710"/>
      <c r="O9" s="710"/>
    </row>
    <row r="10" spans="1:15" x14ac:dyDescent="0.25">
      <c r="A10" s="710"/>
      <c r="B10" s="710"/>
      <c r="C10" s="710"/>
      <c r="D10" s="710"/>
      <c r="E10" s="710"/>
      <c r="F10" s="710"/>
      <c r="G10" s="710"/>
      <c r="H10" s="710"/>
      <c r="I10" s="710"/>
      <c r="J10" s="710"/>
      <c r="K10" s="710"/>
      <c r="L10" s="710"/>
      <c r="M10" s="710"/>
      <c r="N10" s="710"/>
      <c r="O10" s="710"/>
    </row>
    <row r="11" spans="1:15" x14ac:dyDescent="0.25">
      <c r="A11" s="710"/>
      <c r="B11" s="710"/>
      <c r="C11" s="710"/>
      <c r="D11" s="710"/>
      <c r="E11" s="710"/>
      <c r="F11" s="710"/>
      <c r="G11" s="710"/>
      <c r="H11" s="710"/>
      <c r="I11" s="710"/>
      <c r="J11" s="710"/>
      <c r="K11" s="710"/>
      <c r="L11" s="710"/>
      <c r="M11" s="710"/>
      <c r="N11" s="710"/>
      <c r="O11" s="710"/>
    </row>
    <row r="12" spans="1:15" x14ac:dyDescent="0.25">
      <c r="A12" s="710"/>
      <c r="B12" s="710"/>
      <c r="C12" s="710"/>
      <c r="D12" s="710"/>
      <c r="E12" s="710"/>
      <c r="F12" s="710"/>
      <c r="G12" s="710"/>
      <c r="H12" s="710"/>
      <c r="I12" s="710"/>
      <c r="J12" s="710"/>
      <c r="K12" s="710"/>
      <c r="L12" s="710"/>
      <c r="M12" s="710"/>
      <c r="N12" s="710"/>
      <c r="O12" s="710"/>
    </row>
    <row r="13" spans="1:15" x14ac:dyDescent="0.25">
      <c r="A13" s="710"/>
      <c r="B13" s="710"/>
      <c r="C13" s="710"/>
      <c r="D13" s="710"/>
      <c r="E13" s="710"/>
      <c r="F13" s="710"/>
      <c r="G13" s="710"/>
      <c r="H13" s="710"/>
      <c r="I13" s="710"/>
      <c r="J13" s="710"/>
      <c r="K13" s="710"/>
      <c r="L13" s="710"/>
      <c r="M13" s="710"/>
      <c r="N13" s="710"/>
      <c r="O13" s="710"/>
    </row>
    <row r="14" spans="1:15" x14ac:dyDescent="0.25">
      <c r="A14" s="710"/>
      <c r="B14" s="710"/>
      <c r="C14" s="710"/>
      <c r="D14" s="710"/>
      <c r="E14" s="710"/>
      <c r="F14" s="710"/>
      <c r="G14" s="710"/>
      <c r="H14" s="710"/>
      <c r="I14" s="710"/>
      <c r="J14" s="710"/>
      <c r="K14" s="710"/>
      <c r="L14" s="710"/>
      <c r="M14" s="710"/>
      <c r="N14" s="710"/>
      <c r="O14" s="710"/>
    </row>
    <row r="15" spans="1:15" x14ac:dyDescent="0.25">
      <c r="A15" s="710"/>
      <c r="B15" s="710"/>
      <c r="C15" s="710"/>
      <c r="D15" s="710"/>
      <c r="E15" s="710"/>
      <c r="F15" s="710"/>
      <c r="G15" s="710"/>
      <c r="H15" s="710"/>
      <c r="I15" s="710"/>
      <c r="J15" s="710"/>
      <c r="K15" s="710"/>
      <c r="L15" s="710"/>
      <c r="M15" s="710"/>
      <c r="N15" s="710"/>
      <c r="O15" s="710"/>
    </row>
    <row r="16" spans="1:15" ht="22.15" customHeight="1" x14ac:dyDescent="0.25">
      <c r="A16" s="710"/>
      <c r="B16" s="710"/>
      <c r="C16" s="710"/>
      <c r="D16" s="710"/>
      <c r="E16" s="710"/>
      <c r="F16" s="710"/>
      <c r="G16" s="710"/>
      <c r="H16" s="710"/>
      <c r="I16" s="710"/>
      <c r="J16" s="710"/>
      <c r="K16" s="710"/>
      <c r="L16" s="710"/>
      <c r="M16" s="710"/>
      <c r="N16" s="710"/>
      <c r="O16" s="710"/>
    </row>
    <row r="17" spans="1:15" ht="8.4499999999999993" customHeight="1" thickBot="1" x14ac:dyDescent="0.3">
      <c r="A17" s="575"/>
      <c r="B17" s="575"/>
      <c r="C17" s="575"/>
      <c r="D17" s="575"/>
      <c r="E17" s="575"/>
      <c r="F17" s="575"/>
      <c r="G17" s="575"/>
      <c r="H17" s="575"/>
      <c r="I17" s="575"/>
      <c r="J17" s="575"/>
      <c r="K17" s="575"/>
      <c r="L17" s="575"/>
      <c r="M17" s="575"/>
      <c r="N17" s="575"/>
      <c r="O17" s="575"/>
    </row>
    <row r="18" spans="1:15" ht="18.600000000000001" customHeight="1" x14ac:dyDescent="0.25">
      <c r="B18" s="576" t="s">
        <v>534</v>
      </c>
      <c r="C18" s="577"/>
      <c r="D18" s="577"/>
      <c r="E18" s="577"/>
      <c r="F18" s="578"/>
      <c r="G18" s="578"/>
      <c r="H18" s="578"/>
      <c r="I18" s="579"/>
    </row>
    <row r="19" spans="1:15" x14ac:dyDescent="0.25">
      <c r="B19" s="580"/>
      <c r="C19" s="581"/>
      <c r="D19" s="581"/>
      <c r="E19" s="581"/>
      <c r="F19" s="581"/>
      <c r="G19" s="581"/>
      <c r="H19" s="581"/>
      <c r="I19" s="582"/>
    </row>
    <row r="20" spans="1:15" s="583" customFormat="1" ht="17.45" customHeight="1" x14ac:dyDescent="0.25">
      <c r="B20" s="711" t="s">
        <v>535</v>
      </c>
      <c r="C20" s="712"/>
      <c r="D20" s="584"/>
      <c r="E20" s="584"/>
      <c r="F20" s="712" t="s">
        <v>536</v>
      </c>
      <c r="G20" s="712"/>
      <c r="H20" s="584"/>
      <c r="I20" s="585"/>
    </row>
    <row r="21" spans="1:15" s="586" customFormat="1" ht="23.45" customHeight="1" thickBot="1" x14ac:dyDescent="0.3">
      <c r="B21" s="587" t="s">
        <v>537</v>
      </c>
      <c r="C21" s="588" t="s">
        <v>538</v>
      </c>
      <c r="D21" s="588"/>
      <c r="E21" s="588"/>
      <c r="F21" s="589" t="s">
        <v>537</v>
      </c>
      <c r="G21" s="588" t="s">
        <v>539</v>
      </c>
      <c r="H21" s="588"/>
      <c r="I21" s="590"/>
    </row>
    <row r="23" spans="1:15" ht="15.6" customHeight="1" x14ac:dyDescent="0.25">
      <c r="A23" s="709" t="s">
        <v>447</v>
      </c>
      <c r="B23" s="709"/>
      <c r="C23" s="709"/>
      <c r="D23" s="709"/>
      <c r="E23" s="709"/>
      <c r="F23" s="709"/>
      <c r="G23" s="709"/>
      <c r="H23" s="709"/>
      <c r="I23" s="709"/>
      <c r="J23" s="709"/>
      <c r="K23" s="709"/>
      <c r="L23" s="709"/>
      <c r="M23" s="709"/>
      <c r="N23" s="709"/>
      <c r="O23" s="709"/>
    </row>
    <row r="24" spans="1:15" s="65" customFormat="1" ht="56.45" customHeight="1" x14ac:dyDescent="0.25">
      <c r="A24" s="709"/>
      <c r="B24" s="709"/>
      <c r="C24" s="709"/>
      <c r="D24" s="709"/>
      <c r="E24" s="709"/>
      <c r="F24" s="709"/>
      <c r="G24" s="709"/>
      <c r="H24" s="709"/>
      <c r="I24" s="709"/>
      <c r="J24" s="709"/>
      <c r="K24" s="709"/>
      <c r="L24" s="709"/>
      <c r="M24" s="709"/>
      <c r="N24" s="709"/>
      <c r="O24" s="709"/>
    </row>
  </sheetData>
  <mergeCells count="6">
    <mergeCell ref="A23:O24"/>
    <mergeCell ref="A3:O16"/>
    <mergeCell ref="B20:C20"/>
    <mergeCell ref="F20:G20"/>
    <mergeCell ref="A2:F2"/>
    <mergeCell ref="G2:O2"/>
  </mergeCells>
  <hyperlinks>
    <hyperlink ref="C21" r:id="rId1" display="mailto:nkovalenko@hrs.net.ua"/>
    <hyperlink ref="G21" r:id="rId2"/>
  </hyperlinks>
  <pageMargins left="0.7" right="0.7" top="0.75" bottom="0.75" header="0.3" footer="0.3"/>
  <pageSetup paperSize="9" scale="59"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6"/>
  <sheetViews>
    <sheetView showGridLines="0" view="pageBreakPreview" topLeftCell="A106" zoomScale="60" zoomScaleNormal="55" workbookViewId="0">
      <selection activeCell="AB46" sqref="AB46"/>
    </sheetView>
  </sheetViews>
  <sheetFormatPr defaultColWidth="8.85546875" defaultRowHeight="15" x14ac:dyDescent="0.25"/>
  <cols>
    <col min="1" max="1" width="8.85546875" style="110"/>
    <col min="2" max="4" width="10.7109375" style="110" customWidth="1"/>
    <col min="5" max="16384" width="8.85546875" style="110"/>
  </cols>
  <sheetData>
    <row r="1" spans="1:47" s="62" customFormat="1" ht="16.5" x14ac:dyDescent="0.25">
      <c r="Q1" s="63"/>
      <c r="V1" s="63"/>
      <c r="AA1" s="63"/>
      <c r="AF1" s="63"/>
      <c r="AK1" s="63"/>
      <c r="AP1" s="63"/>
      <c r="AU1" s="63"/>
    </row>
    <row r="2" spans="1:47" s="65" customFormat="1" ht="22.5" x14ac:dyDescent="0.3">
      <c r="A2" s="1058" t="s">
        <v>625</v>
      </c>
      <c r="B2" s="1058"/>
      <c r="C2" s="1058"/>
      <c r="D2" s="1058"/>
      <c r="E2" s="1058"/>
      <c r="F2" s="1058"/>
      <c r="G2" s="1058"/>
      <c r="H2" s="1058"/>
      <c r="I2" s="1058"/>
      <c r="J2" s="1058"/>
      <c r="K2" s="1058"/>
      <c r="L2" s="1058"/>
      <c r="M2" s="1058"/>
      <c r="N2" s="1058"/>
      <c r="O2" s="1058"/>
      <c r="P2" s="1058"/>
      <c r="Q2" s="1058"/>
      <c r="R2" s="1058"/>
      <c r="S2" s="1058"/>
      <c r="T2" s="1058"/>
      <c r="U2" s="1058"/>
      <c r="V2" s="1058"/>
      <c r="W2" s="1058"/>
      <c r="X2" s="1058"/>
      <c r="Y2" s="1058"/>
      <c r="Z2" s="1058"/>
      <c r="AA2" s="1058"/>
      <c r="AB2" s="1058"/>
      <c r="AC2" s="1058"/>
      <c r="AD2" s="1058"/>
      <c r="AE2" s="1058"/>
      <c r="AF2" s="1058"/>
      <c r="AG2" s="1058"/>
      <c r="AH2" s="1058"/>
      <c r="AI2" s="1058"/>
      <c r="AJ2" s="1058"/>
      <c r="AK2" s="1058"/>
      <c r="AL2" s="1058"/>
      <c r="AM2" s="64"/>
      <c r="AN2" s="64"/>
      <c r="AO2" s="64"/>
      <c r="AP2" s="64"/>
      <c r="AQ2" s="64"/>
      <c r="AR2" s="64"/>
      <c r="AS2" s="64"/>
      <c r="AT2" s="64"/>
      <c r="AU2" s="64"/>
    </row>
    <row r="3" spans="1:47" ht="22.15" customHeight="1" thickBot="1" x14ac:dyDescent="0.3"/>
    <row r="4" spans="1:47" ht="54.75" customHeight="1" x14ac:dyDescent="0.25">
      <c r="B4" s="945" t="str">
        <f>'0_Загальне'!B11</f>
        <v>Офіційна повна назва надавача ПМД:</v>
      </c>
      <c r="C4" s="946"/>
      <c r="D4" s="946"/>
      <c r="E4" s="1010" t="str">
        <f>'0_Загальне'!C11</f>
        <v>Комунальне некомерційне підприємство "Центр первинної медико-санітарної допомоги" Брацлавської селищної ради</v>
      </c>
      <c r="F4" s="1010"/>
      <c r="G4" s="1010"/>
      <c r="H4" s="1010"/>
      <c r="I4" s="1010"/>
      <c r="J4" s="1011"/>
      <c r="M4" s="1007" t="s">
        <v>566</v>
      </c>
      <c r="N4" s="1007"/>
      <c r="O4" s="1007"/>
      <c r="P4" s="1007"/>
      <c r="Q4" s="1007"/>
      <c r="R4" s="1007"/>
      <c r="S4" s="1007"/>
      <c r="T4" s="1007"/>
      <c r="U4" s="1007"/>
      <c r="V4" s="1007"/>
      <c r="W4" s="1007"/>
      <c r="X4" s="1007"/>
      <c r="Y4" s="1007"/>
      <c r="Z4" s="1007"/>
      <c r="AA4" s="1007"/>
    </row>
    <row r="5" spans="1:47" ht="31.15" customHeight="1" x14ac:dyDescent="0.25">
      <c r="B5" s="947" t="str">
        <f>'0_Загальне'!B32</f>
        <v>Плановий період (рік):</v>
      </c>
      <c r="C5" s="948"/>
      <c r="D5" s="948"/>
      <c r="E5" s="1012">
        <f>'0_Загальне'!C32</f>
        <v>2024</v>
      </c>
      <c r="F5" s="1012"/>
      <c r="G5" s="1012"/>
      <c r="H5" s="1012"/>
      <c r="I5" s="1012"/>
      <c r="J5" s="1013"/>
      <c r="M5" s="1007"/>
      <c r="N5" s="1007"/>
      <c r="O5" s="1007"/>
      <c r="P5" s="1007"/>
      <c r="Q5" s="1007"/>
      <c r="R5" s="1007"/>
      <c r="S5" s="1007"/>
      <c r="T5" s="1007"/>
      <c r="U5" s="1007"/>
      <c r="V5" s="1007"/>
      <c r="W5" s="1007"/>
      <c r="X5" s="1007"/>
      <c r="Y5" s="1007"/>
      <c r="Z5" s="1007"/>
      <c r="AA5" s="1007"/>
    </row>
    <row r="6" spans="1:47" ht="40.15" customHeight="1" thickBot="1" x14ac:dyDescent="0.3">
      <c r="B6" s="924" t="s">
        <v>475</v>
      </c>
      <c r="C6" s="925"/>
      <c r="D6" s="925"/>
      <c r="E6" s="1060" t="str">
        <f>'0_Загальне'!C34</f>
        <v>12.11.2023</v>
      </c>
      <c r="F6" s="1060"/>
      <c r="G6" s="1060"/>
      <c r="H6" s="1060"/>
      <c r="I6" s="1060"/>
      <c r="J6" s="1059"/>
    </row>
  </sheetData>
  <mergeCells count="8">
    <mergeCell ref="A2:AL2"/>
    <mergeCell ref="B6:D6"/>
    <mergeCell ref="E6:J6"/>
    <mergeCell ref="E5:J5"/>
    <mergeCell ref="B4:D4"/>
    <mergeCell ref="B5:D5"/>
    <mergeCell ref="E4:J4"/>
    <mergeCell ref="M4:AA5"/>
  </mergeCells>
  <pageMargins left="0.31496062992125984" right="0.31496062992125984" top="0.35433070866141736" bottom="0.35433070866141736" header="0.31496062992125984" footer="0.31496062992125984"/>
  <pageSetup paperSize="9" scale="43" orientation="landscape" r:id="rId1"/>
  <rowBreaks count="2" manualBreakCount="2">
    <brk id="33" max="35" man="1"/>
    <brk id="79" max="35" man="1"/>
  </rowBreaks>
  <colBreaks count="1" manualBreakCount="1">
    <brk id="36" max="1048575"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0"/>
  <sheetViews>
    <sheetView showGridLines="0" view="pageBreakPreview" topLeftCell="A15" zoomScale="60" zoomScaleNormal="100" workbookViewId="0">
      <selection activeCell="I33" sqref="I33"/>
    </sheetView>
  </sheetViews>
  <sheetFormatPr defaultColWidth="9.140625" defaultRowHeight="16.5" x14ac:dyDescent="0.25"/>
  <cols>
    <col min="1" max="1" width="6.140625" style="65" customWidth="1"/>
    <col min="2" max="2" width="52.140625" style="65" customWidth="1"/>
    <col min="3" max="3" width="51.7109375" style="65" customWidth="1"/>
    <col min="4" max="16384" width="9.140625" style="65"/>
  </cols>
  <sheetData>
    <row r="1" spans="1:12" s="62" customFormat="1" ht="11.45" customHeight="1" x14ac:dyDescent="0.25"/>
    <row r="2" spans="1:12" ht="52.5" customHeight="1" x14ac:dyDescent="0.3">
      <c r="A2" s="715" t="s">
        <v>620</v>
      </c>
      <c r="B2" s="715"/>
      <c r="C2" s="715"/>
      <c r="D2" s="693"/>
      <c r="E2" s="693"/>
      <c r="F2" s="693"/>
      <c r="G2" s="693"/>
      <c r="H2" s="693"/>
      <c r="I2" s="693"/>
      <c r="J2" s="693"/>
      <c r="K2" s="693"/>
      <c r="L2" s="693"/>
    </row>
    <row r="4" spans="1:12" ht="29.25" customHeight="1" x14ac:dyDescent="0.25">
      <c r="B4" s="718" t="s">
        <v>1</v>
      </c>
      <c r="C4" s="718"/>
    </row>
    <row r="5" spans="1:12" ht="16.5" customHeight="1" x14ac:dyDescent="0.25">
      <c r="B5" s="224"/>
      <c r="C5" s="224"/>
    </row>
    <row r="6" spans="1:12" ht="25.5" customHeight="1" x14ac:dyDescent="0.25">
      <c r="B6" s="719" t="s">
        <v>2</v>
      </c>
      <c r="C6" s="720"/>
    </row>
    <row r="7" spans="1:12" ht="39" customHeight="1" x14ac:dyDescent="0.25">
      <c r="B7" s="721" t="s">
        <v>469</v>
      </c>
      <c r="C7" s="722"/>
    </row>
    <row r="8" spans="1:12" ht="36.75" customHeight="1" x14ac:dyDescent="0.25">
      <c r="B8" s="723" t="s">
        <v>470</v>
      </c>
      <c r="C8" s="724"/>
    </row>
    <row r="9" spans="1:12" ht="40.5" customHeight="1" x14ac:dyDescent="0.25">
      <c r="B9" s="716" t="s">
        <v>471</v>
      </c>
      <c r="C9" s="717"/>
      <c r="I9" s="301"/>
      <c r="J9" s="302"/>
    </row>
    <row r="10" spans="1:12" ht="16.5" customHeight="1" x14ac:dyDescent="0.25">
      <c r="B10" s="303"/>
      <c r="C10" s="224"/>
      <c r="I10" s="301"/>
      <c r="J10" s="302"/>
    </row>
    <row r="11" spans="1:12" ht="48" customHeight="1" x14ac:dyDescent="0.25">
      <c r="B11" s="304" t="s">
        <v>3</v>
      </c>
      <c r="C11" s="305" t="s">
        <v>648</v>
      </c>
      <c r="I11" s="301"/>
      <c r="J11" s="302"/>
    </row>
    <row r="12" spans="1:12" ht="10.15" customHeight="1" x14ac:dyDescent="0.25">
      <c r="B12" s="47"/>
      <c r="C12" s="306"/>
      <c r="I12" s="301"/>
      <c r="J12" s="302"/>
    </row>
    <row r="13" spans="1:12" ht="24" customHeight="1" x14ac:dyDescent="0.25">
      <c r="B13" s="304" t="s">
        <v>4</v>
      </c>
      <c r="C13" s="305">
        <v>44080242</v>
      </c>
    </row>
    <row r="14" spans="1:12" ht="11.45" customHeight="1" x14ac:dyDescent="0.25">
      <c r="B14" s="47"/>
      <c r="C14" s="306"/>
    </row>
    <row r="15" spans="1:12" ht="33.6" customHeight="1" x14ac:dyDescent="0.25">
      <c r="B15" s="304" t="s">
        <v>5</v>
      </c>
      <c r="C15" s="305" t="s">
        <v>649</v>
      </c>
    </row>
    <row r="16" spans="1:12" ht="10.9" customHeight="1" x14ac:dyDescent="0.25">
      <c r="B16" s="303"/>
      <c r="C16" s="306"/>
    </row>
    <row r="17" spans="2:7" ht="39.75" customHeight="1" x14ac:dyDescent="0.25">
      <c r="B17" s="304" t="s">
        <v>6</v>
      </c>
      <c r="C17" s="305" t="s">
        <v>650</v>
      </c>
    </row>
    <row r="18" spans="2:7" ht="12" customHeight="1" x14ac:dyDescent="0.25">
      <c r="B18" s="303"/>
      <c r="C18" s="306"/>
    </row>
    <row r="19" spans="2:7" ht="44.45" customHeight="1" x14ac:dyDescent="0.25">
      <c r="B19" s="304" t="s">
        <v>472</v>
      </c>
      <c r="C19" s="702"/>
    </row>
    <row r="20" spans="2:7" x14ac:dyDescent="0.25">
      <c r="B20" s="303"/>
      <c r="C20" s="306"/>
    </row>
    <row r="21" spans="2:7" ht="30.6" customHeight="1" x14ac:dyDescent="0.25">
      <c r="B21" s="307" t="s">
        <v>201</v>
      </c>
      <c r="C21" s="310"/>
      <c r="G21" s="309"/>
    </row>
    <row r="22" spans="2:7" ht="21.6" customHeight="1" x14ac:dyDescent="0.25">
      <c r="B22" s="311" t="s">
        <v>203</v>
      </c>
      <c r="C22" s="308">
        <v>40</v>
      </c>
      <c r="G22" s="309"/>
    </row>
    <row r="23" spans="2:7" ht="22.9" customHeight="1" x14ac:dyDescent="0.25">
      <c r="B23" s="311" t="s">
        <v>473</v>
      </c>
      <c r="C23" s="308">
        <v>0</v>
      </c>
      <c r="G23" s="309"/>
    </row>
    <row r="24" spans="2:7" ht="27" customHeight="1" x14ac:dyDescent="0.25">
      <c r="B24" s="312"/>
      <c r="C24" s="313"/>
      <c r="G24" s="309"/>
    </row>
    <row r="25" spans="2:7" ht="27" customHeight="1" x14ac:dyDescent="0.25">
      <c r="B25" s="307" t="s">
        <v>474</v>
      </c>
      <c r="C25" s="310"/>
      <c r="G25" s="309"/>
    </row>
    <row r="26" spans="2:7" ht="32.25" customHeight="1" x14ac:dyDescent="0.25">
      <c r="B26" s="314" t="s">
        <v>202</v>
      </c>
      <c r="C26" s="315">
        <v>1</v>
      </c>
      <c r="G26" s="309"/>
    </row>
    <row r="27" spans="2:7" ht="32.25" customHeight="1" x14ac:dyDescent="0.25">
      <c r="B27" s="314" t="s">
        <v>26</v>
      </c>
      <c r="C27" s="315">
        <v>0</v>
      </c>
      <c r="G27" s="309"/>
    </row>
    <row r="28" spans="2:7" ht="32.25" customHeight="1" x14ac:dyDescent="0.25">
      <c r="B28" s="314" t="s">
        <v>25</v>
      </c>
      <c r="C28" s="305">
        <v>11</v>
      </c>
      <c r="G28" s="309"/>
    </row>
    <row r="29" spans="2:7" ht="32.25" customHeight="1" x14ac:dyDescent="0.25">
      <c r="B29" s="314" t="s">
        <v>26</v>
      </c>
      <c r="C29" s="315">
        <v>0</v>
      </c>
      <c r="G29" s="309"/>
    </row>
    <row r="30" spans="2:7" ht="32.25" customHeight="1" x14ac:dyDescent="0.25">
      <c r="B30" s="314" t="s">
        <v>27</v>
      </c>
      <c r="C30" s="315">
        <v>0</v>
      </c>
      <c r="G30" s="309"/>
    </row>
    <row r="31" spans="2:7" x14ac:dyDescent="0.25">
      <c r="B31" s="303"/>
      <c r="C31" s="306"/>
    </row>
    <row r="32" spans="2:7" ht="25.5" customHeight="1" x14ac:dyDescent="0.25">
      <c r="B32" s="304" t="s">
        <v>7</v>
      </c>
      <c r="C32" s="305">
        <v>2024</v>
      </c>
    </row>
    <row r="33" spans="2:3" x14ac:dyDescent="0.25">
      <c r="B33" s="47"/>
      <c r="C33" s="306"/>
    </row>
    <row r="34" spans="2:3" ht="39" customHeight="1" x14ac:dyDescent="0.25">
      <c r="B34" s="304" t="s">
        <v>8</v>
      </c>
      <c r="C34" s="316" t="s">
        <v>651</v>
      </c>
    </row>
    <row r="35" spans="2:3" x14ac:dyDescent="0.25">
      <c r="B35" s="47"/>
      <c r="C35" s="306"/>
    </row>
    <row r="36" spans="2:3" ht="39.75" customHeight="1" x14ac:dyDescent="0.25">
      <c r="B36" s="304" t="s">
        <v>9</v>
      </c>
      <c r="C36" s="305" t="s">
        <v>652</v>
      </c>
    </row>
    <row r="37" spans="2:3" x14ac:dyDescent="0.25">
      <c r="B37" s="317"/>
    </row>
    <row r="38" spans="2:3" x14ac:dyDescent="0.25">
      <c r="B38" s="317"/>
    </row>
    <row r="39" spans="2:3" x14ac:dyDescent="0.25">
      <c r="B39" s="317"/>
    </row>
    <row r="40" spans="2:3" x14ac:dyDescent="0.25">
      <c r="B40" s="317"/>
    </row>
  </sheetData>
  <mergeCells count="6">
    <mergeCell ref="A2:C2"/>
    <mergeCell ref="B9:C9"/>
    <mergeCell ref="B4:C4"/>
    <mergeCell ref="B6:C6"/>
    <mergeCell ref="B7:C7"/>
    <mergeCell ref="B8:C8"/>
  </mergeCells>
  <conditionalFormatting sqref="C11 C13 C15 C19 C22:C23 C26:C30 C32 C34 C36 C17">
    <cfRule type="notContainsBlanks" dxfId="10234" priority="1">
      <formula>LEN(TRIM(C11))&gt;0</formula>
    </cfRule>
  </conditionalFormatting>
  <pageMargins left="0.31496062992125984" right="0.31496062992125984" top="0.35433070866141736" bottom="0.35433070866141736" header="0.31496062992125984" footer="0.31496062992125984"/>
  <pageSetup scale="79" orientation="portrait" r:id="rId1"/>
  <colBreaks count="1" manualBreakCount="1">
    <brk id="3"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1"/>
  <sheetViews>
    <sheetView showGridLines="0" view="pageBreakPreview" topLeftCell="A6" zoomScale="60" zoomScaleNormal="70" workbookViewId="0">
      <selection activeCell="H10" sqref="H10"/>
    </sheetView>
  </sheetViews>
  <sheetFormatPr defaultColWidth="8.85546875" defaultRowHeight="15" x14ac:dyDescent="0.25"/>
  <cols>
    <col min="1" max="1" width="6" style="110" customWidth="1"/>
    <col min="2" max="4" width="32.7109375" style="110" customWidth="1"/>
    <col min="5" max="5" width="26.5703125" style="110" customWidth="1"/>
    <col min="6" max="6" width="24.85546875" style="110" customWidth="1"/>
    <col min="7" max="7" width="25.42578125" style="110" customWidth="1"/>
    <col min="8" max="8" width="24.85546875" style="110" customWidth="1"/>
    <col min="9" max="9" width="25.85546875" style="110" customWidth="1"/>
    <col min="10" max="10" width="35.42578125" style="110" customWidth="1"/>
    <col min="11" max="11" width="23.28515625" style="110" customWidth="1"/>
    <col min="12" max="12" width="25.5703125" style="110" customWidth="1"/>
    <col min="13" max="14" width="21.140625" style="110" customWidth="1"/>
    <col min="15" max="15" width="8.85546875" style="110"/>
    <col min="16" max="17" width="11.5703125" style="110" bestFit="1" customWidth="1"/>
    <col min="18" max="16384" width="8.85546875" style="110"/>
  </cols>
  <sheetData>
    <row r="1" spans="1:13" s="62" customFormat="1" ht="12" customHeight="1" x14ac:dyDescent="0.25"/>
    <row r="2" spans="1:13" s="65" customFormat="1" ht="34.15" customHeight="1" x14ac:dyDescent="0.25">
      <c r="A2" s="738" t="s">
        <v>621</v>
      </c>
      <c r="B2" s="738"/>
      <c r="C2" s="738"/>
      <c r="D2" s="738"/>
      <c r="E2" s="738"/>
      <c r="F2" s="738"/>
      <c r="G2" s="738"/>
      <c r="H2" s="738"/>
      <c r="I2" s="738"/>
      <c r="J2" s="738"/>
    </row>
    <row r="3" spans="1:13" s="65" customFormat="1" ht="25.9" customHeight="1" x14ac:dyDescent="0.25">
      <c r="F3" s="265"/>
      <c r="G3" s="265"/>
      <c r="H3" s="265"/>
      <c r="I3" s="265"/>
      <c r="J3" s="265"/>
      <c r="K3" s="265"/>
      <c r="L3" s="265"/>
      <c r="M3" s="265"/>
    </row>
    <row r="4" spans="1:13" ht="61.15" customHeight="1" x14ac:dyDescent="0.25">
      <c r="B4" s="755" t="s">
        <v>654</v>
      </c>
      <c r="C4" s="756"/>
      <c r="D4" s="756"/>
      <c r="E4" s="756"/>
      <c r="F4" s="756"/>
      <c r="G4" s="756"/>
    </row>
    <row r="5" spans="1:13" x14ac:dyDescent="0.25">
      <c r="F5" s="111"/>
      <c r="G5" s="111"/>
      <c r="H5" s="111"/>
      <c r="I5" s="111"/>
      <c r="J5" s="111"/>
      <c r="K5" s="111"/>
    </row>
    <row r="6" spans="1:13" ht="31.5" customHeight="1" x14ac:dyDescent="0.25">
      <c r="B6" s="748" t="s">
        <v>550</v>
      </c>
      <c r="C6" s="748"/>
      <c r="D6" s="748"/>
      <c r="E6" s="748"/>
      <c r="F6" s="748"/>
      <c r="G6" s="748"/>
      <c r="H6" s="748"/>
      <c r="I6" s="748"/>
      <c r="J6" s="748"/>
      <c r="K6" s="111"/>
    </row>
    <row r="7" spans="1:13" ht="31.5" customHeight="1" thickBot="1" x14ac:dyDescent="0.3">
      <c r="B7" s="266"/>
      <c r="C7" s="266"/>
      <c r="D7" s="266"/>
      <c r="F7" s="111"/>
      <c r="G7" s="111"/>
      <c r="H7" s="111"/>
      <c r="I7" s="111"/>
      <c r="J7" s="111"/>
      <c r="K7" s="111"/>
    </row>
    <row r="8" spans="1:13" ht="25.5" customHeight="1" x14ac:dyDescent="0.25">
      <c r="B8" s="267" t="s">
        <v>47</v>
      </c>
      <c r="C8" s="268" t="s">
        <v>43</v>
      </c>
      <c r="D8" s="268" t="s">
        <v>44</v>
      </c>
      <c r="E8" s="269" t="s">
        <v>45</v>
      </c>
      <c r="F8" s="269" t="s">
        <v>46</v>
      </c>
      <c r="G8" s="270" t="s">
        <v>35</v>
      </c>
      <c r="I8" s="111"/>
      <c r="J8" s="111"/>
      <c r="K8" s="111"/>
    </row>
    <row r="9" spans="1:13" ht="128.25" customHeight="1" x14ac:dyDescent="0.25">
      <c r="B9" s="271" t="s">
        <v>567</v>
      </c>
      <c r="C9" s="745">
        <v>786.65</v>
      </c>
      <c r="D9" s="746"/>
      <c r="E9" s="746"/>
      <c r="F9" s="746"/>
      <c r="G9" s="747"/>
      <c r="I9" s="111"/>
      <c r="J9" s="111"/>
      <c r="K9" s="111"/>
    </row>
    <row r="10" spans="1:13" ht="39.75" customHeight="1" x14ac:dyDescent="0.25">
      <c r="B10" s="271" t="s">
        <v>36</v>
      </c>
      <c r="C10" s="272">
        <v>2.4649999999999999</v>
      </c>
      <c r="D10" s="272">
        <v>1.25</v>
      </c>
      <c r="E10" s="272">
        <v>0.61599999999999999</v>
      </c>
      <c r="F10" s="272">
        <v>0.86</v>
      </c>
      <c r="G10" s="273">
        <v>1.3</v>
      </c>
      <c r="I10" s="111"/>
      <c r="J10" s="111"/>
      <c r="K10" s="111"/>
    </row>
    <row r="11" spans="1:13" ht="48" customHeight="1" x14ac:dyDescent="0.25">
      <c r="B11" s="274" t="s">
        <v>466</v>
      </c>
      <c r="C11" s="691">
        <f>$C$9*C10/4</f>
        <v>484.77306249999998</v>
      </c>
      <c r="D11" s="691">
        <f>$C$9*D10/4</f>
        <v>245.828125</v>
      </c>
      <c r="E11" s="691">
        <f>$C$9*E10/4</f>
        <v>121.14409999999999</v>
      </c>
      <c r="F11" s="691">
        <f>$C$9*F10/4</f>
        <v>169.12975</v>
      </c>
      <c r="G11" s="692">
        <f>$C$9*G10/4</f>
        <v>255.66125</v>
      </c>
      <c r="I11" s="111"/>
      <c r="J11" s="111"/>
      <c r="K11" s="111"/>
    </row>
    <row r="12" spans="1:13" ht="39.75" customHeight="1" x14ac:dyDescent="0.25">
      <c r="B12" s="271" t="s">
        <v>37</v>
      </c>
      <c r="C12" s="742">
        <v>1.25</v>
      </c>
      <c r="D12" s="743"/>
      <c r="E12" s="743"/>
      <c r="F12" s="743"/>
      <c r="G12" s="744"/>
      <c r="I12" s="111"/>
      <c r="J12" s="111"/>
      <c r="K12" s="111"/>
    </row>
    <row r="13" spans="1:13" ht="52.5" customHeight="1" thickBot="1" x14ac:dyDescent="0.3">
      <c r="B13" s="275" t="s">
        <v>467</v>
      </c>
      <c r="C13" s="276">
        <f>$C$9*C10/4*$C$12</f>
        <v>605.96632812500002</v>
      </c>
      <c r="D13" s="276">
        <f>$C$9*D10/4*$C$12</f>
        <v>307.28515625</v>
      </c>
      <c r="E13" s="276">
        <f>$C$9*E10/4*$C$12</f>
        <v>151.430125</v>
      </c>
      <c r="F13" s="276">
        <f>$C$9*F10/4*$C$12</f>
        <v>211.41218750000002</v>
      </c>
      <c r="G13" s="277">
        <f>$C$9*G10/4*$C$12</f>
        <v>319.57656250000002</v>
      </c>
      <c r="I13" s="111"/>
      <c r="J13" s="111"/>
      <c r="K13" s="111"/>
    </row>
    <row r="14" spans="1:13" ht="32.25" customHeight="1" thickBot="1" x14ac:dyDescent="0.3">
      <c r="B14" s="109"/>
      <c r="C14" s="109"/>
      <c r="D14" s="109"/>
      <c r="E14" s="278"/>
      <c r="F14" s="278"/>
      <c r="G14" s="278"/>
      <c r="H14" s="278"/>
      <c r="I14" s="111"/>
      <c r="J14" s="111"/>
      <c r="K14" s="111"/>
    </row>
    <row r="15" spans="1:13" s="115" customFormat="1" ht="50.45" customHeight="1" x14ac:dyDescent="0.2">
      <c r="B15" s="749" t="s">
        <v>34</v>
      </c>
      <c r="C15" s="751" t="s">
        <v>172</v>
      </c>
      <c r="D15" s="753" t="s">
        <v>33</v>
      </c>
      <c r="E15" s="279" t="s">
        <v>559</v>
      </c>
      <c r="F15" s="279" t="s">
        <v>40</v>
      </c>
      <c r="G15" s="279" t="s">
        <v>39</v>
      </c>
      <c r="H15" s="279" t="s">
        <v>41</v>
      </c>
      <c r="I15" s="279" t="s">
        <v>42</v>
      </c>
      <c r="J15" s="280" t="s">
        <v>30</v>
      </c>
      <c r="K15" s="281"/>
    </row>
    <row r="16" spans="1:13" s="115" customFormat="1" ht="17.25" customHeight="1" thickBot="1" x14ac:dyDescent="0.25">
      <c r="B16" s="750"/>
      <c r="C16" s="752"/>
      <c r="D16" s="754"/>
      <c r="E16" s="660">
        <v>0.61599999999999999</v>
      </c>
      <c r="F16" s="661">
        <v>0.49299999999999999</v>
      </c>
      <c r="G16" s="661">
        <v>0.37</v>
      </c>
      <c r="H16" s="661">
        <v>0.246</v>
      </c>
      <c r="I16" s="661">
        <v>0.123</v>
      </c>
      <c r="J16" s="662">
        <v>0</v>
      </c>
      <c r="K16" s="281"/>
    </row>
    <row r="17" spans="2:11" s="115" customFormat="1" ht="17.25" customHeight="1" x14ac:dyDescent="0.2">
      <c r="B17" s="726" t="s">
        <v>48</v>
      </c>
      <c r="C17" s="282" t="s">
        <v>177</v>
      </c>
      <c r="D17" s="283"/>
      <c r="E17" s="284" t="s">
        <v>173</v>
      </c>
      <c r="F17" s="554" t="s">
        <v>153</v>
      </c>
      <c r="G17" s="554" t="s">
        <v>154</v>
      </c>
      <c r="H17" s="554" t="s">
        <v>155</v>
      </c>
      <c r="I17" s="554" t="s">
        <v>156</v>
      </c>
      <c r="J17" s="555" t="s">
        <v>157</v>
      </c>
      <c r="K17" s="281"/>
    </row>
    <row r="18" spans="2:11" ht="20.25" customHeight="1" x14ac:dyDescent="0.25">
      <c r="B18" s="727"/>
      <c r="C18" s="732">
        <v>900</v>
      </c>
      <c r="D18" s="287" t="s">
        <v>175</v>
      </c>
      <c r="E18" s="288">
        <v>901</v>
      </c>
      <c r="F18" s="287">
        <v>991</v>
      </c>
      <c r="G18" s="287">
        <v>1081</v>
      </c>
      <c r="H18" s="289">
        <v>1171</v>
      </c>
      <c r="I18" s="289">
        <v>1261</v>
      </c>
      <c r="J18" s="290">
        <v>1351</v>
      </c>
    </row>
    <row r="19" spans="2:11" ht="20.25" customHeight="1" x14ac:dyDescent="0.25">
      <c r="B19" s="727"/>
      <c r="C19" s="732"/>
      <c r="D19" s="287" t="s">
        <v>176</v>
      </c>
      <c r="E19" s="288">
        <f>900*1.1</f>
        <v>990.00000000000011</v>
      </c>
      <c r="F19" s="287">
        <f>900*1.2</f>
        <v>1080</v>
      </c>
      <c r="G19" s="287">
        <f>900*1.3</f>
        <v>1170</v>
      </c>
      <c r="H19" s="287">
        <f>900*1.4</f>
        <v>1260</v>
      </c>
      <c r="I19" s="287">
        <f>900*1.5</f>
        <v>1350</v>
      </c>
      <c r="J19" s="290" t="s">
        <v>158</v>
      </c>
    </row>
    <row r="20" spans="2:11" ht="20.25" customHeight="1" thickBot="1" x14ac:dyDescent="0.3">
      <c r="B20" s="728"/>
      <c r="C20" s="733"/>
      <c r="D20" s="291" t="s">
        <v>31</v>
      </c>
      <c r="E20" s="292">
        <f>E19-C18</f>
        <v>90.000000000000114</v>
      </c>
      <c r="F20" s="291">
        <f>F19-$E$19</f>
        <v>89.999999999999886</v>
      </c>
      <c r="G20" s="291">
        <f>G19-F19</f>
        <v>90</v>
      </c>
      <c r="H20" s="291">
        <f>H19-G19</f>
        <v>90</v>
      </c>
      <c r="I20" s="291">
        <f>I19-H19</f>
        <v>90</v>
      </c>
      <c r="J20" s="293">
        <v>0</v>
      </c>
    </row>
    <row r="21" spans="2:11" ht="20.25" customHeight="1" x14ac:dyDescent="0.25">
      <c r="B21" s="726" t="s">
        <v>49</v>
      </c>
      <c r="C21" s="282" t="s">
        <v>178</v>
      </c>
      <c r="D21" s="294"/>
      <c r="E21" s="295" t="s">
        <v>180</v>
      </c>
      <c r="F21" s="285" t="s">
        <v>162</v>
      </c>
      <c r="G21" s="285" t="s">
        <v>163</v>
      </c>
      <c r="H21" s="285" t="s">
        <v>164</v>
      </c>
      <c r="I21" s="285" t="s">
        <v>165</v>
      </c>
      <c r="J21" s="286" t="s">
        <v>166</v>
      </c>
    </row>
    <row r="22" spans="2:11" ht="27.75" customHeight="1" x14ac:dyDescent="0.25">
      <c r="B22" s="727"/>
      <c r="C22" s="734">
        <v>1800</v>
      </c>
      <c r="D22" s="287" t="s">
        <v>175</v>
      </c>
      <c r="E22" s="288">
        <v>1801</v>
      </c>
      <c r="F22" s="287">
        <v>1981</v>
      </c>
      <c r="G22" s="287">
        <v>2161</v>
      </c>
      <c r="H22" s="287">
        <v>2341</v>
      </c>
      <c r="I22" s="289">
        <v>2521</v>
      </c>
      <c r="J22" s="290">
        <v>2701</v>
      </c>
    </row>
    <row r="23" spans="2:11" ht="27.75" customHeight="1" x14ac:dyDescent="0.25">
      <c r="B23" s="727"/>
      <c r="C23" s="734"/>
      <c r="D23" s="287" t="s">
        <v>176</v>
      </c>
      <c r="E23" s="288">
        <f>1800*1.1</f>
        <v>1980.0000000000002</v>
      </c>
      <c r="F23" s="287">
        <f>1800*1.2</f>
        <v>2160</v>
      </c>
      <c r="G23" s="287">
        <f>1800*1.3</f>
        <v>2340</v>
      </c>
      <c r="H23" s="287">
        <f>1800*1.4</f>
        <v>2520</v>
      </c>
      <c r="I23" s="287">
        <f>1800*1.5</f>
        <v>2700</v>
      </c>
      <c r="J23" s="290" t="s">
        <v>158</v>
      </c>
    </row>
    <row r="24" spans="2:11" ht="21.75" customHeight="1" thickBot="1" x14ac:dyDescent="0.3">
      <c r="B24" s="728"/>
      <c r="C24" s="735"/>
      <c r="D24" s="291" t="s">
        <v>31</v>
      </c>
      <c r="E24" s="292">
        <f>E23-C22</f>
        <v>180.00000000000023</v>
      </c>
      <c r="F24" s="291">
        <f>F23-E23</f>
        <v>179.99999999999977</v>
      </c>
      <c r="G24" s="291">
        <f>G23-F23</f>
        <v>180</v>
      </c>
      <c r="H24" s="291">
        <f>H23-G23</f>
        <v>180</v>
      </c>
      <c r="I24" s="291">
        <f>I23-H23</f>
        <v>180</v>
      </c>
      <c r="J24" s="293">
        <v>0</v>
      </c>
    </row>
    <row r="25" spans="2:11" ht="21.75" customHeight="1" x14ac:dyDescent="0.25">
      <c r="B25" s="729" t="s">
        <v>50</v>
      </c>
      <c r="C25" s="282" t="s">
        <v>179</v>
      </c>
      <c r="D25" s="294"/>
      <c r="E25" s="295" t="s">
        <v>174</v>
      </c>
      <c r="F25" s="285" t="s">
        <v>167</v>
      </c>
      <c r="G25" s="285" t="s">
        <v>168</v>
      </c>
      <c r="H25" s="285" t="s">
        <v>169</v>
      </c>
      <c r="I25" s="285" t="s">
        <v>170</v>
      </c>
      <c r="J25" s="286" t="s">
        <v>171</v>
      </c>
    </row>
    <row r="26" spans="2:11" ht="25.5" customHeight="1" x14ac:dyDescent="0.25">
      <c r="B26" s="730"/>
      <c r="C26" s="736">
        <v>2000</v>
      </c>
      <c r="D26" s="287" t="s">
        <v>175</v>
      </c>
      <c r="E26" s="288">
        <v>2001</v>
      </c>
      <c r="F26" s="287">
        <v>2201</v>
      </c>
      <c r="G26" s="287">
        <v>2401</v>
      </c>
      <c r="H26" s="287">
        <v>2601</v>
      </c>
      <c r="I26" s="287">
        <v>2801</v>
      </c>
      <c r="J26" s="290">
        <v>3001</v>
      </c>
    </row>
    <row r="27" spans="2:11" ht="25.5" customHeight="1" x14ac:dyDescent="0.25">
      <c r="B27" s="730"/>
      <c r="C27" s="736"/>
      <c r="D27" s="287" t="s">
        <v>176</v>
      </c>
      <c r="E27" s="288">
        <f>2000*1.1</f>
        <v>2200</v>
      </c>
      <c r="F27" s="287">
        <f>2000*1.2</f>
        <v>2400</v>
      </c>
      <c r="G27" s="287">
        <f>2000*1.3</f>
        <v>2600</v>
      </c>
      <c r="H27" s="287">
        <f>2000*1.4</f>
        <v>2800</v>
      </c>
      <c r="I27" s="287">
        <f>2000*1.5</f>
        <v>3000</v>
      </c>
      <c r="J27" s="290" t="s">
        <v>158</v>
      </c>
    </row>
    <row r="28" spans="2:11" ht="23.25" customHeight="1" thickBot="1" x14ac:dyDescent="0.3">
      <c r="B28" s="731"/>
      <c r="C28" s="737"/>
      <c r="D28" s="291" t="s">
        <v>31</v>
      </c>
      <c r="E28" s="296">
        <f>E27-C26</f>
        <v>200</v>
      </c>
      <c r="F28" s="291">
        <f>F27-E27</f>
        <v>200</v>
      </c>
      <c r="G28" s="291">
        <f>G27-F27</f>
        <v>200</v>
      </c>
      <c r="H28" s="291">
        <f>H27-G27</f>
        <v>200</v>
      </c>
      <c r="I28" s="291">
        <f>I27-H27</f>
        <v>200</v>
      </c>
      <c r="J28" s="293">
        <v>0</v>
      </c>
    </row>
    <row r="29" spans="2:11" ht="42" customHeight="1" thickBot="1" x14ac:dyDescent="0.3">
      <c r="B29" s="739" t="s">
        <v>468</v>
      </c>
      <c r="C29" s="740"/>
      <c r="D29" s="741"/>
      <c r="E29" s="297">
        <f>$C$9/4*E16</f>
        <v>121.14409999999999</v>
      </c>
      <c r="F29" s="297">
        <f>$C$9/4*F16</f>
        <v>96.954612499999996</v>
      </c>
      <c r="G29" s="297">
        <f>$C$9/4*G16</f>
        <v>72.765124999999998</v>
      </c>
      <c r="H29" s="297">
        <f>$C$9/4*H16</f>
        <v>48.378974999999997</v>
      </c>
      <c r="I29" s="297">
        <f>$C$9/4*I16</f>
        <v>24.189487499999998</v>
      </c>
      <c r="J29" s="298">
        <v>0</v>
      </c>
    </row>
    <row r="30" spans="2:11" ht="42" customHeight="1" x14ac:dyDescent="0.25">
      <c r="E30" s="278"/>
      <c r="F30" s="278"/>
      <c r="G30" s="278"/>
      <c r="H30" s="278"/>
      <c r="I30" s="278"/>
    </row>
    <row r="31" spans="2:11" x14ac:dyDescent="0.25">
      <c r="B31" s="299" t="s">
        <v>38</v>
      </c>
      <c r="C31" s="725" t="s">
        <v>560</v>
      </c>
      <c r="D31" s="725"/>
      <c r="G31" s="300"/>
      <c r="H31" s="300"/>
    </row>
  </sheetData>
  <mergeCells count="16">
    <mergeCell ref="A2:J2"/>
    <mergeCell ref="B29:D29"/>
    <mergeCell ref="C12:G12"/>
    <mergeCell ref="C9:G9"/>
    <mergeCell ref="B6:J6"/>
    <mergeCell ref="B15:B16"/>
    <mergeCell ref="C15:C16"/>
    <mergeCell ref="D15:D16"/>
    <mergeCell ref="B4:G4"/>
    <mergeCell ref="C31:D31"/>
    <mergeCell ref="B17:B20"/>
    <mergeCell ref="B21:B24"/>
    <mergeCell ref="B25:B28"/>
    <mergeCell ref="C18:C20"/>
    <mergeCell ref="C22:C24"/>
    <mergeCell ref="C26:C28"/>
  </mergeCells>
  <hyperlinks>
    <hyperlink ref="C31:D31" r:id="rId1" display="постанова Кабінету Міністрів України від 05.02.2020 №65"/>
  </hyperlinks>
  <printOptions headings="1"/>
  <pageMargins left="0.31496062992125984" right="0.31496062992125984" top="0.35433070866141736" bottom="0.35433070866141736" header="0.31496062992125984" footer="0.31496062992125984"/>
  <pageSetup paperSize="9" scale="52" orientation="landscape"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R1365"/>
  <sheetViews>
    <sheetView showGridLines="0" view="pageBreakPreview" topLeftCell="A1355" zoomScale="60" zoomScaleNormal="55" workbookViewId="0">
      <selection activeCell="D1365" sqref="D1365"/>
    </sheetView>
  </sheetViews>
  <sheetFormatPr defaultColWidth="8.85546875" defaultRowHeight="15" outlineLevelCol="1" x14ac:dyDescent="0.25"/>
  <cols>
    <col min="1" max="1" width="10.42578125" style="109" customWidth="1"/>
    <col min="2" max="2" width="17.5703125" style="110" customWidth="1"/>
    <col min="3" max="3" width="22.28515625" style="110" customWidth="1"/>
    <col min="4" max="4" width="28.42578125" style="110" customWidth="1"/>
    <col min="5" max="5" width="30.5703125" style="110" customWidth="1"/>
    <col min="6" max="6" width="26.7109375" style="110" customWidth="1"/>
    <col min="7" max="7" width="27.7109375" style="110" customWidth="1" outlineLevel="1"/>
    <col min="8" max="8" width="33.42578125" style="110" customWidth="1" outlineLevel="1"/>
    <col min="9" max="9" width="35.42578125" style="110" customWidth="1" outlineLevel="1"/>
    <col min="10" max="10" width="19.28515625" style="110" customWidth="1" outlineLevel="1"/>
    <col min="11" max="11" width="20.140625" style="110" customWidth="1" outlineLevel="1"/>
    <col min="12" max="12" width="16" style="113" customWidth="1"/>
    <col min="13" max="13" width="16" style="110" customWidth="1"/>
    <col min="14" max="14" width="15.28515625" style="110" customWidth="1" outlineLevel="1"/>
    <col min="15" max="15" width="17.42578125" style="110" customWidth="1" outlineLevel="1"/>
    <col min="16" max="16" width="23.140625" style="110" customWidth="1" outlineLevel="1"/>
    <col min="17" max="17" width="24.28515625" style="110" customWidth="1" outlineLevel="1"/>
    <col min="18" max="18" width="15.28515625" style="110" customWidth="1" outlineLevel="1"/>
    <col min="19" max="19" width="19.140625" style="113" customWidth="1"/>
    <col min="20" max="20" width="18.7109375" style="110" customWidth="1"/>
    <col min="21" max="21" width="17.140625" style="110" customWidth="1" outlineLevel="1"/>
    <col min="22" max="22" width="20.28515625" style="110" customWidth="1" outlineLevel="1"/>
    <col min="23" max="23" width="19.85546875" style="110" customWidth="1" outlineLevel="1"/>
    <col min="24" max="25" width="15" style="110" customWidth="1" outlineLevel="1"/>
    <col min="26" max="26" width="18.7109375" style="113" customWidth="1"/>
    <col min="27" max="27" width="18.7109375" style="110" customWidth="1"/>
    <col min="28" max="28" width="17" style="110" customWidth="1" outlineLevel="1"/>
    <col min="29" max="29" width="21.42578125" style="110" customWidth="1" outlineLevel="1"/>
    <col min="30" max="32" width="17" style="110" customWidth="1" outlineLevel="1"/>
    <col min="33" max="33" width="22.28515625" style="113" customWidth="1"/>
    <col min="34" max="34" width="19.7109375" style="110" customWidth="1"/>
    <col min="35" max="35" width="53.7109375" style="110" customWidth="1"/>
    <col min="36" max="36" width="31.85546875" style="110" customWidth="1"/>
    <col min="37" max="37" width="37.42578125" style="110" customWidth="1"/>
    <col min="38" max="38" width="24.28515625" style="110" customWidth="1"/>
    <col min="39" max="39" width="34.7109375" style="114" customWidth="1"/>
    <col min="40" max="43" width="20.28515625" style="110" customWidth="1"/>
    <col min="44" max="44" width="20.28515625" style="115" customWidth="1"/>
    <col min="45" max="45" width="15.5703125" style="110" customWidth="1"/>
    <col min="46" max="50" width="16" style="110" customWidth="1"/>
    <col min="51" max="51" width="18.42578125" style="110" customWidth="1"/>
    <col min="52" max="56" width="13.7109375" style="110" customWidth="1"/>
    <col min="57" max="57" width="18.28515625" style="110" customWidth="1"/>
    <col min="58" max="63" width="15.5703125" style="110" customWidth="1"/>
    <col min="64" max="16384" width="8.85546875" style="110"/>
  </cols>
  <sheetData>
    <row r="1" spans="1:44" s="104" customFormat="1" x14ac:dyDescent="0.25">
      <c r="A1" s="103"/>
      <c r="L1" s="105"/>
      <c r="S1" s="105"/>
      <c r="Z1" s="105"/>
      <c r="AG1" s="105"/>
      <c r="AM1" s="106"/>
      <c r="AR1" s="107"/>
    </row>
    <row r="2" spans="1:44" s="65" customFormat="1" ht="30" x14ac:dyDescent="0.4">
      <c r="A2" s="923" t="s">
        <v>622</v>
      </c>
      <c r="B2" s="923"/>
      <c r="C2" s="923"/>
      <c r="D2" s="923"/>
      <c r="E2" s="923"/>
      <c r="F2" s="923"/>
      <c r="G2" s="923"/>
      <c r="H2" s="923"/>
      <c r="I2" s="923"/>
      <c r="J2" s="923"/>
      <c r="K2" s="923"/>
      <c r="L2" s="923"/>
      <c r="S2" s="108"/>
      <c r="Z2" s="108"/>
      <c r="AG2" s="108"/>
    </row>
    <row r="3" spans="1:44" s="114" customFormat="1" ht="26.25" thickBot="1" x14ac:dyDescent="0.3">
      <c r="A3" s="124"/>
      <c r="E3" s="652"/>
      <c r="F3" s="652"/>
      <c r="G3" s="652"/>
      <c r="H3" s="652"/>
      <c r="I3" s="653"/>
      <c r="J3" s="653"/>
      <c r="K3" s="653"/>
      <c r="L3" s="653"/>
      <c r="M3" s="652"/>
      <c r="AR3" s="126"/>
    </row>
    <row r="4" spans="1:44" s="114" customFormat="1" ht="46.5" thickTop="1" thickBot="1" x14ac:dyDescent="0.3">
      <c r="A4" s="124"/>
      <c r="B4" s="875" t="s">
        <v>216</v>
      </c>
      <c r="C4" s="876"/>
      <c r="D4" s="876"/>
      <c r="E4" s="876"/>
      <c r="F4" s="876"/>
      <c r="G4" s="876"/>
      <c r="H4" s="877"/>
      <c r="I4" s="652"/>
      <c r="K4" s="654"/>
      <c r="L4" s="654"/>
      <c r="M4" s="654"/>
      <c r="N4" s="654"/>
      <c r="O4" s="654"/>
      <c r="P4" s="654"/>
      <c r="Q4" s="654"/>
      <c r="R4" s="654"/>
      <c r="AR4" s="126"/>
    </row>
    <row r="5" spans="1:44" s="114" customFormat="1" ht="36" thickTop="1" thickBot="1" x14ac:dyDescent="0.5">
      <c r="A5" s="124"/>
      <c r="B5" s="655"/>
      <c r="C5" s="655"/>
      <c r="D5" s="655"/>
      <c r="E5" s="655"/>
      <c r="F5" s="655"/>
      <c r="G5" s="655"/>
      <c r="H5" s="655"/>
      <c r="I5" s="652"/>
      <c r="K5" s="654"/>
      <c r="L5" s="654"/>
      <c r="M5" s="654"/>
      <c r="N5" s="654"/>
      <c r="O5" s="654"/>
      <c r="P5" s="654"/>
      <c r="Q5" s="654"/>
      <c r="R5" s="654"/>
      <c r="AR5" s="126"/>
    </row>
    <row r="6" spans="1:44" s="114" customFormat="1" ht="42.75" customHeight="1" x14ac:dyDescent="0.25">
      <c r="A6" s="124"/>
      <c r="B6" s="898" t="str">
        <f>'0_Загальне'!B11</f>
        <v>Офіційна повна назва надавача ПМД:</v>
      </c>
      <c r="C6" s="899"/>
      <c r="D6" s="899"/>
      <c r="E6" s="830" t="str">
        <f>'0_Загальне'!C11</f>
        <v>Комунальне некомерційне підприємство "Центр первинної медико-санітарної допомоги" Брацлавської селищної ради</v>
      </c>
      <c r="F6" s="830"/>
      <c r="G6" s="830"/>
      <c r="H6" s="831"/>
      <c r="I6" s="652"/>
      <c r="K6" s="654"/>
      <c r="L6" s="654"/>
      <c r="M6" s="654"/>
      <c r="N6" s="654"/>
      <c r="O6" s="654"/>
      <c r="P6" s="654"/>
      <c r="Q6" s="654"/>
      <c r="R6" s="654"/>
      <c r="AR6" s="126"/>
    </row>
    <row r="7" spans="1:44" s="114" customFormat="1" ht="25.9" customHeight="1" x14ac:dyDescent="0.25">
      <c r="A7" s="124"/>
      <c r="B7" s="828" t="str">
        <f>'0_Загальне'!B32</f>
        <v>Плановий період (рік):</v>
      </c>
      <c r="C7" s="829"/>
      <c r="D7" s="829"/>
      <c r="E7" s="832">
        <f>'0_Загальне'!C32</f>
        <v>2024</v>
      </c>
      <c r="F7" s="832"/>
      <c r="G7" s="832"/>
      <c r="H7" s="833"/>
      <c r="I7" s="652"/>
      <c r="K7" s="654"/>
      <c r="L7" s="654"/>
      <c r="M7" s="654"/>
      <c r="N7" s="654"/>
      <c r="O7" s="654"/>
      <c r="P7" s="654"/>
      <c r="Q7" s="654"/>
      <c r="R7" s="654"/>
      <c r="AR7" s="126"/>
    </row>
    <row r="8" spans="1:44" s="114" customFormat="1" ht="31.9" customHeight="1" thickBot="1" x14ac:dyDescent="0.3">
      <c r="A8" s="124"/>
      <c r="B8" s="884" t="s">
        <v>475</v>
      </c>
      <c r="C8" s="885"/>
      <c r="D8" s="885"/>
      <c r="E8" s="886" t="str">
        <f>'0_Загальне'!C34</f>
        <v>12.11.2023</v>
      </c>
      <c r="F8" s="887"/>
      <c r="G8" s="887"/>
      <c r="H8" s="888"/>
      <c r="I8" s="652"/>
      <c r="K8" s="654"/>
      <c r="L8" s="654"/>
      <c r="M8" s="654"/>
      <c r="N8" s="654"/>
      <c r="O8" s="654"/>
      <c r="P8" s="654"/>
      <c r="Q8" s="654"/>
      <c r="R8" s="654"/>
      <c r="AR8" s="126"/>
    </row>
    <row r="9" spans="1:44" s="114" customFormat="1" ht="27.75" thickBot="1" x14ac:dyDescent="0.3">
      <c r="A9" s="124"/>
      <c r="B9" s="656"/>
      <c r="C9" s="656"/>
      <c r="D9" s="657"/>
      <c r="E9" s="657"/>
      <c r="F9" s="657"/>
      <c r="G9" s="657"/>
      <c r="H9" s="657"/>
      <c r="I9" s="652"/>
      <c r="K9" s="654"/>
      <c r="L9" s="654"/>
      <c r="M9" s="654"/>
      <c r="N9" s="654"/>
      <c r="O9" s="654"/>
      <c r="P9" s="654"/>
      <c r="Q9" s="654"/>
      <c r="R9" s="654"/>
      <c r="AR9" s="126"/>
    </row>
    <row r="10" spans="1:44" s="114" customFormat="1" ht="31.15" customHeight="1" thickBot="1" x14ac:dyDescent="0.5">
      <c r="A10" s="124"/>
      <c r="B10" s="834" t="s">
        <v>292</v>
      </c>
      <c r="C10" s="835"/>
      <c r="D10" s="835"/>
      <c r="E10" s="835"/>
      <c r="F10" s="836"/>
      <c r="G10" s="655"/>
      <c r="K10" s="654"/>
      <c r="L10" s="654"/>
      <c r="M10" s="654"/>
      <c r="N10" s="654"/>
      <c r="O10" s="654"/>
      <c r="P10" s="654"/>
      <c r="Q10" s="654"/>
      <c r="R10" s="654"/>
      <c r="AR10" s="126"/>
    </row>
    <row r="11" spans="1:44" s="114" customFormat="1" ht="108.6" customHeight="1" x14ac:dyDescent="0.45">
      <c r="A11" s="124"/>
      <c r="B11" s="837" t="s">
        <v>563</v>
      </c>
      <c r="C11" s="838"/>
      <c r="D11" s="838"/>
      <c r="E11" s="838"/>
      <c r="F11" s="839"/>
      <c r="G11" s="655"/>
      <c r="H11" s="906" t="s">
        <v>430</v>
      </c>
      <c r="I11" s="855" t="s">
        <v>574</v>
      </c>
      <c r="L11" s="654"/>
      <c r="M11" s="654"/>
      <c r="N11" s="654"/>
      <c r="O11" s="654"/>
      <c r="P11" s="654"/>
      <c r="Q11" s="654"/>
      <c r="R11" s="654"/>
      <c r="AR11" s="126"/>
    </row>
    <row r="12" spans="1:44" s="114" customFormat="1" ht="88.15" customHeight="1" x14ac:dyDescent="0.45">
      <c r="A12" s="124"/>
      <c r="B12" s="895" t="s">
        <v>564</v>
      </c>
      <c r="C12" s="896"/>
      <c r="D12" s="896"/>
      <c r="E12" s="896"/>
      <c r="F12" s="897"/>
      <c r="G12" s="655"/>
      <c r="H12" s="907"/>
      <c r="I12" s="856"/>
      <c r="K12" s="654"/>
      <c r="L12" s="654"/>
      <c r="M12" s="654"/>
      <c r="N12" s="654"/>
      <c r="O12" s="654"/>
      <c r="P12" s="654"/>
      <c r="Q12" s="654"/>
      <c r="R12" s="654"/>
      <c r="AR12" s="126"/>
    </row>
    <row r="13" spans="1:44" s="114" customFormat="1" ht="60.6" customHeight="1" thickBot="1" x14ac:dyDescent="0.5">
      <c r="A13" s="124"/>
      <c r="B13" s="889" t="s">
        <v>561</v>
      </c>
      <c r="C13" s="890"/>
      <c r="D13" s="890"/>
      <c r="E13" s="890"/>
      <c r="F13" s="891"/>
      <c r="G13" s="655"/>
      <c r="H13" s="908"/>
      <c r="I13" s="663" t="s">
        <v>327</v>
      </c>
      <c r="K13" s="654"/>
      <c r="L13" s="654"/>
      <c r="M13" s="654"/>
      <c r="N13" s="654"/>
      <c r="O13" s="654"/>
      <c r="P13" s="654"/>
      <c r="Q13" s="654"/>
      <c r="R13" s="654"/>
      <c r="AR13" s="126"/>
    </row>
    <row r="14" spans="1:44" s="114" customFormat="1" ht="38.450000000000003" customHeight="1" thickBot="1" x14ac:dyDescent="0.5">
      <c r="A14" s="124"/>
      <c r="B14" s="892" t="s">
        <v>562</v>
      </c>
      <c r="C14" s="893"/>
      <c r="D14" s="893"/>
      <c r="E14" s="893"/>
      <c r="F14" s="894"/>
      <c r="G14" s="655"/>
      <c r="H14" s="655"/>
      <c r="I14" s="652"/>
      <c r="K14" s="654"/>
      <c r="L14" s="654"/>
      <c r="M14" s="654"/>
      <c r="N14" s="654"/>
      <c r="O14" s="654"/>
      <c r="P14" s="654"/>
      <c r="Q14" s="654"/>
      <c r="R14" s="654"/>
      <c r="AR14" s="126"/>
    </row>
    <row r="15" spans="1:44" s="114" customFormat="1" ht="22.15" customHeight="1" thickBot="1" x14ac:dyDescent="0.3">
      <c r="A15" s="124"/>
      <c r="B15" s="125"/>
      <c r="AM15" s="118"/>
      <c r="AR15" s="126"/>
    </row>
    <row r="16" spans="1:44" s="114" customFormat="1" ht="74.45" customHeight="1" x14ac:dyDescent="0.25">
      <c r="A16" s="124"/>
      <c r="B16" s="878" t="s">
        <v>11</v>
      </c>
      <c r="C16" s="879"/>
      <c r="D16" s="879"/>
      <c r="E16" s="658" t="s">
        <v>551</v>
      </c>
      <c r="F16" s="658" t="s">
        <v>552</v>
      </c>
      <c r="G16" s="658" t="s">
        <v>553</v>
      </c>
      <c r="H16" s="658" t="s">
        <v>554</v>
      </c>
      <c r="I16" s="659" t="s">
        <v>555</v>
      </c>
      <c r="AR16" s="126"/>
    </row>
    <row r="17" spans="1:44" s="114" customFormat="1" ht="91.9" customHeight="1" x14ac:dyDescent="0.25">
      <c r="A17" s="124"/>
      <c r="B17" s="857" t="s">
        <v>548</v>
      </c>
      <c r="C17" s="858"/>
      <c r="D17" s="859"/>
      <c r="E17" s="863">
        <v>1409106</v>
      </c>
      <c r="F17" s="863">
        <f t="shared" ref="F17:G17" si="0">AO1333</f>
        <v>1411727.3343333332</v>
      </c>
      <c r="G17" s="863">
        <f t="shared" si="0"/>
        <v>1427252.6587333332</v>
      </c>
      <c r="H17" s="863">
        <f>AQ1333</f>
        <v>1434323.6589208331</v>
      </c>
      <c r="I17" s="865">
        <f>E17+F17+G17+H17</f>
        <v>5682409.6519874996</v>
      </c>
      <c r="P17" s="121" t="s">
        <v>51</v>
      </c>
      <c r="Q17" s="121"/>
      <c r="AR17" s="126"/>
    </row>
    <row r="18" spans="1:44" s="114" customFormat="1" ht="57.6" customHeight="1" x14ac:dyDescent="0.25">
      <c r="A18" s="124"/>
      <c r="B18" s="860"/>
      <c r="C18" s="861"/>
      <c r="D18" s="862"/>
      <c r="E18" s="864"/>
      <c r="F18" s="864"/>
      <c r="G18" s="864"/>
      <c r="H18" s="864"/>
      <c r="I18" s="866"/>
      <c r="P18" s="121" t="s">
        <v>49</v>
      </c>
      <c r="Q18" s="121"/>
      <c r="AR18" s="126"/>
    </row>
    <row r="19" spans="1:44" s="114" customFormat="1" ht="73.900000000000006" customHeight="1" x14ac:dyDescent="0.25">
      <c r="A19" s="124"/>
      <c r="B19" s="880" t="s">
        <v>556</v>
      </c>
      <c r="C19" s="881"/>
      <c r="D19" s="881"/>
      <c r="E19" s="119">
        <f>D1365</f>
        <v>803250</v>
      </c>
      <c r="F19" s="119">
        <f>E1365</f>
        <v>695290</v>
      </c>
      <c r="G19" s="119">
        <f>F1365</f>
        <v>1050110</v>
      </c>
      <c r="H19" s="119">
        <f>G1365</f>
        <v>651350</v>
      </c>
      <c r="I19" s="120">
        <f>E19+F19+G19+H19</f>
        <v>3200000</v>
      </c>
      <c r="P19" s="121" t="s">
        <v>50</v>
      </c>
      <c r="Q19" s="121"/>
      <c r="AR19" s="126"/>
    </row>
    <row r="20" spans="1:44" s="114" customFormat="1" ht="81.599999999999994" customHeight="1" thickBot="1" x14ac:dyDescent="0.3">
      <c r="A20" s="124"/>
      <c r="B20" s="882" t="s">
        <v>557</v>
      </c>
      <c r="C20" s="883"/>
      <c r="D20" s="883"/>
      <c r="E20" s="122">
        <f>E17+E19</f>
        <v>2212356</v>
      </c>
      <c r="F20" s="122">
        <f t="shared" ref="F20:H20" si="1">F17+F19</f>
        <v>2107017.3343333332</v>
      </c>
      <c r="G20" s="122">
        <f t="shared" si="1"/>
        <v>2477362.6587333335</v>
      </c>
      <c r="H20" s="122">
        <f t="shared" si="1"/>
        <v>2085673.6589208331</v>
      </c>
      <c r="I20" s="123">
        <f>E20+F20+G20+H20</f>
        <v>8882409.6519875005</v>
      </c>
      <c r="AR20" s="126"/>
    </row>
    <row r="21" spans="1:44" s="114" customFormat="1" ht="34.9" customHeight="1" x14ac:dyDescent="0.25">
      <c r="A21" s="124"/>
      <c r="B21" s="125"/>
      <c r="AR21" s="126"/>
    </row>
    <row r="22" spans="1:44" s="114" customFormat="1" ht="34.9" customHeight="1" thickBot="1" x14ac:dyDescent="0.3">
      <c r="A22" s="124"/>
      <c r="B22" s="125"/>
      <c r="L22" s="113"/>
      <c r="S22" s="113"/>
      <c r="Z22" s="113"/>
      <c r="AG22" s="113"/>
      <c r="AR22" s="126"/>
    </row>
    <row r="23" spans="1:44" s="128" customFormat="1" ht="34.9" customHeight="1" x14ac:dyDescent="0.45">
      <c r="A23" s="127"/>
      <c r="B23" s="843" t="s">
        <v>549</v>
      </c>
      <c r="C23" s="844"/>
      <c r="D23" s="844"/>
      <c r="E23" s="845"/>
      <c r="F23" s="852" t="s">
        <v>196</v>
      </c>
      <c r="G23" s="853"/>
      <c r="H23" s="853"/>
      <c r="I23" s="853"/>
      <c r="J23" s="854"/>
      <c r="K23" s="867" t="s">
        <v>432</v>
      </c>
      <c r="L23" s="852" t="s">
        <v>197</v>
      </c>
      <c r="M23" s="853"/>
      <c r="N23" s="853"/>
      <c r="O23" s="853"/>
      <c r="P23" s="854"/>
      <c r="Q23" s="867" t="s">
        <v>433</v>
      </c>
      <c r="R23" s="852" t="s">
        <v>198</v>
      </c>
      <c r="S23" s="853"/>
      <c r="T23" s="853"/>
      <c r="U23" s="853"/>
      <c r="V23" s="854"/>
      <c r="W23" s="867" t="s">
        <v>434</v>
      </c>
      <c r="X23" s="852" t="s">
        <v>199</v>
      </c>
      <c r="Y23" s="853"/>
      <c r="Z23" s="853"/>
      <c r="AA23" s="853"/>
      <c r="AB23" s="853"/>
      <c r="AC23" s="867" t="s">
        <v>435</v>
      </c>
      <c r="AG23" s="129"/>
      <c r="AR23" s="130"/>
    </row>
    <row r="24" spans="1:44" s="137" customFormat="1" ht="45.6" customHeight="1" thickBot="1" x14ac:dyDescent="0.45">
      <c r="A24" s="131"/>
      <c r="B24" s="846"/>
      <c r="C24" s="847"/>
      <c r="D24" s="847"/>
      <c r="E24" s="848"/>
      <c r="F24" s="132" t="s">
        <v>139</v>
      </c>
      <c r="G24" s="133" t="s">
        <v>140</v>
      </c>
      <c r="H24" s="133" t="s">
        <v>141</v>
      </c>
      <c r="I24" s="133" t="s">
        <v>142</v>
      </c>
      <c r="J24" s="134" t="s">
        <v>143</v>
      </c>
      <c r="K24" s="868"/>
      <c r="L24" s="565" t="s">
        <v>139</v>
      </c>
      <c r="M24" s="133" t="s">
        <v>140</v>
      </c>
      <c r="N24" s="133" t="s">
        <v>141</v>
      </c>
      <c r="O24" s="133" t="s">
        <v>142</v>
      </c>
      <c r="P24" s="134" t="s">
        <v>143</v>
      </c>
      <c r="Q24" s="868"/>
      <c r="R24" s="132" t="s">
        <v>139</v>
      </c>
      <c r="S24" s="135" t="s">
        <v>140</v>
      </c>
      <c r="T24" s="133" t="s">
        <v>141</v>
      </c>
      <c r="U24" s="133" t="s">
        <v>142</v>
      </c>
      <c r="V24" s="134" t="s">
        <v>143</v>
      </c>
      <c r="W24" s="868"/>
      <c r="X24" s="132" t="s">
        <v>139</v>
      </c>
      <c r="Y24" s="133" t="s">
        <v>140</v>
      </c>
      <c r="Z24" s="566" t="s">
        <v>141</v>
      </c>
      <c r="AA24" s="133" t="s">
        <v>142</v>
      </c>
      <c r="AB24" s="136" t="s">
        <v>143</v>
      </c>
      <c r="AC24" s="868"/>
      <c r="AG24" s="138"/>
      <c r="AR24" s="139"/>
    </row>
    <row r="25" spans="1:44" s="114" customFormat="1" ht="48.6" customHeight="1" x14ac:dyDescent="0.25">
      <c r="A25" s="124"/>
      <c r="B25" s="872" t="s">
        <v>461</v>
      </c>
      <c r="C25" s="873"/>
      <c r="D25" s="873"/>
      <c r="E25" s="874"/>
      <c r="F25" s="140">
        <f>G1333+G1334</f>
        <v>222</v>
      </c>
      <c r="G25" s="141">
        <f t="shared" ref="G25:J25" si="2">H1333+H1334</f>
        <v>922.66666666666674</v>
      </c>
      <c r="H25" s="141">
        <f t="shared" si="2"/>
        <v>1886</v>
      </c>
      <c r="I25" s="141">
        <f t="shared" si="2"/>
        <v>2643</v>
      </c>
      <c r="J25" s="142">
        <f t="shared" si="2"/>
        <v>1561.3333333333333</v>
      </c>
      <c r="K25" s="143">
        <f>SUM(F25:J25)</f>
        <v>7235</v>
      </c>
      <c r="L25" s="140">
        <f>N1333+N1334</f>
        <v>222</v>
      </c>
      <c r="M25" s="141">
        <f t="shared" ref="M25:P25" si="3">O1333+O1334</f>
        <v>942.33333333333337</v>
      </c>
      <c r="N25" s="141">
        <f t="shared" si="3"/>
        <v>1883.3333333333335</v>
      </c>
      <c r="O25" s="141">
        <f t="shared" si="3"/>
        <v>2626.3333333333335</v>
      </c>
      <c r="P25" s="142">
        <f t="shared" si="3"/>
        <v>1565</v>
      </c>
      <c r="Q25" s="143">
        <f>SUM(L25:P25)</f>
        <v>7239</v>
      </c>
      <c r="R25" s="140">
        <f>U1333+U1334</f>
        <v>238</v>
      </c>
      <c r="S25" s="141">
        <f t="shared" ref="S25:V25" si="4">V1333+V1334</f>
        <v>951.66666666666674</v>
      </c>
      <c r="T25" s="141">
        <f t="shared" si="4"/>
        <v>1867.3333333333335</v>
      </c>
      <c r="U25" s="141">
        <f t="shared" si="4"/>
        <v>2649</v>
      </c>
      <c r="V25" s="142">
        <f t="shared" si="4"/>
        <v>1579</v>
      </c>
      <c r="W25" s="143">
        <f>SUM(R25:V25)</f>
        <v>7285</v>
      </c>
      <c r="X25" s="140">
        <f>AB1333+AB1334</f>
        <v>233</v>
      </c>
      <c r="Y25" s="141">
        <f t="shared" ref="Y25:AB25" si="5">AC1333+AC1334</f>
        <v>960.33333333333326</v>
      </c>
      <c r="Z25" s="141">
        <f t="shared" si="5"/>
        <v>1865.6666666666665</v>
      </c>
      <c r="AA25" s="141">
        <f t="shared" si="5"/>
        <v>2663</v>
      </c>
      <c r="AB25" s="144">
        <f t="shared" si="5"/>
        <v>1599.3333333333333</v>
      </c>
      <c r="AC25" s="143">
        <f>SUM(X25:AB25)</f>
        <v>7321.333333333333</v>
      </c>
      <c r="AG25" s="113"/>
      <c r="AR25" s="126"/>
    </row>
    <row r="26" spans="1:44" s="114" customFormat="1" ht="57.6" customHeight="1" x14ac:dyDescent="0.25">
      <c r="A26" s="124"/>
      <c r="B26" s="849" t="s">
        <v>462</v>
      </c>
      <c r="C26" s="850"/>
      <c r="D26" s="850"/>
      <c r="E26" s="851"/>
      <c r="F26" s="145">
        <f>G1335+G1336</f>
        <v>222</v>
      </c>
      <c r="G26" s="146">
        <f t="shared" ref="G26:J26" si="6">H1335+H1336</f>
        <v>922.66666666666674</v>
      </c>
      <c r="H26" s="146">
        <f t="shared" si="6"/>
        <v>1886</v>
      </c>
      <c r="I26" s="146">
        <f t="shared" si="6"/>
        <v>2643</v>
      </c>
      <c r="J26" s="147">
        <f t="shared" si="6"/>
        <v>1561.3333333333333</v>
      </c>
      <c r="K26" s="148">
        <f>SUM(F26:J26)</f>
        <v>7235</v>
      </c>
      <c r="L26" s="145">
        <f>N1335+N1336</f>
        <v>222</v>
      </c>
      <c r="M26" s="146">
        <f t="shared" ref="M26:P26" si="7">O1335+O1336</f>
        <v>942.33333333333337</v>
      </c>
      <c r="N26" s="146">
        <f t="shared" si="7"/>
        <v>1883.3333333333335</v>
      </c>
      <c r="O26" s="146">
        <f t="shared" si="7"/>
        <v>2626.3333333333335</v>
      </c>
      <c r="P26" s="147">
        <f t="shared" si="7"/>
        <v>1565</v>
      </c>
      <c r="Q26" s="148">
        <f>SUM(L26:P26)</f>
        <v>7239</v>
      </c>
      <c r="R26" s="145">
        <f>U1335+U1336</f>
        <v>238</v>
      </c>
      <c r="S26" s="146">
        <f t="shared" ref="S26:V26" si="8">V1335+V1336</f>
        <v>951.66666666666674</v>
      </c>
      <c r="T26" s="146">
        <f t="shared" si="8"/>
        <v>1867.3333333333335</v>
      </c>
      <c r="U26" s="146">
        <f t="shared" si="8"/>
        <v>2649</v>
      </c>
      <c r="V26" s="147">
        <f t="shared" si="8"/>
        <v>1579</v>
      </c>
      <c r="W26" s="148">
        <f>SUM(R26:V26)</f>
        <v>7285</v>
      </c>
      <c r="X26" s="145">
        <f>AB1335+AB1336</f>
        <v>233</v>
      </c>
      <c r="Y26" s="146">
        <f t="shared" ref="Y26:AB26" si="9">AC1335+AC1336</f>
        <v>960.33333333333326</v>
      </c>
      <c r="Z26" s="146">
        <f t="shared" si="9"/>
        <v>1865.6666666666665</v>
      </c>
      <c r="AA26" s="146">
        <f t="shared" si="9"/>
        <v>2663</v>
      </c>
      <c r="AB26" s="149">
        <f t="shared" si="9"/>
        <v>1599.3333333333333</v>
      </c>
      <c r="AC26" s="148">
        <f>SUM(X26:AB26)</f>
        <v>7321.333333333333</v>
      </c>
      <c r="AG26" s="113"/>
      <c r="AR26" s="126"/>
    </row>
    <row r="27" spans="1:44" s="114" customFormat="1" ht="57.6" customHeight="1" x14ac:dyDescent="0.25">
      <c r="A27" s="124"/>
      <c r="B27" s="849" t="s">
        <v>463</v>
      </c>
      <c r="C27" s="850"/>
      <c r="D27" s="850"/>
      <c r="E27" s="851"/>
      <c r="F27" s="150">
        <f>F26*Законод!$C$11</f>
        <v>107619.61987499999</v>
      </c>
      <c r="G27" s="151">
        <f>G26*Законод!$D$11</f>
        <v>226817.41666666669</v>
      </c>
      <c r="H27" s="151">
        <f>H26*Законод!$E$11</f>
        <v>228477.7726</v>
      </c>
      <c r="I27" s="151">
        <f>I26*Законод!$F$11</f>
        <v>447009.92924999999</v>
      </c>
      <c r="J27" s="152">
        <f>J26*Законод!$G$11</f>
        <v>399172.43166666664</v>
      </c>
      <c r="K27" s="153">
        <f>SUM(F27:J27)</f>
        <v>1409097.1700583333</v>
      </c>
      <c r="L27" s="150">
        <f>L26*Законод!$C$11</f>
        <v>107619.61987499999</v>
      </c>
      <c r="M27" s="151">
        <f>M26*Законод!$D$11</f>
        <v>231652.03645833334</v>
      </c>
      <c r="N27" s="151">
        <f>N26*Законод!$E$11</f>
        <v>228154.72166666668</v>
      </c>
      <c r="O27" s="151">
        <f>O26*Законод!$F$11</f>
        <v>444191.10008333338</v>
      </c>
      <c r="P27" s="152">
        <f>P26*Законод!$G$11</f>
        <v>400109.85625000001</v>
      </c>
      <c r="Q27" s="153">
        <f>SUM(L27:P27)</f>
        <v>1411727.3343333334</v>
      </c>
      <c r="R27" s="150">
        <f>R26*Законод!$C$11</f>
        <v>115375.988875</v>
      </c>
      <c r="S27" s="151">
        <f>S26*Законод!$D$11</f>
        <v>233946.43229166669</v>
      </c>
      <c r="T27" s="151">
        <f>T26*Законод!$E$11</f>
        <v>226216.41606666669</v>
      </c>
      <c r="U27" s="151">
        <f>U26*Законод!$F$11</f>
        <v>448024.70775</v>
      </c>
      <c r="V27" s="152">
        <f>V26*Законод!$G$11</f>
        <v>403689.11375000002</v>
      </c>
      <c r="W27" s="153">
        <f>SUM(R27:V27)</f>
        <v>1427252.6587333335</v>
      </c>
      <c r="X27" s="150">
        <f>X26*Законод!$C$11</f>
        <v>112952.1235625</v>
      </c>
      <c r="Y27" s="151">
        <f>Y26*Законод!$D$11</f>
        <v>236076.94270833331</v>
      </c>
      <c r="Z27" s="151">
        <f>Z26*Законод!$E$11</f>
        <v>226014.50923333332</v>
      </c>
      <c r="AA27" s="151">
        <f>AA26*Законод!$F$11</f>
        <v>450392.52425000002</v>
      </c>
      <c r="AB27" s="154">
        <f>AB26*Законод!$G$11</f>
        <v>408887.55916666664</v>
      </c>
      <c r="AC27" s="153">
        <f>SUM(X27:AB27)</f>
        <v>1434323.6589208334</v>
      </c>
      <c r="AG27" s="113"/>
      <c r="AR27" s="126"/>
    </row>
    <row r="28" spans="1:44" s="156" customFormat="1" ht="57.6" customHeight="1" x14ac:dyDescent="0.4">
      <c r="A28" s="155"/>
      <c r="B28" s="849" t="s">
        <v>464</v>
      </c>
      <c r="C28" s="850"/>
      <c r="D28" s="850"/>
      <c r="E28" s="851"/>
      <c r="F28" s="869" t="s">
        <v>160</v>
      </c>
      <c r="G28" s="870"/>
      <c r="H28" s="870"/>
      <c r="I28" s="870"/>
      <c r="J28" s="871"/>
      <c r="K28" s="148">
        <f>SUM(L40:L45)+SUM(L53:L58)+SUM(L66:L71)+SUM(L79:L84)+SUM(L92:L97)+SUM(L105:L110)+SUM(L118:L123)+SUM(L131:L136)+SUM(L144:L149)+SUM(L157:L162)+SUM(L170:L175)+SUM(L183:L188)+SUM(L196:L201)+SUM(L209:L214)+SUM(L222:L227)+SUM(L235:L240)+SUM(L248:L253)+SUM(L261:L266)+SUM(L274:L279)+SUM(L287:L292)+SUM(L300:L305)+SUM(L313:L318)+SUM(L326:L331)+SUM(L339:L344)+SUM(L352:L357)+SUM(L365:L370)+SUM(L378:L383)+SUM(L391:L396)+SUM(L404:L409)+SUM(L417:L422)+SUM(L430:L435)+SUM(L443:L448)+SUM(L456:L461)+SUM(L469:L474)+SUM(L482:L487)+SUM(L495:L500)+SUM(L508:L513)+SUM(L521:L526)+SUM(L534:L539)+SUM(L547:L552)+SUM(L560:L565)+SUM(L573:L578)+SUM(L586:L591)+SUM(L599:L604)+SUM(L612:L617)+SUM(L625:L630)+SUM(L638:L643)+SUM(L651:L656)+SUM(L664:L669)+SUM(L677:L682)+SUM(L690:L695)+SUM(L703:L708)+SUM(L716:L721)+SUM(L729:L734)+SUM(L742:L747)+SUM(L755:L760)+SUM(L768:L773)+SUM(L781:L786)+SUM(L794:L799)+SUM(L807:L812)+SUM(L820:L825)+SUM(L833:L838)+SUM(L846:L851)+SUM(L859:L864)+SUM(L872:L877)+SUM(L885:L890)+SUM(L898:L903)+SUM(L911:L916)+SUM(L924:L929)+SUM(L937:L942)+SUM(L950:L955)+SUM(L963:L968)+SUM(L976:L981)+SUM(L989:L994)+SUM(L1002:L1008)+SUM(L1015:L1020)+SUM(L1028:L1033)+SUM(L1041:L1046)+SUM(L1054:L1059)+SUM(L1067:L1072)+SUM(L1080:L1085)+SUM(L1093:L1098)+SUM(L1106:L1111)+SUM(L1119:L1124)+SUM(L1132:L1137)+SUM(L1145:L1150)+SUM(L1158:L1163)+SUM(L1171:L1176)+SUM(L1184:L1189)+SUM(L1197:L1202)+SUM(L1210:L1215)+SUM(L1223:L1228)+SUM(L1236:L1241)+SUM(L1249:L1254)+SUM(L1262:L1267)+SUM(L1275:L1280)+SUM(L1288:L1293)+SUM(L1301:L1306)+SUM(L1314:L1319)+SUM(L1327:L1332)</f>
        <v>0</v>
      </c>
      <c r="L28" s="869" t="s">
        <v>160</v>
      </c>
      <c r="M28" s="870"/>
      <c r="N28" s="870"/>
      <c r="O28" s="870"/>
      <c r="P28" s="871"/>
      <c r="Q28" s="148">
        <f>SUM(S40:S45)+SUM(S53:S58)+SUM(S66:S71)+SUM(S79:S84)+SUM(S92:S97)+SUM(S105:S110)+SUM(S118:S123)+SUM(S131:S136)+SUM(S144:S149)+SUM(S157:S162)+SUM(S170:S175)+SUM(S183:S188)+SUM(S196:S201)+SUM(S209:S214)+SUM(S222:S227)+SUM(S235:S240)+SUM(S248:S253)+SUM(S261:S266)+SUM(S274:S279)+SUM(S287:S292)+SUM(S300:S305)+SUM(S313:S318)+SUM(S326:S331)+SUM(S339:S344)+SUM(S352:S357)+SUM(S365:S370)+SUM(S378:S383)+SUM(S391:S396)+SUM(S404:S409)+SUM(S417:S422)+SUM(S430:S435)+SUM(S443:S448)+SUM(S456:S461)+SUM(S469:S474)+SUM(S482:S487)+SUM(S495:S500)+SUM(S508:S513)+SUM(S521:S526)+SUM(S534:S539)+SUM(S547:S552)+SUM(S560:S565)+SUM(S573:S578)+SUM(S586:S591)+SUM(S599:S604)+SUM(S612:S617)+SUM(S625:S630)+SUM(S638:S643)+SUM(S651:S656)+SUM(S664:S669)+SUM(S677:S682)+SUM(S690:S695)+SUM(S703:S708)+SUM(S716:S721)+SUM(S729:S734)+SUM(S742:S747)+SUM(S755:S760)+SUM(S768:S773)+SUM(S781:S786)+SUM(S794:S799)+SUM(S807:S812)+SUM(S820:S825)+SUM(S833:S838)+SUM(S846:S851)+SUM(S859:S864)+SUM(S872:S877)+SUM(S885:S890)+SUM(S898:S903)+SUM(S911:S916)+SUM(S924:S929)+SUM(S937:S942)+SUM(S950:S955)+SUM(S963:S968)+SUM(S976:S981)+SUM(S989:S994)+SUM(S1002:S1008)+SUM(S1015:S1020)+SUM(S1028:S1033)+SUM(S1041:S1046)+SUM(S1054:S1059)+SUM(S1067:S1072)+SUM(S1080:S1085)+SUM(S1093:S1098)+SUM(S1106:S1111)+SUM(S1119:S1124)+SUM(S1132:S1137)+SUM(S1145:S1150)+SUM(S1158:S1163)+SUM(S1171:S1176)+SUM(S1184:S1189)+SUM(S1197:S1202)+SUM(S1210:S1215)+SUM(S1223:S1228)+SUM(S1236:S1241)+SUM(S1249:S1254)+SUM(S1262:S1267)+SUM(S1275:S1280)+SUM(S1288:S1293)+SUM(S1301:S1306)+SUM(S1314:S1319)+SUM(S1327:S1332)</f>
        <v>0</v>
      </c>
      <c r="R28" s="869" t="s">
        <v>160</v>
      </c>
      <c r="S28" s="870"/>
      <c r="T28" s="870"/>
      <c r="U28" s="870"/>
      <c r="V28" s="871"/>
      <c r="W28" s="148">
        <f>SUM(Z40:Z45)+SUM(Z53:Z58)+SUM(Z66:Z71)+SUM(Z79:Z84)+SUM(Z92:Z97)+SUM(Z105:Z110)+SUM(Z118:Z123)+SUM(Z131:Z136)+SUM(Z144:Z149)+SUM(Z157:Z162)+SUM(Z170:Z175)+SUM(Z183:Z188)+SUM(Z196:Z201)+SUM(Z209:Z214)+SUM(Z222:Z227)+SUM(Z235:Z240)+SUM(Z248:Z253)+SUM(Z261:Z266)+SUM(Z274:Z279)+SUM(Z287:Z292)+SUM(Z300:Z305)+SUM(Z313:Z318)+SUM(Z326:Z331)+SUM(Z339:Z344)+SUM(Z352:Z357)+SUM(Z365:Z370)+SUM(Z378:Z383)+SUM(Z391:Z396)+SUM(Z404:Z409)+SUM(Z417:Z422)+SUM(Z430:Z435)+SUM(Z443:Z448)+SUM(Z456:Z461)+SUM(Z469:Z474)+SUM(Z482:Z487)+SUM(Z495:Z500)+SUM(Z508:Z513)+SUM(Z521:Z526)+SUM(Z534:Z539)+SUM(Z547:Z552)+SUM(Z560:Z565)+SUM(Z573:Z578)+SUM(Z586:Z591)+SUM(Z599:Z604)+SUM(Z612:Z617)+SUM(Z625:Z630)+SUM(Z638:Z643)+SUM(Z651:Z656)+SUM(Z664:Z669)+SUM(Z677:Z682)+SUM(Z690:Z695)+SUM(Z703:Z708)+SUM(Z716:Z721)+SUM(Z729:Z734)+SUM(Z742:Z747)+SUM(Z755:Z760)+SUM(Z768:Z773)+SUM(Z781:Z786)+SUM(Z794:Z799)+SUM(Z807:Z812)+SUM(Z820:Z825)+SUM(Z833:Z838)+SUM(Z846:Z851)+SUM(Z859:Z864)+SUM(Z872:Z877)+SUM(Z885:Z890)+SUM(Z898:Z903)+SUM(Z911:Z916)+SUM(Z924:Z929)+SUM(Z937:Z942)+SUM(Z950:Z955)+SUM(Z963:Z968)+SUM(Z976:Z981)+SUM(Z989:Z994)+SUM(Z1002:Z1008)+SUM(Z1015:Z1020)+SUM(Z1028:Z1033)+SUM(Z1041:Z1046)+SUM(Z1054:Z1059)+SUM(Z1067:Z1072)+SUM(Z1080:Z1085)+SUM(Z1093:Z1098)+SUM(Z1106:Z1111)+SUM(Z1119:Z1124)+SUM(Z1132:Z1137)+SUM(Z1145:Z1150)+SUM(Z1158:Z1163)+SUM(Z1171:Z1176)+SUM(Z1184:Z1189)+SUM(Z1197:Z1202)+SUM(Z1210:Z1215)+SUM(Z1223:Z1228)+SUM(Z1236:Z1241)+SUM(Z1249:Z1254)+SUM(Z1262:Z1267)+SUM(Z1275:Z1280)+SUM(Z1288:Z1293)+SUM(Z1301:Z1306)+SUM(Z1314:Z1319)+SUM(Z1327:Z1332)</f>
        <v>0</v>
      </c>
      <c r="X28" s="869" t="s">
        <v>160</v>
      </c>
      <c r="Y28" s="870"/>
      <c r="Z28" s="870"/>
      <c r="AA28" s="870"/>
      <c r="AB28" s="870"/>
      <c r="AC28" s="148">
        <f>SUM(AG40:AG45)+SUM(AG53:AG58)+SUM(AG66:AG71)+SUM(AG79:AG84)+SUM(AG92:AG97)+SUM(AG105:AG110)+SUM(AG118:AG123)+SUM(AG131:AG136)+SUM(AG144:AG149)+SUM(AG157:AG162)+SUM(AG170:AG175)+SUM(AG183:AG188)+SUM(AG196:AG201)+SUM(AG209:AG214)+SUM(AG222:AG227)+SUM(AG235:AG240)+SUM(AG248:AG253)+SUM(AG261:AG266)+SUM(AG274:AG279)+SUM(AG287:AG292)+SUM(AG300:AG305)+SUM(AG313:AG318)+SUM(AG326:AG331)+SUM(AG339:AG344)+SUM(AG352:AG357)+SUM(AG365:AG370)+SUM(AG378:AG383)+SUM(AG391:AG396)+SUM(AG404:AG409)+SUM(AG417:AG422)+SUM(AG430:AG435)+SUM(AG443:AG448)+SUM(AG456:AG461)+SUM(AG469:AG474)+SUM(AG482:AG487)+SUM(AG495:AG500)+SUM(AG508:AG513)+SUM(AG521:AG526)+SUM(AG534:AG539)+SUM(AG547:AG552)+SUM(AG560:AG565)+SUM(AG573:AG578)+SUM(AG586:AG591)+SUM(AG599:AG604)+SUM(AG612:AG617)+SUM(AG625:AG630)+SUM(AG638:AG643)+SUM(AG651:AG656)+SUM(AG664:AG669)+SUM(AG677:AG682)+SUM(AG690:AG695)+SUM(AG703:AG708)+SUM(AG716:AG721)+SUM(AG729:AG734)+SUM(AG742:AG747)+SUM(AG755:AG760)+SUM(AG768:AG773)+SUM(AG781:AG786)+SUM(AG794:AG799)+SUM(AG807:AG812)+SUM(AG820:AG825)+SUM(AG833:AG838)+SUM(AG846:AG851)+SUM(AG859:AG864)+SUM(AG872:AG877)+SUM(AG885:AG890)+SUM(AG898:AG903)+SUM(AG911:AG916)+SUM(AG924:AG929)+SUM(AG937:AG942)+SUM(AG950:AG955)+SUM(AG963:AG968)+SUM(AG976:AG981)+SUM(AG989:AG994)+SUM(AG1002:AG1008)+SUM(AG1015:AG1020)+SUM(AG1028:AG1033)+SUM(AG1041:AG1046)+SUM(AG1054:AG1059)+SUM(AG1067:AG1072)+SUM(AG1080:AG1085)+SUM(AG1093:AG1098)+SUM(AG1106:AG1111)+SUM(AG1119:AG1124)+SUM(AG1132:AG1137)+SUM(AG1145:AG1150)+SUM(AG1158:AG1163)+SUM(AG1171:AG1176)+SUM(AG1184:AG1189)+SUM(AG1197:AG1202)+SUM(AG1210:AG1215)+SUM(AG1223:AG1228)+SUM(AG1236:AG1241)+SUM(AG1249:AG1254)+SUM(AG1262:AG1267)+SUM(AG1275:AG1280)+SUM(AG1288:AG1293)+SUM(AG1301:AG1306)+SUM(AG1314:AG1319)+SUM(AG1327:AG1332)</f>
        <v>0</v>
      </c>
      <c r="AG28" s="138"/>
    </row>
    <row r="29" spans="1:44" s="159" customFormat="1" ht="52.9" customHeight="1" thickBot="1" x14ac:dyDescent="0.4">
      <c r="A29" s="157"/>
      <c r="B29" s="900" t="s">
        <v>465</v>
      </c>
      <c r="C29" s="901"/>
      <c r="D29" s="901"/>
      <c r="E29" s="902"/>
      <c r="F29" s="903" t="s">
        <v>160</v>
      </c>
      <c r="G29" s="904"/>
      <c r="H29" s="904"/>
      <c r="I29" s="904"/>
      <c r="J29" s="905"/>
      <c r="K29" s="158">
        <f>SUM(AN40:AN45)+SUM(AN53:AN58)+SUM(AN66:AN71)+SUM(AN79:AN84)+SUM(AN92:AN97)+SUM(AN105:AN110)+SUM(AN118:AN123)+SUM(AN131:AN136)+SUM(AN144:AN149)+SUM(AN157:AN162)+SUM(AN170:AN175)+SUM(AN183:AN188)+SUM(AN196:AN201)+SUM(AN209:AN214)+SUM(AN222:AN227)+SUM(AN235:AN240)+SUM(AN248:AN253)+SUM(AN261:AN266)+SUM(AN274:AN279)+SUM(AN287:AN292)+SUM(AN300:AN305)+SUM(AN313:AN318)+SUM(AN326:AN331)+SUM(AN339:AN344)+SUM(AN352:AN357)+SUM(AN365:AN370)+SUM(AN378:AN383)+SUM(AN391:AN396)+SUM(AN404:AN409)+SUM(AN417:AN422)+SUM(AN430:AN435)+SUM(AN443:AN448)+SUM(AN456:AN461)+SUM(AN469:AN474)+SUM(AN482:AN487)+SUM(AN495:AN500)+SUM(AN508:AN513)+SUM(AN521:AN526)+SUM(AN534:AN539)+SUM(AN547:AN552)+SUM(AN560:AN565)+SUM(AN573:AN578)+SUM(AN586:AN591)+SUM(AN599:AN604)+SUM(AN612:AN617)+SUM(AN625:AN630)+SUM(AN638:AN643)+SUM(AN651:AN656)+SUM(AN664:AN669)+SUM(AN677:AN682)+SUM(AN690:AN695)+SUM(AN703:AN708)+SUM(AN716:AN721)+SUM(AN729:AN734)+SUM(AN742:AN747)+SUM(AN755:AN760)+SUM(AN768:AN773)+SUM(AN781:AN786)+SUM(AN794:AN799)+SUM(AN807:AN812)+SUM(AN820:AN825)+SUM(AN833:AN838)+SUM(AN846:AN851)+SUM(AN859:AN864)+SUM(AN872:AN877)+SUM(AN885:AN890)+SUM(AN898:AN903)+SUM(AN911:AN916)+SUM(AN924:AN929)+SUM(AN937:AN942)+SUM(AN950:AN955)+SUM(AN963:AN968)+SUM(AN976:AN981)+SUM(AN989:AN994)+SUM(AN1002:AN1007)+SUM(AN1015:AN1020)+SUM(AN1028:AN1033)+SUM(AN1041:AN1046)+SUM(AN1054:AN1059)+SUM(AN1067:AN1072)+SUM(AN1080:AN1085)+SUM(AN1093:AN1098)+SUM(AN1106:AN1111)+SUM(AN1119:AN1124)+SUM(AN1132:AN1137)+SUM(AN1145:AN1150)+SUM(AN1158:AN1163)+SUM(AN1171:AN1176)+SUM(AN1184:AN1189)+SUM(AN1197:AN1202)+SUM(AN1210:AN1215)+SUM(AN1223:AN1228)+SUM(AN1236:AN1241)+SUM(AN1249:AN1254)+SUM(AN1262:AN1267)+SUM(AN1275:AN1280)+SUM(AN1288:AN1293)+SUM(AN1301:AN1306)+SUM(AN1314:AN1319)+SUM(AN1327:AN1332)</f>
        <v>0</v>
      </c>
      <c r="L29" s="903" t="s">
        <v>160</v>
      </c>
      <c r="M29" s="904"/>
      <c r="N29" s="904"/>
      <c r="O29" s="904"/>
      <c r="P29" s="905"/>
      <c r="Q29" s="158">
        <f>SUM(AO40:AO45)+SUM(AO53:AO58)+SUM(AO66:AO71)+SUM(AO79:AO84)+SUM(AO92:AO97)+SUM(AO105:AO110)+SUM(AO118:AO123)+SUM(AO131:AO136)+SUM(AO144:AO149)+SUM(AO157:AO162)+SUM(AO170:AO175)+SUM(AO183:AO188)+SUM(AO196:AO201)+SUM(AO209:AO214)+SUM(AO222:AO227)+SUM(AO235:AO240)+SUM(AO248:AO253)+SUM(AO261:AO266)+SUM(AO274:AO279)+SUM(AO287:AO292)+SUM(AO300:AO305)+SUM(AO313:AO318)+SUM(AO326:AO331)+SUM(AO339:AO344)+SUM(AO352:AO357)+SUM(AO365:AO370)+SUM(AO378:AO383)+SUM(AO391:AO396)+SUM(AO404:AO409)+SUM(AO417:AO422)+SUM(AO430:AO435)+SUM(AO443:AO448)+SUM(AO456:AO461)+SUM(AO469:AO474)+SUM(AO482:AO487)+SUM(AO495:AO500)+SUM(AO508:AO513)+SUM(AO521:AO526)+SUM(AO534:AO539)+SUM(AO547:AO552)+SUM(AO560:AO565)+SUM(AO573:AO578)+SUM(AO586:AO591)+SUM(AO599:AO604)+SUM(AO612:AO617)+SUM(AO625:AO630)+SUM(AO638:AO643)+SUM(AO651:AO656)+SUM(AO664:AO669)+SUM(AO677:AO682)+SUM(AO690:AO695)+SUM(AO703:AO708)+SUM(AO716:AO721)+SUM(AO729:AO734)+SUM(AO742:AO747)+SUM(AO755:AO760)+SUM(AO768:AO773)+SUM(AO781:AO786)+SUM(AO794:AO799)+SUM(AO807:AO812)+SUM(AO820:AO825)+SUM(AO833:AO838)+SUM(AO846:AO851)+SUM(AO859:AO864)+SUM(AO872:AO877)+SUM(AO885:AO890)+SUM(AO898:AO903)+SUM(AO911:AO916)+SUM(AO924:AO929)+SUM(AO937:AO942)+SUM(AO950:AO955)+SUM(AO963:AO968)+SUM(AO976:AO981)+SUM(AO989:AO994)+SUM(AO1002:AO1007)+SUM(AO1015:AO1020)+SUM(AO1028:AO1033)+SUM(AO1041:AO1046)+SUM(AO1054:AO1059)+SUM(AO1067:AO1072)+SUM(AO1080:AO1085)+SUM(AO1093:AO1098)+SUM(AO1106:AO1111)+SUM(AO1119:AO1124)+SUM(AO1132:AO1137)+SUM(AO1145:AO1150)+SUM(AO1158:AO1163)+SUM(AO1171:AO1176)+SUM(AO1184:AO1189)+SUM(AO1197:AO1202)+SUM(AO1210:AO1215)+SUM(AO1223:AO1228)+SUM(AO1236:AO1241)+SUM(AO1249:AO1254)+SUM(AO1262:AO1267)+SUM(AO1275:AO1280)+SUM(AO1288:AO1293)+SUM(AO1301:AO1306)+SUM(AO1314:AO1319)+SUM(AO1327:AO1332)</f>
        <v>0</v>
      </c>
      <c r="R29" s="903" t="s">
        <v>160</v>
      </c>
      <c r="S29" s="904"/>
      <c r="T29" s="904"/>
      <c r="U29" s="904"/>
      <c r="V29" s="905"/>
      <c r="W29" s="158">
        <f>SUM(AP40:AP45)+SUM(AP53:AP58)+SUM(AP66:AP71)+SUM(AP79:AP84)+SUM(AP92:AP97)+SUM(AP105:AP110)+SUM(AP118:AP123)+SUM(AP131:AP136)+SUM(AP144:AP149)+SUM(AP157:AP162)+SUM(AP170:AP175)+SUM(AP183:AP188)+SUM(AP196:AP201)+SUM(AP209:AP214)+SUM(AP222:AP227)+SUM(AP235:AP240)+SUM(AP248:AP253)+SUM(AP261:AP266)+SUM(AP274:AP279)+SUM(AP287:AP292)+SUM(AP300:AP305)+SUM(AP313:AP318)+SUM(AP326:AP331)+SUM(AP339:AP344)+SUM(AP352:AP357)+SUM(AP365:AP370)+SUM(AP378:AP383)+SUM(AP391:AP396)+SUM(AP404:AP409)+SUM(AP417:AP422)+SUM(AP430:AP435)+SUM(AP443:AP448)+SUM(AP456:AP461)+SUM(AP469:AP474)+SUM(AP482:AP487)+SUM(AP495:AP500)+SUM(AP508:AP513)+SUM(AP521:AP526)+SUM(AP534:AP539)+SUM(AP547:AP552)+SUM(AP560:AP565)+SUM(AP573:AP578)+SUM(AP586:AP591)+SUM(AP599:AP604)+SUM(AP612:AP617)+SUM(AP625:AP630)+SUM(AP638:AP643)+SUM(AP651:AP656)+SUM(AP664:AP669)+SUM(AP677:AP682)+SUM(AP690:AP695)+SUM(AP703:AP708)+SUM(AP716:AP721)+SUM(AP729:AP734)+SUM(AP742:AP747)+SUM(AP755:AP760)+SUM(AP768:AP773)+SUM(AP781:AP786)+SUM(AP794:AP799)+SUM(AP807:AP812)+SUM(AP820:AP825)+SUM(AP833:AP838)+SUM(AP846:AP851)+SUM(AP859:AP864)+SUM(AP872:AP877)+SUM(AP885:AP890)+SUM(AP898:AP903)+SUM(AP911:AP916)+SUM(AP924:AP929)+SUM(AP937:AP942)+SUM(AP950:AP955)+SUM(AP963:AP968)+SUM(AP976:AP981)+SUM(AP989:AP994)+SUM(AP1002:AP1007)+SUM(AP1015:AP1020)+SUM(AP1028:AP1033)+SUM(AP1041:AP1046)+SUM(AP1054:AP1059)+SUM(AP1067:AP1072)+SUM(AP1080:AP1085)+SUM(AP1093:AP1098)+SUM(AP1106:AP1111)+SUM(AP1119:AP1124)+SUM(AP1132:AP1137)+SUM(AP1145:AP1150)+SUM(AP1158:AP1163)+SUM(AP1171:AP1176)+SUM(AP1184:AP1189)+SUM(AP1197:AP1202)+SUM(AP1210:AP1215)+SUM(AP1223:AP1228)+SUM(AP1236:AP1241)+SUM(AP1249:AP1254)+SUM(AP1262:AP1267)+SUM(AP1275:AP1280)+SUM(AP1288:AP1293)+SUM(AP1301:AP1306)+SUM(AP1314:AP1319)+SUM(AP1327:AP1332)</f>
        <v>0</v>
      </c>
      <c r="X29" s="903" t="s">
        <v>160</v>
      </c>
      <c r="Y29" s="904"/>
      <c r="Z29" s="904"/>
      <c r="AA29" s="904"/>
      <c r="AB29" s="904"/>
      <c r="AC29" s="158">
        <f>SUM(AQ40:AQ45)+SUM(AQ53:AQ58)+SUM(AQ66:AQ71)+SUM(AQ79:AQ84)+SUM(AQ92:AQ97)+SUM(AQ105:AQ110)+SUM(AQ118:AQ123)+SUM(AQ131:AQ136)+SUM(AQ144:AQ149)+SUM(AQ157:AQ162)+SUM(AQ170:AQ175)+SUM(AQ183:AQ188)+SUM(AQ196:AQ201)+SUM(AQ209:AQ214)+SUM(AQ222:AQ227)+SUM(AQ235:AQ240)+SUM(AQ248:AQ253)+SUM(AQ261:AQ266)+SUM(AQ274:AQ279)+SUM(AQ287:AQ292)+SUM(AQ300:AQ305)+SUM(AQ313:AQ318)+SUM(AQ326:AQ331)+SUM(AQ339:AQ344)+SUM(AQ352:AQ357)+SUM(AQ365:AQ370)+SUM(AQ378:AQ383)+SUM(AQ391:AQ396)+SUM(AQ404:AQ409)+SUM(AQ417:AQ422)+SUM(AQ430:AQ435)+SUM(AQ443:AQ448)+SUM(AQ456:AQ461)+SUM(AQ469:AQ474)+SUM(AQ482:AQ487)+SUM(AQ495:AQ500)+SUM(AQ508:AQ513)+SUM(AQ521:AQ526)+SUM(AQ534:AQ539)+SUM(AQ547:AQ552)+SUM(AQ560:AQ565)+SUM(AQ573:AQ578)+SUM(AQ586:AQ591)+SUM(AQ599:AQ604)+SUM(AQ612:AQ617)+SUM(AQ625:AQ630)+SUM(AQ638:AQ643)+SUM(AQ651:AQ656)+SUM(AQ664:AQ669)+SUM(AQ677:AQ682)+SUM(AQ690:AQ695)+SUM(AQ703:AQ708)+SUM(AQ716:AQ721)+SUM(AQ729:AQ734)+SUM(AQ742:AQ747)+SUM(AQ755:AQ760)+SUM(AQ768:AQ773)+SUM(AQ781:AQ786)+SUM(AQ794:AQ799)+SUM(AQ807:AQ812)+SUM(AQ820:AQ825)+SUM(AQ833:AQ838)+SUM(AQ846:AQ851)+SUM(AQ859:AQ864)+SUM(AQ872:AQ877)+SUM(AQ885:AQ890)+SUM(AQ898:AQ903)+SUM(AQ911:AQ916)+SUM(AQ924:AQ929)+SUM(AQ937:AQ942)+SUM(AQ950:AQ955)+SUM(AQ963:AQ968)+SUM(AQ976:AQ981)+SUM(AQ989:AQ994)+SUM(AQ1002:AQ1007)+SUM(AQ1015:AQ1020)+SUM(AQ1028:AQ1033)+SUM(AQ1041:AQ1046)+SUM(AQ1054:AQ1059)+SUM(AQ1067:AQ1072)+SUM(AQ1080:AQ1085)+SUM(AQ1093:AQ1098)+SUM(AQ1106:AQ1111)+SUM(AQ1119:AQ1124)+SUM(AQ1132:AQ1137)+SUM(AQ1145:AQ1150)+SUM(AQ1158:AQ1163)+SUM(AQ1171:AQ1176)+SUM(AQ1184:AQ1189)+SUM(AQ1197:AQ1202)+SUM(AQ1210:AQ1215)+SUM(AQ1223:AQ1228)+SUM(AQ1236:AQ1241)+SUM(AQ1249:AQ1254)+SUM(AQ1262:AQ1267)+SUM(AQ1275:AQ1280)+SUM(AQ1288:AQ1293)+SUM(AQ1301:AQ1306)+SUM(AQ1314:AQ1319)+SUM(AQ1327:AQ1332)</f>
        <v>0</v>
      </c>
      <c r="AG29" s="160"/>
    </row>
    <row r="30" spans="1:44" ht="46.9" customHeight="1" thickBot="1" x14ac:dyDescent="0.3">
      <c r="B30" s="116"/>
      <c r="E30" s="117"/>
      <c r="F30" s="117"/>
      <c r="AN30" s="161"/>
    </row>
    <row r="31" spans="1:44" ht="31.15" customHeight="1" thickBot="1" x14ac:dyDescent="0.3">
      <c r="A31" s="259"/>
      <c r="B31" s="824" t="s">
        <v>573</v>
      </c>
      <c r="C31" s="825"/>
      <c r="D31" s="825"/>
      <c r="E31" s="825"/>
      <c r="F31" s="826"/>
      <c r="G31" s="840" t="s">
        <v>181</v>
      </c>
      <c r="H31" s="841"/>
      <c r="I31" s="841"/>
      <c r="J31" s="841"/>
      <c r="K31" s="841"/>
      <c r="L31" s="841"/>
      <c r="M31" s="842"/>
      <c r="N31" s="840" t="s">
        <v>182</v>
      </c>
      <c r="O31" s="841"/>
      <c r="P31" s="841"/>
      <c r="Q31" s="841"/>
      <c r="R31" s="841"/>
      <c r="S31" s="841"/>
      <c r="T31" s="842"/>
      <c r="U31" s="840" t="s">
        <v>183</v>
      </c>
      <c r="V31" s="841"/>
      <c r="W31" s="841"/>
      <c r="X31" s="841"/>
      <c r="Y31" s="841"/>
      <c r="Z31" s="841"/>
      <c r="AA31" s="842"/>
      <c r="AB31" s="840" t="s">
        <v>184</v>
      </c>
      <c r="AC31" s="841"/>
      <c r="AD31" s="841"/>
      <c r="AE31" s="841"/>
      <c r="AF31" s="841"/>
      <c r="AG31" s="841"/>
      <c r="AH31" s="842"/>
      <c r="AI31" s="109"/>
      <c r="AJ31" s="920" t="s">
        <v>569</v>
      </c>
      <c r="AK31" s="921"/>
      <c r="AL31" s="921"/>
      <c r="AM31" s="921"/>
      <c r="AN31" s="921"/>
      <c r="AO31" s="921"/>
      <c r="AP31" s="921"/>
      <c r="AQ31" s="921"/>
      <c r="AR31" s="922"/>
    </row>
    <row r="32" spans="1:44" s="164" customFormat="1" ht="33.6" customHeight="1" x14ac:dyDescent="0.3">
      <c r="A32" s="162"/>
      <c r="B32" s="827" t="s">
        <v>34</v>
      </c>
      <c r="C32" s="827" t="s">
        <v>28</v>
      </c>
      <c r="D32" s="827" t="s">
        <v>138</v>
      </c>
      <c r="E32" s="827" t="s">
        <v>29</v>
      </c>
      <c r="F32" s="909" t="s">
        <v>159</v>
      </c>
      <c r="G32" s="804" t="s">
        <v>426</v>
      </c>
      <c r="H32" s="805"/>
      <c r="I32" s="805"/>
      <c r="J32" s="805"/>
      <c r="K32" s="806"/>
      <c r="L32" s="794" t="s">
        <v>149</v>
      </c>
      <c r="M32" s="796" t="s">
        <v>223</v>
      </c>
      <c r="N32" s="804" t="s">
        <v>427</v>
      </c>
      <c r="O32" s="805"/>
      <c r="P32" s="805"/>
      <c r="Q32" s="805"/>
      <c r="R32" s="806"/>
      <c r="S32" s="794" t="s">
        <v>150</v>
      </c>
      <c r="T32" s="796" t="s">
        <v>223</v>
      </c>
      <c r="U32" s="804" t="s">
        <v>428</v>
      </c>
      <c r="V32" s="805"/>
      <c r="W32" s="805"/>
      <c r="X32" s="805"/>
      <c r="Y32" s="806"/>
      <c r="Z32" s="794" t="s">
        <v>151</v>
      </c>
      <c r="AA32" s="796" t="s">
        <v>223</v>
      </c>
      <c r="AB32" s="804" t="s">
        <v>429</v>
      </c>
      <c r="AC32" s="805"/>
      <c r="AD32" s="805"/>
      <c r="AE32" s="805"/>
      <c r="AF32" s="806"/>
      <c r="AG32" s="794" t="s">
        <v>152</v>
      </c>
      <c r="AH32" s="796" t="s">
        <v>223</v>
      </c>
      <c r="AI32" s="163"/>
      <c r="AJ32" s="807" t="str">
        <f>B32</f>
        <v>Лікар з надання ПМД</v>
      </c>
      <c r="AK32" s="809" t="str">
        <f>C32</f>
        <v>ПІБ лікаря</v>
      </c>
      <c r="AL32" s="792" t="str">
        <f>D32</f>
        <v>Ідентифікатор лікаря</v>
      </c>
      <c r="AM32" s="800" t="s">
        <v>185</v>
      </c>
      <c r="AN32" s="802" t="s">
        <v>144</v>
      </c>
      <c r="AO32" s="802" t="s">
        <v>145</v>
      </c>
      <c r="AP32" s="802" t="s">
        <v>146</v>
      </c>
      <c r="AQ32" s="802" t="s">
        <v>147</v>
      </c>
      <c r="AR32" s="798" t="s">
        <v>148</v>
      </c>
    </row>
    <row r="33" spans="1:44" s="164" customFormat="1" ht="36.75" customHeight="1" thickBot="1" x14ac:dyDescent="0.35">
      <c r="A33" s="162"/>
      <c r="B33" s="827"/>
      <c r="C33" s="827"/>
      <c r="D33" s="827"/>
      <c r="E33" s="827"/>
      <c r="F33" s="910"/>
      <c r="G33" s="165" t="s">
        <v>139</v>
      </c>
      <c r="H33" s="165" t="s">
        <v>140</v>
      </c>
      <c r="I33" s="165" t="s">
        <v>141</v>
      </c>
      <c r="J33" s="165" t="s">
        <v>142</v>
      </c>
      <c r="K33" s="165" t="s">
        <v>143</v>
      </c>
      <c r="L33" s="795"/>
      <c r="M33" s="797"/>
      <c r="N33" s="165" t="s">
        <v>139</v>
      </c>
      <c r="O33" s="165" t="s">
        <v>140</v>
      </c>
      <c r="P33" s="165" t="s">
        <v>141</v>
      </c>
      <c r="Q33" s="165" t="s">
        <v>142</v>
      </c>
      <c r="R33" s="165" t="s">
        <v>143</v>
      </c>
      <c r="S33" s="795"/>
      <c r="T33" s="797"/>
      <c r="U33" s="165" t="s">
        <v>139</v>
      </c>
      <c r="V33" s="165" t="s">
        <v>140</v>
      </c>
      <c r="W33" s="165" t="s">
        <v>141</v>
      </c>
      <c r="X33" s="165" t="s">
        <v>142</v>
      </c>
      <c r="Y33" s="165" t="s">
        <v>143</v>
      </c>
      <c r="Z33" s="795"/>
      <c r="AA33" s="797"/>
      <c r="AB33" s="165" t="s">
        <v>139</v>
      </c>
      <c r="AC33" s="165" t="s">
        <v>140</v>
      </c>
      <c r="AD33" s="165" t="s">
        <v>141</v>
      </c>
      <c r="AE33" s="165" t="s">
        <v>142</v>
      </c>
      <c r="AF33" s="165" t="s">
        <v>143</v>
      </c>
      <c r="AG33" s="795"/>
      <c r="AH33" s="797"/>
      <c r="AI33" s="166"/>
      <c r="AJ33" s="808"/>
      <c r="AK33" s="810"/>
      <c r="AL33" s="793"/>
      <c r="AM33" s="801"/>
      <c r="AN33" s="803"/>
      <c r="AO33" s="803"/>
      <c r="AP33" s="803"/>
      <c r="AQ33" s="803"/>
      <c r="AR33" s="799"/>
    </row>
    <row r="34" spans="1:44" s="164" customFormat="1" ht="30" customHeight="1" x14ac:dyDescent="0.3">
      <c r="A34" s="167">
        <v>1</v>
      </c>
      <c r="B34" s="763" t="s">
        <v>49</v>
      </c>
      <c r="C34" s="764" t="s">
        <v>655</v>
      </c>
      <c r="D34" s="765"/>
      <c r="E34" s="764" t="s">
        <v>656</v>
      </c>
      <c r="F34" s="168" t="s">
        <v>422</v>
      </c>
      <c r="G34" s="169">
        <v>15</v>
      </c>
      <c r="H34" s="169">
        <v>171</v>
      </c>
      <c r="I34" s="169">
        <v>341</v>
      </c>
      <c r="J34" s="169">
        <v>717</v>
      </c>
      <c r="K34" s="169">
        <v>498</v>
      </c>
      <c r="L34" s="173">
        <f t="shared" ref="L34:L35" si="10">SUM(G34:K34)</f>
        <v>1742</v>
      </c>
      <c r="M34" s="911">
        <v>1</v>
      </c>
      <c r="N34" s="169">
        <v>15</v>
      </c>
      <c r="O34" s="169">
        <v>170</v>
      </c>
      <c r="P34" s="169">
        <v>330</v>
      </c>
      <c r="Q34" s="169">
        <v>715</v>
      </c>
      <c r="R34" s="169">
        <v>499</v>
      </c>
      <c r="S34" s="543">
        <v>1762</v>
      </c>
      <c r="T34" s="914">
        <v>1</v>
      </c>
      <c r="U34" s="169">
        <v>15</v>
      </c>
      <c r="V34" s="169">
        <v>170</v>
      </c>
      <c r="W34" s="169">
        <v>330</v>
      </c>
      <c r="X34" s="169">
        <v>715</v>
      </c>
      <c r="Y34" s="169">
        <v>490</v>
      </c>
      <c r="Z34" s="173">
        <f t="shared" ref="Z34:Z39" si="11">SUM(U34:Y34)</f>
        <v>1720</v>
      </c>
      <c r="AA34" s="914">
        <v>1</v>
      </c>
      <c r="AB34" s="169">
        <v>16</v>
      </c>
      <c r="AC34" s="169">
        <v>180</v>
      </c>
      <c r="AD34" s="169">
        <v>328</v>
      </c>
      <c r="AE34" s="169">
        <v>733</v>
      </c>
      <c r="AF34" s="169">
        <v>513</v>
      </c>
      <c r="AG34" s="173">
        <f t="shared" ref="AG34:AG35" si="12">SUM(AB34:AF34)</f>
        <v>1770</v>
      </c>
      <c r="AH34" s="917">
        <v>1</v>
      </c>
      <c r="AI34" s="525">
        <f>A34</f>
        <v>1</v>
      </c>
      <c r="AJ34" s="770" t="str">
        <f>B34</f>
        <v>Лікар загальної практики - сімейний лікар</v>
      </c>
      <c r="AK34" s="773" t="str">
        <f>C34</f>
        <v>Мазур Віталій Генріхович</v>
      </c>
      <c r="AL34" s="773">
        <f>D34</f>
        <v>0</v>
      </c>
      <c r="AM34" s="760" t="s">
        <v>568</v>
      </c>
      <c r="AN34" s="778">
        <f>SUM(AN39:AN45)</f>
        <v>340770.94567916665</v>
      </c>
      <c r="AO34" s="778">
        <f>SUM(AO39:AO45)</f>
        <v>345390.08892499999</v>
      </c>
      <c r="AP34" s="778">
        <f>SUM(AP39:AP45)</f>
        <v>344100.50735833333</v>
      </c>
      <c r="AQ34" s="778">
        <f>SUM(AQ39:AQ45)</f>
        <v>347680.02707499999</v>
      </c>
      <c r="AR34" s="781">
        <f>SUM(AN34:AQ38)</f>
        <v>1377941.5690374998</v>
      </c>
    </row>
    <row r="35" spans="1:44" s="52" customFormat="1" ht="28.15" customHeight="1" x14ac:dyDescent="0.25">
      <c r="A35" s="170"/>
      <c r="B35" s="763"/>
      <c r="C35" s="764"/>
      <c r="D35" s="765"/>
      <c r="E35" s="764"/>
      <c r="F35" s="168" t="s">
        <v>423</v>
      </c>
      <c r="G35" s="169">
        <v>20</v>
      </c>
      <c r="H35" s="169">
        <v>173</v>
      </c>
      <c r="I35" s="169">
        <v>340</v>
      </c>
      <c r="J35" s="169">
        <v>718</v>
      </c>
      <c r="K35" s="169">
        <v>490</v>
      </c>
      <c r="L35" s="173">
        <f t="shared" si="10"/>
        <v>1741</v>
      </c>
      <c r="M35" s="912"/>
      <c r="N35" s="169">
        <v>18</v>
      </c>
      <c r="O35" s="169">
        <v>181</v>
      </c>
      <c r="P35" s="169">
        <v>336</v>
      </c>
      <c r="Q35" s="169">
        <v>733</v>
      </c>
      <c r="R35" s="169">
        <v>509</v>
      </c>
      <c r="S35" s="543">
        <v>1777</v>
      </c>
      <c r="T35" s="915"/>
      <c r="U35" s="169">
        <v>18</v>
      </c>
      <c r="V35" s="169">
        <v>184</v>
      </c>
      <c r="W35" s="169">
        <v>340</v>
      </c>
      <c r="X35" s="169">
        <v>729</v>
      </c>
      <c r="Y35" s="169">
        <v>517</v>
      </c>
      <c r="Z35" s="173">
        <f t="shared" si="11"/>
        <v>1788</v>
      </c>
      <c r="AA35" s="915"/>
      <c r="AB35" s="169">
        <v>16</v>
      </c>
      <c r="AC35" s="169">
        <v>176</v>
      </c>
      <c r="AD35" s="169">
        <v>329</v>
      </c>
      <c r="AE35" s="169">
        <v>734</v>
      </c>
      <c r="AF35" s="169">
        <v>518</v>
      </c>
      <c r="AG35" s="173">
        <f t="shared" si="12"/>
        <v>1773</v>
      </c>
      <c r="AH35" s="918"/>
      <c r="AI35" s="171"/>
      <c r="AJ35" s="771"/>
      <c r="AK35" s="774"/>
      <c r="AL35" s="774"/>
      <c r="AM35" s="761"/>
      <c r="AN35" s="779"/>
      <c r="AO35" s="779"/>
      <c r="AP35" s="779"/>
      <c r="AQ35" s="779"/>
      <c r="AR35" s="782"/>
    </row>
    <row r="36" spans="1:44" s="52" customFormat="1" ht="31.15" customHeight="1" x14ac:dyDescent="0.25">
      <c r="A36" s="170"/>
      <c r="B36" s="763"/>
      <c r="C36" s="764"/>
      <c r="D36" s="765"/>
      <c r="E36" s="764"/>
      <c r="F36" s="168" t="s">
        <v>424</v>
      </c>
      <c r="G36" s="172">
        <v>20</v>
      </c>
      <c r="H36" s="172">
        <v>176</v>
      </c>
      <c r="I36" s="172">
        <v>340</v>
      </c>
      <c r="J36" s="172">
        <v>720</v>
      </c>
      <c r="K36" s="172">
        <v>497</v>
      </c>
      <c r="L36" s="173">
        <f>SUM(G36:K36)</f>
        <v>1753</v>
      </c>
      <c r="M36" s="912"/>
      <c r="N36" s="172">
        <v>19</v>
      </c>
      <c r="O36" s="172">
        <v>184</v>
      </c>
      <c r="P36" s="172">
        <v>338</v>
      </c>
      <c r="Q36" s="172">
        <v>735</v>
      </c>
      <c r="R36" s="172">
        <v>512</v>
      </c>
      <c r="S36" s="173">
        <f>SUM(N36:R36)</f>
        <v>1788</v>
      </c>
      <c r="T36" s="915"/>
      <c r="U36" s="172">
        <v>15</v>
      </c>
      <c r="V36" s="172">
        <v>181</v>
      </c>
      <c r="W36" s="172">
        <v>332</v>
      </c>
      <c r="X36" s="172">
        <v>726</v>
      </c>
      <c r="Y36" s="172">
        <v>515</v>
      </c>
      <c r="Z36" s="173">
        <f t="shared" si="11"/>
        <v>1769</v>
      </c>
      <c r="AA36" s="915"/>
      <c r="AB36" s="172">
        <v>16</v>
      </c>
      <c r="AC36" s="172">
        <v>177</v>
      </c>
      <c r="AD36" s="172">
        <v>329</v>
      </c>
      <c r="AE36" s="172">
        <v>734</v>
      </c>
      <c r="AF36" s="172">
        <v>522</v>
      </c>
      <c r="AG36" s="173">
        <f>SUM(AB36:AF36)</f>
        <v>1778</v>
      </c>
      <c r="AH36" s="918"/>
      <c r="AI36" s="174"/>
      <c r="AJ36" s="771"/>
      <c r="AK36" s="774"/>
      <c r="AL36" s="774"/>
      <c r="AM36" s="761"/>
      <c r="AN36" s="779"/>
      <c r="AO36" s="779"/>
      <c r="AP36" s="779"/>
      <c r="AQ36" s="779"/>
      <c r="AR36" s="782"/>
    </row>
    <row r="37" spans="1:44" s="52" customFormat="1" ht="31.9" customHeight="1" thickBot="1" x14ac:dyDescent="0.3">
      <c r="A37" s="170"/>
      <c r="B37" s="763"/>
      <c r="C37" s="764"/>
      <c r="D37" s="765"/>
      <c r="E37" s="764"/>
      <c r="F37" s="175" t="s">
        <v>161</v>
      </c>
      <c r="G37" s="176">
        <f>IF($B$34="Лікар-педіатр",G36/L36,IF($B$34="Лікар-терапевт","х",IF($B$34="Лікар загальної практики - сімейний лікар",G36/L36,0)))</f>
        <v>1.1409013120365089E-2</v>
      </c>
      <c r="H37" s="176">
        <f>IF($B$34="Лікар-педіатр",H36/L36,IF($B$34="Лікар-терапевт","х",IF($B$34="Лікар загальної практики - сімейний лікар",H36/L36,0)))</f>
        <v>0.10039931545921278</v>
      </c>
      <c r="I37" s="176">
        <f>IF($B$34="Лікар-педіатр","x",IF($B$34="Лікар-терапевт",I36/L36,IF($B$34="Лікар загальної практики - сімейний лікар",I36/L36,0)))</f>
        <v>0.19395322304620649</v>
      </c>
      <c r="J37" s="176">
        <f>IF($B$34="Лікар-педіатр","x",IF($B$34="Лікар-терапевт",J36/L36,IF($B$34="Лікар загальної практики - сімейний лікар",J36/L36,0)))</f>
        <v>0.41072447233314319</v>
      </c>
      <c r="K37" s="176">
        <f>IF($B$34="Лікар-педіатр","x",IF($B$34="Лікар-терапевт",K36/L36,IF($B$34="Лікар загальної практики - сімейний лікар",K36/L36,0)))</f>
        <v>0.28351397604107242</v>
      </c>
      <c r="L37" s="176">
        <f>SUM(G37:K37)</f>
        <v>0.99999999999999989</v>
      </c>
      <c r="M37" s="912"/>
      <c r="N37" s="176">
        <f>IF($B$34="Лікар-педіатр",N36/S36,IF($B$34="Лікар-терапевт","х",IF($B$34="Лікар загальної практики - сімейний лікар",N36/S36,0)))</f>
        <v>1.0626398210290829E-2</v>
      </c>
      <c r="O37" s="176">
        <f>IF($B$34="Лікар-педіатр",O36/S36,IF($B$34="Лікар-терапевт","х",IF($B$34="Лікар загальної практики - сімейний лікар",O36/S36,0)))</f>
        <v>0.1029082774049217</v>
      </c>
      <c r="P37" s="176">
        <f>IF($B$34="Лікар-педіатр","x",IF($B$34="Лікар-терапевт",P36/S36,IF($B$34="Лікар загальної практики - сімейний лікар",P36/S36,0)))</f>
        <v>0.18903803131991051</v>
      </c>
      <c r="Q37" s="176">
        <f>IF($B$34="Лікар-педіатр","x",IF($B$34="Лікар-терапевт",Q36/S36,IF($B$34="Лікар загальної практики - сімейний лікар",Q36/S36,0)))</f>
        <v>0.41107382550335569</v>
      </c>
      <c r="R37" s="176">
        <f>IF($B$34="Лікар-педіатр","x",IF($B$34="Лікар-терапевт",R36/S36,IF($B$34="Лікар загальної практики - сімейний лікар",R36/S36,0)))</f>
        <v>0.28635346756152125</v>
      </c>
      <c r="S37" s="176">
        <f>SUM(N37:R37)</f>
        <v>1</v>
      </c>
      <c r="T37" s="915"/>
      <c r="U37" s="176">
        <f>IF($B$34="Лікар-педіатр",U36/Z36,IF($B$34="Лікар-терапевт","х",IF($B$34="Лікар загальної практики - сімейний лікар",U36/Z36,0)))</f>
        <v>8.4793668739400786E-3</v>
      </c>
      <c r="V37" s="176">
        <f>IF($B$34="Лікар-педіатр",V36/Z36,IF($B$34="Лікар-терапевт","х",IF($B$34="Лікар загальної практики - сімейний лікар",V36/Z36,0)))</f>
        <v>0.10231769361221028</v>
      </c>
      <c r="W37" s="176">
        <f>IF($B$34="Лікар-педіатр","x",IF($B$34="Лікар-терапевт",W36/Z36,IF($B$34="Лікар загальної практики - сімейний лікар",W36/Z36,0)))</f>
        <v>0.18767665347654042</v>
      </c>
      <c r="X37" s="176">
        <f>IF($B$34="Лікар-педіатр","x",IF($B$34="Лікар-терапевт",X36/Z36,IF($B$34="Лікар загальної практики - сімейний лікар",X36/Z36,0)))</f>
        <v>0.41040135669869982</v>
      </c>
      <c r="Y37" s="176">
        <f>IF($B$34="Лікар-педіатр","x",IF($B$34="Лікар-терапевт",Y36/Z36,IF($B$34="Лікар загальної практики - сімейний лікар",Y36/Z36,0)))</f>
        <v>0.2911249293386094</v>
      </c>
      <c r="Z37" s="176">
        <f t="shared" si="11"/>
        <v>1</v>
      </c>
      <c r="AA37" s="915"/>
      <c r="AB37" s="176">
        <f>IF($B$34="Лікар-педіатр",AB36/AG36,IF($B$34="Лікар-терапевт","х",IF($B$34="Лікар загальної практики - сімейний лікар",AB36/AG36,0)))</f>
        <v>8.9988751406074249E-3</v>
      </c>
      <c r="AC37" s="176">
        <f>IF($B$34="Лікар-педіатр",AC36/AG36,IF($B$34="Лікар-терапевт","х",IF($B$34="Лікар загальної практики - сімейний лікар",AC36/AG36,0)))</f>
        <v>9.9550056242969628E-2</v>
      </c>
      <c r="AD37" s="176">
        <f>IF($B$34="Лікар-педіатр","x",IF($B$34="Лікар-терапевт",AD36/AG36,IF($B$34="Лікар загальної практики - сімейний лікар",AD36/AG36,0)))</f>
        <v>0.18503937007874016</v>
      </c>
      <c r="AE37" s="176">
        <f>IF($B$34="Лікар-педіатр","x",IF($B$34="Лікар-терапевт",AE36/AG36,IF($B$34="Лікар загальної практики - сімейний лікар",AE36/AG36,0)))</f>
        <v>0.41282339707536558</v>
      </c>
      <c r="AF37" s="176">
        <f>IF($B$34="Лікар-педіатр","x",IF($B$34="Лікар-терапевт",AF36/AG36,IF($B$34="Лікар загальної практики - сімейний лікар",AF36/AG36,0)))</f>
        <v>0.29358830146231724</v>
      </c>
      <c r="AG37" s="176">
        <f>SUM(AB37:AF37)</f>
        <v>1</v>
      </c>
      <c r="AH37" s="918"/>
      <c r="AI37" s="174"/>
      <c r="AJ37" s="771"/>
      <c r="AK37" s="774"/>
      <c r="AL37" s="774"/>
      <c r="AM37" s="761"/>
      <c r="AN37" s="779"/>
      <c r="AO37" s="779"/>
      <c r="AP37" s="779"/>
      <c r="AQ37" s="779"/>
      <c r="AR37" s="782"/>
    </row>
    <row r="38" spans="1:44" s="52" customFormat="1" ht="45" customHeight="1" thickBot="1" x14ac:dyDescent="0.3">
      <c r="A38" s="170"/>
      <c r="B38" s="763"/>
      <c r="C38" s="764"/>
      <c r="D38" s="765"/>
      <c r="E38" s="784"/>
      <c r="F38" s="177" t="s">
        <v>425</v>
      </c>
      <c r="G38" s="178">
        <f>IF($B$34="Лікар загальної практики - сімейний лікар",AVERAGE(G34:G36),IF($B$34="Лікар-педіатр",AVERAGE(G34:G36),IF($B$34="Лікар-терапевт","х",0)))</f>
        <v>18.333333333333332</v>
      </c>
      <c r="H38" s="178">
        <f>IF($B$34="Лікар загальної практики - сімейний лікар",AVERAGE(H34:H36),IF($B$34="Лікар-педіатр",AVERAGE(H34:H36),IF($B$34="Лікар-терапевт","х",0)))</f>
        <v>173.33333333333334</v>
      </c>
      <c r="I38" s="178">
        <f>IF($B$34="Лікар загальної практики - сімейний лікар",AVERAGE(I34:I36),IF($B$34="Лікар-педіатр","x",IF($B$34="Лікар-терапевт",AVERAGE(I34:I36),0)))</f>
        <v>340.33333333333331</v>
      </c>
      <c r="J38" s="178">
        <f>IF($B$34="Лікар загальної практики - сімейний лікар",AVERAGE(J34:J36),IF($B$34="Лікар-педіатр","x",IF($B$34="Лікар-терапевт",AVERAGE(J34:J36),0)))</f>
        <v>718.33333333333337</v>
      </c>
      <c r="K38" s="178">
        <f>IF($B$34="Лікар загальної практики - сімейний лікар",AVERAGE(K34:K36),IF($B$34="Лікар-педіатр","x",IF($B$34="Лікар-терапевт",AVERAGE(K34:K36),0)))</f>
        <v>495</v>
      </c>
      <c r="L38" s="179">
        <f>SUM(G38:K38)</f>
        <v>1745.3333333333335</v>
      </c>
      <c r="M38" s="912"/>
      <c r="N38" s="178">
        <f>IF($B$34="Лікар загальної практики - сімейний лікар",AVERAGE(N34:N36),IF($B$34="Лікар-педіатр",AVERAGE(N34:N36),IF($B$34="Лікар-терапевт","х",0)))</f>
        <v>17.333333333333332</v>
      </c>
      <c r="O38" s="178">
        <f>IF($B$34="Лікар загальної практики - сімейний лікар",AVERAGE(O34:O36),IF($B$34="Лікар-педіатр",AVERAGE(O34:O36),IF($B$34="Лікар-терапевт","х",0)))</f>
        <v>178.33333333333334</v>
      </c>
      <c r="P38" s="178">
        <f>IF($B$34="Лікар загальної практики - сімейний лікар",AVERAGE(P34:P36),IF($B$34="Лікар-педіатр","x",IF($B$34="Лікар-терапевт",AVERAGE(P34:P36),0)))</f>
        <v>334.66666666666669</v>
      </c>
      <c r="Q38" s="178">
        <f>IF($B$34="Лікар загальної практики - сімейний лікар",AVERAGE(Q34:Q36),IF($B$34="Лікар-педіатр","x",IF($B$34="Лікар-терапевт",AVERAGE(Q34:Q36),0)))</f>
        <v>727.66666666666663</v>
      </c>
      <c r="R38" s="178">
        <f>IF($B$34="Лікар загальної практики - сімейний лікар",AVERAGE(R34:R36),IF($B$34="Лікар-педіатр","x",IF($B$34="Лікар-терапевт",AVERAGE(R34:R36),0)))</f>
        <v>506.66666666666669</v>
      </c>
      <c r="S38" s="179">
        <f>SUM(N38:R38)</f>
        <v>1764.6666666666667</v>
      </c>
      <c r="T38" s="915"/>
      <c r="U38" s="178">
        <f>IF($B$34="Лікар загальної практики - сімейний лікар",AVERAGE(U34:U36),IF($B$34="Лікар-педіатр",AVERAGE(U34:U36),IF($B$34="Лікар-терапевт","х",0)))</f>
        <v>16</v>
      </c>
      <c r="V38" s="178">
        <f>IF($B$34="Лікар загальної практики - сімейний лікар",AVERAGE(V34:V36),IF($B$34="Лікар-педіатр",AVERAGE(V34:V36),IF($B$34="Лікар-терапевт","х",0)))</f>
        <v>178.33333333333334</v>
      </c>
      <c r="W38" s="178">
        <f>IF($B$34="Лікар загальної практики - сімейний лікар",AVERAGE(W34:W36),IF($B$34="Лікар-педіатр","x",IF($B$34="Лікар-терапевт",AVERAGE(W34:W36),0)))</f>
        <v>334</v>
      </c>
      <c r="X38" s="178">
        <f>IF($B$34="Лікар загальної практики - сімейний лікар",AVERAGE(X34:X36),IF($B$34="Лікар-педіатр","x",IF($B$34="Лікар-терапевт",AVERAGE(X34:X36),0)))</f>
        <v>723.33333333333337</v>
      </c>
      <c r="Y38" s="178">
        <f>IF($B$34="Лікар загальної практики - сімейний лікар",AVERAGE(Y34:Y36),IF($B$34="Лікар-педіатр","x",IF($B$34="Лікар-терапевт",AVERAGE(Y34:Y36),0)))</f>
        <v>507.33333333333331</v>
      </c>
      <c r="Z38" s="179">
        <f t="shared" si="11"/>
        <v>1759</v>
      </c>
      <c r="AA38" s="915"/>
      <c r="AB38" s="178">
        <f>IF($B$34="Лікар загальної практики - сімейний лікар",AVERAGE(AB34:AB36),IF($B$34="Лікар-педіатр",AVERAGE(AB34:AB36),IF($B$34="Лікар-терапевт","х",0)))</f>
        <v>16</v>
      </c>
      <c r="AC38" s="178">
        <f>IF($B$34="Лікар загальної практики - сімейний лікар",AVERAGE(AC34:AC36),IF($B$34="Лікар-педіатр",AVERAGE(AC34:AC36),IF($B$34="Лікар-терапевт","х",0)))</f>
        <v>177.66666666666666</v>
      </c>
      <c r="AD38" s="178">
        <f>IF($B$34="Лікар загальної практики - сімейний лікар",AVERAGE(AD34:AD36),IF($B$34="Лікар-педіатр","x",IF($B$34="Лікар-терапевт",AVERAGE(AD34:AD36),0)))</f>
        <v>328.66666666666669</v>
      </c>
      <c r="AE38" s="178">
        <f>IF($B$34="Лікар загальної практики - сімейний лікар",AVERAGE(AE34:AE36),IF($B$34="Лікар-педіатр","x",IF($B$34="Лікар-терапевт",AVERAGE(AE34:AE36),0)))</f>
        <v>733.66666666666663</v>
      </c>
      <c r="AF38" s="178">
        <f>IF($B$34="Лікар загальної практики - сімейний лікар",AVERAGE(AF34:AF36),IF($B$34="Лікар-педіатр","x",IF($B$34="Лікар-терапевт",AVERAGE(AF34:AF36),0)))</f>
        <v>517.66666666666663</v>
      </c>
      <c r="AG38" s="179">
        <f>SUM(AB38:AF38)</f>
        <v>1773.6666666666665</v>
      </c>
      <c r="AH38" s="918"/>
      <c r="AI38" s="174"/>
      <c r="AJ38" s="771"/>
      <c r="AK38" s="774"/>
      <c r="AL38" s="774"/>
      <c r="AM38" s="762"/>
      <c r="AN38" s="780"/>
      <c r="AO38" s="780"/>
      <c r="AP38" s="780"/>
      <c r="AQ38" s="780"/>
      <c r="AR38" s="783"/>
    </row>
    <row r="39" spans="1:44" s="52" customFormat="1" ht="40.5" x14ac:dyDescent="0.25">
      <c r="A39" s="170"/>
      <c r="B39" s="763"/>
      <c r="C39" s="764"/>
      <c r="D39" s="765"/>
      <c r="E39" s="764"/>
      <c r="F39" s="180" t="str">
        <f>IF(B34="Лікар-педіатр",Законод!$C$17,IF(B34="Лікар загальної практики - сімейний лікар",Законод!$C$21,IF(B34="Лікар-терапевт",Законод!$C$25,"х")))</f>
        <v>ліміт (до 1800)</v>
      </c>
      <c r="G39" s="181">
        <f>IF($B$34="Лікар загальної практики - сімейний лікар",IF(L38&lt;=Законод!$C$22,G38,Законод!$C$22*'01_Доходи'!G37),IF($B$34="Лікар-педіатр",IF(L38&lt;=Законод!$C$18,G38,Законод!$C$18*'01_Доходи'!G37),IF($B$34="Лікар-терапевт","x",0)))</f>
        <v>18.333333333333332</v>
      </c>
      <c r="H39" s="181">
        <f>IF($B$34="Лікар загальної практики - сімейний лікар",IF(L38&lt;=Законод!$C$22,H38,Законод!$C$22*'01_Доходи'!H37),IF($B$34="Лікар-педіатр",IF(L38&lt;=Законод!$C$18,H38,Законод!$C$18*'01_Доходи'!H37),IF($B$34="Лікар-терапевт","x",0)))</f>
        <v>173.33333333333334</v>
      </c>
      <c r="I39" s="181">
        <f>IF($B$34="Лікар загальної практики - сімейний лікар",IF(L38&lt;=Законод!$C$22,I38,Законод!$C$22*'01_Доходи'!I37),IF($B$34="Лікар-педіатр","x",IF($B$34="Лікар-терапевт",IF(L38&lt;=Законод!$C$26,I38,Законод!$C$26*'01_Доходи'!I37),0)))</f>
        <v>340.33333333333331</v>
      </c>
      <c r="J39" s="181">
        <f>IF($B$34="Лікар загальної практики - сімейний лікар",IF(L38&lt;=Законод!$C$22,J38,Законод!$C$22*'01_Доходи'!J37),IF($B$34="Лікар-педіатр","x",IF($B$34="Лікар-терапевт",IF(L38&lt;=Законод!$C$26,J38,Законод!$C$26*'01_Доходи'!J37),0)))</f>
        <v>718.33333333333337</v>
      </c>
      <c r="K39" s="181">
        <f>IF($B$34="Лікар загальної практики - сімейний лікар",IF(L38&lt;=Законод!$C$22,K38,Законод!$C$22*'01_Доходи'!K37),IF($B$34="Лікар-педіатр","x",IF($B$34="Лікар-терапевт",IF(L38&lt;=Законод!$C$26,K38,Законод!$C$26*'01_Доходи'!K37),0)))</f>
        <v>495</v>
      </c>
      <c r="L39" s="182">
        <f>SUM(G39:K39)</f>
        <v>1745.3333333333335</v>
      </c>
      <c r="M39" s="912"/>
      <c r="N39" s="181">
        <f>IF($B$34="Лікар загальної практики - сімейний лікар",IF(S38&lt;=Законод!$C$22,N38,Законод!$C$22*'01_Доходи'!N37),IF($B$34="Лікар-педіатр",IF(S38&lt;=Законод!$C$18,N38,Законод!$C$18*'01_Доходи'!N37),IF($B$34="Лікар-терапевт","x",0)))</f>
        <v>17.333333333333332</v>
      </c>
      <c r="O39" s="181">
        <f>IF($B$34="Лікар загальної практики - сімейний лікар",IF(S38&lt;=Законод!$C$22,O38,Законод!$C$22*'01_Доходи'!O37),IF($B$34="Лікар-педіатр",IF(S38&lt;=Законод!$C$18,O38,Законод!$C$18*'01_Доходи'!O37),IF($B$34="Лікар-терапевт","x",0)))</f>
        <v>178.33333333333334</v>
      </c>
      <c r="P39" s="181">
        <f>IF($B$34="Лікар загальної практики - сімейний лікар",IF(S38&lt;=Законод!$C$22,P38,Законод!$C$22*'01_Доходи'!P37),IF($B$34="Лікар-педіатр","x",IF($B$34="Лікар-терапевт",IF(S38&lt;=Законод!$C$26,P38,Законод!$C$26*'01_Доходи'!P37),0)))</f>
        <v>334.66666666666669</v>
      </c>
      <c r="Q39" s="181">
        <f>IF($B$34="Лікар загальної практики - сімейний лікар",IF(S38&lt;=Законод!$C$22,Q38,Законод!$C$22*'01_Доходи'!Q37),IF($B$34="Лікар-педіатр","x",IF($B$34="Лікар-терапевт",IF(S38&lt;=Законод!$C$26,Q38,Законод!$C$26*'01_Доходи'!Q37),0)))</f>
        <v>727.66666666666663</v>
      </c>
      <c r="R39" s="181">
        <f>IF($B$34="Лікар загальної практики - сімейний лікар",IF(S38&lt;=Законод!$C$22,R38,Законод!$C$22*'01_Доходи'!R37),IF($B$34="Лікар-педіатр","x",IF($B$34="Лікар-терапевт",IF(S38&lt;=Законод!$C$26,R38,Законод!$C$26*'01_Доходи'!R37),0)))</f>
        <v>506.66666666666669</v>
      </c>
      <c r="S39" s="182">
        <f>SUM(N39:R39)</f>
        <v>1764.6666666666667</v>
      </c>
      <c r="T39" s="915"/>
      <c r="U39" s="181">
        <f>IF($B$34="Лікар загальної практики - сімейний лікар",IF(Z38&lt;=Законод!$C$22,U38,Законод!$C$22*'01_Доходи'!U37),IF($B$34="Лікар-педіатр",IF(Z38&lt;=Законод!$C$18,U38,Законод!$C$18*'01_Доходи'!U37),IF($B$34="Лікар-терапевт","x",0)))</f>
        <v>16</v>
      </c>
      <c r="V39" s="181">
        <f>IF($B$34="Лікар загальної практики - сімейний лікар",IF(Z38&lt;=Законод!$C$22,V38,Законод!$C$22*'01_Доходи'!V37),IF($B$34="Лікар-педіатр",IF(Z38&lt;=Законод!$C$18,V38,Законод!$C$18*'01_Доходи'!V37),IF($B$34="Лікар-терапевт","x",0)))</f>
        <v>178.33333333333334</v>
      </c>
      <c r="W39" s="181">
        <f>IF($B$34="Лікар загальної практики - сімейний лікар",IF(Z38&lt;=Законод!$C$22,W38,Законод!$C$22*'01_Доходи'!W37),IF($B$34="Лікар-педіатр","x",IF($B$34="Лікар-терапевт",IF(Z38&lt;=Законод!$C$26,W38,Законод!$C$26*'01_Доходи'!W37),0)))</f>
        <v>334</v>
      </c>
      <c r="X39" s="181">
        <f>IF($B$34="Лікар загальної практики - сімейний лікар",IF(Z38&lt;=Законод!$C$22,X38,Законод!$C$22*'01_Доходи'!X37),IF($B$34="Лікар-педіатр","x",IF($B$34="Лікар-терапевт",IF(Z38&lt;=Законод!$C$26,X38,Законод!$C$26*'01_Доходи'!X37),0)))</f>
        <v>723.33333333333337</v>
      </c>
      <c r="Y39" s="181">
        <f>IF($B$34="Лікар загальної практики - сімейний лікар",IF(Z38&lt;=Законод!$C$22,Y38,Законод!$C$22*'01_Доходи'!Y37),IF($B$34="Лікар-педіатр","x",IF($B$34="Лікар-терапевт",IF(Z38&lt;=Законод!$C$26,Y38,Законод!$C$26*'01_Доходи'!Y37),0)))</f>
        <v>507.33333333333331</v>
      </c>
      <c r="Z39" s="182">
        <f t="shared" si="11"/>
        <v>1759</v>
      </c>
      <c r="AA39" s="915"/>
      <c r="AB39" s="181">
        <f>IF($B$34="Лікар загальної практики - сімейний лікар",IF(AG38&lt;=Законод!$C$22,AB38,Законод!$C$22*'01_Доходи'!AB37),IF($B$34="Лікар-педіатр",IF(AG38&lt;=Законод!$C$18,AB38,Законод!$C$18*'01_Доходи'!AB37),IF($B$34="Лікар-терапевт","x",0)))</f>
        <v>16</v>
      </c>
      <c r="AC39" s="181">
        <f>IF($B$34="Лікар загальної практики - сімейний лікар",IF(AG38&lt;=Законод!$C$22,AC38,Законод!$C$22*'01_Доходи'!AC37),IF($B$34="Лікар-педіатр",IF(AG38&lt;=Законод!$C$18,AC38,Законод!$C$18*'01_Доходи'!AC37),IF($B$34="Лікар-терапевт","x",0)))</f>
        <v>177.66666666666666</v>
      </c>
      <c r="AD39" s="181">
        <f>IF($B$34="Лікар загальної практики - сімейний лікар",IF(AG38&lt;=Законод!$C$22,AD38,Законод!$C$22*'01_Доходи'!AD37),IF($B$34="Лікар-педіатр","x",IF($B$34="Лікар-терапевт",IF(AG38&lt;=Законод!$C$26,AD38,Законод!$C$26*'01_Доходи'!AD37),0)))</f>
        <v>328.66666666666669</v>
      </c>
      <c r="AE39" s="181">
        <f>IF($B$34="Лікар загальної практики - сімейний лікар",IF(AG38&lt;=Законод!$C$22,AE38,Законод!$C$22*'01_Доходи'!AE37),IF($B$34="Лікар-педіатр","x",IF($B$34="Лікар-терапевт",IF(AG38&lt;=Законод!$C$26,AE38,Законод!$C$26*'01_Доходи'!AE37),0)))</f>
        <v>733.66666666666663</v>
      </c>
      <c r="AF39" s="181">
        <f>IF($B$34="Лікар загальної практики - сімейний лікар",IF(AG38&lt;=Законод!$C$22,AF38,Законод!$C$22*'01_Доходи'!AF37),IF($B$34="Лікар-педіатр","x",IF($B$34="Лікар-терапевт",IF(AG38&lt;=Законод!$C$26,AF38,Законод!$C$26*'01_Доходи'!AF37),0)))</f>
        <v>517.66666666666663</v>
      </c>
      <c r="AG39" s="182">
        <f>SUM(AB39:AF39)</f>
        <v>1773.6666666666665</v>
      </c>
      <c r="AH39" s="918"/>
      <c r="AI39" s="174"/>
      <c r="AJ39" s="771"/>
      <c r="AK39" s="774"/>
      <c r="AL39" s="774"/>
      <c r="AM39" s="318" t="s">
        <v>186</v>
      </c>
      <c r="AN39" s="183">
        <f>IF(B34="Лікар загальної практики - сімейний лікар",G39*Законод!$C$11+'01_Доходи'!H39*Законод!$D$11+'01_Доходи'!I39*Законод!$E$11+'01_Доходи'!J39*Законод!$F$11+'01_Доходи'!K39*Законод!$G$11,IF(B34="Лікар-педіатр",G39*Законод!$C$11+'01_Доходи'!H39*Законод!$D$11,IF(B34="Лікар-терапевт",'01_Доходи'!I39*Законод!$E$11+'01_Доходи'!J39*Законод!$F$11+'01_Доходи'!K39*Законод!$G$11,0)))</f>
        <v>340770.94567916665</v>
      </c>
      <c r="AO39" s="183">
        <f>IF(B34="Лікар загальної практики - сімейний лікар",N39*Законод!$C$11+'01_Доходи'!O39*Законод!$D$11+'01_Доходи'!P39*Законод!$E$11+'01_Доходи'!Q39*Законод!$F$11+'01_Доходи'!R39*Законод!$G$11,IF(B34="Лікар-педіатр",N39*Законод!$C$11+'01_Доходи'!O39*Законод!$D$11,IF(B34="Лікар-терапевт",'01_Доходи'!P39*Законод!$E$11+'01_Доходи'!Q39*Законод!$F$11+'01_Доходи'!R39*Законод!$G$11,0)))</f>
        <v>345390.08892499999</v>
      </c>
      <c r="AP39" s="183">
        <f>IF(B34="Лікар загальної практики - сімейний лікар",U39*Законод!$C$11+'01_Доходи'!V39*Законод!$D$11+'01_Доходи'!W39*Законод!$E$11+'01_Доходи'!X39*Законод!$F$11+'01_Доходи'!Y39*Законод!$G$11,IF(B34="Лікар-педіатр",U39*Законод!$C$11+'01_Доходи'!V39*Законод!$D$11,IF(B34="Лікар-терапевт",'01_Доходи'!W39*Законод!$E$11+'01_Доходи'!X39*Законод!$F$11+'01_Доходи'!Y39*Законод!$G$11,0)))</f>
        <v>344100.50735833333</v>
      </c>
      <c r="AQ39" s="183">
        <f>IF(B34="Лікар загальної практики - сімейний лікар",AB39*Законод!$C$11+'01_Доходи'!AC39*Законод!$D$11+'01_Доходи'!AD39*Законод!$E$11+'01_Доходи'!AE39*Законод!$F$11+'01_Доходи'!AF39*Законод!$G$11,IF(B34="Лікар-педіатр",AB39*Законод!$C$11+'01_Доходи'!AC39*Законод!$D$11,IF(B34="Лікар-терапевт",'01_Доходи'!AD39*Законод!$E$11+'01_Доходи'!AE39*Законод!$F$11+'01_Доходи'!AF39*Законод!$G$11,0)))</f>
        <v>347680.02707499999</v>
      </c>
      <c r="AR39" s="184">
        <f>SUM(AN39:AQ39)</f>
        <v>1377941.5690374998</v>
      </c>
    </row>
    <row r="40" spans="1:44" s="52" customFormat="1" ht="31.9" customHeight="1" x14ac:dyDescent="0.25">
      <c r="A40" s="170"/>
      <c r="B40" s="763"/>
      <c r="C40" s="764"/>
      <c r="D40" s="765"/>
      <c r="E40" s="764"/>
      <c r="F40" s="185" t="str">
        <f>IF(B34="Лікар-педіатр",Законод!$E$17,IF(B34="Лікар загальної практики - сімейний лікар",Законод!$E$21,IF(B34="Лікар-терапевт",Законод!$E$25,"х")))</f>
        <v>понад ліміт (1801-1980)</v>
      </c>
      <c r="G40" s="785" t="s">
        <v>158</v>
      </c>
      <c r="H40" s="786"/>
      <c r="I40" s="786"/>
      <c r="J40" s="786"/>
      <c r="K40" s="787"/>
      <c r="L40" s="169">
        <f>IF($B$34="Лікар загальної практики - сімейний лікар",IF(L38&lt;Законод!$C$22,0,(IF(AND(L38&gt;=Законод!$E$22,L38&lt;=Законод!$E$23),L38-Законод!$C$22,IF('01_Доходи'!L38&gt;=Законод!$F$22,Законод!$E$24,0)))),IF($B$34="Лікар-педіатр",IF(L38&lt;Законод!$C$18,0,(IF(AND(L38&gt;=Законод!$E$18,L38&lt;=Законод!$E$19),L38-Законод!$C$18,IF('01_Доходи'!L38&gt;=Законод!$F$18,Законод!$E$20,0)))),IF($B$34="Лікар-терапевт",IF(L38&lt;Законод!$C$26,0,(IF(AND(L38&gt;=Законод!$E$26,L38&lt;=Законод!$E$27),L38-Законод!$C$26,IF('01_Доходи'!L38&gt;=Законод!$F$26,Законод!$E$28,0)))),0)))</f>
        <v>0</v>
      </c>
      <c r="M40" s="912"/>
      <c r="N40" s="785" t="s">
        <v>158</v>
      </c>
      <c r="O40" s="786"/>
      <c r="P40" s="786"/>
      <c r="Q40" s="786"/>
      <c r="R40" s="787"/>
      <c r="S40" s="169">
        <f>IF($B$34="Лікар загальної практики - сімейний лікар",IF(S38&lt;Законод!$C$22,0,(IF(AND(S38&gt;=Законод!$E$22,S38&lt;=Законод!$E$23),S38-Законод!$C$22,IF('01_Доходи'!S38&gt;=Законод!$F$22,Законод!$E$24,0)))),IF($B$34="Лікар-педіатр",IF(S38&lt;Законод!$C$18,0,(IF(AND(S38&gt;=Законод!$E$18,S38&lt;=Законод!$E$19),S38-Законод!$C$18,IF('01_Доходи'!S38&gt;=Законод!$F$18,Законод!$E$20,0)))),IF($B$34="Лікар-терапевт",IF(S38&lt;Законод!$C$26,0,(IF(AND(S38&gt;=Законод!$E$26,S38&lt;=Законод!$E$27),S38-Законод!$C$26,IF('01_Доходи'!S38&gt;=Законод!$F$26,Законод!$E$28,0)))),0)))</f>
        <v>0</v>
      </c>
      <c r="T40" s="915"/>
      <c r="U40" s="785" t="s">
        <v>158</v>
      </c>
      <c r="V40" s="786"/>
      <c r="W40" s="786"/>
      <c r="X40" s="786"/>
      <c r="Y40" s="787"/>
      <c r="Z40" s="169">
        <f>IF($B$34="Лікар загальної практики - сімейний лікар",IF(Z38&lt;Законод!$C$22,0,(IF(AND(Z38&gt;=Законод!$E$22,Z38&lt;=Законод!$E$23),Z38-Законод!$C$22,IF('01_Доходи'!Z38&gt;=Законод!$F$22,Законод!$E$24,0)))),IF($B$34="Лікар-педіатр",IF(Z38&lt;Законод!$C$18,0,(IF(AND(Z38&gt;=Законод!$E$18,Z38&lt;=Законод!$E$19),Z38-Законод!$C$18,IF('01_Доходи'!Z38&gt;=Законод!$F$18,Законод!$E$20,0)))),IF($B$34="Лікар-терапевт",IF(Z38&lt;Законод!$C$26,0,(IF(AND(Z38&gt;=Законод!$E$26,Z38&lt;=Законод!$E$27),Z38-Законод!$C$26,IF('01_Доходи'!Z38&gt;=Законод!$F$26,Законод!$E$28,0)))),0)))</f>
        <v>0</v>
      </c>
      <c r="AA40" s="915"/>
      <c r="AB40" s="785" t="s">
        <v>158</v>
      </c>
      <c r="AC40" s="786"/>
      <c r="AD40" s="786"/>
      <c r="AE40" s="786"/>
      <c r="AF40" s="787"/>
      <c r="AG40" s="169">
        <f>IF($B$34="Лікар загальної практики - сімейний лікар",IF(AG38&lt;Законод!$C$22,0,(IF(AND(AG38&gt;=Законод!$E$22,AG38&lt;=Законод!$E$23),AG38-Законод!$C$22,IF('01_Доходи'!AG38&gt;=Законод!$F$22,Законод!$E$24,0)))),IF($B$34="Лікар-педіатр",IF(AG38&lt;Законод!$C$18,0,(IF(AND(AG38&gt;=Законод!$E$18,AG38&lt;=Законод!$E$19),AG38-Законод!$C$18,IF('01_Доходи'!AG38&gt;=Законод!$F$18,Законод!$E$20,0)))),IF($B$34="Лікар-терапевт",IF(AG38&lt;Законод!$C$26,0,(IF(AND(AG38&gt;=Законод!$E$26,AG38&lt;=Законод!$E$27),AG38-Законод!$C$26,IF('01_Доходи'!AG38&gt;=Законод!$F$26,Законод!$E$28,0)))),0)))</f>
        <v>0</v>
      </c>
      <c r="AH40" s="918"/>
      <c r="AI40" s="174"/>
      <c r="AJ40" s="771"/>
      <c r="AK40" s="774"/>
      <c r="AL40" s="774"/>
      <c r="AM40" s="757" t="s">
        <v>187</v>
      </c>
      <c r="AN40" s="183">
        <f>IF(B34="Лікар загальної практики - сімейний лікар",L40*Законод!$C$9/4*Законод!$E$16,IF(B34="Лікар-педіатр",L40*Законод!$C$9/4*Законод!$E$16,IF(B34="Лікар-терапевт",L40*Законод!$C$9/4*Законод!$E$16,0)))</f>
        <v>0</v>
      </c>
      <c r="AO40" s="183">
        <f>IF(B34="Лікар загальної практики - сімейний лікар",S40*Законод!$C$9/4*Законод!$E$16,IF(B34="Лікар-педіатр",S40*Законод!$C$9/4*Законод!$E$16,IF(B34="Лікар-терапевт",S40*Законод!$C$9/4*Законод!$E$16,0)))</f>
        <v>0</v>
      </c>
      <c r="AP40" s="183">
        <f>IF(B34="Лікар загальної практики - сімейний лікар",Z40*Законод!$C$9/4*Законод!$E$16,IF(B34="Лікар-педіатр",Z40*Законод!$C$9/4*Законод!$E$16,IF(B34="Лікар-терапевт",Z40*Законод!$C$9/4*Законод!$E$16,0)))</f>
        <v>0</v>
      </c>
      <c r="AQ40" s="183">
        <f>IF(B34="Лікар загальної практики - сімейний лікар",AG40*Законод!$C$9/4*Законод!$E$16,IF(B34="Лікар-педіатр",AG40*Законод!$C$9/4*Законод!$E$16,IF(B34="Лікар-терапевт",AG40*Законод!$C$9/4*Законод!$E$16,0)))</f>
        <v>0</v>
      </c>
      <c r="AR40" s="184">
        <f>SUM(AN40:AQ40)</f>
        <v>0</v>
      </c>
    </row>
    <row r="41" spans="1:44" s="52" customFormat="1" ht="31.9" customHeight="1" x14ac:dyDescent="0.25">
      <c r="A41" s="170"/>
      <c r="B41" s="763"/>
      <c r="C41" s="764"/>
      <c r="D41" s="765"/>
      <c r="E41" s="764"/>
      <c r="F41" s="185" t="str">
        <f>IF(B34="Лікар-педіатр",Законод!$F$17,IF(B34="Лікар загальної практики - сімейний лікар",Законод!$F$21,IF(B34="Лікар-терапевт",Законод!$F$25,"х")))</f>
        <v>понад ліміт (1981-2160)</v>
      </c>
      <c r="G41" s="785" t="s">
        <v>158</v>
      </c>
      <c r="H41" s="786"/>
      <c r="I41" s="786"/>
      <c r="J41" s="786"/>
      <c r="K41" s="787"/>
      <c r="L41" s="169">
        <f>IF($B$34="Лікар загальної практики - сімейний лікар",IF(L38&lt;Законод!$C$22,0,(IF(AND(L38&gt;=Законод!$F$22,L38&lt;=Законод!$F$23),L38-Законод!$E$23,IF('01_Доходи'!L38&gt;=Законод!$G$22,Законод!$F$24,0)))),IF($B$34="Лікар-педіатр",IF(L38&lt;Законод!$C$18,0,(IF(AND(L38&gt;=Законод!$F$18,L38&lt;=Законод!$F$19),L38-Законод!$E$19,IF('01_Доходи'!L38&gt;=Законод!$G$18,Законод!$F$20,0)))),IF($B$34="Лікар-терапевт",IF(L38&lt;Законод!$C$26,0,(IF(AND(L38&gt;=Законод!$F$26,L38&lt;=Законод!$F$27),L38-Законод!$E$27,IF('01_Доходи'!L38&gt;=Законод!$G$26,Законод!$F$28,0)))),0)))</f>
        <v>0</v>
      </c>
      <c r="M41" s="912"/>
      <c r="N41" s="785" t="s">
        <v>158</v>
      </c>
      <c r="O41" s="786"/>
      <c r="P41" s="786"/>
      <c r="Q41" s="786"/>
      <c r="R41" s="787"/>
      <c r="S41" s="169">
        <f>IF($B$34="Лікар загальної практики - сімейний лікар",IF(S38&lt;Законод!$C$22,0,(IF(AND(S38&gt;=Законод!$F$22,S38&lt;=Законод!$F$23),S38-Законод!$E$23,IF('01_Доходи'!S38&gt;=Законод!$G$22,Законод!$F$24,0)))),IF($B$34="Лікар-педіатр",IF(S38&lt;Законод!$C$18,0,(IF(AND(S38&gt;=Законод!$F$18,S38&lt;=Законод!$F$19),S38-Законод!$E$19,IF('01_Доходи'!S38&gt;=Законод!$G$18,Законод!$F$20,0)))),IF($B$34="Лікар-терапевт",IF(S38&lt;Законод!$C$26,0,(IF(AND(S38&gt;=Законод!$F$26,S38&lt;=Законод!$F$27),S38-Законод!$E$27,IF('01_Доходи'!S38&gt;=Законод!$G$26,Законод!$F$28,0)))),0)))</f>
        <v>0</v>
      </c>
      <c r="T41" s="915"/>
      <c r="U41" s="785" t="s">
        <v>158</v>
      </c>
      <c r="V41" s="786"/>
      <c r="W41" s="786"/>
      <c r="X41" s="786"/>
      <c r="Y41" s="787"/>
      <c r="Z41" s="169">
        <f>IF($B$34="Лікар загальної практики - сімейний лікар",IF(Z38&lt;Законод!$C$22,0,(IF(AND(Z38&gt;=Законод!$F$22,Z38&lt;=Законод!$F$23),Z38-Законод!$E$23,IF('01_Доходи'!Z38&gt;=Законод!$G$22,Законод!$F$24,0)))),IF($B$34="Лікар-педіатр",IF(Z38&lt;Законод!$C$18,0,(IF(AND(Z38&gt;=Законод!$F$18,Z38&lt;=Законод!$F$19),Z38-Законод!$E$19,IF('01_Доходи'!Z38&gt;=Законод!$G$18,Законод!$F$20,0)))),IF($B$34="Лікар-терапевт",IF(Z38&lt;Законод!$C$26,0,(IF(AND(Z38&gt;=Законод!$F$26,Z38&lt;=Законод!$F$27),Z38-Законод!$E$27,IF('01_Доходи'!Z38&gt;=Законод!$G$26,Законод!$F$28,0)))),0)))</f>
        <v>0</v>
      </c>
      <c r="AA41" s="915"/>
      <c r="AB41" s="785" t="s">
        <v>158</v>
      </c>
      <c r="AC41" s="786"/>
      <c r="AD41" s="786"/>
      <c r="AE41" s="786"/>
      <c r="AF41" s="787"/>
      <c r="AG41" s="169">
        <f>IF($B$34="Лікар загальної практики - сімейний лікар",IF(AG38&lt;Законод!$C$22,0,(IF(AND(AG38&gt;=Законод!$F$22,AG38&lt;=Законод!$F$23),AG38-Законод!$E$23,IF('01_Доходи'!AG38&gt;=Законод!$G$22,Законод!$F$24,0)))),IF($B$34="Лікар-педіатр",IF(AG38&lt;Законод!$C$18,0,(IF(AND(AG38&gt;=Законод!$F$18,AG38&lt;=Законод!$F$19),AG38-Законод!$E$19,IF('01_Доходи'!AG38&gt;=Законод!$G$18,Законод!$F$20,0)))),IF($B$34="Лікар-терапевт",IF(AG38&lt;Законод!$C$26,0,(IF(AND(AG38&gt;=Законод!$F$26,AG38&lt;=Законод!$F$27),AG38-Законод!$E$27,IF('01_Доходи'!AG38&gt;=Законод!$G$26,Законод!$F$28,0)))),0)))</f>
        <v>0</v>
      </c>
      <c r="AH41" s="918"/>
      <c r="AI41" s="174"/>
      <c r="AJ41" s="771"/>
      <c r="AK41" s="774"/>
      <c r="AL41" s="774"/>
      <c r="AM41" s="758"/>
      <c r="AN41" s="183">
        <f>IF(B34="Лікар загальної практики - сімейний лікар",L41*Законод!$C$9/4*Законод!$F$16,IF(B34="Лікар-педіатр",L41*Законод!$C$9/4*Законод!$F$16,IF(B34="Лікар-терапевт",L41*Законод!$C$9/4*Законод!$F$16,0)))</f>
        <v>0</v>
      </c>
      <c r="AO41" s="183">
        <f>IF(B34="Лікар загальної практики - сімейний лікар",S41*Законод!$C$9/4*Законод!$F$16,IF(B34="Лікар-педіатр",S41*Законод!$C$9/4*Законод!$F$16,IF(B34="Лікар-терапевт",S41*Законод!$C$9/4*Законод!$F$16,0)))</f>
        <v>0</v>
      </c>
      <c r="AP41" s="183">
        <f>IF(B34="Лікар загальної практики - сімейний лікар",Z41*Законод!$C$9/4*Законод!$F$16,IF(B34="Лікар-педіатр",Z41*Законод!$C$9/4*Законод!$F$16,IF(B34="Лікар-терапевт",Z41*Законод!$C$9/4*Законод!$F$16,0)))</f>
        <v>0</v>
      </c>
      <c r="AQ41" s="183">
        <f>IF(B34="Лікар загальної практики - сімейний лікар",AG41*Законод!$C$9/4*Законод!$F$16,IF(B34="Лікар-педіатр",AG41*Законод!$C$9/4*Законод!$F$16,IF(B34="Лікар-терапевт",AG41*Законод!$C$9/4*Законод!$F$16,0)))</f>
        <v>0</v>
      </c>
      <c r="AR41" s="184">
        <f>SUM(AN41:AQ41)</f>
        <v>0</v>
      </c>
    </row>
    <row r="42" spans="1:44" s="52" customFormat="1" ht="31.9" customHeight="1" x14ac:dyDescent="0.25">
      <c r="A42" s="170"/>
      <c r="B42" s="763"/>
      <c r="C42" s="764"/>
      <c r="D42" s="765"/>
      <c r="E42" s="764"/>
      <c r="F42" s="185" t="str">
        <f>IF(B34="Лікар-педіатр",Законод!$G$17,IF(B34="Лікар загальної практики - сімейний лікар",Законод!$G$21,IF(B34="Лікар-терапевт",Законод!$G$25,"х")))</f>
        <v>понад ліміт (2161-2340)</v>
      </c>
      <c r="G42" s="785" t="s">
        <v>158</v>
      </c>
      <c r="H42" s="786"/>
      <c r="I42" s="786"/>
      <c r="J42" s="786"/>
      <c r="K42" s="787"/>
      <c r="L42" s="169">
        <f>IF($B$34="Лікар загальної практики - сімейний лікар",IF(L38&lt;Законод!$C$22,0,(IF(AND(L38&gt;=Законод!$G$22,L38&lt;=Законод!$G$23),L38-Законод!$F$23,IF('01_Доходи'!L38&gt;=Законод!$H$22,Законод!$G$24,0)))),IF($B$34="Лікар-педіатр",IF(L38&lt;Законод!$C$18,0,(IF(AND(L38&gt;=Законод!$G$18,L38&lt;=Законод!$G$19),L38-Законод!$F$19,IF('01_Доходи'!L38&gt;=Законод!$H$18,Законод!$G$20,0)))),IF($B$34="Лікар-терапевт",IF(L38&lt;Законод!$C$26,0,(IF(AND(L38&gt;=Законод!$G$26,L38&lt;=Законод!$G$27),L38-Законод!$F$27,IF('01_Доходи'!L38&gt;=Законод!$H$26,Законод!$G$28,0)))),0)))</f>
        <v>0</v>
      </c>
      <c r="M42" s="912"/>
      <c r="N42" s="785" t="s">
        <v>158</v>
      </c>
      <c r="O42" s="786"/>
      <c r="P42" s="786"/>
      <c r="Q42" s="786"/>
      <c r="R42" s="787"/>
      <c r="S42" s="169">
        <f>IF($B$34="Лікар загальної практики - сімейний лікар",IF(S38&lt;Законод!$C$22,0,(IF(AND(S38&gt;=Законод!$G$22,S38&lt;=Законод!$G$23),S38-Законод!$F$23,IF('01_Доходи'!S38&gt;=Законод!$H$22,Законод!$G$24,0)))),IF($B$34="Лікар-педіатр",IF(S38&lt;Законод!$C$18,0,(IF(AND(S38&gt;=Законод!$G$18,S38&lt;=Законод!$G$19),S38-Законод!$F$19,IF('01_Доходи'!S38&gt;=Законод!$H$18,Законод!$G$20,0)))),IF($B$34="Лікар-терапевт",IF(S38&lt;Законод!$C$26,0,(IF(AND(S38&gt;=Законод!$G$26,S38&lt;=Законод!$G$27),S38-Законод!$F$27,IF('01_Доходи'!S38&gt;=Законод!$H$26,Законод!$G$28,0)))),0)))</f>
        <v>0</v>
      </c>
      <c r="T42" s="915"/>
      <c r="U42" s="785" t="s">
        <v>158</v>
      </c>
      <c r="V42" s="786"/>
      <c r="W42" s="786"/>
      <c r="X42" s="786"/>
      <c r="Y42" s="787"/>
      <c r="Z42" s="169">
        <f>IF($B$34="Лікар загальної практики - сімейний лікар",IF(Z38&lt;Законод!$C$22,0,(IF(AND(Z38&gt;=Законод!$G$22,Z38&lt;=Законод!$G$23),Z38-Законод!$F$23,IF('01_Доходи'!Z38&gt;=Законод!$H$22,Законод!$G$24,0)))),IF($B$34="Лікар-педіатр",IF(Z38&lt;Законод!$C$18,0,(IF(AND(Z38&gt;=Законод!$G$18,Z38&lt;=Законод!$G$19),Z38-Законод!$F$19,IF('01_Доходи'!Z38&gt;=Законод!$H$18,Законод!$G$20,0)))),IF($B$34="Лікар-терапевт",IF(Z38&lt;Законод!$C$26,0,(IF(AND(Z38&gt;=Законод!$G$26,Z38&lt;=Законод!$G$27),Z38-Законод!$F$27,IF('01_Доходи'!Z38&gt;=Законод!$H$26,Законод!$G$28,0)))),0)))</f>
        <v>0</v>
      </c>
      <c r="AA42" s="915"/>
      <c r="AB42" s="785" t="s">
        <v>158</v>
      </c>
      <c r="AC42" s="786"/>
      <c r="AD42" s="786"/>
      <c r="AE42" s="786"/>
      <c r="AF42" s="787"/>
      <c r="AG42" s="169">
        <f>IF($B$34="Лікар загальної практики - сімейний лікар",IF(AG38&lt;Законод!$C$22,0,(IF(AND(AG38&gt;=Законод!$G$22,AG38&lt;=Законод!$G$23),AG38-Законод!$F$23,IF('01_Доходи'!AG38&gt;=Законод!$H$22,Законод!$G$24,0)))),IF($B$34="Лікар-педіатр",IF(AG38&lt;Законод!$C$18,0,(IF(AND(AG38&gt;=Законод!$G$18,AG38&lt;=Законод!$G$19),AG38-Законод!$F$19,IF('01_Доходи'!AG38&gt;=Законод!$H$18,Законод!$G$20,0)))),IF($B$34="Лікар-терапевт",IF(AG38&lt;Законод!$C$26,0,(IF(AND(AG38&gt;=Законод!$G$26,AG38&lt;=Законод!$G$27),AG38-Законод!$F$27,IF('01_Доходи'!AG38&gt;=Законод!$H$26,Законод!$G$28,0)))),0)))</f>
        <v>0</v>
      </c>
      <c r="AH42" s="918"/>
      <c r="AI42" s="174"/>
      <c r="AJ42" s="771"/>
      <c r="AK42" s="774"/>
      <c r="AL42" s="774"/>
      <c r="AM42" s="758"/>
      <c r="AN42" s="183">
        <f>IF(B34="Лікар загальної практики - сімейний лікар",L42*Законод!$C$9/4*Законод!$G$16,IF(B34="Лікар-педіатр",L42*Законод!$C$9/4*Законод!$G$16,IF(B34="Лікар-терапевт",L42*Законод!$C$9/4*Законод!$G$16,0)))</f>
        <v>0</v>
      </c>
      <c r="AO42" s="183">
        <f>IF(B34="Лікар загальної практики - сімейний лікар",S42*Законод!$C$9/4*Законод!$G$16,IF(B34="Лікар-педіатр",S42*Законод!$C$9/4*Законод!$G$16,IF(B34="Лікар-терапевт",S42*Законод!$C$9/4*Законод!$G$16,0)))</f>
        <v>0</v>
      </c>
      <c r="AP42" s="183">
        <f>IF(B34="Лікар загальної практики - сімейний лікар",Z42*Законод!$C$9/4*Законод!$G$16,IF(B34="Лікар-педіатр",Z42*Законод!$C$9/4*Законод!$G$16,IF(B34="Лікар-терапевт",Z42*Законод!$C$9/4*Законод!$G$16,0)))</f>
        <v>0</v>
      </c>
      <c r="AQ42" s="183">
        <f>IF(B34="Лікар загальної практики - сімейний лікар",AG42*Законод!$C$9/4*Законод!$G$16,IF(B34="Лікар-педіатр",AG42*Законод!$C$9/4*Законод!$G$16,IF(B34="Лікар-терапевт",AG42*Законод!$C$9/4*Законод!$G$16,0)))</f>
        <v>0</v>
      </c>
      <c r="AR42" s="184">
        <f t="shared" ref="AR42:AR45" si="13">SUM(AN42:AQ42)</f>
        <v>0</v>
      </c>
    </row>
    <row r="43" spans="1:44" s="52" customFormat="1" ht="31.9" customHeight="1" x14ac:dyDescent="0.25">
      <c r="A43" s="170"/>
      <c r="B43" s="763"/>
      <c r="C43" s="764"/>
      <c r="D43" s="765"/>
      <c r="E43" s="764"/>
      <c r="F43" s="185" t="str">
        <f>IF(B34="Лікар-педіатр",Законод!$H$17,IF(B34="Лікар загальної практики - сімейний лікар",Законод!$H$21,IF(B34="Лікар-терапевт",Законод!$H$25,"х")))</f>
        <v>понад ліміт (2341-2520)</v>
      </c>
      <c r="G43" s="785" t="s">
        <v>158</v>
      </c>
      <c r="H43" s="786"/>
      <c r="I43" s="786"/>
      <c r="J43" s="786"/>
      <c r="K43" s="787"/>
      <c r="L43" s="169">
        <f>IF($B$34="Лікар загальної практики - сімейний лікар",IF(L38&lt;Законод!$C$22,0,(IF(AND(L38&gt;=Законод!$H$22,L38&lt;=Законод!$H$23),L38-Законод!$G$23,IF('01_Доходи'!L38&gt;=Законод!$I$22,Законод!$H$24,0)))),IF($B$34="Лікар-педіатр",IF(L38&lt;Законод!$C$18,0,(IF(AND(L38&gt;=Законод!$H$18,L38&lt;=Законод!$H$19),L38-Законод!$G$19,IF('01_Доходи'!L38&gt;=Законод!$I$18,Законод!$H$20,0)))),IF($B$34="Лікар-терапевт",IF(L38&lt;Законод!$C$26,0,(IF(AND(L38&gt;=Законод!$H$26,L38&lt;=Законод!$H$27),L38-Законод!$G$27,IF(L38&gt;=Законод!$I$26,Законод!$H$28,0)))),0)))</f>
        <v>0</v>
      </c>
      <c r="M43" s="912"/>
      <c r="N43" s="785" t="s">
        <v>158</v>
      </c>
      <c r="O43" s="786"/>
      <c r="P43" s="786"/>
      <c r="Q43" s="786"/>
      <c r="R43" s="787"/>
      <c r="S43" s="169">
        <f>IF($B$34="Лікар загальної практики - сімейний лікар",IF(S38&lt;Законод!$C$22,0,(IF(AND(S38&gt;=Законод!$H$22,S38&lt;=Законод!$H$23),S38-Законод!$G$23,IF('01_Доходи'!S38&gt;=Законод!$I$22,Законод!$H$24,0)))),IF($B$34="Лікар-педіатр",IF(S38&lt;Законод!$C$18,0,(IF(AND(S38&gt;=Законод!$H$18,S38&lt;=Законод!$H$19),S38-Законод!$G$19,IF('01_Доходи'!S38&gt;=Законод!$I$18,Законод!$H$20,0)))),IF($B$34="Лікар-терапевт",IF(S38&lt;Законод!$C$26,0,(IF(AND(S38&gt;=Законод!$H$26,S38&lt;=Законод!$H$27),S38-Законод!$G$27,IF(S38&gt;=Законод!$I$26,Законод!$H$28,0)))),0)))</f>
        <v>0</v>
      </c>
      <c r="T43" s="915"/>
      <c r="U43" s="785" t="s">
        <v>158</v>
      </c>
      <c r="V43" s="786"/>
      <c r="W43" s="786"/>
      <c r="X43" s="786"/>
      <c r="Y43" s="787"/>
      <c r="Z43" s="169">
        <f>IF($B$34="Лікар загальної практики - сімейний лікар",IF(Z38&lt;Законод!$C$22,0,(IF(AND(Z38&gt;=Законод!$H$22,Z38&lt;=Законод!$H$23),Z38-Законод!$G$23,IF('01_Доходи'!Z38&gt;=Законод!$I$22,Законод!$H$24,0)))),IF($B$34="Лікар-педіатр",IF(Z38&lt;Законод!$C$18,0,(IF(AND(Z38&gt;=Законод!$H$18,Z38&lt;=Законод!$H$19),Z38-Законод!$G$19,IF('01_Доходи'!Z38&gt;=Законод!$I$18,Законод!$H$20,0)))),IF($B$34="Лікар-терапевт",IF(Z38&lt;Законод!$C$26,0,(IF(AND(Z38&gt;=Законод!$H$26,Z38&lt;=Законод!$H$27),Z38-Законод!$G$27,IF(Z38&gt;=Законод!$I$26,Законод!$H$28,0)))),0)))</f>
        <v>0</v>
      </c>
      <c r="AA43" s="915"/>
      <c r="AB43" s="785" t="s">
        <v>158</v>
      </c>
      <c r="AC43" s="786"/>
      <c r="AD43" s="786"/>
      <c r="AE43" s="786"/>
      <c r="AF43" s="787"/>
      <c r="AG43" s="169">
        <f>IF($B$34="Лікар загальної практики - сімейний лікар",IF(AG38&lt;Законод!$C$22,0,(IF(AND(AG38&gt;=Законод!$H$22,AG38&lt;=Законод!$H$23),AG38-Законод!$G$23,IF('01_Доходи'!AG38&gt;=Законод!$I$22,Законод!$H$24,0)))),IF($B$34="Лікар-педіатр",IF(AG38&lt;Законод!$C$18,0,(IF(AND(AG38&gt;=Законод!$H$18,AG38&lt;=Законод!$H$19),AG38-Законод!$G$19,IF('01_Доходи'!AG38&gt;=Законод!$I$18,Законод!$H$20,0)))),IF($B$34="Лікар-терапевт",IF(AG38&lt;Законод!$C$26,0,(IF(AND(AG38&gt;=Законод!$H$26,AG38&lt;=Законод!$H$27),AG38-Законод!$G$27,IF(AG38&gt;=Законод!$I$26,Законод!$H$28,0)))),0)))</f>
        <v>0</v>
      </c>
      <c r="AH43" s="918"/>
      <c r="AI43" s="174"/>
      <c r="AJ43" s="771"/>
      <c r="AK43" s="774"/>
      <c r="AL43" s="774"/>
      <c r="AM43" s="758"/>
      <c r="AN43" s="183">
        <f>IF(B34="Лікар загальної практики - сімейний лікар",L43*Законод!$C$9/4*Законод!$H$16,IF(B34="Лікар-педіатр",L43*Законод!$C$9/4*Законод!$H$16,IF(B34="Лікар-терапевт",L43*Законод!$C$9/4*Законод!$H$16,0)))</f>
        <v>0</v>
      </c>
      <c r="AO43" s="183">
        <f>IF(B34="Лікар загальної практики - сімейний лікар",S43*Законод!$C$9/4*Законод!$H$16,IF(B34="Лікар-педіатр",S43*Законод!$C$9/4*Законод!$H$16,IF(B34="Лікар-терапевт",S43*Законод!$C$9/4*Законод!$H$16,0)))</f>
        <v>0</v>
      </c>
      <c r="AP43" s="183">
        <f>IF(B34="Лікар загальної практики - сімейний лікар",Z43*Законод!$C$9/4*Законод!$H$16,IF(B34="Лікар-педіатр",Z43*Законод!$C$9/4*Законод!$H$16,IF(B34="Лікар-терапевт",Z43*Законод!$C$9/4*Законод!$H$16,0)))</f>
        <v>0</v>
      </c>
      <c r="AQ43" s="183">
        <f>IF(B34="Лікар загальної практики - сімейний лікар",AG43*Законод!$C$9/4*Законод!$H$16,IF(B34="Лікар-педіатр",AG43*Законод!$C$9/4*Законод!$H$16,IF(B34="Лікар-терапевт",AG43*Законод!$C$9/4*Законод!$H$16,0)))</f>
        <v>0</v>
      </c>
      <c r="AR43" s="184">
        <f>SUM(AN43:AQ43)</f>
        <v>0</v>
      </c>
    </row>
    <row r="44" spans="1:44" s="52" customFormat="1" ht="31.9" customHeight="1" x14ac:dyDescent="0.25">
      <c r="A44" s="170"/>
      <c r="B44" s="763"/>
      <c r="C44" s="764"/>
      <c r="D44" s="765"/>
      <c r="E44" s="764"/>
      <c r="F44" s="185" t="str">
        <f>IF(B34="Лікар-педіатр",Законод!$I$17,IF(B34="Лікар загальної практики - сімейний лікар",Законод!$I$21,IF(B34="Лікар-терапевт",Законод!$I$25,"х")))</f>
        <v>понад ліміт (2521-2700)</v>
      </c>
      <c r="G44" s="785" t="s">
        <v>158</v>
      </c>
      <c r="H44" s="786"/>
      <c r="I44" s="786"/>
      <c r="J44" s="786"/>
      <c r="K44" s="787"/>
      <c r="L44" s="169">
        <f>IF($B$34="Лікар загальної практики - сімейний лікар",IF(L38&lt;Законод!$C$22,0,(IF(AND(L38&gt;=Законод!$I$22,L38&lt;=Законод!$I$23),L38-Законод!$H$23,IF('01_Доходи'!L38&gt;=Законод!$I$22,Законод!$I$24,0)))),IF($B$34="Лікар-педіатр",IF(L38&lt;Законод!$C$18,0,(IF(AND(L38&gt;=Законод!$I$18,L38&lt;=Законод!$I$19),L38-Законод!$H$19,IF('01_Доходи'!L38&gt;=Законод!$I$18,Законод!$H$20,0)))),IF($B$34="Лікар-терапевт",IF(L38&lt;Законод!$C$26,0,(IF(AND(L38&gt;=Законод!$I$26,L38&lt;=Законод!$I$27),L38-Законод!$H$27,IF('01_Доходи'!L38&gt;=Законод!$I$26,Законод!$H$28,0)))),0)))</f>
        <v>0</v>
      </c>
      <c r="M44" s="912"/>
      <c r="N44" s="785" t="s">
        <v>158</v>
      </c>
      <c r="O44" s="786"/>
      <c r="P44" s="786"/>
      <c r="Q44" s="786"/>
      <c r="R44" s="787"/>
      <c r="S44" s="169">
        <f>IF($B$34="Лікар загальної практики - сімейний лікар",IF(S38&lt;Законод!$C$22,0,(IF(AND(S38&gt;=Законод!$I$22,S38&lt;=Законод!$I$23),S38-Законод!$H$23,IF('01_Доходи'!S38&gt;=Законод!$I$22,Законод!$I$24,0)))),IF($B$34="Лікар-педіатр",IF(S38&lt;Законод!$C$18,0,(IF(AND(S38&gt;=Законод!$I$18,S38&lt;=Законод!$I$19),S38-Законод!$H$19,IF('01_Доходи'!S38&gt;=Законод!$I$18,Законод!$H$20,0)))),IF($B$34="Лікар-терапевт",IF(S38&lt;Законод!$C$26,0,(IF(AND(S38&gt;=Законод!$I$26,S38&lt;=Законод!$I$27),S38-Законод!$H$27,IF('01_Доходи'!S38&gt;=Законод!$I$26,Законод!$H$28,0)))),0)))</f>
        <v>0</v>
      </c>
      <c r="T44" s="915"/>
      <c r="U44" s="785" t="s">
        <v>158</v>
      </c>
      <c r="V44" s="786"/>
      <c r="W44" s="786"/>
      <c r="X44" s="786"/>
      <c r="Y44" s="787"/>
      <c r="Z44" s="169">
        <f>IF($B$34="Лікар загальної практики - сімейний лікар",IF(Z38&lt;Законод!$C$22,0,(IF(AND(Z38&gt;=Законод!$I$22,Z38&lt;=Законод!$I$23),Z38-Законод!$H$23,IF('01_Доходи'!Z38&gt;=Законод!$I$22,Законод!$I$24,0)))),IF($B$34="Лікар-педіатр",IF(Z38&lt;Законод!$C$18,0,(IF(AND(Z38&gt;=Законод!$I$18,Z38&lt;=Законод!$I$19),Z38-Законод!$H$19,IF('01_Доходи'!Z38&gt;=Законод!$I$18,Законод!$H$20,0)))),IF($B$34="Лікар-терапевт",IF(Z38&lt;Законод!$C$26,0,(IF(AND(Z38&gt;=Законод!$I$26,Z38&lt;=Законод!$I$27),Z38-Законод!$H$27,IF('01_Доходи'!Z38&gt;=Законод!$I$26,Законод!$H$28,0)))),0)))</f>
        <v>0</v>
      </c>
      <c r="AA44" s="915"/>
      <c r="AB44" s="785" t="s">
        <v>158</v>
      </c>
      <c r="AC44" s="786"/>
      <c r="AD44" s="786"/>
      <c r="AE44" s="786"/>
      <c r="AF44" s="787"/>
      <c r="AG44" s="169">
        <f>IF($B$34="Лікар загальної практики - сімейний лікар",IF(AG38&lt;Законод!$C$22,0,(IF(AND(AG38&gt;=Законод!$I$22,AG38&lt;=Законод!$I$23),AG38-Законод!$H$23,IF('01_Доходи'!AG38&gt;=Законод!$I$22,Законод!$I$24,0)))),IF($B$34="Лікар-педіатр",IF(AG38&lt;Законод!$C$18,0,(IF(AND(AG38&gt;=Законод!$I$18,AG38&lt;=Законод!$I$19),AG38-Законод!$H$19,IF('01_Доходи'!AG38&gt;=Законод!$I$18,Законод!$H$20,0)))),IF($B$34="Лікар-терапевт",IF(AG38&lt;Законод!$C$26,0,(IF(AND(AG38&gt;=Законод!$I$26,AG38&lt;=Законод!$I$27),AG38-Законод!$H$27,IF('01_Доходи'!AG38&gt;=Законод!$I$26,Законод!$H$28,0)))),0)))</f>
        <v>0</v>
      </c>
      <c r="AH44" s="918"/>
      <c r="AI44" s="174"/>
      <c r="AJ44" s="771"/>
      <c r="AK44" s="774"/>
      <c r="AL44" s="774"/>
      <c r="AM44" s="758"/>
      <c r="AN44" s="183">
        <f>IF(B34="Лікар загальної практики - сімейний лікар",L44*Законод!$C$9/4*Законод!$I$16,IF(B34="Лікар-педіатр",L44*Законод!$C$9/4*Законод!$I$16,IF(B34="Лікар-терапевт",L44*Законод!$C$9/4*Законод!$I$16,0)))</f>
        <v>0</v>
      </c>
      <c r="AO44" s="183">
        <f>IF(B34="Лікар загальної практики - сімейний лікар",S44*Законод!$C$9/4*Законод!$I$16,IF(B34="Лікар-педіатр",S44*Законод!$C$9/4*Законод!$I$16,IF(B34="Лікар-терапевт",S44*Законод!$C$9/4*Законод!$I$16,0)))</f>
        <v>0</v>
      </c>
      <c r="AP44" s="183">
        <f>IF(B34="Лікар загальної практики - сімейний лікар",Z44*Законод!$C$9/4*Законод!$I$16,IF(B34="Лікар-педіатр",Z44*Законод!$C$9/4*Законод!$I$16,IF(B34="Лікар-терапевт",Z44*Законод!$C$9/4*Законод!$I$16,0)))</f>
        <v>0</v>
      </c>
      <c r="AQ44" s="183">
        <f>IF(B34="Лікар загальної практики - сімейний лікар",AG44*Законод!$C$9/4*Законод!$I$16,IF(B34="Лікар-педіатр",AG44*Законод!$C$9/4*Законод!$I$16,IF(B34="Лікар-терапевт",AG44*Законод!$C$9/4*Законод!$I$16,0)))</f>
        <v>0</v>
      </c>
      <c r="AR44" s="184">
        <f>SUM(AN44:AQ44)</f>
        <v>0</v>
      </c>
    </row>
    <row r="45" spans="1:44" s="191" customFormat="1" ht="31.9" customHeight="1" thickBot="1" x14ac:dyDescent="0.3">
      <c r="A45" s="186"/>
      <c r="B45" s="763"/>
      <c r="C45" s="764"/>
      <c r="D45" s="765"/>
      <c r="E45" s="764"/>
      <c r="F45" s="187" t="str">
        <f>IF(B34="Лікар-педіатр",Законод!$J$17,IF(B34="Лікар загальної практики - сімейний лікар",Законод!$J$21,IF(B34="Лікар-терапевт",Законод!$J$25,"х")))</f>
        <v>понад ліміт (&gt;=2701)</v>
      </c>
      <c r="G45" s="788" t="s">
        <v>158</v>
      </c>
      <c r="H45" s="789"/>
      <c r="I45" s="789"/>
      <c r="J45" s="789"/>
      <c r="K45" s="790"/>
      <c r="L45" s="169">
        <f>IF($B$34="Лікар загальної практики - сімейний лікар",IF(L38&gt;=Законод!$J$22,'01_Доходи'!L38-('01_Доходи'!L39+'01_Доходи'!L40+'01_Доходи'!L41+'01_Доходи'!L42+'01_Доходи'!L43+'01_Доходи'!L44),0),IF($B$34="Лікар-педіатр",IF(L38&gt;=Законод!$J$18,'01_Доходи'!L38-('01_Доходи'!L39+'01_Доходи'!L40+'01_Доходи'!L41+'01_Доходи'!L42+'01_Доходи'!L43+'01_Доходи'!L44),0),IF($B$34="Лікар-терапевт",IF('01_Доходи'!L38&gt;=Законод!$J$26,L38-Законод!$I$27,0),0)))</f>
        <v>0</v>
      </c>
      <c r="M45" s="913"/>
      <c r="N45" s="788" t="s">
        <v>158</v>
      </c>
      <c r="O45" s="789"/>
      <c r="P45" s="789"/>
      <c r="Q45" s="789"/>
      <c r="R45" s="790"/>
      <c r="S45" s="169">
        <f>IF($B$34="Лікар загальної практики - сімейний лікар",IF(S38&gt;=Законод!$J$22,'01_Доходи'!S38-('01_Доходи'!S39+'01_Доходи'!S40+'01_Доходи'!S41+'01_Доходи'!S42+'01_Доходи'!S43+'01_Доходи'!S44),0),IF($B$34="Лікар-педіатр",IF(S38&gt;=Законод!$J$18,'01_Доходи'!S38-('01_Доходи'!S39+'01_Доходи'!S40+'01_Доходи'!S41+'01_Доходи'!S42+'01_Доходи'!S43+'01_Доходи'!S44),0),IF($B$34="Лікар-терапевт",IF('01_Доходи'!S38&gt;=Законод!$J$26,S38-Законод!$I$27,0),0)))</f>
        <v>0</v>
      </c>
      <c r="T45" s="916"/>
      <c r="U45" s="788" t="s">
        <v>158</v>
      </c>
      <c r="V45" s="789"/>
      <c r="W45" s="789"/>
      <c r="X45" s="789"/>
      <c r="Y45" s="790"/>
      <c r="Z45" s="169">
        <f>IF($B$34="Лікар загальної практики - сімейний лікар",IF(Z38&gt;=Законод!$J$22,'01_Доходи'!Z38-('01_Доходи'!Z39+'01_Доходи'!Z40+'01_Доходи'!Z41+'01_Доходи'!Z42+'01_Доходи'!Z43+'01_Доходи'!Z44),0),IF($B$34="Лікар-педіатр",IF(Z38&gt;=Законод!$J$18,'01_Доходи'!Z38-('01_Доходи'!Z39+'01_Доходи'!Z40+'01_Доходи'!Z41+'01_Доходи'!Z42+'01_Доходи'!Z43+'01_Доходи'!Z44),0),IF($B$34="Лікар-терапевт",IF('01_Доходи'!Z38&gt;=Законод!$J$26,Z38-Законод!$I$27,0),0)))</f>
        <v>0</v>
      </c>
      <c r="AA45" s="916"/>
      <c r="AB45" s="788" t="s">
        <v>158</v>
      </c>
      <c r="AC45" s="789"/>
      <c r="AD45" s="789"/>
      <c r="AE45" s="789"/>
      <c r="AF45" s="790"/>
      <c r="AG45" s="169">
        <f>IF($B$34="Лікар загальної практики - сімейний лікар",IF(AG38&gt;=Законод!$J$22,'01_Доходи'!AG38-('01_Доходи'!AG39+'01_Доходи'!AG40+'01_Доходи'!AG41+'01_Доходи'!AG42+'01_Доходи'!AG43+'01_Доходи'!AG44),0),IF($B$34="Лікар-педіатр",IF(AG38&gt;=Законод!$J$18,'01_Доходи'!AG38-('01_Доходи'!AG39+'01_Доходи'!AG40+'01_Доходи'!AG41+'01_Доходи'!AG42+'01_Доходи'!AG43+'01_Доходи'!AG44),0),IF($B$34="Лікар-терапевт",IF('01_Доходи'!AG38&gt;=Законод!$J$26,AG38-Законод!$I$27,0),0)))</f>
        <v>0</v>
      </c>
      <c r="AH45" s="919"/>
      <c r="AI45" s="188"/>
      <c r="AJ45" s="772"/>
      <c r="AK45" s="775"/>
      <c r="AL45" s="775"/>
      <c r="AM45" s="759"/>
      <c r="AN45" s="189">
        <f>IF(B34="Лікар загальної практики - сімейний лікар",L45*Законод!$C$9/4*Законод!$J$16,IF(B34="Лікар-педіатр",L45*Законод!$C$9/4*Законод!$J$16,IF(B34="Лікар-терапевт",L45*Законод!$C$9/4*Законод!$J$16,0)))</f>
        <v>0</v>
      </c>
      <c r="AO45" s="189">
        <f>IF(B34="Лікар загальної практики - сімейний лікар",S45*Законод!$C$9/4*Законод!$J$16,IF(B34="Лікар-педіатр",S45*Законод!$C$9/4*Законод!$J$16,IF(B34="Лікар-терапевт",S45*Законод!$C$9/4*Законод!$J$16,0)))</f>
        <v>0</v>
      </c>
      <c r="AP45" s="189">
        <f>IF(B34="Лікар загальної практики - сімейний лікар",S45*Законод!$C$9/4*Законод!$J$16,IF(B34="Лікар-педіатр",S45*Законод!$C$9/4*Законод!$J$16,IF(B34="Лікар-терапевт",S45*Законод!$C$9/4*Законод!$J$16,0)))</f>
        <v>0</v>
      </c>
      <c r="AQ45" s="189">
        <f>IF(B34="Лікар загальної практики - сімейний лікар",AG45*Законод!$C$9/4*Законод!$J$16,IF(B34="Лікар-педіатр",AG45*Законод!$C$9/4*Законод!$J$16,IF(B34="Лікар-терапевт",AG45*Законод!$C$9/4*Законод!$J$16,0)))</f>
        <v>0</v>
      </c>
      <c r="AR45" s="190">
        <f t="shared" si="13"/>
        <v>0</v>
      </c>
    </row>
    <row r="46" spans="1:44" s="206" customFormat="1" ht="18" customHeight="1" thickBot="1" x14ac:dyDescent="0.3">
      <c r="A46" s="192"/>
      <c r="B46" s="193"/>
      <c r="C46" s="194"/>
      <c r="D46" s="195"/>
      <c r="E46" s="195"/>
      <c r="F46" s="196"/>
      <c r="G46" s="197"/>
      <c r="H46" s="197"/>
      <c r="I46" s="197"/>
      <c r="J46" s="197"/>
      <c r="K46" s="197"/>
      <c r="L46" s="198"/>
      <c r="M46" s="199"/>
      <c r="N46" s="197"/>
      <c r="O46" s="197"/>
      <c r="P46" s="197"/>
      <c r="Q46" s="197"/>
      <c r="R46" s="197"/>
      <c r="S46" s="198"/>
      <c r="T46" s="199"/>
      <c r="U46" s="197"/>
      <c r="V46" s="197"/>
      <c r="W46" s="197"/>
      <c r="X46" s="197"/>
      <c r="Y46" s="197"/>
      <c r="Z46" s="200"/>
      <c r="AA46" s="199"/>
      <c r="AB46" s="197"/>
      <c r="AC46" s="197"/>
      <c r="AD46" s="197"/>
      <c r="AE46" s="197"/>
      <c r="AF46" s="197"/>
      <c r="AG46" s="200"/>
      <c r="AH46" s="199"/>
      <c r="AI46" s="201"/>
      <c r="AJ46" s="202"/>
      <c r="AK46" s="202"/>
      <c r="AL46" s="202"/>
      <c r="AM46" s="203"/>
      <c r="AN46" s="204"/>
      <c r="AO46" s="204"/>
      <c r="AP46" s="204"/>
      <c r="AQ46" s="204"/>
      <c r="AR46" s="205"/>
    </row>
    <row r="47" spans="1:44" s="164" customFormat="1" ht="30" customHeight="1" x14ac:dyDescent="0.3">
      <c r="A47" s="167">
        <f>A34+1</f>
        <v>2</v>
      </c>
      <c r="B47" s="763" t="s">
        <v>49</v>
      </c>
      <c r="C47" s="764" t="s">
        <v>657</v>
      </c>
      <c r="D47" s="765"/>
      <c r="E47" s="764" t="s">
        <v>656</v>
      </c>
      <c r="F47" s="207" t="s">
        <v>422</v>
      </c>
      <c r="G47" s="169">
        <v>16</v>
      </c>
      <c r="H47" s="169">
        <v>200</v>
      </c>
      <c r="I47" s="169">
        <v>315</v>
      </c>
      <c r="J47" s="169">
        <v>499</v>
      </c>
      <c r="K47" s="169">
        <v>300</v>
      </c>
      <c r="L47" s="173">
        <f t="shared" ref="L47:L48" si="14">SUM(G47:K47)</f>
        <v>1330</v>
      </c>
      <c r="M47" s="767">
        <v>1</v>
      </c>
      <c r="N47" s="169">
        <v>24</v>
      </c>
      <c r="O47" s="169">
        <v>200</v>
      </c>
      <c r="P47" s="169">
        <v>400</v>
      </c>
      <c r="Q47" s="169">
        <v>500</v>
      </c>
      <c r="R47" s="169">
        <v>300</v>
      </c>
      <c r="S47" s="173">
        <f t="shared" ref="S47:S48" si="15">SUM(N47:R47)</f>
        <v>1424</v>
      </c>
      <c r="T47" s="767">
        <v>1</v>
      </c>
      <c r="U47" s="169">
        <v>81</v>
      </c>
      <c r="V47" s="169">
        <v>210</v>
      </c>
      <c r="W47" s="169">
        <v>410</v>
      </c>
      <c r="X47" s="169">
        <v>550</v>
      </c>
      <c r="Y47" s="169">
        <v>300</v>
      </c>
      <c r="Z47" s="173">
        <f t="shared" ref="Z47:Z52" si="16">SUM(U47:Y47)</f>
        <v>1551</v>
      </c>
      <c r="AA47" s="767">
        <v>1</v>
      </c>
      <c r="AB47" s="169">
        <v>83</v>
      </c>
      <c r="AC47" s="169">
        <v>220</v>
      </c>
      <c r="AD47" s="169">
        <v>410</v>
      </c>
      <c r="AE47" s="169">
        <v>550</v>
      </c>
      <c r="AF47" s="169">
        <v>310</v>
      </c>
      <c r="AG47" s="173">
        <f t="shared" ref="AG47:AG48" si="17">SUM(AB47:AF47)</f>
        <v>1573</v>
      </c>
      <c r="AH47" s="767">
        <v>1</v>
      </c>
      <c r="AI47" s="525">
        <f>A47</f>
        <v>2</v>
      </c>
      <c r="AJ47" s="770" t="str">
        <f>B47</f>
        <v>Лікар загальної практики - сімейний лікар</v>
      </c>
      <c r="AK47" s="773" t="str">
        <f>C47</f>
        <v>Панадій Людмила Василівна</v>
      </c>
      <c r="AL47" s="773">
        <f>D47</f>
        <v>0</v>
      </c>
      <c r="AM47" s="760" t="s">
        <v>568</v>
      </c>
      <c r="AN47" s="778">
        <f>SUM(AN52:AN58)</f>
        <v>298600.99912916665</v>
      </c>
      <c r="AO47" s="778">
        <f>SUM(AO52:AO58)</f>
        <v>307396.7949958333</v>
      </c>
      <c r="AP47" s="778">
        <f>SUM(AP52:AP58)</f>
        <v>324421.40874166664</v>
      </c>
      <c r="AQ47" s="778">
        <f>SUM(AQ52:AQ58)</f>
        <v>330260.05614999996</v>
      </c>
      <c r="AR47" s="781">
        <f>SUM(AN47:AQ51)</f>
        <v>1260679.2590166666</v>
      </c>
    </row>
    <row r="48" spans="1:44" s="52" customFormat="1" ht="28.15" customHeight="1" x14ac:dyDescent="0.25">
      <c r="A48" s="170"/>
      <c r="B48" s="763"/>
      <c r="C48" s="764"/>
      <c r="D48" s="765"/>
      <c r="E48" s="764"/>
      <c r="F48" s="207" t="s">
        <v>423</v>
      </c>
      <c r="G48" s="169">
        <v>84</v>
      </c>
      <c r="H48" s="169">
        <v>209</v>
      </c>
      <c r="I48" s="169">
        <v>350</v>
      </c>
      <c r="J48" s="169">
        <v>550</v>
      </c>
      <c r="K48" s="169">
        <v>310</v>
      </c>
      <c r="L48" s="173">
        <f t="shared" si="14"/>
        <v>1503</v>
      </c>
      <c r="M48" s="767"/>
      <c r="N48" s="169">
        <v>85</v>
      </c>
      <c r="O48" s="169">
        <v>215</v>
      </c>
      <c r="P48" s="169">
        <v>355</v>
      </c>
      <c r="Q48" s="169">
        <v>552</v>
      </c>
      <c r="R48" s="169">
        <v>317</v>
      </c>
      <c r="S48" s="173">
        <f t="shared" si="15"/>
        <v>1524</v>
      </c>
      <c r="T48" s="767"/>
      <c r="U48" s="169">
        <v>90</v>
      </c>
      <c r="V48" s="169">
        <v>220</v>
      </c>
      <c r="W48" s="169">
        <v>360</v>
      </c>
      <c r="X48" s="169">
        <v>552</v>
      </c>
      <c r="Y48" s="169">
        <v>320</v>
      </c>
      <c r="Z48" s="173">
        <f t="shared" si="16"/>
        <v>1542</v>
      </c>
      <c r="AA48" s="767"/>
      <c r="AB48" s="169">
        <v>94</v>
      </c>
      <c r="AC48" s="169">
        <v>222</v>
      </c>
      <c r="AD48" s="169">
        <v>400</v>
      </c>
      <c r="AE48" s="169">
        <v>555</v>
      </c>
      <c r="AF48" s="169">
        <v>320</v>
      </c>
      <c r="AG48" s="173">
        <f t="shared" si="17"/>
        <v>1591</v>
      </c>
      <c r="AH48" s="767"/>
      <c r="AI48" s="171"/>
      <c r="AJ48" s="771"/>
      <c r="AK48" s="774"/>
      <c r="AL48" s="774"/>
      <c r="AM48" s="761"/>
      <c r="AN48" s="779"/>
      <c r="AO48" s="779"/>
      <c r="AP48" s="779"/>
      <c r="AQ48" s="779"/>
      <c r="AR48" s="782"/>
    </row>
    <row r="49" spans="1:44" s="52" customFormat="1" ht="31.15" customHeight="1" x14ac:dyDescent="0.25">
      <c r="A49" s="170"/>
      <c r="B49" s="763"/>
      <c r="C49" s="764"/>
      <c r="D49" s="765"/>
      <c r="E49" s="764"/>
      <c r="F49" s="207" t="s">
        <v>424</v>
      </c>
      <c r="G49" s="172">
        <v>87</v>
      </c>
      <c r="H49" s="172">
        <v>235</v>
      </c>
      <c r="I49" s="172">
        <v>417</v>
      </c>
      <c r="J49" s="172">
        <v>572</v>
      </c>
      <c r="K49" s="172">
        <v>335</v>
      </c>
      <c r="L49" s="173">
        <f>SUM(G49:K49)</f>
        <v>1646</v>
      </c>
      <c r="M49" s="767"/>
      <c r="N49" s="172">
        <v>94</v>
      </c>
      <c r="O49" s="172">
        <v>245</v>
      </c>
      <c r="P49" s="172">
        <v>423</v>
      </c>
      <c r="Q49" s="172">
        <v>569</v>
      </c>
      <c r="R49" s="172">
        <v>340</v>
      </c>
      <c r="S49" s="173">
        <f>SUM(N49:R49)</f>
        <v>1671</v>
      </c>
      <c r="T49" s="767"/>
      <c r="U49" s="172">
        <v>103</v>
      </c>
      <c r="V49" s="172">
        <v>240</v>
      </c>
      <c r="W49" s="172">
        <v>421</v>
      </c>
      <c r="X49" s="172">
        <v>577</v>
      </c>
      <c r="Y49" s="172">
        <v>348</v>
      </c>
      <c r="Z49" s="173">
        <f t="shared" si="16"/>
        <v>1689</v>
      </c>
      <c r="AA49" s="767"/>
      <c r="AB49" s="172">
        <v>103</v>
      </c>
      <c r="AC49" s="172">
        <v>244</v>
      </c>
      <c r="AD49" s="172">
        <v>427</v>
      </c>
      <c r="AE49" s="172">
        <v>583</v>
      </c>
      <c r="AF49" s="172">
        <v>352</v>
      </c>
      <c r="AG49" s="173">
        <f>SUM(AB49:AF49)</f>
        <v>1709</v>
      </c>
      <c r="AH49" s="767"/>
      <c r="AI49" s="174"/>
      <c r="AJ49" s="771"/>
      <c r="AK49" s="774"/>
      <c r="AL49" s="774"/>
      <c r="AM49" s="761"/>
      <c r="AN49" s="779"/>
      <c r="AO49" s="779"/>
      <c r="AP49" s="779"/>
      <c r="AQ49" s="779"/>
      <c r="AR49" s="782"/>
    </row>
    <row r="50" spans="1:44" s="52" customFormat="1" ht="31.9" customHeight="1" thickBot="1" x14ac:dyDescent="0.3">
      <c r="A50" s="170"/>
      <c r="B50" s="763"/>
      <c r="C50" s="764"/>
      <c r="D50" s="765"/>
      <c r="E50" s="764"/>
      <c r="F50" s="209" t="s">
        <v>161</v>
      </c>
      <c r="G50" s="176">
        <f>IF($B$47="Лікар-педіатр",G49/L49,IF($B$47="Лікар-терапевт","х",IF($B$47="Лікар загальної практики - сімейний лікар",G49/L49,0)))</f>
        <v>5.2855407047387608E-2</v>
      </c>
      <c r="H50" s="176">
        <f>IF($B$47="Лікар-педіатр",H49/L49,IF($B$47="Лікар-терапевт","х",IF($B$47="Лікар загальної практики - сімейний лікар",H49/L49,0)))</f>
        <v>0.14277035236938032</v>
      </c>
      <c r="I50" s="176">
        <f>IF($B$47="Лікар-педіатр","x",IF($B$47="Лікар-терапевт",I49/L49,IF($B$47="Лікар загальної практики - сімейний лікар",I49/L49,0)))</f>
        <v>0.25334143377885782</v>
      </c>
      <c r="J50" s="176">
        <f>IF($B$47="Лікар-педіатр","x",IF($B$47="Лікар-терапевт",J49/L49,IF($B$47="Лікар загальної практики - сімейний лікар",J49/L49,0)))</f>
        <v>0.34750911300121506</v>
      </c>
      <c r="K50" s="176">
        <f>IF($B$47="Лікар-педіатр","x",IF($B$47="Лікар-терапевт",K49/L49,IF($B$47="Лікар загальної практики - сімейний лікар",K49/L49,0)))</f>
        <v>0.20352369380315918</v>
      </c>
      <c r="L50" s="176">
        <f>SUM(G50:K50)</f>
        <v>0.99999999999999989</v>
      </c>
      <c r="M50" s="767"/>
      <c r="N50" s="176">
        <f>IF($B$47="Лікар-педіатр",N49/S49,IF($B$47="Лікар-терапевт","х",IF($B$47="Лікар загальної практики - сімейний лікар",N49/S49,0)))</f>
        <v>5.6253740275284264E-2</v>
      </c>
      <c r="O50" s="176">
        <f>IF($B$47="Лікар-педіатр",O49/S49,IF($B$47="Лікар-терапевт","х",IF($B$47="Лікар загальної практики - сімейний лікар",O49/S49,0)))</f>
        <v>0.14661879114302812</v>
      </c>
      <c r="P50" s="176">
        <f>IF($B$47="Лікар-педіатр","x",IF($B$47="Лікар-терапевт",P49/S49,IF($B$47="Лікар загальної практики - сімейний лікар",P49/S49,0)))</f>
        <v>0.25314183123877915</v>
      </c>
      <c r="Q50" s="176">
        <f>IF($B$47="Лікар-педіатр","x",IF($B$47="Лікар-терапевт",Q49/S49,IF($B$47="Лікар загальної практики - сімейний лікар",Q49/S49,0)))</f>
        <v>0.34051466187911428</v>
      </c>
      <c r="R50" s="176">
        <f>IF($B$47="Лікар-педіатр","x",IF($B$47="Лікар-терапевт",R49/S49,IF($B$47="Лікар загальної практики - сімейний лікар",R49/S49,0)))</f>
        <v>0.20347097546379414</v>
      </c>
      <c r="S50" s="176">
        <f>SUM(N50:R50)</f>
        <v>0.99999999999999989</v>
      </c>
      <c r="T50" s="767"/>
      <c r="U50" s="176">
        <f>IF($B$47="Лікар-педіатр",U49/Z49,IF($B$47="Лікар-терапевт","х",IF($B$47="Лікар загальної практики - сімейний лікар",U49/Z49,0)))</f>
        <v>6.0982830076968621E-2</v>
      </c>
      <c r="V50" s="176">
        <f>IF($B$47="Лікар-педіатр",V49/Z49,IF($B$47="Лікар-терапевт","х",IF($B$47="Лікар загальної практики - сімейний лікар",V49/Z49,0)))</f>
        <v>0.14209591474245115</v>
      </c>
      <c r="W50" s="176">
        <f>IF($B$47="Лікар-педіатр","x",IF($B$47="Лікар-терапевт",W49/Z49,IF($B$47="Лікар загальної практики - сімейний лікар",W49/Z49,0)))</f>
        <v>0.24925991711071641</v>
      </c>
      <c r="X50" s="176">
        <f>IF($B$47="Лікар-педіатр","x",IF($B$47="Лікар-терапевт",X49/Z49,IF($B$47="Лікар загальної практики - сімейний лікар",X49/Z49,0)))</f>
        <v>0.34162226169330967</v>
      </c>
      <c r="Y50" s="176">
        <f>IF($B$47="Лікар-педіатр","x",IF($B$47="Лікар-терапевт",Y49/Z49,IF($B$47="Лікар загальної практики - сімейний лікар",Y49/Z49,0)))</f>
        <v>0.20603907637655416</v>
      </c>
      <c r="Z50" s="176">
        <f t="shared" si="16"/>
        <v>1</v>
      </c>
      <c r="AA50" s="767"/>
      <c r="AB50" s="176">
        <f>IF($B$47="Лікар-педіатр",AB49/AG49,IF($B$47="Лікар-терапевт","х",IF($B$47="Лікар загальної практики - сімейний лікар",AB49/AG49,0)))</f>
        <v>6.0269163253364538E-2</v>
      </c>
      <c r="AC50" s="176">
        <f>IF($B$47="Лікар-педіатр",AC49/AG49,IF($B$47="Лікар-терапевт","х",IF($B$47="Лікар загальної практики - сімейний лікар",AC49/AG49,0)))</f>
        <v>0.14277355178466938</v>
      </c>
      <c r="AD50" s="176">
        <f>IF($B$47="Лікар-педіатр","x",IF($B$47="Лікар-терапевт",AD49/AG49,IF($B$47="Лікар загальної практики - сімейний лікар",AD49/AG49,0)))</f>
        <v>0.24985371562317144</v>
      </c>
      <c r="AE50" s="176">
        <f>IF($B$47="Лікар-педіатр","x",IF($B$47="Лікар-терапевт",AE49/AG49,IF($B$47="Лікар загальної практики - сімейний лікар",AE49/AG49,0)))</f>
        <v>0.34113516676418959</v>
      </c>
      <c r="AF50" s="176">
        <f>IF($B$47="Лікар-педіатр","x",IF($B$47="Лікар-терапевт",AF49/AG49,IF($B$47="Лікар загальної практики - сімейний лікар",AF49/AG49,0)))</f>
        <v>0.20596840257460503</v>
      </c>
      <c r="AG50" s="176">
        <f>SUM(AB50:AF50)</f>
        <v>0.99999999999999989</v>
      </c>
      <c r="AH50" s="767"/>
      <c r="AI50" s="174"/>
      <c r="AJ50" s="771"/>
      <c r="AK50" s="774"/>
      <c r="AL50" s="774"/>
      <c r="AM50" s="761"/>
      <c r="AN50" s="779"/>
      <c r="AO50" s="779"/>
      <c r="AP50" s="779"/>
      <c r="AQ50" s="779"/>
      <c r="AR50" s="782"/>
    </row>
    <row r="51" spans="1:44" s="52" customFormat="1" ht="45" customHeight="1" thickBot="1" x14ac:dyDescent="0.3">
      <c r="A51" s="170"/>
      <c r="B51" s="763"/>
      <c r="C51" s="764"/>
      <c r="D51" s="765"/>
      <c r="E51" s="784"/>
      <c r="F51" s="177" t="s">
        <v>425</v>
      </c>
      <c r="G51" s="178">
        <f>IF($B$47="Лікар загальної практики - сімейний лікар",AVERAGE(G47:G49),IF($B$47="Лікар-педіатр",AVERAGE(G47:G49),IF($B$47="Лікар-терапевт","х",0)))</f>
        <v>62.333333333333336</v>
      </c>
      <c r="H51" s="178">
        <f>IF($B$47="Лікар загальної практики - сімейний лікар",AVERAGE(H47:H49),IF($B$47="Лікар-педіатр",AVERAGE(H47:H49),IF($B$47="Лікар-терапевт","х",0)))</f>
        <v>214.66666666666666</v>
      </c>
      <c r="I51" s="178">
        <f>IF($B$47="Лікар загальної практики - сімейний лікар",AVERAGE(I47:I49),IF($B$47="Лікар-педіатр","x",IF($B$47="Лікар-терапевт",AVERAGE(I47:I49),0)))</f>
        <v>360.66666666666669</v>
      </c>
      <c r="J51" s="178">
        <f>IF($B$47="Лікар загальної практики - сімейний лікар",AVERAGE(J47:J49),IF($B$47="Лікар-педіатр","x",IF($B$47="Лікар-терапевт",AVERAGE(J47:J49),0)))</f>
        <v>540.33333333333337</v>
      </c>
      <c r="K51" s="178">
        <f>IF($B$47="Лікар загальної практики - сімейний лікар",AVERAGE(K47:K49),IF($B$47="Лікар-педіатр","x",IF($B$47="Лікар-терапевт",AVERAGE(K47:K49),0)))</f>
        <v>315</v>
      </c>
      <c r="L51" s="179">
        <f>SUM(G51:K51)</f>
        <v>1493</v>
      </c>
      <c r="M51" s="768"/>
      <c r="N51" s="178">
        <f>IF($B$47="Лікар загальної практики - сімейний лікар",AVERAGE(N47:N49),IF($B$47="Лікар-педіатр",AVERAGE(N47:N49),IF($B$47="Лікар-терапевт","х",0)))</f>
        <v>67.666666666666671</v>
      </c>
      <c r="O51" s="178">
        <f>IF($B$47="Лікар загальної практики - сімейний лікар",AVERAGE(O47:O49),IF($B$47="Лікар-педіатр",AVERAGE(O47:O49),IF($B$47="Лікар-терапевт","х",0)))</f>
        <v>220</v>
      </c>
      <c r="P51" s="178">
        <f>IF($B$47="Лікар загальної практики - сімейний лікар",AVERAGE(P47:P49),IF($B$47="Лікар-педіатр","x",IF($B$47="Лікар-терапевт",AVERAGE(P47:P49),0)))</f>
        <v>392.66666666666669</v>
      </c>
      <c r="Q51" s="178">
        <f>IF($B$47="Лікар загальної практики - сімейний лікар",AVERAGE(Q47:Q49),IF($B$47="Лікар-педіатр","x",IF($B$47="Лікар-терапевт",AVERAGE(Q47:Q49),0)))</f>
        <v>540.33333333333337</v>
      </c>
      <c r="R51" s="178">
        <f>IF($B$47="Лікар загальної практики - сімейний лікар",AVERAGE(R47:R49),IF($B$47="Лікар-педіатр","x",IF($B$47="Лікар-терапевт",AVERAGE(R47:R49),0)))</f>
        <v>319</v>
      </c>
      <c r="S51" s="179">
        <f>SUM(N51:R51)</f>
        <v>1539.6666666666667</v>
      </c>
      <c r="T51" s="768"/>
      <c r="U51" s="178">
        <f>IF($B$47="Лікар загальної практики - сімейний лікар",AVERAGE(U47:U49),IF($B$47="Лікар-педіатр",AVERAGE(U47:U49),IF($B$47="Лікар-терапевт","х",0)))</f>
        <v>91.333333333333329</v>
      </c>
      <c r="V51" s="178">
        <f>IF($B$47="Лікар загальної практики - сімейний лікар",AVERAGE(V47:V49),IF($B$47="Лікар-педіатр",AVERAGE(V47:V49),IF($B$47="Лікар-терапевт","х",0)))</f>
        <v>223.33333333333334</v>
      </c>
      <c r="W51" s="178">
        <f>IF($B$47="Лікар загальної практики - сімейний лікар",AVERAGE(W47:W49),IF($B$47="Лікар-педіатр","x",IF($B$47="Лікар-терапевт",AVERAGE(W47:W49),0)))</f>
        <v>397</v>
      </c>
      <c r="X51" s="178">
        <f>IF($B$47="Лікар загальної практики - сімейний лікар",AVERAGE(X47:X49),IF($B$47="Лікар-педіатр","x",IF($B$47="Лікар-терапевт",AVERAGE(X47:X49),0)))</f>
        <v>559.66666666666663</v>
      </c>
      <c r="Y51" s="178">
        <f>IF($B$47="Лікар загальної практики - сімейний лікар",AVERAGE(Y47:Y49),IF($B$47="Лікар-педіатр","x",IF($B$47="Лікар-терапевт",AVERAGE(Y47:Y49),0)))</f>
        <v>322.66666666666669</v>
      </c>
      <c r="Z51" s="179">
        <f t="shared" si="16"/>
        <v>1594.0000000000002</v>
      </c>
      <c r="AA51" s="768"/>
      <c r="AB51" s="178">
        <f>IF($B$47="Лікар загальної практики - сімейний лікар",AVERAGE(AB47:AB49),IF($B$47="Лікар-педіатр",AVERAGE(AB47:AB49),IF($B$47="Лікар-терапевт","х",0)))</f>
        <v>93.333333333333329</v>
      </c>
      <c r="AC51" s="178">
        <f>IF($B$47="Лікар загальної практики - сімейний лікар",AVERAGE(AC47:AC49),IF($B$47="Лікар-педіатр",AVERAGE(AC47:AC49),IF($B$47="Лікар-терапевт","х",0)))</f>
        <v>228.66666666666666</v>
      </c>
      <c r="AD51" s="178">
        <f>IF($B$47="Лікар загальної практики - сімейний лікар",AVERAGE(AD47:AD49),IF($B$47="Лікар-педіатр","x",IF($B$47="Лікар-терапевт",AVERAGE(AD47:AD49),0)))</f>
        <v>412.33333333333331</v>
      </c>
      <c r="AE51" s="178">
        <f>IF($B$47="Лікар загальної практики - сімейний лікар",AVERAGE(AE47:AE49),IF($B$47="Лікар-педіатр","x",IF($B$47="Лікар-терапевт",AVERAGE(AE47:AE49),0)))</f>
        <v>562.66666666666663</v>
      </c>
      <c r="AF51" s="178">
        <f>IF($B$47="Лікар загальної практики - сімейний лікар",AVERAGE(AF47:AF49),IF($B$47="Лікар-педіатр","x",IF($B$47="Лікар-терапевт",AVERAGE(AF47:AF49),0)))</f>
        <v>327.33333333333331</v>
      </c>
      <c r="AG51" s="179">
        <f>SUM(AB51:AF51)</f>
        <v>1624.3333333333333</v>
      </c>
      <c r="AH51" s="769"/>
      <c r="AI51" s="174"/>
      <c r="AJ51" s="771"/>
      <c r="AK51" s="774"/>
      <c r="AL51" s="774"/>
      <c r="AM51" s="762"/>
      <c r="AN51" s="780"/>
      <c r="AO51" s="780"/>
      <c r="AP51" s="780"/>
      <c r="AQ51" s="780"/>
      <c r="AR51" s="783"/>
    </row>
    <row r="52" spans="1:44" s="52" customFormat="1" ht="40.5" x14ac:dyDescent="0.25">
      <c r="A52" s="170"/>
      <c r="B52" s="763"/>
      <c r="C52" s="764"/>
      <c r="D52" s="765"/>
      <c r="E52" s="764"/>
      <c r="F52" s="210" t="str">
        <f>IF(B47="Лікар-педіатр",Законод!$C$17,IF(B47="Лікар загальної практики - сімейний лікар",Законод!$C$21,IF(B47="Лікар-терапевт",Законод!$C$25,"х")))</f>
        <v>ліміт (до 1800)</v>
      </c>
      <c r="G52" s="181">
        <f>IF($B$47="Лікар загальної практики - сімейний лікар",IF(L51&lt;=Законод!$C$22,G51,Законод!$C$22*'01_Доходи'!G50),IF($B$47="Лікар-педіатр",IF(L51&lt;=Законод!$C$18,G51,Законод!$C$18*'01_Доходи'!G50),IF($B$47="Лікар-терапевт","x",0)))</f>
        <v>62.333333333333336</v>
      </c>
      <c r="H52" s="181">
        <f>IF($B$47="Лікар загальної практики - сімейний лікар",IF(L51&lt;=Законод!$C$22,H51,Законод!$C$22*'01_Доходи'!H50),IF($B$47="Лікар-педіатр",IF(L51&lt;=Законод!$C$18,H51,Законод!$C$18*'01_Доходи'!H50),IF($B$47="Лікар-терапевт","x",0)))</f>
        <v>214.66666666666666</v>
      </c>
      <c r="I52" s="181">
        <f>IF($B$47="Лікар загальної практики - сімейний лікар",IF(L51&lt;=Законод!$C$22,I51,Законод!$C$22*'01_Доходи'!I50),IF($B$47="Лікар-педіатр","x",IF($B$47="Лікар-терапевт",IF(L51&lt;=Законод!$C$26,I51,Законод!$C$26*'01_Доходи'!I50),0)))</f>
        <v>360.66666666666669</v>
      </c>
      <c r="J52" s="181">
        <f>IF($B$47="Лікар загальної практики - сімейний лікар",IF(L51&lt;=Законод!$C$22,J51,Законод!$C$22*'01_Доходи'!J50),IF($B$47="Лікар-педіатр","x",IF($B$47="Лікар-терапевт",IF(L51&lt;=Законод!$C$26,J51,Законод!$C$26*'01_Доходи'!J50),0)))</f>
        <v>540.33333333333337</v>
      </c>
      <c r="K52" s="181">
        <f>IF($B$47="Лікар загальної практики - сімейний лікар",IF(L51&lt;=Законод!$C$22,K51,Законод!$C$22*'01_Доходи'!K50),IF($B$47="Лікар-педіатр","x",IF($B$47="Лікар-терапевт",IF(L51&lt;=Законод!$C$26,K51,Законод!$C$26*'01_Доходи'!K50),0)))</f>
        <v>315</v>
      </c>
      <c r="L52" s="182">
        <f>SUM(G52:K52)</f>
        <v>1493</v>
      </c>
      <c r="M52" s="767"/>
      <c r="N52" s="181">
        <f>IF($B$47="Лікар загальної практики - сімейний лікар",IF(S51&lt;=Законод!$C$22,N51,Законод!$C$22*'01_Доходи'!N50),IF($B$47="Лікар-педіатр",IF(S51&lt;=Законод!$C$18,N51,Законод!$C$18*'01_Доходи'!N50),IF($B$47="Лікар-терапевт","x",0)))</f>
        <v>67.666666666666671</v>
      </c>
      <c r="O52" s="181">
        <f>IF($B$47="Лікар загальної практики - сімейний лікар",IF(S51&lt;=Законод!$C$22,O51,Законод!$C$22*'01_Доходи'!O50),IF($B$47="Лікар-педіатр",IF(S51&lt;=Законод!$C$18,O51,Законод!$C$18*'01_Доходи'!O50),IF($B$47="Лікар-терапевт","x",0)))</f>
        <v>220</v>
      </c>
      <c r="P52" s="181">
        <f>IF($B$47="Лікар загальної практики - сімейний лікар",IF(S51&lt;=Законод!$C$22,P51,Законод!$C$22*'01_Доходи'!P50),IF($B$47="Лікар-педіатр","x",IF($B$47="Лікар-терапевт",IF(S51&lt;=Законод!$C$26,P51,Законод!$C$26*'01_Доходи'!P50),0)))</f>
        <v>392.66666666666669</v>
      </c>
      <c r="Q52" s="181">
        <f>IF($B$47="Лікар загальної практики - сімейний лікар",IF(S51&lt;=Законод!$C$22,Q51,Законод!$C$22*'01_Доходи'!Q50),IF($B$47="Лікар-педіатр","x",IF($B$47="Лікар-терапевт",IF(S51&lt;=Законод!$C$26,Q51,Законод!$C$26*'01_Доходи'!Q50),0)))</f>
        <v>540.33333333333337</v>
      </c>
      <c r="R52" s="181">
        <f>IF($B$47="Лікар загальної практики - сімейний лікар",IF(S51&lt;=Законод!$C$22,R51,Законод!$C$22*'01_Доходи'!R50),IF($B$47="Лікар-педіатр","x",IF($B$47="Лікар-терапевт",IF(S51&lt;=Законод!$C$26,R51,Законод!$C$26*'01_Доходи'!R50),0)))</f>
        <v>319</v>
      </c>
      <c r="S52" s="182">
        <f>SUM(N52:R52)</f>
        <v>1539.6666666666667</v>
      </c>
      <c r="T52" s="767"/>
      <c r="U52" s="181">
        <f>IF($B$47="Лікар загальної практики - сімейний лікар",IF(Z51&lt;=Законод!$C$22,U51,Законод!$C$22*'01_Доходи'!U50),IF($B$47="Лікар-педіатр",IF(Z51&lt;=Законод!$C$18,U51,Законод!$C$18*'01_Доходи'!U50),IF($B$47="Лікар-терапевт","x",0)))</f>
        <v>91.333333333333329</v>
      </c>
      <c r="V52" s="181">
        <f>IF($B$47="Лікар загальної практики - сімейний лікар",IF(Z51&lt;=Законод!$C$22,V51,Законод!$C$22*'01_Доходи'!V50),IF($B$47="Лікар-педіатр",IF(Z51&lt;=Законод!$C$18,V51,Законод!$C$18*'01_Доходи'!V50),IF($B$47="Лікар-терапевт","x",0)))</f>
        <v>223.33333333333334</v>
      </c>
      <c r="W52" s="181">
        <f>IF($B$47="Лікар загальної практики - сімейний лікар",IF(Z51&lt;=Законод!$C$22,W51,Законод!$C$22*'01_Доходи'!W50),IF($B$47="Лікар-педіатр","x",IF($B$47="Лікар-терапевт",IF(Z51&lt;=Законод!$C$26,W51,Законод!$C$26*'01_Доходи'!W50),0)))</f>
        <v>397</v>
      </c>
      <c r="X52" s="181">
        <f>IF($B$47="Лікар загальної практики - сімейний лікар",IF(Z51&lt;=Законод!$C$22,X51,Законод!$C$22*'01_Доходи'!X50),IF($B$47="Лікар-педіатр","x",IF($B$47="Лікар-терапевт",IF(Z51&lt;=Законод!$C$26,X51,Законод!$C$26*'01_Доходи'!X50),0)))</f>
        <v>559.66666666666663</v>
      </c>
      <c r="Y52" s="181">
        <f>IF($B$47="Лікар загальної практики - сімейний лікар",IF(Z51&lt;=Законод!$C$22,Y51,Законод!$C$22*'01_Доходи'!Y50),IF($B$47="Лікар-педіатр","x",IF($B$47="Лікар-терапевт",IF(Z51&lt;=Законод!$C$26,Y51,Законод!$C$26*'01_Доходи'!Y50),0)))</f>
        <v>322.66666666666669</v>
      </c>
      <c r="Z52" s="182">
        <f t="shared" si="16"/>
        <v>1594.0000000000002</v>
      </c>
      <c r="AA52" s="767"/>
      <c r="AB52" s="181">
        <f>IF($B$47="Лікар загальної практики - сімейний лікар",IF(AG51&lt;=Законод!$C$22,AB51,Законод!$C$22*'01_Доходи'!AB50),IF($B$47="Лікар-педіатр",IF(AG51&lt;=Законод!$C$18,AB51,Законод!$C$18*'01_Доходи'!AB50),IF($B$47="Лікар-терапевт","x",0)))</f>
        <v>93.333333333333329</v>
      </c>
      <c r="AC52" s="181">
        <f>IF($B$47="Лікар загальної практики - сімейний лікар",IF(AG51&lt;=Законод!$C$22,AC51,Законод!$C$22*'01_Доходи'!AC50),IF($B$47="Лікар-педіатр",IF(AG51&lt;=Законод!$C$18,AC51,Законод!$C$18*'01_Доходи'!AC50),IF($B$47="Лікар-терапевт","x",0)))</f>
        <v>228.66666666666666</v>
      </c>
      <c r="AD52" s="181">
        <f>IF($B$47="Лікар загальної практики - сімейний лікар",IF(AG51&lt;=Законод!$C$22,AD51,Законод!$C$22*'01_Доходи'!AD50),IF($B$47="Лікар-педіатр","x",IF($B$47="Лікар-терапевт",IF(AG51&lt;=Законод!$C$26,AD51,Законод!$C$26*'01_Доходи'!AD50),0)))</f>
        <v>412.33333333333331</v>
      </c>
      <c r="AE52" s="181">
        <f>IF($B$47="Лікар загальної практики - сімейний лікар",IF(AG51&lt;=Законод!$C$22,AE51,Законод!$C$22*'01_Доходи'!AE50),IF($B$47="Лікар-педіатр","x",IF($B$47="Лікар-терапевт",IF(AG51&lt;=Законод!$C$26,AE51,Законод!$C$26*'01_Доходи'!AE50),0)))</f>
        <v>562.66666666666663</v>
      </c>
      <c r="AF52" s="181">
        <f>IF($B$47="Лікар загальної практики - сімейний лікар",IF(AG51&lt;=Законод!$C$22,AF51,Законод!$C$22*'01_Доходи'!AF50),IF($B$47="Лікар-педіатр","x",IF($B$47="Лікар-терапевт",IF(AG51&lt;=Законод!$C$26,AF51,Законод!$C$26*'01_Доходи'!AF50),0)))</f>
        <v>327.33333333333331</v>
      </c>
      <c r="AG52" s="182">
        <f>SUM(AB52:AF52)</f>
        <v>1624.3333333333333</v>
      </c>
      <c r="AH52" s="767"/>
      <c r="AI52" s="174"/>
      <c r="AJ52" s="771"/>
      <c r="AK52" s="774"/>
      <c r="AL52" s="774"/>
      <c r="AM52" s="318" t="s">
        <v>186</v>
      </c>
      <c r="AN52" s="183">
        <f>IF(B47="Лікар загальної практики - сімейний лікар",G52*Законод!$C$11+'01_Доходи'!H52*Законод!$D$11+'01_Доходи'!I52*Законод!$E$11+'01_Доходи'!J52*Законод!$F$11+'01_Доходи'!K52*Законод!$G$11,IF(B47="Лікар-педіатр",G52*Законод!$C$11+'01_Доходи'!H52*Законод!$D$11,IF(B47="Лікар-терапевт",'01_Доходи'!I52*Законод!$E$11+'01_Доходи'!J52*Законод!$F$11+'01_Доходи'!K52*Законод!$G$11,0)))</f>
        <v>298600.99912916665</v>
      </c>
      <c r="AO52" s="183">
        <f>IF(B47="Лікар загальної практики - сімейний лікар",N52*Законод!$C$11+'01_Доходи'!O52*Законод!$D$11+'01_Доходи'!P52*Законод!$E$11+'01_Доходи'!Q52*Законод!$F$11+'01_Доходи'!R52*Законод!$G$11,IF(B47="Лікар-педіатр",N52*Законод!$C$11+'01_Доходи'!O52*Законод!$D$11,IF(B47="Лікар-терапевт",'01_Доходи'!P52*Законод!$E$11+'01_Доходи'!Q52*Законод!$F$11+'01_Доходи'!R52*Законод!$G$11,0)))</f>
        <v>307396.7949958333</v>
      </c>
      <c r="AP52" s="183">
        <f>IF(B47="Лікар загальної практики - сімейний лікар",U52*Законод!$C$11+'01_Доходи'!V52*Законод!$D$11+'01_Доходи'!W52*Законод!$E$11+'01_Доходи'!X52*Законод!$F$11+'01_Доходи'!Y52*Законод!$G$11,IF(B47="Лікар-педіатр",U52*Законод!$C$11+'01_Доходи'!V52*Законод!$D$11,IF(B47="Лікар-терапевт",'01_Доходи'!W52*Законод!$E$11+'01_Доходи'!X52*Законод!$F$11+'01_Доходи'!Y52*Законод!$G$11,0)))</f>
        <v>324421.40874166664</v>
      </c>
      <c r="AQ52" s="183">
        <f>IF(B47="Лікар загальної практики - сімейний лікар",AB52*Законод!$C$11+'01_Доходи'!AC52*Законод!$D$11+'01_Доходи'!AD52*Законод!$E$11+'01_Доходи'!AE52*Законод!$F$11+'01_Доходи'!AF52*Законод!$G$11,IF(B47="Лікар-педіатр",AB52*Законод!$C$11+'01_Доходи'!AC52*Законод!$D$11,IF(B47="Лікар-терапевт",'01_Доходи'!AD52*Законод!$E$11+'01_Доходи'!AE52*Законод!$F$11+'01_Доходи'!AF52*Законод!$G$11,0)))</f>
        <v>330260.05614999996</v>
      </c>
      <c r="AR52" s="184">
        <f>SUM(AN52:AQ52)</f>
        <v>1260679.2590166666</v>
      </c>
    </row>
    <row r="53" spans="1:44" s="52" customFormat="1" ht="31.9" customHeight="1" x14ac:dyDescent="0.25">
      <c r="A53" s="170"/>
      <c r="B53" s="763"/>
      <c r="C53" s="764"/>
      <c r="D53" s="765"/>
      <c r="E53" s="764"/>
      <c r="F53" s="211" t="str">
        <f>IF(B47="Лікар-педіатр",Законод!$E$17,IF(B47="Лікар загальної практики - сімейний лікар",Законод!$E$21,IF(B47="Лікар-терапевт",Законод!$E$25,"х")))</f>
        <v>понад ліміт (1801-1980)</v>
      </c>
      <c r="G53" s="776" t="s">
        <v>158</v>
      </c>
      <c r="H53" s="776"/>
      <c r="I53" s="776"/>
      <c r="J53" s="776"/>
      <c r="K53" s="776"/>
      <c r="L53" s="169">
        <f>IF($B$47="Лікар загальної практики - сімейний лікар",IF(L51&lt;Законод!$C$22,0,(IF(AND(L51&gt;=Законод!$E$22,L51&lt;=Законод!$E$23),L51-Законод!$C$22,IF('01_Доходи'!L51&gt;=Законод!$F$22,Законод!$E$24,0)))),IF($B$47="Лікар-педіатр",IF(L51&lt;Законод!$C$18,0,(IF(AND(L51&gt;=Законод!$E$18,L51&lt;=Законод!$E$19),L51-Законод!$C$18,IF('01_Доходи'!L51&gt;=Законод!$F$18,Законод!$E$20,0)))),IF($B$47="Лікар-терапевт",IF(L51&lt;Законод!$C$26,0,(IF(AND(L51&gt;=Законод!$E$26,L51&lt;=Законод!$E$27),L51-Законод!$C$26,IF('01_Доходи'!L51&gt;=Законод!$F$26,Законод!$E$28,0)))),0)))</f>
        <v>0</v>
      </c>
      <c r="M53" s="767"/>
      <c r="N53" s="776" t="s">
        <v>158</v>
      </c>
      <c r="O53" s="776"/>
      <c r="P53" s="776"/>
      <c r="Q53" s="776"/>
      <c r="R53" s="776"/>
      <c r="S53" s="169">
        <f>IF($B$47="Лікар загальної практики - сімейний лікар",IF(S51&lt;Законод!$C$22,0,(IF(AND(S51&gt;=Законод!$E$22,S51&lt;=Законод!$E$23),S51-Законод!$C$22,IF('01_Доходи'!S51&gt;=Законод!$F$22,Законод!$E$24,0)))),IF($B$47="Лікар-педіатр",IF(S51&lt;Законод!$C$18,0,(IF(AND(S51&gt;=Законод!$E$18,S51&lt;=Законод!$E$19),S51-Законод!$C$18,IF('01_Доходи'!S51&gt;=Законод!$F$18,Законод!$E$20,0)))),IF($B$47="Лікар-терапевт",IF(S51&lt;Законод!$C$26,0,(IF(AND(S51&gt;=Законод!$E$26,S51&lt;=Законод!$E$27),S51-Законод!$C$26,IF('01_Доходи'!S51&gt;=Законод!$F$26,Законод!$E$28,0)))),0)))</f>
        <v>0</v>
      </c>
      <c r="T53" s="767"/>
      <c r="U53" s="776" t="s">
        <v>158</v>
      </c>
      <c r="V53" s="776"/>
      <c r="W53" s="776"/>
      <c r="X53" s="776"/>
      <c r="Y53" s="776"/>
      <c r="Z53" s="169">
        <f>IF($B$47="Лікар загальної практики - сімейний лікар",IF(Z51&lt;Законод!$C$22,0,(IF(AND(Z51&gt;=Законод!$E$22,Z51&lt;=Законод!$E$23),Z51-Законод!$C$22,IF('01_Доходи'!Z51&gt;=Законод!$F$22,Законод!$E$24,0)))),IF($B$47="Лікар-педіатр",IF(Z51&lt;Законод!$C$18,0,(IF(AND(Z51&gt;=Законод!$E$18,Z51&lt;=Законод!$E$19),Z51-Законод!$C$18,IF('01_Доходи'!Z51&gt;=Законод!$F$18,Законод!$E$20,0)))),IF($B$47="Лікар-терапевт",IF(Z51&lt;Законод!$C$26,0,(IF(AND(Z51&gt;=Законод!$E$26,Z51&lt;=Законод!$E$27),Z51-Законод!$C$26,IF('01_Доходи'!Z51&gt;=Законод!$F$26,Законод!$E$28,0)))),0)))</f>
        <v>0</v>
      </c>
      <c r="AA53" s="767"/>
      <c r="AB53" s="776" t="s">
        <v>158</v>
      </c>
      <c r="AC53" s="776"/>
      <c r="AD53" s="776"/>
      <c r="AE53" s="776"/>
      <c r="AF53" s="776"/>
      <c r="AG53" s="169">
        <f>IF($B$47="Лікар загальної практики - сімейний лікар",IF(AG51&lt;Законод!$C$22,0,(IF(AND(AG51&gt;=Законод!$E$22,AG51&lt;=Законод!$E$23),AG51-Законод!$C$22,IF('01_Доходи'!AG51&gt;=Законод!$F$22,Законод!$E$24,0)))),IF($B$47="Лікар-педіатр",IF(AG51&lt;Законод!$C$18,0,(IF(AND(AG51&gt;=Законод!$E$18,AG51&lt;=Законод!$E$19),AG51-Законод!$C$18,IF('01_Доходи'!AG51&gt;=Законод!$F$18,Законод!$E$20,0)))),IF($B$47="Лікар-терапевт",IF(AG51&lt;Законод!$C$26,0,(IF(AND(AG51&gt;=Законод!$E$26,AG51&lt;=Законод!$E$27),AG51-Законод!$C$26,IF('01_Доходи'!AG51&gt;=Законод!$F$26,Законод!$E$28,0)))),0)))</f>
        <v>0</v>
      </c>
      <c r="AH53" s="767"/>
      <c r="AI53" s="174"/>
      <c r="AJ53" s="771"/>
      <c r="AK53" s="774"/>
      <c r="AL53" s="774"/>
      <c r="AM53" s="757" t="s">
        <v>187</v>
      </c>
      <c r="AN53" s="183">
        <f>IF(B47="Лікар загальної практики - сімейний лікар",L53*Законод!$C$9/4*Законод!$E$16,IF(B47="Лікар-педіатр",L53*Законод!$C$9/4*Законод!$E$16,IF(B47="Лікар-терапевт",L53*Законод!$C$9/4*Законод!$E$16,0)))</f>
        <v>0</v>
      </c>
      <c r="AO53" s="183">
        <f>IF(B47="Лікар загальної практики - сімейний лікар",S53*Законод!$C$9/4*Законод!$E$16,IF(B47="Лікар-педіатр",S53*Законод!$C$9/4*Законод!$E$16,IF(B47="Лікар-терапевт",S53*Законод!$C$9/4*Законод!$E$16,0)))</f>
        <v>0</v>
      </c>
      <c r="AP53" s="183">
        <f>IF(B47="Лікар загальної практики - сімейний лікар",Z53*Законод!$C$9/4*Законод!$E$16,IF(B47="Лікар-педіатр",Z53*Законод!$C$9/4*Законод!$E$16,IF(B47="Лікар-терапевт",Z53*Законод!$C$9/4*Законод!$E$16,0)))</f>
        <v>0</v>
      </c>
      <c r="AQ53" s="183">
        <f>IF(B47="Лікар загальної практики - сімейний лікар",AG53*Законод!$C$9/4*Законод!$E$16,IF(B47="Лікар-педіатр",AG53*Законод!$C$9/4*Законод!$E$16,IF(B47="Лікар-терапевт",AG53*Законод!$C$9/4*Законод!$E$16,0)))</f>
        <v>0</v>
      </c>
      <c r="AR53" s="184">
        <f>SUM(AN53:AQ53)</f>
        <v>0</v>
      </c>
    </row>
    <row r="54" spans="1:44" s="52" customFormat="1" ht="31.9" customHeight="1" x14ac:dyDescent="0.25">
      <c r="A54" s="170"/>
      <c r="B54" s="763"/>
      <c r="C54" s="764"/>
      <c r="D54" s="765"/>
      <c r="E54" s="764"/>
      <c r="F54" s="211" t="str">
        <f>IF(B47="Лікар-педіатр",Законод!$F$17,IF(B47="Лікар загальної практики - сімейний лікар",Законод!$F$21,IF(B47="Лікар-терапевт",Законод!$F$25,"х")))</f>
        <v>понад ліміт (1981-2160)</v>
      </c>
      <c r="G54" s="776" t="s">
        <v>158</v>
      </c>
      <c r="H54" s="776"/>
      <c r="I54" s="776"/>
      <c r="J54" s="776"/>
      <c r="K54" s="776"/>
      <c r="L54" s="169">
        <f>IF($B$47="Лікар загальної практики - сімейний лікар",IF(L51&lt;Законод!$C$22,0,(IF(AND(L51&gt;=Законод!$F$22,L51&lt;=Законод!$F$23),L51-Законод!$E$23,IF('01_Доходи'!L51&gt;=Законод!$G$22,Законод!$F$24,0)))),IF($B$47="Лікар-педіатр",IF(L51&lt;Законод!$C$18,0,(IF(AND(L51&gt;=Законод!$F$18,L51&lt;=Законод!$F$19),L51-Законод!$E$19,IF('01_Доходи'!L51&gt;=Законод!$G$18,Законод!$F$20,0)))),IF($B$47="Лікар-терапевт",IF(L51&lt;Законод!$C$26,0,(IF(AND(L51&gt;=Законод!$F$26,L51&lt;=Законод!$F$27),L51-Законод!$E$27,IF('01_Доходи'!L51&gt;=Законод!$G$26,Законод!$F$28,0)))),0)))</f>
        <v>0</v>
      </c>
      <c r="M54" s="767"/>
      <c r="N54" s="776" t="s">
        <v>158</v>
      </c>
      <c r="O54" s="776"/>
      <c r="P54" s="776"/>
      <c r="Q54" s="776"/>
      <c r="R54" s="776"/>
      <c r="S54" s="169">
        <f>IF($B$47="Лікар загальної практики - сімейний лікар",IF(S51&lt;Законод!$C$22,0,(IF(AND(S51&gt;=Законод!$F$22,S51&lt;=Законод!$F$23),S51-Законод!$E$23,IF('01_Доходи'!S51&gt;=Законод!$G$22,Законод!$F$24,0)))),IF($B$47="Лікар-педіатр",IF(S51&lt;Законод!$C$18,0,(IF(AND(S51&gt;=Законод!$F$18,S51&lt;=Законод!$F$19),S51-Законод!$E$19,IF('01_Доходи'!S51&gt;=Законод!$G$18,Законод!$F$20,0)))),IF($B$47="Лікар-терапевт",IF(S51&lt;Законод!$C$26,0,(IF(AND(S51&gt;=Законод!$F$26,S51&lt;=Законод!$F$27),S51-Законод!$E$27,IF('01_Доходи'!S51&gt;=Законод!$G$26,Законод!$F$28,0)))),0)))</f>
        <v>0</v>
      </c>
      <c r="T54" s="767"/>
      <c r="U54" s="776" t="s">
        <v>158</v>
      </c>
      <c r="V54" s="776"/>
      <c r="W54" s="776"/>
      <c r="X54" s="776"/>
      <c r="Y54" s="776"/>
      <c r="Z54" s="169">
        <f>IF($B$47="Лікар загальної практики - сімейний лікар",IF(Z51&lt;Законод!$C$22,0,(IF(AND(Z51&gt;=Законод!$F$22,Z51&lt;=Законод!$F$23),Z51-Законод!$E$23,IF('01_Доходи'!Z51&gt;=Законод!$G$22,Законод!$F$24,0)))),IF($B$47="Лікар-педіатр",IF(Z51&lt;Законод!$C$18,0,(IF(AND(Z51&gt;=Законод!$F$18,Z51&lt;=Законод!$F$19),Z51-Законод!$E$19,IF('01_Доходи'!Z51&gt;=Законод!$G$18,Законод!$F$20,0)))),IF($B$47="Лікар-терапевт",IF(Z51&lt;Законод!$C$26,0,(IF(AND(Z51&gt;=Законод!$F$26,Z51&lt;=Законод!$F$27),Z51-Законод!$E$27,IF('01_Доходи'!Z51&gt;=Законод!$G$26,Законод!$F$28,0)))),0)))</f>
        <v>0</v>
      </c>
      <c r="AA54" s="767"/>
      <c r="AB54" s="776" t="s">
        <v>158</v>
      </c>
      <c r="AC54" s="776"/>
      <c r="AD54" s="776"/>
      <c r="AE54" s="776"/>
      <c r="AF54" s="776"/>
      <c r="AG54" s="169">
        <f>IF($B$47="Лікар загальної практики - сімейний лікар",IF(AG51&lt;Законод!$C$22,0,(IF(AND(AG51&gt;=Законод!$F$22,AG51&lt;=Законод!$F$23),AG51-Законод!$E$23,IF('01_Доходи'!AG51&gt;=Законод!$G$22,Законод!$F$24,0)))),IF($B$47="Лікар-педіатр",IF(AG51&lt;Законод!$C$18,0,(IF(AND(AG51&gt;=Законод!$F$18,AG51&lt;=Законод!$F$19),AG51-Законод!$E$19,IF('01_Доходи'!AG51&gt;=Законод!$G$18,Законод!$F$20,0)))),IF($B$47="Лікар-терапевт",IF(AG51&lt;Законод!$C$26,0,(IF(AND(AG51&gt;=Законод!$F$26,AG51&lt;=Законод!$F$27),AG51-Законод!$E$27,IF('01_Доходи'!AG51&gt;=Законод!$G$26,Законод!$F$28,0)))),0)))</f>
        <v>0</v>
      </c>
      <c r="AH54" s="767"/>
      <c r="AI54" s="174"/>
      <c r="AJ54" s="771"/>
      <c r="AK54" s="774"/>
      <c r="AL54" s="774"/>
      <c r="AM54" s="758"/>
      <c r="AN54" s="183">
        <f>IF(B47="Лікар загальної практики - сімейний лікар",L54*Законод!$C$9/4*Законод!$F$16,IF(B47="Лікар-педіатр",L54*Законод!$C$9/4*Законод!$F$16,IF(B47="Лікар-терапевт",L54*Законод!$C$9/4*Законод!$F$16,0)))</f>
        <v>0</v>
      </c>
      <c r="AO54" s="183">
        <f>IF(B47="Лікар загальної практики - сімейний лікар",S54*Законод!$C$9/4*Законод!$F$16,IF(B47="Лікар-педіатр",S54*Законод!$C$9/4*Законод!$F$16,IF(B47="Лікар-терапевт",S54*Законод!$C$9/4*Законод!$F$16,0)))</f>
        <v>0</v>
      </c>
      <c r="AP54" s="183">
        <f>IF(B47="Лікар загальної практики - сімейний лікар",Z54*Законод!$C$9/4*Законод!$F$16,IF(B47="Лікар-педіатр",Z54*Законод!$C$9/4*Законод!$F$16,IF(B47="Лікар-терапевт",Z54*Законод!$C$9/4*Законод!$F$16,0)))</f>
        <v>0</v>
      </c>
      <c r="AQ54" s="183">
        <f>IF(B47="Лікар загальної практики - сімейний лікар",AG54*Законод!$C$9/4*Законод!$F$16,IF(B47="Лікар-педіатр",AG54*Законод!$C$9/4*Законод!$F$16,IF(B47="Лікар-терапевт",AG54*Законод!$C$9/4*Законод!$F$16,0)))</f>
        <v>0</v>
      </c>
      <c r="AR54" s="184">
        <f>SUM(AN54:AQ54)</f>
        <v>0</v>
      </c>
    </row>
    <row r="55" spans="1:44" s="52" customFormat="1" ht="31.9" customHeight="1" x14ac:dyDescent="0.25">
      <c r="A55" s="170"/>
      <c r="B55" s="763"/>
      <c r="C55" s="764"/>
      <c r="D55" s="765"/>
      <c r="E55" s="764"/>
      <c r="F55" s="211" t="str">
        <f>IF(B47="Лікар-педіатр",Законод!$G$17,IF(B47="Лікар загальної практики - сімейний лікар",Законод!$G$21,IF(B47="Лікар-терапевт",Законод!$G$25,"х")))</f>
        <v>понад ліміт (2161-2340)</v>
      </c>
      <c r="G55" s="776" t="s">
        <v>158</v>
      </c>
      <c r="H55" s="776"/>
      <c r="I55" s="776"/>
      <c r="J55" s="776"/>
      <c r="K55" s="776"/>
      <c r="L55" s="169">
        <f>IF($B$47="Лікар загальної практики - сімейний лікар",IF(L51&lt;Законод!$C$22,0,(IF(AND(L51&gt;=Законод!$G$22,L51&lt;=Законод!$G$23),L51-Законод!$F$23,IF('01_Доходи'!L51&gt;=Законод!$H$22,Законод!$G$24,0)))),IF($B$47="Лікар-педіатр",IF(L51&lt;Законод!$C$18,0,(IF(AND(L51&gt;=Законод!$G$18,L51&lt;=Законод!$G$19),L51-Законод!$F$19,IF('01_Доходи'!L51&gt;=Законод!$H$18,Законод!$G$20,0)))),IF($B$47="Лікар-терапевт",IF(L51&lt;Законод!$C$26,0,(IF(AND(L51&gt;=Законод!$G$26,L51&lt;=Законод!$G$27),L51-Законод!$F$27,IF('01_Доходи'!L51&gt;=Законод!$H$26,Законод!$G$28,0)))),0)))</f>
        <v>0</v>
      </c>
      <c r="M55" s="767"/>
      <c r="N55" s="776" t="s">
        <v>158</v>
      </c>
      <c r="O55" s="776"/>
      <c r="P55" s="776"/>
      <c r="Q55" s="776"/>
      <c r="R55" s="776"/>
      <c r="S55" s="169">
        <f>IF($B$47="Лікар загальної практики - сімейний лікар",IF(S51&lt;Законод!$C$22,0,(IF(AND(S51&gt;=Законод!$G$22,S51&lt;=Законод!$G$23),S51-Законод!$F$23,IF('01_Доходи'!S51&gt;=Законод!$H$22,Законод!$G$24,0)))),IF($B$47="Лікар-педіатр",IF(S51&lt;Законод!$C$18,0,(IF(AND(S51&gt;=Законод!$G$18,S51&lt;=Законод!$G$19),S51-Законод!$F$19,IF('01_Доходи'!S51&gt;=Законод!$H$18,Законод!$G$20,0)))),IF($B$47="Лікар-терапевт",IF(S51&lt;Законод!$C$26,0,(IF(AND(S51&gt;=Законод!$G$26,S51&lt;=Законод!$G$27),S51-Законод!$F$27,IF('01_Доходи'!S51&gt;=Законод!$H$26,Законод!$G$28,0)))),0)))</f>
        <v>0</v>
      </c>
      <c r="T55" s="767"/>
      <c r="U55" s="776" t="s">
        <v>158</v>
      </c>
      <c r="V55" s="776"/>
      <c r="W55" s="776"/>
      <c r="X55" s="776"/>
      <c r="Y55" s="776"/>
      <c r="Z55" s="169">
        <f>IF($B$47="Лікар загальної практики - сімейний лікар",IF(Z51&lt;Законод!$C$22,0,(IF(AND(Z51&gt;=Законод!$G$22,Z51&lt;=Законод!$G$23),Z51-Законод!$F$23,IF('01_Доходи'!Z51&gt;=Законод!$H$22,Законод!$G$24,0)))),IF($B$47="Лікар-педіатр",IF(Z51&lt;Законод!$C$18,0,(IF(AND(Z51&gt;=Законод!$G$18,Z51&lt;=Законод!$G$19),Z51-Законод!$F$19,IF('01_Доходи'!Z51&gt;=Законод!$H$18,Законод!$G$20,0)))),IF($B$47="Лікар-терапевт",IF(Z51&lt;Законод!$C$26,0,(IF(AND(Z51&gt;=Законод!$G$26,Z51&lt;=Законод!$G$27),Z51-Законод!$F$27,IF('01_Доходи'!Z51&gt;=Законод!$H$26,Законод!$G$28,0)))),0)))</f>
        <v>0</v>
      </c>
      <c r="AA55" s="767"/>
      <c r="AB55" s="776" t="s">
        <v>158</v>
      </c>
      <c r="AC55" s="776"/>
      <c r="AD55" s="776"/>
      <c r="AE55" s="776"/>
      <c r="AF55" s="776"/>
      <c r="AG55" s="169">
        <f>IF($B$47="Лікар загальної практики - сімейний лікар",IF(AG51&lt;Законод!$C$22,0,(IF(AND(AG51&gt;=Законод!$G$22,AG51&lt;=Законод!$G$23),AG51-Законод!$F$23,IF('01_Доходи'!AG51&gt;=Законод!$H$22,Законод!$G$24,0)))),IF($B$47="Лікар-педіатр",IF(AG51&lt;Законод!$C$18,0,(IF(AND(AG51&gt;=Законод!$G$18,AG51&lt;=Законод!$G$19),AG51-Законод!$F$19,IF('01_Доходи'!AG51&gt;=Законод!$H$18,Законод!$G$20,0)))),IF($B$47="Лікар-терапевт",IF(AG51&lt;Законод!$C$26,0,(IF(AND(AG51&gt;=Законод!$G$26,AG51&lt;=Законод!$G$27),AG51-Законод!$F$27,IF('01_Доходи'!AG51&gt;=Законод!$H$26,Законод!$G$28,0)))),0)))</f>
        <v>0</v>
      </c>
      <c r="AH55" s="767"/>
      <c r="AI55" s="174"/>
      <c r="AJ55" s="771"/>
      <c r="AK55" s="774"/>
      <c r="AL55" s="774"/>
      <c r="AM55" s="758"/>
      <c r="AN55" s="183">
        <f>IF(B47="Лікар загальної практики - сімейний лікар",L55*Законод!$C$9/4*Законод!$G$16,IF(B47="Лікар-педіатр",L55*Законод!$C$9/4*Законод!$G$16,IF(B47="Лікар-терапевт",L55*Законод!$C$9/4*Законод!$G$16,0)))</f>
        <v>0</v>
      </c>
      <c r="AO55" s="183">
        <f>IF(B47="Лікар загальної практики - сімейний лікар",S55*Законод!$C$9/4*Законод!$G$16,IF(B47="Лікар-педіатр",S55*Законод!$C$9/4*Законод!$G$16,IF(B47="Лікар-терапевт",S55*Законод!$C$9/4*Законод!$G$16,0)))</f>
        <v>0</v>
      </c>
      <c r="AP55" s="183">
        <f>IF(B47="Лікар загальної практики - сімейний лікар",Z55*Законод!$C$9/4*Законод!$G$16,IF(B47="Лікар-педіатр",Z55*Законод!$C$9/4*Законод!$G$16,IF(B47="Лікар-терапевт",Z55*Законод!$C$9/4*Законод!$G$16,0)))</f>
        <v>0</v>
      </c>
      <c r="AQ55" s="183">
        <f>IF(B47="Лікар загальної практики - сімейний лікар",AG55*Законод!$C$9/4*Законод!$G$16,IF(B47="Лікар-педіатр",AG55*Законод!$C$9/4*Законод!$G$16,IF(B47="Лікар-терапевт",AG55*Законод!$C$9/4*Законод!$G$16,0)))</f>
        <v>0</v>
      </c>
      <c r="AR55" s="184">
        <f t="shared" ref="AR55" si="18">SUM(AN55:AQ55)</f>
        <v>0</v>
      </c>
    </row>
    <row r="56" spans="1:44" s="52" customFormat="1" ht="31.9" customHeight="1" x14ac:dyDescent="0.25">
      <c r="A56" s="170"/>
      <c r="B56" s="763"/>
      <c r="C56" s="764"/>
      <c r="D56" s="765"/>
      <c r="E56" s="764"/>
      <c r="F56" s="211" t="str">
        <f>IF(B47="Лікар-педіатр",Законод!$H$17,IF(B47="Лікар загальної практики - сімейний лікар",Законод!$H$21,IF(B47="Лікар-терапевт",Законод!$H$25,"х")))</f>
        <v>понад ліміт (2341-2520)</v>
      </c>
      <c r="G56" s="776" t="s">
        <v>158</v>
      </c>
      <c r="H56" s="776"/>
      <c r="I56" s="776"/>
      <c r="J56" s="776"/>
      <c r="K56" s="776"/>
      <c r="L56" s="169">
        <f>IF($B$47="Лікар загальної практики - сімейний лікар",IF(L51&lt;Законод!$C$22,0,(IF(AND(L51&gt;=Законод!$H$22,L51&lt;=Законод!$H$23),L51-Законод!$G$23,IF('01_Доходи'!L51&gt;=Законод!$I$22,Законод!$H$24,0)))),IF($B$47="Лікар-педіатр",IF(L51&lt;Законод!$C$18,0,(IF(AND(L51&gt;=Законод!$H$18,L51&lt;=Законод!$H$19),L51-Законод!$G$19,IF('01_Доходи'!L51&gt;=Законод!$I$18,Законод!$H$20,0)))),IF($B$47="Лікар-терапевт",IF(L51&lt;Законод!$C$26,0,(IF(AND(L51&gt;=Законод!$H$26,L51&lt;=Законод!$H$27),L51-Законод!$G$27,IF(L51&gt;=Законод!$I$26,Законод!$H$28,0)))),0)))</f>
        <v>0</v>
      </c>
      <c r="M56" s="767"/>
      <c r="N56" s="776" t="s">
        <v>158</v>
      </c>
      <c r="O56" s="776"/>
      <c r="P56" s="776"/>
      <c r="Q56" s="776"/>
      <c r="R56" s="776"/>
      <c r="S56" s="169">
        <f>IF($B$47="Лікар загальної практики - сімейний лікар",IF(S51&lt;Законод!$C$22,0,(IF(AND(S51&gt;=Законод!$H$22,S51&lt;=Законод!$H$23),S51-Законод!$G$23,IF('01_Доходи'!S51&gt;=Законод!$I$22,Законод!$H$24,0)))),IF($B$47="Лікар-педіатр",IF(S51&lt;Законод!$C$18,0,(IF(AND(S51&gt;=Законод!$H$18,S51&lt;=Законод!$H$19),S51-Законод!$G$19,IF('01_Доходи'!S51&gt;=Законод!$I$18,Законод!$H$20,0)))),IF($B$47="Лікар-терапевт",IF(S51&lt;Законод!$C$26,0,(IF(AND(S51&gt;=Законод!$H$26,S51&lt;=Законод!$H$27),S51-Законод!$G$27,IF(S51&gt;=Законод!$I$26,Законод!$H$28,0)))),0)))</f>
        <v>0</v>
      </c>
      <c r="T56" s="767"/>
      <c r="U56" s="776" t="s">
        <v>158</v>
      </c>
      <c r="V56" s="776"/>
      <c r="W56" s="776"/>
      <c r="X56" s="776"/>
      <c r="Y56" s="776"/>
      <c r="Z56" s="169">
        <f>IF($B$47="Лікар загальної практики - сімейний лікар",IF(Z51&lt;Законод!$C$22,0,(IF(AND(Z51&gt;=Законод!$H$22,Z51&lt;=Законод!$H$23),Z51-Законод!$G$23,IF('01_Доходи'!Z51&gt;=Законод!$I$22,Законод!$H$24,0)))),IF($B$47="Лікар-педіатр",IF(Z51&lt;Законод!$C$18,0,(IF(AND(Z51&gt;=Законод!$H$18,Z51&lt;=Законод!$H$19),Z51-Законод!$G$19,IF('01_Доходи'!Z51&gt;=Законод!$I$18,Законод!$H$20,0)))),IF($B$47="Лікар-терапевт",IF(Z51&lt;Законод!$C$26,0,(IF(AND(Z51&gt;=Законод!$H$26,Z51&lt;=Законод!$H$27),Z51-Законод!$G$27,IF(Z51&gt;=Законод!$I$26,Законод!$H$28,0)))),0)))</f>
        <v>0</v>
      </c>
      <c r="AA56" s="767"/>
      <c r="AB56" s="776" t="s">
        <v>158</v>
      </c>
      <c r="AC56" s="776"/>
      <c r="AD56" s="776"/>
      <c r="AE56" s="776"/>
      <c r="AF56" s="776"/>
      <c r="AG56" s="169">
        <f>IF($B$47="Лікар загальної практики - сімейний лікар",IF(AG51&lt;Законод!$C$22,0,(IF(AND(AG51&gt;=Законод!$H$22,AG51&lt;=Законод!$H$23),AG51-Законод!$G$23,IF('01_Доходи'!AG51&gt;=Законод!$I$22,Законод!$H$24,0)))),IF($B$47="Лікар-педіатр",IF(AG51&lt;Законод!$C$18,0,(IF(AND(AG51&gt;=Законод!$H$18,AG51&lt;=Законод!$H$19),AG51-Законод!$G$19,IF('01_Доходи'!AG51&gt;=Законод!$I$18,Законод!$H$20,0)))),IF($B$47="Лікар-терапевт",IF(AG51&lt;Законод!$C$26,0,(IF(AND(AG51&gt;=Законод!$H$26,AG51&lt;=Законод!$H$27),AG51-Законод!$G$27,IF(AG51&gt;=Законод!$I$26,Законод!$H$28,0)))),0)))</f>
        <v>0</v>
      </c>
      <c r="AH56" s="767"/>
      <c r="AI56" s="174"/>
      <c r="AJ56" s="771"/>
      <c r="AK56" s="774"/>
      <c r="AL56" s="774"/>
      <c r="AM56" s="758"/>
      <c r="AN56" s="183">
        <f>IF(B47="Лікар загальної практики - сімейний лікар",L56*Законод!$C$9/4*Законод!$H$16,IF(B47="Лікар-педіатр",L56*Законод!$C$9/4*Законод!$H$16,IF(B47="Лікар-терапевт",L56*Законод!$C$9/4*Законод!$H$16,0)))</f>
        <v>0</v>
      </c>
      <c r="AO56" s="183">
        <f>IF(B47="Лікар загальної практики - сімейний лікар",S56*Законод!$C$9/4*Законод!$H$16,IF(B47="Лікар-педіатр",S56*Законод!$C$9/4*Законод!$H$16,IF(B47="Лікар-терапевт",S56*Законод!$C$9/4*Законод!$H$16,0)))</f>
        <v>0</v>
      </c>
      <c r="AP56" s="183">
        <f>IF(B47="Лікар загальної практики - сімейний лікар",Z56*Законод!$C$9/4*Законод!$H$16,IF(B47="Лікар-педіатр",Z56*Законод!$C$9/4*Законод!$H$16,IF(B47="Лікар-терапевт",Z56*Законод!$C$9/4*Законод!$H$16,0)))</f>
        <v>0</v>
      </c>
      <c r="AQ56" s="183">
        <f>IF(B47="Лікар загальної практики - сімейний лікар",AG56*Законод!$C$9/4*Законод!$H$16,IF(B47="Лікар-педіатр",AG56*Законод!$C$9/4*Законод!$H$16,IF(B47="Лікар-терапевт",AG56*Законод!$C$9/4*Законод!$H$16,0)))</f>
        <v>0</v>
      </c>
      <c r="AR56" s="184">
        <f>SUM(AN56:AQ56)</f>
        <v>0</v>
      </c>
    </row>
    <row r="57" spans="1:44" s="52" customFormat="1" ht="31.9" customHeight="1" x14ac:dyDescent="0.25">
      <c r="A57" s="170"/>
      <c r="B57" s="763"/>
      <c r="C57" s="764"/>
      <c r="D57" s="765"/>
      <c r="E57" s="764"/>
      <c r="F57" s="211" t="str">
        <f>IF(B47="Лікар-педіатр",Законод!$I$17,IF(B47="Лікар загальної практики - сімейний лікар",Законод!$I$21,IF(B47="Лікар-терапевт",Законод!$I$25,"х")))</f>
        <v>понад ліміт (2521-2700)</v>
      </c>
      <c r="G57" s="776" t="s">
        <v>158</v>
      </c>
      <c r="H57" s="776"/>
      <c r="I57" s="776"/>
      <c r="J57" s="776"/>
      <c r="K57" s="776"/>
      <c r="L57" s="169">
        <f>IF($B$47="Лікар загальної практики - сімейний лікар",IF(L51&lt;Законод!$C$22,0,(IF(AND(L51&gt;=Законод!$I$22,L51&lt;=Законод!$I$23),L51-Законод!$H$23,IF('01_Доходи'!L51&gt;=Законод!$I$22,Законод!$I$24,0)))),IF($B$47="Лікар-педіатр",IF(L51&lt;Законод!$C$18,0,(IF(AND(L51&gt;=Законод!$I$18,L51&lt;=Законод!$I$19),L51-Законод!$H$19,IF('01_Доходи'!L51&gt;=Законод!$I$18,Законод!$H$20,0)))),IF($B$47="Лікар-терапевт",IF(L51&lt;Законод!$C$26,0,(IF(AND(L51&gt;=Законод!$I$26,L51&lt;=Законод!$I$27),L51-Законод!$H$27,IF('01_Доходи'!L51&gt;=Законод!$I$26,Законод!$H$28,0)))),0)))</f>
        <v>0</v>
      </c>
      <c r="M57" s="767"/>
      <c r="N57" s="776" t="s">
        <v>158</v>
      </c>
      <c r="O57" s="776"/>
      <c r="P57" s="776"/>
      <c r="Q57" s="776"/>
      <c r="R57" s="776"/>
      <c r="S57" s="169">
        <f>IF($B$47="Лікар загальної практики - сімейний лікар",IF(S51&lt;Законод!$C$22,0,(IF(AND(S51&gt;=Законод!$I$22,S51&lt;=Законод!$I$23),S51-Законод!$H$23,IF('01_Доходи'!S51&gt;=Законод!$I$22,Законод!$I$24,0)))),IF($B$47="Лікар-педіатр",IF(S51&lt;Законод!$C$18,0,(IF(AND(S51&gt;=Законод!$I$18,S51&lt;=Законод!$I$19),S51-Законод!$H$19,IF('01_Доходи'!S51&gt;=Законод!$I$18,Законод!$H$20,0)))),IF($B$47="Лікар-терапевт",IF(S51&lt;Законод!$C$26,0,(IF(AND(S51&gt;=Законод!$I$26,S51&lt;=Законод!$I$27),S51-Законод!$H$27,IF('01_Доходи'!S51&gt;=Законод!$I$26,Законод!$H$28,0)))),0)))</f>
        <v>0</v>
      </c>
      <c r="T57" s="767"/>
      <c r="U57" s="776" t="s">
        <v>158</v>
      </c>
      <c r="V57" s="776"/>
      <c r="W57" s="776"/>
      <c r="X57" s="776"/>
      <c r="Y57" s="776"/>
      <c r="Z57" s="169">
        <f>IF($B$47="Лікар загальної практики - сімейний лікар",IF(Z51&lt;Законод!$C$22,0,(IF(AND(Z51&gt;=Законод!$I$22,Z51&lt;=Законод!$I$23),Z51-Законод!$H$23,IF('01_Доходи'!Z51&gt;=Законод!$I$22,Законод!$I$24,0)))),IF($B$47="Лікар-педіатр",IF(Z51&lt;Законод!$C$18,0,(IF(AND(Z51&gt;=Законод!$I$18,Z51&lt;=Законод!$I$19),Z51-Законод!$H$19,IF('01_Доходи'!Z51&gt;=Законод!$I$18,Законод!$H$20,0)))),IF($B$47="Лікар-терапевт",IF(Z51&lt;Законод!$C$26,0,(IF(AND(Z51&gt;=Законод!$I$26,Z51&lt;=Законод!$I$27),Z51-Законод!$H$27,IF('01_Доходи'!Z51&gt;=Законод!$I$26,Законод!$H$28,0)))),0)))</f>
        <v>0</v>
      </c>
      <c r="AA57" s="767"/>
      <c r="AB57" s="776" t="s">
        <v>158</v>
      </c>
      <c r="AC57" s="776"/>
      <c r="AD57" s="776"/>
      <c r="AE57" s="776"/>
      <c r="AF57" s="776"/>
      <c r="AG57" s="169">
        <f>IF($B$47="Лікар загальної практики - сімейний лікар",IF(AG51&lt;Законод!$C$22,0,(IF(AND(AG51&gt;=Законод!$I$22,AG51&lt;=Законод!$I$23),AG51-Законод!$H$23,IF('01_Доходи'!AG51&gt;=Законод!$I$22,Законод!$I$24,0)))),IF($B$47="Лікар-педіатр",IF(AG51&lt;Законод!$C$18,0,(IF(AND(AG51&gt;=Законод!$I$18,AG51&lt;=Законод!$I$19),AG51-Законод!$H$19,IF('01_Доходи'!AG51&gt;=Законод!$I$18,Законод!$H$20,0)))),IF($B$47="Лікар-терапевт",IF(AG51&lt;Законод!$C$26,0,(IF(AND(AG51&gt;=Законод!$I$26,AG51&lt;=Законод!$I$27),AG51-Законод!$H$27,IF('01_Доходи'!AG51&gt;=Законод!$I$26,Законод!$H$28,0)))),0)))</f>
        <v>0</v>
      </c>
      <c r="AH57" s="767"/>
      <c r="AI57" s="174"/>
      <c r="AJ57" s="771"/>
      <c r="AK57" s="774"/>
      <c r="AL57" s="774"/>
      <c r="AM57" s="758"/>
      <c r="AN57" s="183">
        <f>IF(B47="Лікар загальної практики - сімейний лікар",L57*Законод!$C$9/4*Законод!$I$16,IF(B47="Лікар-педіатр",L57*Законод!$C$9/4*Законод!$I$16,IF(B47="Лікар-терапевт",L57*Законод!$C$9/4*Законод!$I$16,0)))</f>
        <v>0</v>
      </c>
      <c r="AO57" s="183">
        <f>IF(B47="Лікар загальної практики - сімейний лікар",S57*Законод!$C$9/4*Законод!$I$16,IF(B47="Лікар-педіатр",S57*Законод!$C$9/4*Законод!$I$16,IF(B47="Лікар-терапевт",S57*Законод!$C$9/4*Законод!$I$16,0)))</f>
        <v>0</v>
      </c>
      <c r="AP57" s="183">
        <f>IF(B47="Лікар загальної практики - сімейний лікар",Z57*Законод!$C$9/4*Законод!$I$16,IF(B47="Лікар-педіатр",Z57*Законод!$C$9/4*Законод!$I$16,IF(B47="Лікар-терапевт",Z57*Законод!$C$9/4*Законод!$I$16,0)))</f>
        <v>0</v>
      </c>
      <c r="AQ57" s="183">
        <f>IF(B47="Лікар загальної практики - сімейний лікар",AG57*Законод!$C$9/4*Законод!$I$16,IF(B47="Лікар-педіатр",AG57*Законод!$C$9/4*Законод!$I$16,IF(B47="Лікар-терапевт",AG57*Законод!$C$9/4*Законод!$I$16,0)))</f>
        <v>0</v>
      </c>
      <c r="AR57" s="184">
        <f>SUM(AN57:AQ57)</f>
        <v>0</v>
      </c>
    </row>
    <row r="58" spans="1:44" s="191" customFormat="1" ht="31.9" customHeight="1" thickBot="1" x14ac:dyDescent="0.3">
      <c r="A58" s="186"/>
      <c r="B58" s="763"/>
      <c r="C58" s="764"/>
      <c r="D58" s="765"/>
      <c r="E58" s="764"/>
      <c r="F58" s="212" t="str">
        <f>IF(B47="Лікар-педіатр",Законод!$J$17,IF(B47="Лікар загальної практики - сімейний лікар",Законод!$J$21,IF(B47="Лікар-терапевт",Законод!$J$25,"х")))</f>
        <v>понад ліміт (&gt;=2701)</v>
      </c>
      <c r="G58" s="777" t="s">
        <v>158</v>
      </c>
      <c r="H58" s="777"/>
      <c r="I58" s="777"/>
      <c r="J58" s="777"/>
      <c r="K58" s="777"/>
      <c r="L58" s="169">
        <f>IF($B$47="Лікар загальної практики - сімейний лікар",IF(L51&gt;=Законод!$J$22,'01_Доходи'!L51-('01_Доходи'!L52+'01_Доходи'!L53+'01_Доходи'!L54+'01_Доходи'!L55+'01_Доходи'!L56+'01_Доходи'!L57),0),IF($B$47="Лікар-педіатр",IF(L51&gt;=Законод!$J$18,'01_Доходи'!L51-('01_Доходи'!L52+'01_Доходи'!L53+'01_Доходи'!L54+'01_Доходи'!L55+'01_Доходи'!L56+'01_Доходи'!L57),0),IF($B$47="Лікар-терапевт",IF('01_Доходи'!L51&gt;=Законод!$J$26,L51-Законод!$I$27,0),0)))</f>
        <v>0</v>
      </c>
      <c r="M58" s="767"/>
      <c r="N58" s="777" t="s">
        <v>158</v>
      </c>
      <c r="O58" s="777"/>
      <c r="P58" s="777"/>
      <c r="Q58" s="777"/>
      <c r="R58" s="777"/>
      <c r="S58" s="169">
        <f>IF($B$47="Лікар загальної практики - сімейний лікар",IF(S51&gt;=Законод!$J$22,'01_Доходи'!S51-('01_Доходи'!S52+'01_Доходи'!S53+'01_Доходи'!S54+'01_Доходи'!S55+'01_Доходи'!S56+'01_Доходи'!S57),0),IF($B$47="Лікар-педіатр",IF(S51&gt;=Законод!$J$18,'01_Доходи'!S51-('01_Доходи'!S52+'01_Доходи'!S53+'01_Доходи'!S54+'01_Доходи'!S55+'01_Доходи'!S56+'01_Доходи'!S57),0),IF($B$47="Лікар-терапевт",IF('01_Доходи'!S51&gt;=Законод!$J$26,S51-Законод!$I$27,0),0)))</f>
        <v>0</v>
      </c>
      <c r="T58" s="767"/>
      <c r="U58" s="777" t="s">
        <v>158</v>
      </c>
      <c r="V58" s="777"/>
      <c r="W58" s="777"/>
      <c r="X58" s="777"/>
      <c r="Y58" s="777"/>
      <c r="Z58" s="169">
        <f>IF($B$47="Лікар загальної практики - сімейний лікар",IF(Z51&gt;=Законод!$J$22,'01_Доходи'!Z51-('01_Доходи'!Z52+'01_Доходи'!Z53+'01_Доходи'!Z54+'01_Доходи'!Z55+'01_Доходи'!Z56+'01_Доходи'!Z57),0),IF($B$47="Лікар-педіатр",IF(Z51&gt;=Законод!$J$18,'01_Доходи'!Z51-('01_Доходи'!Z52+'01_Доходи'!Z53+'01_Доходи'!Z54+'01_Доходи'!Z55+'01_Доходи'!Z56+'01_Доходи'!Z57),0),IF($B$47="Лікар-терапевт",IF('01_Доходи'!Z51&gt;=Законод!$J$26,Z51-Законод!$I$27,0),0)))</f>
        <v>0</v>
      </c>
      <c r="AA58" s="767"/>
      <c r="AB58" s="777" t="s">
        <v>158</v>
      </c>
      <c r="AC58" s="777"/>
      <c r="AD58" s="777"/>
      <c r="AE58" s="777"/>
      <c r="AF58" s="777"/>
      <c r="AG58" s="169">
        <f>IF($B$47="Лікар загальної практики - сімейний лікар",IF(AG51&gt;=Законод!$J$22,'01_Доходи'!AG51-('01_Доходи'!AG52+'01_Доходи'!AG53+'01_Доходи'!AG54+'01_Доходи'!AG55+'01_Доходи'!AG56+'01_Доходи'!AG57),0),IF($B$47="Лікар-педіатр",IF(AG51&gt;=Законод!$J$18,'01_Доходи'!AG51-('01_Доходи'!AG52+'01_Доходи'!AG53+'01_Доходи'!AG54+'01_Доходи'!AG55+'01_Доходи'!AG56+'01_Доходи'!AG57),0),IF($B$47="Лікар-терапевт",IF('01_Доходи'!AG51&gt;=Законод!$J$26,AG51-Законод!$I$27,0),0)))</f>
        <v>0</v>
      </c>
      <c r="AH58" s="767"/>
      <c r="AI58" s="188"/>
      <c r="AJ58" s="772"/>
      <c r="AK58" s="775"/>
      <c r="AL58" s="775"/>
      <c r="AM58" s="759"/>
      <c r="AN58" s="189">
        <f>IF(B47="Лікар загальної практики - сімейний лікар",L58*Законод!$C$9/4*Законод!$J$16,IF(B47="Лікар-педіатр",L58*Законод!$C$9/4*Законод!$J$16,IF(B47="Лікар-терапевт",L58*Законод!$C$9/4*Законод!$J$16,0)))</f>
        <v>0</v>
      </c>
      <c r="AO58" s="189">
        <f>IF(B47="Лікар загальної практики - сімейний лікар",S58*Законод!$C$9/4*Законод!$J$16,IF(B47="Лікар-педіатр",S58*Законод!$C$9/4*Законод!$J$16,IF(B47="Лікар-терапевт",S58*Законод!$C$9/4*Законод!$J$16,0)))</f>
        <v>0</v>
      </c>
      <c r="AP58" s="189">
        <f>IF(B47="Лікар загальної практики - сімейний лікар",S58*Законод!$C$9/4*Законод!$J$16,IF(B47="Лікар-педіатр",S58*Законод!$C$9/4*Законод!$J$16,IF(B47="Лікар-терапевт",S58*Законод!$C$9/4*Законод!$J$16,0)))</f>
        <v>0</v>
      </c>
      <c r="AQ58" s="189">
        <f>IF(B47="Лікар загальної практики - сімейний лікар",AG58*Законод!$C$9/4*Законод!$J$16,IF(B47="Лікар-педіатр",AG58*Законод!$C$9/4*Законод!$J$16,IF(B47="Лікар-терапевт",AG58*Законод!$C$9/4*Законод!$J$16,0)))</f>
        <v>0</v>
      </c>
      <c r="AR58" s="190">
        <f t="shared" ref="AR58" si="19">SUM(AN58:AQ58)</f>
        <v>0</v>
      </c>
    </row>
    <row r="59" spans="1:44" s="206" customFormat="1" ht="18" customHeight="1" thickBot="1" x14ac:dyDescent="0.3">
      <c r="A59" s="192"/>
      <c r="B59" s="193"/>
      <c r="C59" s="194"/>
      <c r="D59" s="195"/>
      <c r="E59" s="195"/>
      <c r="F59" s="196"/>
      <c r="G59" s="197"/>
      <c r="H59" s="197"/>
      <c r="I59" s="197"/>
      <c r="J59" s="197"/>
      <c r="K59" s="197"/>
      <c r="L59" s="198"/>
      <c r="M59" s="199"/>
      <c r="N59" s="197"/>
      <c r="O59" s="197"/>
      <c r="P59" s="197"/>
      <c r="Q59" s="197"/>
      <c r="R59" s="197"/>
      <c r="S59" s="198"/>
      <c r="T59" s="199"/>
      <c r="U59" s="197"/>
      <c r="V59" s="197"/>
      <c r="W59" s="197"/>
      <c r="X59" s="197"/>
      <c r="Y59" s="197"/>
      <c r="Z59" s="200"/>
      <c r="AA59" s="199"/>
      <c r="AB59" s="197"/>
      <c r="AC59" s="197"/>
      <c r="AD59" s="197"/>
      <c r="AE59" s="197"/>
      <c r="AF59" s="197"/>
      <c r="AG59" s="200"/>
      <c r="AH59" s="199"/>
      <c r="AI59" s="201"/>
      <c r="AJ59" s="202"/>
      <c r="AK59" s="202"/>
      <c r="AL59" s="202"/>
      <c r="AM59" s="203"/>
      <c r="AN59" s="204"/>
      <c r="AO59" s="204"/>
      <c r="AP59" s="204"/>
      <c r="AQ59" s="204"/>
      <c r="AR59" s="205"/>
    </row>
    <row r="60" spans="1:44" s="164" customFormat="1" ht="30" customHeight="1" x14ac:dyDescent="0.3">
      <c r="A60" s="167">
        <f>A47+1</f>
        <v>3</v>
      </c>
      <c r="B60" s="763" t="s">
        <v>49</v>
      </c>
      <c r="C60" s="764" t="s">
        <v>658</v>
      </c>
      <c r="D60" s="765"/>
      <c r="E60" s="764" t="s">
        <v>656</v>
      </c>
      <c r="F60" s="207" t="s">
        <v>422</v>
      </c>
      <c r="G60" s="169">
        <v>6</v>
      </c>
      <c r="H60" s="169">
        <v>89</v>
      </c>
      <c r="I60" s="169">
        <v>167</v>
      </c>
      <c r="J60" s="169">
        <v>311</v>
      </c>
      <c r="K60" s="169">
        <v>250</v>
      </c>
      <c r="L60" s="173">
        <f t="shared" ref="L60:L61" si="20">SUM(G60:K60)</f>
        <v>823</v>
      </c>
      <c r="M60" s="767">
        <v>1</v>
      </c>
      <c r="N60" s="169">
        <v>4</v>
      </c>
      <c r="O60" s="169">
        <v>85</v>
      </c>
      <c r="P60" s="169">
        <v>158</v>
      </c>
      <c r="Q60" s="169">
        <v>301</v>
      </c>
      <c r="R60" s="169">
        <v>244</v>
      </c>
      <c r="S60" s="173">
        <f t="shared" ref="S60:S61" si="21">SUM(N60:R60)</f>
        <v>792</v>
      </c>
      <c r="T60" s="767">
        <v>1</v>
      </c>
      <c r="U60" s="169">
        <v>3</v>
      </c>
      <c r="V60" s="169">
        <v>88</v>
      </c>
      <c r="W60" s="169">
        <v>150</v>
      </c>
      <c r="X60" s="169">
        <v>306</v>
      </c>
      <c r="Y60" s="169">
        <v>241</v>
      </c>
      <c r="Z60" s="173">
        <f t="shared" ref="Z60:Z61" si="22">SUM(U60:Y60)</f>
        <v>788</v>
      </c>
      <c r="AA60" s="767">
        <v>1</v>
      </c>
      <c r="AB60" s="169">
        <v>2</v>
      </c>
      <c r="AC60" s="169">
        <v>87</v>
      </c>
      <c r="AD60" s="169">
        <v>148</v>
      </c>
      <c r="AE60" s="169">
        <v>305</v>
      </c>
      <c r="AF60" s="169">
        <v>245</v>
      </c>
      <c r="AG60" s="173">
        <f t="shared" ref="AG60:AG61" si="23">SUM(AB60:AF60)</f>
        <v>787</v>
      </c>
      <c r="AH60" s="767">
        <v>1</v>
      </c>
      <c r="AI60" s="525">
        <f>A60</f>
        <v>3</v>
      </c>
      <c r="AJ60" s="770" t="str">
        <f>B60</f>
        <v>Лікар загальної практики - сімейний лікар</v>
      </c>
      <c r="AK60" s="773" t="str">
        <f>C60</f>
        <v>Поліщук Світлана Афанасіївна</v>
      </c>
      <c r="AL60" s="773">
        <f>D60</f>
        <v>0</v>
      </c>
      <c r="AM60" s="760" t="s">
        <v>568</v>
      </c>
      <c r="AN60" s="778">
        <f>SUM(AN65:AN71)</f>
        <v>158447.5018791667</v>
      </c>
      <c r="AO60" s="778">
        <f>SUM(AO65:AO71)</f>
        <v>154955.69363749999</v>
      </c>
      <c r="AP60" s="778">
        <f>SUM(AP65:AP71)</f>
        <v>154571.93954583333</v>
      </c>
      <c r="AQ60" s="778">
        <f>SUM(AQ65:AQ71)</f>
        <v>154985.9796625</v>
      </c>
      <c r="AR60" s="781">
        <f>SUM(AN60:AQ64)</f>
        <v>622961.11472499999</v>
      </c>
    </row>
    <row r="61" spans="1:44" s="52" customFormat="1" ht="28.15" customHeight="1" x14ac:dyDescent="0.25">
      <c r="A61" s="170"/>
      <c r="B61" s="763"/>
      <c r="C61" s="764"/>
      <c r="D61" s="765"/>
      <c r="E61" s="764"/>
      <c r="F61" s="207" t="s">
        <v>423</v>
      </c>
      <c r="G61" s="169">
        <v>5</v>
      </c>
      <c r="H61" s="169">
        <v>84</v>
      </c>
      <c r="I61" s="169">
        <v>163</v>
      </c>
      <c r="J61" s="169">
        <v>305</v>
      </c>
      <c r="K61" s="169">
        <v>244</v>
      </c>
      <c r="L61" s="173">
        <f t="shared" si="20"/>
        <v>801</v>
      </c>
      <c r="M61" s="767"/>
      <c r="N61" s="169">
        <v>4</v>
      </c>
      <c r="O61" s="169">
        <v>89</v>
      </c>
      <c r="P61" s="169">
        <v>159</v>
      </c>
      <c r="Q61" s="169">
        <v>301</v>
      </c>
      <c r="R61" s="169">
        <v>240</v>
      </c>
      <c r="S61" s="173">
        <f t="shared" si="21"/>
        <v>793</v>
      </c>
      <c r="T61" s="767"/>
      <c r="U61" s="169">
        <v>3</v>
      </c>
      <c r="V61" s="169">
        <v>86</v>
      </c>
      <c r="W61" s="169">
        <v>149</v>
      </c>
      <c r="X61" s="169">
        <v>307</v>
      </c>
      <c r="Y61" s="169">
        <v>242</v>
      </c>
      <c r="Z61" s="173">
        <f t="shared" si="22"/>
        <v>787</v>
      </c>
      <c r="AA61" s="767"/>
      <c r="AB61" s="169">
        <v>1</v>
      </c>
      <c r="AC61" s="169">
        <v>87</v>
      </c>
      <c r="AD61" s="169">
        <v>149</v>
      </c>
      <c r="AE61" s="169">
        <v>305</v>
      </c>
      <c r="AF61" s="169">
        <v>248</v>
      </c>
      <c r="AG61" s="173">
        <f t="shared" si="23"/>
        <v>790</v>
      </c>
      <c r="AH61" s="767"/>
      <c r="AI61" s="171"/>
      <c r="AJ61" s="771"/>
      <c r="AK61" s="774"/>
      <c r="AL61" s="774"/>
      <c r="AM61" s="761"/>
      <c r="AN61" s="779"/>
      <c r="AO61" s="779"/>
      <c r="AP61" s="779"/>
      <c r="AQ61" s="779"/>
      <c r="AR61" s="782"/>
    </row>
    <row r="62" spans="1:44" s="92" customFormat="1" ht="31.15" customHeight="1" x14ac:dyDescent="0.25">
      <c r="A62" s="213"/>
      <c r="B62" s="763"/>
      <c r="C62" s="764"/>
      <c r="D62" s="765"/>
      <c r="E62" s="764"/>
      <c r="F62" s="214" t="s">
        <v>424</v>
      </c>
      <c r="G62" s="172">
        <v>4</v>
      </c>
      <c r="H62" s="172">
        <v>85</v>
      </c>
      <c r="I62" s="172">
        <v>162</v>
      </c>
      <c r="J62" s="172">
        <v>304</v>
      </c>
      <c r="K62" s="172">
        <v>247</v>
      </c>
      <c r="L62" s="173">
        <f>SUM(G62:K62)</f>
        <v>802</v>
      </c>
      <c r="M62" s="767"/>
      <c r="N62" s="172">
        <v>3</v>
      </c>
      <c r="O62" s="172">
        <v>89</v>
      </c>
      <c r="P62" s="172">
        <v>154</v>
      </c>
      <c r="Q62" s="172">
        <v>301</v>
      </c>
      <c r="R62" s="172">
        <v>240</v>
      </c>
      <c r="S62" s="173">
        <f>SUM(N62:R62)</f>
        <v>787</v>
      </c>
      <c r="T62" s="767"/>
      <c r="U62" s="172">
        <v>3</v>
      </c>
      <c r="V62" s="172">
        <v>87</v>
      </c>
      <c r="W62" s="172">
        <v>148</v>
      </c>
      <c r="X62" s="172">
        <v>306</v>
      </c>
      <c r="Y62" s="172">
        <v>243</v>
      </c>
      <c r="Z62" s="173">
        <f>SUM(U62:Y62)</f>
        <v>787</v>
      </c>
      <c r="AA62" s="767"/>
      <c r="AB62" s="172">
        <v>2</v>
      </c>
      <c r="AC62" s="172">
        <v>87</v>
      </c>
      <c r="AD62" s="172">
        <v>146</v>
      </c>
      <c r="AE62" s="172">
        <v>308</v>
      </c>
      <c r="AF62" s="172">
        <v>248</v>
      </c>
      <c r="AG62" s="173">
        <f>SUM(AB62:AF62)</f>
        <v>791</v>
      </c>
      <c r="AH62" s="767"/>
      <c r="AI62" s="215"/>
      <c r="AJ62" s="771"/>
      <c r="AK62" s="774"/>
      <c r="AL62" s="774"/>
      <c r="AM62" s="761"/>
      <c r="AN62" s="779"/>
      <c r="AO62" s="779"/>
      <c r="AP62" s="779"/>
      <c r="AQ62" s="779"/>
      <c r="AR62" s="782"/>
    </row>
    <row r="63" spans="1:44" s="52" customFormat="1" ht="31.9" customHeight="1" thickBot="1" x14ac:dyDescent="0.3">
      <c r="A63" s="170"/>
      <c r="B63" s="763"/>
      <c r="C63" s="764"/>
      <c r="D63" s="765"/>
      <c r="E63" s="764"/>
      <c r="F63" s="209" t="s">
        <v>161</v>
      </c>
      <c r="G63" s="176">
        <f>IF($B$60="Лікар-педіатр",G62/L62,IF($B$60="Лікар-терапевт","х",IF($B$60="Лікар загальної практики - сімейний лікар",G62/L62,0)))</f>
        <v>4.9875311720698253E-3</v>
      </c>
      <c r="H63" s="176">
        <f>IF($B$60="Лікар-педіатр",H62/L62,IF($B$60="Лікар-терапевт","х",IF($B$60="Лікар загальної практики - сімейний лікар",H62/L62,0)))</f>
        <v>0.1059850374064838</v>
      </c>
      <c r="I63" s="176">
        <f>IF($B$60="Лікар-педіатр","x",IF($B$60="Лікар-терапевт",I62/L62,IF($B$60="Лікар загальної практики - сімейний лікар",I62/L62,0)))</f>
        <v>0.20199501246882792</v>
      </c>
      <c r="J63" s="176">
        <f>IF($B$60="Лікар-педіатр","x",IF($B$60="Лікар-терапевт",J62/L62,IF($B$60="Лікар загальної практики - сімейний лікар",J62/L62,0)))</f>
        <v>0.37905236907730672</v>
      </c>
      <c r="K63" s="176">
        <f>IF($B$60="Лікар-педіатр","x",IF($B$60="Лікар-терапевт",K62/L62,IF($B$60="Лікар загальної практики - сімейний лікар",K62/L62,0)))</f>
        <v>0.30798004987531175</v>
      </c>
      <c r="L63" s="176">
        <f>SUM(G63:K63)</f>
        <v>1</v>
      </c>
      <c r="M63" s="767"/>
      <c r="N63" s="176">
        <f>IF($B$60="Лікар-педіатр",N62/S62,IF($B$60="Лікар-терапевт","х",IF($B$60="Лікар загальної практики - сімейний лікар",N62/S62,0)))</f>
        <v>3.8119440914866584E-3</v>
      </c>
      <c r="O63" s="176">
        <f>IF($B$60="Лікар-педіатр",O62/S62,IF($B$60="Лікар-терапевт","х",IF($B$60="Лікар загальної практики - сімейний лікар",O62/S62,0)))</f>
        <v>0.11308767471410419</v>
      </c>
      <c r="P63" s="176">
        <f>IF($B$60="Лікар-педіатр","x",IF($B$60="Лікар-терапевт",P62/S62,IF($B$60="Лікар загальної практики - сімейний лікар",P62/S62,0)))</f>
        <v>0.19567979669631513</v>
      </c>
      <c r="Q63" s="176">
        <f>IF($B$60="Лікар-педіатр","x",IF($B$60="Лікар-терапевт",Q62/S62,IF($B$60="Лікар загальної практики - сімейний лікар",Q62/S62,0)))</f>
        <v>0.38246505717916135</v>
      </c>
      <c r="R63" s="176">
        <f>IF($B$60="Лікар-педіатр","x",IF($B$60="Лікар-терапевт",R62/S62,IF($B$60="Лікар загальної практики - сімейний лікар",R62/S62,0)))</f>
        <v>0.30495552731893266</v>
      </c>
      <c r="S63" s="176">
        <f>SUM(N63:R63)</f>
        <v>1</v>
      </c>
      <c r="T63" s="767"/>
      <c r="U63" s="176">
        <f>IF($B$60="Лікар-педіатр",U62/Z62,IF($B$60="Лікар-терапевт","х",IF($B$60="Лікар загальної практики - сімейний лікар",U62/Z62,0)))</f>
        <v>3.8119440914866584E-3</v>
      </c>
      <c r="V63" s="176">
        <f>IF($B$60="Лікар-педіатр",V62/Z62,IF($B$60="Лікар-терапевт","х",IF($B$60="Лікар загальної практики - сімейний лікар",V62/Z62,0)))</f>
        <v>0.11054637865311309</v>
      </c>
      <c r="W63" s="176">
        <f>IF($B$60="Лікар-педіатр","x",IF($B$60="Лікар-терапевт",W62/Z62,IF($B$60="Лікар загальної практики - сімейний лікар",W62/Z62,0)))</f>
        <v>0.18805590851334181</v>
      </c>
      <c r="X63" s="176">
        <f>IF($B$60="Лікар-педіатр","x",IF($B$60="Лікар-терапевт",X62/Z62,IF($B$60="Лікар загальної практики - сімейний лікар",X62/Z62,0)))</f>
        <v>0.38881829733163914</v>
      </c>
      <c r="Y63" s="176">
        <f>IF($B$60="Лікар-педіатр","x",IF($B$60="Лікар-терапевт",Y62/Z62,IF($B$60="Лікар загальної практики - сімейний лікар",Y62/Z62,0)))</f>
        <v>0.30876747141041933</v>
      </c>
      <c r="Z63" s="176">
        <f>SUM(U63:Y63)</f>
        <v>1</v>
      </c>
      <c r="AA63" s="767"/>
      <c r="AB63" s="176">
        <f>IF($B$60="Лікар-педіатр",AB62/AG62,IF($B$60="Лікар-терапевт","х",IF($B$60="Лікар загальної практики - сімейний лікар",AB62/AG62,0)))</f>
        <v>2.5284450063211127E-3</v>
      </c>
      <c r="AC63" s="176">
        <f>IF($B$60="Лікар-педіатр",AC62/AG62,IF($B$60="Лікар-терапевт","х",IF($B$60="Лікар загальної практики - сімейний лікар",AC62/AG62,0)))</f>
        <v>0.10998735777496839</v>
      </c>
      <c r="AD63" s="176">
        <f>IF($B$60="Лікар-педіатр","x",IF($B$60="Лікар-терапевт",AD62/AG62,IF($B$60="Лікар загальної практики - сімейний лікар",AD62/AG62,0)))</f>
        <v>0.1845764854614412</v>
      </c>
      <c r="AE63" s="176">
        <f>IF($B$60="Лікар-педіатр","x",IF($B$60="Лікар-терапевт",AE62/AG62,IF($B$60="Лікар загальної практики - сімейний лікар",AE62/AG62,0)))</f>
        <v>0.38938053097345132</v>
      </c>
      <c r="AF63" s="176">
        <f>IF($B$60="Лікар-педіатр","x",IF($B$60="Лікар-терапевт",AF62/AG62,IF($B$60="Лікар загальної практики - сімейний лікар",AF62/AG62,0)))</f>
        <v>0.31352718078381797</v>
      </c>
      <c r="AG63" s="176">
        <f>SUM(AB63:AF63)</f>
        <v>1</v>
      </c>
      <c r="AH63" s="767"/>
      <c r="AI63" s="174"/>
      <c r="AJ63" s="771"/>
      <c r="AK63" s="774"/>
      <c r="AL63" s="774"/>
      <c r="AM63" s="761"/>
      <c r="AN63" s="779"/>
      <c r="AO63" s="779"/>
      <c r="AP63" s="779"/>
      <c r="AQ63" s="779"/>
      <c r="AR63" s="782"/>
    </row>
    <row r="64" spans="1:44" s="52" customFormat="1" ht="45" customHeight="1" thickBot="1" x14ac:dyDescent="0.3">
      <c r="A64" s="170"/>
      <c r="B64" s="763"/>
      <c r="C64" s="764"/>
      <c r="D64" s="765"/>
      <c r="E64" s="784"/>
      <c r="F64" s="177" t="s">
        <v>425</v>
      </c>
      <c r="G64" s="178">
        <f>IF($B$60="Лікар загальної практики - сімейний лікар",AVERAGE(G60:G62),IF($B$60="Лікар-педіатр",AVERAGE(G60:G62),IF($B$60="Лікар-терапевт","х",0)))</f>
        <v>5</v>
      </c>
      <c r="H64" s="178">
        <f>IF($B$60="Лікар загальної практики - сімейний лікар",AVERAGE(H60:H62),IF($B$60="Лікар-педіатр",AVERAGE(H60:H62),IF($B$60="Лікар-терапевт","х",0)))</f>
        <v>86</v>
      </c>
      <c r="I64" s="178">
        <f>IF($B$60="Лікар загальної практики - сімейний лікар",AVERAGE(I60:I62),IF($B$60="Лікар-педіатр","x",IF($B$60="Лікар-терапевт",AVERAGE(I60:I62),0)))</f>
        <v>164</v>
      </c>
      <c r="J64" s="178">
        <f>IF($B$60="Лікар загальної практики - сімейний лікар",AVERAGE(J60:J62),IF($B$60="Лікар-педіатр","x",IF($B$60="Лікар-терапевт",AVERAGE(J60:J62),0)))</f>
        <v>306.66666666666669</v>
      </c>
      <c r="K64" s="178">
        <f>IF($B$60="Лікар загальної практики - сімейний лікар",AVERAGE(K60:K62),IF($B$60="Лікар-педіатр","x",IF($B$60="Лікар-терапевт",AVERAGE(K60:K62),0)))</f>
        <v>247</v>
      </c>
      <c r="L64" s="179">
        <f>SUM(G64:K64)</f>
        <v>808.66666666666674</v>
      </c>
      <c r="M64" s="768"/>
      <c r="N64" s="178">
        <f>IF($B$60="Лікар загальної практики - сімейний лікар",AVERAGE(N60:N62),IF($B$60="Лікар-педіатр",AVERAGE(N60:N62),IF($B$60="Лікар-терапевт","х",0)))</f>
        <v>3.6666666666666665</v>
      </c>
      <c r="O64" s="178">
        <f>IF($B$60="Лікар загальної практики - сімейний лікар",AVERAGE(O60:O62),IF($B$60="Лікар-педіатр",AVERAGE(O60:O62),IF($B$60="Лікар-терапевт","х",0)))</f>
        <v>87.666666666666671</v>
      </c>
      <c r="P64" s="178">
        <f>IF($B$60="Лікар загальної практики - сімейний лікар",AVERAGE(P60:P62),IF($B$60="Лікар-педіатр","x",IF($B$60="Лікар-терапевт",AVERAGE(P60:P62),0)))</f>
        <v>157</v>
      </c>
      <c r="Q64" s="178">
        <f>IF($B$60="Лікар загальної практики - сімейний лікар",AVERAGE(Q60:Q62),IF($B$60="Лікар-педіатр","x",IF($B$60="Лікар-терапевт",AVERAGE(Q60:Q62),0)))</f>
        <v>301</v>
      </c>
      <c r="R64" s="178">
        <f>IF($B$60="Лікар загальної практики - сімейний лікар",AVERAGE(R60:R62),IF($B$60="Лікар-педіатр","x",IF($B$60="Лікар-терапевт",AVERAGE(R60:R62),0)))</f>
        <v>241.33333333333334</v>
      </c>
      <c r="S64" s="179">
        <f>SUM(N64:R64)</f>
        <v>790.66666666666674</v>
      </c>
      <c r="T64" s="768"/>
      <c r="U64" s="178">
        <f>IF($B$60="Лікар загальної практики - сімейний лікар",AVERAGE(U60:U62),IF($B$60="Лікар-педіатр",AVERAGE(U60:U62),IF($B$60="Лікар-терапевт","х",0)))</f>
        <v>3</v>
      </c>
      <c r="V64" s="178">
        <f>IF($B$60="Лікар загальної практики - сімейний лікар",AVERAGE(V60:V62),IF($B$60="Лікар-педіатр",AVERAGE(V60:V62),IF($B$60="Лікар-терапевт","х",0)))</f>
        <v>87</v>
      </c>
      <c r="W64" s="178">
        <f>IF($B$60="Лікар загальної практики - сімейний лікар",AVERAGE(W60:W62),IF($B$60="Лікар-педіатр","x",IF($B$60="Лікар-терапевт",AVERAGE(W60:W62),0)))</f>
        <v>149</v>
      </c>
      <c r="X64" s="178">
        <f>IF($B$60="Лікар загальної практики - сімейний лікар",AVERAGE(X60:X62),IF($B$60="Лікар-педіатр","x",IF($B$60="Лікар-терапевт",AVERAGE(X60:X62),0)))</f>
        <v>306.33333333333331</v>
      </c>
      <c r="Y64" s="178">
        <f>IF($B$60="Лікар загальної практики - сімейний лікар",AVERAGE(Y60:Y62),IF($B$60="Лікар-педіатр","x",IF($B$60="Лікар-терапевт",AVERAGE(Y60:Y62),0)))</f>
        <v>242</v>
      </c>
      <c r="Z64" s="179">
        <f>SUM(U64:Y64)</f>
        <v>787.33333333333326</v>
      </c>
      <c r="AA64" s="768"/>
      <c r="AB64" s="178">
        <f>IF($B$60="Лікар загальної практики - сімейний лікар",AVERAGE(AB60:AB62),IF($B$60="Лікар-педіатр",AVERAGE(AB60:AB62),IF($B$60="Лікар-терапевт","х",0)))</f>
        <v>1.6666666666666667</v>
      </c>
      <c r="AC64" s="178">
        <f>IF($B$60="Лікар загальної практики - сімейний лікар",AVERAGE(AC60:AC62),IF($B$60="Лікар-педіатр",AVERAGE(AC60:AC62),IF($B$60="Лікар-терапевт","х",0)))</f>
        <v>87</v>
      </c>
      <c r="AD64" s="178">
        <f>IF($B$60="Лікар загальної практики - сімейний лікар",AVERAGE(AD60:AD62),IF($B$60="Лікар-педіатр","x",IF($B$60="Лікар-терапевт",AVERAGE(AD60:AD62),0)))</f>
        <v>147.66666666666666</v>
      </c>
      <c r="AE64" s="178">
        <f>IF($B$60="Лікар загальної практики - сімейний лікар",AVERAGE(AE60:AE62),IF($B$60="Лікар-педіатр","x",IF($B$60="Лікар-терапевт",AVERAGE(AE60:AE62),0)))</f>
        <v>306</v>
      </c>
      <c r="AF64" s="178">
        <f>IF($B$60="Лікар загальної практики - сімейний лікар",AVERAGE(AF60:AF62),IF($B$60="Лікар-педіатр","x",IF($B$60="Лікар-терапевт",AVERAGE(AF60:AF62),0)))</f>
        <v>247</v>
      </c>
      <c r="AG64" s="179">
        <f>SUM(AB64:AF64)</f>
        <v>789.33333333333326</v>
      </c>
      <c r="AH64" s="769"/>
      <c r="AI64" s="174"/>
      <c r="AJ64" s="771"/>
      <c r="AK64" s="774"/>
      <c r="AL64" s="774"/>
      <c r="AM64" s="762"/>
      <c r="AN64" s="780"/>
      <c r="AO64" s="780"/>
      <c r="AP64" s="780"/>
      <c r="AQ64" s="780"/>
      <c r="AR64" s="783"/>
    </row>
    <row r="65" spans="1:44" s="52" customFormat="1" ht="40.5" x14ac:dyDescent="0.25">
      <c r="A65" s="170"/>
      <c r="B65" s="763"/>
      <c r="C65" s="764"/>
      <c r="D65" s="765"/>
      <c r="E65" s="764"/>
      <c r="F65" s="210" t="str">
        <f>IF(B60="Лікар-педіатр",Законод!$C$17,IF(B60="Лікар загальної практики - сімейний лікар",Законод!$C$21,IF(B60="Лікар-терапевт",Законод!$C$25,"х")))</f>
        <v>ліміт (до 1800)</v>
      </c>
      <c r="G65" s="181">
        <f>IF($B$60="Лікар загальної практики - сімейний лікар",IF(L64&lt;=Законод!$C$22,G64,Законод!$C$22*'01_Доходи'!G63),IF($B$60="Лікар-педіатр",IF(L64&lt;=Законод!$C$18,G64,Законод!$C$18*'01_Доходи'!G63),IF($B$60="Лікар-терапевт","x",0)))</f>
        <v>5</v>
      </c>
      <c r="H65" s="181">
        <f>IF($B$60="Лікар загальної практики - сімейний лікар",IF(L64&lt;=Законод!$C$22,H64,Законод!$C$22*'01_Доходи'!H63),IF($B$60="Лікар-педіатр",IF(L64&lt;=Законод!$C$18,H64,Законод!$C$18*'01_Доходи'!H63),IF($B$60="Лікар-терапевт","x",0)))</f>
        <v>86</v>
      </c>
      <c r="I65" s="181">
        <f>IF($B$60="Лікар загальної практики - сімейний лікар",IF(L64&lt;=Законод!$C$22,I64,Законод!$C$22*'01_Доходи'!I63),IF($B$60="Лікар-педіатр","x",IF($B$60="Лікар-терапевт",IF(L64&lt;=Законод!$C$26,I64,Законод!$C$26*'01_Доходи'!I63),0)))</f>
        <v>164</v>
      </c>
      <c r="J65" s="181">
        <f>IF($B$60="Лікар загальної практики - сімейний лікар",IF(L64&lt;=Законод!$C$22,J64,Законод!$C$22*'01_Доходи'!J63),IF($B$60="Лікар-педіатр","x",IF($B$60="Лікар-терапевт",IF(L64&lt;=Законод!$C$26,J64,Законод!$C$26*'01_Доходи'!J63),0)))</f>
        <v>306.66666666666669</v>
      </c>
      <c r="K65" s="181">
        <f>IF($B$60="Лікар загальної практики - сімейний лікар",IF(L64&lt;=Законод!$C$22,K64,Законод!$C$22*'01_Доходи'!K63),IF($B$60="Лікар-педіатр","x",IF($B$60="Лікар-терапевт",IF(L64&lt;=Законод!$C$26,K64,Законод!$C$26*'01_Доходи'!K63),0)))</f>
        <v>247</v>
      </c>
      <c r="L65" s="182">
        <f>SUM(G65:K65)</f>
        <v>808.66666666666674</v>
      </c>
      <c r="M65" s="767"/>
      <c r="N65" s="181">
        <f>IF($B$60="Лікар загальної практики - сімейний лікар",IF(S64&lt;=Законод!$C$22,N64,Законод!$C$22*'01_Доходи'!N63),IF($B$60="Лікар-педіатр",IF(S64&lt;=Законод!$C$18,N64,Законод!$C$18*'01_Доходи'!N63),IF($B$60="Лікар-терапевт","x",0)))</f>
        <v>3.6666666666666665</v>
      </c>
      <c r="O65" s="181">
        <f>IF($B$60="Лікар загальної практики - сімейний лікар",IF(S64&lt;=Законод!$C$22,O64,Законод!$C$22*'01_Доходи'!O63),IF($B$60="Лікар-педіатр",IF(S64&lt;=Законод!$C$18,O64,Законод!$C$18*'01_Доходи'!O63),IF($B$60="Лікар-терапевт","x",0)))</f>
        <v>87.666666666666671</v>
      </c>
      <c r="P65" s="181">
        <f>IF($B$60="Лікар загальної практики - сімейний лікар",IF(S64&lt;=Законод!$C$22,P64,Законод!$C$22*'01_Доходи'!P63),IF($B$60="Лікар-педіатр","x",IF($B$60="Лікар-терапевт",IF(S64&lt;=Законод!$C$26,P64,Законод!$C$26*'01_Доходи'!P63),0)))</f>
        <v>157</v>
      </c>
      <c r="Q65" s="181">
        <f>IF($B$60="Лікар загальної практики - сімейний лікар",IF(S64&lt;=Законод!$C$22,Q64,Законод!$C$22*'01_Доходи'!Q63),IF($B$60="Лікар-педіатр","x",IF($B$60="Лікар-терапевт",IF(S64&lt;=Законод!$C$26,Q64,Законод!$C$26*'01_Доходи'!Q63),0)))</f>
        <v>301</v>
      </c>
      <c r="R65" s="181">
        <f>IF($B$60="Лікар загальної практики - сімейний лікар",IF(S64&lt;=Законод!$C$22,R64,Законод!$C$22*'01_Доходи'!R63),IF($B$60="Лікар-педіатр","x",IF($B$60="Лікар-терапевт",IF(S64&lt;=Законод!$C$26,R64,Законод!$C$26*'01_Доходи'!R63),0)))</f>
        <v>241.33333333333334</v>
      </c>
      <c r="S65" s="182">
        <f>SUM(N65:R65)</f>
        <v>790.66666666666674</v>
      </c>
      <c r="T65" s="767"/>
      <c r="U65" s="181">
        <f>IF($B$60="Лікар загальної практики - сімейний лікар",IF(Z64&lt;=Законод!$C$22,U64,Законод!$C$22*'01_Доходи'!U63),IF($B$60="Лікар-педіатр",IF(Z64&lt;=Законод!$C$18,U64,Законод!$C$18*'01_Доходи'!U63),IF($B$60="Лікар-терапевт","x",0)))</f>
        <v>3</v>
      </c>
      <c r="V65" s="181">
        <f>IF($B$60="Лікар загальної практики - сімейний лікар",IF(Z64&lt;=Законод!$C$22,V64,Законод!$C$22*'01_Доходи'!V63),IF($B$60="Лікар-педіатр",IF(Z64&lt;=Законод!$C$18,V64,Законод!$C$18*'01_Доходи'!V63),IF($B$60="Лікар-терапевт","x",0)))</f>
        <v>87</v>
      </c>
      <c r="W65" s="181">
        <f>IF($B$60="Лікар загальної практики - сімейний лікар",IF(Z64&lt;=Законод!$C$22,W64,Законод!$C$22*'01_Доходи'!W63),IF($B$60="Лікар-педіатр","x",IF($B$60="Лікар-терапевт",IF(Z64&lt;=Законод!$C$26,W64,Законод!$C$26*'01_Доходи'!W63),0)))</f>
        <v>149</v>
      </c>
      <c r="X65" s="181">
        <f>IF($B$60="Лікар загальної практики - сімейний лікар",IF(Z64&lt;=Законод!$C$22,X64,Законод!$C$22*'01_Доходи'!X63),IF($B$60="Лікар-педіатр","x",IF($B$60="Лікар-терапевт",IF(Z64&lt;=Законод!$C$26,X64,Законод!$C$26*'01_Доходи'!X63),0)))</f>
        <v>306.33333333333331</v>
      </c>
      <c r="Y65" s="181">
        <f>IF($B$60="Лікар загальної практики - сімейний лікар",IF(Z64&lt;=Законод!$C$22,Y64,Законод!$C$22*'01_Доходи'!Y63),IF($B$60="Лікар-педіатр","x",IF($B$60="Лікар-терапевт",IF(Z64&lt;=Законод!$C$26,Y64,Законод!$C$26*'01_Доходи'!Y63),0)))</f>
        <v>242</v>
      </c>
      <c r="Z65" s="182">
        <f>SUM(U65:Y65)</f>
        <v>787.33333333333326</v>
      </c>
      <c r="AA65" s="767"/>
      <c r="AB65" s="181">
        <f>IF($B$60="Лікар загальної практики - сімейний лікар",IF(AG64&lt;=Законод!$C$22,AB64,Законод!$C$22*'01_Доходи'!AB63),IF($B$60="Лікар-педіатр",IF(AG64&lt;=Законод!$C$18,AB64,Законод!$C$18*'01_Доходи'!AB63),IF($B$60="Лікар-терапевт","x",0)))</f>
        <v>1.6666666666666667</v>
      </c>
      <c r="AC65" s="181">
        <f>IF($B$60="Лікар загальної практики - сімейний лікар",IF(AG64&lt;=Законод!$C$22,AC64,Законод!$C$22*'01_Доходи'!AC63),IF($B$60="Лікар-педіатр",IF(AG64&lt;=Законод!$C$18,AC64,Законод!$C$18*'01_Доходи'!AC63),IF($B$60="Лікар-терапевт","x",0)))</f>
        <v>87</v>
      </c>
      <c r="AD65" s="181">
        <f>IF($B$60="Лікар загальної практики - сімейний лікар",IF(AG64&lt;=Законод!$C$22,AD64,Законод!$C$22*'01_Доходи'!AD63),IF($B$60="Лікар-педіатр","x",IF($B$60="Лікар-терапевт",IF(AG64&lt;=Законод!$C$26,AD64,Законод!$C$26*'01_Доходи'!AD63),0)))</f>
        <v>147.66666666666666</v>
      </c>
      <c r="AE65" s="181">
        <f>IF($B$60="Лікар загальної практики - сімейний лікар",IF(AG64&lt;=Законод!$C$22,AE64,Законод!$C$22*'01_Доходи'!AE63),IF($B$60="Лікар-педіатр","x",IF($B$60="Лікар-терапевт",IF(AG64&lt;=Законод!$C$26,AE64,Законод!$C$26*'01_Доходи'!AE63),0)))</f>
        <v>306</v>
      </c>
      <c r="AF65" s="181">
        <f>IF($B$60="Лікар загальної практики - сімейний лікар",IF(AG64&lt;=Законод!$C$22,AF64,Законод!$C$22*'01_Доходи'!AF63),IF($B$60="Лікар-педіатр","x",IF($B$60="Лікар-терапевт",IF(AG64&lt;=Законод!$C$26,AF64,Законод!$C$26*'01_Доходи'!AF63),0)))</f>
        <v>247</v>
      </c>
      <c r="AG65" s="182">
        <f>SUM(AB65:AF65)</f>
        <v>789.33333333333326</v>
      </c>
      <c r="AH65" s="767"/>
      <c r="AI65" s="174"/>
      <c r="AJ65" s="771"/>
      <c r="AK65" s="774"/>
      <c r="AL65" s="774"/>
      <c r="AM65" s="318" t="s">
        <v>186</v>
      </c>
      <c r="AN65" s="183">
        <f>IF(B60="Лікар загальної практики - сімейний лікар",G65*Законод!$C$11+'01_Доходи'!H65*Законод!$D$11+'01_Доходи'!I65*Законод!$E$11+'01_Доходи'!J65*Законод!$F$11+'01_Доходи'!K65*Законод!$G$11,IF(B60="Лікар-педіатр",G65*Законод!$C$11+'01_Доходи'!H65*Законод!$D$11,IF(B60="Лікар-терапевт",'01_Доходи'!I65*Законод!$E$11+'01_Доходи'!J65*Законод!$F$11+'01_Доходи'!K65*Законод!$G$11,0)))</f>
        <v>158447.5018791667</v>
      </c>
      <c r="AO65" s="183">
        <f>IF(B60="Лікар загальної практики - сімейний лікар",N65*Законод!$C$11+'01_Доходи'!O65*Законод!$D$11+'01_Доходи'!P65*Законод!$E$11+'01_Доходи'!Q65*Законод!$F$11+'01_Доходи'!R65*Законод!$G$11,IF(B60="Лікар-педіатр",N65*Законод!$C$11+'01_Доходи'!O65*Законод!$D$11,IF(B60="Лікар-терапевт",'01_Доходи'!P65*Законод!$E$11+'01_Доходи'!Q65*Законод!$F$11+'01_Доходи'!R65*Законод!$G$11,0)))</f>
        <v>154955.69363749999</v>
      </c>
      <c r="AP65" s="183">
        <f>IF(B60="Лікар загальної практики - сімейний лікар",U65*Законод!$C$11+'01_Доходи'!V65*Законод!$D$11+'01_Доходи'!W65*Законод!$E$11+'01_Доходи'!X65*Законод!$F$11+'01_Доходи'!Y65*Законод!$G$11,IF(B60="Лікар-педіатр",U65*Законод!$C$11+'01_Доходи'!V65*Законод!$D$11,IF(B60="Лікар-терапевт",'01_Доходи'!W65*Законод!$E$11+'01_Доходи'!X65*Законод!$F$11+'01_Доходи'!Y65*Законод!$G$11,0)))</f>
        <v>154571.93954583333</v>
      </c>
      <c r="AQ65" s="183">
        <f>IF(B60="Лікар загальної практики - сімейний лікар",AB65*Законод!$C$11+'01_Доходи'!AC65*Законод!$D$11+'01_Доходи'!AD65*Законод!$E$11+'01_Доходи'!AE65*Законод!$F$11+'01_Доходи'!AF65*Законод!$G$11,IF(B60="Лікар-педіатр",AB65*Законод!$C$11+'01_Доходи'!AC65*Законод!$D$11,IF(B60="Лікар-терапевт",'01_Доходи'!AD65*Законод!$E$11+'01_Доходи'!AE65*Законод!$F$11+'01_Доходи'!AF65*Законод!$G$11,0)))</f>
        <v>154985.9796625</v>
      </c>
      <c r="AR65" s="184">
        <f>SUM(AN65:AQ65)</f>
        <v>622961.11472499999</v>
      </c>
    </row>
    <row r="66" spans="1:44" s="52" customFormat="1" ht="31.9" customHeight="1" x14ac:dyDescent="0.25">
      <c r="A66" s="170"/>
      <c r="B66" s="763"/>
      <c r="C66" s="764"/>
      <c r="D66" s="765"/>
      <c r="E66" s="764"/>
      <c r="F66" s="211" t="str">
        <f>IF(B60="Лікар-педіатр",Законод!$E$17,IF(B60="Лікар загальної практики - сімейний лікар",Законод!$E$21,IF(B60="Лікар-терапевт",Законод!$E$25,"х")))</f>
        <v>понад ліміт (1801-1980)</v>
      </c>
      <c r="G66" s="776" t="s">
        <v>158</v>
      </c>
      <c r="H66" s="776"/>
      <c r="I66" s="776"/>
      <c r="J66" s="776"/>
      <c r="K66" s="776"/>
      <c r="L66" s="169">
        <f>IF($B$60="Лікар загальної практики - сімейний лікар",IF(L64&lt;Законод!$C$22,0,(IF(AND(L64&gt;=Законод!$E$22,L64&lt;=Законод!$E$23),L64-Законод!$C$22,IF('01_Доходи'!L64&gt;=Законод!$F$22,Законод!$E$24,0)))),IF($B$60="Лікар-педіатр",IF(L64&lt;Законод!$C$18,0,(IF(AND(L64&gt;=Законод!$E$18,L64&lt;=Законод!$E$19),L64-Законод!$C$18,IF('01_Доходи'!L64&gt;=Законод!$F$18,Законод!$E$20,0)))),IF($B$60="Лікар-терапевт",IF(L64&lt;Законод!$C$26,0,(IF(AND(L64&gt;=Законод!$E$26,L64&lt;=Законод!$E$27),L64-Законод!$C$26,IF('01_Доходи'!L64&gt;=Законод!$F$26,Законод!$E$28,0)))),0)))</f>
        <v>0</v>
      </c>
      <c r="M66" s="767"/>
      <c r="N66" s="776" t="s">
        <v>158</v>
      </c>
      <c r="O66" s="776"/>
      <c r="P66" s="776"/>
      <c r="Q66" s="776"/>
      <c r="R66" s="776"/>
      <c r="S66" s="169">
        <f>IF($B$60="Лікар загальної практики - сімейний лікар",IF(S64&lt;Законод!$C$22,0,(IF(AND(S64&gt;=Законод!$E$22,S64&lt;=Законод!$E$23),S64-Законод!$C$22,IF('01_Доходи'!S64&gt;=Законод!$F$22,Законод!$E$24,0)))),IF($B$60="Лікар-педіатр",IF(S64&lt;Законод!$C$18,0,(IF(AND(S64&gt;=Законод!$E$18,S64&lt;=Законод!$E$19),S64-Законод!$C$18,IF('01_Доходи'!S64&gt;=Законод!$F$18,Законод!$E$20,0)))),IF($B$60="Лікар-терапевт",IF(S64&lt;Законод!$C$26,0,(IF(AND(S64&gt;=Законод!$E$26,S64&lt;=Законод!$E$27),S64-Законод!$C$26,IF('01_Доходи'!S64&gt;=Законод!$F$26,Законод!$E$28,0)))),0)))</f>
        <v>0</v>
      </c>
      <c r="T66" s="767"/>
      <c r="U66" s="776" t="s">
        <v>158</v>
      </c>
      <c r="V66" s="776"/>
      <c r="W66" s="776"/>
      <c r="X66" s="776"/>
      <c r="Y66" s="776"/>
      <c r="Z66" s="169">
        <f>IF($B$60="Лікар загальної практики - сімейний лікар",IF(Z64&lt;Законод!$C$22,0,(IF(AND(Z64&gt;=Законод!$E$22,Z64&lt;=Законод!$E$23),Z64-Законод!$C$22,IF('01_Доходи'!Z64&gt;=Законод!$F$22,Законод!$E$24,0)))),IF($B$60="Лікар-педіатр",IF(Z64&lt;Законод!$C$18,0,(IF(AND(Z64&gt;=Законод!$E$18,Z64&lt;=Законод!$E$19),Z64-Законод!$C$18,IF('01_Доходи'!Z64&gt;=Законод!$F$18,Законод!$E$20,0)))),IF($B$60="Лікар-терапевт",IF(Z64&lt;Законод!$C$26,0,(IF(AND(Z64&gt;=Законод!$E$26,Z64&lt;=Законод!$E$27),Z64-Законод!$C$26,IF('01_Доходи'!Z64&gt;=Законод!$F$26,Законод!$E$28,0)))),0)))</f>
        <v>0</v>
      </c>
      <c r="AA66" s="767"/>
      <c r="AB66" s="776" t="s">
        <v>158</v>
      </c>
      <c r="AC66" s="776"/>
      <c r="AD66" s="776"/>
      <c r="AE66" s="776"/>
      <c r="AF66" s="776"/>
      <c r="AG66" s="169">
        <f>IF($B$60="Лікар загальної практики - сімейний лікар",IF(AG64&lt;Законод!$C$22,0,(IF(AND(AG64&gt;=Законод!$E$22,AG64&lt;=Законод!$E$23),AG64-Законод!$C$22,IF('01_Доходи'!AG64&gt;=Законод!$F$22,Законод!$E$24,0)))),IF($B$60="Лікар-педіатр",IF(AG64&lt;Законод!$C$18,0,(IF(AND(AG64&gt;=Законод!$E$18,AG64&lt;=Законод!$E$19),AG64-Законод!$C$18,IF('01_Доходи'!AG64&gt;=Законод!$F$18,Законод!$E$20,0)))),IF($B$60="Лікар-терапевт",IF(AG64&lt;Законод!$C$26,0,(IF(AND(AG64&gt;=Законод!$E$26,AG64&lt;=Законод!$E$27),AG64-Законод!$C$26,IF('01_Доходи'!AG64&gt;=Законод!$F$26,Законод!$E$28,0)))),0)))</f>
        <v>0</v>
      </c>
      <c r="AH66" s="767"/>
      <c r="AI66" s="174"/>
      <c r="AJ66" s="771"/>
      <c r="AK66" s="774"/>
      <c r="AL66" s="774"/>
      <c r="AM66" s="757" t="s">
        <v>187</v>
      </c>
      <c r="AN66" s="183">
        <f>IF(B60="Лікар загальної практики - сімейний лікар",L66*Законод!$C$9/4*Законод!$E$16,IF(B60="Лікар-педіатр",L66*Законод!$C$9/4*Законод!$E$16,IF(B60="Лікар-терапевт",L66*Законод!$C$9/4*Законод!$E$16,0)))</f>
        <v>0</v>
      </c>
      <c r="AO66" s="183">
        <f>IF(B60="Лікар загальної практики - сімейний лікар",S66*Законод!$C$9/4*Законод!$E$16,IF(B60="Лікар-педіатр",S66*Законод!$C$9/4*Законод!$E$16,IF(B60="Лікар-терапевт",S66*Законод!$C$9/4*Законод!$E$16,0)))</f>
        <v>0</v>
      </c>
      <c r="AP66" s="183">
        <f>IF(B60="Лікар загальної практики - сімейний лікар",Z66*Законод!$C$9/4*Законод!$E$16,IF(B60="Лікар-педіатр",Z66*Законод!$C$9/4*Законод!$E$16,IF(B60="Лікар-терапевт",Z66*Законод!$C$9/4*Законод!$E$16,0)))</f>
        <v>0</v>
      </c>
      <c r="AQ66" s="183">
        <f>IF(B60="Лікар загальної практики - сімейний лікар",AG66*Законод!$C$9/4*Законод!$E$16,IF(B60="Лікар-педіатр",AG66*Законод!$C$9/4*Законод!$E$16,IF(B60="Лікар-терапевт",AG66*Законод!$C$9/4*Законод!$E$16,0)))</f>
        <v>0</v>
      </c>
      <c r="AR66" s="184">
        <f>SUM(AN66:AQ66)</f>
        <v>0</v>
      </c>
    </row>
    <row r="67" spans="1:44" s="52" customFormat="1" ht="31.9" customHeight="1" x14ac:dyDescent="0.25">
      <c r="A67" s="170"/>
      <c r="B67" s="763"/>
      <c r="C67" s="764"/>
      <c r="D67" s="765"/>
      <c r="E67" s="764"/>
      <c r="F67" s="211" t="str">
        <f>IF(B60="Лікар-педіатр",Законод!$F$17,IF(B60="Лікар загальної практики - сімейний лікар",Законод!$F$21,IF(B60="Лікар-терапевт",Законод!$F$25,"х")))</f>
        <v>понад ліміт (1981-2160)</v>
      </c>
      <c r="G67" s="776" t="s">
        <v>158</v>
      </c>
      <c r="H67" s="776"/>
      <c r="I67" s="776"/>
      <c r="J67" s="776"/>
      <c r="K67" s="776"/>
      <c r="L67" s="169">
        <f>IF($B$60="Лікар загальної практики - сімейний лікар",IF(L64&lt;Законод!$C$22,0,(IF(AND(L64&gt;=Законод!$F$22,L64&lt;=Законод!$F$23),L64-Законод!$E$23,IF('01_Доходи'!L64&gt;=Законод!$G$22,Законод!$F$24,0)))),IF($B$60="Лікар-педіатр",IF(L64&lt;Законод!$C$18,0,(IF(AND(L64&gt;=Законод!$F$18,L64&lt;=Законод!$F$19),L64-Законод!$E$19,IF('01_Доходи'!L64&gt;=Законод!$G$18,Законод!$F$20,0)))),IF($B$60="Лікар-терапевт",IF(L64&lt;Законод!$C$26,0,(IF(AND(L64&gt;=Законод!$F$26,L64&lt;=Законод!$F$27),L64-Законод!$E$27,IF('01_Доходи'!L64&gt;=Законод!$G$26,Законод!$F$28,0)))),0)))</f>
        <v>0</v>
      </c>
      <c r="M67" s="767"/>
      <c r="N67" s="776" t="s">
        <v>158</v>
      </c>
      <c r="O67" s="776"/>
      <c r="P67" s="776"/>
      <c r="Q67" s="776"/>
      <c r="R67" s="776"/>
      <c r="S67" s="169">
        <f>IF($B$60="Лікар загальної практики - сімейний лікар",IF(S64&lt;Законод!$C$22,0,(IF(AND(S64&gt;=Законод!$F$22,S64&lt;=Законод!$F$23),S64-Законод!$E$23,IF('01_Доходи'!S64&gt;=Законод!$G$22,Законод!$F$24,0)))),IF($B$60="Лікар-педіатр",IF(S64&lt;Законод!$C$18,0,(IF(AND(S64&gt;=Законод!$F$18,S64&lt;=Законод!$F$19),S64-Законод!$E$19,IF('01_Доходи'!S64&gt;=Законод!$G$18,Законод!$F$20,0)))),IF($B$60="Лікар-терапевт",IF(S64&lt;Законод!$C$26,0,(IF(AND(S64&gt;=Законод!$F$26,S64&lt;=Законод!$F$27),S64-Законод!$E$27,IF('01_Доходи'!S64&gt;=Законод!$G$26,Законод!$F$28,0)))),0)))</f>
        <v>0</v>
      </c>
      <c r="T67" s="767"/>
      <c r="U67" s="776" t="s">
        <v>158</v>
      </c>
      <c r="V67" s="776"/>
      <c r="W67" s="776"/>
      <c r="X67" s="776"/>
      <c r="Y67" s="776"/>
      <c r="Z67" s="169">
        <f>IF($B$60="Лікар загальної практики - сімейний лікар",IF(Z64&lt;Законод!$C$22,0,(IF(AND(Z64&gt;=Законод!$F$22,Z64&lt;=Законод!$F$23),Z64-Законод!$E$23,IF('01_Доходи'!Z64&gt;=Законод!$G$22,Законод!$F$24,0)))),IF($B$60="Лікар-педіатр",IF(Z64&lt;Законод!$C$18,0,(IF(AND(Z64&gt;=Законод!$F$18,Z64&lt;=Законод!$F$19),Z64-Законод!$E$19,IF('01_Доходи'!Z64&gt;=Законод!$G$18,Законод!$F$20,0)))),IF($B$60="Лікар-терапевт",IF(Z64&lt;Законод!$C$26,0,(IF(AND(Z64&gt;=Законод!$F$26,Z64&lt;=Законод!$F$27),Z64-Законод!$E$27,IF('01_Доходи'!Z64&gt;=Законод!$G$26,Законод!$F$28,0)))),0)))</f>
        <v>0</v>
      </c>
      <c r="AA67" s="767"/>
      <c r="AB67" s="776" t="s">
        <v>158</v>
      </c>
      <c r="AC67" s="776"/>
      <c r="AD67" s="776"/>
      <c r="AE67" s="776"/>
      <c r="AF67" s="776"/>
      <c r="AG67" s="169">
        <f>IF($B$60="Лікар загальної практики - сімейний лікар",IF(AG64&lt;Законод!$C$22,0,(IF(AND(AG64&gt;=Законод!$F$22,AG64&lt;=Законод!$F$23),AG64-Законод!$E$23,IF('01_Доходи'!AG64&gt;=Законод!$G$22,Законод!$F$24,0)))),IF($B$60="Лікар-педіатр",IF(AG64&lt;Законод!$C$18,0,(IF(AND(AG64&gt;=Законод!$F$18,AG64&lt;=Законод!$F$19),AG64-Законод!$E$19,IF('01_Доходи'!AG64&gt;=Законод!$G$18,Законод!$F$20,0)))),IF($B$60="Лікар-терапевт",IF(AG64&lt;Законод!$C$26,0,(IF(AND(AG64&gt;=Законод!$F$26,AG64&lt;=Законод!$F$27),AG64-Законод!$E$27,IF('01_Доходи'!AG64&gt;=Законод!$G$26,Законод!$F$28,0)))),0)))</f>
        <v>0</v>
      </c>
      <c r="AH67" s="767"/>
      <c r="AI67" s="174"/>
      <c r="AJ67" s="771"/>
      <c r="AK67" s="774"/>
      <c r="AL67" s="774"/>
      <c r="AM67" s="758"/>
      <c r="AN67" s="183">
        <f>IF(B60="Лікар загальної практики - сімейний лікар",L67*Законод!$C$9/4*Законод!$F$16,IF(B60="Лікар-педіатр",L67*Законод!$C$9/4*Законод!$F$16,IF(B60="Лікар-терапевт",L67*Законод!$C$9/4*Законод!$F$16,0)))</f>
        <v>0</v>
      </c>
      <c r="AO67" s="183">
        <f>IF(B60="Лікар загальної практики - сімейний лікар",S67*Законод!$C$9/4*Законод!$F$16,IF(B60="Лікар-педіатр",S67*Законод!$C$9/4*Законод!$F$16,IF(B60="Лікар-терапевт",S67*Законод!$C$9/4*Законод!$F$16,0)))</f>
        <v>0</v>
      </c>
      <c r="AP67" s="183">
        <f>IF(B60="Лікар загальної практики - сімейний лікар",Z67*Законод!$C$9/4*Законод!$F$16,IF(B60="Лікар-педіатр",Z67*Законод!$C$9/4*Законод!$F$16,IF(B60="Лікар-терапевт",Z67*Законод!$C$9/4*Законод!$F$16,0)))</f>
        <v>0</v>
      </c>
      <c r="AQ67" s="183">
        <f>IF(B60="Лікар загальної практики - сімейний лікар",AG67*Законод!$C$9/4*Законод!$F$16,IF(B60="Лікар-педіатр",AG67*Законод!$C$9/4*Законод!$F$16,IF(B60="Лікар-терапевт",AG67*Законод!$C$9/4*Законод!$F$16,0)))</f>
        <v>0</v>
      </c>
      <c r="AR67" s="184">
        <f>SUM(AN67:AQ67)</f>
        <v>0</v>
      </c>
    </row>
    <row r="68" spans="1:44" s="52" customFormat="1" ht="31.9" customHeight="1" x14ac:dyDescent="0.25">
      <c r="A68" s="170"/>
      <c r="B68" s="763"/>
      <c r="C68" s="764"/>
      <c r="D68" s="765"/>
      <c r="E68" s="764"/>
      <c r="F68" s="211" t="str">
        <f>IF(B60="Лікар-педіатр",Законод!$G$17,IF(B60="Лікар загальної практики - сімейний лікар",Законод!$G$21,IF(B60="Лікар-терапевт",Законод!$G$25,"х")))</f>
        <v>понад ліміт (2161-2340)</v>
      </c>
      <c r="G68" s="776" t="s">
        <v>158</v>
      </c>
      <c r="H68" s="776"/>
      <c r="I68" s="776"/>
      <c r="J68" s="776"/>
      <c r="K68" s="776"/>
      <c r="L68" s="169">
        <f>IF($B$60="Лікар загальної практики - сімейний лікар",IF(L64&lt;Законод!$C$22,0,(IF(AND(L64&gt;=Законод!$G$22,L64&lt;=Законод!$G$23),L64-Законод!$F$23,IF('01_Доходи'!L64&gt;=Законод!$H$22,Законод!$G$24,0)))),IF($B$60="Лікар-педіатр",IF(L64&lt;Законод!$C$18,0,(IF(AND(L64&gt;=Законод!$G$18,L64&lt;=Законод!$G$19),L64-Законод!$F$19,IF('01_Доходи'!L64&gt;=Законод!$H$18,Законод!$G$20,0)))),IF($B$60="Лікар-терапевт",IF(L64&lt;Законод!$C$26,0,(IF(AND(L64&gt;=Законод!$G$26,L64&lt;=Законод!$G$27),L64-Законод!$F$27,IF('01_Доходи'!L64&gt;=Законод!$H$26,Законод!$G$28,0)))),0)))</f>
        <v>0</v>
      </c>
      <c r="M68" s="767"/>
      <c r="N68" s="776" t="s">
        <v>158</v>
      </c>
      <c r="O68" s="776"/>
      <c r="P68" s="776"/>
      <c r="Q68" s="776"/>
      <c r="R68" s="776"/>
      <c r="S68" s="169">
        <f>IF($B$60="Лікар загальної практики - сімейний лікар",IF(S64&lt;Законод!$C$22,0,(IF(AND(S64&gt;=Законод!$G$22,S64&lt;=Законод!$G$23),S64-Законод!$F$23,IF('01_Доходи'!S64&gt;=Законод!$H$22,Законод!$G$24,0)))),IF($B$60="Лікар-педіатр",IF(S64&lt;Законод!$C$18,0,(IF(AND(S64&gt;=Законод!$G$18,S64&lt;=Законод!$G$19),S64-Законод!$F$19,IF('01_Доходи'!S64&gt;=Законод!$H$18,Законод!$G$20,0)))),IF($B$60="Лікар-терапевт",IF(S64&lt;Законод!$C$26,0,(IF(AND(S64&gt;=Законод!$G$26,S64&lt;=Законод!$G$27),S64-Законод!$F$27,IF('01_Доходи'!S64&gt;=Законод!$H$26,Законод!$G$28,0)))),0)))</f>
        <v>0</v>
      </c>
      <c r="T68" s="767"/>
      <c r="U68" s="776" t="s">
        <v>158</v>
      </c>
      <c r="V68" s="776"/>
      <c r="W68" s="776"/>
      <c r="X68" s="776"/>
      <c r="Y68" s="776"/>
      <c r="Z68" s="169">
        <f>IF($B$60="Лікар загальної практики - сімейний лікар",IF(Z64&lt;Законод!$C$22,0,(IF(AND(Z64&gt;=Законод!$G$22,Z64&lt;=Законод!$G$23),Z64-Законод!$F$23,IF('01_Доходи'!Z64&gt;=Законод!$H$22,Законод!$G$24,0)))),IF($B$60="Лікар-педіатр",IF(Z64&lt;Законод!$C$18,0,(IF(AND(Z64&gt;=Законод!$G$18,Z64&lt;=Законод!$G$19),Z64-Законод!$F$19,IF('01_Доходи'!Z64&gt;=Законод!$H$18,Законод!$G$20,0)))),IF($B$60="Лікар-терапевт",IF(Z64&lt;Законод!$C$26,0,(IF(AND(Z64&gt;=Законод!$G$26,Z64&lt;=Законод!$G$27),Z64-Законод!$F$27,IF('01_Доходи'!Z64&gt;=Законод!$H$26,Законод!$G$28,0)))),0)))</f>
        <v>0</v>
      </c>
      <c r="AA68" s="767"/>
      <c r="AB68" s="776" t="s">
        <v>158</v>
      </c>
      <c r="AC68" s="776"/>
      <c r="AD68" s="776"/>
      <c r="AE68" s="776"/>
      <c r="AF68" s="776"/>
      <c r="AG68" s="169">
        <f>IF($B$60="Лікар загальної практики - сімейний лікар",IF(AG64&lt;Законод!$C$22,0,(IF(AND(AG64&gt;=Законод!$G$22,AG64&lt;=Законод!$G$23),AG64-Законод!$F$23,IF('01_Доходи'!AG64&gt;=Законод!$H$22,Законод!$G$24,0)))),IF($B$60="Лікар-педіатр",IF(AG64&lt;Законод!$C$18,0,(IF(AND(AG64&gt;=Законод!$G$18,AG64&lt;=Законод!$G$19),AG64-Законод!$F$19,IF('01_Доходи'!AG64&gt;=Законод!$H$18,Законод!$G$20,0)))),IF($B$60="Лікар-терапевт",IF(AG64&lt;Законод!$C$26,0,(IF(AND(AG64&gt;=Законод!$G$26,AG64&lt;=Законод!$G$27),AG64-Законод!$F$27,IF('01_Доходи'!AG64&gt;=Законод!$H$26,Законод!$G$28,0)))),0)))</f>
        <v>0</v>
      </c>
      <c r="AH68" s="767"/>
      <c r="AI68" s="174"/>
      <c r="AJ68" s="771"/>
      <c r="AK68" s="774"/>
      <c r="AL68" s="774"/>
      <c r="AM68" s="758"/>
      <c r="AN68" s="183">
        <f>IF(B60="Лікар загальної практики - сімейний лікар",L68*Законод!$C$9/4*Законод!$G$16,IF(B60="Лікар-педіатр",L68*Законод!$C$9/4*Законод!$G$16,IF(B60="Лікар-терапевт",L68*Законод!$C$9/4*Законод!$G$16,0)))</f>
        <v>0</v>
      </c>
      <c r="AO68" s="183">
        <f>IF(B60="Лікар загальної практики - сімейний лікар",S68*Законод!$C$9/4*Законод!$G$16,IF(B60="Лікар-педіатр",S68*Законод!$C$9/4*Законод!$G$16,IF(B60="Лікар-терапевт",S68*Законод!$C$9/4*Законод!$G$16,0)))</f>
        <v>0</v>
      </c>
      <c r="AP68" s="183">
        <f>IF(B60="Лікар загальної практики - сімейний лікар",Z68*Законод!$C$9/4*Законод!$G$16,IF(B60="Лікар-педіатр",Z68*Законод!$C$9/4*Законод!$G$16,IF(B60="Лікар-терапевт",Z68*Законод!$C$9/4*Законод!$G$16,0)))</f>
        <v>0</v>
      </c>
      <c r="AQ68" s="183">
        <f>IF(B60="Лікар загальної практики - сімейний лікар",AG68*Законод!$C$9/4*Законод!$G$16,IF(B60="Лікар-педіатр",AG68*Законод!$C$9/4*Законод!$G$16,IF(B60="Лікар-терапевт",AG68*Законод!$C$9/4*Законод!$G$16,0)))</f>
        <v>0</v>
      </c>
      <c r="AR68" s="184">
        <f t="shared" ref="AR68" si="24">SUM(AN68:AQ68)</f>
        <v>0</v>
      </c>
    </row>
    <row r="69" spans="1:44" s="52" customFormat="1" ht="31.9" customHeight="1" x14ac:dyDescent="0.25">
      <c r="A69" s="170"/>
      <c r="B69" s="763"/>
      <c r="C69" s="764"/>
      <c r="D69" s="765"/>
      <c r="E69" s="764"/>
      <c r="F69" s="211" t="str">
        <f>IF(B60="Лікар-педіатр",Законод!$H$17,IF(B60="Лікар загальної практики - сімейний лікар",Законод!$H$21,IF(B60="Лікар-терапевт",Законод!$H$25,"х")))</f>
        <v>понад ліміт (2341-2520)</v>
      </c>
      <c r="G69" s="776" t="s">
        <v>158</v>
      </c>
      <c r="H69" s="776"/>
      <c r="I69" s="776"/>
      <c r="J69" s="776"/>
      <c r="K69" s="776"/>
      <c r="L69" s="169">
        <f>IF($B$60="Лікар загальної практики - сімейний лікар",IF(L64&lt;Законод!$C$22,0,(IF(AND(L64&gt;=Законод!$H$22,L64&lt;=Законод!$H$23),L64-Законод!$G$23,IF('01_Доходи'!L64&gt;=Законод!$I$22,Законод!$H$24,0)))),IF($B$60="Лікар-педіатр",IF(L64&lt;Законод!$C$18,0,(IF(AND(L64&gt;=Законод!$H$18,L64&lt;=Законод!$H$19),L64-Законод!$G$19,IF('01_Доходи'!L64&gt;=Законод!$I$18,Законод!$H$20,0)))),IF($B$60="Лікар-терапевт",IF(L64&lt;Законод!$C$26,0,(IF(AND(L64&gt;=Законод!$H$26,L64&lt;=Законод!$H$27),L64-Законод!$G$27,IF(L64&gt;=Законод!$I$26,Законод!$H$28,0)))),0)))</f>
        <v>0</v>
      </c>
      <c r="M69" s="767"/>
      <c r="N69" s="776" t="s">
        <v>158</v>
      </c>
      <c r="O69" s="776"/>
      <c r="P69" s="776"/>
      <c r="Q69" s="776"/>
      <c r="R69" s="776"/>
      <c r="S69" s="169">
        <f>IF($B$60="Лікар загальної практики - сімейний лікар",IF(S64&lt;Законод!$C$22,0,(IF(AND(S64&gt;=Законод!$H$22,S64&lt;=Законод!$H$23),S64-Законод!$G$23,IF('01_Доходи'!S64&gt;=Законод!$I$22,Законод!$H$24,0)))),IF($B$60="Лікар-педіатр",IF(S64&lt;Законод!$C$18,0,(IF(AND(S64&gt;=Законод!$H$18,S64&lt;=Законод!$H$19),S64-Законод!$G$19,IF('01_Доходи'!S64&gt;=Законод!$I$18,Законод!$H$20,0)))),IF($B$60="Лікар-терапевт",IF(S64&lt;Законод!$C$26,0,(IF(AND(S64&gt;=Законод!$H$26,S64&lt;=Законод!$H$27),S64-Законод!$G$27,IF(S64&gt;=Законод!$I$26,Законод!$H$28,0)))),0)))</f>
        <v>0</v>
      </c>
      <c r="T69" s="767"/>
      <c r="U69" s="776" t="s">
        <v>158</v>
      </c>
      <c r="V69" s="776"/>
      <c r="W69" s="776"/>
      <c r="X69" s="776"/>
      <c r="Y69" s="776"/>
      <c r="Z69" s="169">
        <f>IF($B$60="Лікар загальної практики - сімейний лікар",IF(Z64&lt;Законод!$C$22,0,(IF(AND(Z64&gt;=Законод!$H$22,Z64&lt;=Законод!$H$23),Z64-Законод!$G$23,IF('01_Доходи'!Z64&gt;=Законод!$I$22,Законод!$H$24,0)))),IF($B$60="Лікар-педіатр",IF(Z64&lt;Законод!$C$18,0,(IF(AND(Z64&gt;=Законод!$H$18,Z64&lt;=Законод!$H$19),Z64-Законод!$G$19,IF('01_Доходи'!Z64&gt;=Законод!$I$18,Законод!$H$20,0)))),IF($B$60="Лікар-терапевт",IF(Z64&lt;Законод!$C$26,0,(IF(AND(Z64&gt;=Законод!$H$26,Z64&lt;=Законод!$H$27),Z64-Законод!$G$27,IF(Z64&gt;=Законод!$I$26,Законод!$H$28,0)))),0)))</f>
        <v>0</v>
      </c>
      <c r="AA69" s="767"/>
      <c r="AB69" s="776" t="s">
        <v>158</v>
      </c>
      <c r="AC69" s="776"/>
      <c r="AD69" s="776"/>
      <c r="AE69" s="776"/>
      <c r="AF69" s="776"/>
      <c r="AG69" s="169">
        <f>IF($B$60="Лікар загальної практики - сімейний лікар",IF(AG64&lt;Законод!$C$22,0,(IF(AND(AG64&gt;=Законод!$H$22,AG64&lt;=Законод!$H$23),AG64-Законод!$G$23,IF('01_Доходи'!AG64&gt;=Законод!$I$22,Законод!$H$24,0)))),IF($B$60="Лікар-педіатр",IF(AG64&lt;Законод!$C$18,0,(IF(AND(AG64&gt;=Законод!$H$18,AG64&lt;=Законод!$H$19),AG64-Законод!$G$19,IF('01_Доходи'!AG64&gt;=Законод!$I$18,Законод!$H$20,0)))),IF($B$60="Лікар-терапевт",IF(AG64&lt;Законод!$C$26,0,(IF(AND(AG64&gt;=Законод!$H$26,AG64&lt;=Законод!$H$27),AG64-Законод!$G$27,IF(AG64&gt;=Законод!$I$26,Законод!$H$28,0)))),0)))</f>
        <v>0</v>
      </c>
      <c r="AH69" s="767"/>
      <c r="AI69" s="174"/>
      <c r="AJ69" s="771"/>
      <c r="AK69" s="774"/>
      <c r="AL69" s="774"/>
      <c r="AM69" s="758"/>
      <c r="AN69" s="183">
        <f>IF(B60="Лікар загальної практики - сімейний лікар",L69*Законод!$C$9/4*Законод!$H$16,IF(B60="Лікар-педіатр",L69*Законод!$C$9/4*Законод!$H$16,IF(B60="Лікар-терапевт",L69*Законод!$C$9/4*Законод!$H$16,0)))</f>
        <v>0</v>
      </c>
      <c r="AO69" s="183">
        <f>IF(B60="Лікар загальної практики - сімейний лікар",S69*Законод!$C$9/4*Законод!$H$16,IF(B60="Лікар-педіатр",S69*Законод!$C$9/4*Законод!$H$16,IF(B60="Лікар-терапевт",S69*Законод!$C$9/4*Законод!$H$16,0)))</f>
        <v>0</v>
      </c>
      <c r="AP69" s="183">
        <f>IF(B60="Лікар загальної практики - сімейний лікар",Z69*Законод!$C$9/4*Законод!$H$16,IF(B60="Лікар-педіатр",Z69*Законод!$C$9/4*Законод!$H$16,IF(B60="Лікар-терапевт",Z69*Законод!$C$9/4*Законод!$H$16,0)))</f>
        <v>0</v>
      </c>
      <c r="AQ69" s="183">
        <f>IF(B60="Лікар загальної практики - сімейний лікар",AG69*Законод!$C$9/4*Законод!$H$16,IF(B60="Лікар-педіатр",AG69*Законод!$C$9/4*Законод!$H$16,IF(B60="Лікар-терапевт",AG69*Законод!$C$9/4*Законод!$H$16,0)))</f>
        <v>0</v>
      </c>
      <c r="AR69" s="184">
        <f>SUM(AN69:AQ69)</f>
        <v>0</v>
      </c>
    </row>
    <row r="70" spans="1:44" s="52" customFormat="1" ht="31.9" customHeight="1" x14ac:dyDescent="0.25">
      <c r="A70" s="170"/>
      <c r="B70" s="763"/>
      <c r="C70" s="764"/>
      <c r="D70" s="765"/>
      <c r="E70" s="764"/>
      <c r="F70" s="211" t="str">
        <f>IF(B60="Лікар-педіатр",Законод!$I$17,IF(B60="Лікар загальної практики - сімейний лікар",Законод!$I$21,IF(B60="Лікар-терапевт",Законод!$I$25,"х")))</f>
        <v>понад ліміт (2521-2700)</v>
      </c>
      <c r="G70" s="776" t="s">
        <v>158</v>
      </c>
      <c r="H70" s="776"/>
      <c r="I70" s="776"/>
      <c r="J70" s="776"/>
      <c r="K70" s="776"/>
      <c r="L70" s="169">
        <f>IF($B$60="Лікар загальної практики - сімейний лікар",IF(L64&lt;Законод!$C$22,0,(IF(AND(L64&gt;=Законод!$I$22,L64&lt;=Законод!$I$23),L64-Законод!$H$23,IF('01_Доходи'!L64&gt;=Законод!$I$22,Законод!$I$24,0)))),IF($B$60="Лікар-педіатр",IF(L64&lt;Законод!$C$18,0,(IF(AND(L64&gt;=Законод!$I$18,L64&lt;=Законод!$I$19),L64-Законод!$H$19,IF('01_Доходи'!L64&gt;=Законод!$I$18,Законод!$H$20,0)))),IF($B$60="Лікар-терапевт",IF(L64&lt;Законод!$C$26,0,(IF(AND(L64&gt;=Законод!$I$26,L64&lt;=Законод!$I$27),L64-Законод!$H$27,IF('01_Доходи'!L64&gt;=Законод!$I$26,Законод!$H$28,0)))),0)))</f>
        <v>0</v>
      </c>
      <c r="M70" s="767"/>
      <c r="N70" s="776" t="s">
        <v>158</v>
      </c>
      <c r="O70" s="776"/>
      <c r="P70" s="776"/>
      <c r="Q70" s="776"/>
      <c r="R70" s="776"/>
      <c r="S70" s="169">
        <f>IF($B$60="Лікар загальної практики - сімейний лікар",IF(S64&lt;Законод!$C$22,0,(IF(AND(S64&gt;=Законод!$I$22,S64&lt;=Законод!$I$23),S64-Законод!$H$23,IF('01_Доходи'!S64&gt;=Законод!$I$22,Законод!$I$24,0)))),IF($B$60="Лікар-педіатр",IF(S64&lt;Законод!$C$18,0,(IF(AND(S64&gt;=Законод!$I$18,S64&lt;=Законод!$I$19),S64-Законод!$H$19,IF('01_Доходи'!S64&gt;=Законод!$I$18,Законод!$H$20,0)))),IF($B$60="Лікар-терапевт",IF(S64&lt;Законод!$C$26,0,(IF(AND(S64&gt;=Законод!$I$26,S64&lt;=Законод!$I$27),S64-Законод!$H$27,IF('01_Доходи'!S64&gt;=Законод!$I$26,Законод!$H$28,0)))),0)))</f>
        <v>0</v>
      </c>
      <c r="T70" s="767"/>
      <c r="U70" s="776" t="s">
        <v>158</v>
      </c>
      <c r="V70" s="776"/>
      <c r="W70" s="776"/>
      <c r="X70" s="776"/>
      <c r="Y70" s="776"/>
      <c r="Z70" s="169">
        <f>IF($B$60="Лікар загальної практики - сімейний лікар",IF(Z64&lt;Законод!$C$22,0,(IF(AND(Z64&gt;=Законод!$I$22,Z64&lt;=Законод!$I$23),Z64-Законод!$H$23,IF('01_Доходи'!Z64&gt;=Законод!$I$22,Законод!$I$24,0)))),IF($B$60="Лікар-педіатр",IF(Z64&lt;Законод!$C$18,0,(IF(AND(Z64&gt;=Законод!$I$18,Z64&lt;=Законод!$I$19),Z64-Законод!$H$19,IF('01_Доходи'!Z64&gt;=Законод!$I$18,Законод!$H$20,0)))),IF($B$60="Лікар-терапевт",IF(Z64&lt;Законод!$C$26,0,(IF(AND(Z64&gt;=Законод!$I$26,Z64&lt;=Законод!$I$27),Z64-Законод!$H$27,IF('01_Доходи'!Z64&gt;=Законод!$I$26,Законод!$H$28,0)))),0)))</f>
        <v>0</v>
      </c>
      <c r="AA70" s="767"/>
      <c r="AB70" s="776" t="s">
        <v>158</v>
      </c>
      <c r="AC70" s="776"/>
      <c r="AD70" s="776"/>
      <c r="AE70" s="776"/>
      <c r="AF70" s="776"/>
      <c r="AG70" s="169">
        <f>IF($B$60="Лікар загальної практики - сімейний лікар",IF(AG64&lt;Законод!$C$22,0,(IF(AND(AG64&gt;=Законод!$I$22,AG64&lt;=Законод!$I$23),AG64-Законод!$H$23,IF('01_Доходи'!AG64&gt;=Законод!$I$22,Законод!$I$24,0)))),IF($B$60="Лікар-педіатр",IF(AG64&lt;Законод!$C$18,0,(IF(AND(AG64&gt;=Законод!$I$18,AG64&lt;=Законод!$I$19),AG64-Законод!$H$19,IF('01_Доходи'!AG64&gt;=Законод!$I$18,Законод!$H$20,0)))),IF($B$60="Лікар-терапевт",IF(AG64&lt;Законод!$C$26,0,(IF(AND(AG64&gt;=Законод!$I$26,AG64&lt;=Законод!$I$27),AG64-Законод!$H$27,IF('01_Доходи'!AG64&gt;=Законод!$I$26,Законод!$H$28,0)))),0)))</f>
        <v>0</v>
      </c>
      <c r="AH70" s="767"/>
      <c r="AI70" s="174"/>
      <c r="AJ70" s="771"/>
      <c r="AK70" s="774"/>
      <c r="AL70" s="774"/>
      <c r="AM70" s="758"/>
      <c r="AN70" s="183">
        <f>IF(B60="Лікар загальної практики - сімейний лікар",L70*Законод!$C$9/4*Законод!$I$16,IF(B60="Лікар-педіатр",L70*Законод!$C$9/4*Законод!$I$16,IF(B60="Лікар-терапевт",L70*Законод!$C$9/4*Законод!$I$16,0)))</f>
        <v>0</v>
      </c>
      <c r="AO70" s="183">
        <f>IF(B60="Лікар загальної практики - сімейний лікар",S70*Законод!$C$9/4*Законод!$I$16,IF(B60="Лікар-педіатр",S70*Законод!$C$9/4*Законод!$I$16,IF(B60="Лікар-терапевт",S70*Законод!$C$9/4*Законод!$I$16,0)))</f>
        <v>0</v>
      </c>
      <c r="AP70" s="183">
        <f>IF(B60="Лікар загальної практики - сімейний лікар",Z70*Законод!$C$9/4*Законод!$I$16,IF(B60="Лікар-педіатр",Z70*Законод!$C$9/4*Законод!$I$16,IF(B60="Лікар-терапевт",Z70*Законод!$C$9/4*Законод!$I$16,0)))</f>
        <v>0</v>
      </c>
      <c r="AQ70" s="183">
        <f>IF(B60="Лікар загальної практики - сімейний лікар",AG70*Законод!$C$9/4*Законод!$I$16,IF(B60="Лікар-педіатр",AG70*Законод!$C$9/4*Законод!$I$16,IF(B60="Лікар-терапевт",AG70*Законод!$C$9/4*Законод!$I$16,0)))</f>
        <v>0</v>
      </c>
      <c r="AR70" s="184">
        <f>SUM(AN70:AQ70)</f>
        <v>0</v>
      </c>
    </row>
    <row r="71" spans="1:44" s="191" customFormat="1" ht="31.9" customHeight="1" thickBot="1" x14ac:dyDescent="0.3">
      <c r="A71" s="186"/>
      <c r="B71" s="763"/>
      <c r="C71" s="764"/>
      <c r="D71" s="765"/>
      <c r="E71" s="764"/>
      <c r="F71" s="212" t="str">
        <f>IF(B60="Лікар-педіатр",Законод!$J$17,IF(B60="Лікар загальної практики - сімейний лікар",Законод!$J$21,IF(B60="Лікар-терапевт",Законод!$J$25,"х")))</f>
        <v>понад ліміт (&gt;=2701)</v>
      </c>
      <c r="G71" s="777" t="s">
        <v>158</v>
      </c>
      <c r="H71" s="777"/>
      <c r="I71" s="777"/>
      <c r="J71" s="777"/>
      <c r="K71" s="777"/>
      <c r="L71" s="169">
        <f>IF($B$60="Лікар загальної практики - сімейний лікар",IF(L64&gt;=Законод!$J$22,'01_Доходи'!L64-('01_Доходи'!L65+'01_Доходи'!L66+'01_Доходи'!L67+'01_Доходи'!L68+'01_Доходи'!L69+'01_Доходи'!L70),0),IF($B$60="Лікар-педіатр",IF(L64&gt;=Законод!$J$18,'01_Доходи'!L64-('01_Доходи'!L65+'01_Доходи'!L66+'01_Доходи'!L67+'01_Доходи'!L68+'01_Доходи'!L69+'01_Доходи'!L70),0),IF($B$60="Лікар-терапевт",IF('01_Доходи'!L64&gt;=Законод!$J$26,L64-Законод!$I$27,0),0)))</f>
        <v>0</v>
      </c>
      <c r="M71" s="767"/>
      <c r="N71" s="777" t="s">
        <v>158</v>
      </c>
      <c r="O71" s="777"/>
      <c r="P71" s="777"/>
      <c r="Q71" s="777"/>
      <c r="R71" s="777"/>
      <c r="S71" s="169">
        <f>IF($B$60="Лікар загальної практики - сімейний лікар",IF(S64&gt;=Законод!$J$22,'01_Доходи'!S64-('01_Доходи'!S65+'01_Доходи'!S66+'01_Доходи'!S67+'01_Доходи'!S68+'01_Доходи'!S69+'01_Доходи'!S70),0),IF($B$60="Лікар-педіатр",IF(S64&gt;=Законод!$J$18,'01_Доходи'!S64-('01_Доходи'!S65+'01_Доходи'!S66+'01_Доходи'!S67+'01_Доходи'!S68+'01_Доходи'!S69+'01_Доходи'!S70),0),IF($B$60="Лікар-терапевт",IF('01_Доходи'!S64&gt;=Законод!$J$26,S64-Законод!$I$27,0),0)))</f>
        <v>0</v>
      </c>
      <c r="T71" s="767"/>
      <c r="U71" s="777" t="s">
        <v>158</v>
      </c>
      <c r="V71" s="777"/>
      <c r="W71" s="777"/>
      <c r="X71" s="777"/>
      <c r="Y71" s="777"/>
      <c r="Z71" s="169">
        <f>IF($B$60="Лікар загальної практики - сімейний лікар",IF(Z64&gt;=Законод!$J$22,'01_Доходи'!Z64-('01_Доходи'!Z65+'01_Доходи'!Z66+'01_Доходи'!Z67+'01_Доходи'!Z68+'01_Доходи'!Z69+'01_Доходи'!Z70),0),IF($B$60="Лікар-педіатр",IF(Z64&gt;=Законод!$J$18,'01_Доходи'!Z64-('01_Доходи'!Z65+'01_Доходи'!Z66+'01_Доходи'!Z67+'01_Доходи'!Z68+'01_Доходи'!Z69+'01_Доходи'!Z70),0),IF($B$60="Лікар-терапевт",IF('01_Доходи'!Z64&gt;=Законод!$J$26,Z64-Законод!$I$27,0),0)))</f>
        <v>0</v>
      </c>
      <c r="AA71" s="767"/>
      <c r="AB71" s="777" t="s">
        <v>158</v>
      </c>
      <c r="AC71" s="777"/>
      <c r="AD71" s="777"/>
      <c r="AE71" s="777"/>
      <c r="AF71" s="777"/>
      <c r="AG71" s="169">
        <f>IF($B$60="Лікар загальної практики - сімейний лікар",IF(AG64&gt;=Законод!$J$22,'01_Доходи'!AG64-('01_Доходи'!AG65+'01_Доходи'!AG66+'01_Доходи'!AG67+'01_Доходи'!AG68+'01_Доходи'!AG69+'01_Доходи'!AG70),0),IF($B$60="Лікар-педіатр",IF(AG64&gt;=Законод!$J$18,'01_Доходи'!AG64-('01_Доходи'!AG65+'01_Доходи'!AG66+'01_Доходи'!AG67+'01_Доходи'!AG68+'01_Доходи'!AG69+'01_Доходи'!AG70),0),IF($B$60="Лікар-терапевт",IF('01_Доходи'!AG64&gt;=Законод!$J$26,AG64-Законод!$I$27,0),0)))</f>
        <v>0</v>
      </c>
      <c r="AH71" s="767"/>
      <c r="AI71" s="188"/>
      <c r="AJ71" s="772"/>
      <c r="AK71" s="775"/>
      <c r="AL71" s="775"/>
      <c r="AM71" s="759"/>
      <c r="AN71" s="189">
        <f>IF(B60="Лікар загальної практики - сімейний лікар",L71*Законод!$C$9/4*Законод!$J$16,IF(B60="Лікар-педіатр",L71*Законод!$C$9/4*Законод!$J$16,IF(B60="Лікар-терапевт",L71*Законод!$C$9/4*Законод!$J$16,0)))</f>
        <v>0</v>
      </c>
      <c r="AO71" s="189">
        <f>IF(B60="Лікар загальної практики - сімейний лікар",S71*Законод!$C$9/4*Законод!$J$16,IF(B60="Лікар-педіатр",S71*Законод!$C$9/4*Законод!$J$16,IF(B60="Лікар-терапевт",S71*Законод!$C$9/4*Законод!$J$16,0)))</f>
        <v>0</v>
      </c>
      <c r="AP71" s="189">
        <f>IF(B60="Лікар загальної практики - сімейний лікар",S71*Законод!$C$9/4*Законод!$J$16,IF(B60="Лікар-педіатр",S71*Законод!$C$9/4*Законод!$J$16,IF(B60="Лікар-терапевт",S71*Законод!$C$9/4*Законод!$J$16,0)))</f>
        <v>0</v>
      </c>
      <c r="AQ71" s="189">
        <f>IF(B60="Лікар загальної практики - сімейний лікар",AG71*Законод!$C$9/4*Законод!$J$16,IF(B60="Лікар-педіатр",AG71*Законод!$C$9/4*Законод!$J$16,IF(B60="Лікар-терапевт",AG71*Законод!$C$9/4*Законод!$J$16,0)))</f>
        <v>0</v>
      </c>
      <c r="AR71" s="190">
        <f t="shared" ref="AR71" si="25">SUM(AN71:AQ71)</f>
        <v>0</v>
      </c>
    </row>
    <row r="72" spans="1:44" s="206" customFormat="1" ht="22.9" customHeight="1" thickBot="1" x14ac:dyDescent="0.3">
      <c r="A72" s="192"/>
      <c r="B72" s="193"/>
      <c r="C72" s="194"/>
      <c r="D72" s="195"/>
      <c r="E72" s="195"/>
      <c r="F72" s="196"/>
      <c r="G72" s="197"/>
      <c r="H72" s="197"/>
      <c r="I72" s="197"/>
      <c r="J72" s="197"/>
      <c r="K72" s="197"/>
      <c r="L72" s="198"/>
      <c r="M72" s="199"/>
      <c r="N72" s="197"/>
      <c r="O72" s="197"/>
      <c r="P72" s="197"/>
      <c r="Q72" s="197"/>
      <c r="R72" s="197"/>
      <c r="S72" s="198"/>
      <c r="T72" s="199"/>
      <c r="U72" s="197"/>
      <c r="V72" s="197"/>
      <c r="W72" s="197"/>
      <c r="X72" s="197"/>
      <c r="Y72" s="197"/>
      <c r="Z72" s="200"/>
      <c r="AA72" s="199"/>
      <c r="AB72" s="197"/>
      <c r="AC72" s="197"/>
      <c r="AD72" s="197"/>
      <c r="AE72" s="197"/>
      <c r="AF72" s="197"/>
      <c r="AG72" s="200"/>
      <c r="AH72" s="199"/>
      <c r="AI72" s="201"/>
      <c r="AJ72" s="202"/>
      <c r="AK72" s="202"/>
      <c r="AL72" s="202"/>
      <c r="AM72" s="203"/>
      <c r="AN72" s="204"/>
      <c r="AO72" s="204"/>
      <c r="AP72" s="204"/>
      <c r="AQ72" s="204"/>
      <c r="AR72" s="205"/>
    </row>
    <row r="73" spans="1:44" s="164" customFormat="1" ht="30" customHeight="1" x14ac:dyDescent="0.3">
      <c r="A73" s="167">
        <f>A60+1</f>
        <v>4</v>
      </c>
      <c r="B73" s="763" t="s">
        <v>49</v>
      </c>
      <c r="C73" s="764" t="s">
        <v>659</v>
      </c>
      <c r="D73" s="765"/>
      <c r="E73" s="764" t="s">
        <v>656</v>
      </c>
      <c r="F73" s="207" t="s">
        <v>422</v>
      </c>
      <c r="G73" s="169">
        <v>50</v>
      </c>
      <c r="H73" s="169">
        <v>150</v>
      </c>
      <c r="I73" s="169">
        <v>400</v>
      </c>
      <c r="J73" s="169">
        <v>500</v>
      </c>
      <c r="K73" s="169">
        <v>310</v>
      </c>
      <c r="L73" s="173">
        <f t="shared" ref="L73:L74" si="26">SUM(G73:K73)</f>
        <v>1410</v>
      </c>
      <c r="M73" s="767">
        <v>1</v>
      </c>
      <c r="N73" s="169">
        <v>45</v>
      </c>
      <c r="O73" s="169">
        <v>150</v>
      </c>
      <c r="P73" s="169">
        <v>400</v>
      </c>
      <c r="Q73" s="169">
        <v>490</v>
      </c>
      <c r="R73" s="169">
        <v>301</v>
      </c>
      <c r="S73" s="173">
        <f t="shared" ref="S73:S74" si="27">SUM(N73:R73)</f>
        <v>1386</v>
      </c>
      <c r="T73" s="767">
        <v>1</v>
      </c>
      <c r="U73" s="169">
        <v>45</v>
      </c>
      <c r="V73" s="169">
        <v>150</v>
      </c>
      <c r="W73" s="169">
        <v>400</v>
      </c>
      <c r="X73" s="169">
        <v>480</v>
      </c>
      <c r="Y73" s="169">
        <v>308</v>
      </c>
      <c r="Z73" s="173">
        <f t="shared" ref="Z73:Z74" si="28">SUM(U73:Y73)</f>
        <v>1383</v>
      </c>
      <c r="AA73" s="767">
        <v>1</v>
      </c>
      <c r="AB73" s="169">
        <v>40</v>
      </c>
      <c r="AC73" s="169">
        <v>155</v>
      </c>
      <c r="AD73" s="169">
        <v>395</v>
      </c>
      <c r="AE73" s="169">
        <v>481</v>
      </c>
      <c r="AF73" s="169">
        <v>308</v>
      </c>
      <c r="AG73" s="173">
        <f t="shared" ref="AG73:AG74" si="29">SUM(AB73:AF73)</f>
        <v>1379</v>
      </c>
      <c r="AH73" s="767">
        <v>1</v>
      </c>
      <c r="AI73" s="525">
        <f>A73</f>
        <v>4</v>
      </c>
      <c r="AJ73" s="770" t="str">
        <f>B73</f>
        <v>Лікар загальної практики - сімейний лікар</v>
      </c>
      <c r="AK73" s="773" t="str">
        <f>C73</f>
        <v>Сосновська Оксана Павлівна</v>
      </c>
      <c r="AL73" s="773">
        <f>D73</f>
        <v>0</v>
      </c>
      <c r="AM73" s="760" t="s">
        <v>568</v>
      </c>
      <c r="AN73" s="778">
        <f>SUM(AN78:AN84)</f>
        <v>273905.9578958333</v>
      </c>
      <c r="AO73" s="778">
        <f>SUM(AO78:AO84)</f>
        <v>268709.21688750002</v>
      </c>
      <c r="AP73" s="778">
        <f>SUM(AP78:AP84)</f>
        <v>268527.63184583333</v>
      </c>
      <c r="AQ73" s="778">
        <f>SUM(AQ78:AQ84)</f>
        <v>265626.72886249999</v>
      </c>
      <c r="AR73" s="781">
        <f>SUM(AN73:AQ77)</f>
        <v>1076769.5354916668</v>
      </c>
    </row>
    <row r="74" spans="1:44" s="52" customFormat="1" ht="28.15" customHeight="1" x14ac:dyDescent="0.25">
      <c r="A74" s="170"/>
      <c r="B74" s="763"/>
      <c r="C74" s="764"/>
      <c r="D74" s="765"/>
      <c r="E74" s="764"/>
      <c r="F74" s="207" t="s">
        <v>423</v>
      </c>
      <c r="G74" s="169">
        <v>50</v>
      </c>
      <c r="H74" s="169">
        <v>158</v>
      </c>
      <c r="I74" s="169">
        <v>404</v>
      </c>
      <c r="J74" s="169">
        <v>499</v>
      </c>
      <c r="K74" s="169">
        <v>307</v>
      </c>
      <c r="L74" s="173">
        <f t="shared" si="26"/>
        <v>1418</v>
      </c>
      <c r="M74" s="767"/>
      <c r="N74" s="169">
        <v>50</v>
      </c>
      <c r="O74" s="169">
        <v>157</v>
      </c>
      <c r="P74" s="169">
        <v>404</v>
      </c>
      <c r="Q74" s="169">
        <v>484</v>
      </c>
      <c r="R74" s="169">
        <v>301</v>
      </c>
      <c r="S74" s="173">
        <f t="shared" si="27"/>
        <v>1396</v>
      </c>
      <c r="T74" s="767"/>
      <c r="U74" s="169">
        <v>44</v>
      </c>
      <c r="V74" s="169">
        <v>161</v>
      </c>
      <c r="W74" s="169">
        <v>404</v>
      </c>
      <c r="X74" s="169">
        <v>482</v>
      </c>
      <c r="Y74" s="169">
        <v>307</v>
      </c>
      <c r="Z74" s="173">
        <f t="shared" si="28"/>
        <v>1398</v>
      </c>
      <c r="AA74" s="767"/>
      <c r="AB74" s="169">
        <v>40</v>
      </c>
      <c r="AC74" s="169">
        <v>159</v>
      </c>
      <c r="AD74" s="169">
        <v>398</v>
      </c>
      <c r="AE74" s="169">
        <v>477</v>
      </c>
      <c r="AF74" s="169">
        <v>304</v>
      </c>
      <c r="AG74" s="173">
        <f t="shared" si="29"/>
        <v>1378</v>
      </c>
      <c r="AH74" s="767"/>
      <c r="AI74" s="171"/>
      <c r="AJ74" s="771"/>
      <c r="AK74" s="774"/>
      <c r="AL74" s="774"/>
      <c r="AM74" s="761"/>
      <c r="AN74" s="779"/>
      <c r="AO74" s="779"/>
      <c r="AP74" s="779"/>
      <c r="AQ74" s="779"/>
      <c r="AR74" s="782"/>
    </row>
    <row r="75" spans="1:44" s="92" customFormat="1" ht="31.15" customHeight="1" x14ac:dyDescent="0.25">
      <c r="A75" s="213"/>
      <c r="B75" s="763"/>
      <c r="C75" s="764"/>
      <c r="D75" s="765"/>
      <c r="E75" s="764"/>
      <c r="F75" s="214" t="s">
        <v>424</v>
      </c>
      <c r="G75" s="172">
        <v>51</v>
      </c>
      <c r="H75" s="172">
        <v>158</v>
      </c>
      <c r="I75" s="172">
        <v>406</v>
      </c>
      <c r="J75" s="172">
        <v>495</v>
      </c>
      <c r="K75" s="172">
        <v>301</v>
      </c>
      <c r="L75" s="173">
        <f>SUM(G75:K75)</f>
        <v>1411</v>
      </c>
      <c r="M75" s="767"/>
      <c r="N75" s="172">
        <v>46</v>
      </c>
      <c r="O75" s="172">
        <v>159</v>
      </c>
      <c r="P75" s="172">
        <v>402</v>
      </c>
      <c r="Q75" s="172">
        <v>479</v>
      </c>
      <c r="R75" s="172">
        <v>303</v>
      </c>
      <c r="S75" s="173">
        <f>SUM(N75:R75)</f>
        <v>1389</v>
      </c>
      <c r="T75" s="767"/>
      <c r="U75" s="172">
        <v>42</v>
      </c>
      <c r="V75" s="172">
        <v>161</v>
      </c>
      <c r="W75" s="172">
        <v>402</v>
      </c>
      <c r="X75" s="172">
        <v>479</v>
      </c>
      <c r="Y75" s="172">
        <v>309</v>
      </c>
      <c r="Z75" s="173">
        <f>SUM(U75:Y75)</f>
        <v>1393</v>
      </c>
      <c r="AA75" s="767"/>
      <c r="AB75" s="172">
        <v>41</v>
      </c>
      <c r="AC75" s="172">
        <v>159</v>
      </c>
      <c r="AD75" s="172">
        <v>396</v>
      </c>
      <c r="AE75" s="172">
        <v>480</v>
      </c>
      <c r="AF75" s="172">
        <v>306</v>
      </c>
      <c r="AG75" s="173">
        <f>SUM(AB75:AF75)</f>
        <v>1382</v>
      </c>
      <c r="AH75" s="767"/>
      <c r="AI75" s="215"/>
      <c r="AJ75" s="771"/>
      <c r="AK75" s="774"/>
      <c r="AL75" s="774"/>
      <c r="AM75" s="761"/>
      <c r="AN75" s="779"/>
      <c r="AO75" s="779"/>
      <c r="AP75" s="779"/>
      <c r="AQ75" s="779"/>
      <c r="AR75" s="782"/>
    </row>
    <row r="76" spans="1:44" s="52" customFormat="1" ht="31.9" customHeight="1" thickBot="1" x14ac:dyDescent="0.3">
      <c r="A76" s="170"/>
      <c r="B76" s="763"/>
      <c r="C76" s="764"/>
      <c r="D76" s="765"/>
      <c r="E76" s="764"/>
      <c r="F76" s="209" t="s">
        <v>161</v>
      </c>
      <c r="G76" s="176">
        <f>IF($B$73="Лікар-педіатр",G75/L75,IF($B$73="Лікар-терапевт","х",IF($B$73="Лікар загальної практики - сімейний лікар",G75/L75,0)))</f>
        <v>3.614457831325301E-2</v>
      </c>
      <c r="H76" s="176">
        <f>IF($B$73="Лікар-педіатр",H75/L75,IF($B$73="Лікар-терапевт","х",IF($B$73="Лікар загальної практики - сімейний лікар",H75/L75,0)))</f>
        <v>0.11197732104890148</v>
      </c>
      <c r="I76" s="176">
        <f>IF($B$73="Лікар-педіатр","x",IF($B$73="Лікар-терапевт",I75/L75,IF($B$73="Лікар загальної практики - сімейний лікар",I75/L75,0)))</f>
        <v>0.28773919206236709</v>
      </c>
      <c r="J76" s="176">
        <f>IF($B$73="Лікар-педіатр","x",IF($B$73="Лікар-терапевт",J75/L75,IF($B$73="Лікар загальної практики - сімейний лікар",J75/L75,0)))</f>
        <v>0.35081502480510274</v>
      </c>
      <c r="K76" s="176">
        <f>IF($B$73="Лікар-педіатр","x",IF($B$73="Лікар-терапевт",K75/L75,IF($B$73="Лікар загальної практики - сімейний лікар",K75/L75,0)))</f>
        <v>0.21332388377037562</v>
      </c>
      <c r="L76" s="176">
        <f>SUM(G76:K76)</f>
        <v>0.99999999999999989</v>
      </c>
      <c r="M76" s="767"/>
      <c r="N76" s="176">
        <f>IF($B$73="Лікар-педіатр",N75/S75,IF($B$73="Лікар-терапевт","х",IF($B$73="Лікар загальної практики - сімейний лікар",N75/S75,0)))</f>
        <v>3.3117350611951042E-2</v>
      </c>
      <c r="O76" s="176">
        <f>IF($B$73="Лікар-педіатр",O75/S75,IF($B$73="Лікар-терапевт","х",IF($B$73="Лікар загальної практики - сімейний лікар",O75/S75,0)))</f>
        <v>0.11447084233261338</v>
      </c>
      <c r="P76" s="176">
        <f>IF($B$73="Лікар-педіатр","x",IF($B$73="Лікар-терапевт",P75/S75,IF($B$73="Лікар загальної практики - сімейний лікар",P75/S75,0)))</f>
        <v>0.2894168466522678</v>
      </c>
      <c r="Q76" s="176">
        <f>IF($B$73="Лікар-педіатр","x",IF($B$73="Лікар-терапевт",Q75/S75,IF($B$73="Лікар загальної практики - сімейний лікар",Q75/S75,0)))</f>
        <v>0.34485241180705545</v>
      </c>
      <c r="R76" s="176">
        <f>IF($B$73="Лікар-педіатр","x",IF($B$73="Лікар-терапевт",R75/S75,IF($B$73="Лікар загальної практики - сімейний лікар",R75/S75,0)))</f>
        <v>0.21814254859611232</v>
      </c>
      <c r="S76" s="176">
        <f>SUM(N76:R76)</f>
        <v>1</v>
      </c>
      <c r="T76" s="767"/>
      <c r="U76" s="176">
        <f>IF($B$73="Лікар-педіатр",U75/Z75,IF($B$73="Лікар-терапевт","х",IF($B$73="Лікар загальної практики - сімейний лікар",U75/Z75,0)))</f>
        <v>3.015075376884422E-2</v>
      </c>
      <c r="V76" s="176">
        <f>IF($B$73="Лікар-педіатр",V75/Z75,IF($B$73="Лікар-терапевт","х",IF($B$73="Лікар загальної практики - сімейний лікар",V75/Z75,0)))</f>
        <v>0.11557788944723618</v>
      </c>
      <c r="W76" s="176">
        <f>IF($B$73="Лікар-педіатр","x",IF($B$73="Лікар-терапевт",W75/Z75,IF($B$73="Лікар загальної практики - сімейний лікар",W75/Z75,0)))</f>
        <v>0.28858578607322327</v>
      </c>
      <c r="X76" s="176">
        <f>IF($B$73="Лікар-педіатр","x",IF($B$73="Лікар-терапевт",X75/Z75,IF($B$73="Лікар загальної практики - сімейний лікар",X75/Z75,0)))</f>
        <v>0.34386216798277097</v>
      </c>
      <c r="Y76" s="176">
        <f>IF($B$73="Лікар-педіатр","x",IF($B$73="Лікар-терапевт",Y75/Z75,IF($B$73="Лікар загальної практики - сімейний лікар",Y75/Z75,0)))</f>
        <v>0.22182340272792533</v>
      </c>
      <c r="Z76" s="176">
        <f>SUM(U76:Y76)</f>
        <v>1</v>
      </c>
      <c r="AA76" s="767"/>
      <c r="AB76" s="176">
        <f>IF($B$73="Лікар-педіатр",AB75/AG75,IF($B$73="Лікар-терапевт","х",IF($B$73="Лікар загальної практики - сімейний лікар",AB75/AG75,0)))</f>
        <v>2.9667149059334298E-2</v>
      </c>
      <c r="AC76" s="176">
        <f>IF($B$73="Лікар-педіатр",AC75/AG75,IF($B$73="Лікар-терапевт","х",IF($B$73="Лікар загальної практики - сімейний лікар",AC75/AG75,0)))</f>
        <v>0.1150506512301013</v>
      </c>
      <c r="AD76" s="176">
        <f>IF($B$73="Лікар-педіатр","x",IF($B$73="Лікар-терапевт",AD75/AG75,IF($B$73="Лікар загальної практики - сімейний лікар",AD75/AG75,0)))</f>
        <v>0.2865412445730825</v>
      </c>
      <c r="AE76" s="176">
        <f>IF($B$73="Лікар-педіатр","x",IF($B$73="Лікар-терапевт",AE75/AG75,IF($B$73="Лікар загальної практики - сімейний лікар",AE75/AG75,0)))</f>
        <v>0.34732272069464543</v>
      </c>
      <c r="AF76" s="176">
        <f>IF($B$73="Лікар-педіатр","x",IF($B$73="Лікар-терапевт",AF75/AG75,IF($B$73="Лікар загальної практики - сімейний лікар",AF75/AG75,0)))</f>
        <v>0.22141823444283648</v>
      </c>
      <c r="AG76" s="176">
        <f>SUM(AB76:AF76)</f>
        <v>1</v>
      </c>
      <c r="AH76" s="767"/>
      <c r="AI76" s="174"/>
      <c r="AJ76" s="771"/>
      <c r="AK76" s="774"/>
      <c r="AL76" s="774"/>
      <c r="AM76" s="761"/>
      <c r="AN76" s="779"/>
      <c r="AO76" s="779"/>
      <c r="AP76" s="779"/>
      <c r="AQ76" s="779"/>
      <c r="AR76" s="782"/>
    </row>
    <row r="77" spans="1:44" s="52" customFormat="1" ht="45" customHeight="1" thickBot="1" x14ac:dyDescent="0.3">
      <c r="A77" s="170"/>
      <c r="B77" s="763"/>
      <c r="C77" s="764"/>
      <c r="D77" s="765"/>
      <c r="E77" s="784"/>
      <c r="F77" s="177" t="s">
        <v>425</v>
      </c>
      <c r="G77" s="178">
        <f>IF($B$73="Лікар загальної практики - сімейний лікар",AVERAGE(G73:G75),IF($B$73="Лікар-педіатр",AVERAGE(G73:G75),IF($B$73="Лікар-терапевт","х",0)))</f>
        <v>50.333333333333336</v>
      </c>
      <c r="H77" s="178">
        <f>IF($B$73="Лікар загальної практики - сімейний лікар",AVERAGE(H73:H75),IF($B$73="Лікар-педіатр",AVERAGE(H73:H75),IF($B$73="Лікар-терапевт","х",0)))</f>
        <v>155.33333333333334</v>
      </c>
      <c r="I77" s="178">
        <f>IF($B$73="Лікар загальної практики - сімейний лікар",AVERAGE(I73:I75),IF($B$73="Лікар-педіатр","x",IF($B$73="Лікар-терапевт",AVERAGE(I73:I75),0)))</f>
        <v>403.33333333333331</v>
      </c>
      <c r="J77" s="178">
        <f>IF($B$73="Лікар загальної практики - сімейний лікар",AVERAGE(J73:J75),IF($B$73="Лікар-педіатр","x",IF($B$73="Лікар-терапевт",AVERAGE(J73:J75),0)))</f>
        <v>498</v>
      </c>
      <c r="K77" s="178">
        <f>IF($B$73="Лікар загальної практики - сімейний лікар",AVERAGE(K73:K75),IF($B$73="Лікар-педіатр","x",IF($B$73="Лікар-терапевт",AVERAGE(K73:K75),0)))</f>
        <v>306</v>
      </c>
      <c r="L77" s="179">
        <f>SUM(G77:K77)</f>
        <v>1413</v>
      </c>
      <c r="M77" s="768"/>
      <c r="N77" s="178">
        <f>IF($B$73="Лікар загальної практики - сімейний лікар",AVERAGE(N73:N75),IF($B$73="Лікар-педіатр",AVERAGE(N73:N75),IF($B$73="Лікар-терапевт","х",0)))</f>
        <v>47</v>
      </c>
      <c r="O77" s="178">
        <f>IF($B$73="Лікар загальної практики - сімейний лікар",AVERAGE(O73:O75),IF($B$73="Лікар-педіатр",AVERAGE(O73:O75),IF($B$73="Лікар-терапевт","х",0)))</f>
        <v>155.33333333333334</v>
      </c>
      <c r="P77" s="178">
        <f>IF($B$73="Лікар загальної практики - сімейний лікар",AVERAGE(P73:P75),IF($B$73="Лікар-педіатр","x",IF($B$73="Лікар-терапевт",AVERAGE(P73:P75),0)))</f>
        <v>402</v>
      </c>
      <c r="Q77" s="178">
        <f>IF($B$73="Лікар загальної практики - сімейний лікар",AVERAGE(Q73:Q75),IF($B$73="Лікар-педіатр","x",IF($B$73="Лікар-терапевт",AVERAGE(Q73:Q75),0)))</f>
        <v>484.33333333333331</v>
      </c>
      <c r="R77" s="178">
        <f>IF($B$73="Лікар загальної практики - сімейний лікар",AVERAGE(R73:R75),IF($B$73="Лікар-педіатр","x",IF($B$73="Лікар-терапевт",AVERAGE(R73:R75),0)))</f>
        <v>301.66666666666669</v>
      </c>
      <c r="S77" s="179">
        <f>SUM(N77:R77)</f>
        <v>1390.3333333333335</v>
      </c>
      <c r="T77" s="768"/>
      <c r="U77" s="178">
        <f>IF($B$73="Лікар загальної практики - сімейний лікар",AVERAGE(U73:U75),IF($B$73="Лікар-педіатр",AVERAGE(U73:U75),IF($B$73="Лікар-терапевт","х",0)))</f>
        <v>43.666666666666664</v>
      </c>
      <c r="V77" s="178">
        <f>IF($B$73="Лікар загальної практики - сімейний лікар",AVERAGE(V73:V75),IF($B$73="Лікар-педіатр",AVERAGE(V73:V75),IF($B$73="Лікар-терапевт","х",0)))</f>
        <v>157.33333333333334</v>
      </c>
      <c r="W77" s="178">
        <f>IF($B$73="Лікар загальної практики - сімейний лікар",AVERAGE(W73:W75),IF($B$73="Лікар-педіатр","x",IF($B$73="Лікар-терапевт",AVERAGE(W73:W75),0)))</f>
        <v>402</v>
      </c>
      <c r="X77" s="178">
        <f>IF($B$73="Лікар загальної практики - сімейний лікар",AVERAGE(X73:X75),IF($B$73="Лікар-педіатр","x",IF($B$73="Лікар-терапевт",AVERAGE(X73:X75),0)))</f>
        <v>480.33333333333331</v>
      </c>
      <c r="Y77" s="178">
        <f>IF($B$73="Лікар загальної практики - сімейний лікар",AVERAGE(Y73:Y75),IF($B$73="Лікар-педіатр","x",IF($B$73="Лікар-терапевт",AVERAGE(Y73:Y75),0)))</f>
        <v>308</v>
      </c>
      <c r="Z77" s="179">
        <f>SUM(U77:Y77)</f>
        <v>1391.3333333333333</v>
      </c>
      <c r="AA77" s="768"/>
      <c r="AB77" s="178">
        <f>IF($B$73="Лікар загальної практики - сімейний лікар",AVERAGE(AB73:AB75),IF($B$73="Лікар-педіатр",AVERAGE(AB73:AB75),IF($B$73="Лікар-терапевт","х",0)))</f>
        <v>40.333333333333336</v>
      </c>
      <c r="AC77" s="178">
        <f>IF($B$73="Лікар загальної практики - сімейний лікар",AVERAGE(AC73:AC75),IF($B$73="Лікар-педіатр",AVERAGE(AC73:AC75),IF($B$73="Лікар-терапевт","х",0)))</f>
        <v>157.66666666666666</v>
      </c>
      <c r="AD77" s="178">
        <f>IF($B$73="Лікар загальної практики - сімейний лікар",AVERAGE(AD73:AD75),IF($B$73="Лікар-педіатр","x",IF($B$73="Лікар-терапевт",AVERAGE(AD73:AD75),0)))</f>
        <v>396.33333333333331</v>
      </c>
      <c r="AE77" s="178">
        <f>IF($B$73="Лікар загальної практики - сімейний лікар",AVERAGE(AE73:AE75),IF($B$73="Лікар-педіатр","x",IF($B$73="Лікар-терапевт",AVERAGE(AE73:AE75),0)))</f>
        <v>479.33333333333331</v>
      </c>
      <c r="AF77" s="178">
        <f>IF($B$73="Лікар загальної практики - сімейний лікар",AVERAGE(AF73:AF75),IF($B$73="Лікар-педіатр","x",IF($B$73="Лікар-терапевт",AVERAGE(AF73:AF75),0)))</f>
        <v>306</v>
      </c>
      <c r="AG77" s="179">
        <f>SUM(AB77:AF77)</f>
        <v>1379.6666666666665</v>
      </c>
      <c r="AH77" s="769"/>
      <c r="AI77" s="174"/>
      <c r="AJ77" s="771"/>
      <c r="AK77" s="774"/>
      <c r="AL77" s="774"/>
      <c r="AM77" s="762"/>
      <c r="AN77" s="780"/>
      <c r="AO77" s="780"/>
      <c r="AP77" s="780"/>
      <c r="AQ77" s="780"/>
      <c r="AR77" s="783"/>
    </row>
    <row r="78" spans="1:44" s="52" customFormat="1" ht="40.5" x14ac:dyDescent="0.25">
      <c r="A78" s="170"/>
      <c r="B78" s="763"/>
      <c r="C78" s="764"/>
      <c r="D78" s="765"/>
      <c r="E78" s="764"/>
      <c r="F78" s="210" t="str">
        <f>IF(B73="Лікар-педіатр",Законод!$C$17,IF(B73="Лікар загальної практики - сімейний лікар",Законод!$C$21,IF(B73="Лікар-терапевт",Законод!$C$25,"х")))</f>
        <v>ліміт (до 1800)</v>
      </c>
      <c r="G78" s="181">
        <f>IF($B$73="Лікар загальної практики - сімейний лікар",IF(L77&lt;=Законод!$C$22,G77,Законод!$C$22*'01_Доходи'!G76),IF($B$73="Лікар-педіатр",IF(L77&lt;=Законод!$C$18,G77,Законод!$C$18*'01_Доходи'!G76),IF($B$73="Лікар-терапевт","x",0)))</f>
        <v>50.333333333333336</v>
      </c>
      <c r="H78" s="181">
        <f>IF($B$73="Лікар загальної практики - сімейний лікар",IF(L77&lt;=Законод!$C$22,H77,Законод!$C$22*'01_Доходи'!H76),IF($B$73="Лікар-педіатр",IF(L77&lt;=Законод!$C$18,H77,Законод!$C$18*'01_Доходи'!H76),IF($B$73="Лікар-терапевт","x",0)))</f>
        <v>155.33333333333334</v>
      </c>
      <c r="I78" s="181">
        <f>IF($B$73="Лікар загальної практики - сімейний лікар",IF(L77&lt;=Законод!$C$22,I77,Законод!$C$22*'01_Доходи'!I76),IF($B$73="Лікар-педіатр","x",IF($B$73="Лікар-терапевт",IF(L77&lt;=Законод!$C$26,I77,Законод!$C$26*'01_Доходи'!I76),0)))</f>
        <v>403.33333333333331</v>
      </c>
      <c r="J78" s="181">
        <f>IF($B$73="Лікар загальної практики - сімейний лікар",IF(L77&lt;=Законод!$C$22,J77,Законод!$C$22*'01_Доходи'!J76),IF($B$73="Лікар-педіатр","x",IF($B$73="Лікар-терапевт",IF(L77&lt;=Законод!$C$26,J77,Законод!$C$26*'01_Доходи'!J76),0)))</f>
        <v>498</v>
      </c>
      <c r="K78" s="181">
        <f>IF($B$73="Лікар загальної практики - сімейний лікар",IF(L77&lt;=Законод!$C$22,K77,Законод!$C$22*'01_Доходи'!K76),IF($B$73="Лікар-педіатр","x",IF($B$73="Лікар-терапевт",IF(L77&lt;=Законод!$C$26,K77,Законод!$C$26*'01_Доходи'!K76),0)))</f>
        <v>306</v>
      </c>
      <c r="L78" s="182">
        <f>SUM(G78:K78)</f>
        <v>1413</v>
      </c>
      <c r="M78" s="767"/>
      <c r="N78" s="181">
        <f>IF($B$73="Лікар загальної практики - сімейний лікар",IF(S77&lt;=Законод!$C$22,N77,Законод!$C$22*'01_Доходи'!N76),IF($B$73="Лікар-педіатр",IF(S77&lt;=Законод!$C$18,N77,Законод!$C$18*'01_Доходи'!N76),IF($B$73="Лікар-терапевт","x",0)))</f>
        <v>47</v>
      </c>
      <c r="O78" s="181">
        <f>IF($B$73="Лікар загальної практики - сімейний лікар",IF(S77&lt;=Законод!$C$22,O77,Законод!$C$22*'01_Доходи'!O76),IF($B$73="Лікар-педіатр",IF(S77&lt;=Законод!$C$18,O77,Законод!$C$18*'01_Доходи'!O76),IF($B$73="Лікар-терапевт","x",0)))</f>
        <v>155.33333333333334</v>
      </c>
      <c r="P78" s="181">
        <f>IF($B$73="Лікар загальної практики - сімейний лікар",IF(S77&lt;=Законод!$C$22,P77,Законод!$C$22*'01_Доходи'!P76),IF($B$73="Лікар-педіатр","x",IF($B$73="Лікар-терапевт",IF(S77&lt;=Законод!$C$26,P77,Законод!$C$26*'01_Доходи'!P76),0)))</f>
        <v>402</v>
      </c>
      <c r="Q78" s="181">
        <f>IF($B$73="Лікар загальної практики - сімейний лікар",IF(S77&lt;=Законод!$C$22,Q77,Законод!$C$22*'01_Доходи'!Q76),IF($B$73="Лікар-педіатр","x",IF($B$73="Лікар-терапевт",IF(S77&lt;=Законод!$C$26,Q77,Законод!$C$26*'01_Доходи'!Q76),0)))</f>
        <v>484.33333333333331</v>
      </c>
      <c r="R78" s="181">
        <f>IF($B$73="Лікар загальної практики - сімейний лікар",IF(S77&lt;=Законод!$C$22,R77,Законод!$C$22*'01_Доходи'!R76),IF($B$73="Лікар-педіатр","x",IF($B$73="Лікар-терапевт",IF(S77&lt;=Законод!$C$26,R77,Законод!$C$26*'01_Доходи'!R76),0)))</f>
        <v>301.66666666666669</v>
      </c>
      <c r="S78" s="182">
        <f>SUM(N78:R78)</f>
        <v>1390.3333333333335</v>
      </c>
      <c r="T78" s="767"/>
      <c r="U78" s="181">
        <f>IF($B$73="Лікар загальної практики - сімейний лікар",IF(Z77&lt;=Законод!$C$22,U77,Законод!$C$22*'01_Доходи'!U76),IF($B$73="Лікар-педіатр",IF(Z77&lt;=Законод!$C$18,U77,Законод!$C$18*'01_Доходи'!U76),IF($B$73="Лікар-терапевт","x",0)))</f>
        <v>43.666666666666664</v>
      </c>
      <c r="V78" s="181">
        <f>IF($B$73="Лікар загальної практики - сімейний лікар",IF(Z77&lt;=Законод!$C$22,V77,Законод!$C$22*'01_Доходи'!V76),IF($B$73="Лікар-педіатр",IF(Z77&lt;=Законод!$C$18,V77,Законод!$C$18*'01_Доходи'!V76),IF($B$73="Лікар-терапевт","x",0)))</f>
        <v>157.33333333333334</v>
      </c>
      <c r="W78" s="181">
        <f>IF($B$73="Лікар загальної практики - сімейний лікар",IF(Z77&lt;=Законод!$C$22,W77,Законод!$C$22*'01_Доходи'!W76),IF($B$73="Лікар-педіатр","x",IF($B$73="Лікар-терапевт",IF(Z77&lt;=Законод!$C$26,W77,Законод!$C$26*'01_Доходи'!W76),0)))</f>
        <v>402</v>
      </c>
      <c r="X78" s="181">
        <f>IF($B$73="Лікар загальної практики - сімейний лікар",IF(Z77&lt;=Законод!$C$22,X77,Законод!$C$22*'01_Доходи'!X76),IF($B$73="Лікар-педіатр","x",IF($B$73="Лікар-терапевт",IF(Z77&lt;=Законод!$C$26,X77,Законод!$C$26*'01_Доходи'!X76),0)))</f>
        <v>480.33333333333331</v>
      </c>
      <c r="Y78" s="181">
        <f>IF($B$73="Лікар загальної практики - сімейний лікар",IF(Z77&lt;=Законод!$C$22,Y77,Законод!$C$22*'01_Доходи'!Y76),IF($B$73="Лікар-педіатр","x",IF($B$73="Лікар-терапевт",IF(Z77&lt;=Законод!$C$26,Y77,Законод!$C$26*'01_Доходи'!Y76),0)))</f>
        <v>308</v>
      </c>
      <c r="Z78" s="182">
        <f>SUM(U78:Y78)</f>
        <v>1391.3333333333333</v>
      </c>
      <c r="AA78" s="767"/>
      <c r="AB78" s="181">
        <f>IF($B$73="Лікар загальної практики - сімейний лікар",IF(AG77&lt;=Законод!$C$22,AB77,Законод!$C$22*'01_Доходи'!AB76),IF($B$73="Лікар-педіатр",IF(AG77&lt;=Законод!$C$18,AB77,Законод!$C$18*'01_Доходи'!AB76),IF($B$73="Лікар-терапевт","x",0)))</f>
        <v>40.333333333333336</v>
      </c>
      <c r="AC78" s="181">
        <f>IF($B$73="Лікар загальної практики - сімейний лікар",IF(AG77&lt;=Законод!$C$22,AC77,Законод!$C$22*'01_Доходи'!AC76),IF($B$73="Лікар-педіатр",IF(AG77&lt;=Законод!$C$18,AC77,Законод!$C$18*'01_Доходи'!AC76),IF($B$73="Лікар-терапевт","x",0)))</f>
        <v>157.66666666666666</v>
      </c>
      <c r="AD78" s="181">
        <f>IF($B$73="Лікар загальної практики - сімейний лікар",IF(AG77&lt;=Законод!$C$22,AD77,Законод!$C$22*'01_Доходи'!AD76),IF($B$73="Лікар-педіатр","x",IF($B$73="Лікар-терапевт",IF(AG77&lt;=Законод!$C$26,AD77,Законод!$C$26*'01_Доходи'!AD76),0)))</f>
        <v>396.33333333333331</v>
      </c>
      <c r="AE78" s="181">
        <f>IF($B$73="Лікар загальної практики - сімейний лікар",IF(AG77&lt;=Законод!$C$22,AE77,Законод!$C$22*'01_Доходи'!AE76),IF($B$73="Лікар-педіатр","x",IF($B$73="Лікар-терапевт",IF(AG77&lt;=Законод!$C$26,AE77,Законод!$C$26*'01_Доходи'!AE76),0)))</f>
        <v>479.33333333333331</v>
      </c>
      <c r="AF78" s="181">
        <f>IF($B$73="Лікар загальної практики - сімейний лікар",IF(AG77&lt;=Законод!$C$22,AF77,Законод!$C$22*'01_Доходи'!AF76),IF($B$73="Лікар-педіатр","x",IF($B$73="Лікар-терапевт",IF(AG77&lt;=Законод!$C$26,AF77,Законод!$C$26*'01_Доходи'!AF76),0)))</f>
        <v>306</v>
      </c>
      <c r="AG78" s="182">
        <f>SUM(AB78:AF78)</f>
        <v>1379.6666666666665</v>
      </c>
      <c r="AH78" s="767"/>
      <c r="AI78" s="174"/>
      <c r="AJ78" s="771"/>
      <c r="AK78" s="774"/>
      <c r="AL78" s="774"/>
      <c r="AM78" s="318" t="s">
        <v>186</v>
      </c>
      <c r="AN78" s="183">
        <f>IF(B73="Лікар загальної практики - сімейний лікар",G78*Законод!$C$11+'01_Доходи'!H78*Законод!$D$11+'01_Доходи'!I78*Законод!$E$11+'01_Доходи'!J78*Законод!$F$11+'01_Доходи'!K78*Законод!$G$11,IF(B73="Лікар-педіатр",G78*Законод!$C$11+'01_Доходи'!H78*Законод!$D$11,IF(B73="Лікар-терапевт",'01_Доходи'!I78*Законод!$E$11+'01_Доходи'!J78*Законод!$F$11+'01_Доходи'!K78*Законод!$G$11,0)))</f>
        <v>273905.9578958333</v>
      </c>
      <c r="AO78" s="183">
        <f>IF(B73="Лікар загальної практики - сімейний лікар",N78*Законод!$C$11+'01_Доходи'!O78*Законод!$D$11+'01_Доходи'!P78*Законод!$E$11+'01_Доходи'!Q78*Законод!$F$11+'01_Доходи'!R78*Законод!$G$11,IF(B73="Лікар-педіатр",N78*Законод!$C$11+'01_Доходи'!O78*Законод!$D$11,IF(B73="Лікар-терапевт",'01_Доходи'!P78*Законод!$E$11+'01_Доходи'!Q78*Законод!$F$11+'01_Доходи'!R78*Законод!$G$11,0)))</f>
        <v>268709.21688750002</v>
      </c>
      <c r="AP78" s="183">
        <f>IF(B73="Лікар загальної практики - сімейний лікар",U78*Законод!$C$11+'01_Доходи'!V78*Законод!$D$11+'01_Доходи'!W78*Законод!$E$11+'01_Доходи'!X78*Законод!$F$11+'01_Доходи'!Y78*Законод!$G$11,IF(B73="Лікар-педіатр",U78*Законод!$C$11+'01_Доходи'!V78*Законод!$D$11,IF(B73="Лікар-терапевт",'01_Доходи'!W78*Законод!$E$11+'01_Доходи'!X78*Законод!$F$11+'01_Доходи'!Y78*Законод!$G$11,0)))</f>
        <v>268527.63184583333</v>
      </c>
      <c r="AQ78" s="183">
        <f>IF(B73="Лікар загальної практики - сімейний лікар",AB78*Законод!$C$11+'01_Доходи'!AC78*Законод!$D$11+'01_Доходи'!AD78*Законод!$E$11+'01_Доходи'!AE78*Законод!$F$11+'01_Доходи'!AF78*Законод!$G$11,IF(B73="Лікар-педіатр",AB78*Законод!$C$11+'01_Доходи'!AC78*Законод!$D$11,IF(B73="Лікар-терапевт",'01_Доходи'!AD78*Законод!$E$11+'01_Доходи'!AE78*Законод!$F$11+'01_Доходи'!AF78*Законод!$G$11,0)))</f>
        <v>265626.72886249999</v>
      </c>
      <c r="AR78" s="184">
        <f>SUM(AN78:AQ78)</f>
        <v>1076769.5354916668</v>
      </c>
    </row>
    <row r="79" spans="1:44" s="52" customFormat="1" ht="31.9" customHeight="1" x14ac:dyDescent="0.25">
      <c r="A79" s="170"/>
      <c r="B79" s="763"/>
      <c r="C79" s="764"/>
      <c r="D79" s="765"/>
      <c r="E79" s="764"/>
      <c r="F79" s="211" t="str">
        <f>IF(B73="Лікар-педіатр",Законод!$E$17,IF(B73="Лікар загальної практики - сімейний лікар",Законод!$E$21,IF(B73="Лікар-терапевт",Законод!$E$25,"х")))</f>
        <v>понад ліміт (1801-1980)</v>
      </c>
      <c r="G79" s="776" t="s">
        <v>158</v>
      </c>
      <c r="H79" s="776"/>
      <c r="I79" s="776"/>
      <c r="J79" s="776"/>
      <c r="K79" s="776"/>
      <c r="L79" s="169">
        <f>IF($B$73="Лікар загальної практики - сімейний лікар",IF(L77&lt;Законод!$C$22,0,(IF(AND(L77&gt;=Законод!$E$22,L77&lt;=Законод!$E$23),L77-Законод!$C$22,IF('01_Доходи'!L77&gt;=Законод!$F$22,Законод!$E$24,0)))),IF($B$73="Лікар-педіатр",IF(L77&lt;Законод!$C$18,0,(IF(AND(L77&gt;=Законод!$E$18,L77&lt;=Законод!$E$19),L77-Законод!$C$18,IF('01_Доходи'!L77&gt;=Законод!$F$18,Законод!$E$20,0)))),IF($B$73="Лікар-терапевт",IF(L77&lt;Законод!$C$26,0,(IF(AND(L77&gt;=Законод!$E$26,L77&lt;=Законод!$E$27),L77-Законод!$C$26,IF('01_Доходи'!L77&gt;=Законод!$F$26,Законод!$E$28,0)))),0)))</f>
        <v>0</v>
      </c>
      <c r="M79" s="767"/>
      <c r="N79" s="776" t="s">
        <v>158</v>
      </c>
      <c r="O79" s="776"/>
      <c r="P79" s="776"/>
      <c r="Q79" s="776"/>
      <c r="R79" s="776"/>
      <c r="S79" s="169">
        <f>IF($B$73="Лікар загальної практики - сімейний лікар",IF(S77&lt;Законод!$C$22,0,(IF(AND(S77&gt;=Законод!$E$22,S77&lt;=Законод!$E$23),S77-Законод!$C$22,IF('01_Доходи'!S77&gt;=Законод!$F$22,Законод!$E$24,0)))),IF($B$73="Лікар-педіатр",IF(S77&lt;Законод!$C$18,0,(IF(AND(S77&gt;=Законод!$E$18,S77&lt;=Законод!$E$19),S77-Законод!$C$18,IF('01_Доходи'!S77&gt;=Законод!$F$18,Законод!$E$20,0)))),IF($B$73="Лікар-терапевт",IF(S77&lt;Законод!$C$26,0,(IF(AND(S77&gt;=Законод!$E$26,S77&lt;=Законод!$E$27),S77-Законод!$C$26,IF('01_Доходи'!S77&gt;=Законод!$F$26,Законод!$E$28,0)))),0)))</f>
        <v>0</v>
      </c>
      <c r="T79" s="767"/>
      <c r="U79" s="776" t="s">
        <v>158</v>
      </c>
      <c r="V79" s="776"/>
      <c r="W79" s="776"/>
      <c r="X79" s="776"/>
      <c r="Y79" s="776"/>
      <c r="Z79" s="169">
        <f>IF($B$73="Лікар загальної практики - сімейний лікар",IF(Z77&lt;Законод!$C$22,0,(IF(AND(Z77&gt;=Законод!$E$22,Z77&lt;=Законод!$E$23),Z77-Законод!$C$22,IF('01_Доходи'!Z77&gt;=Законод!$F$22,Законод!$E$24,0)))),IF($B$73="Лікар-педіатр",IF(Z77&lt;Законод!$C$18,0,(IF(AND(Z77&gt;=Законод!$E$18,Z77&lt;=Законод!$E$19),Z77-Законод!$C$18,IF('01_Доходи'!Z77&gt;=Законод!$F$18,Законод!$E$20,0)))),IF($B$73="Лікар-терапевт",IF(Z77&lt;Законод!$C$26,0,(IF(AND(Z77&gt;=Законод!$E$26,Z77&lt;=Законод!$E$27),Z77-Законод!$C$26,IF('01_Доходи'!Z77&gt;=Законод!$F$26,Законод!$E$28,0)))),0)))</f>
        <v>0</v>
      </c>
      <c r="AA79" s="767"/>
      <c r="AB79" s="776" t="s">
        <v>158</v>
      </c>
      <c r="AC79" s="776"/>
      <c r="AD79" s="776"/>
      <c r="AE79" s="776"/>
      <c r="AF79" s="776"/>
      <c r="AG79" s="169">
        <f>IF($B$73="Лікар загальної практики - сімейний лікар",IF(AG77&lt;Законод!$C$22,0,(IF(AND(AG77&gt;=Законод!$E$22,AG77&lt;=Законод!$E$23),AG77-Законод!$C$22,IF('01_Доходи'!AG77&gt;=Законод!$F$22,Законод!$E$24,0)))),IF($B$73="Лікар-педіатр",IF(AG77&lt;Законод!$C$18,0,(IF(AND(AG77&gt;=Законод!$E$18,AG77&lt;=Законод!$E$19),AG77-Законод!$C$18,IF('01_Доходи'!AG77&gt;=Законод!$F$18,Законод!$E$20,0)))),IF($B$73="Лікар-терапевт",IF(AG77&lt;Законод!$C$26,0,(IF(AND(AG77&gt;=Законод!$E$26,AG77&lt;=Законод!$E$27),AG77-Законод!$C$26,IF('01_Доходи'!AG77&gt;=Законод!$F$26,Законод!$E$28,0)))),0)))</f>
        <v>0</v>
      </c>
      <c r="AH79" s="767"/>
      <c r="AI79" s="174"/>
      <c r="AJ79" s="771"/>
      <c r="AK79" s="774"/>
      <c r="AL79" s="774"/>
      <c r="AM79" s="757" t="s">
        <v>187</v>
      </c>
      <c r="AN79" s="183">
        <f>IF(B73="Лікар загальної практики - сімейний лікар",L79*Законод!$C$9/4*Законод!$E$16,IF(B73="Лікар-педіатр",L79*Законод!$C$9/4*Законод!$E$16,IF(B73="Лікар-терапевт",L79*Законод!$C$9/4*Законод!$E$16,0)))</f>
        <v>0</v>
      </c>
      <c r="AO79" s="183">
        <f>IF(B73="Лікар загальної практики - сімейний лікар",S79*Законод!$C$9/4*Законод!$E$16,IF(B73="Лікар-педіатр",S79*Законод!$C$9/4*Законод!$E$16,IF(B73="Лікар-терапевт",S79*Законод!$C$9/4*Законод!$E$16,0)))</f>
        <v>0</v>
      </c>
      <c r="AP79" s="183">
        <f>IF(B73="Лікар загальної практики - сімейний лікар",Z79*Законод!$C$9/4*Законод!$E$16,IF(B73="Лікар-педіатр",Z79*Законод!$C$9/4*Законод!$E$16,IF(B73="Лікар-терапевт",Z79*Законод!$C$9/4*Законод!$E$16,0)))</f>
        <v>0</v>
      </c>
      <c r="AQ79" s="183">
        <f>IF(B73="Лікар загальної практики - сімейний лікар",AG79*Законод!$C$9/4*Законод!$E$16,IF(B73="Лікар-педіатр",AG79*Законод!$C$9/4*Законод!$E$16,IF(B73="Лікар-терапевт",AG79*Законод!$C$9/4*Законод!$E$16,0)))</f>
        <v>0</v>
      </c>
      <c r="AR79" s="184">
        <f>SUM(AN79:AQ79)</f>
        <v>0</v>
      </c>
    </row>
    <row r="80" spans="1:44" s="52" customFormat="1" ht="31.9" customHeight="1" x14ac:dyDescent="0.25">
      <c r="A80" s="170"/>
      <c r="B80" s="763"/>
      <c r="C80" s="764"/>
      <c r="D80" s="765"/>
      <c r="E80" s="764"/>
      <c r="F80" s="211" t="str">
        <f>IF(B73="Лікар-педіатр",Законод!$F$17,IF(B73="Лікар загальної практики - сімейний лікар",Законод!$F$21,IF(B73="Лікар-терапевт",Законод!$F$25,"х")))</f>
        <v>понад ліміт (1981-2160)</v>
      </c>
      <c r="G80" s="776" t="s">
        <v>158</v>
      </c>
      <c r="H80" s="776"/>
      <c r="I80" s="776"/>
      <c r="J80" s="776"/>
      <c r="K80" s="776"/>
      <c r="L80" s="169">
        <f>IF($B$73="Лікар загальної практики - сімейний лікар",IF(L77&lt;Законод!$C$22,0,(IF(AND(L77&gt;=Законод!$F$22,L77&lt;=Законод!$F$23),L77-Законод!$E$23,IF('01_Доходи'!L77&gt;=Законод!$G$22,Законод!$F$24,0)))),IF($B$73="Лікар-педіатр",IF(L77&lt;Законод!$C$18,0,(IF(AND(L77&gt;=Законод!$F$18,L77&lt;=Законод!$F$19),L77-Законод!$E$19,IF('01_Доходи'!L77&gt;=Законод!$G$18,Законод!$F$20,0)))),IF($B$73="Лікар-терапевт",IF(L77&lt;Законод!$C$26,0,(IF(AND(L77&gt;=Законод!$F$26,L77&lt;=Законод!$F$27),L77-Законод!$E$27,IF('01_Доходи'!L77&gt;=Законод!$G$26,Законод!$F$28,0)))),0)))</f>
        <v>0</v>
      </c>
      <c r="M80" s="767"/>
      <c r="N80" s="776" t="s">
        <v>158</v>
      </c>
      <c r="O80" s="776"/>
      <c r="P80" s="776"/>
      <c r="Q80" s="776"/>
      <c r="R80" s="776"/>
      <c r="S80" s="169">
        <f>IF($B$73="Лікар загальної практики - сімейний лікар",IF(S77&lt;Законод!$C$22,0,(IF(AND(S77&gt;=Законод!$F$22,S77&lt;=Законод!$F$23),S77-Законод!$E$23,IF('01_Доходи'!S77&gt;=Законод!$G$22,Законод!$F$24,0)))),IF($B$73="Лікар-педіатр",IF(S77&lt;Законод!$C$18,0,(IF(AND(S77&gt;=Законод!$F$18,S77&lt;=Законод!$F$19),S77-Законод!$E$19,IF('01_Доходи'!S77&gt;=Законод!$G$18,Законод!$F$20,0)))),IF($B$73="Лікар-терапевт",IF(S77&lt;Законод!$C$26,0,(IF(AND(S77&gt;=Законод!$F$26,S77&lt;=Законод!$F$27),S77-Законод!$E$27,IF('01_Доходи'!S77&gt;=Законод!$G$26,Законод!$F$28,0)))),0)))</f>
        <v>0</v>
      </c>
      <c r="T80" s="767"/>
      <c r="U80" s="776" t="s">
        <v>158</v>
      </c>
      <c r="V80" s="776"/>
      <c r="W80" s="776"/>
      <c r="X80" s="776"/>
      <c r="Y80" s="776"/>
      <c r="Z80" s="169">
        <f>IF($B$73="Лікар загальної практики - сімейний лікар",IF(Z77&lt;Законод!$C$22,0,(IF(AND(Z77&gt;=Законод!$F$22,Z77&lt;=Законод!$F$23),Z77-Законод!$E$23,IF('01_Доходи'!Z77&gt;=Законод!$G$22,Законод!$F$24,0)))),IF($B$73="Лікар-педіатр",IF(Z77&lt;Законод!$C$18,0,(IF(AND(Z77&gt;=Законод!$F$18,Z77&lt;=Законод!$F$19),Z77-Законод!$E$19,IF('01_Доходи'!Z77&gt;=Законод!$G$18,Законод!$F$20,0)))),IF($B$73="Лікар-терапевт",IF(Z77&lt;Законод!$C$26,0,(IF(AND(Z77&gt;=Законод!$F$26,Z77&lt;=Законод!$F$27),Z77-Законод!$E$27,IF('01_Доходи'!Z77&gt;=Законод!$G$26,Законод!$F$28,0)))),0)))</f>
        <v>0</v>
      </c>
      <c r="AA80" s="767"/>
      <c r="AB80" s="776" t="s">
        <v>158</v>
      </c>
      <c r="AC80" s="776"/>
      <c r="AD80" s="776"/>
      <c r="AE80" s="776"/>
      <c r="AF80" s="776"/>
      <c r="AG80" s="169">
        <f>IF($B$73="Лікар загальної практики - сімейний лікар",IF(AG77&lt;Законод!$C$22,0,(IF(AND(AG77&gt;=Законод!$F$22,AG77&lt;=Законод!$F$23),AG77-Законод!$E$23,IF('01_Доходи'!AG77&gt;=Законод!$G$22,Законод!$F$24,0)))),IF($B$73="Лікар-педіатр",IF(AG77&lt;Законод!$C$18,0,(IF(AND(AG77&gt;=Законод!$F$18,AG77&lt;=Законод!$F$19),AG77-Законод!$E$19,IF('01_Доходи'!AG77&gt;=Законод!$G$18,Законод!$F$20,0)))),IF($B$73="Лікар-терапевт",IF(AG77&lt;Законод!$C$26,0,(IF(AND(AG77&gt;=Законод!$F$26,AG77&lt;=Законод!$F$27),AG77-Законод!$E$27,IF('01_Доходи'!AG77&gt;=Законод!$G$26,Законод!$F$28,0)))),0)))</f>
        <v>0</v>
      </c>
      <c r="AH80" s="767"/>
      <c r="AI80" s="174"/>
      <c r="AJ80" s="771"/>
      <c r="AK80" s="774"/>
      <c r="AL80" s="774"/>
      <c r="AM80" s="758"/>
      <c r="AN80" s="183">
        <f>IF(B73="Лікар загальної практики - сімейний лікар",L80*Законод!$C$9/4*Законод!$F$16,IF(B73="Лікар-педіатр",L80*Законод!$C$9/4*Законод!$F$16,IF(B73="Лікар-терапевт",L80*Законод!$C$9/4*Законод!$F$16,0)))</f>
        <v>0</v>
      </c>
      <c r="AO80" s="183">
        <f>IF(B73="Лікар загальної практики - сімейний лікар",S80*Законод!$C$9/4*Законод!$F$16,IF(B73="Лікар-педіатр",S80*Законод!$C$9/4*Законод!$F$16,IF(B73="Лікар-терапевт",S80*Законод!$C$9/4*Законод!$F$16,0)))</f>
        <v>0</v>
      </c>
      <c r="AP80" s="183">
        <f>IF(B73="Лікар загальної практики - сімейний лікар",Z80*Законод!$C$9/4*Законод!$F$16,IF(B73="Лікар-педіатр",Z80*Законод!$C$9/4*Законод!$F$16,IF(B73="Лікар-терапевт",Z80*Законод!$C$9/4*Законод!$F$16,0)))</f>
        <v>0</v>
      </c>
      <c r="AQ80" s="183">
        <f>IF(B73="Лікар загальної практики - сімейний лікар",AG80*Законод!$C$9/4*Законод!$F$16,IF(B73="Лікар-педіатр",AG80*Законод!$C$9/4*Законод!$F$16,IF(B73="Лікар-терапевт",AG80*Законод!$C$9/4*Законод!$F$16,0)))</f>
        <v>0</v>
      </c>
      <c r="AR80" s="184">
        <f>SUM(AN80:AQ80)</f>
        <v>0</v>
      </c>
    </row>
    <row r="81" spans="1:44" s="52" customFormat="1" ht="31.9" customHeight="1" x14ac:dyDescent="0.25">
      <c r="A81" s="170"/>
      <c r="B81" s="763"/>
      <c r="C81" s="764"/>
      <c r="D81" s="765"/>
      <c r="E81" s="764"/>
      <c r="F81" s="211" t="str">
        <f>IF(B73="Лікар-педіатр",Законод!$G$17,IF(B73="Лікар загальної практики - сімейний лікар",Законод!$G$21,IF(B73="Лікар-терапевт",Законод!$G$25,"х")))</f>
        <v>понад ліміт (2161-2340)</v>
      </c>
      <c r="G81" s="776" t="s">
        <v>158</v>
      </c>
      <c r="H81" s="776"/>
      <c r="I81" s="776"/>
      <c r="J81" s="776"/>
      <c r="K81" s="776"/>
      <c r="L81" s="169">
        <f>IF($B$73="Лікар загальної практики - сімейний лікар",IF(L77&lt;Законод!$C$22,0,(IF(AND(L77&gt;=Законод!$G$22,L77&lt;=Законод!$G$23),L77-Законод!$F$23,IF('01_Доходи'!L77&gt;=Законод!$H$22,Законод!$G$24,0)))),IF($B$73="Лікар-педіатр",IF(L77&lt;Законод!$C$18,0,(IF(AND(L77&gt;=Законод!$G$18,L77&lt;=Законод!$G$19),L77-Законод!$F$19,IF('01_Доходи'!L77&gt;=Законод!$H$18,Законод!$G$20,0)))),IF($B$73="Лікар-терапевт",IF(L77&lt;Законод!$C$26,0,(IF(AND(L77&gt;=Законод!$G$26,L77&lt;=Законод!$G$27),L77-Законод!$F$27,IF('01_Доходи'!L77&gt;=Законод!$H$26,Законод!$G$28,0)))),0)))</f>
        <v>0</v>
      </c>
      <c r="M81" s="767"/>
      <c r="N81" s="776" t="s">
        <v>158</v>
      </c>
      <c r="O81" s="776"/>
      <c r="P81" s="776"/>
      <c r="Q81" s="776"/>
      <c r="R81" s="776"/>
      <c r="S81" s="169">
        <f>IF($B$73="Лікар загальної практики - сімейний лікар",IF(S77&lt;Законод!$C$22,0,(IF(AND(S77&gt;=Законод!$G$22,S77&lt;=Законод!$G$23),S77-Законод!$F$23,IF('01_Доходи'!S77&gt;=Законод!$H$22,Законод!$G$24,0)))),IF($B$73="Лікар-педіатр",IF(S77&lt;Законод!$C$18,0,(IF(AND(S77&gt;=Законод!$G$18,S77&lt;=Законод!$G$19),S77-Законод!$F$19,IF('01_Доходи'!S77&gt;=Законод!$H$18,Законод!$G$20,0)))),IF($B$73="Лікар-терапевт",IF(S77&lt;Законод!$C$26,0,(IF(AND(S77&gt;=Законод!$G$26,S77&lt;=Законод!$G$27),S77-Законод!$F$27,IF('01_Доходи'!S77&gt;=Законод!$H$26,Законод!$G$28,0)))),0)))</f>
        <v>0</v>
      </c>
      <c r="T81" s="767"/>
      <c r="U81" s="776" t="s">
        <v>158</v>
      </c>
      <c r="V81" s="776"/>
      <c r="W81" s="776"/>
      <c r="X81" s="776"/>
      <c r="Y81" s="776"/>
      <c r="Z81" s="169">
        <f>IF($B$73="Лікар загальної практики - сімейний лікар",IF(Z77&lt;Законод!$C$22,0,(IF(AND(Z77&gt;=Законод!$G$22,Z77&lt;=Законод!$G$23),Z77-Законод!$F$23,IF('01_Доходи'!Z77&gt;=Законод!$H$22,Законод!$G$24,0)))),IF($B$73="Лікар-педіатр",IF(Z77&lt;Законод!$C$18,0,(IF(AND(Z77&gt;=Законод!$G$18,Z77&lt;=Законод!$G$19),Z77-Законод!$F$19,IF('01_Доходи'!Z77&gt;=Законод!$H$18,Законод!$G$20,0)))),IF($B$73="Лікар-терапевт",IF(Z77&lt;Законод!$C$26,0,(IF(AND(Z77&gt;=Законод!$G$26,Z77&lt;=Законод!$G$27),Z77-Законод!$F$27,IF('01_Доходи'!Z77&gt;=Законод!$H$26,Законод!$G$28,0)))),0)))</f>
        <v>0</v>
      </c>
      <c r="AA81" s="767"/>
      <c r="AB81" s="776" t="s">
        <v>158</v>
      </c>
      <c r="AC81" s="776"/>
      <c r="AD81" s="776"/>
      <c r="AE81" s="776"/>
      <c r="AF81" s="776"/>
      <c r="AG81" s="169">
        <f>IF($B$73="Лікар загальної практики - сімейний лікар",IF(AG77&lt;Законод!$C$22,0,(IF(AND(AG77&gt;=Законод!$G$22,AG77&lt;=Законод!$G$23),AG77-Законод!$F$23,IF('01_Доходи'!AG77&gt;=Законод!$H$22,Законод!$G$24,0)))),IF($B$73="Лікар-педіатр",IF(AG77&lt;Законод!$C$18,0,(IF(AND(AG77&gt;=Законод!$G$18,AG77&lt;=Законод!$G$19),AG77-Законод!$F$19,IF('01_Доходи'!AG77&gt;=Законод!$H$18,Законод!$G$20,0)))),IF($B$73="Лікар-терапевт",IF(AG77&lt;Законод!$C$26,0,(IF(AND(AG77&gt;=Законод!$G$26,AG77&lt;=Законод!$G$27),AG77-Законод!$F$27,IF('01_Доходи'!AG77&gt;=Законод!$H$26,Законод!$G$28,0)))),0)))</f>
        <v>0</v>
      </c>
      <c r="AH81" s="767"/>
      <c r="AI81" s="174"/>
      <c r="AJ81" s="771"/>
      <c r="AK81" s="774"/>
      <c r="AL81" s="774"/>
      <c r="AM81" s="758"/>
      <c r="AN81" s="183">
        <f>IF(B73="Лікар загальної практики - сімейний лікар",L81*Законод!$C$9/4*Законод!$G$16,IF(B73="Лікар-педіатр",L81*Законод!$C$9/4*Законод!$G$16,IF(B73="Лікар-терапевт",L81*Законод!$C$9/4*Законод!$G$16,0)))</f>
        <v>0</v>
      </c>
      <c r="AO81" s="183">
        <f>IF(B73="Лікар загальної практики - сімейний лікар",S81*Законод!$C$9/4*Законод!$G$16,IF(B73="Лікар-педіатр",S81*Законод!$C$9/4*Законод!$G$16,IF(B73="Лікар-терапевт",S81*Законод!$C$9/4*Законод!$G$16,0)))</f>
        <v>0</v>
      </c>
      <c r="AP81" s="183">
        <f>IF(B73="Лікар загальної практики - сімейний лікар",Z81*Законод!$C$9/4*Законод!$G$16,IF(B73="Лікар-педіатр",Z81*Законод!$C$9/4*Законод!$G$16,IF(B73="Лікар-терапевт",Z81*Законод!$C$9/4*Законод!$G$16,0)))</f>
        <v>0</v>
      </c>
      <c r="AQ81" s="183">
        <f>IF(B73="Лікар загальної практики - сімейний лікар",AG81*Законод!$C$9/4*Законод!$G$16,IF(B73="Лікар-педіатр",AG81*Законод!$C$9/4*Законод!$G$16,IF(B73="Лікар-терапевт",AG81*Законод!$C$9/4*Законод!$G$16,0)))</f>
        <v>0</v>
      </c>
      <c r="AR81" s="184">
        <f t="shared" ref="AR81" si="30">SUM(AN81:AQ81)</f>
        <v>0</v>
      </c>
    </row>
    <row r="82" spans="1:44" s="52" customFormat="1" ht="31.9" customHeight="1" x14ac:dyDescent="0.25">
      <c r="A82" s="170"/>
      <c r="B82" s="763"/>
      <c r="C82" s="764"/>
      <c r="D82" s="765"/>
      <c r="E82" s="764"/>
      <c r="F82" s="211" t="str">
        <f>IF(B73="Лікар-педіатр",Законод!$H$17,IF(B73="Лікар загальної практики - сімейний лікар",Законод!$H$21,IF(B73="Лікар-терапевт",Законод!$H$25,"х")))</f>
        <v>понад ліміт (2341-2520)</v>
      </c>
      <c r="G82" s="776" t="s">
        <v>158</v>
      </c>
      <c r="H82" s="776"/>
      <c r="I82" s="776"/>
      <c r="J82" s="776"/>
      <c r="K82" s="776"/>
      <c r="L82" s="169">
        <f>IF($B$73="Лікар загальної практики - сімейний лікар",IF(L77&lt;Законод!$C$22,0,(IF(AND(L77&gt;=Законод!$H$22,L77&lt;=Законод!$H$23),L77-Законод!$G$23,IF('01_Доходи'!L77&gt;=Законод!$I$22,Законод!$H$24,0)))),IF($B$73="Лікар-педіатр",IF(L77&lt;Законод!$C$18,0,(IF(AND(L77&gt;=Законод!$H$18,L77&lt;=Законод!$H$19),L77-Законод!$G$19,IF('01_Доходи'!L77&gt;=Законод!$I$18,Законод!$H$20,0)))),IF($B$73="Лікар-терапевт",IF(L77&lt;Законод!$C$26,0,(IF(AND(L77&gt;=Законод!$H$26,L77&lt;=Законод!$H$27),L77-Законод!$G$27,IF(L77&gt;=Законод!$I$26,Законод!$H$28,0)))),0)))</f>
        <v>0</v>
      </c>
      <c r="M82" s="767"/>
      <c r="N82" s="776" t="s">
        <v>158</v>
      </c>
      <c r="O82" s="776"/>
      <c r="P82" s="776"/>
      <c r="Q82" s="776"/>
      <c r="R82" s="776"/>
      <c r="S82" s="169">
        <f>IF($B$73="Лікар загальної практики - сімейний лікар",IF(S77&lt;Законод!$C$22,0,(IF(AND(S77&gt;=Законод!$H$22,S77&lt;=Законод!$H$23),S77-Законод!$G$23,IF('01_Доходи'!S77&gt;=Законод!$I$22,Законод!$H$24,0)))),IF($B$73="Лікар-педіатр",IF(S77&lt;Законод!$C$18,0,(IF(AND(S77&gt;=Законод!$H$18,S77&lt;=Законод!$H$19),S77-Законод!$G$19,IF('01_Доходи'!S77&gt;=Законод!$I$18,Законод!$H$20,0)))),IF($B$73="Лікар-терапевт",IF(S77&lt;Законод!$C$26,0,(IF(AND(S77&gt;=Законод!$H$26,S77&lt;=Законод!$H$27),S77-Законод!$G$27,IF(S77&gt;=Законод!$I$26,Законод!$H$28,0)))),0)))</f>
        <v>0</v>
      </c>
      <c r="T82" s="767"/>
      <c r="U82" s="776" t="s">
        <v>158</v>
      </c>
      <c r="V82" s="776"/>
      <c r="W82" s="776"/>
      <c r="X82" s="776"/>
      <c r="Y82" s="776"/>
      <c r="Z82" s="169">
        <f>IF($B$73="Лікар загальної практики - сімейний лікар",IF(Z77&lt;Законод!$C$22,0,(IF(AND(Z77&gt;=Законод!$H$22,Z77&lt;=Законод!$H$23),Z77-Законод!$G$23,IF('01_Доходи'!Z77&gt;=Законод!$I$22,Законод!$H$24,0)))),IF($B$73="Лікар-педіатр",IF(Z77&lt;Законод!$C$18,0,(IF(AND(Z77&gt;=Законод!$H$18,Z77&lt;=Законод!$H$19),Z77-Законод!$G$19,IF('01_Доходи'!Z77&gt;=Законод!$I$18,Законод!$H$20,0)))),IF($B$73="Лікар-терапевт",IF(Z77&lt;Законод!$C$26,0,(IF(AND(Z77&gt;=Законод!$H$26,Z77&lt;=Законод!$H$27),Z77-Законод!$G$27,IF(Z77&gt;=Законод!$I$26,Законод!$H$28,0)))),0)))</f>
        <v>0</v>
      </c>
      <c r="AA82" s="767"/>
      <c r="AB82" s="776" t="s">
        <v>158</v>
      </c>
      <c r="AC82" s="776"/>
      <c r="AD82" s="776"/>
      <c r="AE82" s="776"/>
      <c r="AF82" s="776"/>
      <c r="AG82" s="169">
        <f>IF($B$73="Лікар загальної практики - сімейний лікар",IF(AG77&lt;Законод!$C$22,0,(IF(AND(AG77&gt;=Законод!$H$22,AG77&lt;=Законод!$H$23),AG77-Законод!$G$23,IF('01_Доходи'!AG77&gt;=Законод!$I$22,Законод!$H$24,0)))),IF($B$73="Лікар-педіатр",IF(AG77&lt;Законод!$C$18,0,(IF(AND(AG77&gt;=Законод!$H$18,AG77&lt;=Законод!$H$19),AG77-Законод!$G$19,IF('01_Доходи'!AG77&gt;=Законод!$I$18,Законод!$H$20,0)))),IF($B$73="Лікар-терапевт",IF(AG77&lt;Законод!$C$26,0,(IF(AND(AG77&gt;=Законод!$H$26,AG77&lt;=Законод!$H$27),AG77-Законод!$G$27,IF(AG77&gt;=Законод!$I$26,Законод!$H$28,0)))),0)))</f>
        <v>0</v>
      </c>
      <c r="AH82" s="767"/>
      <c r="AI82" s="174"/>
      <c r="AJ82" s="771"/>
      <c r="AK82" s="774"/>
      <c r="AL82" s="774"/>
      <c r="AM82" s="758"/>
      <c r="AN82" s="183">
        <f>IF(B73="Лікар загальної практики - сімейний лікар",L82*Законод!$C$9/4*Законод!$H$16,IF(B73="Лікар-педіатр",L82*Законод!$C$9/4*Законод!$H$16,IF(B73="Лікар-терапевт",L82*Законод!$C$9/4*Законод!$H$16,0)))</f>
        <v>0</v>
      </c>
      <c r="AO82" s="183">
        <f>IF(B73="Лікар загальної практики - сімейний лікар",S82*Законод!$C$9/4*Законод!$H$16,IF(B73="Лікар-педіатр",S82*Законод!$C$9/4*Законод!$H$16,IF(B73="Лікар-терапевт",S82*Законод!$C$9/4*Законод!$H$16,0)))</f>
        <v>0</v>
      </c>
      <c r="AP82" s="183">
        <f>IF(B73="Лікар загальної практики - сімейний лікар",Z82*Законод!$C$9/4*Законод!$H$16,IF(B73="Лікар-педіатр",Z82*Законод!$C$9/4*Законод!$H$16,IF(B73="Лікар-терапевт",Z82*Законод!$C$9/4*Законод!$H$16,0)))</f>
        <v>0</v>
      </c>
      <c r="AQ82" s="183">
        <f>IF(B73="Лікар загальної практики - сімейний лікар",AG82*Законод!$C$9/4*Законод!$H$16,IF(B73="Лікар-педіатр",AG82*Законод!$C$9/4*Законод!$H$16,IF(B73="Лікар-терапевт",AG82*Законод!$C$9/4*Законод!$H$16,0)))</f>
        <v>0</v>
      </c>
      <c r="AR82" s="184">
        <f>SUM(AN82:AQ82)</f>
        <v>0</v>
      </c>
    </row>
    <row r="83" spans="1:44" s="52" customFormat="1" ht="31.9" customHeight="1" x14ac:dyDescent="0.25">
      <c r="A83" s="170"/>
      <c r="B83" s="763"/>
      <c r="C83" s="764"/>
      <c r="D83" s="765"/>
      <c r="E83" s="764"/>
      <c r="F83" s="211" t="str">
        <f>IF(B73="Лікар-педіатр",Законод!$I$17,IF(B73="Лікар загальної практики - сімейний лікар",Законод!$I$21,IF(B73="Лікар-терапевт",Законод!$I$25,"х")))</f>
        <v>понад ліміт (2521-2700)</v>
      </c>
      <c r="G83" s="776" t="s">
        <v>158</v>
      </c>
      <c r="H83" s="776"/>
      <c r="I83" s="776"/>
      <c r="J83" s="776"/>
      <c r="K83" s="776"/>
      <c r="L83" s="169">
        <f>IF($B$73="Лікар загальної практики - сімейний лікар",IF(L77&lt;Законод!$C$22,0,(IF(AND(L77&gt;=Законод!$I$22,L77&lt;=Законод!$I$23),L77-Законод!$H$23,IF('01_Доходи'!L77&gt;=Законод!$I$22,Законод!$I$24,0)))),IF($B$73="Лікар-педіатр",IF(L77&lt;Законод!$C$18,0,(IF(AND(L77&gt;=Законод!$I$18,L77&lt;=Законод!$I$19),L77-Законод!$H$19,IF('01_Доходи'!L77&gt;=Законод!$I$18,Законод!$H$20,0)))),IF($B$73="Лікар-терапевт",IF(L77&lt;Законод!$C$26,0,(IF(AND(L77&gt;=Законод!$I$26,L77&lt;=Законод!$I$27),L77-Законод!$H$27,IF('01_Доходи'!L77&gt;=Законод!$I$26,Законод!$H$28,0)))),0)))</f>
        <v>0</v>
      </c>
      <c r="M83" s="767"/>
      <c r="N83" s="776" t="s">
        <v>158</v>
      </c>
      <c r="O83" s="776"/>
      <c r="P83" s="776"/>
      <c r="Q83" s="776"/>
      <c r="R83" s="776"/>
      <c r="S83" s="169">
        <f>IF($B$73="Лікар загальної практики - сімейний лікар",IF(S77&lt;Законод!$C$22,0,(IF(AND(S77&gt;=Законод!$I$22,S77&lt;=Законод!$I$23),S77-Законод!$H$23,IF('01_Доходи'!S77&gt;=Законод!$I$22,Законод!$I$24,0)))),IF($B$73="Лікар-педіатр",IF(S77&lt;Законод!$C$18,0,(IF(AND(S77&gt;=Законод!$I$18,S77&lt;=Законод!$I$19),S77-Законод!$H$19,IF('01_Доходи'!S77&gt;=Законод!$I$18,Законод!$H$20,0)))),IF($B$73="Лікар-терапевт",IF(S77&lt;Законод!$C$26,0,(IF(AND(S77&gt;=Законод!$I$26,S77&lt;=Законод!$I$27),S77-Законод!$H$27,IF('01_Доходи'!S77&gt;=Законод!$I$26,Законод!$H$28,0)))),0)))</f>
        <v>0</v>
      </c>
      <c r="T83" s="767"/>
      <c r="U83" s="776" t="s">
        <v>158</v>
      </c>
      <c r="V83" s="776"/>
      <c r="W83" s="776"/>
      <c r="X83" s="776"/>
      <c r="Y83" s="776"/>
      <c r="Z83" s="169">
        <f>IF($B$73="Лікар загальної практики - сімейний лікар",IF(Z77&lt;Законод!$C$22,0,(IF(AND(Z77&gt;=Законод!$I$22,Z77&lt;=Законод!$I$23),Z77-Законод!$H$23,IF('01_Доходи'!Z77&gt;=Законод!$I$22,Законод!$I$24,0)))),IF($B$73="Лікар-педіатр",IF(Z77&lt;Законод!$C$18,0,(IF(AND(Z77&gt;=Законод!$I$18,Z77&lt;=Законод!$I$19),Z77-Законод!$H$19,IF('01_Доходи'!Z77&gt;=Законод!$I$18,Законод!$H$20,0)))),IF($B$73="Лікар-терапевт",IF(Z77&lt;Законод!$C$26,0,(IF(AND(Z77&gt;=Законод!$I$26,Z77&lt;=Законод!$I$27),Z77-Законод!$H$27,IF('01_Доходи'!Z77&gt;=Законод!$I$26,Законод!$H$28,0)))),0)))</f>
        <v>0</v>
      </c>
      <c r="AA83" s="767"/>
      <c r="AB83" s="776" t="s">
        <v>158</v>
      </c>
      <c r="AC83" s="776"/>
      <c r="AD83" s="776"/>
      <c r="AE83" s="776"/>
      <c r="AF83" s="776"/>
      <c r="AG83" s="169">
        <f>IF($B$73="Лікар загальної практики - сімейний лікар",IF(AG77&lt;Законод!$C$22,0,(IF(AND(AG77&gt;=Законод!$I$22,AG77&lt;=Законод!$I$23),AG77-Законод!$H$23,IF('01_Доходи'!AG77&gt;=Законод!$I$22,Законод!$I$24,0)))),IF($B$73="Лікар-педіатр",IF(AG77&lt;Законод!$C$18,0,(IF(AND(AG77&gt;=Законод!$I$18,AG77&lt;=Законод!$I$19),AG77-Законод!$H$19,IF('01_Доходи'!AG77&gt;=Законод!$I$18,Законод!$H$20,0)))),IF($B$73="Лікар-терапевт",IF(AG77&lt;Законод!$C$26,0,(IF(AND(AG77&gt;=Законод!$I$26,AG77&lt;=Законод!$I$27),AG77-Законод!$H$27,IF('01_Доходи'!AG77&gt;=Законод!$I$26,Законод!$H$28,0)))),0)))</f>
        <v>0</v>
      </c>
      <c r="AH83" s="767"/>
      <c r="AI83" s="174"/>
      <c r="AJ83" s="771"/>
      <c r="AK83" s="774"/>
      <c r="AL83" s="774"/>
      <c r="AM83" s="758"/>
      <c r="AN83" s="183">
        <f>IF(B73="Лікар загальної практики - сімейний лікар",L83*Законод!$C$9/4*Законод!$I$16,IF(B73="Лікар-педіатр",L83*Законод!$C$9/4*Законод!$I$16,IF(B73="Лікар-терапевт",L83*Законод!$C$9/4*Законод!$I$16,0)))</f>
        <v>0</v>
      </c>
      <c r="AO83" s="183">
        <f>IF(B73="Лікар загальної практики - сімейний лікар",S83*Законод!$C$9/4*Законод!$I$16,IF(B73="Лікар-педіатр",S83*Законод!$C$9/4*Законод!$I$16,IF(B73="Лікар-терапевт",S83*Законод!$C$9/4*Законод!$I$16,0)))</f>
        <v>0</v>
      </c>
      <c r="AP83" s="183">
        <f>IF(B73="Лікар загальної практики - сімейний лікар",Z83*Законод!$C$9/4*Законод!$I$16,IF(B73="Лікар-педіатр",Z83*Законод!$C$9/4*Законод!$I$16,IF(B73="Лікар-терапевт",Z83*Законод!$C$9/4*Законод!$I$16,0)))</f>
        <v>0</v>
      </c>
      <c r="AQ83" s="183">
        <f>IF(B73="Лікар загальної практики - сімейний лікар",AG83*Законод!$C$9/4*Законод!$I$16,IF(B73="Лікар-педіатр",AG83*Законод!$C$9/4*Законод!$I$16,IF(B73="Лікар-терапевт",AG83*Законод!$C$9/4*Законод!$I$16,0)))</f>
        <v>0</v>
      </c>
      <c r="AR83" s="184">
        <f>SUM(AN83:AQ83)</f>
        <v>0</v>
      </c>
    </row>
    <row r="84" spans="1:44" s="191" customFormat="1" ht="31.9" customHeight="1" thickBot="1" x14ac:dyDescent="0.3">
      <c r="A84" s="186"/>
      <c r="B84" s="763"/>
      <c r="C84" s="764"/>
      <c r="D84" s="765"/>
      <c r="E84" s="764"/>
      <c r="F84" s="212" t="str">
        <f>IF(B73="Лікар-педіатр",Законод!$J$17,IF(B73="Лікар загальної практики - сімейний лікар",Законод!$J$21,IF(B73="Лікар-терапевт",Законод!$J$25,"х")))</f>
        <v>понад ліміт (&gt;=2701)</v>
      </c>
      <c r="G84" s="777" t="s">
        <v>158</v>
      </c>
      <c r="H84" s="777"/>
      <c r="I84" s="777"/>
      <c r="J84" s="777"/>
      <c r="K84" s="777"/>
      <c r="L84" s="169">
        <f>IF($B$73="Лікар загальної практики - сімейний лікар",IF(L77&gt;=Законод!$J$22,'01_Доходи'!L77-('01_Доходи'!L78+'01_Доходи'!L79+'01_Доходи'!L80+'01_Доходи'!L81+'01_Доходи'!L82+'01_Доходи'!L83),0),IF($B$73="Лікар-педіатр",IF(L77&gt;=Законод!$J$18,'01_Доходи'!L77-('01_Доходи'!L78+'01_Доходи'!L79+'01_Доходи'!L80+'01_Доходи'!L81+'01_Доходи'!L82+'01_Доходи'!L83),0),IF($B$73="Лікар-терапевт",IF('01_Доходи'!L77&gt;=Законод!$J$26,L77-Законод!$I$27,0),0)))</f>
        <v>0</v>
      </c>
      <c r="M84" s="767"/>
      <c r="N84" s="777" t="s">
        <v>158</v>
      </c>
      <c r="O84" s="777"/>
      <c r="P84" s="777"/>
      <c r="Q84" s="777"/>
      <c r="R84" s="777"/>
      <c r="S84" s="169">
        <f>IF($B$73="Лікар загальної практики - сімейний лікар",IF(S77&gt;=Законод!$J$22,'01_Доходи'!S77-('01_Доходи'!S78+'01_Доходи'!S79+'01_Доходи'!S80+'01_Доходи'!S81+'01_Доходи'!S82+'01_Доходи'!S83),0),IF($B$73="Лікар-педіатр",IF(S77&gt;=Законод!$J$18,'01_Доходи'!S77-('01_Доходи'!S78+'01_Доходи'!S79+'01_Доходи'!S80+'01_Доходи'!S81+'01_Доходи'!S82+'01_Доходи'!S83),0),IF($B$73="Лікар-терапевт",IF('01_Доходи'!S77&gt;=Законод!$J$26,S77-Законод!$I$27,0),0)))</f>
        <v>0</v>
      </c>
      <c r="T84" s="767"/>
      <c r="U84" s="777" t="s">
        <v>158</v>
      </c>
      <c r="V84" s="777"/>
      <c r="W84" s="777"/>
      <c r="X84" s="777"/>
      <c r="Y84" s="777"/>
      <c r="Z84" s="169">
        <f>IF($B$73="Лікар загальної практики - сімейний лікар",IF(Z77&gt;=Законод!$J$22,'01_Доходи'!Z77-('01_Доходи'!Z78+'01_Доходи'!Z79+'01_Доходи'!Z80+'01_Доходи'!Z81+'01_Доходи'!Z82+'01_Доходи'!Z83),0),IF($B$73="Лікар-педіатр",IF(Z77&gt;=Законод!$J$18,'01_Доходи'!Z77-('01_Доходи'!Z78+'01_Доходи'!Z79+'01_Доходи'!Z80+'01_Доходи'!Z81+'01_Доходи'!Z82+'01_Доходи'!Z83),0),IF($B$73="Лікар-терапевт",IF('01_Доходи'!Z77&gt;=Законод!$J$26,Z77-Законод!$I$27,0),0)))</f>
        <v>0</v>
      </c>
      <c r="AA84" s="767"/>
      <c r="AB84" s="777" t="s">
        <v>158</v>
      </c>
      <c r="AC84" s="777"/>
      <c r="AD84" s="777"/>
      <c r="AE84" s="777"/>
      <c r="AF84" s="777"/>
      <c r="AG84" s="169">
        <f>IF($B$73="Лікар загальної практики - сімейний лікар",IF(AG77&gt;=Законод!$J$22,'01_Доходи'!AG77-('01_Доходи'!AG78+'01_Доходи'!AG79+'01_Доходи'!AG80+'01_Доходи'!AG81+'01_Доходи'!AG82+'01_Доходи'!AG83),0),IF($B$73="Лікар-педіатр",IF(AG77&gt;=Законод!$J$18,'01_Доходи'!AG77-('01_Доходи'!AG78+'01_Доходи'!AG79+'01_Доходи'!AG80+'01_Доходи'!AG81+'01_Доходи'!AG82+'01_Доходи'!AG83),0),IF($B$73="Лікар-терапевт",IF('01_Доходи'!AG77&gt;=Законод!$J$26,AG77-Законод!$I$27,0),0)))</f>
        <v>0</v>
      </c>
      <c r="AH84" s="767"/>
      <c r="AI84" s="188"/>
      <c r="AJ84" s="772"/>
      <c r="AK84" s="775"/>
      <c r="AL84" s="775"/>
      <c r="AM84" s="759"/>
      <c r="AN84" s="189">
        <f>IF(B73="Лікар загальної практики - сімейний лікар",L84*Законод!$C$9/4*Законод!$J$16,IF(B73="Лікар-педіатр",L84*Законод!$C$9/4*Законод!$J$16,IF(B73="Лікар-терапевт",L84*Законод!$C$9/4*Законод!$J$16,0)))</f>
        <v>0</v>
      </c>
      <c r="AO84" s="189">
        <f>IF(B73="Лікар загальної практики - сімейний лікар",S84*Законод!$C$9/4*Законод!$J$16,IF(B73="Лікар-педіатр",S84*Законод!$C$9/4*Законод!$J$16,IF(B73="Лікар-терапевт",S84*Законод!$C$9/4*Законод!$J$16,0)))</f>
        <v>0</v>
      </c>
      <c r="AP84" s="189">
        <f>IF(B73="Лікар загальної практики - сімейний лікар",S84*Законод!$C$9/4*Законод!$J$16,IF(B73="Лікар-педіатр",S84*Законод!$C$9/4*Законод!$J$16,IF(B73="Лікар-терапевт",S84*Законод!$C$9/4*Законод!$J$16,0)))</f>
        <v>0</v>
      </c>
      <c r="AQ84" s="189">
        <f>IF(B73="Лікар загальної практики - сімейний лікар",AG84*Законод!$C$9/4*Законод!$J$16,IF(B73="Лікар-педіатр",AG84*Законод!$C$9/4*Законод!$J$16,IF(B73="Лікар-терапевт",AG84*Законод!$C$9/4*Законод!$J$16,0)))</f>
        <v>0</v>
      </c>
      <c r="AR84" s="190">
        <f t="shared" ref="AR84" si="31">SUM(AN84:AQ84)</f>
        <v>0</v>
      </c>
    </row>
    <row r="85" spans="1:44" s="206" customFormat="1" ht="19.149999999999999" customHeight="1" thickBot="1" x14ac:dyDescent="0.3">
      <c r="A85" s="192"/>
      <c r="B85" s="193"/>
      <c r="C85" s="194"/>
      <c r="D85" s="195"/>
      <c r="E85" s="195"/>
      <c r="F85" s="196"/>
      <c r="G85" s="197"/>
      <c r="H85" s="197"/>
      <c r="I85" s="197"/>
      <c r="J85" s="197"/>
      <c r="K85" s="197"/>
      <c r="L85" s="198"/>
      <c r="M85" s="199"/>
      <c r="N85" s="197"/>
      <c r="O85" s="197"/>
      <c r="P85" s="197"/>
      <c r="Q85" s="197"/>
      <c r="R85" s="197"/>
      <c r="S85" s="198"/>
      <c r="T85" s="199"/>
      <c r="U85" s="197"/>
      <c r="V85" s="197"/>
      <c r="W85" s="197"/>
      <c r="X85" s="197"/>
      <c r="Y85" s="197"/>
      <c r="Z85" s="200"/>
      <c r="AA85" s="199"/>
      <c r="AB85" s="197"/>
      <c r="AC85" s="197"/>
      <c r="AD85" s="197"/>
      <c r="AE85" s="197"/>
      <c r="AF85" s="197"/>
      <c r="AG85" s="200"/>
      <c r="AH85" s="199"/>
      <c r="AI85" s="201"/>
      <c r="AJ85" s="202"/>
      <c r="AK85" s="202"/>
      <c r="AL85" s="202"/>
      <c r="AM85" s="203"/>
      <c r="AN85" s="204"/>
      <c r="AO85" s="204"/>
      <c r="AP85" s="204"/>
      <c r="AQ85" s="204"/>
      <c r="AR85" s="205"/>
    </row>
    <row r="86" spans="1:44" s="164" customFormat="1" ht="30" customHeight="1" x14ac:dyDescent="0.3">
      <c r="A86" s="167">
        <f>A73+1</f>
        <v>5</v>
      </c>
      <c r="B86" s="763" t="s">
        <v>49</v>
      </c>
      <c r="C86" s="764" t="s">
        <v>660</v>
      </c>
      <c r="D86" s="765"/>
      <c r="E86" s="764" t="s">
        <v>656</v>
      </c>
      <c r="F86" s="207" t="s">
        <v>422</v>
      </c>
      <c r="G86" s="169">
        <v>80</v>
      </c>
      <c r="H86" s="169">
        <v>280</v>
      </c>
      <c r="I86" s="169">
        <v>630</v>
      </c>
      <c r="J86" s="169">
        <v>580</v>
      </c>
      <c r="K86" s="169">
        <v>197</v>
      </c>
      <c r="L86" s="173">
        <f t="shared" ref="L86:L87" si="32">SUM(G86:K86)</f>
        <v>1767</v>
      </c>
      <c r="M86" s="767">
        <v>1</v>
      </c>
      <c r="N86" s="169">
        <v>80</v>
      </c>
      <c r="O86" s="169">
        <v>290</v>
      </c>
      <c r="P86" s="169">
        <v>595</v>
      </c>
      <c r="Q86" s="169">
        <v>570</v>
      </c>
      <c r="R86" s="169">
        <v>200</v>
      </c>
      <c r="S86" s="173">
        <f t="shared" ref="S86:S87" si="33">SUM(N86:R86)</f>
        <v>1735</v>
      </c>
      <c r="T86" s="767">
        <v>1</v>
      </c>
      <c r="U86" s="169">
        <v>80</v>
      </c>
      <c r="V86" s="169">
        <v>290</v>
      </c>
      <c r="W86" s="169">
        <v>575</v>
      </c>
      <c r="X86" s="169">
        <v>575</v>
      </c>
      <c r="Y86" s="169">
        <v>196</v>
      </c>
      <c r="Z86" s="173">
        <f t="shared" ref="Z86:Z87" si="34">SUM(U86:Y86)</f>
        <v>1716</v>
      </c>
      <c r="AA86" s="767">
        <v>1</v>
      </c>
      <c r="AB86" s="169">
        <v>80</v>
      </c>
      <c r="AC86" s="169">
        <v>300</v>
      </c>
      <c r="AD86" s="169">
        <v>580</v>
      </c>
      <c r="AE86" s="169">
        <v>580</v>
      </c>
      <c r="AF86" s="169">
        <v>200</v>
      </c>
      <c r="AG86" s="173">
        <f t="shared" ref="AG86:AG87" si="35">SUM(AB86:AF86)</f>
        <v>1740</v>
      </c>
      <c r="AH86" s="767">
        <v>1</v>
      </c>
      <c r="AI86" s="525">
        <f>A86</f>
        <v>5</v>
      </c>
      <c r="AJ86" s="770" t="str">
        <f>B86</f>
        <v>Лікар загальної практики - сімейний лікар</v>
      </c>
      <c r="AK86" s="773" t="str">
        <f>C86</f>
        <v>Сосновський Петро Степанович</v>
      </c>
      <c r="AL86" s="773">
        <f>D86</f>
        <v>0</v>
      </c>
      <c r="AM86" s="760" t="s">
        <v>568</v>
      </c>
      <c r="AN86" s="778">
        <f>SUM(AN91:AN97)</f>
        <v>337371.76547500002</v>
      </c>
      <c r="AO86" s="778">
        <f>SUM(AO91:AO97)</f>
        <v>335275.5398875</v>
      </c>
      <c r="AP86" s="778">
        <f>SUM(AP91:AP97)</f>
        <v>335631.17124166666</v>
      </c>
      <c r="AQ86" s="778">
        <f>SUM(AQ91:AQ97)</f>
        <v>335770.86717083328</v>
      </c>
      <c r="AR86" s="781">
        <f>SUM(AN86:AQ90)</f>
        <v>1344049.343775</v>
      </c>
    </row>
    <row r="87" spans="1:44" s="52" customFormat="1" ht="28.15" customHeight="1" x14ac:dyDescent="0.25">
      <c r="A87" s="170"/>
      <c r="B87" s="763"/>
      <c r="C87" s="764"/>
      <c r="D87" s="765"/>
      <c r="E87" s="764"/>
      <c r="F87" s="207" t="s">
        <v>423</v>
      </c>
      <c r="G87" s="169">
        <v>89</v>
      </c>
      <c r="H87" s="169">
        <v>298</v>
      </c>
      <c r="I87" s="169">
        <v>614</v>
      </c>
      <c r="J87" s="169">
        <v>581</v>
      </c>
      <c r="K87" s="169">
        <v>200</v>
      </c>
      <c r="L87" s="173">
        <f t="shared" si="32"/>
        <v>1782</v>
      </c>
      <c r="M87" s="767"/>
      <c r="N87" s="169">
        <v>90</v>
      </c>
      <c r="O87" s="169">
        <v>305</v>
      </c>
      <c r="P87" s="169">
        <v>598</v>
      </c>
      <c r="Q87" s="169">
        <v>572</v>
      </c>
      <c r="R87" s="169">
        <v>194</v>
      </c>
      <c r="S87" s="173">
        <f t="shared" si="33"/>
        <v>1759</v>
      </c>
      <c r="T87" s="767"/>
      <c r="U87" s="169">
        <v>86</v>
      </c>
      <c r="V87" s="169">
        <v>313</v>
      </c>
      <c r="W87" s="169">
        <v>593</v>
      </c>
      <c r="X87" s="169">
        <v>580</v>
      </c>
      <c r="Y87" s="169">
        <v>200</v>
      </c>
      <c r="Z87" s="173">
        <f t="shared" si="34"/>
        <v>1772</v>
      </c>
      <c r="AA87" s="767"/>
      <c r="AB87" s="169">
        <v>84</v>
      </c>
      <c r="AC87" s="169">
        <v>312</v>
      </c>
      <c r="AD87" s="169">
        <v>581</v>
      </c>
      <c r="AE87" s="169">
        <v>581</v>
      </c>
      <c r="AF87" s="169">
        <v>201</v>
      </c>
      <c r="AG87" s="173">
        <f t="shared" si="35"/>
        <v>1759</v>
      </c>
      <c r="AH87" s="767"/>
      <c r="AI87" s="171"/>
      <c r="AJ87" s="771"/>
      <c r="AK87" s="774"/>
      <c r="AL87" s="774"/>
      <c r="AM87" s="761"/>
      <c r="AN87" s="779"/>
      <c r="AO87" s="779"/>
      <c r="AP87" s="779"/>
      <c r="AQ87" s="779"/>
      <c r="AR87" s="782"/>
    </row>
    <row r="88" spans="1:44" s="92" customFormat="1" ht="31.15" customHeight="1" x14ac:dyDescent="0.25">
      <c r="A88" s="213"/>
      <c r="B88" s="763"/>
      <c r="C88" s="764"/>
      <c r="D88" s="765"/>
      <c r="E88" s="764"/>
      <c r="F88" s="214" t="s">
        <v>424</v>
      </c>
      <c r="G88" s="172">
        <v>89</v>
      </c>
      <c r="H88" s="172">
        <v>302</v>
      </c>
      <c r="I88" s="172">
        <v>609</v>
      </c>
      <c r="J88" s="172">
        <v>578</v>
      </c>
      <c r="K88" s="172">
        <v>198</v>
      </c>
      <c r="L88" s="173">
        <f>SUM(G88:K88)</f>
        <v>1776</v>
      </c>
      <c r="M88" s="767"/>
      <c r="N88" s="172">
        <v>89</v>
      </c>
      <c r="O88" s="172">
        <v>308</v>
      </c>
      <c r="P88" s="172">
        <v>598</v>
      </c>
      <c r="Q88" s="172">
        <v>577</v>
      </c>
      <c r="R88" s="172">
        <v>195</v>
      </c>
      <c r="S88" s="173">
        <f>SUM(N88:R88)</f>
        <v>1767</v>
      </c>
      <c r="T88" s="767"/>
      <c r="U88" s="172">
        <v>86</v>
      </c>
      <c r="V88" s="172">
        <v>314</v>
      </c>
      <c r="W88" s="172">
        <v>588</v>
      </c>
      <c r="X88" s="172">
        <v>583</v>
      </c>
      <c r="Y88" s="172">
        <v>201</v>
      </c>
      <c r="Z88" s="173">
        <f>SUM(U88:Y88)</f>
        <v>1772</v>
      </c>
      <c r="AA88" s="767"/>
      <c r="AB88" s="172">
        <v>81</v>
      </c>
      <c r="AC88" s="172">
        <v>316</v>
      </c>
      <c r="AD88" s="172">
        <v>581</v>
      </c>
      <c r="AE88" s="172">
        <v>583</v>
      </c>
      <c r="AF88" s="172">
        <v>203</v>
      </c>
      <c r="AG88" s="173">
        <f>SUM(AB88:AF88)</f>
        <v>1764</v>
      </c>
      <c r="AH88" s="767"/>
      <c r="AI88" s="215"/>
      <c r="AJ88" s="771"/>
      <c r="AK88" s="774"/>
      <c r="AL88" s="774"/>
      <c r="AM88" s="761"/>
      <c r="AN88" s="779"/>
      <c r="AO88" s="779"/>
      <c r="AP88" s="779"/>
      <c r="AQ88" s="779"/>
      <c r="AR88" s="782"/>
    </row>
    <row r="89" spans="1:44" s="52" customFormat="1" ht="31.9" customHeight="1" thickBot="1" x14ac:dyDescent="0.3">
      <c r="A89" s="170"/>
      <c r="B89" s="763"/>
      <c r="C89" s="764"/>
      <c r="D89" s="765"/>
      <c r="E89" s="764"/>
      <c r="F89" s="209" t="s">
        <v>161</v>
      </c>
      <c r="G89" s="176">
        <f>IF($B$86="Лікар-педіатр",G88/L88,IF($B$86="Лікар-терапевт","х",IF($B$86="Лікар загальної практики - сімейний лікар",G88/L88,0)))</f>
        <v>5.0112612612612614E-2</v>
      </c>
      <c r="H89" s="176">
        <f>IF($B$86="Лікар-педіатр",H88/L88,IF($B$86="Лікар-терапевт","х",IF($B$86="Лікар загальної практики - сімейний лікар",H88/L88,0)))</f>
        <v>0.17004504504504506</v>
      </c>
      <c r="I89" s="176">
        <f>IF($B$86="Лікар-педіатр","x",IF($B$86="Лікар-терапевт",I88/L88,IF($B$86="Лікар загальної практики - сімейний лікар",I88/L88,0)))</f>
        <v>0.34290540540540543</v>
      </c>
      <c r="J89" s="176">
        <f>IF($B$86="Лікар-педіатр","x",IF($B$86="Лікар-терапевт",J88/L88,IF($B$86="Лікар загальної практики - сімейний лікар",J88/L88,0)))</f>
        <v>0.32545045045045046</v>
      </c>
      <c r="K89" s="176">
        <f>IF($B$86="Лікар-педіатр","x",IF($B$86="Лікар-терапевт",K88/L88,IF($B$86="Лікар загальної практики - сімейний лікар",K88/L88,0)))</f>
        <v>0.11148648648648649</v>
      </c>
      <c r="L89" s="176">
        <f>SUM(G89:K89)</f>
        <v>1</v>
      </c>
      <c r="M89" s="767"/>
      <c r="N89" s="176">
        <f>IF($B$86="Лікар-педіатр",N88/S88,IF($B$86="Лікар-терапевт","х",IF($B$86="Лікар загальної практики - сімейний лікар",N88/S88,0)))</f>
        <v>5.0367855121675152E-2</v>
      </c>
      <c r="O89" s="176">
        <f>IF($B$86="Лікар-педіатр",O88/S88,IF($B$86="Лікар-терапевт","х",IF($B$86="Лікар загальної практики - сімейний лікар",O88/S88,0)))</f>
        <v>0.17430673457838144</v>
      </c>
      <c r="P89" s="176">
        <f>IF($B$86="Лікар-педіатр","x",IF($B$86="Лікар-терапевт",P88/S88,IF($B$86="Лікар загальної практики - сімейний лікар",P88/S88,0)))</f>
        <v>0.33842671194114315</v>
      </c>
      <c r="Q89" s="176">
        <f>IF($B$86="Лікар-педіатр","x",IF($B$86="Лікар-терапевт",Q88/S88,IF($B$86="Лікар загальної практики - сімейний лікар",Q88/S88,0)))</f>
        <v>0.32654216185625351</v>
      </c>
      <c r="R89" s="176">
        <f>IF($B$86="Лікар-педіатр","x",IF($B$86="Лікар-терапевт",R88/S88,IF($B$86="Лікар загальної практики - сімейний лікар",R88/S88,0)))</f>
        <v>0.11035653650254669</v>
      </c>
      <c r="S89" s="176">
        <f>SUM(N89:R89)</f>
        <v>1</v>
      </c>
      <c r="T89" s="767"/>
      <c r="U89" s="176">
        <f>IF($B$86="Лікар-педіатр",U88/Z88,IF($B$86="Лікар-терапевт","х",IF($B$86="Лікар загальної практики - сімейний лікар",U88/Z88,0)))</f>
        <v>4.8532731376975169E-2</v>
      </c>
      <c r="V89" s="176">
        <f>IF($B$86="Лікар-педіатр",V88/Z88,IF($B$86="Лікар-терапевт","х",IF($B$86="Лікар загальної практики - сімейний лікар",V88/Z88,0)))</f>
        <v>0.17720090293453725</v>
      </c>
      <c r="W89" s="176">
        <f>IF($B$86="Лікар-педіатр","x",IF($B$86="Лікар-терапевт",W88/Z88,IF($B$86="Лікар загальної практики - сімейний лікар",W88/Z88,0)))</f>
        <v>0.33182844243792325</v>
      </c>
      <c r="X89" s="176">
        <f>IF($B$86="Лікар-педіатр","x",IF($B$86="Лікар-терапевт",X88/Z88,IF($B$86="Лікар загальної практики - сімейний лікар",X88/Z88,0)))</f>
        <v>0.32900677200902934</v>
      </c>
      <c r="Y89" s="176">
        <f>IF($B$86="Лікар-педіатр","x",IF($B$86="Лікар-терапевт",Y88/Z88,IF($B$86="Лікар загальної практики - сімейний лікар",Y88/Z88,0)))</f>
        <v>0.11343115124153499</v>
      </c>
      <c r="Z89" s="176">
        <f>SUM(U89:Y89)</f>
        <v>1</v>
      </c>
      <c r="AA89" s="767"/>
      <c r="AB89" s="176">
        <f>IF($B$86="Лікар-педіатр",AB88/AG88,IF($B$86="Лікар-терапевт","х",IF($B$86="Лікар загальної практики - сімейний лікар",AB88/AG88,0)))</f>
        <v>4.5918367346938778E-2</v>
      </c>
      <c r="AC89" s="176">
        <f>IF($B$86="Лікар-педіатр",AC88/AG88,IF($B$86="Лікар-терапевт","х",IF($B$86="Лікар загальної практики - сімейний лікар",AC88/AG88,0)))</f>
        <v>0.17913832199546487</v>
      </c>
      <c r="AD89" s="176">
        <f>IF($B$86="Лікар-педіатр","x",IF($B$86="Лікар-терапевт",AD88/AG88,IF($B$86="Лікар загальної практики - сімейний лікар",AD88/AG88,0)))</f>
        <v>0.32936507936507936</v>
      </c>
      <c r="AE89" s="176">
        <f>IF($B$86="Лікар-педіатр","x",IF($B$86="Лікар-терапевт",AE88/AG88,IF($B$86="Лікар загальної практики - сімейний лікар",AE88/AG88,0)))</f>
        <v>0.33049886621315194</v>
      </c>
      <c r="AF89" s="176">
        <f>IF($B$86="Лікар-педіатр","x",IF($B$86="Лікар-терапевт",AF88/AG88,IF($B$86="Лікар загальної практики - сімейний лікар",AF88/AG88,0)))</f>
        <v>0.11507936507936507</v>
      </c>
      <c r="AG89" s="176">
        <f>SUM(AB89:AF89)</f>
        <v>1</v>
      </c>
      <c r="AH89" s="767"/>
      <c r="AI89" s="174"/>
      <c r="AJ89" s="771"/>
      <c r="AK89" s="774"/>
      <c r="AL89" s="774"/>
      <c r="AM89" s="761"/>
      <c r="AN89" s="779"/>
      <c r="AO89" s="779"/>
      <c r="AP89" s="779"/>
      <c r="AQ89" s="779"/>
      <c r="AR89" s="782"/>
    </row>
    <row r="90" spans="1:44" s="52" customFormat="1" ht="45" customHeight="1" thickBot="1" x14ac:dyDescent="0.3">
      <c r="A90" s="170"/>
      <c r="B90" s="763"/>
      <c r="C90" s="764"/>
      <c r="D90" s="765"/>
      <c r="E90" s="784"/>
      <c r="F90" s="177" t="s">
        <v>425</v>
      </c>
      <c r="G90" s="178">
        <f>IF($B$86="Лікар загальної практики - сімейний лікар",AVERAGE(G86:G88),IF($B$86="Лікар-педіатр",AVERAGE(G86:G88),IF($B$86="Лікар-терапевт","х",0)))</f>
        <v>86</v>
      </c>
      <c r="H90" s="178">
        <f>IF($B$86="Лікар загальної практики - сімейний лікар",AVERAGE(H86:H88),IF($B$86="Лікар-педіатр",AVERAGE(H86:H88),IF($B$86="Лікар-терапевт","х",0)))</f>
        <v>293.33333333333331</v>
      </c>
      <c r="I90" s="178">
        <f>IF($B$86="Лікар загальної практики - сімейний лікар",AVERAGE(I86:I88),IF($B$86="Лікар-педіатр","x",IF($B$86="Лікар-терапевт",AVERAGE(I86:I88),0)))</f>
        <v>617.66666666666663</v>
      </c>
      <c r="J90" s="178">
        <f>IF($B$86="Лікар загальної практики - сімейний лікар",AVERAGE(J86:J88),IF($B$86="Лікар-педіатр","x",IF($B$86="Лікар-терапевт",AVERAGE(J86:J88),0)))</f>
        <v>579.66666666666663</v>
      </c>
      <c r="K90" s="178">
        <f>IF($B$86="Лікар загальної практики - сімейний лікар",AVERAGE(K86:K88),IF($B$86="Лікар-педіатр","x",IF($B$86="Лікар-терапевт",AVERAGE(K86:K88),0)))</f>
        <v>198.33333333333334</v>
      </c>
      <c r="L90" s="179">
        <f>SUM(G90:K90)</f>
        <v>1774.9999999999998</v>
      </c>
      <c r="M90" s="768"/>
      <c r="N90" s="178">
        <f>IF($B$86="Лікар загальної практики - сімейний лікар",AVERAGE(N86:N88),IF($B$86="Лікар-педіатр",AVERAGE(N86:N88),IF($B$86="Лікар-терапевт","х",0)))</f>
        <v>86.333333333333329</v>
      </c>
      <c r="O90" s="178">
        <f>IF($B$86="Лікар загальної практики - сімейний лікар",AVERAGE(O86:O88),IF($B$86="Лікар-педіатр",AVERAGE(O86:O88),IF($B$86="Лікар-терапевт","х",0)))</f>
        <v>301</v>
      </c>
      <c r="P90" s="178">
        <f>IF($B$86="Лікар загальної практики - сімейний лікар",AVERAGE(P86:P88),IF($B$86="Лікар-педіатр","x",IF($B$86="Лікар-терапевт",AVERAGE(P86:P88),0)))</f>
        <v>597</v>
      </c>
      <c r="Q90" s="178">
        <f>IF($B$86="Лікар загальної практики - сімейний лікар",AVERAGE(Q86:Q88),IF($B$86="Лікар-педіатр","x",IF($B$86="Лікар-терапевт",AVERAGE(Q86:Q88),0)))</f>
        <v>573</v>
      </c>
      <c r="R90" s="178">
        <f>IF($B$86="Лікар загальної практики - сімейний лікар",AVERAGE(R86:R88),IF($B$86="Лікар-педіатр","x",IF($B$86="Лікар-терапевт",AVERAGE(R86:R88),0)))</f>
        <v>196.33333333333334</v>
      </c>
      <c r="S90" s="179">
        <f>SUM(N90:R90)</f>
        <v>1753.6666666666665</v>
      </c>
      <c r="T90" s="768"/>
      <c r="U90" s="178">
        <f>IF($B$86="Лікар загальної практики - сімейний лікар",AVERAGE(U86:U88),IF($B$86="Лікар-педіатр",AVERAGE(U86:U88),IF($B$86="Лікар-терапевт","х",0)))</f>
        <v>84</v>
      </c>
      <c r="V90" s="178">
        <f>IF($B$86="Лікар загальної практики - сімейний лікар",AVERAGE(V86:V88),IF($B$86="Лікар-педіатр",AVERAGE(V86:V88),IF($B$86="Лікар-терапевт","х",0)))</f>
        <v>305.66666666666669</v>
      </c>
      <c r="W90" s="178">
        <f>IF($B$86="Лікар загальної практики - сімейний лікар",AVERAGE(W86:W88),IF($B$86="Лікар-педіатр","x",IF($B$86="Лікар-терапевт",AVERAGE(W86:W88),0)))</f>
        <v>585.33333333333337</v>
      </c>
      <c r="X90" s="178">
        <f>IF($B$86="Лікар загальної практики - сімейний лікар",AVERAGE(X86:X88),IF($B$86="Лікар-педіатр","x",IF($B$86="Лікар-терапевт",AVERAGE(X86:X88),0)))</f>
        <v>579.33333333333337</v>
      </c>
      <c r="Y90" s="178">
        <f>IF($B$86="Лікар загальної практики - сімейний лікар",AVERAGE(Y86:Y88),IF($B$86="Лікар-педіатр","x",IF($B$86="Лікар-терапевт",AVERAGE(Y86:Y88),0)))</f>
        <v>199</v>
      </c>
      <c r="Z90" s="179">
        <f>SUM(U90:Y90)</f>
        <v>1753.3333333333335</v>
      </c>
      <c r="AA90" s="768"/>
      <c r="AB90" s="178">
        <f>IF($B$86="Лікар загальної практики - сімейний лікар",AVERAGE(AB86:AB88),IF($B$86="Лікар-педіатр",AVERAGE(AB86:AB88),IF($B$86="Лікар-терапевт","х",0)))</f>
        <v>81.666666666666671</v>
      </c>
      <c r="AC90" s="178">
        <f>IF($B$86="Лікар загальної практики - сімейний лікар",AVERAGE(AC86:AC88),IF($B$86="Лікар-педіатр",AVERAGE(AC86:AC88),IF($B$86="Лікар-терапевт","х",0)))</f>
        <v>309.33333333333331</v>
      </c>
      <c r="AD90" s="178">
        <f>IF($B$86="Лікар загальної практики - сімейний лікар",AVERAGE(AD86:AD88),IF($B$86="Лікар-педіатр","x",IF($B$86="Лікар-терапевт",AVERAGE(AD86:AD88),0)))</f>
        <v>580.66666666666663</v>
      </c>
      <c r="AE90" s="178">
        <f>IF($B$86="Лікар загальної практики - сімейний лікар",AVERAGE(AE86:AE88),IF($B$86="Лікар-педіатр","x",IF($B$86="Лікар-терапевт",AVERAGE(AE86:AE88),0)))</f>
        <v>581.33333333333337</v>
      </c>
      <c r="AF90" s="178">
        <f>IF($B$86="Лікар загальної практики - сімейний лікар",AVERAGE(AF86:AF88),IF($B$86="Лікар-педіатр","x",IF($B$86="Лікар-терапевт",AVERAGE(AF86:AF88),0)))</f>
        <v>201.33333333333334</v>
      </c>
      <c r="AG90" s="179">
        <f>SUM(AB90:AF90)</f>
        <v>1754.3333333333333</v>
      </c>
      <c r="AH90" s="769"/>
      <c r="AI90" s="174"/>
      <c r="AJ90" s="771"/>
      <c r="AK90" s="774"/>
      <c r="AL90" s="774"/>
      <c r="AM90" s="762"/>
      <c r="AN90" s="780"/>
      <c r="AO90" s="780"/>
      <c r="AP90" s="780"/>
      <c r="AQ90" s="780"/>
      <c r="AR90" s="783"/>
    </row>
    <row r="91" spans="1:44" s="52" customFormat="1" ht="40.5" x14ac:dyDescent="0.25">
      <c r="A91" s="170"/>
      <c r="B91" s="763"/>
      <c r="C91" s="764"/>
      <c r="D91" s="765"/>
      <c r="E91" s="764"/>
      <c r="F91" s="210" t="str">
        <f>IF(B86="Лікар-педіатр",Законод!$C$17,IF(B86="Лікар загальної практики - сімейний лікар",Законод!$C$21,IF(B86="Лікар-терапевт",Законод!$C$25,"х")))</f>
        <v>ліміт (до 1800)</v>
      </c>
      <c r="G91" s="181">
        <f>IF($B$86="Лікар загальної практики - сімейний лікар",IF(L90&lt;=Законод!$C$22,G90,Законод!$C$22*'01_Доходи'!G89),IF($B$86="Лікар-педіатр",IF(L90&lt;=Законод!$C$18,G90,Законод!$C$18*'01_Доходи'!G89),IF($B$86="Лікар-терапевт","x",0)))</f>
        <v>86</v>
      </c>
      <c r="H91" s="181">
        <f>IF($B$86="Лікар загальної практики - сімейний лікар",IF(L90&lt;=Законод!$C$22,H90,Законод!$C$22*'01_Доходи'!H89),IF($B$86="Лікар-педіатр",IF(L90&lt;=Законод!$C$18,H90,Законод!$C$18*'01_Доходи'!H89),IF($B$86="Лікар-терапевт","x",0)))</f>
        <v>293.33333333333331</v>
      </c>
      <c r="I91" s="181">
        <f>IF($B$86="Лікар загальної практики - сімейний лікар",IF(L90&lt;=Законод!$C$22,I90,Законод!$C$22*'01_Доходи'!I89),IF($B$86="Лікар-педіатр","x",IF($B$86="Лікар-терапевт",IF(L90&lt;=Законод!$C$26,I90,Законод!$C$26*'01_Доходи'!I89),0)))</f>
        <v>617.66666666666663</v>
      </c>
      <c r="J91" s="181">
        <f>IF($B$86="Лікар загальної практики - сімейний лікар",IF(L90&lt;=Законод!$C$22,J90,Законод!$C$22*'01_Доходи'!J89),IF($B$86="Лікар-педіатр","x",IF($B$86="Лікар-терапевт",IF(L90&lt;=Законод!$C$26,J90,Законод!$C$26*'01_Доходи'!J89),0)))</f>
        <v>579.66666666666663</v>
      </c>
      <c r="K91" s="181">
        <f>IF($B$86="Лікар загальної практики - сімейний лікар",IF(L90&lt;=Законод!$C$22,K90,Законод!$C$22*'01_Доходи'!K89),IF($B$86="Лікар-педіатр","x",IF($B$86="Лікар-терапевт",IF(L90&lt;=Законод!$C$26,K90,Законод!$C$26*'01_Доходи'!K89),0)))</f>
        <v>198.33333333333334</v>
      </c>
      <c r="L91" s="182">
        <f>SUM(G91:K91)</f>
        <v>1774.9999999999998</v>
      </c>
      <c r="M91" s="767"/>
      <c r="N91" s="181">
        <f>IF($B$86="Лікар загальної практики - сімейний лікар",IF(S90&lt;=Законод!$C$22,N90,Законод!$C$22*'01_Доходи'!N89),IF($B$86="Лікар-педіатр",IF(S90&lt;=Законод!$C$18,N90,Законод!$C$18*'01_Доходи'!N89),IF($B$86="Лікар-терапевт","x",0)))</f>
        <v>86.333333333333329</v>
      </c>
      <c r="O91" s="181">
        <f>IF($B$86="Лікар загальної практики - сімейний лікар",IF(S90&lt;=Законод!$C$22,O90,Законод!$C$22*'01_Доходи'!O89),IF($B$86="Лікар-педіатр",IF(S90&lt;=Законод!$C$18,O90,Законод!$C$18*'01_Доходи'!O89),IF($B$86="Лікар-терапевт","x",0)))</f>
        <v>301</v>
      </c>
      <c r="P91" s="181">
        <f>IF($B$86="Лікар загальної практики - сімейний лікар",IF(S90&lt;=Законод!$C$22,P90,Законод!$C$22*'01_Доходи'!P89),IF($B$86="Лікар-педіатр","x",IF($B$86="Лікар-терапевт",IF(S90&lt;=Законод!$C$26,P90,Законод!$C$26*'01_Доходи'!P89),0)))</f>
        <v>597</v>
      </c>
      <c r="Q91" s="181">
        <f>IF($B$86="Лікар загальної практики - сімейний лікар",IF(S90&lt;=Законод!$C$22,Q90,Законод!$C$22*'01_Доходи'!Q89),IF($B$86="Лікар-педіатр","x",IF($B$86="Лікар-терапевт",IF(S90&lt;=Законод!$C$26,Q90,Законод!$C$26*'01_Доходи'!Q89),0)))</f>
        <v>573</v>
      </c>
      <c r="R91" s="181">
        <f>IF($B$86="Лікар загальної практики - сімейний лікар",IF(S90&lt;=Законод!$C$22,R90,Законод!$C$22*'01_Доходи'!R89),IF($B$86="Лікар-педіатр","x",IF($B$86="Лікар-терапевт",IF(S90&lt;=Законод!$C$26,R90,Законод!$C$26*'01_Доходи'!R89),0)))</f>
        <v>196.33333333333334</v>
      </c>
      <c r="S91" s="182">
        <f>SUM(N91:R91)</f>
        <v>1753.6666666666665</v>
      </c>
      <c r="T91" s="767"/>
      <c r="U91" s="181">
        <f>IF($B$86="Лікар загальної практики - сімейний лікар",IF(Z90&lt;=Законод!$C$22,U90,Законод!$C$22*'01_Доходи'!U89),IF($B$86="Лікар-педіатр",IF(Z90&lt;=Законод!$C$18,U90,Законод!$C$18*'01_Доходи'!U89),IF($B$86="Лікар-терапевт","x",0)))</f>
        <v>84</v>
      </c>
      <c r="V91" s="181">
        <f>IF($B$86="Лікар загальної практики - сімейний лікар",IF(Z90&lt;=Законод!$C$22,V90,Законод!$C$22*'01_Доходи'!V89),IF($B$86="Лікар-педіатр",IF(Z90&lt;=Законод!$C$18,V90,Законод!$C$18*'01_Доходи'!V89),IF($B$86="Лікар-терапевт","x",0)))</f>
        <v>305.66666666666669</v>
      </c>
      <c r="W91" s="181">
        <f>IF($B$86="Лікар загальної практики - сімейний лікар",IF(Z90&lt;=Законод!$C$22,W90,Законод!$C$22*'01_Доходи'!W89),IF($B$86="Лікар-педіатр","x",IF($B$86="Лікар-терапевт",IF(Z90&lt;=Законод!$C$26,W90,Законод!$C$26*'01_Доходи'!W89),0)))</f>
        <v>585.33333333333337</v>
      </c>
      <c r="X91" s="181">
        <f>IF($B$86="Лікар загальної практики - сімейний лікар",IF(Z90&lt;=Законод!$C$22,X90,Законод!$C$22*'01_Доходи'!X89),IF($B$86="Лікар-педіатр","x",IF($B$86="Лікар-терапевт",IF(Z90&lt;=Законод!$C$26,X90,Законод!$C$26*'01_Доходи'!X89),0)))</f>
        <v>579.33333333333337</v>
      </c>
      <c r="Y91" s="181">
        <f>IF($B$86="Лікар загальної практики - сімейний лікар",IF(Z90&lt;=Законод!$C$22,Y90,Законод!$C$22*'01_Доходи'!Y89),IF($B$86="Лікар-педіатр","x",IF($B$86="Лікар-терапевт",IF(Z90&lt;=Законод!$C$26,Y90,Законод!$C$26*'01_Доходи'!Y89),0)))</f>
        <v>199</v>
      </c>
      <c r="Z91" s="182">
        <f>SUM(U91:Y91)</f>
        <v>1753.3333333333335</v>
      </c>
      <c r="AA91" s="767"/>
      <c r="AB91" s="181">
        <f>IF($B$86="Лікар загальної практики - сімейний лікар",IF(AG90&lt;=Законод!$C$22,AB90,Законод!$C$22*'01_Доходи'!AB89),IF($B$86="Лікар-педіатр",IF(AG90&lt;=Законод!$C$18,AB90,Законод!$C$18*'01_Доходи'!AB89),IF($B$86="Лікар-терапевт","x",0)))</f>
        <v>81.666666666666671</v>
      </c>
      <c r="AC91" s="181">
        <f>IF($B$86="Лікар загальної практики - сімейний лікар",IF(AG90&lt;=Законод!$C$22,AC90,Законод!$C$22*'01_Доходи'!AC89),IF($B$86="Лікар-педіатр",IF(AG90&lt;=Законод!$C$18,AC90,Законод!$C$18*'01_Доходи'!AC89),IF($B$86="Лікар-терапевт","x",0)))</f>
        <v>309.33333333333331</v>
      </c>
      <c r="AD91" s="181">
        <f>IF($B$86="Лікар загальної практики - сімейний лікар",IF(AG90&lt;=Законод!$C$22,AD90,Законод!$C$22*'01_Доходи'!AD89),IF($B$86="Лікар-педіатр","x",IF($B$86="Лікар-терапевт",IF(AG90&lt;=Законод!$C$26,AD90,Законод!$C$26*'01_Доходи'!AD89),0)))</f>
        <v>580.66666666666663</v>
      </c>
      <c r="AE91" s="181">
        <f>IF($B$86="Лікар загальної практики - сімейний лікар",IF(AG90&lt;=Законод!$C$22,AE90,Законод!$C$22*'01_Доходи'!AE89),IF($B$86="Лікар-педіатр","x",IF($B$86="Лікар-терапевт",IF(AG90&lt;=Законод!$C$26,AE90,Законод!$C$26*'01_Доходи'!AE89),0)))</f>
        <v>581.33333333333337</v>
      </c>
      <c r="AF91" s="181">
        <f>IF($B$86="Лікар загальної практики - сімейний лікар",IF(AG90&lt;=Законод!$C$22,AF90,Законод!$C$22*'01_Доходи'!AF89),IF($B$86="Лікар-педіатр","x",IF($B$86="Лікар-терапевт",IF(AG90&lt;=Законод!$C$26,AF90,Законод!$C$26*'01_Доходи'!AF89),0)))</f>
        <v>201.33333333333334</v>
      </c>
      <c r="AG91" s="182">
        <f>SUM(AB91:AF91)</f>
        <v>1754.3333333333333</v>
      </c>
      <c r="AH91" s="767"/>
      <c r="AI91" s="174"/>
      <c r="AJ91" s="771"/>
      <c r="AK91" s="774"/>
      <c r="AL91" s="774"/>
      <c r="AM91" s="318" t="s">
        <v>186</v>
      </c>
      <c r="AN91" s="183">
        <f>IF(B86="Лікар загальної практики - сімейний лікар",G91*Законод!$C$11+'01_Доходи'!H91*Законод!$D$11+'01_Доходи'!I91*Законод!$E$11+'01_Доходи'!J91*Законод!$F$11+'01_Доходи'!K91*Законод!$G$11,IF(B86="Лікар-педіатр",G91*Законод!$C$11+'01_Доходи'!H91*Законод!$D$11,IF(B86="Лікар-терапевт",'01_Доходи'!I91*Законод!$E$11+'01_Доходи'!J91*Законод!$F$11+'01_Доходи'!K91*Законод!$G$11,0)))</f>
        <v>337371.76547500002</v>
      </c>
      <c r="AO91" s="183">
        <f>IF(B86="Лікар загальної практики - сімейний лікар",N91*Законод!$C$11+'01_Доходи'!O91*Законод!$D$11+'01_Доходи'!P91*Законод!$E$11+'01_Доходи'!Q91*Законод!$F$11+'01_Доходи'!R91*Законод!$G$11,IF(B86="Лікар-педіатр",N91*Законод!$C$11+'01_Доходи'!O91*Законод!$D$11,IF(B86="Лікар-терапевт",'01_Доходи'!P91*Законод!$E$11+'01_Доходи'!Q91*Законод!$F$11+'01_Доходи'!R91*Законод!$G$11,0)))</f>
        <v>335275.5398875</v>
      </c>
      <c r="AP91" s="183">
        <f>IF(B86="Лікар загальної практики - сімейний лікар",U91*Законод!$C$11+'01_Доходи'!V91*Законод!$D$11+'01_Доходи'!W91*Законод!$E$11+'01_Доходи'!X91*Законод!$F$11+'01_Доходи'!Y91*Законод!$G$11,IF(B86="Лікар-педіатр",U91*Законод!$C$11+'01_Доходи'!V91*Законод!$D$11,IF(B86="Лікар-терапевт",'01_Доходи'!W91*Законод!$E$11+'01_Доходи'!X91*Законод!$F$11+'01_Доходи'!Y91*Законод!$G$11,0)))</f>
        <v>335631.17124166666</v>
      </c>
      <c r="AQ91" s="183">
        <f>IF(B86="Лікар загальної практики - сімейний лікар",AB91*Законод!$C$11+'01_Доходи'!AC91*Законод!$D$11+'01_Доходи'!AD91*Законод!$E$11+'01_Доходи'!AE91*Законод!$F$11+'01_Доходи'!AF91*Законод!$G$11,IF(B86="Лікар-педіатр",AB91*Законод!$C$11+'01_Доходи'!AC91*Законод!$D$11,IF(B86="Лікар-терапевт",'01_Доходи'!AD91*Законод!$E$11+'01_Доходи'!AE91*Законод!$F$11+'01_Доходи'!AF91*Законод!$G$11,0)))</f>
        <v>335770.86717083328</v>
      </c>
      <c r="AR91" s="184">
        <f>SUM(AN91:AQ91)</f>
        <v>1344049.343775</v>
      </c>
    </row>
    <row r="92" spans="1:44" s="52" customFormat="1" ht="31.9" customHeight="1" x14ac:dyDescent="0.25">
      <c r="A92" s="170"/>
      <c r="B92" s="763"/>
      <c r="C92" s="764"/>
      <c r="D92" s="765"/>
      <c r="E92" s="764"/>
      <c r="F92" s="211" t="str">
        <f>IF(B86="Лікар-педіатр",Законод!$E$17,IF(B86="Лікар загальної практики - сімейний лікар",Законод!$E$21,IF(B86="Лікар-терапевт",Законод!$E$25,"х")))</f>
        <v>понад ліміт (1801-1980)</v>
      </c>
      <c r="G92" s="776" t="s">
        <v>158</v>
      </c>
      <c r="H92" s="776"/>
      <c r="I92" s="776"/>
      <c r="J92" s="776"/>
      <c r="K92" s="776"/>
      <c r="L92" s="169">
        <f>IF($B$86="Лікар загальної практики - сімейний лікар",IF(L90&lt;Законод!$C$22,0,(IF(AND(L90&gt;=Законод!$E$22,L90&lt;=Законод!$E$23),L90-Законод!$C$22,IF('01_Доходи'!L90&gt;=Законод!$F$22,Законод!$E$24,0)))),IF($B$86="Лікар-педіатр",IF(L90&lt;Законод!$C$18,0,(IF(AND(L90&gt;=Законод!$E$18,L90&lt;=Законод!$E$19),L90-Законод!$C$18,IF('01_Доходи'!L90&gt;=Законод!$F$18,Законод!$E$20,0)))),IF($B$86="Лікар-терапевт",IF(L90&lt;Законод!$C$26,0,(IF(AND(L90&gt;=Законод!$E$26,L90&lt;=Законод!$E$27),L90-Законод!$C$26,IF('01_Доходи'!L90&gt;=Законод!$F$26,Законод!$E$28,0)))),0)))</f>
        <v>0</v>
      </c>
      <c r="M92" s="767"/>
      <c r="N92" s="776" t="s">
        <v>158</v>
      </c>
      <c r="O92" s="776"/>
      <c r="P92" s="776"/>
      <c r="Q92" s="776"/>
      <c r="R92" s="776"/>
      <c r="S92" s="169">
        <f>IF($B$86="Лікар загальної практики - сімейний лікар",IF(S90&lt;Законод!$C$22,0,(IF(AND(S90&gt;=Законод!$E$22,S90&lt;=Законод!$E$23),S90-Законод!$C$22,IF('01_Доходи'!S90&gt;=Законод!$F$22,Законод!$E$24,0)))),IF($B$86="Лікар-педіатр",IF(S90&lt;Законод!$C$18,0,(IF(AND(S90&gt;=Законод!$E$18,S90&lt;=Законод!$E$19),S90-Законод!$C$18,IF('01_Доходи'!S90&gt;=Законод!$F$18,Законод!$E$20,0)))),IF($B$86="Лікар-терапевт",IF(S90&lt;Законод!$C$26,0,(IF(AND(S90&gt;=Законод!$E$26,S90&lt;=Законод!$E$27),S90-Законод!$C$26,IF('01_Доходи'!S90&gt;=Законод!$F$26,Законод!$E$28,0)))),0)))</f>
        <v>0</v>
      </c>
      <c r="T92" s="767"/>
      <c r="U92" s="776" t="s">
        <v>158</v>
      </c>
      <c r="V92" s="776"/>
      <c r="W92" s="776"/>
      <c r="X92" s="776"/>
      <c r="Y92" s="776"/>
      <c r="Z92" s="169">
        <f>IF($B$86="Лікар загальної практики - сімейний лікар",IF(Z90&lt;Законод!$C$22,0,(IF(AND(Z90&gt;=Законод!$E$22,Z90&lt;=Законод!$E$23),Z90-Законод!$C$22,IF('01_Доходи'!Z90&gt;=Законод!$F$22,Законод!$E$24,0)))),IF($B$86="Лікар-педіатр",IF(Z90&lt;Законод!$C$18,0,(IF(AND(Z90&gt;=Законод!$E$18,Z90&lt;=Законод!$E$19),Z90-Законод!$C$18,IF('01_Доходи'!Z90&gt;=Законод!$F$18,Законод!$E$20,0)))),IF($B$86="Лікар-терапевт",IF(Z90&lt;Законод!$C$26,0,(IF(AND(Z90&gt;=Законод!$E$26,Z90&lt;=Законод!$E$27),Z90-Законод!$C$26,IF('01_Доходи'!Z90&gt;=Законод!$F$26,Законод!$E$28,0)))),0)))</f>
        <v>0</v>
      </c>
      <c r="AA92" s="767"/>
      <c r="AB92" s="776" t="s">
        <v>158</v>
      </c>
      <c r="AC92" s="776"/>
      <c r="AD92" s="776"/>
      <c r="AE92" s="776"/>
      <c r="AF92" s="776"/>
      <c r="AG92" s="169">
        <f>IF($B$86="Лікар загальної практики - сімейний лікар",IF(AG90&lt;Законод!$C$22,0,(IF(AND(AG90&gt;=Законод!$E$22,AG90&lt;=Законод!$E$23),AG90-Законод!$C$22,IF('01_Доходи'!AG90&gt;=Законод!$F$22,Законод!$E$24,0)))),IF($B$86="Лікар-педіатр",IF(AG90&lt;Законод!$C$18,0,(IF(AND(AG90&gt;=Законод!$E$18,AG90&lt;=Законод!$E$19),AG90-Законод!$C$18,IF('01_Доходи'!AG90&gt;=Законод!$F$18,Законод!$E$20,0)))),IF($B$86="Лікар-терапевт",IF(AG90&lt;Законод!$C$26,0,(IF(AND(AG90&gt;=Законод!$E$26,AG90&lt;=Законод!$E$27),AG90-Законод!$C$26,IF('01_Доходи'!AG90&gt;=Законод!$F$26,Законод!$E$28,0)))),0)))</f>
        <v>0</v>
      </c>
      <c r="AH92" s="767"/>
      <c r="AI92" s="174"/>
      <c r="AJ92" s="771"/>
      <c r="AK92" s="774"/>
      <c r="AL92" s="774"/>
      <c r="AM92" s="757" t="s">
        <v>187</v>
      </c>
      <c r="AN92" s="183">
        <f>IF(B86="Лікар загальної практики - сімейний лікар",L92*Законод!$C$9/4*Законод!$E$16,IF(B86="Лікар-педіатр",L92*Законод!$C$9/4*Законод!$E$16,IF(B86="Лікар-терапевт",L92*Законод!$C$9/4*Законод!$E$16,0)))</f>
        <v>0</v>
      </c>
      <c r="AO92" s="183">
        <f>IF(B86="Лікар загальної практики - сімейний лікар",S92*Законод!$C$9/4*Законод!$E$16,IF(B86="Лікар-педіатр",S92*Законод!$C$9/4*Законод!$E$16,IF(B86="Лікар-терапевт",S92*Законод!$C$9/4*Законод!$E$16,0)))</f>
        <v>0</v>
      </c>
      <c r="AP92" s="183">
        <f>IF(B86="Лікар загальної практики - сімейний лікар",Z92*Законод!$C$9/4*Законод!$E$16,IF(B86="Лікар-педіатр",Z92*Законод!$C$9/4*Законод!$E$16,IF(B86="Лікар-терапевт",Z92*Законод!$C$9/4*Законод!$E$16,0)))</f>
        <v>0</v>
      </c>
      <c r="AQ92" s="183">
        <f>IF(B86="Лікар загальної практики - сімейний лікар",AG92*Законод!$C$9/4*Законод!$E$16,IF(B86="Лікар-педіатр",AG92*Законод!$C$9/4*Законод!$E$16,IF(B86="Лікар-терапевт",AG92*Законод!$C$9/4*Законод!$E$16,0)))</f>
        <v>0</v>
      </c>
      <c r="AR92" s="184">
        <f>SUM(AN92:AQ92)</f>
        <v>0</v>
      </c>
    </row>
    <row r="93" spans="1:44" s="52" customFormat="1" ht="31.9" customHeight="1" x14ac:dyDescent="0.25">
      <c r="A93" s="170"/>
      <c r="B93" s="763"/>
      <c r="C93" s="764"/>
      <c r="D93" s="765"/>
      <c r="E93" s="764"/>
      <c r="F93" s="211" t="str">
        <f>IF(B86="Лікар-педіатр",Законод!$F$17,IF(B86="Лікар загальної практики - сімейний лікар",Законод!$F$21,IF(B86="Лікар-терапевт",Законод!$F$25,"х")))</f>
        <v>понад ліміт (1981-2160)</v>
      </c>
      <c r="G93" s="776" t="s">
        <v>158</v>
      </c>
      <c r="H93" s="776"/>
      <c r="I93" s="776"/>
      <c r="J93" s="776"/>
      <c r="K93" s="776"/>
      <c r="L93" s="169">
        <f>IF($B$86="Лікар загальної практики - сімейний лікар",IF(L90&lt;Законод!$C$22,0,(IF(AND(L90&gt;=Законод!$F$22,L90&lt;=Законод!$F$23),L90-Законод!$E$23,IF('01_Доходи'!L90&gt;=Законод!$G$22,Законод!$F$24,0)))),IF($B$86="Лікар-педіатр",IF(L90&lt;Законод!$C$18,0,(IF(AND(L90&gt;=Законод!$F$18,L90&lt;=Законод!$F$19),L90-Законод!$E$19,IF('01_Доходи'!L90&gt;=Законод!$G$18,Законод!$F$20,0)))),IF($B$86="Лікар-терапевт",IF(L90&lt;Законод!$C$26,0,(IF(AND(L90&gt;=Законод!$F$26,L90&lt;=Законод!$F$27),L90-Законод!$E$27,IF('01_Доходи'!L90&gt;=Законод!$G$26,Законод!$F$28,0)))),0)))</f>
        <v>0</v>
      </c>
      <c r="M93" s="767"/>
      <c r="N93" s="776" t="s">
        <v>158</v>
      </c>
      <c r="O93" s="776"/>
      <c r="P93" s="776"/>
      <c r="Q93" s="776"/>
      <c r="R93" s="776"/>
      <c r="S93" s="169">
        <f>IF($B$86="Лікар загальної практики - сімейний лікар",IF(S90&lt;Законод!$C$22,0,(IF(AND(S90&gt;=Законод!$F$22,S90&lt;=Законод!$F$23),S90-Законод!$E$23,IF('01_Доходи'!S90&gt;=Законод!$G$22,Законод!$F$24,0)))),IF($B$86="Лікар-педіатр",IF(S90&lt;Законод!$C$18,0,(IF(AND(S90&gt;=Законод!$F$18,S90&lt;=Законод!$F$19),S90-Законод!$E$19,IF('01_Доходи'!S90&gt;=Законод!$G$18,Законод!$F$20,0)))),IF($B$86="Лікар-терапевт",IF(S90&lt;Законод!$C$26,0,(IF(AND(S90&gt;=Законод!$F$26,S90&lt;=Законод!$F$27),S90-Законод!$E$27,IF('01_Доходи'!S90&gt;=Законод!$G$26,Законод!$F$28,0)))),0)))</f>
        <v>0</v>
      </c>
      <c r="T93" s="767"/>
      <c r="U93" s="776" t="s">
        <v>158</v>
      </c>
      <c r="V93" s="776"/>
      <c r="W93" s="776"/>
      <c r="X93" s="776"/>
      <c r="Y93" s="776"/>
      <c r="Z93" s="169">
        <f>IF($B$86="Лікар загальної практики - сімейний лікар",IF(Z90&lt;Законод!$C$22,0,(IF(AND(Z90&gt;=Законод!$F$22,Z90&lt;=Законод!$F$23),Z90-Законод!$E$23,IF('01_Доходи'!Z90&gt;=Законод!$G$22,Законод!$F$24,0)))),IF($B$86="Лікар-педіатр",IF(Z90&lt;Законод!$C$18,0,(IF(AND(Z90&gt;=Законод!$F$18,Z90&lt;=Законод!$F$19),Z90-Законод!$E$19,IF('01_Доходи'!Z90&gt;=Законод!$G$18,Законод!$F$20,0)))),IF($B$86="Лікар-терапевт",IF(Z90&lt;Законод!$C$26,0,(IF(AND(Z90&gt;=Законод!$F$26,Z90&lt;=Законод!$F$27),Z90-Законод!$E$27,IF('01_Доходи'!Z90&gt;=Законод!$G$26,Законод!$F$28,0)))),0)))</f>
        <v>0</v>
      </c>
      <c r="AA93" s="767"/>
      <c r="AB93" s="776" t="s">
        <v>158</v>
      </c>
      <c r="AC93" s="776"/>
      <c r="AD93" s="776"/>
      <c r="AE93" s="776"/>
      <c r="AF93" s="776"/>
      <c r="AG93" s="169">
        <f>IF($B$86="Лікар загальної практики - сімейний лікар",IF(AG90&lt;Законод!$C$22,0,(IF(AND(AG90&gt;=Законод!$F$22,AG90&lt;=Законод!$F$23),AG90-Законод!$E$23,IF('01_Доходи'!AG90&gt;=Законод!$G$22,Законод!$F$24,0)))),IF($B$86="Лікар-педіатр",IF(AG90&lt;Законод!$C$18,0,(IF(AND(AG90&gt;=Законод!$F$18,AG90&lt;=Законод!$F$19),AG90-Законод!$E$19,IF('01_Доходи'!AG90&gt;=Законод!$G$18,Законод!$F$20,0)))),IF($B$86="Лікар-терапевт",IF(AG90&lt;Законод!$C$26,0,(IF(AND(AG90&gt;=Законод!$F$26,AG90&lt;=Законод!$F$27),AG90-Законод!$E$27,IF('01_Доходи'!AG90&gt;=Законод!$G$26,Законод!$F$28,0)))),0)))</f>
        <v>0</v>
      </c>
      <c r="AH93" s="767"/>
      <c r="AI93" s="174"/>
      <c r="AJ93" s="771"/>
      <c r="AK93" s="774"/>
      <c r="AL93" s="774"/>
      <c r="AM93" s="758"/>
      <c r="AN93" s="183">
        <f>IF(B86="Лікар загальної практики - сімейний лікар",L93*Законод!$C$9/4*Законод!$F$16,IF(B86="Лікар-педіатр",L93*Законод!$C$9/4*Законод!$F$16,IF(B86="Лікар-терапевт",L93*Законод!$C$9/4*Законод!$F$16,0)))</f>
        <v>0</v>
      </c>
      <c r="AO93" s="183">
        <f>IF(B86="Лікар загальної практики - сімейний лікар",S93*Законод!$C$9/4*Законод!$F$16,IF(B86="Лікар-педіатр",S93*Законод!$C$9/4*Законод!$F$16,IF(B86="Лікар-терапевт",S93*Законод!$C$9/4*Законод!$F$16,0)))</f>
        <v>0</v>
      </c>
      <c r="AP93" s="183">
        <f>IF(B86="Лікар загальної практики - сімейний лікар",Z93*Законод!$C$9/4*Законод!$F$16,IF(B86="Лікар-педіатр",Z93*Законод!$C$9/4*Законод!$F$16,IF(B86="Лікар-терапевт",Z93*Законод!$C$9/4*Законод!$F$16,0)))</f>
        <v>0</v>
      </c>
      <c r="AQ93" s="183">
        <f>IF(B86="Лікар загальної практики - сімейний лікар",AG93*Законод!$C$9/4*Законод!$F$16,IF(B86="Лікар-педіатр",AG93*Законод!$C$9/4*Законод!$F$16,IF(B86="Лікар-терапевт",AG93*Законод!$C$9/4*Законод!$F$16,0)))</f>
        <v>0</v>
      </c>
      <c r="AR93" s="184">
        <f>SUM(AN93:AQ93)</f>
        <v>0</v>
      </c>
    </row>
    <row r="94" spans="1:44" s="52" customFormat="1" ht="31.9" customHeight="1" x14ac:dyDescent="0.25">
      <c r="A94" s="170"/>
      <c r="B94" s="763"/>
      <c r="C94" s="764"/>
      <c r="D94" s="765"/>
      <c r="E94" s="764"/>
      <c r="F94" s="211" t="str">
        <f>IF(B86="Лікар-педіатр",Законод!$G$17,IF(B86="Лікар загальної практики - сімейний лікар",Законод!$G$21,IF(B86="Лікар-терапевт",Законод!$G$25,"х")))</f>
        <v>понад ліміт (2161-2340)</v>
      </c>
      <c r="G94" s="776" t="s">
        <v>158</v>
      </c>
      <c r="H94" s="776"/>
      <c r="I94" s="776"/>
      <c r="J94" s="776"/>
      <c r="K94" s="776"/>
      <c r="L94" s="169">
        <f>IF($B$86="Лікар загальної практики - сімейний лікар",IF(L90&lt;Законод!$C$22,0,(IF(AND(L90&gt;=Законод!$G$22,L90&lt;=Законод!$G$23),L90-Законод!$F$23,IF('01_Доходи'!L90&gt;=Законод!$H$22,Законод!$G$24,0)))),IF($B$86="Лікар-педіатр",IF(L90&lt;Законод!$C$18,0,(IF(AND(L90&gt;=Законод!$G$18,L90&lt;=Законод!$G$19),L90-Законод!$F$19,IF('01_Доходи'!L90&gt;=Законод!$H$18,Законод!$G$20,0)))),IF($B$86="Лікар-терапевт",IF(L90&lt;Законод!$C$26,0,(IF(AND(L90&gt;=Законод!$G$26,L90&lt;=Законод!$G$27),L90-Законод!$F$27,IF('01_Доходи'!L90&gt;=Законод!$H$26,Законод!$G$28,0)))),0)))</f>
        <v>0</v>
      </c>
      <c r="M94" s="767"/>
      <c r="N94" s="776" t="s">
        <v>158</v>
      </c>
      <c r="O94" s="776"/>
      <c r="P94" s="776"/>
      <c r="Q94" s="776"/>
      <c r="R94" s="776"/>
      <c r="S94" s="169">
        <f>IF($B$86="Лікар загальної практики - сімейний лікар",IF(S90&lt;Законод!$C$22,0,(IF(AND(S90&gt;=Законод!$G$22,S90&lt;=Законод!$G$23),S90-Законод!$F$23,IF('01_Доходи'!S90&gt;=Законод!$H$22,Законод!$G$24,0)))),IF($B$86="Лікар-педіатр",IF(S90&lt;Законод!$C$18,0,(IF(AND(S90&gt;=Законод!$G$18,S90&lt;=Законод!$G$19),S90-Законод!$F$19,IF('01_Доходи'!S90&gt;=Законод!$H$18,Законод!$G$20,0)))),IF($B$86="Лікар-терапевт",IF(S90&lt;Законод!$C$26,0,(IF(AND(S90&gt;=Законод!$G$26,S90&lt;=Законод!$G$27),S90-Законод!$F$27,IF('01_Доходи'!S90&gt;=Законод!$H$26,Законод!$G$28,0)))),0)))</f>
        <v>0</v>
      </c>
      <c r="T94" s="767"/>
      <c r="U94" s="776" t="s">
        <v>158</v>
      </c>
      <c r="V94" s="776"/>
      <c r="W94" s="776"/>
      <c r="X94" s="776"/>
      <c r="Y94" s="776"/>
      <c r="Z94" s="169">
        <f>IF($B$86="Лікар загальної практики - сімейний лікар",IF(Z90&lt;Законод!$C$22,0,(IF(AND(Z90&gt;=Законод!$G$22,Z90&lt;=Законод!$G$23),Z90-Законод!$F$23,IF('01_Доходи'!Z90&gt;=Законод!$H$22,Законод!$G$24,0)))),IF($B$86="Лікар-педіатр",IF(Z90&lt;Законод!$C$18,0,(IF(AND(Z90&gt;=Законод!$G$18,Z90&lt;=Законод!$G$19),Z90-Законод!$F$19,IF('01_Доходи'!Z90&gt;=Законод!$H$18,Законод!$G$20,0)))),IF($B$86="Лікар-терапевт",IF(Z90&lt;Законод!$C$26,0,(IF(AND(Z90&gt;=Законод!$G$26,Z90&lt;=Законод!$G$27),Z90-Законод!$F$27,IF('01_Доходи'!Z90&gt;=Законод!$H$26,Законод!$G$28,0)))),0)))</f>
        <v>0</v>
      </c>
      <c r="AA94" s="767"/>
      <c r="AB94" s="776" t="s">
        <v>158</v>
      </c>
      <c r="AC94" s="776"/>
      <c r="AD94" s="776"/>
      <c r="AE94" s="776"/>
      <c r="AF94" s="776"/>
      <c r="AG94" s="169">
        <f>IF($B$86="Лікар загальної практики - сімейний лікар",IF(AG90&lt;Законод!$C$22,0,(IF(AND(AG90&gt;=Законод!$G$22,AG90&lt;=Законод!$G$23),AG90-Законод!$F$23,IF('01_Доходи'!AG90&gt;=Законод!$H$22,Законод!$G$24,0)))),IF($B$86="Лікар-педіатр",IF(AG90&lt;Законод!$C$18,0,(IF(AND(AG90&gt;=Законод!$G$18,AG90&lt;=Законод!$G$19),AG90-Законод!$F$19,IF('01_Доходи'!AG90&gt;=Законод!$H$18,Законод!$G$20,0)))),IF($B$86="Лікар-терапевт",IF(AG90&lt;Законод!$C$26,0,(IF(AND(AG90&gt;=Законод!$G$26,AG90&lt;=Законод!$G$27),AG90-Законод!$F$27,IF('01_Доходи'!AG90&gt;=Законод!$H$26,Законод!$G$28,0)))),0)))</f>
        <v>0</v>
      </c>
      <c r="AH94" s="767"/>
      <c r="AI94" s="174"/>
      <c r="AJ94" s="771"/>
      <c r="AK94" s="774"/>
      <c r="AL94" s="774"/>
      <c r="AM94" s="758"/>
      <c r="AN94" s="183">
        <f>IF(B86="Лікар загальної практики - сімейний лікар",L94*Законод!$C$9/4*Законод!$G$16,IF(B86="Лікар-педіатр",L94*Законод!$C$9/4*Законод!$G$16,IF(B86="Лікар-терапевт",L94*Законод!$C$9/4*Законод!$G$16,0)))</f>
        <v>0</v>
      </c>
      <c r="AO94" s="183">
        <f>IF(B86="Лікар загальної практики - сімейний лікар",S94*Законод!$C$9/4*Законод!$G$16,IF(B86="Лікар-педіатр",S94*Законод!$C$9/4*Законод!$G$16,IF(B86="Лікар-терапевт",S94*Законод!$C$9/4*Законод!$G$16,0)))</f>
        <v>0</v>
      </c>
      <c r="AP94" s="183">
        <f>IF(B86="Лікар загальної практики - сімейний лікар",Z94*Законод!$C$9/4*Законод!$G$16,IF(B86="Лікар-педіатр",Z94*Законод!$C$9/4*Законод!$G$16,IF(B86="Лікар-терапевт",Z94*Законод!$C$9/4*Законод!$G$16,0)))</f>
        <v>0</v>
      </c>
      <c r="AQ94" s="183">
        <f>IF(B86="Лікар загальної практики - сімейний лікар",AG94*Законод!$C$9/4*Законод!$G$16,IF(B86="Лікар-педіатр",AG94*Законод!$C$9/4*Законод!$G$16,IF(B86="Лікар-терапевт",AG94*Законод!$C$9/4*Законод!$G$16,0)))</f>
        <v>0</v>
      </c>
      <c r="AR94" s="184">
        <f t="shared" ref="AR94" si="36">SUM(AN94:AQ94)</f>
        <v>0</v>
      </c>
    </row>
    <row r="95" spans="1:44" s="52" customFormat="1" ht="31.9" customHeight="1" x14ac:dyDescent="0.25">
      <c r="A95" s="170"/>
      <c r="B95" s="763"/>
      <c r="C95" s="764"/>
      <c r="D95" s="765"/>
      <c r="E95" s="764"/>
      <c r="F95" s="211" t="str">
        <f>IF(B86="Лікар-педіатр",Законод!$H$17,IF(B86="Лікар загальної практики - сімейний лікар",Законод!$H$21,IF(B86="Лікар-терапевт",Законод!$H$25,"х")))</f>
        <v>понад ліміт (2341-2520)</v>
      </c>
      <c r="G95" s="776" t="s">
        <v>158</v>
      </c>
      <c r="H95" s="776"/>
      <c r="I95" s="776"/>
      <c r="J95" s="776"/>
      <c r="K95" s="776"/>
      <c r="L95" s="169">
        <f>IF($B$86="Лікар загальної практики - сімейний лікар",IF(L90&lt;Законод!$C$22,0,(IF(AND(L90&gt;=Законод!$H$22,L90&lt;=Законод!$H$23),L90-Законод!$G$23,IF('01_Доходи'!L90&gt;=Законод!$I$22,Законод!$H$24,0)))),IF($B$86="Лікар-педіатр",IF(L90&lt;Законод!$C$18,0,(IF(AND(L90&gt;=Законод!$H$18,L90&lt;=Законод!$H$19),L90-Законод!$G$19,IF('01_Доходи'!L90&gt;=Законод!$I$18,Законод!$H$20,0)))),IF($B$86="Лікар-терапевт",IF(L90&lt;Законод!$C$26,0,(IF(AND(L90&gt;=Законод!$H$26,L90&lt;=Законод!$H$27),L90-Законод!$G$27,IF(L90&gt;=Законод!$I$26,Законод!$H$28,0)))),0)))</f>
        <v>0</v>
      </c>
      <c r="M95" s="767"/>
      <c r="N95" s="776" t="s">
        <v>158</v>
      </c>
      <c r="O95" s="776"/>
      <c r="P95" s="776"/>
      <c r="Q95" s="776"/>
      <c r="R95" s="776"/>
      <c r="S95" s="169">
        <f>IF($B$86="Лікар загальної практики - сімейний лікар",IF(S90&lt;Законод!$C$22,0,(IF(AND(S90&gt;=Законод!$H$22,S90&lt;=Законод!$H$23),S90-Законод!$G$23,IF('01_Доходи'!S90&gt;=Законод!$I$22,Законод!$H$24,0)))),IF($B$86="Лікар-педіатр",IF(S90&lt;Законод!$C$18,0,(IF(AND(S90&gt;=Законод!$H$18,S90&lt;=Законод!$H$19),S90-Законод!$G$19,IF('01_Доходи'!S90&gt;=Законод!$I$18,Законод!$H$20,0)))),IF($B$86="Лікар-терапевт",IF(S90&lt;Законод!$C$26,0,(IF(AND(S90&gt;=Законод!$H$26,S90&lt;=Законод!$H$27),S90-Законод!$G$27,IF(S90&gt;=Законод!$I$26,Законод!$H$28,0)))),0)))</f>
        <v>0</v>
      </c>
      <c r="T95" s="767"/>
      <c r="U95" s="776" t="s">
        <v>158</v>
      </c>
      <c r="V95" s="776"/>
      <c r="W95" s="776"/>
      <c r="X95" s="776"/>
      <c r="Y95" s="776"/>
      <c r="Z95" s="169">
        <f>IF($B$86="Лікар загальної практики - сімейний лікар",IF(Z90&lt;Законод!$C$22,0,(IF(AND(Z90&gt;=Законод!$H$22,Z90&lt;=Законод!$H$23),Z90-Законод!$G$23,IF('01_Доходи'!Z90&gt;=Законод!$I$22,Законод!$H$24,0)))),IF($B$86="Лікар-педіатр",IF(Z90&lt;Законод!$C$18,0,(IF(AND(Z90&gt;=Законод!$H$18,Z90&lt;=Законод!$H$19),Z90-Законод!$G$19,IF('01_Доходи'!Z90&gt;=Законод!$I$18,Законод!$H$20,0)))),IF($B$86="Лікар-терапевт",IF(Z90&lt;Законод!$C$26,0,(IF(AND(Z90&gt;=Законод!$H$26,Z90&lt;=Законод!$H$27),Z90-Законод!$G$27,IF(Z90&gt;=Законод!$I$26,Законод!$H$28,0)))),0)))</f>
        <v>0</v>
      </c>
      <c r="AA95" s="767"/>
      <c r="AB95" s="776" t="s">
        <v>158</v>
      </c>
      <c r="AC95" s="776"/>
      <c r="AD95" s="776"/>
      <c r="AE95" s="776"/>
      <c r="AF95" s="776"/>
      <c r="AG95" s="169">
        <f>IF($B$86="Лікар загальної практики - сімейний лікар",IF(AG90&lt;Законод!$C$22,0,(IF(AND(AG90&gt;=Законод!$H$22,AG90&lt;=Законод!$H$23),AG90-Законод!$G$23,IF('01_Доходи'!AG90&gt;=Законод!$I$22,Законод!$H$24,0)))),IF($B$86="Лікар-педіатр",IF(AG90&lt;Законод!$C$18,0,(IF(AND(AG90&gt;=Законод!$H$18,AG90&lt;=Законод!$H$19),AG90-Законод!$G$19,IF('01_Доходи'!AG90&gt;=Законод!$I$18,Законод!$H$20,0)))),IF($B$86="Лікар-терапевт",IF(AG90&lt;Законод!$C$26,0,(IF(AND(AG90&gt;=Законод!$H$26,AG90&lt;=Законод!$H$27),AG90-Законод!$G$27,IF(AG90&gt;=Законод!$I$26,Законод!$H$28,0)))),0)))</f>
        <v>0</v>
      </c>
      <c r="AH95" s="767"/>
      <c r="AI95" s="174"/>
      <c r="AJ95" s="771"/>
      <c r="AK95" s="774"/>
      <c r="AL95" s="774"/>
      <c r="AM95" s="758"/>
      <c r="AN95" s="183">
        <f>IF(B86="Лікар загальної практики - сімейний лікар",L95*Законод!$C$9/4*Законод!$H$16,IF(B86="Лікар-педіатр",L95*Законод!$C$9/4*Законод!$H$16,IF(B86="Лікар-терапевт",L95*Законод!$C$9/4*Законод!$H$16,0)))</f>
        <v>0</v>
      </c>
      <c r="AO95" s="183">
        <f>IF(B86="Лікар загальної практики - сімейний лікар",S95*Законод!$C$9/4*Законод!$H$16,IF(B86="Лікар-педіатр",S95*Законод!$C$9/4*Законод!$H$16,IF(B86="Лікар-терапевт",S95*Законод!$C$9/4*Законод!$H$16,0)))</f>
        <v>0</v>
      </c>
      <c r="AP95" s="183">
        <f>IF(B86="Лікар загальної практики - сімейний лікар",Z95*Законод!$C$9/4*Законод!$H$16,IF(B86="Лікар-педіатр",Z95*Законод!$C$9/4*Законод!$H$16,IF(B86="Лікар-терапевт",Z95*Законод!$C$9/4*Законод!$H$16,0)))</f>
        <v>0</v>
      </c>
      <c r="AQ95" s="183">
        <f>IF(B86="Лікар загальної практики - сімейний лікар",AG95*Законод!$C$9/4*Законод!$H$16,IF(B86="Лікар-педіатр",AG95*Законод!$C$9/4*Законод!$H$16,IF(B86="Лікар-терапевт",AG95*Законод!$C$9/4*Законод!$H$16,0)))</f>
        <v>0</v>
      </c>
      <c r="AR95" s="184">
        <f>SUM(AN95:AQ95)</f>
        <v>0</v>
      </c>
    </row>
    <row r="96" spans="1:44" s="52" customFormat="1" ht="31.9" customHeight="1" x14ac:dyDescent="0.25">
      <c r="A96" s="170"/>
      <c r="B96" s="763"/>
      <c r="C96" s="764"/>
      <c r="D96" s="765"/>
      <c r="E96" s="764"/>
      <c r="F96" s="211" t="str">
        <f>IF(B86="Лікар-педіатр",Законод!$I$17,IF(B86="Лікар загальної практики - сімейний лікар",Законод!$I$21,IF(B86="Лікар-терапевт",Законод!$I$25,"х")))</f>
        <v>понад ліміт (2521-2700)</v>
      </c>
      <c r="G96" s="776" t="s">
        <v>158</v>
      </c>
      <c r="H96" s="776"/>
      <c r="I96" s="776"/>
      <c r="J96" s="776"/>
      <c r="K96" s="776"/>
      <c r="L96" s="169">
        <f>IF($B$86="Лікар загальної практики - сімейний лікар",IF(L90&lt;Законод!$C$22,0,(IF(AND(L90&gt;=Законод!$I$22,L90&lt;=Законод!$I$23),L90-Законод!$H$23,IF('01_Доходи'!L90&gt;=Законод!$I$22,Законод!$I$24,0)))),IF($B$86="Лікар-педіатр",IF(L90&lt;Законод!$C$18,0,(IF(AND(L90&gt;=Законод!$I$18,L90&lt;=Законод!$I$19),L90-Законод!$H$19,IF('01_Доходи'!L90&gt;=Законод!$I$18,Законод!$H$20,0)))),IF($B$86="Лікар-терапевт",IF(L90&lt;Законод!$C$26,0,(IF(AND(L90&gt;=Законод!$I$26,L90&lt;=Законод!$I$27),L90-Законод!$H$27,IF('01_Доходи'!L90&gt;=Законод!$I$26,Законод!$H$28,0)))),0)))</f>
        <v>0</v>
      </c>
      <c r="M96" s="767"/>
      <c r="N96" s="776" t="s">
        <v>158</v>
      </c>
      <c r="O96" s="776"/>
      <c r="P96" s="776"/>
      <c r="Q96" s="776"/>
      <c r="R96" s="776"/>
      <c r="S96" s="169">
        <f>IF($B$86="Лікар загальної практики - сімейний лікар",IF(S90&lt;Законод!$C$22,0,(IF(AND(S90&gt;=Законод!$I$22,S90&lt;=Законод!$I$23),S90-Законод!$H$23,IF('01_Доходи'!S90&gt;=Законод!$I$22,Законод!$I$24,0)))),IF($B$86="Лікар-педіатр",IF(S90&lt;Законод!$C$18,0,(IF(AND(S90&gt;=Законод!$I$18,S90&lt;=Законод!$I$19),S90-Законод!$H$19,IF('01_Доходи'!S90&gt;=Законод!$I$18,Законод!$H$20,0)))),IF($B$86="Лікар-терапевт",IF(S90&lt;Законод!$C$26,0,(IF(AND(S90&gt;=Законод!$I$26,S90&lt;=Законод!$I$27),S90-Законод!$H$27,IF('01_Доходи'!S90&gt;=Законод!$I$26,Законод!$H$28,0)))),0)))</f>
        <v>0</v>
      </c>
      <c r="T96" s="767"/>
      <c r="U96" s="776" t="s">
        <v>158</v>
      </c>
      <c r="V96" s="776"/>
      <c r="W96" s="776"/>
      <c r="X96" s="776"/>
      <c r="Y96" s="776"/>
      <c r="Z96" s="169">
        <f>IF($B$86="Лікар загальної практики - сімейний лікар",IF(Z90&lt;Законод!$C$22,0,(IF(AND(Z90&gt;=Законод!$I$22,Z90&lt;=Законод!$I$23),Z90-Законод!$H$23,IF('01_Доходи'!Z90&gt;=Законод!$I$22,Законод!$I$24,0)))),IF($B$86="Лікар-педіатр",IF(Z90&lt;Законод!$C$18,0,(IF(AND(Z90&gt;=Законод!$I$18,Z90&lt;=Законод!$I$19),Z90-Законод!$H$19,IF('01_Доходи'!Z90&gt;=Законод!$I$18,Законод!$H$20,0)))),IF($B$86="Лікар-терапевт",IF(Z90&lt;Законод!$C$26,0,(IF(AND(Z90&gt;=Законод!$I$26,Z90&lt;=Законод!$I$27),Z90-Законод!$H$27,IF('01_Доходи'!Z90&gt;=Законод!$I$26,Законод!$H$28,0)))),0)))</f>
        <v>0</v>
      </c>
      <c r="AA96" s="767"/>
      <c r="AB96" s="776" t="s">
        <v>158</v>
      </c>
      <c r="AC96" s="776"/>
      <c r="AD96" s="776"/>
      <c r="AE96" s="776"/>
      <c r="AF96" s="776"/>
      <c r="AG96" s="169">
        <f>IF($B$86="Лікар загальної практики - сімейний лікар",IF(AG90&lt;Законод!$C$22,0,(IF(AND(AG90&gt;=Законод!$I$22,AG90&lt;=Законод!$I$23),AG90-Законод!$H$23,IF('01_Доходи'!AG90&gt;=Законод!$I$22,Законод!$I$24,0)))),IF($B$86="Лікар-педіатр",IF(AG90&lt;Законод!$C$18,0,(IF(AND(AG90&gt;=Законод!$I$18,AG90&lt;=Законод!$I$19),AG90-Законод!$H$19,IF('01_Доходи'!AG90&gt;=Законод!$I$18,Законод!$H$20,0)))),IF($B$86="Лікар-терапевт",IF(AG90&lt;Законод!$C$26,0,(IF(AND(AG90&gt;=Законод!$I$26,AG90&lt;=Законод!$I$27),AG90-Законод!$H$27,IF('01_Доходи'!AG90&gt;=Законод!$I$26,Законод!$H$28,0)))),0)))</f>
        <v>0</v>
      </c>
      <c r="AH96" s="767"/>
      <c r="AI96" s="174"/>
      <c r="AJ96" s="771"/>
      <c r="AK96" s="774"/>
      <c r="AL96" s="774"/>
      <c r="AM96" s="758"/>
      <c r="AN96" s="183">
        <f>IF(B86="Лікар загальної практики - сімейний лікар",L96*Законод!$C$9/4*Законод!$I$16,IF(B86="Лікар-педіатр",L96*Законод!$C$9/4*Законод!$I$16,IF(B86="Лікар-терапевт",L96*Законод!$C$9/4*Законод!$I$16,0)))</f>
        <v>0</v>
      </c>
      <c r="AO96" s="183">
        <f>IF(B86="Лікар загальної практики - сімейний лікар",S96*Законод!$C$9/4*Законод!$I$16,IF(B86="Лікар-педіатр",S96*Законод!$C$9/4*Законод!$I$16,IF(B86="Лікар-терапевт",S96*Законод!$C$9/4*Законод!$I$16,0)))</f>
        <v>0</v>
      </c>
      <c r="AP96" s="183">
        <f>IF(B86="Лікар загальної практики - сімейний лікар",Z96*Законод!$C$9/4*Законод!$I$16,IF(B86="Лікар-педіатр",Z96*Законод!$C$9/4*Законод!$I$16,IF(B86="Лікар-терапевт",Z96*Законод!$C$9/4*Законод!$I$16,0)))</f>
        <v>0</v>
      </c>
      <c r="AQ96" s="183">
        <f>IF(B86="Лікар загальної практики - сімейний лікар",AG96*Законод!$C$9/4*Законод!$I$16,IF(B86="Лікар-педіатр",AG96*Законод!$C$9/4*Законод!$I$16,IF(B86="Лікар-терапевт",AG96*Законод!$C$9/4*Законод!$I$16,0)))</f>
        <v>0</v>
      </c>
      <c r="AR96" s="184">
        <f>SUM(AN96:AQ96)</f>
        <v>0</v>
      </c>
    </row>
    <row r="97" spans="1:44" s="191" customFormat="1" ht="31.9" customHeight="1" thickBot="1" x14ac:dyDescent="0.3">
      <c r="A97" s="186"/>
      <c r="B97" s="763"/>
      <c r="C97" s="764"/>
      <c r="D97" s="765"/>
      <c r="E97" s="764"/>
      <c r="F97" s="212" t="str">
        <f>IF(B86="Лікар-педіатр",Законод!$J$17,IF(B86="Лікар загальної практики - сімейний лікар",Законод!$J$21,IF(B86="Лікар-терапевт",Законод!$J$25,"х")))</f>
        <v>понад ліміт (&gt;=2701)</v>
      </c>
      <c r="G97" s="777" t="s">
        <v>158</v>
      </c>
      <c r="H97" s="777"/>
      <c r="I97" s="777"/>
      <c r="J97" s="777"/>
      <c r="K97" s="777"/>
      <c r="L97" s="169">
        <f>IF($B$86="Лікар загальної практики - сімейний лікар",IF(L90&gt;=Законод!$J$22,'01_Доходи'!L90-('01_Доходи'!L91+'01_Доходи'!L92+'01_Доходи'!L93+'01_Доходи'!L94+'01_Доходи'!L95+'01_Доходи'!L96),0),IF($B$86="Лікар-педіатр",IF(L90&gt;=Законод!$J$18,'01_Доходи'!L90-('01_Доходи'!L91+'01_Доходи'!L92+'01_Доходи'!L93+'01_Доходи'!L94+'01_Доходи'!L95+'01_Доходи'!L96),0),IF($B$86="Лікар-терапевт",IF('01_Доходи'!L90&gt;=Законод!$J$26,L90-Законод!$I$27,0),0)))</f>
        <v>0</v>
      </c>
      <c r="M97" s="767"/>
      <c r="N97" s="777" t="s">
        <v>158</v>
      </c>
      <c r="O97" s="777"/>
      <c r="P97" s="777"/>
      <c r="Q97" s="777"/>
      <c r="R97" s="777"/>
      <c r="S97" s="169">
        <f>IF($B$86="Лікар загальної практики - сімейний лікар",IF(S90&gt;=Законод!$J$22,'01_Доходи'!S90-('01_Доходи'!S91+'01_Доходи'!S92+'01_Доходи'!S93+'01_Доходи'!S94+'01_Доходи'!S95+'01_Доходи'!S96),0),IF($B$86="Лікар-педіатр",IF(S90&gt;=Законод!$J$18,'01_Доходи'!S90-('01_Доходи'!S91+'01_Доходи'!S92+'01_Доходи'!S93+'01_Доходи'!S94+'01_Доходи'!S95+'01_Доходи'!S96),0),IF($B$86="Лікар-терапевт",IF('01_Доходи'!S90&gt;=Законод!$J$26,S90-Законод!$I$27,0),0)))</f>
        <v>0</v>
      </c>
      <c r="T97" s="767"/>
      <c r="U97" s="777" t="s">
        <v>158</v>
      </c>
      <c r="V97" s="777"/>
      <c r="W97" s="777"/>
      <c r="X97" s="777"/>
      <c r="Y97" s="777"/>
      <c r="Z97" s="169">
        <f>IF($B$86="Лікар загальної практики - сімейний лікар",IF(Z90&gt;=Законод!$J$22,'01_Доходи'!Z90-('01_Доходи'!Z91+'01_Доходи'!Z92+'01_Доходи'!Z93+'01_Доходи'!Z94+'01_Доходи'!Z95+'01_Доходи'!Z96),0),IF($B$86="Лікар-педіатр",IF(Z90&gt;=Законод!$J$18,'01_Доходи'!Z90-('01_Доходи'!Z91+'01_Доходи'!Z92+'01_Доходи'!Z93+'01_Доходи'!Z94+'01_Доходи'!Z95+'01_Доходи'!Z96),0),IF($B$86="Лікар-терапевт",IF('01_Доходи'!Z90&gt;=Законод!$J$26,Z90-Законод!$I$27,0),0)))</f>
        <v>0</v>
      </c>
      <c r="AA97" s="767"/>
      <c r="AB97" s="777" t="s">
        <v>158</v>
      </c>
      <c r="AC97" s="777"/>
      <c r="AD97" s="777"/>
      <c r="AE97" s="777"/>
      <c r="AF97" s="777"/>
      <c r="AG97" s="169">
        <f>IF($B$86="Лікар загальної практики - сімейний лікар",IF(AG90&gt;=Законод!$J$22,'01_Доходи'!AG90-('01_Доходи'!AG91+'01_Доходи'!AG92+'01_Доходи'!AG93+'01_Доходи'!AG94+'01_Доходи'!AG95+'01_Доходи'!AG96),0),IF($B$86="Лікар-педіатр",IF(AG90&gt;=Законод!$J$18,'01_Доходи'!AG90-('01_Доходи'!AG91+'01_Доходи'!AG92+'01_Доходи'!AG93+'01_Доходи'!AG94+'01_Доходи'!AG95+'01_Доходи'!AG96),0),IF($B$86="Лікар-терапевт",IF('01_Доходи'!AG90&gt;=Законод!$J$26,AG90-Законод!$I$27,0),0)))</f>
        <v>0</v>
      </c>
      <c r="AH97" s="767"/>
      <c r="AI97" s="188"/>
      <c r="AJ97" s="772"/>
      <c r="AK97" s="775"/>
      <c r="AL97" s="775"/>
      <c r="AM97" s="759"/>
      <c r="AN97" s="189">
        <f>IF(B86="Лікар загальної практики - сімейний лікар",L97*Законод!$C$9/4*Законод!$J$16,IF(B86="Лікар-педіатр",L97*Законод!$C$9/4*Законод!$J$16,IF(B86="Лікар-терапевт",L97*Законод!$C$9/4*Законод!$J$16,0)))</f>
        <v>0</v>
      </c>
      <c r="AO97" s="189">
        <f>IF(B86="Лікар загальної практики - сімейний лікар",S97*Законод!$C$9/4*Законод!$J$16,IF(B86="Лікар-педіатр",S97*Законод!$C$9/4*Законод!$J$16,IF(B86="Лікар-терапевт",S97*Законод!$C$9/4*Законод!$J$16,0)))</f>
        <v>0</v>
      </c>
      <c r="AP97" s="189">
        <f>IF(B86="Лікар загальної практики - сімейний лікар",S97*Законод!$C$9/4*Законод!$J$16,IF(B86="Лікар-педіатр",S97*Законод!$C$9/4*Законод!$J$16,IF(B86="Лікар-терапевт",S97*Законод!$C$9/4*Законод!$J$16,0)))</f>
        <v>0</v>
      </c>
      <c r="AQ97" s="189">
        <f>IF(B86="Лікар загальної практики - сімейний лікар",AG97*Законод!$C$9/4*Законод!$J$16,IF(B86="Лікар-педіатр",AG97*Законод!$C$9/4*Законод!$J$16,IF(B86="Лікар-терапевт",AG97*Законод!$C$9/4*Законод!$J$16,0)))</f>
        <v>0</v>
      </c>
      <c r="AR97" s="190">
        <f t="shared" ref="AR97" si="37">SUM(AN97:AQ97)</f>
        <v>0</v>
      </c>
    </row>
    <row r="98" spans="1:44" s="206" customFormat="1" ht="20.45" customHeight="1" thickBot="1" x14ac:dyDescent="0.3">
      <c r="A98" s="192"/>
      <c r="B98" s="193"/>
      <c r="C98" s="194"/>
      <c r="D98" s="195"/>
      <c r="E98" s="195"/>
      <c r="F98" s="196"/>
      <c r="G98" s="197"/>
      <c r="H98" s="197"/>
      <c r="I98" s="197"/>
      <c r="J98" s="197"/>
      <c r="K98" s="197"/>
      <c r="L98" s="198"/>
      <c r="M98" s="199"/>
      <c r="N98" s="197"/>
      <c r="O98" s="197"/>
      <c r="P98" s="197"/>
      <c r="Q98" s="197"/>
      <c r="R98" s="197"/>
      <c r="S98" s="198"/>
      <c r="T98" s="199"/>
      <c r="U98" s="197"/>
      <c r="V98" s="197"/>
      <c r="W98" s="197"/>
      <c r="X98" s="197"/>
      <c r="Y98" s="197"/>
      <c r="Z98" s="200"/>
      <c r="AA98" s="199"/>
      <c r="AB98" s="197"/>
      <c r="AC98" s="197"/>
      <c r="AD98" s="197"/>
      <c r="AE98" s="197"/>
      <c r="AF98" s="197"/>
      <c r="AG98" s="200"/>
      <c r="AH98" s="199"/>
      <c r="AI98" s="201"/>
      <c r="AJ98" s="202"/>
      <c r="AK98" s="202"/>
      <c r="AL98" s="202"/>
      <c r="AM98" s="203"/>
      <c r="AN98" s="204"/>
      <c r="AO98" s="204"/>
      <c r="AP98" s="204"/>
      <c r="AQ98" s="204"/>
      <c r="AR98" s="205"/>
    </row>
    <row r="99" spans="1:44" s="164" customFormat="1" ht="30" customHeight="1" x14ac:dyDescent="0.3">
      <c r="A99" s="167">
        <f>A86+1</f>
        <v>6</v>
      </c>
      <c r="B99" s="763"/>
      <c r="C99" s="764"/>
      <c r="D99" s="765"/>
      <c r="E99" s="764"/>
      <c r="F99" s="207" t="s">
        <v>422</v>
      </c>
      <c r="G99" s="169">
        <f>IF($B$99="Лікар-педіатр",G102*L99,IF($B$99="Лікар-терапевт","х",IF($B$99="Лікар загальної практики - сімейний лікар",G102*L99,0)))</f>
        <v>0</v>
      </c>
      <c r="H99" s="169">
        <f>IF($B$99="Лікар-педіатр",H102*L99,IF($B$99="Лікар-терапевт","х",IF($B$99="Лікар загальної практики - сімейний лікар",H102*L99,0)))</f>
        <v>0</v>
      </c>
      <c r="I99" s="169">
        <f>IF($B$99="Лікар-педіатр","x",IF($B$99="Лікар-терапевт",I102*L99,IF($B$99="Лікар загальної практики - сімейний лікар",I102*L99,0)))</f>
        <v>0</v>
      </c>
      <c r="J99" s="169">
        <f>IF($B$99="Лікар-педіатр","x",IF($B$99="Лікар-терапевт",J102*L99,IF($B$99="Лікар загальної практики - сімейний лікар",J102*L99,0)))</f>
        <v>0</v>
      </c>
      <c r="K99" s="169">
        <f>IF($B$99="Лікар-педіатр","x",IF($B$99="Лікар-терапевт",K102*L99,IF($B$99="Лікар загальної практики - сімейний лікар",K102*L99,0)))</f>
        <v>0</v>
      </c>
      <c r="L99" s="542">
        <v>0</v>
      </c>
      <c r="M99" s="767">
        <v>0</v>
      </c>
      <c r="N99" s="169">
        <f>IF($B$99="Лікар-педіатр",N102*S99,IF($B$99="Лікар-терапевт","х",IF($B$99="Лікар загальної практики - сімейний лікар",N102*S99,0)))</f>
        <v>0</v>
      </c>
      <c r="O99" s="169">
        <f>IF($B$99="Лікар-педіатр",O102*S99,IF($B$99="Лікар-терапевт","х",IF($B$99="Лікар загальної практики - сімейний лікар",O102*S99,0)))</f>
        <v>0</v>
      </c>
      <c r="P99" s="169">
        <f>IF($B$99="Лікар-педіатр","x",IF($B$99="Лікар-терапевт",P102*S99,IF($B$99="Лікар загальної практики - сімейний лікар",P102*S99,0)))</f>
        <v>0</v>
      </c>
      <c r="Q99" s="169">
        <f>IF($B$99="Лікар-педіатр","x",IF($B$99="Лікар-терапевт",Q102*S99,IF($B$99="Лікар загальної практики - сімейний лікар",Q102*S99,0)))</f>
        <v>0</v>
      </c>
      <c r="R99" s="169">
        <f>IF($B$99="Лікар-педіатр","x",IF($B$99="Лікар-терапевт",R102*S99,IF($B$99="Лікар загальної практики - сімейний лікар",R102*S99,0)))</f>
        <v>0</v>
      </c>
      <c r="S99" s="542">
        <v>0</v>
      </c>
      <c r="T99" s="767">
        <v>0</v>
      </c>
      <c r="U99" s="169">
        <f>IF($B$99="Лікар-педіатр",U102*Z99,IF($B$99="Лікар-терапевт","х",IF($B$99="Лікар загальної практики - сімейний лікар",U102*Z99,0)))</f>
        <v>0</v>
      </c>
      <c r="V99" s="169">
        <f>IF($B$99="Лікар-педіатр",V102*Z99,IF($B$99="Лікар-терапевт","х",IF($B$99="Лікар загальної практики - сімейний лікар",V102*Z99,0)))</f>
        <v>0</v>
      </c>
      <c r="W99" s="169">
        <f>IF($B$99="Лікар-педіатр","x",IF($B$99="Лікар-терапевт",W102*Z99,IF($B$99="Лікар загальної практики - сімейний лікар",W102*Z99,0)))</f>
        <v>0</v>
      </c>
      <c r="X99" s="169">
        <f>IF($B$99="Лікар-педіатр","x",IF($B$99="Лікар-терапевт",X102*Z99,IF($B$99="Лікар загальної практики - сімейний лікар",X102*Z99,0)))</f>
        <v>0</v>
      </c>
      <c r="Y99" s="169">
        <f>IF($B$99="Лікар-педіатр","x",IF($B$99="Лікар-терапевт",Y102*Z99,IF($B$99="Лікар загальної практики - сімейний лікар",Y102*Z99,0)))</f>
        <v>0</v>
      </c>
      <c r="Z99" s="542">
        <v>0</v>
      </c>
      <c r="AA99" s="767">
        <v>0</v>
      </c>
      <c r="AB99" s="169">
        <f>IF($B$99="Лікар-педіатр",AB102*AG99,IF($B$99="Лікар-терапевт","х",IF($B$99="Лікар загальної практики - сімейний лікар",AB102*AG99,0)))</f>
        <v>0</v>
      </c>
      <c r="AC99" s="169">
        <f>IF($B$99="Лікар-педіатр",AC102*AG99,IF($B$99="Лікар-терапевт","х",IF($B$99="Лікар загальної практики - сімейний лікар",AC102*AG99,0)))</f>
        <v>0</v>
      </c>
      <c r="AD99" s="169">
        <f>IF($B$99="Лікар-педіатр","x",IF($B$99="Лікар-терапевт",AD102*AG99,IF($B$99="Лікар загальної практики - сімейний лікар",AD102*AG99,0)))</f>
        <v>0</v>
      </c>
      <c r="AE99" s="169">
        <f>IF($B$99="Лікар-педіатр","x",IF($B$99="Лікар-терапевт",AE102*AG99,IF($B$99="Лікар загальної практики - сімейний лікар",AE102*AG99,0)))</f>
        <v>0</v>
      </c>
      <c r="AF99" s="169">
        <f>IF($B$99="Лікар-педіатр","x",IF($B$99="Лікар-терапевт",AF102*AG99,IF($B$99="Лікар загальної практики - сімейний лікар",AF102*AG99,0)))</f>
        <v>0</v>
      </c>
      <c r="AG99" s="542">
        <v>0</v>
      </c>
      <c r="AH99" s="767">
        <v>0</v>
      </c>
      <c r="AI99" s="525">
        <f>A99</f>
        <v>6</v>
      </c>
      <c r="AJ99" s="770">
        <f>B99</f>
        <v>0</v>
      </c>
      <c r="AK99" s="773">
        <f>C99</f>
        <v>0</v>
      </c>
      <c r="AL99" s="773">
        <f>D99</f>
        <v>0</v>
      </c>
      <c r="AM99" s="760" t="s">
        <v>568</v>
      </c>
      <c r="AN99" s="778">
        <f>SUM(AN104:AN110)</f>
        <v>0</v>
      </c>
      <c r="AO99" s="778">
        <f>SUM(AO104:AO110)</f>
        <v>0</v>
      </c>
      <c r="AP99" s="778">
        <f>SUM(AP104:AP110)</f>
        <v>0</v>
      </c>
      <c r="AQ99" s="778">
        <f>SUM(AQ104:AQ110)</f>
        <v>0</v>
      </c>
      <c r="AR99" s="781">
        <f>SUM(AN99:AQ103)</f>
        <v>0</v>
      </c>
    </row>
    <row r="100" spans="1:44" s="52" customFormat="1" ht="28.15" customHeight="1" x14ac:dyDescent="0.25">
      <c r="A100" s="170"/>
      <c r="B100" s="763"/>
      <c r="C100" s="764"/>
      <c r="D100" s="765"/>
      <c r="E100" s="764"/>
      <c r="F100" s="207" t="s">
        <v>423</v>
      </c>
      <c r="G100" s="169">
        <f>IF($B$99="Лікар-педіатр",G102*L100,IF($B$99="Лікар-терапевт","х",IF($B$99="Лікар загальної практики - сімейний лікар",G102*L100,0)))</f>
        <v>0</v>
      </c>
      <c r="H100" s="169">
        <f>IF($B$99="Лікар-педіатр",H102*L100,IF($B$99="Лікар-терапевт","х",IF($B$99="Лікар загальної практики - сімейний лікар",H102*L100,0)))</f>
        <v>0</v>
      </c>
      <c r="I100" s="169">
        <f>IF($B$99="Лікар-педіатр","x",IF($B$99="Лікар-терапевт",I102*L100,IF($B$99="Лікар загальної практики - сімейний лікар",I102*L100,0)))</f>
        <v>0</v>
      </c>
      <c r="J100" s="169">
        <f>IF($B$99="Лікар-педіатр","x",IF($B$99="Лікар-терапевт",J102*L100,IF($B$99="Лікар загальної практики - сімейний лікар",J102*L100,0)))</f>
        <v>0</v>
      </c>
      <c r="K100" s="169">
        <f>IF($B$99="Лікар-педіатр","x",IF($B$99="Лікар-терапевт",K102*L100,IF($B$99="Лікар загальної практики - сімейний лікар",K102*L100,0)))</f>
        <v>0</v>
      </c>
      <c r="L100" s="542">
        <v>0</v>
      </c>
      <c r="M100" s="767"/>
      <c r="N100" s="169">
        <f>IF($B$99="Лікар-педіатр",N102*S100,IF($B$99="Лікар-терапевт","х",IF($B$99="Лікар загальної практики - сімейний лікар",N102*S100,0)))</f>
        <v>0</v>
      </c>
      <c r="O100" s="169">
        <f>IF($B$99="Лікар-педіатр",O102*S100,IF($B$99="Лікар-терапевт","х",IF($B$99="Лікар загальної практики - сімейний лікар",O102*S100,0)))</f>
        <v>0</v>
      </c>
      <c r="P100" s="169">
        <f>IF($B$99="Лікар-педіатр","x",IF($B$99="Лікар-терапевт",P102*S100,IF($B$99="Лікар загальної практики - сімейний лікар",P102*S100,0)))</f>
        <v>0</v>
      </c>
      <c r="Q100" s="169">
        <f>IF($B$99="Лікар-педіатр","x",IF($B$99="Лікар-терапевт",Q102*S100,IF($B$99="Лікар загальної практики - сімейний лікар",Q102*S100,0)))</f>
        <v>0</v>
      </c>
      <c r="R100" s="169">
        <f>IF($B$99="Лікар-педіатр","x",IF($B$99="Лікар-терапевт",R102*S100,IF($B$99="Лікар загальної практики - сімейний лікар",R102*S100,0)))</f>
        <v>0</v>
      </c>
      <c r="S100" s="542">
        <v>0</v>
      </c>
      <c r="T100" s="767"/>
      <c r="U100" s="169">
        <f>IF($B$99="Лікар-педіатр",U102*Z100,IF($B$99="Лікар-терапевт","х",IF($B$99="Лікар загальної практики - сімейний лікар",U102*Z100,0)))</f>
        <v>0</v>
      </c>
      <c r="V100" s="169">
        <f>IF($B$99="Лікар-педіатр",V102*Z100,IF($B$99="Лікар-терапевт","х",IF($B$99="Лікар загальної практики - сімейний лікар",V102*Z100,0)))</f>
        <v>0</v>
      </c>
      <c r="W100" s="169">
        <f>IF($B$99="Лікар-педіатр","x",IF($B$99="Лікар-терапевт",W102*Z100,IF($B$99="Лікар загальної практики - сімейний лікар",W102*Z100,0)))</f>
        <v>0</v>
      </c>
      <c r="X100" s="169">
        <f>IF($B$99="Лікар-педіатр","x",IF($B$99="Лікар-терапевт",X102*Z100,IF($B$99="Лікар загальної практики - сімейний лікар",X102*Z100,0)))</f>
        <v>0</v>
      </c>
      <c r="Y100" s="169">
        <f>IF($B$99="Лікар-педіатр","x",IF($B$99="Лікар-терапевт",Y102*Z100,IF($B$99="Лікар загальної практики - сімейний лікар",Y102*Z100,0)))</f>
        <v>0</v>
      </c>
      <c r="Z100" s="542">
        <v>0</v>
      </c>
      <c r="AA100" s="767"/>
      <c r="AB100" s="169">
        <f>IF($B$99="Лікар-педіатр",AB102*AG100,IF($B$99="Лікар-терапевт","х",IF($B$99="Лікар загальної практики - сімейний лікар",AB102*AG100,0)))</f>
        <v>0</v>
      </c>
      <c r="AC100" s="169">
        <f>IF($B$99="Лікар-педіатр",AC102*AG100,IF($B$99="Лікар-терапевт","х",IF($B$99="Лікар загальної практики - сімейний лікар",AC102*AG100,0)))</f>
        <v>0</v>
      </c>
      <c r="AD100" s="169">
        <f>IF($B$99="Лікар-педіатр","x",IF($B$99="Лікар-терапевт",AD102*AG100,IF($B$99="Лікар загальної практики - сімейний лікар",AD102*AG100,0)))</f>
        <v>0</v>
      </c>
      <c r="AE100" s="169">
        <f>IF($B$99="Лікар-педіатр","x",IF($B$99="Лікар-терапевт",AE102*AG100,IF($B$99="Лікар загальної практики - сімейний лікар",AE102*AG100,0)))</f>
        <v>0</v>
      </c>
      <c r="AF100" s="169">
        <f>IF($B$99="Лікар-педіатр","x",IF($B$99="Лікар-терапевт",AF102*AG100,IF($B$99="Лікар загальної практики - сімейний лікар",AF102*AG100,0)))</f>
        <v>0</v>
      </c>
      <c r="AG100" s="542">
        <v>0</v>
      </c>
      <c r="AH100" s="767"/>
      <c r="AI100" s="171"/>
      <c r="AJ100" s="771"/>
      <c r="AK100" s="774"/>
      <c r="AL100" s="774"/>
      <c r="AM100" s="761"/>
      <c r="AN100" s="779"/>
      <c r="AO100" s="779"/>
      <c r="AP100" s="779"/>
      <c r="AQ100" s="779"/>
      <c r="AR100" s="782"/>
    </row>
    <row r="101" spans="1:44" s="92" customFormat="1" ht="31.15" customHeight="1" x14ac:dyDescent="0.25">
      <c r="A101" s="213"/>
      <c r="B101" s="763"/>
      <c r="C101" s="764"/>
      <c r="D101" s="765"/>
      <c r="E101" s="764"/>
      <c r="F101" s="214" t="s">
        <v>424</v>
      </c>
      <c r="G101" s="172">
        <v>0</v>
      </c>
      <c r="H101" s="172">
        <v>0</v>
      </c>
      <c r="I101" s="172">
        <v>0</v>
      </c>
      <c r="J101" s="172">
        <f>IF(B99="Лікар загальної практики - сімейний лікар"," ",IF(B99="Лікар-педіатр","х",IF(B99="Лікар-терапевт"," ",0)))</f>
        <v>0</v>
      </c>
      <c r="K101" s="172">
        <f>IF(B99="Лікар загальної практики - сімейний лікар"," ",IF(B99="Лікар-педіатр","х",IF(B99="Лікар-терапевт"," ",0)))</f>
        <v>0</v>
      </c>
      <c r="L101" s="173">
        <f>SUM(G101:K101)</f>
        <v>0</v>
      </c>
      <c r="M101" s="767"/>
      <c r="N101" s="172">
        <v>0</v>
      </c>
      <c r="O101" s="172">
        <v>0</v>
      </c>
      <c r="P101" s="172">
        <v>0</v>
      </c>
      <c r="Q101" s="172">
        <f>IF(B99="Лікар загальної практики - сімейний лікар"," ",IF(B99="Лікар-педіатр","х",IF(B99="Лікар-терапевт"," ",0)))</f>
        <v>0</v>
      </c>
      <c r="R101" s="172">
        <f>IF(B99="Лікар загальної практики - сімейний лікар"," ",IF(B99="Лікар-педіатр","х",IF(B99="Лікар-терапевт"," ",0)))</f>
        <v>0</v>
      </c>
      <c r="S101" s="173">
        <f>SUM(N101:R101)</f>
        <v>0</v>
      </c>
      <c r="T101" s="767"/>
      <c r="U101" s="172">
        <v>0</v>
      </c>
      <c r="V101" s="172">
        <v>0</v>
      </c>
      <c r="W101" s="172">
        <v>0</v>
      </c>
      <c r="X101" s="172">
        <f>IF(B99="Лікар загальної практики - сімейний лікар"," ",IF(B99="Лікар-педіатр","х",IF(B99="Лікар-терапевт"," ",0)))</f>
        <v>0</v>
      </c>
      <c r="Y101" s="172">
        <f>IF(B99="Лікар загальної практики - сімейний лікар"," ",IF(B99="Лікар-педіатр","х",IF(B99="Лікар-терапевт"," ",0)))</f>
        <v>0</v>
      </c>
      <c r="Z101" s="173">
        <f>SUM(U101:Y101)</f>
        <v>0</v>
      </c>
      <c r="AA101" s="767"/>
      <c r="AB101" s="172">
        <v>0</v>
      </c>
      <c r="AC101" s="172">
        <v>0</v>
      </c>
      <c r="AD101" s="172">
        <v>0</v>
      </c>
      <c r="AE101" s="172">
        <f>IF(B99="Лікар загальної практики - сімейний лікар"," ",IF(B99="Лікар-педіатр","х",IF(B99="Лікар-терапевт"," ",0)))</f>
        <v>0</v>
      </c>
      <c r="AF101" s="172">
        <f>IF(B99="Лікар загальної практики - сімейний лікар"," ",IF(B99="Лікар-педіатр","х",IF(B99="Лікар-терапевт"," ",0)))</f>
        <v>0</v>
      </c>
      <c r="AG101" s="173">
        <f>SUM(AB101:AF101)</f>
        <v>0</v>
      </c>
      <c r="AH101" s="767"/>
      <c r="AI101" s="215"/>
      <c r="AJ101" s="771"/>
      <c r="AK101" s="774"/>
      <c r="AL101" s="774"/>
      <c r="AM101" s="761"/>
      <c r="AN101" s="779"/>
      <c r="AO101" s="779"/>
      <c r="AP101" s="779"/>
      <c r="AQ101" s="779"/>
      <c r="AR101" s="782"/>
    </row>
    <row r="102" spans="1:44" s="52" customFormat="1" ht="31.9" customHeight="1" thickBot="1" x14ac:dyDescent="0.3">
      <c r="A102" s="170"/>
      <c r="B102" s="763"/>
      <c r="C102" s="764"/>
      <c r="D102" s="765"/>
      <c r="E102" s="764"/>
      <c r="F102" s="209" t="s">
        <v>161</v>
      </c>
      <c r="G102" s="176">
        <f>IF($B$99="Лікар-педіатр",G101/L101,IF($B$99="Лікар-терапевт","х",IF($B$99="Лікар загальної практики - сімейний лікар",G101/L101,0)))</f>
        <v>0</v>
      </c>
      <c r="H102" s="176">
        <f>IF($B$99="Лікар-педіатр",H101/L101,IF($B$99="Лікар-терапевт","х",IF($B$99="Лікар загальної практики - сімейний лікар",H101/L101,0)))</f>
        <v>0</v>
      </c>
      <c r="I102" s="176">
        <f>IF($B$99="Лікар-педіатр","x",IF($B$99="Лікар-терапевт",I101/L101,IF($B$99="Лікар загальної практики - сімейний лікар",I101/L101,0)))</f>
        <v>0</v>
      </c>
      <c r="J102" s="176">
        <f>IF($B$99="Лікар-педіатр","x",IF($B$99="Лікар-терапевт",J101/L101,IF($B$99="Лікар загальної практики - сімейний лікар",J101/L101,0)))</f>
        <v>0</v>
      </c>
      <c r="K102" s="176">
        <f>IF($B$99="Лікар-педіатр","x",IF($B$99="Лікар-терапевт",K101/L101,IF($B$99="Лікар загальної практики - сімейний лікар",K101/L101,0)))</f>
        <v>0</v>
      </c>
      <c r="L102" s="176">
        <f>SUM(G102:K102)</f>
        <v>0</v>
      </c>
      <c r="M102" s="767"/>
      <c r="N102" s="176">
        <f>IF($B$99="Лікар-педіатр",N101/S101,IF($B$99="Лікар-терапевт","х",IF($B$99="Лікар загальної практики - сімейний лікар",N101/S101,0)))</f>
        <v>0</v>
      </c>
      <c r="O102" s="176">
        <f>IF($B$99="Лікар-педіатр",O101/S101,IF($B$99="Лікар-терапевт","х",IF($B$99="Лікар загальної практики - сімейний лікар",O101/S101,0)))</f>
        <v>0</v>
      </c>
      <c r="P102" s="176">
        <f>IF($B$99="Лікар-педіатр","x",IF($B$99="Лікар-терапевт",P101/S101,IF($B$99="Лікар загальної практики - сімейний лікар",P101/S101,0)))</f>
        <v>0</v>
      </c>
      <c r="Q102" s="176">
        <f>IF($B$99="Лікар-педіатр","x",IF($B$99="Лікар-терапевт",Q101/S101,IF($B$99="Лікар загальної практики - сімейний лікар",Q101/S101,0)))</f>
        <v>0</v>
      </c>
      <c r="R102" s="176">
        <f>IF($B$99="Лікар-педіатр","x",IF($B$99="Лікар-терапевт",R101/S101,IF($B$99="Лікар загальної практики - сімейний лікар",R101/S101,0)))</f>
        <v>0</v>
      </c>
      <c r="S102" s="176">
        <f>SUM(N102:R102)</f>
        <v>0</v>
      </c>
      <c r="T102" s="767"/>
      <c r="U102" s="176">
        <f>IF($B$99="Лікар-педіатр",U101/Z101,IF($B$99="Лікар-терапевт","х",IF($B$99="Лікар загальної практики - сімейний лікар",U101/Z101,0)))</f>
        <v>0</v>
      </c>
      <c r="V102" s="176">
        <f>IF($B$99="Лікар-педіатр",V101/Z101,IF($B$99="Лікар-терапевт","х",IF($B$99="Лікар загальної практики - сімейний лікар",V101/Z101,0)))</f>
        <v>0</v>
      </c>
      <c r="W102" s="176">
        <f>IF($B$99="Лікар-педіатр","x",IF($B$99="Лікар-терапевт",W101/Z101,IF($B$99="Лікар загальної практики - сімейний лікар",W101/Z101,0)))</f>
        <v>0</v>
      </c>
      <c r="X102" s="176">
        <f>IF($B$99="Лікар-педіатр","x",IF($B$99="Лікар-терапевт",X101/Z101,IF($B$99="Лікар загальної практики - сімейний лікар",X101/Z101,0)))</f>
        <v>0</v>
      </c>
      <c r="Y102" s="176">
        <f>IF($B$99="Лікар-педіатр","x",IF($B$99="Лікар-терапевт",Y101/Z101,IF($B$99="Лікар загальної практики - сімейний лікар",Y101/Z101,0)))</f>
        <v>0</v>
      </c>
      <c r="Z102" s="176">
        <f>SUM(U102:Y102)</f>
        <v>0</v>
      </c>
      <c r="AA102" s="767"/>
      <c r="AB102" s="176">
        <f>IF($B$99="Лікар-педіатр",AB101/AG101,IF($B$99="Лікар-терапевт","х",IF($B$99="Лікар загальної практики - сімейний лікар",AB101/AG101,0)))</f>
        <v>0</v>
      </c>
      <c r="AC102" s="176">
        <f>IF($B$99="Лікар-педіатр",AC101/AG101,IF($B$99="Лікар-терапевт","х",IF($B$99="Лікар загальної практики - сімейний лікар",AC101/AG101,0)))</f>
        <v>0</v>
      </c>
      <c r="AD102" s="176">
        <f>IF($B$99="Лікар-педіатр","x",IF($B$99="Лікар-терапевт",AD101/AG101,IF($B$99="Лікар загальної практики - сімейний лікар",AD101/AG101,0)))</f>
        <v>0</v>
      </c>
      <c r="AE102" s="176">
        <f>IF($B$99="Лікар-педіатр","x",IF($B$99="Лікар-терапевт",AE101/AG101,IF($B$99="Лікар загальної практики - сімейний лікар",AE101/AG101,0)))</f>
        <v>0</v>
      </c>
      <c r="AF102" s="176">
        <f>IF($B$99="Лікар-педіатр","x",IF($B$99="Лікар-терапевт",AF101/AG101,IF($B$99="Лікар загальної практики - сімейний лікар",AF101/AG101,0)))</f>
        <v>0</v>
      </c>
      <c r="AG102" s="176">
        <f>SUM(AB102:AF102)</f>
        <v>0</v>
      </c>
      <c r="AH102" s="767"/>
      <c r="AI102" s="174"/>
      <c r="AJ102" s="771"/>
      <c r="AK102" s="774"/>
      <c r="AL102" s="774"/>
      <c r="AM102" s="761"/>
      <c r="AN102" s="779"/>
      <c r="AO102" s="779"/>
      <c r="AP102" s="779"/>
      <c r="AQ102" s="779"/>
      <c r="AR102" s="782"/>
    </row>
    <row r="103" spans="1:44" s="52" customFormat="1" ht="45" customHeight="1" thickBot="1" x14ac:dyDescent="0.3">
      <c r="A103" s="170"/>
      <c r="B103" s="763"/>
      <c r="C103" s="764"/>
      <c r="D103" s="765"/>
      <c r="E103" s="784"/>
      <c r="F103" s="177" t="s">
        <v>425</v>
      </c>
      <c r="G103" s="178">
        <f>IF($B$99="Лікар загальної практики - сімейний лікар",AVERAGE(G99:G101),IF($B$99="Лікар-педіатр",AVERAGE(G99:G101),IF($B$99="Лікар-терапевт","х",0)))</f>
        <v>0</v>
      </c>
      <c r="H103" s="178">
        <f>IF($B$99="Лікар загальної практики - сімейний лікар",AVERAGE(H99:H101),IF($B$99="Лікар-педіатр",AVERAGE(H99:H101),IF($B$99="Лікар-терапевт","х",0)))</f>
        <v>0</v>
      </c>
      <c r="I103" s="178">
        <f>IF($B$99="Лікар загальної практики - сімейний лікар",AVERAGE(I99:I101),IF($B$99="Лікар-педіатр","x",IF($B$99="Лікар-терапевт",AVERAGE(I99:I101),0)))</f>
        <v>0</v>
      </c>
      <c r="J103" s="178">
        <f>IF($B$99="Лікар загальної практики - сімейний лікар",AVERAGE(J99:J101),IF($B$99="Лікар-педіатр","x",IF($B$99="Лікар-терапевт",AVERAGE(J99:J101),0)))</f>
        <v>0</v>
      </c>
      <c r="K103" s="178">
        <f>IF($B$99="Лікар загальної практики - сімейний лікар",AVERAGE(K99:K101),IF($B$99="Лікар-педіатр","x",IF($B$99="Лікар-терапевт",AVERAGE(K99:K101),0)))</f>
        <v>0</v>
      </c>
      <c r="L103" s="179">
        <f>SUM(G103:K103)</f>
        <v>0</v>
      </c>
      <c r="M103" s="768"/>
      <c r="N103" s="178">
        <f>IF($B$99="Лікар загальної практики - сімейний лікар",AVERAGE(N99:N101),IF($B$99="Лікар-педіатр",AVERAGE(N99:N101),IF($B$99="Лікар-терапевт","х",0)))</f>
        <v>0</v>
      </c>
      <c r="O103" s="178">
        <f>IF($B$99="Лікар загальної практики - сімейний лікар",AVERAGE(O99:O101),IF($B$99="Лікар-педіатр",AVERAGE(O99:O101),IF($B$99="Лікар-терапевт","х",0)))</f>
        <v>0</v>
      </c>
      <c r="P103" s="178">
        <f>IF($B$99="Лікар загальної практики - сімейний лікар",AVERAGE(P99:P101),IF($B$99="Лікар-педіатр","x",IF($B$99="Лікар-терапевт",AVERAGE(P99:P101),0)))</f>
        <v>0</v>
      </c>
      <c r="Q103" s="178">
        <f>IF($B$99="Лікар загальної практики - сімейний лікар",AVERAGE(Q99:Q101),IF($B$99="Лікар-педіатр","x",IF($B$99="Лікар-терапевт",AVERAGE(Q99:Q101),0)))</f>
        <v>0</v>
      </c>
      <c r="R103" s="178">
        <f>IF($B$99="Лікар загальної практики - сімейний лікар",AVERAGE(R99:R101),IF($B$99="Лікар-педіатр","x",IF($B$99="Лікар-терапевт",AVERAGE(R99:R101),0)))</f>
        <v>0</v>
      </c>
      <c r="S103" s="179">
        <f>SUM(N103:R103)</f>
        <v>0</v>
      </c>
      <c r="T103" s="768"/>
      <c r="U103" s="178">
        <f>IF($B$99="Лікар загальної практики - сімейний лікар",AVERAGE(U99:U101),IF($B$99="Лікар-педіатр",AVERAGE(U99:U101),IF($B$99="Лікар-терапевт","х",0)))</f>
        <v>0</v>
      </c>
      <c r="V103" s="178">
        <f>IF($B$99="Лікар загальної практики - сімейний лікар",AVERAGE(V99:V101),IF($B$99="Лікар-педіатр",AVERAGE(V99:V101),IF($B$99="Лікар-терапевт","х",0)))</f>
        <v>0</v>
      </c>
      <c r="W103" s="178">
        <f>IF($B$99="Лікар загальної практики - сімейний лікар",AVERAGE(W99:W101),IF($B$99="Лікар-педіатр","x",IF($B$99="Лікар-терапевт",AVERAGE(W99:W101),0)))</f>
        <v>0</v>
      </c>
      <c r="X103" s="178">
        <f>IF($B$99="Лікар загальної практики - сімейний лікар",AVERAGE(X99:X101),IF($B$99="Лікар-педіатр","x",IF($B$99="Лікар-терапевт",AVERAGE(X99:X101),0)))</f>
        <v>0</v>
      </c>
      <c r="Y103" s="178">
        <f>IF($B$99="Лікар загальної практики - сімейний лікар",AVERAGE(Y99:Y101),IF($B$99="Лікар-педіатр","x",IF($B$99="Лікар-терапевт",AVERAGE(Y99:Y101),0)))</f>
        <v>0</v>
      </c>
      <c r="Z103" s="179">
        <f>SUM(U103:Y103)</f>
        <v>0</v>
      </c>
      <c r="AA103" s="768"/>
      <c r="AB103" s="178">
        <f>IF($B$99="Лікар загальної практики - сімейний лікар",AVERAGE(AB99:AB101),IF($B$99="Лікар-педіатр",AVERAGE(AB99:AB101),IF($B$99="Лікар-терапевт","х",0)))</f>
        <v>0</v>
      </c>
      <c r="AC103" s="178">
        <f>IF($B$99="Лікар загальної практики - сімейний лікар",AVERAGE(AC99:AC101),IF($B$99="Лікар-педіатр",AVERAGE(AC99:AC101),IF($B$99="Лікар-терапевт","х",0)))</f>
        <v>0</v>
      </c>
      <c r="AD103" s="178">
        <f>IF($B$99="Лікар загальної практики - сімейний лікар",AVERAGE(AD99:AD101),IF($B$99="Лікар-педіатр","x",IF($B$99="Лікар-терапевт",AVERAGE(AD99:AD101),0)))</f>
        <v>0</v>
      </c>
      <c r="AE103" s="178">
        <f>IF($B$99="Лікар загальної практики - сімейний лікар",AVERAGE(AE99:AE101),IF($B$99="Лікар-педіатр","x",IF($B$99="Лікар-терапевт",AVERAGE(AE99:AE101),0)))</f>
        <v>0</v>
      </c>
      <c r="AF103" s="178">
        <f>IF($B$99="Лікар загальної практики - сімейний лікар",AVERAGE(AF99:AF101),IF($B$99="Лікар-педіатр","x",IF($B$99="Лікар-терапевт",AVERAGE(AF99:AF101),0)))</f>
        <v>0</v>
      </c>
      <c r="AG103" s="179">
        <f>SUM(AB103:AF103)</f>
        <v>0</v>
      </c>
      <c r="AH103" s="769"/>
      <c r="AI103" s="174"/>
      <c r="AJ103" s="771"/>
      <c r="AK103" s="774"/>
      <c r="AL103" s="774"/>
      <c r="AM103" s="762"/>
      <c r="AN103" s="780"/>
      <c r="AO103" s="780"/>
      <c r="AP103" s="780"/>
      <c r="AQ103" s="780"/>
      <c r="AR103" s="783"/>
    </row>
    <row r="104" spans="1:44" s="52" customFormat="1" ht="40.5" x14ac:dyDescent="0.25">
      <c r="A104" s="170"/>
      <c r="B104" s="763"/>
      <c r="C104" s="764"/>
      <c r="D104" s="765"/>
      <c r="E104" s="764"/>
      <c r="F104" s="210" t="str">
        <f>IF(B99="Лікар-педіатр",Законод!$C$17,IF(B99="Лікар загальної практики - сімейний лікар",Законод!$C$21,IF(B99="Лікар-терапевт",Законод!$C$25,"х")))</f>
        <v>х</v>
      </c>
      <c r="G104" s="181">
        <f>IF($B$99="Лікар загальної практики - сімейний лікар",IF(L103&lt;=Законод!$C$22,G103,Законод!$C$22*'01_Доходи'!G102),IF($B$99="Лікар-педіатр",IF(L103&lt;=Законод!$C$18,G103,Законод!$C$18*'01_Доходи'!G102),IF($B$99="Лікар-терапевт","x",0)))</f>
        <v>0</v>
      </c>
      <c r="H104" s="181">
        <f>IF($B$99="Лікар загальної практики - сімейний лікар",IF(L103&lt;=Законод!$C$22,H103,Законод!$C$22*'01_Доходи'!H102),IF($B$99="Лікар-педіатр",IF(L103&lt;=Законод!$C$18,H103,Законод!$C$18*'01_Доходи'!H102),IF($B$99="Лікар-терапевт","x",0)))</f>
        <v>0</v>
      </c>
      <c r="I104" s="181">
        <f>IF($B$99="Лікар загальної практики - сімейний лікар",IF(L103&lt;=Законод!$C$22,I103,Законод!$C$22*'01_Доходи'!I102),IF($B$99="Лікар-педіатр","x",IF($B$99="Лікар-терапевт",IF(L103&lt;=Законод!$C$26,I103,Законод!$C$26*'01_Доходи'!I102),0)))</f>
        <v>0</v>
      </c>
      <c r="J104" s="181">
        <f>IF($B$99="Лікар загальної практики - сімейний лікар",IF(L103&lt;=Законод!$C$22,J103,Законод!$C$22*'01_Доходи'!J102),IF($B$99="Лікар-педіатр","x",IF($B$99="Лікар-терапевт",IF(L103&lt;=Законод!$C$26,J103,Законод!$C$26*'01_Доходи'!J102),0)))</f>
        <v>0</v>
      </c>
      <c r="K104" s="181">
        <f>IF($B$99="Лікар загальної практики - сімейний лікар",IF(L103&lt;=Законод!$C$22,K103,Законод!$C$22*'01_Доходи'!K102),IF($B$99="Лікар-педіатр","x",IF($B$99="Лікар-терапевт",IF(L103&lt;=Законод!$C$26,K103,Законод!$C$26*'01_Доходи'!K102),0)))</f>
        <v>0</v>
      </c>
      <c r="L104" s="182">
        <f>SUM(G104:K104)</f>
        <v>0</v>
      </c>
      <c r="M104" s="767"/>
      <c r="N104" s="181">
        <f>IF($B$99="Лікар загальної практики - сімейний лікар",IF(S103&lt;=Законод!$C$22,N103,Законод!$C$22*'01_Доходи'!N102),IF($B$99="Лікар-педіатр",IF(S103&lt;=Законод!$C$18,N103,Законод!$C$18*'01_Доходи'!N102),IF($B$99="Лікар-терапевт","x",0)))</f>
        <v>0</v>
      </c>
      <c r="O104" s="181">
        <f>IF($B$99="Лікар загальної практики - сімейний лікар",IF(S103&lt;=Законод!$C$22,O103,Законод!$C$22*'01_Доходи'!O102),IF($B$99="Лікар-педіатр",IF(S103&lt;=Законод!$C$18,O103,Законод!$C$18*'01_Доходи'!O102),IF($B$99="Лікар-терапевт","x",0)))</f>
        <v>0</v>
      </c>
      <c r="P104" s="181">
        <f>IF($B$99="Лікар загальної практики - сімейний лікар",IF(S103&lt;=Законод!$C$22,P103,Законод!$C$22*'01_Доходи'!P102),IF($B$99="Лікар-педіатр","x",IF($B$99="Лікар-терапевт",IF(S103&lt;=Законод!$C$26,P103,Законод!$C$26*'01_Доходи'!P102),0)))</f>
        <v>0</v>
      </c>
      <c r="Q104" s="181">
        <f>IF($B$99="Лікар загальної практики - сімейний лікар",IF(S103&lt;=Законод!$C$22,Q103,Законод!$C$22*'01_Доходи'!Q102),IF($B$99="Лікар-педіатр","x",IF($B$99="Лікар-терапевт",IF(S103&lt;=Законод!$C$26,Q103,Законод!$C$26*'01_Доходи'!Q102),0)))</f>
        <v>0</v>
      </c>
      <c r="R104" s="181">
        <f>IF($B$99="Лікар загальної практики - сімейний лікар",IF(S103&lt;=Законод!$C$22,R103,Законод!$C$22*'01_Доходи'!R102),IF($B$99="Лікар-педіатр","x",IF($B$99="Лікар-терапевт",IF(S103&lt;=Законод!$C$26,R103,Законод!$C$26*'01_Доходи'!R102),0)))</f>
        <v>0</v>
      </c>
      <c r="S104" s="182">
        <f>SUM(N104:R104)</f>
        <v>0</v>
      </c>
      <c r="T104" s="767"/>
      <c r="U104" s="181">
        <f>IF($B$99="Лікар загальної практики - сімейний лікар",IF(Z103&lt;=Законод!$C$22,U103,Законод!$C$22*'01_Доходи'!U102),IF($B$99="Лікар-педіатр",IF(Z103&lt;=Законод!$C$18,U103,Законод!$C$18*'01_Доходи'!U102),IF($B$99="Лікар-терапевт","x",0)))</f>
        <v>0</v>
      </c>
      <c r="V104" s="181">
        <f>IF($B$99="Лікар загальної практики - сімейний лікар",IF(Z103&lt;=Законод!$C$22,V103,Законод!$C$22*'01_Доходи'!V102),IF($B$99="Лікар-педіатр",IF(Z103&lt;=Законод!$C$18,V103,Законод!$C$18*'01_Доходи'!V102),IF($B$99="Лікар-терапевт","x",0)))</f>
        <v>0</v>
      </c>
      <c r="W104" s="181">
        <f>IF($B$99="Лікар загальної практики - сімейний лікар",IF(Z103&lt;=Законод!$C$22,W103,Законод!$C$22*'01_Доходи'!W102),IF($B$99="Лікар-педіатр","x",IF($B$99="Лікар-терапевт",IF(Z103&lt;=Законод!$C$26,W103,Законод!$C$26*'01_Доходи'!W102),0)))</f>
        <v>0</v>
      </c>
      <c r="X104" s="181">
        <f>IF($B$99="Лікар загальної практики - сімейний лікар",IF(Z103&lt;=Законод!$C$22,X103,Законод!$C$22*'01_Доходи'!X102),IF($B$99="Лікар-педіатр","x",IF($B$99="Лікар-терапевт",IF(Z103&lt;=Законод!$C$26,X103,Законод!$C$26*'01_Доходи'!X102),0)))</f>
        <v>0</v>
      </c>
      <c r="Y104" s="181">
        <f>IF($B$99="Лікар загальної практики - сімейний лікар",IF(Z103&lt;=Законод!$C$22,Y103,Законод!$C$22*'01_Доходи'!Y102),IF($B$99="Лікар-педіатр","x",IF($B$99="Лікар-терапевт",IF(Z103&lt;=Законод!$C$26,Y103,Законод!$C$26*'01_Доходи'!Y102),0)))</f>
        <v>0</v>
      </c>
      <c r="Z104" s="182">
        <f>SUM(U104:Y104)</f>
        <v>0</v>
      </c>
      <c r="AA104" s="767"/>
      <c r="AB104" s="181">
        <f>IF($B$99="Лікар загальної практики - сімейний лікар",IF(AG103&lt;=Законод!$C$22,AB103,Законод!$C$22*'01_Доходи'!AB102),IF($B$99="Лікар-педіатр",IF(AG103&lt;=Законод!$C$18,AB103,Законод!$C$18*'01_Доходи'!AB102),IF($B$99="Лікар-терапевт","x",0)))</f>
        <v>0</v>
      </c>
      <c r="AC104" s="181">
        <f>IF($B$99="Лікар загальної практики - сімейний лікар",IF(AG103&lt;=Законод!$C$22,AC103,Законод!$C$22*'01_Доходи'!AC102),IF($B$99="Лікар-педіатр",IF(AG103&lt;=Законод!$C$18,AC103,Законод!$C$18*'01_Доходи'!AC102),IF($B$99="Лікар-терапевт","x",0)))</f>
        <v>0</v>
      </c>
      <c r="AD104" s="181">
        <f>IF($B$99="Лікар загальної практики - сімейний лікар",IF(AG103&lt;=Законод!$C$22,AD103,Законод!$C$22*'01_Доходи'!AD102),IF($B$99="Лікар-педіатр","x",IF($B$99="Лікар-терапевт",IF(AG103&lt;=Законод!$C$26,AD103,Законод!$C$26*'01_Доходи'!AD102),0)))</f>
        <v>0</v>
      </c>
      <c r="AE104" s="181">
        <f>IF($B$99="Лікар загальної практики - сімейний лікар",IF(AG103&lt;=Законод!$C$22,AE103,Законод!$C$22*'01_Доходи'!AE102),IF($B$99="Лікар-педіатр","x",IF($B$99="Лікар-терапевт",IF(AG103&lt;=Законод!$C$26,AE103,Законод!$C$26*'01_Доходи'!AE102),0)))</f>
        <v>0</v>
      </c>
      <c r="AF104" s="181">
        <f>IF($B$99="Лікар загальної практики - сімейний лікар",IF(AG103&lt;=Законод!$C$22,AF103,Законод!$C$22*'01_Доходи'!AF102),IF($B$99="Лікар-педіатр","x",IF($B$99="Лікар-терапевт",IF(AG103&lt;=Законод!$C$26,AF103,Законод!$C$26*'01_Доходи'!AF102),0)))</f>
        <v>0</v>
      </c>
      <c r="AG104" s="182">
        <f>SUM(AB104:AF104)</f>
        <v>0</v>
      </c>
      <c r="AH104" s="767"/>
      <c r="AI104" s="174"/>
      <c r="AJ104" s="771"/>
      <c r="AK104" s="774"/>
      <c r="AL104" s="774"/>
      <c r="AM104" s="318" t="s">
        <v>186</v>
      </c>
      <c r="AN104" s="183">
        <f>IF(B99="Лікар загальної практики - сімейний лікар",G104*Законод!$C$11+'01_Доходи'!H104*Законод!$D$11+'01_Доходи'!I104*Законод!$E$11+'01_Доходи'!J104*Законод!$F$11+'01_Доходи'!K104*Законод!$G$11,IF(B99="Лікар-педіатр",G104*Законод!$C$11+'01_Доходи'!H104*Законод!$D$11,IF(B99="Лікар-терапевт",'01_Доходи'!I104*Законод!$E$11+'01_Доходи'!J104*Законод!$F$11+'01_Доходи'!K104*Законод!$G$11,0)))</f>
        <v>0</v>
      </c>
      <c r="AO104" s="183">
        <f>IF(B99="Лікар загальної практики - сімейний лікар",N104*Законод!$C$11+'01_Доходи'!O104*Законод!$D$11+'01_Доходи'!P104*Законод!$E$11+'01_Доходи'!Q104*Законод!$F$11+'01_Доходи'!R104*Законод!$G$11,IF(B99="Лікар-педіатр",N104*Законод!$C$11+'01_Доходи'!O104*Законод!$D$11,IF(B99="Лікар-терапевт",'01_Доходи'!P104*Законод!$E$11+'01_Доходи'!Q104*Законод!$F$11+'01_Доходи'!R104*Законод!$G$11,0)))</f>
        <v>0</v>
      </c>
      <c r="AP104" s="183">
        <f>IF(B99="Лікар загальної практики - сімейний лікар",U104*Законод!$C$11+'01_Доходи'!V104*Законод!$D$11+'01_Доходи'!W104*Законод!$E$11+'01_Доходи'!X104*Законод!$F$11+'01_Доходи'!Y104*Законод!$G$11,IF(B99="Лікар-педіатр",U104*Законод!$C$11+'01_Доходи'!V104*Законод!$D$11,IF(B99="Лікар-терапевт",'01_Доходи'!W104*Законод!$E$11+'01_Доходи'!X104*Законод!$F$11+'01_Доходи'!Y104*Законод!$G$11,0)))</f>
        <v>0</v>
      </c>
      <c r="AQ104" s="183">
        <f>IF(B99="Лікар загальної практики - сімейний лікар",AB104*Законод!$C$11+'01_Доходи'!AC104*Законод!$D$11+'01_Доходи'!AD104*Законод!$E$11+'01_Доходи'!AE104*Законод!$F$11+'01_Доходи'!AF104*Законод!$G$11,IF(B99="Лікар-педіатр",AB104*Законод!$C$11+'01_Доходи'!AC104*Законод!$D$11,IF(B99="Лікар-терапевт",'01_Доходи'!AD104*Законод!$E$11+'01_Доходи'!AE104*Законод!$F$11+'01_Доходи'!AF104*Законод!$G$11,0)))</f>
        <v>0</v>
      </c>
      <c r="AR104" s="184">
        <f>SUM(AN104:AQ104)</f>
        <v>0</v>
      </c>
    </row>
    <row r="105" spans="1:44" s="52" customFormat="1" ht="31.9" customHeight="1" x14ac:dyDescent="0.25">
      <c r="A105" s="170"/>
      <c r="B105" s="763"/>
      <c r="C105" s="764"/>
      <c r="D105" s="765"/>
      <c r="E105" s="764"/>
      <c r="F105" s="211" t="str">
        <f>IF(B99="Лікар-педіатр",Законод!$E$17,IF(B99="Лікар загальної практики - сімейний лікар",Законод!$E$21,IF(B99="Лікар-терапевт",Законод!$E$25,"х")))</f>
        <v>х</v>
      </c>
      <c r="G105" s="776" t="s">
        <v>158</v>
      </c>
      <c r="H105" s="776"/>
      <c r="I105" s="776"/>
      <c r="J105" s="776"/>
      <c r="K105" s="776"/>
      <c r="L105" s="169">
        <f>IF($B$99="Лікар загальної практики - сімейний лікар",IF(L103&lt;Законод!$C$22,0,(IF(AND(L103&gt;=Законод!$E$22,L103&lt;=Законод!$E$23),L103-Законод!$C$22,IF('01_Доходи'!L103&gt;=Законод!$F$22,Законод!$E$24,0)))),IF($B$99="Лікар-педіатр",IF(L103&lt;Законод!$C$18,0,(IF(AND(L103&gt;=Законод!$E$18,L103&lt;=Законод!$E$19),L103-Законод!$C$18,IF('01_Доходи'!L103&gt;=Законод!$F$18,Законод!$E$20,0)))),IF($B$99="Лікар-терапевт",IF(L103&lt;Законод!$C$26,0,(IF(AND(L103&gt;=Законод!$E$26,L103&lt;=Законод!$E$27),L103-Законод!$C$26,IF('01_Доходи'!L103&gt;=Законод!$F$26,Законод!$E$28,0)))),0)))</f>
        <v>0</v>
      </c>
      <c r="M105" s="767"/>
      <c r="N105" s="776" t="s">
        <v>158</v>
      </c>
      <c r="O105" s="776"/>
      <c r="P105" s="776"/>
      <c r="Q105" s="776"/>
      <c r="R105" s="776"/>
      <c r="S105" s="169">
        <f>IF($B$99="Лікар загальної практики - сімейний лікар",IF(S103&lt;Законод!$C$22,0,(IF(AND(S103&gt;=Законод!$E$22,S103&lt;=Законод!$E$23),S103-Законод!$C$22,IF('01_Доходи'!S103&gt;=Законод!$F$22,Законод!$E$24,0)))),IF($B$99="Лікар-педіатр",IF(S103&lt;Законод!$C$18,0,(IF(AND(S103&gt;=Законод!$E$18,S103&lt;=Законод!$E$19),S103-Законод!$C$18,IF('01_Доходи'!S103&gt;=Законод!$F$18,Законод!$E$20,0)))),IF($B$99="Лікар-терапевт",IF(S103&lt;Законод!$C$26,0,(IF(AND(S103&gt;=Законод!$E$26,S103&lt;=Законод!$E$27),S103-Законод!$C$26,IF('01_Доходи'!S103&gt;=Законод!$F$26,Законод!$E$28,0)))),0)))</f>
        <v>0</v>
      </c>
      <c r="T105" s="767"/>
      <c r="U105" s="776" t="s">
        <v>158</v>
      </c>
      <c r="V105" s="776"/>
      <c r="W105" s="776"/>
      <c r="X105" s="776"/>
      <c r="Y105" s="776"/>
      <c r="Z105" s="169">
        <f>IF($B$99="Лікар загальної практики - сімейний лікар",IF(Z103&lt;Законод!$C$22,0,(IF(AND(Z103&gt;=Законод!$E$22,Z103&lt;=Законод!$E$23),Z103-Законод!$C$22,IF('01_Доходи'!Z103&gt;=Законод!$F$22,Законод!$E$24,0)))),IF($B$99="Лікар-педіатр",IF(Z103&lt;Законод!$C$18,0,(IF(AND(Z103&gt;=Законод!$E$18,Z103&lt;=Законод!$E$19),Z103-Законод!$C$18,IF('01_Доходи'!Z103&gt;=Законод!$F$18,Законод!$E$20,0)))),IF($B$99="Лікар-терапевт",IF(Z103&lt;Законод!$C$26,0,(IF(AND(Z103&gt;=Законод!$E$26,Z103&lt;=Законод!$E$27),Z103-Законод!$C$26,IF('01_Доходи'!Z103&gt;=Законод!$F$26,Законод!$E$28,0)))),0)))</f>
        <v>0</v>
      </c>
      <c r="AA105" s="767"/>
      <c r="AB105" s="776" t="s">
        <v>158</v>
      </c>
      <c r="AC105" s="776"/>
      <c r="AD105" s="776"/>
      <c r="AE105" s="776"/>
      <c r="AF105" s="776"/>
      <c r="AG105" s="169">
        <f>IF($B$99="Лікар загальної практики - сімейний лікар",IF(AG103&lt;Законод!$C$22,0,(IF(AND(AG103&gt;=Законод!$E$22,AG103&lt;=Законод!$E$23),AG103-Законод!$C$22,IF('01_Доходи'!AG103&gt;=Законод!$F$22,Законод!$E$24,0)))),IF($B$99="Лікар-педіатр",IF(AG103&lt;Законод!$C$18,0,(IF(AND(AG103&gt;=Законод!$E$18,AG103&lt;=Законод!$E$19),AG103-Законод!$C$18,IF('01_Доходи'!AG103&gt;=Законод!$F$18,Законод!$E$20,0)))),IF($B$99="Лікар-терапевт",IF(AG103&lt;Законод!$C$26,0,(IF(AND(AG103&gt;=Законод!$E$26,AG103&lt;=Законод!$E$27),AG103-Законод!$C$26,IF('01_Доходи'!AG103&gt;=Законод!$F$26,Законод!$E$28,0)))),0)))</f>
        <v>0</v>
      </c>
      <c r="AH105" s="767"/>
      <c r="AI105" s="174"/>
      <c r="AJ105" s="771"/>
      <c r="AK105" s="774"/>
      <c r="AL105" s="774"/>
      <c r="AM105" s="757" t="s">
        <v>187</v>
      </c>
      <c r="AN105" s="183">
        <f>IF(B99="Лікар загальної практики - сімейний лікар",L105*Законод!$C$9/4*Законод!$E$16,IF(B99="Лікар-педіатр",L105*Законод!$C$9/4*Законод!$E$16,IF(B99="Лікар-терапевт",L105*Законод!$C$9/4*Законод!$E$16,0)))</f>
        <v>0</v>
      </c>
      <c r="AO105" s="183">
        <f>IF(B99="Лікар загальної практики - сімейний лікар",S105*Законод!$C$9/4*Законод!$E$16,IF(B99="Лікар-педіатр",S105*Законод!$C$9/4*Законод!$E$16,IF(B99="Лікар-терапевт",S105*Законод!$C$9/4*Законод!$E$16,0)))</f>
        <v>0</v>
      </c>
      <c r="AP105" s="183">
        <f>IF(B99="Лікар загальної практики - сімейний лікар",Z105*Законод!$C$9/4*Законод!$E$16,IF(B99="Лікар-педіатр",Z105*Законод!$C$9/4*Законод!$E$16,IF(B99="Лікар-терапевт",Z105*Законод!$C$9/4*Законод!$E$16,0)))</f>
        <v>0</v>
      </c>
      <c r="AQ105" s="183">
        <f>IF(B99="Лікар загальної практики - сімейний лікар",AG105*Законод!$C$9/4*Законод!$E$16,IF(B99="Лікар-педіатр",AG105*Законод!$C$9/4*Законод!$E$16,IF(B99="Лікар-терапевт",AG105*Законод!$C$9/4*Законод!$E$16,0)))</f>
        <v>0</v>
      </c>
      <c r="AR105" s="184">
        <f>SUM(AN105:AQ105)</f>
        <v>0</v>
      </c>
    </row>
    <row r="106" spans="1:44" s="52" customFormat="1" ht="31.9" customHeight="1" x14ac:dyDescent="0.25">
      <c r="A106" s="170"/>
      <c r="B106" s="763"/>
      <c r="C106" s="764"/>
      <c r="D106" s="765"/>
      <c r="E106" s="764"/>
      <c r="F106" s="211" t="str">
        <f>IF(B99="Лікар-педіатр",Законод!$F$17,IF(B99="Лікар загальної практики - сімейний лікар",Законод!$F$21,IF(B99="Лікар-терапевт",Законод!$F$25,"х")))</f>
        <v>х</v>
      </c>
      <c r="G106" s="776" t="s">
        <v>158</v>
      </c>
      <c r="H106" s="776"/>
      <c r="I106" s="776"/>
      <c r="J106" s="776"/>
      <c r="K106" s="776"/>
      <c r="L106" s="169">
        <f>IF($B$99="Лікар загальної практики - сімейний лікар",IF(L103&lt;Законод!$C$22,0,(IF(AND(L103&gt;=Законод!$F$22,L103&lt;=Законод!$F$23),L103-Законод!$E$23,IF('01_Доходи'!L103&gt;=Законод!$G$22,Законод!$F$24,0)))),IF($B$99="Лікар-педіатр",IF(L103&lt;Законод!$C$18,0,(IF(AND(L103&gt;=Законод!$F$18,L103&lt;=Законод!$F$19),L103-Законод!$E$19,IF('01_Доходи'!L103&gt;=Законод!$G$18,Законод!$F$20,0)))),IF($B$99="Лікар-терапевт",IF(L103&lt;Законод!$C$26,0,(IF(AND(L103&gt;=Законод!$F$26,L103&lt;=Законод!$F$27),L103-Законод!$E$27,IF('01_Доходи'!L103&gt;=Законод!$G$26,Законод!$F$28,0)))),0)))</f>
        <v>0</v>
      </c>
      <c r="M106" s="767"/>
      <c r="N106" s="776" t="s">
        <v>158</v>
      </c>
      <c r="O106" s="776"/>
      <c r="P106" s="776"/>
      <c r="Q106" s="776"/>
      <c r="R106" s="776"/>
      <c r="S106" s="169">
        <f>IF($B$99="Лікар загальної практики - сімейний лікар",IF(S103&lt;Законод!$C$22,0,(IF(AND(S103&gt;=Законод!$F$22,S103&lt;=Законод!$F$23),S103-Законод!$E$23,IF('01_Доходи'!S103&gt;=Законод!$G$22,Законод!$F$24,0)))),IF($B$99="Лікар-педіатр",IF(S103&lt;Законод!$C$18,0,(IF(AND(S103&gt;=Законод!$F$18,S103&lt;=Законод!$F$19),S103-Законод!$E$19,IF('01_Доходи'!S103&gt;=Законод!$G$18,Законод!$F$20,0)))),IF($B$99="Лікар-терапевт",IF(S103&lt;Законод!$C$26,0,(IF(AND(S103&gt;=Законод!$F$26,S103&lt;=Законод!$F$27),S103-Законод!$E$27,IF('01_Доходи'!S103&gt;=Законод!$G$26,Законод!$F$28,0)))),0)))</f>
        <v>0</v>
      </c>
      <c r="T106" s="767"/>
      <c r="U106" s="776" t="s">
        <v>158</v>
      </c>
      <c r="V106" s="776"/>
      <c r="W106" s="776"/>
      <c r="X106" s="776"/>
      <c r="Y106" s="776"/>
      <c r="Z106" s="169">
        <f>IF($B$99="Лікар загальної практики - сімейний лікар",IF(Z103&lt;Законод!$C$22,0,(IF(AND(Z103&gt;=Законод!$F$22,Z103&lt;=Законод!$F$23),Z103-Законод!$E$23,IF('01_Доходи'!Z103&gt;=Законод!$G$22,Законод!$F$24,0)))),IF($B$99="Лікар-педіатр",IF(Z103&lt;Законод!$C$18,0,(IF(AND(Z103&gt;=Законод!$F$18,Z103&lt;=Законод!$F$19),Z103-Законод!$E$19,IF('01_Доходи'!Z103&gt;=Законод!$G$18,Законод!$F$20,0)))),IF($B$99="Лікар-терапевт",IF(Z103&lt;Законод!$C$26,0,(IF(AND(Z103&gt;=Законод!$F$26,Z103&lt;=Законод!$F$27),Z103-Законод!$E$27,IF('01_Доходи'!Z103&gt;=Законод!$G$26,Законод!$F$28,0)))),0)))</f>
        <v>0</v>
      </c>
      <c r="AA106" s="767"/>
      <c r="AB106" s="776" t="s">
        <v>158</v>
      </c>
      <c r="AC106" s="776"/>
      <c r="AD106" s="776"/>
      <c r="AE106" s="776"/>
      <c r="AF106" s="776"/>
      <c r="AG106" s="169">
        <f>IF($B$99="Лікар загальної практики - сімейний лікар",IF(AG103&lt;Законод!$C$22,0,(IF(AND(AG103&gt;=Законод!$F$22,AG103&lt;=Законод!$F$23),AG103-Законод!$E$23,IF('01_Доходи'!AG103&gt;=Законод!$G$22,Законод!$F$24,0)))),IF($B$99="Лікар-педіатр",IF(AG103&lt;Законод!$C$18,0,(IF(AND(AG103&gt;=Законод!$F$18,AG103&lt;=Законод!$F$19),AG103-Законод!$E$19,IF('01_Доходи'!AG103&gt;=Законод!$G$18,Законод!$F$20,0)))),IF($B$99="Лікар-терапевт",IF(AG103&lt;Законод!$C$26,0,(IF(AND(AG103&gt;=Законод!$F$26,AG103&lt;=Законод!$F$27),AG103-Законод!$E$27,IF('01_Доходи'!AG103&gt;=Законод!$G$26,Законод!$F$28,0)))),0)))</f>
        <v>0</v>
      </c>
      <c r="AH106" s="767"/>
      <c r="AI106" s="174"/>
      <c r="AJ106" s="771"/>
      <c r="AK106" s="774"/>
      <c r="AL106" s="774"/>
      <c r="AM106" s="758"/>
      <c r="AN106" s="183">
        <f>IF(B99="Лікар загальної практики - сімейний лікар",L106*Законод!$C$9/4*Законод!$F$16,IF(B99="Лікар-педіатр",L106*Законод!$C$9/4*Законод!$F$16,IF(B99="Лікар-терапевт",L106*Законод!$C$9/4*Законод!$F$16,0)))</f>
        <v>0</v>
      </c>
      <c r="AO106" s="183">
        <f>IF(B99="Лікар загальної практики - сімейний лікар",S106*Законод!$C$9/4*Законод!$F$16,IF(B99="Лікар-педіатр",S106*Законод!$C$9/4*Законод!$F$16,IF(B99="Лікар-терапевт",S106*Законод!$C$9/4*Законод!$F$16,0)))</f>
        <v>0</v>
      </c>
      <c r="AP106" s="183">
        <f>IF(B99="Лікар загальної практики - сімейний лікар",Z106*Законод!$C$9/4*Законод!$F$16,IF(B99="Лікар-педіатр",Z106*Законод!$C$9/4*Законод!$F$16,IF(B99="Лікар-терапевт",Z106*Законод!$C$9/4*Законод!$F$16,0)))</f>
        <v>0</v>
      </c>
      <c r="AQ106" s="183">
        <f>IF(B99="Лікар загальної практики - сімейний лікар",AG106*Законод!$C$9/4*Законод!$F$16,IF(B99="Лікар-педіатр",AG106*Законод!$C$9/4*Законод!$F$16,IF(B99="Лікар-терапевт",AG106*Законод!$C$9/4*Законод!$F$16,0)))</f>
        <v>0</v>
      </c>
      <c r="AR106" s="184">
        <f>SUM(AN106:AQ106)</f>
        <v>0</v>
      </c>
    </row>
    <row r="107" spans="1:44" s="52" customFormat="1" ht="31.9" customHeight="1" x14ac:dyDescent="0.25">
      <c r="A107" s="170"/>
      <c r="B107" s="763"/>
      <c r="C107" s="764"/>
      <c r="D107" s="765"/>
      <c r="E107" s="764"/>
      <c r="F107" s="211" t="str">
        <f>IF(B99="Лікар-педіатр",Законод!$G$17,IF(B99="Лікар загальної практики - сімейний лікар",Законод!$G$21,IF(B99="Лікар-терапевт",Законод!$G$25,"х")))</f>
        <v>х</v>
      </c>
      <c r="G107" s="776" t="s">
        <v>158</v>
      </c>
      <c r="H107" s="776"/>
      <c r="I107" s="776"/>
      <c r="J107" s="776"/>
      <c r="K107" s="776"/>
      <c r="L107" s="169">
        <f>IF($B$99="Лікар загальної практики - сімейний лікар",IF(L103&lt;Законод!$C$22,0,(IF(AND(L103&gt;=Законод!$G$22,L103&lt;=Законод!$G$23),L103-Законод!$F$23,IF('01_Доходи'!L103&gt;=Законод!$H$22,Законод!$G$24,0)))),IF($B$99="Лікар-педіатр",IF(L103&lt;Законод!$C$18,0,(IF(AND(L103&gt;=Законод!$G$18,L103&lt;=Законод!$G$19),L103-Законод!$F$19,IF('01_Доходи'!L103&gt;=Законод!$H$18,Законод!$G$20,0)))),IF($B$99="Лікар-терапевт",IF(L103&lt;Законод!$C$26,0,(IF(AND(L103&gt;=Законод!$G$26,L103&lt;=Законод!$G$27),L103-Законод!$F$27,IF('01_Доходи'!L103&gt;=Законод!$H$26,Законод!$G$28,0)))),0)))</f>
        <v>0</v>
      </c>
      <c r="M107" s="767"/>
      <c r="N107" s="776" t="s">
        <v>158</v>
      </c>
      <c r="O107" s="776"/>
      <c r="P107" s="776"/>
      <c r="Q107" s="776"/>
      <c r="R107" s="776"/>
      <c r="S107" s="169">
        <f>IF($B$99="Лікар загальної практики - сімейний лікар",IF(S103&lt;Законод!$C$22,0,(IF(AND(S103&gt;=Законод!$G$22,S103&lt;=Законод!$G$23),S103-Законод!$F$23,IF('01_Доходи'!S103&gt;=Законод!$H$22,Законод!$G$24,0)))),IF($B$99="Лікар-педіатр",IF(S103&lt;Законод!$C$18,0,(IF(AND(S103&gt;=Законод!$G$18,S103&lt;=Законод!$G$19),S103-Законод!$F$19,IF('01_Доходи'!S103&gt;=Законод!$H$18,Законод!$G$20,0)))),IF($B$99="Лікар-терапевт",IF(S103&lt;Законод!$C$26,0,(IF(AND(S103&gt;=Законод!$G$26,S103&lt;=Законод!$G$27),S103-Законод!$F$27,IF('01_Доходи'!S103&gt;=Законод!$H$26,Законод!$G$28,0)))),0)))</f>
        <v>0</v>
      </c>
      <c r="T107" s="767"/>
      <c r="U107" s="776" t="s">
        <v>158</v>
      </c>
      <c r="V107" s="776"/>
      <c r="W107" s="776"/>
      <c r="X107" s="776"/>
      <c r="Y107" s="776"/>
      <c r="Z107" s="169">
        <f>IF($B$99="Лікар загальної практики - сімейний лікар",IF(Z103&lt;Законод!$C$22,0,(IF(AND(Z103&gt;=Законод!$G$22,Z103&lt;=Законод!$G$23),Z103-Законод!$F$23,IF('01_Доходи'!Z103&gt;=Законод!$H$22,Законод!$G$24,0)))),IF($B$99="Лікар-педіатр",IF(Z103&lt;Законод!$C$18,0,(IF(AND(Z103&gt;=Законод!$G$18,Z103&lt;=Законод!$G$19),Z103-Законод!$F$19,IF('01_Доходи'!Z103&gt;=Законод!$H$18,Законод!$G$20,0)))),IF($B$99="Лікар-терапевт",IF(Z103&lt;Законод!$C$26,0,(IF(AND(Z103&gt;=Законод!$G$26,Z103&lt;=Законод!$G$27),Z103-Законод!$F$27,IF('01_Доходи'!Z103&gt;=Законод!$H$26,Законод!$G$28,0)))),0)))</f>
        <v>0</v>
      </c>
      <c r="AA107" s="767"/>
      <c r="AB107" s="776" t="s">
        <v>158</v>
      </c>
      <c r="AC107" s="776"/>
      <c r="AD107" s="776"/>
      <c r="AE107" s="776"/>
      <c r="AF107" s="776"/>
      <c r="AG107" s="169">
        <f>IF($B$99="Лікар загальної практики - сімейний лікар",IF(AG103&lt;Законод!$C$22,0,(IF(AND(AG103&gt;=Законод!$G$22,AG103&lt;=Законод!$G$23),AG103-Законод!$F$23,IF('01_Доходи'!AG103&gt;=Законод!$H$22,Законод!$G$24,0)))),IF($B$99="Лікар-педіатр",IF(AG103&lt;Законод!$C$18,0,(IF(AND(AG103&gt;=Законод!$G$18,AG103&lt;=Законод!$G$19),AG103-Законод!$F$19,IF('01_Доходи'!AG103&gt;=Законод!$H$18,Законод!$G$20,0)))),IF($B$99="Лікар-терапевт",IF(AG103&lt;Законод!$C$26,0,(IF(AND(AG103&gt;=Законод!$G$26,AG103&lt;=Законод!$G$27),AG103-Законод!$F$27,IF('01_Доходи'!AG103&gt;=Законод!$H$26,Законод!$G$28,0)))),0)))</f>
        <v>0</v>
      </c>
      <c r="AH107" s="767"/>
      <c r="AI107" s="174"/>
      <c r="AJ107" s="771"/>
      <c r="AK107" s="774"/>
      <c r="AL107" s="774"/>
      <c r="AM107" s="758"/>
      <c r="AN107" s="183">
        <f>IF(B99="Лікар загальної практики - сімейний лікар",L107*Законод!$C$9/4*Законод!$G$16,IF(B99="Лікар-педіатр",L107*Законод!$C$9/4*Законод!$G$16,IF(B99="Лікар-терапевт",L107*Законод!$C$9/4*Законод!$G$16,0)))</f>
        <v>0</v>
      </c>
      <c r="AO107" s="183">
        <f>IF(B99="Лікар загальної практики - сімейний лікар",S107*Законод!$C$9/4*Законод!$G$16,IF(B99="Лікар-педіатр",S107*Законод!$C$9/4*Законод!$G$16,IF(B99="Лікар-терапевт",S107*Законод!$C$9/4*Законод!$G$16,0)))</f>
        <v>0</v>
      </c>
      <c r="AP107" s="183">
        <f>IF(B99="Лікар загальної практики - сімейний лікар",Z107*Законод!$C$9/4*Законод!$G$16,IF(B99="Лікар-педіатр",Z107*Законод!$C$9/4*Законод!$G$16,IF(B99="Лікар-терапевт",Z107*Законод!$C$9/4*Законод!$G$16,0)))</f>
        <v>0</v>
      </c>
      <c r="AQ107" s="183">
        <f>IF(B99="Лікар загальної практики - сімейний лікар",AG107*Законод!$C$9/4*Законод!$G$16,IF(B99="Лікар-педіатр",AG107*Законод!$C$9/4*Законод!$G$16,IF(B99="Лікар-терапевт",AG107*Законод!$C$9/4*Законод!$G$16,0)))</f>
        <v>0</v>
      </c>
      <c r="AR107" s="184">
        <f t="shared" ref="AR107" si="38">SUM(AN107:AQ107)</f>
        <v>0</v>
      </c>
    </row>
    <row r="108" spans="1:44" s="52" customFormat="1" ht="31.9" customHeight="1" x14ac:dyDescent="0.25">
      <c r="A108" s="170"/>
      <c r="B108" s="763"/>
      <c r="C108" s="764"/>
      <c r="D108" s="765"/>
      <c r="E108" s="764"/>
      <c r="F108" s="211" t="str">
        <f>IF(B99="Лікар-педіатр",Законод!$H$17,IF(B99="Лікар загальної практики - сімейний лікар",Законод!$H$21,IF(B99="Лікар-терапевт",Законод!$H$25,"х")))</f>
        <v>х</v>
      </c>
      <c r="G108" s="776" t="s">
        <v>158</v>
      </c>
      <c r="H108" s="776"/>
      <c r="I108" s="776"/>
      <c r="J108" s="776"/>
      <c r="K108" s="776"/>
      <c r="L108" s="169">
        <f>IF($B$99="Лікар загальної практики - сімейний лікар",IF(L103&lt;Законод!$C$22,0,(IF(AND(L103&gt;=Законод!$H$22,L103&lt;=Законод!$H$23),L103-Законод!$G$23,IF('01_Доходи'!L103&gt;=Законод!$I$22,Законод!$H$24,0)))),IF($B$99="Лікар-педіатр",IF(L103&lt;Законод!$C$18,0,(IF(AND(L103&gt;=Законод!$H$18,L103&lt;=Законод!$H$19),L103-Законод!$G$19,IF('01_Доходи'!L103&gt;=Законод!$I$18,Законод!$H$20,0)))),IF($B$99="Лікар-терапевт",IF(L103&lt;Законод!$C$26,0,(IF(AND(L103&gt;=Законод!$H$26,L103&lt;=Законод!$H$27),L103-Законод!$G$27,IF(L103&gt;=Законод!$I$26,Законод!$H$28,0)))),0)))</f>
        <v>0</v>
      </c>
      <c r="M108" s="767"/>
      <c r="N108" s="776" t="s">
        <v>158</v>
      </c>
      <c r="O108" s="776"/>
      <c r="P108" s="776"/>
      <c r="Q108" s="776"/>
      <c r="R108" s="776"/>
      <c r="S108" s="169">
        <f>IF($B$99="Лікар загальної практики - сімейний лікар",IF(S103&lt;Законод!$C$22,0,(IF(AND(S103&gt;=Законод!$H$22,S103&lt;=Законод!$H$23),S103-Законод!$G$23,IF('01_Доходи'!S103&gt;=Законод!$I$22,Законод!$H$24,0)))),IF($B$99="Лікар-педіатр",IF(S103&lt;Законод!$C$18,0,(IF(AND(S103&gt;=Законод!$H$18,S103&lt;=Законод!$H$19),S103-Законод!$G$19,IF('01_Доходи'!S103&gt;=Законод!$I$18,Законод!$H$20,0)))),IF($B$99="Лікар-терапевт",IF(S103&lt;Законод!$C$26,0,(IF(AND(S103&gt;=Законод!$H$26,S103&lt;=Законод!$H$27),S103-Законод!$G$27,IF(S103&gt;=Законод!$I$26,Законод!$H$28,0)))),0)))</f>
        <v>0</v>
      </c>
      <c r="T108" s="767"/>
      <c r="U108" s="776" t="s">
        <v>158</v>
      </c>
      <c r="V108" s="776"/>
      <c r="W108" s="776"/>
      <c r="X108" s="776"/>
      <c r="Y108" s="776"/>
      <c r="Z108" s="169">
        <f>IF($B$99="Лікар загальної практики - сімейний лікар",IF(Z103&lt;Законод!$C$22,0,(IF(AND(Z103&gt;=Законод!$H$22,Z103&lt;=Законод!$H$23),Z103-Законод!$G$23,IF('01_Доходи'!Z103&gt;=Законод!$I$22,Законод!$H$24,0)))),IF($B$99="Лікар-педіатр",IF(Z103&lt;Законод!$C$18,0,(IF(AND(Z103&gt;=Законод!$H$18,Z103&lt;=Законод!$H$19),Z103-Законод!$G$19,IF('01_Доходи'!Z103&gt;=Законод!$I$18,Законод!$H$20,0)))),IF($B$99="Лікар-терапевт",IF(Z103&lt;Законод!$C$26,0,(IF(AND(Z103&gt;=Законод!$H$26,Z103&lt;=Законод!$H$27),Z103-Законод!$G$27,IF(Z103&gt;=Законод!$I$26,Законод!$H$28,0)))),0)))</f>
        <v>0</v>
      </c>
      <c r="AA108" s="767"/>
      <c r="AB108" s="776" t="s">
        <v>158</v>
      </c>
      <c r="AC108" s="776"/>
      <c r="AD108" s="776"/>
      <c r="AE108" s="776"/>
      <c r="AF108" s="776"/>
      <c r="AG108" s="169">
        <f>IF($B$99="Лікар загальної практики - сімейний лікар",IF(AG103&lt;Законод!$C$22,0,(IF(AND(AG103&gt;=Законод!$H$22,AG103&lt;=Законод!$H$23),AG103-Законод!$G$23,IF('01_Доходи'!AG103&gt;=Законод!$I$22,Законод!$H$24,0)))),IF($B$99="Лікар-педіатр",IF(AG103&lt;Законод!$C$18,0,(IF(AND(AG103&gt;=Законод!$H$18,AG103&lt;=Законод!$H$19),AG103-Законод!$G$19,IF('01_Доходи'!AG103&gt;=Законод!$I$18,Законод!$H$20,0)))),IF($B$99="Лікар-терапевт",IF(AG103&lt;Законод!$C$26,0,(IF(AND(AG103&gt;=Законод!$H$26,AG103&lt;=Законод!$H$27),AG103-Законод!$G$27,IF(AG103&gt;=Законод!$I$26,Законод!$H$28,0)))),0)))</f>
        <v>0</v>
      </c>
      <c r="AH108" s="767"/>
      <c r="AI108" s="174"/>
      <c r="AJ108" s="771"/>
      <c r="AK108" s="774"/>
      <c r="AL108" s="774"/>
      <c r="AM108" s="758"/>
      <c r="AN108" s="183">
        <f>IF(B99="Лікар загальної практики - сімейний лікар",L108*Законод!$C$9/4*Законод!$H$16,IF(B99="Лікар-педіатр",L108*Законод!$C$9/4*Законод!$H$16,IF(B99="Лікар-терапевт",L108*Законод!$C$9/4*Законод!$H$16,0)))</f>
        <v>0</v>
      </c>
      <c r="AO108" s="183">
        <f>IF(B99="Лікар загальної практики - сімейний лікар",S108*Законод!$C$9/4*Законод!$H$16,IF(B99="Лікар-педіатр",S108*Законод!$C$9/4*Законод!$H$16,IF(B99="Лікар-терапевт",S108*Законод!$C$9/4*Законод!$H$16,0)))</f>
        <v>0</v>
      </c>
      <c r="AP108" s="183">
        <f>IF(B99="Лікар загальної практики - сімейний лікар",Z108*Законод!$C$9/4*Законод!$H$16,IF(B99="Лікар-педіатр",Z108*Законод!$C$9/4*Законод!$H$16,IF(B99="Лікар-терапевт",Z108*Законод!$C$9/4*Законод!$H$16,0)))</f>
        <v>0</v>
      </c>
      <c r="AQ108" s="183">
        <f>IF(B99="Лікар загальної практики - сімейний лікар",AG108*Законод!$C$9/4*Законод!$H$16,IF(B99="Лікар-педіатр",AG108*Законод!$C$9/4*Законод!$H$16,IF(B99="Лікар-терапевт",AG108*Законод!$C$9/4*Законод!$H$16,0)))</f>
        <v>0</v>
      </c>
      <c r="AR108" s="184">
        <f>SUM(AN108:AQ108)</f>
        <v>0</v>
      </c>
    </row>
    <row r="109" spans="1:44" s="52" customFormat="1" ht="31.9" customHeight="1" x14ac:dyDescent="0.25">
      <c r="A109" s="170"/>
      <c r="B109" s="763"/>
      <c r="C109" s="764"/>
      <c r="D109" s="765"/>
      <c r="E109" s="764"/>
      <c r="F109" s="211" t="str">
        <f>IF(B99="Лікар-педіатр",Законод!$I$17,IF(B99="Лікар загальної практики - сімейний лікар",Законод!$I$21,IF(B99="Лікар-терапевт",Законод!$I$25,"х")))</f>
        <v>х</v>
      </c>
      <c r="G109" s="776" t="s">
        <v>158</v>
      </c>
      <c r="H109" s="776"/>
      <c r="I109" s="776"/>
      <c r="J109" s="776"/>
      <c r="K109" s="776"/>
      <c r="L109" s="169">
        <f>IF($B$99="Лікар загальної практики - сімейний лікар",IF(L103&lt;Законод!$C$22,0,(IF(AND(L103&gt;=Законод!$I$22,L103&lt;=Законод!$I$23),L103-Законод!$H$23,IF('01_Доходи'!L103&gt;=Законод!$I$22,Законод!$I$24,0)))),IF($B$99="Лікар-педіатр",IF(L103&lt;Законод!$C$18,0,(IF(AND(L103&gt;=Законод!$I$18,L103&lt;=Законод!$I$19),L103-Законод!$H$19,IF('01_Доходи'!L103&gt;=Законод!$I$18,Законод!$H$20,0)))),IF($B$99="Лікар-терапевт",IF(L103&lt;Законод!$C$26,0,(IF(AND(L103&gt;=Законод!$I$26,L103&lt;=Законод!$I$27),L103-Законод!$H$27,IF('01_Доходи'!L103&gt;=Законод!$I$26,Законод!$H$28,0)))),0)))</f>
        <v>0</v>
      </c>
      <c r="M109" s="767"/>
      <c r="N109" s="776" t="s">
        <v>158</v>
      </c>
      <c r="O109" s="776"/>
      <c r="P109" s="776"/>
      <c r="Q109" s="776"/>
      <c r="R109" s="776"/>
      <c r="S109" s="169">
        <f>IF($B$99="Лікар загальної практики - сімейний лікар",IF(S103&lt;Законод!$C$22,0,(IF(AND(S103&gt;=Законод!$I$22,S103&lt;=Законод!$I$23),S103-Законод!$H$23,IF('01_Доходи'!S103&gt;=Законод!$I$22,Законод!$I$24,0)))),IF($B$99="Лікар-педіатр",IF(S103&lt;Законод!$C$18,0,(IF(AND(S103&gt;=Законод!$I$18,S103&lt;=Законод!$I$19),S103-Законод!$H$19,IF('01_Доходи'!S103&gt;=Законод!$I$18,Законод!$H$20,0)))),IF($B$99="Лікар-терапевт",IF(S103&lt;Законод!$C$26,0,(IF(AND(S103&gt;=Законод!$I$26,S103&lt;=Законод!$I$27),S103-Законод!$H$27,IF('01_Доходи'!S103&gt;=Законод!$I$26,Законод!$H$28,0)))),0)))</f>
        <v>0</v>
      </c>
      <c r="T109" s="767"/>
      <c r="U109" s="776" t="s">
        <v>158</v>
      </c>
      <c r="V109" s="776"/>
      <c r="W109" s="776"/>
      <c r="X109" s="776"/>
      <c r="Y109" s="776"/>
      <c r="Z109" s="169">
        <f>IF($B$99="Лікар загальної практики - сімейний лікар",IF(Z103&lt;Законод!$C$22,0,(IF(AND(Z103&gt;=Законод!$I$22,Z103&lt;=Законод!$I$23),Z103-Законод!$H$23,IF('01_Доходи'!Z103&gt;=Законод!$I$22,Законод!$I$24,0)))),IF($B$99="Лікар-педіатр",IF(Z103&lt;Законод!$C$18,0,(IF(AND(Z103&gt;=Законод!$I$18,Z103&lt;=Законод!$I$19),Z103-Законод!$H$19,IF('01_Доходи'!Z103&gt;=Законод!$I$18,Законод!$H$20,0)))),IF($B$99="Лікар-терапевт",IF(Z103&lt;Законод!$C$26,0,(IF(AND(Z103&gt;=Законод!$I$26,Z103&lt;=Законод!$I$27),Z103-Законод!$H$27,IF('01_Доходи'!Z103&gt;=Законод!$I$26,Законод!$H$28,0)))),0)))</f>
        <v>0</v>
      </c>
      <c r="AA109" s="767"/>
      <c r="AB109" s="776" t="s">
        <v>158</v>
      </c>
      <c r="AC109" s="776"/>
      <c r="AD109" s="776"/>
      <c r="AE109" s="776"/>
      <c r="AF109" s="776"/>
      <c r="AG109" s="169">
        <f>IF($B$99="Лікар загальної практики - сімейний лікар",IF(AG103&lt;Законод!$C$22,0,(IF(AND(AG103&gt;=Законод!$I$22,AG103&lt;=Законод!$I$23),AG103-Законод!$H$23,IF('01_Доходи'!AG103&gt;=Законод!$I$22,Законод!$I$24,0)))),IF($B$99="Лікар-педіатр",IF(AG103&lt;Законод!$C$18,0,(IF(AND(AG103&gt;=Законод!$I$18,AG103&lt;=Законод!$I$19),AG103-Законод!$H$19,IF('01_Доходи'!AG103&gt;=Законод!$I$18,Законод!$H$20,0)))),IF($B$99="Лікар-терапевт",IF(AG103&lt;Законод!$C$26,0,(IF(AND(AG103&gt;=Законод!$I$26,AG103&lt;=Законод!$I$27),AG103-Законод!$H$27,IF('01_Доходи'!AG103&gt;=Законод!$I$26,Законод!$H$28,0)))),0)))</f>
        <v>0</v>
      </c>
      <c r="AH109" s="767"/>
      <c r="AI109" s="174"/>
      <c r="AJ109" s="771"/>
      <c r="AK109" s="774"/>
      <c r="AL109" s="774"/>
      <c r="AM109" s="758"/>
      <c r="AN109" s="183">
        <f>IF(B99="Лікар загальної практики - сімейний лікар",L109*Законод!$C$9/4*Законод!$I$16,IF(B99="Лікар-педіатр",L109*Законод!$C$9/4*Законод!$I$16,IF(B99="Лікар-терапевт",L109*Законод!$C$9/4*Законод!$I$16,0)))</f>
        <v>0</v>
      </c>
      <c r="AO109" s="183">
        <f>IF(B99="Лікар загальної практики - сімейний лікар",S109*Законод!$C$9/4*Законод!$I$16,IF(B99="Лікар-педіатр",S109*Законод!$C$9/4*Законод!$I$16,IF(B99="Лікар-терапевт",S109*Законод!$C$9/4*Законод!$I$16,0)))</f>
        <v>0</v>
      </c>
      <c r="AP109" s="183">
        <f>IF(B99="Лікар загальної практики - сімейний лікар",Z109*Законод!$C$9/4*Законод!$I$16,IF(B99="Лікар-педіатр",Z109*Законод!$C$9/4*Законод!$I$16,IF(B99="Лікар-терапевт",Z109*Законод!$C$9/4*Законод!$I$16,0)))</f>
        <v>0</v>
      </c>
      <c r="AQ109" s="183">
        <f>IF(B99="Лікар загальної практики - сімейний лікар",AG109*Законод!$C$9/4*Законод!$I$16,IF(B99="Лікар-педіатр",AG109*Законод!$C$9/4*Законод!$I$16,IF(B99="Лікар-терапевт",AG109*Законод!$C$9/4*Законод!$I$16,0)))</f>
        <v>0</v>
      </c>
      <c r="AR109" s="184">
        <f>SUM(AN109:AQ109)</f>
        <v>0</v>
      </c>
    </row>
    <row r="110" spans="1:44" s="191" customFormat="1" ht="31.9" customHeight="1" thickBot="1" x14ac:dyDescent="0.3">
      <c r="A110" s="186"/>
      <c r="B110" s="763"/>
      <c r="C110" s="764"/>
      <c r="D110" s="765"/>
      <c r="E110" s="764"/>
      <c r="F110" s="212" t="str">
        <f>IF(B99="Лікар-педіатр",Законод!$J$17,IF(B99="Лікар загальної практики - сімейний лікар",Законод!$J$21,IF(B99="Лікар-терапевт",Законод!$J$25,"х")))</f>
        <v>х</v>
      </c>
      <c r="G110" s="777" t="s">
        <v>158</v>
      </c>
      <c r="H110" s="777"/>
      <c r="I110" s="777"/>
      <c r="J110" s="777"/>
      <c r="K110" s="777"/>
      <c r="L110" s="169">
        <f>IF($B$99="Лікар загальної практики - сімейний лікар",IF(L103&gt;=Законод!$J$22,'01_Доходи'!L103-('01_Доходи'!L104+'01_Доходи'!L105+'01_Доходи'!L106+'01_Доходи'!L107+'01_Доходи'!L108+'01_Доходи'!L109),0),IF($B$99="Лікар-педіатр",IF(L103&gt;=Законод!$J$18,'01_Доходи'!L103-('01_Доходи'!L104+'01_Доходи'!L105+'01_Доходи'!L106+'01_Доходи'!L107+'01_Доходи'!L108+'01_Доходи'!L109),0),IF($B$99="Лікар-терапевт",IF('01_Доходи'!L103&gt;=Законод!$J$26,L103-Законод!$I$27,0),0)))</f>
        <v>0</v>
      </c>
      <c r="M110" s="767"/>
      <c r="N110" s="777" t="s">
        <v>158</v>
      </c>
      <c r="O110" s="777"/>
      <c r="P110" s="777"/>
      <c r="Q110" s="777"/>
      <c r="R110" s="777"/>
      <c r="S110" s="169">
        <f>IF($B$99="Лікар загальної практики - сімейний лікар",IF(S103&gt;=Законод!$J$22,'01_Доходи'!S103-('01_Доходи'!S104+'01_Доходи'!S105+'01_Доходи'!S106+'01_Доходи'!S107+'01_Доходи'!S108+'01_Доходи'!S109),0),IF($B$99="Лікар-педіатр",IF(S103&gt;=Законод!$J$18,'01_Доходи'!S103-('01_Доходи'!S104+'01_Доходи'!S105+'01_Доходи'!S106+'01_Доходи'!S107+'01_Доходи'!S108+'01_Доходи'!S109),0),IF($B$99="Лікар-терапевт",IF('01_Доходи'!S103&gt;=Законод!$J$26,S103-Законод!$I$27,0),0)))</f>
        <v>0</v>
      </c>
      <c r="T110" s="767"/>
      <c r="U110" s="777" t="s">
        <v>158</v>
      </c>
      <c r="V110" s="777"/>
      <c r="W110" s="777"/>
      <c r="X110" s="777"/>
      <c r="Y110" s="777"/>
      <c r="Z110" s="169">
        <f>IF($B$99="Лікар загальної практики - сімейний лікар",IF(Z103&gt;=Законод!$J$22,'01_Доходи'!Z103-('01_Доходи'!Z104+'01_Доходи'!Z105+'01_Доходи'!Z106+'01_Доходи'!Z107+'01_Доходи'!Z108+'01_Доходи'!Z109),0),IF($B$99="Лікар-педіатр",IF(Z103&gt;=Законод!$J$18,'01_Доходи'!Z103-('01_Доходи'!Z104+'01_Доходи'!Z105+'01_Доходи'!Z106+'01_Доходи'!Z107+'01_Доходи'!Z108+'01_Доходи'!Z109),0),IF($B$99="Лікар-терапевт",IF('01_Доходи'!Z103&gt;=Законод!$J$26,Z103-Законод!$I$27,0),0)))</f>
        <v>0</v>
      </c>
      <c r="AA110" s="767"/>
      <c r="AB110" s="777" t="s">
        <v>158</v>
      </c>
      <c r="AC110" s="777"/>
      <c r="AD110" s="777"/>
      <c r="AE110" s="777"/>
      <c r="AF110" s="777"/>
      <c r="AG110" s="169">
        <f>IF($B$99="Лікар загальної практики - сімейний лікар",IF(AG103&gt;=Законод!$J$22,'01_Доходи'!AG103-('01_Доходи'!AG104+'01_Доходи'!AG105+'01_Доходи'!AG106+'01_Доходи'!AG107+'01_Доходи'!AG108+'01_Доходи'!AG109),0),IF($B$99="Лікар-педіатр",IF(AG103&gt;=Законод!$J$18,'01_Доходи'!AG103-('01_Доходи'!AG104+'01_Доходи'!AG105+'01_Доходи'!AG106+'01_Доходи'!AG107+'01_Доходи'!AG108+'01_Доходи'!AG109),0),IF($B$99="Лікар-терапевт",IF('01_Доходи'!AG103&gt;=Законод!$J$26,AG103-Законод!$I$27,0),0)))</f>
        <v>0</v>
      </c>
      <c r="AH110" s="767"/>
      <c r="AI110" s="188"/>
      <c r="AJ110" s="772"/>
      <c r="AK110" s="775"/>
      <c r="AL110" s="775"/>
      <c r="AM110" s="759"/>
      <c r="AN110" s="189">
        <f>IF(B99="Лікар загальної практики - сімейний лікар",L110*Законод!$C$9/4*Законод!$J$16,IF(B99="Лікар-педіатр",L110*Законод!$C$9/4*Законод!$J$16,IF(B99="Лікар-терапевт",L110*Законод!$C$9/4*Законод!$J$16,0)))</f>
        <v>0</v>
      </c>
      <c r="AO110" s="189">
        <f>IF(B99="Лікар загальної практики - сімейний лікар",S110*Законод!$C$9/4*Законод!$J$16,IF(B99="Лікар-педіатр",S110*Законод!$C$9/4*Законод!$J$16,IF(B99="Лікар-терапевт",S110*Законод!$C$9/4*Законод!$J$16,0)))</f>
        <v>0</v>
      </c>
      <c r="AP110" s="189">
        <f>IF(B99="Лікар загальної практики - сімейний лікар",S110*Законод!$C$9/4*Законод!$J$16,IF(B99="Лікар-педіатр",S110*Законод!$C$9/4*Законод!$J$16,IF(B99="Лікар-терапевт",S110*Законод!$C$9/4*Законод!$J$16,0)))</f>
        <v>0</v>
      </c>
      <c r="AQ110" s="189">
        <f>IF(B99="Лікар загальної практики - сімейний лікар",AG110*Законод!$C$9/4*Законод!$J$16,IF(B99="Лікар-педіатр",AG110*Законод!$C$9/4*Законод!$J$16,IF(B99="Лікар-терапевт",AG110*Законод!$C$9/4*Законод!$J$16,0)))</f>
        <v>0</v>
      </c>
      <c r="AR110" s="190">
        <f t="shared" ref="AR110" si="39">SUM(AN110:AQ110)</f>
        <v>0</v>
      </c>
    </row>
    <row r="111" spans="1:44" s="206" customFormat="1" ht="18" customHeight="1" thickBot="1" x14ac:dyDescent="0.3">
      <c r="A111" s="192"/>
      <c r="B111" s="193"/>
      <c r="C111" s="194"/>
      <c r="D111" s="195"/>
      <c r="E111" s="195"/>
      <c r="F111" s="196"/>
      <c r="G111" s="197"/>
      <c r="H111" s="197"/>
      <c r="I111" s="197"/>
      <c r="J111" s="197"/>
      <c r="K111" s="197"/>
      <c r="L111" s="198"/>
      <c r="M111" s="199"/>
      <c r="N111" s="197"/>
      <c r="O111" s="197"/>
      <c r="P111" s="197"/>
      <c r="Q111" s="197"/>
      <c r="R111" s="197"/>
      <c r="S111" s="198"/>
      <c r="T111" s="199"/>
      <c r="U111" s="197"/>
      <c r="V111" s="197"/>
      <c r="W111" s="197"/>
      <c r="X111" s="197"/>
      <c r="Y111" s="197"/>
      <c r="Z111" s="200"/>
      <c r="AA111" s="199"/>
      <c r="AB111" s="197"/>
      <c r="AC111" s="197"/>
      <c r="AD111" s="197"/>
      <c r="AE111" s="197"/>
      <c r="AF111" s="197"/>
      <c r="AG111" s="200"/>
      <c r="AH111" s="199"/>
      <c r="AI111" s="201"/>
      <c r="AJ111" s="202"/>
      <c r="AK111" s="202"/>
      <c r="AL111" s="202"/>
      <c r="AM111" s="203"/>
      <c r="AN111" s="204"/>
      <c r="AO111" s="204"/>
      <c r="AP111" s="204"/>
      <c r="AQ111" s="204"/>
      <c r="AR111" s="205"/>
    </row>
    <row r="112" spans="1:44" s="164" customFormat="1" ht="30" customHeight="1" x14ac:dyDescent="0.3">
      <c r="A112" s="167">
        <f>A99+1</f>
        <v>7</v>
      </c>
      <c r="B112" s="763"/>
      <c r="C112" s="764"/>
      <c r="D112" s="765"/>
      <c r="E112" s="764"/>
      <c r="F112" s="207" t="s">
        <v>422</v>
      </c>
      <c r="G112" s="169">
        <f>IF($B$112="Лікар-педіатр",G115*L112,IF($B$112="Лікар-терапевт","х",IF($B$112="Лікар загальної практики - сімейний лікар",G115*L112,0)))</f>
        <v>0</v>
      </c>
      <c r="H112" s="169">
        <f>IF($B$112="Лікар-педіатр",H115*L112,IF($B$112="Лікар-терапевт","х",IF($B$112="Лікар загальної практики - сімейний лікар",H115*L112,0)))</f>
        <v>0</v>
      </c>
      <c r="I112" s="169">
        <f>IF($B$112="Лікар-педіатр","x",IF($B$112="Лікар-терапевт",I115*L112,IF($B$112="Лікар загальної практики - сімейний лікар",I115*L112,0)))</f>
        <v>0</v>
      </c>
      <c r="J112" s="169">
        <f>IF($B$112="Лікар-педіатр","x",IF($B$112="Лікар-терапевт",J115*L112,IF($B$112="Лікар загальної практики - сімейний лікар",J115*L112,0)))</f>
        <v>0</v>
      </c>
      <c r="K112" s="169">
        <f>IF($B$112="Лікар-педіатр","x",IF($B$112="Лікар-терапевт",K115*L112,IF($B$112="Лікар загальної практики - сімейний лікар",K115*L112,0)))</f>
        <v>0</v>
      </c>
      <c r="L112" s="542">
        <v>0</v>
      </c>
      <c r="M112" s="767">
        <v>0</v>
      </c>
      <c r="N112" s="169">
        <f>IF($B$112="Лікар-педіатр",N115*S112,IF($B$112="Лікар-терапевт","х",IF($B$112="Лікар загальної практики - сімейний лікар",N115*S112,0)))</f>
        <v>0</v>
      </c>
      <c r="O112" s="169">
        <f>IF($B$112="Лікар-педіатр",O115*S112,IF($B$112="Лікар-терапевт","х",IF($B$112="Лікар загальної практики - сімейний лікар",O115*S112,0)))</f>
        <v>0</v>
      </c>
      <c r="P112" s="169">
        <f>IF($B$112="Лікар-педіатр","x",IF($B$112="Лікар-терапевт",P115*S112,IF($B$112="Лікар загальної практики - сімейний лікар",P115*S112,0)))</f>
        <v>0</v>
      </c>
      <c r="Q112" s="169">
        <f>IF($B$112="Лікар-педіатр","x",IF($B$112="Лікар-терапевт",Q115*S112,IF($B$112="Лікар загальної практики - сімейний лікар",Q115*S112,0)))</f>
        <v>0</v>
      </c>
      <c r="R112" s="169">
        <f>IF($B$112="Лікар-педіатр","x",IF($B$112="Лікар-терапевт",R115*S112,IF($B$112="Лікар загальної практики - сімейний лікар",R115*S112,0)))</f>
        <v>0</v>
      </c>
      <c r="S112" s="542">
        <v>0</v>
      </c>
      <c r="T112" s="767">
        <v>0</v>
      </c>
      <c r="U112" s="169">
        <f>IF($B$112="Лікар-педіатр",U115*Z112,IF($B$112="Лікар-терапевт","х",IF($B$112="Лікар загальної практики - сімейний лікар",U115*Z112,0)))</f>
        <v>0</v>
      </c>
      <c r="V112" s="169">
        <f>IF($B$112="Лікар-педіатр",V115*Z112,IF($B$112="Лікар-терапевт","х",IF($B$112="Лікар загальної практики - сімейний лікар",V115*Z112,0)))</f>
        <v>0</v>
      </c>
      <c r="W112" s="169">
        <f>IF($B$112="Лікар-педіатр","x",IF($B$112="Лікар-терапевт",W115*Z112,IF($B$112="Лікар загальної практики - сімейний лікар",W115*Z112,0)))</f>
        <v>0</v>
      </c>
      <c r="X112" s="169">
        <f>IF($B$112="Лікар-педіатр","x",IF($B$112="Лікар-терапевт",X115*Z112,IF($B$112="Лікар загальної практики - сімейний лікар",X115*Z112,0)))</f>
        <v>0</v>
      </c>
      <c r="Y112" s="169">
        <f>IF($B$112="Лікар-педіатр","x",IF($B$112="Лікар-терапевт",Y115*Z112,IF($B$112="Лікар загальної практики - сімейний лікар",Y115*Z112,0)))</f>
        <v>0</v>
      </c>
      <c r="Z112" s="542">
        <v>0</v>
      </c>
      <c r="AA112" s="767">
        <v>0</v>
      </c>
      <c r="AB112" s="169">
        <f>IF($B$112="Лікар-педіатр",AB115*AG112,IF($B$112="Лікар-терапевт","х",IF($B$112="Лікар загальної практики - сімейний лікар",AB115*AG112,0)))</f>
        <v>0</v>
      </c>
      <c r="AC112" s="169">
        <f>IF($B$112="Лікар-педіатр",AC115*AG112,IF($B$112="Лікар-терапевт","х",IF($B$112="Лікар загальної практики - сімейний лікар",AC115*AG112,0)))</f>
        <v>0</v>
      </c>
      <c r="AD112" s="169">
        <f>IF($B$112="Лікар-педіатр","x",IF($B$112="Лікар-терапевт",AD115*AG112,IF($B$112="Лікар загальної практики - сімейний лікар",AD115*AG112,0)))</f>
        <v>0</v>
      </c>
      <c r="AE112" s="169">
        <f>IF($B$112="Лікар-педіатр","x",IF($B$112="Лікар-терапевт",AE115*AG112,IF($B$112="Лікар загальної практики - сімейний лікар",AE115*AG112,0)))</f>
        <v>0</v>
      </c>
      <c r="AF112" s="169">
        <f>IF($B$112="Лікар-педіатр","x",IF($B$112="Лікар-терапевт",AF115*AG112,IF($B$112="Лікар загальної практики - сімейний лікар",AF115*AG112,0)))</f>
        <v>0</v>
      </c>
      <c r="AG112" s="542">
        <v>0</v>
      </c>
      <c r="AH112" s="767">
        <v>0</v>
      </c>
      <c r="AI112" s="525">
        <f>A112</f>
        <v>7</v>
      </c>
      <c r="AJ112" s="770">
        <f>B112</f>
        <v>0</v>
      </c>
      <c r="AK112" s="773">
        <f>C112</f>
        <v>0</v>
      </c>
      <c r="AL112" s="773">
        <f>D112</f>
        <v>0</v>
      </c>
      <c r="AM112" s="760" t="s">
        <v>568</v>
      </c>
      <c r="AN112" s="778">
        <f>SUM(AN117:AN123)</f>
        <v>0</v>
      </c>
      <c r="AO112" s="778">
        <f>SUM(AO117:AO123)</f>
        <v>0</v>
      </c>
      <c r="AP112" s="778">
        <f>SUM(AP117:AP123)</f>
        <v>0</v>
      </c>
      <c r="AQ112" s="778">
        <f>SUM(AQ117:AQ123)</f>
        <v>0</v>
      </c>
      <c r="AR112" s="781">
        <f>SUM(AN112:AQ116)</f>
        <v>0</v>
      </c>
    </row>
    <row r="113" spans="1:44" s="52" customFormat="1" ht="28.15" customHeight="1" x14ac:dyDescent="0.25">
      <c r="A113" s="170"/>
      <c r="B113" s="763"/>
      <c r="C113" s="764"/>
      <c r="D113" s="765"/>
      <c r="E113" s="764"/>
      <c r="F113" s="207" t="s">
        <v>423</v>
      </c>
      <c r="G113" s="169">
        <f>IF($B$112="Лікар-педіатр",G115*L113,IF($B$112="Лікар-терапевт","х",IF($B$112="Лікар загальної практики - сімейний лікар",G115*L113,0)))</f>
        <v>0</v>
      </c>
      <c r="H113" s="169">
        <f>IF($B$112="Лікар-педіатр",H115*L113,IF($B$112="Лікар-терапевт","х",IF($B$112="Лікар загальної практики - сімейний лікар",H115*L113,0)))</f>
        <v>0</v>
      </c>
      <c r="I113" s="169">
        <f>IF($B$112="Лікар-педіатр","x",IF($B$112="Лікар-терапевт",I115*L113,IF($B$112="Лікар загальної практики - сімейний лікар",I115*L113,0)))</f>
        <v>0</v>
      </c>
      <c r="J113" s="169">
        <f>IF($B$112="Лікар-педіатр","x",IF($B$112="Лікар-терапевт",J115*L113,IF($B$112="Лікар загальної практики - сімейний лікар",J115*L113,0)))</f>
        <v>0</v>
      </c>
      <c r="K113" s="169">
        <f>IF($B$112="Лікар-педіатр","x",IF($B$112="Лікар-терапевт",K115*L113,IF($B$112="Лікар загальної практики - сімейний лікар",K115*L113,0)))</f>
        <v>0</v>
      </c>
      <c r="L113" s="542">
        <v>0</v>
      </c>
      <c r="M113" s="767"/>
      <c r="N113" s="169">
        <f>IF($B$112="Лікар-педіатр",N115*S113,IF($B$112="Лікар-терапевт","х",IF($B$112="Лікар загальної практики - сімейний лікар",N115*S113,0)))</f>
        <v>0</v>
      </c>
      <c r="O113" s="169">
        <f>IF($B$112="Лікар-педіатр",O115*S113,IF($B$112="Лікар-терапевт","х",IF($B$112="Лікар загальної практики - сімейний лікар",O115*S113,0)))</f>
        <v>0</v>
      </c>
      <c r="P113" s="169">
        <f>IF($B$112="Лікар-педіатр","x",IF($B$112="Лікар-терапевт",P115*S113,IF($B$112="Лікар загальної практики - сімейний лікар",P115*S113,0)))</f>
        <v>0</v>
      </c>
      <c r="Q113" s="169">
        <f>IF($B$112="Лікар-педіатр","x",IF($B$112="Лікар-терапевт",Q115*S113,IF($B$112="Лікар загальної практики - сімейний лікар",Q115*S113,0)))</f>
        <v>0</v>
      </c>
      <c r="R113" s="169">
        <f>IF($B$112="Лікар-педіатр","x",IF($B$112="Лікар-терапевт",R115*S113,IF($B$112="Лікар загальної практики - сімейний лікар",R115*S113,0)))</f>
        <v>0</v>
      </c>
      <c r="S113" s="542">
        <v>0</v>
      </c>
      <c r="T113" s="767"/>
      <c r="U113" s="169">
        <f>IF($B$112="Лікар-педіатр",U115*Z113,IF($B$112="Лікар-терапевт","х",IF($B$112="Лікар загальної практики - сімейний лікар",U115*Z113,0)))</f>
        <v>0</v>
      </c>
      <c r="V113" s="169">
        <f>IF($B$112="Лікар-педіатр",V115*Z113,IF($B$112="Лікар-терапевт","х",IF($B$112="Лікар загальної практики - сімейний лікар",V115*Z113,0)))</f>
        <v>0</v>
      </c>
      <c r="W113" s="169">
        <f>IF($B$112="Лікар-педіатр","x",IF($B$112="Лікар-терапевт",W115*Z113,IF($B$112="Лікар загальної практики - сімейний лікар",W115*Z113,0)))</f>
        <v>0</v>
      </c>
      <c r="X113" s="169">
        <f>IF($B$112="Лікар-педіатр","x",IF($B$112="Лікар-терапевт",X115*Z113,IF($B$112="Лікар загальної практики - сімейний лікар",X115*Z113,0)))</f>
        <v>0</v>
      </c>
      <c r="Y113" s="169">
        <f>IF($B$112="Лікар-педіатр","x",IF($B$112="Лікар-терапевт",Y115*Z113,IF($B$112="Лікар загальної практики - сімейний лікар",Y115*Z113,0)))</f>
        <v>0</v>
      </c>
      <c r="Z113" s="542">
        <v>0</v>
      </c>
      <c r="AA113" s="767"/>
      <c r="AB113" s="169">
        <f>IF($B$112="Лікар-педіатр",AB115*AG113,IF($B$112="Лікар-терапевт","х",IF($B$112="Лікар загальної практики - сімейний лікар",AB115*AG113,0)))</f>
        <v>0</v>
      </c>
      <c r="AC113" s="169">
        <f>IF($B$112="Лікар-педіатр",AC115*AG113,IF($B$112="Лікар-терапевт","х",IF($B$112="Лікар загальної практики - сімейний лікар",AC115*AG113,0)))</f>
        <v>0</v>
      </c>
      <c r="AD113" s="169">
        <f>IF($B$112="Лікар-педіатр","x",IF($B$112="Лікар-терапевт",AD115*AG113,IF($B$112="Лікар загальної практики - сімейний лікар",AD115*AG113,0)))</f>
        <v>0</v>
      </c>
      <c r="AE113" s="169">
        <f>IF($B$112="Лікар-педіатр","x",IF($B$112="Лікар-терапевт",AE115*AG113,IF($B$112="Лікар загальної практики - сімейний лікар",AE115*AG113,0)))</f>
        <v>0</v>
      </c>
      <c r="AF113" s="169">
        <f>IF($B$112="Лікар-педіатр","x",IF($B$112="Лікар-терапевт",AF115*AG113,IF($B$112="Лікар загальної практики - сімейний лікар",AF115*AG113,0)))</f>
        <v>0</v>
      </c>
      <c r="AG113" s="542">
        <v>0</v>
      </c>
      <c r="AH113" s="767"/>
      <c r="AI113" s="171"/>
      <c r="AJ113" s="771"/>
      <c r="AK113" s="774"/>
      <c r="AL113" s="774"/>
      <c r="AM113" s="761"/>
      <c r="AN113" s="779"/>
      <c r="AO113" s="779"/>
      <c r="AP113" s="779"/>
      <c r="AQ113" s="779"/>
      <c r="AR113" s="782"/>
    </row>
    <row r="114" spans="1:44" s="92" customFormat="1" ht="31.15" customHeight="1" x14ac:dyDescent="0.25">
      <c r="A114" s="213"/>
      <c r="B114" s="763"/>
      <c r="C114" s="764"/>
      <c r="D114" s="765"/>
      <c r="E114" s="764"/>
      <c r="F114" s="214" t="s">
        <v>424</v>
      </c>
      <c r="G114" s="172">
        <v>0</v>
      </c>
      <c r="H114" s="172">
        <v>0</v>
      </c>
      <c r="I114" s="172">
        <v>0</v>
      </c>
      <c r="J114" s="172">
        <f>IF(B112="Лікар загальної практики - сімейний лікар"," ",IF(B112="Лікар-педіатр","х",IF(B112="Лікар-терапевт"," ",0)))</f>
        <v>0</v>
      </c>
      <c r="K114" s="172">
        <f>IF(B112="Лікар загальної практики - сімейний лікар"," ",IF(B112="Лікар-педіатр","х",IF(B112="Лікар-терапевт"," ",0)))</f>
        <v>0</v>
      </c>
      <c r="L114" s="173">
        <f>SUM(G114:K114)</f>
        <v>0</v>
      </c>
      <c r="M114" s="767"/>
      <c r="N114" s="172">
        <v>0</v>
      </c>
      <c r="O114" s="172">
        <v>0</v>
      </c>
      <c r="P114" s="172">
        <v>0</v>
      </c>
      <c r="Q114" s="172">
        <f>IF(B112="Лікар загальної практики - сімейний лікар"," ",IF(B112="Лікар-педіатр","х",IF(B112="Лікар-терапевт"," ",0)))</f>
        <v>0</v>
      </c>
      <c r="R114" s="172">
        <f>IF(B112="Лікар загальної практики - сімейний лікар"," ",IF(B112="Лікар-педіатр","х",IF(B112="Лікар-терапевт"," ",0)))</f>
        <v>0</v>
      </c>
      <c r="S114" s="173">
        <f>SUM(N114:R114)</f>
        <v>0</v>
      </c>
      <c r="T114" s="767"/>
      <c r="U114" s="172">
        <v>0</v>
      </c>
      <c r="V114" s="172">
        <v>0</v>
      </c>
      <c r="W114" s="172">
        <v>0</v>
      </c>
      <c r="X114" s="172">
        <f>IF(B112="Лікар загальної практики - сімейний лікар"," ",IF(B112="Лікар-педіатр","х",IF(B112="Лікар-терапевт"," ",0)))</f>
        <v>0</v>
      </c>
      <c r="Y114" s="172">
        <f>IF(B112="Лікар загальної практики - сімейний лікар"," ",IF(B112="Лікар-педіатр","х",IF(B112="Лікар-терапевт"," ",0)))</f>
        <v>0</v>
      </c>
      <c r="Z114" s="173">
        <f>SUM(U114:Y114)</f>
        <v>0</v>
      </c>
      <c r="AA114" s="767"/>
      <c r="AB114" s="172">
        <v>0</v>
      </c>
      <c r="AC114" s="172">
        <v>0</v>
      </c>
      <c r="AD114" s="172">
        <v>0</v>
      </c>
      <c r="AE114" s="172">
        <f>IF(B112="Лікар загальної практики - сімейний лікар"," ",IF(B112="Лікар-педіатр","х",IF(B112="Лікар-терапевт"," ",0)))</f>
        <v>0</v>
      </c>
      <c r="AF114" s="172">
        <f>IF(B112="Лікар загальної практики - сімейний лікар"," ",IF(B112="Лікар-педіатр","х",IF(B112="Лікар-терапевт"," ",0)))</f>
        <v>0</v>
      </c>
      <c r="AG114" s="173">
        <f>SUM(AB114:AF114)</f>
        <v>0</v>
      </c>
      <c r="AH114" s="767"/>
      <c r="AI114" s="215"/>
      <c r="AJ114" s="771"/>
      <c r="AK114" s="774"/>
      <c r="AL114" s="774"/>
      <c r="AM114" s="761"/>
      <c r="AN114" s="779"/>
      <c r="AO114" s="779"/>
      <c r="AP114" s="779"/>
      <c r="AQ114" s="779"/>
      <c r="AR114" s="782"/>
    </row>
    <row r="115" spans="1:44" s="52" customFormat="1" ht="31.9" customHeight="1" thickBot="1" x14ac:dyDescent="0.3">
      <c r="A115" s="170"/>
      <c r="B115" s="763"/>
      <c r="C115" s="764"/>
      <c r="D115" s="765"/>
      <c r="E115" s="764"/>
      <c r="F115" s="209" t="s">
        <v>161</v>
      </c>
      <c r="G115" s="176">
        <f>IF($B$112="Лікар-педіатр",G114/L114,IF($B$112="Лікар-терапевт","х",IF($B$112="Лікар загальної практики - сімейний лікар",G114/L114,0)))</f>
        <v>0</v>
      </c>
      <c r="H115" s="176">
        <f>IF($B$112="Лікар-педіатр",H114/L114,IF($B$112="Лікар-терапевт","х",IF($B$112="Лікар загальної практики - сімейний лікар",H114/L114,0)))</f>
        <v>0</v>
      </c>
      <c r="I115" s="176">
        <f>IF($B$112="Лікар-педіатр","x",IF($B$112="Лікар-терапевт",I114/L114,IF($B$112="Лікар загальної практики - сімейний лікар",I114/L114,0)))</f>
        <v>0</v>
      </c>
      <c r="J115" s="176">
        <f>IF($B$112="Лікар-педіатр","x",IF($B$112="Лікар-терапевт",J114/L114,IF($B$112="Лікар загальної практики - сімейний лікар",J114/L114,0)))</f>
        <v>0</v>
      </c>
      <c r="K115" s="176">
        <f>IF($B$112="Лікар-педіатр","x",IF($B$112="Лікар-терапевт",K114/L114,IF($B$112="Лікар загальної практики - сімейний лікар",K114/L114,0)))</f>
        <v>0</v>
      </c>
      <c r="L115" s="176">
        <f>SUM(G115:K115)</f>
        <v>0</v>
      </c>
      <c r="M115" s="767"/>
      <c r="N115" s="176">
        <f>IF($B$112="Лікар-педіатр",N114/S114,IF($B$112="Лікар-терапевт","х",IF($B$112="Лікар загальної практики - сімейний лікар",N114/S114,0)))</f>
        <v>0</v>
      </c>
      <c r="O115" s="176">
        <f>IF($B$112="Лікар-педіатр",O114/S114,IF($B$112="Лікар-терапевт","х",IF($B$112="Лікар загальної практики - сімейний лікар",O114/S114,0)))</f>
        <v>0</v>
      </c>
      <c r="P115" s="176">
        <f>IF($B$112="Лікар-педіатр","x",IF($B$112="Лікар-терапевт",P114/S114,IF($B$112="Лікар загальної практики - сімейний лікар",P114/S114,0)))</f>
        <v>0</v>
      </c>
      <c r="Q115" s="176">
        <f>IF($B$112="Лікар-педіатр","x",IF($B$112="Лікар-терапевт",Q114/S114,IF($B$112="Лікар загальної практики - сімейний лікар",Q114/S114,0)))</f>
        <v>0</v>
      </c>
      <c r="R115" s="176">
        <f>IF($B$112="Лікар-педіатр","x",IF($B$112="Лікар-терапевт",R114/S114,IF($B$112="Лікар загальної практики - сімейний лікар",R114/S114,0)))</f>
        <v>0</v>
      </c>
      <c r="S115" s="176">
        <f>SUM(N115:R115)</f>
        <v>0</v>
      </c>
      <c r="T115" s="767"/>
      <c r="U115" s="176">
        <f>IF($B$112="Лікар-педіатр",U114/Z114,IF($B$112="Лікар-терапевт","х",IF($B$112="Лікар загальної практики - сімейний лікар",U114/Z114,0)))</f>
        <v>0</v>
      </c>
      <c r="V115" s="176">
        <f>IF($B$112="Лікар-педіатр",V114/Z114,IF($B$112="Лікар-терапевт","х",IF($B$112="Лікар загальної практики - сімейний лікар",V114/Z114,0)))</f>
        <v>0</v>
      </c>
      <c r="W115" s="176">
        <f>IF($B$112="Лікар-педіатр","x",IF($B$112="Лікар-терапевт",W114/Z114,IF($B$112="Лікар загальної практики - сімейний лікар",W114/Z114,0)))</f>
        <v>0</v>
      </c>
      <c r="X115" s="176">
        <f>IF($B$112="Лікар-педіатр","x",IF($B$112="Лікар-терапевт",X114/Z114,IF($B$112="Лікар загальної практики - сімейний лікар",X114/Z114,0)))</f>
        <v>0</v>
      </c>
      <c r="Y115" s="176">
        <f>IF($B$112="Лікар-педіатр","x",IF($B$112="Лікар-терапевт",Y114/Z114,IF($B$112="Лікар загальної практики - сімейний лікар",Y114/Z114,0)))</f>
        <v>0</v>
      </c>
      <c r="Z115" s="176">
        <f>SUM(U115:Y115)</f>
        <v>0</v>
      </c>
      <c r="AA115" s="767"/>
      <c r="AB115" s="176">
        <f>IF($B$112="Лікар-педіатр",AB114/AG114,IF($B$112="Лікар-терапевт","х",IF($B$112="Лікар загальної практики - сімейний лікар",AB114/AG114,0)))</f>
        <v>0</v>
      </c>
      <c r="AC115" s="176">
        <f>IF($B$112="Лікар-педіатр",AC114/AG114,IF($B$112="Лікар-терапевт","х",IF($B$112="Лікар загальної практики - сімейний лікар",AC114/AG114,0)))</f>
        <v>0</v>
      </c>
      <c r="AD115" s="176">
        <f>IF($B$112="Лікар-педіатр","x",IF($B$112="Лікар-терапевт",AD114/AG114,IF($B$112="Лікар загальної практики - сімейний лікар",AD114/AG114,0)))</f>
        <v>0</v>
      </c>
      <c r="AE115" s="176">
        <f>IF($B$112="Лікар-педіатр","x",IF($B$112="Лікар-терапевт",AE114/AG114,IF($B$112="Лікар загальної практики - сімейний лікар",AE114/AG114,0)))</f>
        <v>0</v>
      </c>
      <c r="AF115" s="176">
        <f>IF($B$112="Лікар-педіатр","x",IF($B$112="Лікар-терапевт",AF114/AG114,IF($B$112="Лікар загальної практики - сімейний лікар",AF114/AG114,0)))</f>
        <v>0</v>
      </c>
      <c r="AG115" s="176">
        <f>SUM(AB115:AF115)</f>
        <v>0</v>
      </c>
      <c r="AH115" s="767"/>
      <c r="AI115" s="174"/>
      <c r="AJ115" s="771"/>
      <c r="AK115" s="774"/>
      <c r="AL115" s="774"/>
      <c r="AM115" s="761"/>
      <c r="AN115" s="779"/>
      <c r="AO115" s="779"/>
      <c r="AP115" s="779"/>
      <c r="AQ115" s="779"/>
      <c r="AR115" s="782"/>
    </row>
    <row r="116" spans="1:44" s="52" customFormat="1" ht="45" customHeight="1" thickBot="1" x14ac:dyDescent="0.3">
      <c r="A116" s="170"/>
      <c r="B116" s="763"/>
      <c r="C116" s="764"/>
      <c r="D116" s="765"/>
      <c r="E116" s="784"/>
      <c r="F116" s="177" t="s">
        <v>425</v>
      </c>
      <c r="G116" s="178">
        <f>IF($B$112="Лікар загальної практики - сімейний лікар",AVERAGE(G112:G114),IF($B$112="Лікар-педіатр",AVERAGE(G112:G114),IF($B$112="Лікар-терапевт","х",0)))</f>
        <v>0</v>
      </c>
      <c r="H116" s="178">
        <f>IF($B$112="Лікар загальної практики - сімейний лікар",AVERAGE(H112:H114),IF($B$112="Лікар-педіатр",AVERAGE(H112:H114),IF($B$112="Лікар-терапевт","х",0)))</f>
        <v>0</v>
      </c>
      <c r="I116" s="178">
        <f>IF($B$112="Лікар загальної практики - сімейний лікар",AVERAGE(I112:I114),IF($B$112="Лікар-педіатр","x",IF($B$112="Лікар-терапевт",AVERAGE(I112:I114),0)))</f>
        <v>0</v>
      </c>
      <c r="J116" s="178">
        <f>IF($B$112="Лікар загальної практики - сімейний лікар",AVERAGE(J112:J114),IF($B$112="Лікар-педіатр","x",IF($B$112="Лікар-терапевт",AVERAGE(J112:J114),0)))</f>
        <v>0</v>
      </c>
      <c r="K116" s="178">
        <f>IF($B$112="Лікар загальної практики - сімейний лікар",AVERAGE(K112:K114),IF($B$112="Лікар-педіатр","x",IF($B$112="Лікар-терапевт",AVERAGE(K112:K114),0)))</f>
        <v>0</v>
      </c>
      <c r="L116" s="179">
        <f>SUM(G116:K116)</f>
        <v>0</v>
      </c>
      <c r="M116" s="768"/>
      <c r="N116" s="178">
        <f>IF($B$112="Лікар загальної практики - сімейний лікар",AVERAGE(N112:N114),IF($B$112="Лікар-педіатр",AVERAGE(N112:N114),IF($B$112="Лікар-терапевт","х",0)))</f>
        <v>0</v>
      </c>
      <c r="O116" s="178">
        <f>IF($B$112="Лікар загальної практики - сімейний лікар",AVERAGE(O112:O114),IF($B$112="Лікар-педіатр",AVERAGE(O112:O114),IF($B$112="Лікар-терапевт","х",0)))</f>
        <v>0</v>
      </c>
      <c r="P116" s="178">
        <f>IF($B$112="Лікар загальної практики - сімейний лікар",AVERAGE(P112:P114),IF($B$112="Лікар-педіатр","x",IF($B$112="Лікар-терапевт",AVERAGE(P112:P114),0)))</f>
        <v>0</v>
      </c>
      <c r="Q116" s="178">
        <f>IF($B$112="Лікар загальної практики - сімейний лікар",AVERAGE(Q112:Q114),IF($B$112="Лікар-педіатр","x",IF($B$112="Лікар-терапевт",AVERAGE(Q112:Q114),0)))</f>
        <v>0</v>
      </c>
      <c r="R116" s="178">
        <f>IF($B$112="Лікар загальної практики - сімейний лікар",AVERAGE(R112:R114),IF($B$112="Лікар-педіатр","x",IF($B$112="Лікар-терапевт",AVERAGE(R112:R114),0)))</f>
        <v>0</v>
      </c>
      <c r="S116" s="179">
        <f>SUM(N116:R116)</f>
        <v>0</v>
      </c>
      <c r="T116" s="768"/>
      <c r="U116" s="178">
        <f>IF($B$112="Лікар загальної практики - сімейний лікар",AVERAGE(U112:U114),IF($B$112="Лікар-педіатр",AVERAGE(U112:U114),IF($B$112="Лікар-терапевт","х",0)))</f>
        <v>0</v>
      </c>
      <c r="V116" s="178">
        <f>IF($B$112="Лікар загальної практики - сімейний лікар",AVERAGE(V112:V114),IF($B$112="Лікар-педіатр",AVERAGE(V112:V114),IF($B$112="Лікар-терапевт","х",0)))</f>
        <v>0</v>
      </c>
      <c r="W116" s="178">
        <f>IF($B$112="Лікар загальної практики - сімейний лікар",AVERAGE(W112:W114),IF($B$112="Лікар-педіатр","x",IF($B$112="Лікар-терапевт",AVERAGE(W112:W114),0)))</f>
        <v>0</v>
      </c>
      <c r="X116" s="178">
        <f>IF($B$112="Лікар загальної практики - сімейний лікар",AVERAGE(X112:X114),IF($B$112="Лікар-педіатр","x",IF($B$112="Лікар-терапевт",AVERAGE(X112:X114),0)))</f>
        <v>0</v>
      </c>
      <c r="Y116" s="178">
        <f>IF($B$112="Лікар загальної практики - сімейний лікар",AVERAGE(Y112:Y114),IF($B$112="Лікар-педіатр","x",IF($B$112="Лікар-терапевт",AVERAGE(Y112:Y114),0)))</f>
        <v>0</v>
      </c>
      <c r="Z116" s="179">
        <f>SUM(U116:Y116)</f>
        <v>0</v>
      </c>
      <c r="AA116" s="768"/>
      <c r="AB116" s="178">
        <f>IF($B$112="Лікар загальної практики - сімейний лікар",AVERAGE(AB112:AB114),IF($B$112="Лікар-педіатр",AVERAGE(AB112:AB114),IF($B$112="Лікар-терапевт","х",0)))</f>
        <v>0</v>
      </c>
      <c r="AC116" s="178">
        <f>IF($B$112="Лікар загальної практики - сімейний лікар",AVERAGE(AC112:AC114),IF($B$112="Лікар-педіатр",AVERAGE(AC112:AC114),IF($B$112="Лікар-терапевт","х",0)))</f>
        <v>0</v>
      </c>
      <c r="AD116" s="178">
        <f>IF($B$112="Лікар загальної практики - сімейний лікар",AVERAGE(AD112:AD114),IF($B$112="Лікар-педіатр","x",IF($B$112="Лікар-терапевт",AVERAGE(AD112:AD114),0)))</f>
        <v>0</v>
      </c>
      <c r="AE116" s="178">
        <f>IF($B$112="Лікар загальної практики - сімейний лікар",AVERAGE(AE112:AE114),IF($B$112="Лікар-педіатр","x",IF($B$112="Лікар-терапевт",AVERAGE(AE112:AE114),0)))</f>
        <v>0</v>
      </c>
      <c r="AF116" s="178">
        <f>IF($B$112="Лікар загальної практики - сімейний лікар",AVERAGE(AF112:AF114),IF($B$112="Лікар-педіатр","x",IF($B$112="Лікар-терапевт",AVERAGE(AF112:AF114),0)))</f>
        <v>0</v>
      </c>
      <c r="AG116" s="179">
        <f>SUM(AB116:AF116)</f>
        <v>0</v>
      </c>
      <c r="AH116" s="769"/>
      <c r="AI116" s="174"/>
      <c r="AJ116" s="771"/>
      <c r="AK116" s="774"/>
      <c r="AL116" s="774"/>
      <c r="AM116" s="762"/>
      <c r="AN116" s="780"/>
      <c r="AO116" s="780"/>
      <c r="AP116" s="780"/>
      <c r="AQ116" s="780"/>
      <c r="AR116" s="783"/>
    </row>
    <row r="117" spans="1:44" s="52" customFormat="1" ht="40.5" x14ac:dyDescent="0.25">
      <c r="A117" s="170"/>
      <c r="B117" s="763"/>
      <c r="C117" s="764"/>
      <c r="D117" s="765"/>
      <c r="E117" s="764"/>
      <c r="F117" s="210" t="str">
        <f>IF(B112="Лікар-педіатр",Законод!$C$17,IF(B112="Лікар загальної практики - сімейний лікар",Законод!$C$21,IF(B112="Лікар-терапевт",Законод!$C$25,"х")))</f>
        <v>х</v>
      </c>
      <c r="G117" s="181">
        <f>IF($B$112="Лікар загальної практики - сімейний лікар",IF(L116&lt;=Законод!$C$22,G116,Законод!$C$22*'01_Доходи'!G115),IF($B$112="Лікар-педіатр",IF(L116&lt;=Законод!$C$18,G116,Законод!$C$18*'01_Доходи'!G115),IF($B$112="Лікар-терапевт","x",0)))</f>
        <v>0</v>
      </c>
      <c r="H117" s="181">
        <f>IF($B$112="Лікар загальної практики - сімейний лікар",IF(L116&lt;=Законод!$C$22,H116,Законод!$C$22*'01_Доходи'!H115),IF($B$112="Лікар-педіатр",IF(L116&lt;=Законод!$C$18,H116,Законод!$C$18*'01_Доходи'!H115),IF($B$112="Лікар-терапевт","x",0)))</f>
        <v>0</v>
      </c>
      <c r="I117" s="181">
        <f>IF($B$112="Лікар загальної практики - сімейний лікар",IF(L116&lt;=Законод!$C$22,I116,Законод!$C$22*'01_Доходи'!I115),IF($B$112="Лікар-педіатр","x",IF($B$112="Лікар-терапевт",IF(L116&lt;=Законод!$C$26,I116,Законод!$C$26*'01_Доходи'!I115),0)))</f>
        <v>0</v>
      </c>
      <c r="J117" s="181">
        <f>IF($B$112="Лікар загальної практики - сімейний лікар",IF(L116&lt;=Законод!$C$22,J116,Законод!$C$22*'01_Доходи'!J115),IF($B$112="Лікар-педіатр","x",IF($B$112="Лікар-терапевт",IF(L116&lt;=Законод!$C$26,J116,Законод!$C$26*'01_Доходи'!J115),0)))</f>
        <v>0</v>
      </c>
      <c r="K117" s="181">
        <f>IF($B$112="Лікар загальної практики - сімейний лікар",IF(L116&lt;=Законод!$C$22,K116,Законод!$C$22*'01_Доходи'!K115),IF($B$112="Лікар-педіатр","x",IF($B$112="Лікар-терапевт",IF(L116&lt;=Законод!$C$26,K116,Законод!$C$26*'01_Доходи'!K115),0)))</f>
        <v>0</v>
      </c>
      <c r="L117" s="182">
        <f>SUM(G117:K117)</f>
        <v>0</v>
      </c>
      <c r="M117" s="767"/>
      <c r="N117" s="181">
        <f>IF($B$112="Лікар загальної практики - сімейний лікар",IF(S116&lt;=Законод!$C$22,N116,Законод!$C$22*'01_Доходи'!N115),IF($B$112="Лікар-педіатр",IF(S116&lt;=Законод!$C$18,N116,Законод!$C$18*'01_Доходи'!N115),IF($B$112="Лікар-терапевт","x",0)))</f>
        <v>0</v>
      </c>
      <c r="O117" s="181">
        <f>IF($B$112="Лікар загальної практики - сімейний лікар",IF(S116&lt;=Законод!$C$22,O116,Законод!$C$22*'01_Доходи'!O115),IF($B$112="Лікар-педіатр",IF(S116&lt;=Законод!$C$18,O116,Законод!$C$18*'01_Доходи'!O115),IF($B$112="Лікар-терапевт","x",0)))</f>
        <v>0</v>
      </c>
      <c r="P117" s="181">
        <f>IF($B$112="Лікар загальної практики - сімейний лікар",IF(S116&lt;=Законод!$C$22,P116,Законод!$C$22*'01_Доходи'!P115),IF($B$112="Лікар-педіатр","x",IF($B$112="Лікар-терапевт",IF(S116&lt;=Законод!$C$26,P116,Законод!$C$26*'01_Доходи'!P115),0)))</f>
        <v>0</v>
      </c>
      <c r="Q117" s="181">
        <f>IF($B$112="Лікар загальної практики - сімейний лікар",IF(S116&lt;=Законод!$C$22,Q116,Законод!$C$22*'01_Доходи'!Q115),IF($B$112="Лікар-педіатр","x",IF($B$112="Лікар-терапевт",IF(S116&lt;=Законод!$C$26,Q116,Законод!$C$26*'01_Доходи'!Q115),0)))</f>
        <v>0</v>
      </c>
      <c r="R117" s="181">
        <f>IF($B$112="Лікар загальної практики - сімейний лікар",IF(S116&lt;=Законод!$C$22,R116,Законод!$C$22*'01_Доходи'!R115),IF($B$112="Лікар-педіатр","x",IF($B$112="Лікар-терапевт",IF(S116&lt;=Законод!$C$26,R116,Законод!$C$26*'01_Доходи'!R115),0)))</f>
        <v>0</v>
      </c>
      <c r="S117" s="182">
        <f>SUM(N117:R117)</f>
        <v>0</v>
      </c>
      <c r="T117" s="767"/>
      <c r="U117" s="181">
        <f>IF($B$112="Лікар загальної практики - сімейний лікар",IF(Z116&lt;=Законод!$C$22,U116,Законод!$C$22*'01_Доходи'!U115),IF($B$112="Лікар-педіатр",IF(Z116&lt;=Законод!$C$18,U116,Законод!$C$18*'01_Доходи'!U115),IF($B$112="Лікар-терапевт","x",0)))</f>
        <v>0</v>
      </c>
      <c r="V117" s="181">
        <f>IF($B$112="Лікар загальної практики - сімейний лікар",IF(Z116&lt;=Законод!$C$22,V116,Законод!$C$22*'01_Доходи'!V115),IF($B$112="Лікар-педіатр",IF(Z116&lt;=Законод!$C$18,V116,Законод!$C$18*'01_Доходи'!V115),IF($B$112="Лікар-терапевт","x",0)))</f>
        <v>0</v>
      </c>
      <c r="W117" s="181">
        <f>IF($B$112="Лікар загальної практики - сімейний лікар",IF(Z116&lt;=Законод!$C$22,W116,Законод!$C$22*'01_Доходи'!W115),IF($B$112="Лікар-педіатр","x",IF($B$112="Лікар-терапевт",IF(Z116&lt;=Законод!$C$26,W116,Законод!$C$26*'01_Доходи'!W115),0)))</f>
        <v>0</v>
      </c>
      <c r="X117" s="181">
        <f>IF($B$112="Лікар загальної практики - сімейний лікар",IF(Z116&lt;=Законод!$C$22,X116,Законод!$C$22*'01_Доходи'!X115),IF($B$112="Лікар-педіатр","x",IF($B$112="Лікар-терапевт",IF(Z116&lt;=Законод!$C$26,X116,Законод!$C$26*'01_Доходи'!X115),0)))</f>
        <v>0</v>
      </c>
      <c r="Y117" s="181">
        <f>IF($B$112="Лікар загальної практики - сімейний лікар",IF(Z116&lt;=Законод!$C$22,Y116,Законод!$C$22*'01_Доходи'!Y115),IF($B$112="Лікар-педіатр","x",IF($B$112="Лікар-терапевт",IF(Z116&lt;=Законод!$C$26,Y116,Законод!$C$26*'01_Доходи'!Y115),0)))</f>
        <v>0</v>
      </c>
      <c r="Z117" s="182">
        <f>SUM(U117:Y117)</f>
        <v>0</v>
      </c>
      <c r="AA117" s="767"/>
      <c r="AB117" s="181">
        <f>IF($B$112="Лікар загальної практики - сімейний лікар",IF(AG116&lt;=Законод!$C$22,AB116,Законод!$C$22*'01_Доходи'!AB115),IF($B$112="Лікар-педіатр",IF(AG116&lt;=Законод!$C$18,AB116,Законод!$C$18*'01_Доходи'!AB115),IF($B$112="Лікар-терапевт","x",0)))</f>
        <v>0</v>
      </c>
      <c r="AC117" s="181">
        <f>IF($B$112="Лікар загальної практики - сімейний лікар",IF(AG116&lt;=Законод!$C$22,AC116,Законод!$C$22*'01_Доходи'!AC115),IF($B$112="Лікар-педіатр",IF(AG116&lt;=Законод!$C$18,AC116,Законод!$C$18*'01_Доходи'!AC115),IF($B$112="Лікар-терапевт","x",0)))</f>
        <v>0</v>
      </c>
      <c r="AD117" s="181">
        <f>IF($B$112="Лікар загальної практики - сімейний лікар",IF(AG116&lt;=Законод!$C$22,AD116,Законод!$C$22*'01_Доходи'!AD115),IF($B$112="Лікар-педіатр","x",IF($B$112="Лікар-терапевт",IF(AG116&lt;=Законод!$C$26,AD116,Законод!$C$26*'01_Доходи'!AD115),0)))</f>
        <v>0</v>
      </c>
      <c r="AE117" s="181">
        <f>IF($B$112="Лікар загальної практики - сімейний лікар",IF(AG116&lt;=Законод!$C$22,AE116,Законод!$C$22*'01_Доходи'!AE115),IF($B$112="Лікар-педіатр","x",IF($B$112="Лікар-терапевт",IF(AG116&lt;=Законод!$C$26,AE116,Законод!$C$26*'01_Доходи'!AE115),0)))</f>
        <v>0</v>
      </c>
      <c r="AF117" s="181">
        <f>IF($B$112="Лікар загальної практики - сімейний лікар",IF(AG116&lt;=Законод!$C$22,AF116,Законод!$C$22*'01_Доходи'!AF115),IF($B$112="Лікар-педіатр","x",IF($B$112="Лікар-терапевт",IF(AG116&lt;=Законод!$C$26,AF116,Законод!$C$26*'01_Доходи'!AF115),0)))</f>
        <v>0</v>
      </c>
      <c r="AG117" s="182">
        <f>SUM(AB117:AF117)</f>
        <v>0</v>
      </c>
      <c r="AH117" s="767"/>
      <c r="AI117" s="174"/>
      <c r="AJ117" s="771"/>
      <c r="AK117" s="774"/>
      <c r="AL117" s="774"/>
      <c r="AM117" s="318" t="s">
        <v>186</v>
      </c>
      <c r="AN117" s="183">
        <f>IF(B112="Лікар загальної практики - сімейний лікар",G117*Законод!$C$11+'01_Доходи'!H117*Законод!$D$11+'01_Доходи'!I117*Законод!$E$11+'01_Доходи'!J117*Законод!$F$11+'01_Доходи'!K117*Законод!$G$11,IF(B112="Лікар-педіатр",G117*Законод!$C$11+'01_Доходи'!H117*Законод!$D$11,IF(B112="Лікар-терапевт",'01_Доходи'!I117*Законод!$E$11+'01_Доходи'!J117*Законод!$F$11+'01_Доходи'!K117*Законод!$G$11,0)))</f>
        <v>0</v>
      </c>
      <c r="AO117" s="183">
        <f>IF(B112="Лікар загальної практики - сімейний лікар",N117*Законод!$C$11+'01_Доходи'!O117*Законод!$D$11+'01_Доходи'!P117*Законод!$E$11+'01_Доходи'!Q117*Законод!$F$11+'01_Доходи'!R117*Законод!$G$11,IF(B112="Лікар-педіатр",N117*Законод!$C$11+'01_Доходи'!O117*Законод!$D$11,IF(B112="Лікар-терапевт",'01_Доходи'!P117*Законод!$E$11+'01_Доходи'!Q117*Законод!$F$11+'01_Доходи'!R117*Законод!$G$11,0)))</f>
        <v>0</v>
      </c>
      <c r="AP117" s="183">
        <f>IF(B112="Лікар загальної практики - сімейний лікар",U117*Законод!$C$11+'01_Доходи'!V117*Законод!$D$11+'01_Доходи'!W117*Законод!$E$11+'01_Доходи'!X117*Законод!$F$11+'01_Доходи'!Y117*Законод!$G$11,IF(B112="Лікар-педіатр",U117*Законод!$C$11+'01_Доходи'!V117*Законод!$D$11,IF(B112="Лікар-терапевт",'01_Доходи'!W117*Законод!$E$11+'01_Доходи'!X117*Законод!$F$11+'01_Доходи'!Y117*Законод!$G$11,0)))</f>
        <v>0</v>
      </c>
      <c r="AQ117" s="183">
        <f>IF(B112="Лікар загальної практики - сімейний лікар",AB117*Законод!$C$11+'01_Доходи'!AC117*Законод!$D$11+'01_Доходи'!AD117*Законод!$E$11+'01_Доходи'!AE117*Законод!$F$11+'01_Доходи'!AF117*Законод!$G$11,IF(B112="Лікар-педіатр",AB117*Законод!$C$11+'01_Доходи'!AC117*Законод!$D$11,IF(B112="Лікар-терапевт",'01_Доходи'!AD117*Законод!$E$11+'01_Доходи'!AE117*Законод!$F$11+'01_Доходи'!AF117*Законод!$G$11,0)))</f>
        <v>0</v>
      </c>
      <c r="AR117" s="184">
        <f>SUM(AN117:AQ117)</f>
        <v>0</v>
      </c>
    </row>
    <row r="118" spans="1:44" s="52" customFormat="1" ht="31.9" customHeight="1" x14ac:dyDescent="0.25">
      <c r="A118" s="170"/>
      <c r="B118" s="763"/>
      <c r="C118" s="764"/>
      <c r="D118" s="765"/>
      <c r="E118" s="764"/>
      <c r="F118" s="211" t="str">
        <f>IF(B112="Лікар-педіатр",Законод!$E$17,IF(B112="Лікар загальної практики - сімейний лікар",Законод!$E$21,IF(B112="Лікар-терапевт",Законод!$E$25,"х")))</f>
        <v>х</v>
      </c>
      <c r="G118" s="776" t="s">
        <v>158</v>
      </c>
      <c r="H118" s="776"/>
      <c r="I118" s="776"/>
      <c r="J118" s="776"/>
      <c r="K118" s="776"/>
      <c r="L118" s="169">
        <f>IF($B$112="Лікар загальної практики - сімейний лікар",IF(L116&lt;Законод!$C$22,0,(IF(AND(L116&gt;=Законод!$E$22,L116&lt;=Законод!$E$23),L116-Законод!$C$22,IF('01_Доходи'!L116&gt;=Законод!$F$22,Законод!$E$24,0)))),IF($B$112="Лікар-педіатр",IF(L116&lt;Законод!$C$18,0,(IF(AND(L116&gt;=Законод!$E$18,L116&lt;=Законод!$E$19),L116-Законод!$C$18,IF('01_Доходи'!L116&gt;=Законод!$F$18,Законод!$E$20,0)))),IF($B$112="Лікар-терапевт",IF(L116&lt;Законод!$C$26,0,(IF(AND(L116&gt;=Законод!$E$26,L116&lt;=Законод!$E$27),L116-Законод!$C$26,IF('01_Доходи'!L116&gt;=Законод!$F$26,Законод!$E$28,0)))),0)))</f>
        <v>0</v>
      </c>
      <c r="M118" s="767"/>
      <c r="N118" s="776" t="s">
        <v>158</v>
      </c>
      <c r="O118" s="776"/>
      <c r="P118" s="776"/>
      <c r="Q118" s="776"/>
      <c r="R118" s="776"/>
      <c r="S118" s="169">
        <f>IF($B$112="Лікар загальної практики - сімейний лікар",IF(S116&lt;Законод!$C$22,0,(IF(AND(S116&gt;=Законод!$E$22,S116&lt;=Законод!$E$23),S116-Законод!$C$22,IF('01_Доходи'!S116&gt;=Законод!$F$22,Законод!$E$24,0)))),IF($B$112="Лікар-педіатр",IF(S116&lt;Законод!$C$18,0,(IF(AND(S116&gt;=Законод!$E$18,S116&lt;=Законод!$E$19),S116-Законод!$C$18,IF('01_Доходи'!S116&gt;=Законод!$F$18,Законод!$E$20,0)))),IF($B$112="Лікар-терапевт",IF(S116&lt;Законод!$C$26,0,(IF(AND(S116&gt;=Законод!$E$26,S116&lt;=Законод!$E$27),S116-Законод!$C$26,IF('01_Доходи'!S116&gt;=Законод!$F$26,Законод!$E$28,0)))),0)))</f>
        <v>0</v>
      </c>
      <c r="T118" s="767"/>
      <c r="U118" s="776" t="s">
        <v>158</v>
      </c>
      <c r="V118" s="776"/>
      <c r="W118" s="776"/>
      <c r="X118" s="776"/>
      <c r="Y118" s="776"/>
      <c r="Z118" s="169">
        <f>IF($B$112="Лікар загальної практики - сімейний лікар",IF(Z116&lt;Законод!$C$22,0,(IF(AND(Z116&gt;=Законод!$E$22,Z116&lt;=Законод!$E$23),Z116-Законод!$C$22,IF('01_Доходи'!Z116&gt;=Законод!$F$22,Законод!$E$24,0)))),IF($B$112="Лікар-педіатр",IF(Z116&lt;Законод!$C$18,0,(IF(AND(Z116&gt;=Законод!$E$18,Z116&lt;=Законод!$E$19),Z116-Законод!$C$18,IF('01_Доходи'!Z116&gt;=Законод!$F$18,Законод!$E$20,0)))),IF($B$112="Лікар-терапевт",IF(Z116&lt;Законод!$C$26,0,(IF(AND(Z116&gt;=Законод!$E$26,Z116&lt;=Законод!$E$27),Z116-Законод!$C$26,IF('01_Доходи'!Z116&gt;=Законод!$F$26,Законод!$E$28,0)))),0)))</f>
        <v>0</v>
      </c>
      <c r="AA118" s="767"/>
      <c r="AB118" s="776" t="s">
        <v>158</v>
      </c>
      <c r="AC118" s="776"/>
      <c r="AD118" s="776"/>
      <c r="AE118" s="776"/>
      <c r="AF118" s="776"/>
      <c r="AG118" s="169">
        <f>IF($B$112="Лікар загальної практики - сімейний лікар",IF(AG116&lt;Законод!$C$22,0,(IF(AND(AG116&gt;=Законод!$E$22,AG116&lt;=Законод!$E$23),AG116-Законод!$C$22,IF('01_Доходи'!AG116&gt;=Законод!$F$22,Законод!$E$24,0)))),IF($B$112="Лікар-педіатр",IF(AG116&lt;Законод!$C$18,0,(IF(AND(AG116&gt;=Законод!$E$18,AG116&lt;=Законод!$E$19),AG116-Законод!$C$18,IF('01_Доходи'!AG116&gt;=Законод!$F$18,Законод!$E$20,0)))),IF($B$112="Лікар-терапевт",IF(AG116&lt;Законод!$C$26,0,(IF(AND(AG116&gt;=Законод!$E$26,AG116&lt;=Законод!$E$27),AG116-Законод!$C$26,IF('01_Доходи'!AG116&gt;=Законод!$F$26,Законод!$E$28,0)))),0)))</f>
        <v>0</v>
      </c>
      <c r="AH118" s="767"/>
      <c r="AI118" s="174"/>
      <c r="AJ118" s="771"/>
      <c r="AK118" s="774"/>
      <c r="AL118" s="774"/>
      <c r="AM118" s="757" t="s">
        <v>187</v>
      </c>
      <c r="AN118" s="183">
        <f>IF(B112="Лікар загальної практики - сімейний лікар",L118*Законод!$C$9/4*Законод!$E$16,IF(B112="Лікар-педіатр",L118*Законод!$C$9/4*Законод!$E$16,IF(B112="Лікар-терапевт",L118*Законод!$C$9/4*Законод!$E$16,0)))</f>
        <v>0</v>
      </c>
      <c r="AO118" s="183">
        <f>IF(B112="Лікар загальної практики - сімейний лікар",S118*Законод!$C$9/4*Законод!$E$16,IF(B112="Лікар-педіатр",S118*Законод!$C$9/4*Законод!$E$16,IF(B112="Лікар-терапевт",S118*Законод!$C$9/4*Законод!$E$16,0)))</f>
        <v>0</v>
      </c>
      <c r="AP118" s="183">
        <f>IF(B112="Лікар загальної практики - сімейний лікар",Z118*Законод!$C$9/4*Законод!$E$16,IF(B112="Лікар-педіатр",Z118*Законод!$C$9/4*Законод!$E$16,IF(B112="Лікар-терапевт",Z118*Законод!$C$9/4*Законод!$E$16,0)))</f>
        <v>0</v>
      </c>
      <c r="AQ118" s="183">
        <f>IF(B112="Лікар загальної практики - сімейний лікар",AG118*Законод!$C$9/4*Законод!$E$16,IF(B112="Лікар-педіатр",AG118*Законод!$C$9/4*Законод!$E$16,IF(B112="Лікар-терапевт",AG118*Законод!$C$9/4*Законод!$E$16,0)))</f>
        <v>0</v>
      </c>
      <c r="AR118" s="184">
        <f>SUM(AN118:AQ118)</f>
        <v>0</v>
      </c>
    </row>
    <row r="119" spans="1:44" s="52" customFormat="1" ht="31.9" customHeight="1" x14ac:dyDescent="0.25">
      <c r="A119" s="170"/>
      <c r="B119" s="763"/>
      <c r="C119" s="764"/>
      <c r="D119" s="765"/>
      <c r="E119" s="764"/>
      <c r="F119" s="211" t="str">
        <f>IF(B112="Лікар-педіатр",Законод!$F$17,IF(B112="Лікар загальної практики - сімейний лікар",Законод!$F$21,IF(B112="Лікар-терапевт",Законод!$F$25,"х")))</f>
        <v>х</v>
      </c>
      <c r="G119" s="776" t="s">
        <v>158</v>
      </c>
      <c r="H119" s="776"/>
      <c r="I119" s="776"/>
      <c r="J119" s="776"/>
      <c r="K119" s="776"/>
      <c r="L119" s="169">
        <f>IF($B$112="Лікар загальної практики - сімейний лікар",IF(L116&lt;Законод!$C$22,0,(IF(AND(L116&gt;=Законод!$F$22,L116&lt;=Законод!$F$23),L116-Законод!$E$23,IF('01_Доходи'!L116&gt;=Законод!$G$22,Законод!$F$24,0)))),IF($B$112="Лікар-педіатр",IF(L116&lt;Законод!$C$18,0,(IF(AND(L116&gt;=Законод!$F$18,L116&lt;=Законод!$F$19),L116-Законод!$E$19,IF('01_Доходи'!L116&gt;=Законод!$G$18,Законод!$F$20,0)))),IF($B$112="Лікар-терапевт",IF(L116&lt;Законод!$C$26,0,(IF(AND(L116&gt;=Законод!$F$26,L116&lt;=Законод!$F$27),L116-Законод!$E$27,IF('01_Доходи'!L116&gt;=Законод!$G$26,Законод!$F$28,0)))),0)))</f>
        <v>0</v>
      </c>
      <c r="M119" s="767"/>
      <c r="N119" s="776" t="s">
        <v>158</v>
      </c>
      <c r="O119" s="776"/>
      <c r="P119" s="776"/>
      <c r="Q119" s="776"/>
      <c r="R119" s="776"/>
      <c r="S119" s="169">
        <f>IF($B$112="Лікар загальної практики - сімейний лікар",IF(S116&lt;Законод!$C$22,0,(IF(AND(S116&gt;=Законод!$F$22,S116&lt;=Законод!$F$23),S116-Законод!$E$23,IF('01_Доходи'!S116&gt;=Законод!$G$22,Законод!$F$24,0)))),IF($B$112="Лікар-педіатр",IF(S116&lt;Законод!$C$18,0,(IF(AND(S116&gt;=Законод!$F$18,S116&lt;=Законод!$F$19),S116-Законод!$E$19,IF('01_Доходи'!S116&gt;=Законод!$G$18,Законод!$F$20,0)))),IF($B$112="Лікар-терапевт",IF(S116&lt;Законод!$C$26,0,(IF(AND(S116&gt;=Законод!$F$26,S116&lt;=Законод!$F$27),S116-Законод!$E$27,IF('01_Доходи'!S116&gt;=Законод!$G$26,Законод!$F$28,0)))),0)))</f>
        <v>0</v>
      </c>
      <c r="T119" s="767"/>
      <c r="U119" s="776" t="s">
        <v>158</v>
      </c>
      <c r="V119" s="776"/>
      <c r="W119" s="776"/>
      <c r="X119" s="776"/>
      <c r="Y119" s="776"/>
      <c r="Z119" s="169">
        <f>IF($B$112="Лікар загальної практики - сімейний лікар",IF(Z116&lt;Законод!$C$22,0,(IF(AND(Z116&gt;=Законод!$F$22,Z116&lt;=Законод!$F$23),Z116-Законод!$E$23,IF('01_Доходи'!Z116&gt;=Законод!$G$22,Законод!$F$24,0)))),IF($B$112="Лікар-педіатр",IF(Z116&lt;Законод!$C$18,0,(IF(AND(Z116&gt;=Законод!$F$18,Z116&lt;=Законод!$F$19),Z116-Законод!$E$19,IF('01_Доходи'!Z116&gt;=Законод!$G$18,Законод!$F$20,0)))),IF($B$112="Лікар-терапевт",IF(Z116&lt;Законод!$C$26,0,(IF(AND(Z116&gt;=Законод!$F$26,Z116&lt;=Законод!$F$27),Z116-Законод!$E$27,IF('01_Доходи'!Z116&gt;=Законод!$G$26,Законод!$F$28,0)))),0)))</f>
        <v>0</v>
      </c>
      <c r="AA119" s="767"/>
      <c r="AB119" s="776" t="s">
        <v>158</v>
      </c>
      <c r="AC119" s="776"/>
      <c r="AD119" s="776"/>
      <c r="AE119" s="776"/>
      <c r="AF119" s="776"/>
      <c r="AG119" s="169">
        <f>IF($B$112="Лікар загальної практики - сімейний лікар",IF(AG116&lt;Законод!$C$22,0,(IF(AND(AG116&gt;=Законод!$F$22,AG116&lt;=Законод!$F$23),AG116-Законод!$E$23,IF('01_Доходи'!AG116&gt;=Законод!$G$22,Законод!$F$24,0)))),IF($B$112="Лікар-педіатр",IF(AG116&lt;Законод!$C$18,0,(IF(AND(AG116&gt;=Законод!$F$18,AG116&lt;=Законод!$F$19),AG116-Законод!$E$19,IF('01_Доходи'!AG116&gt;=Законод!$G$18,Законод!$F$20,0)))),IF($B$112="Лікар-терапевт",IF(AG116&lt;Законод!$C$26,0,(IF(AND(AG116&gt;=Законод!$F$26,AG116&lt;=Законод!$F$27),AG116-Законод!$E$27,IF('01_Доходи'!AG116&gt;=Законод!$G$26,Законод!$F$28,0)))),0)))</f>
        <v>0</v>
      </c>
      <c r="AH119" s="767"/>
      <c r="AI119" s="174"/>
      <c r="AJ119" s="771"/>
      <c r="AK119" s="774"/>
      <c r="AL119" s="774"/>
      <c r="AM119" s="758"/>
      <c r="AN119" s="183">
        <f>IF(B112="Лікар загальної практики - сімейний лікар",L119*Законод!$C$9/4*Законод!$F$16,IF(B112="Лікар-педіатр",L119*Законод!$C$9/4*Законод!$F$16,IF(B112="Лікар-терапевт",L119*Законод!$C$9/4*Законод!$F$16,0)))</f>
        <v>0</v>
      </c>
      <c r="AO119" s="183">
        <f>IF(B112="Лікар загальної практики - сімейний лікар",S119*Законод!$C$9/4*Законод!$F$16,IF(B112="Лікар-педіатр",S119*Законод!$C$9/4*Законод!$F$16,IF(B112="Лікар-терапевт",S119*Законод!$C$9/4*Законод!$F$16,0)))</f>
        <v>0</v>
      </c>
      <c r="AP119" s="183">
        <f>IF(B112="Лікар загальної практики - сімейний лікар",Z119*Законод!$C$9/4*Законод!$F$16,IF(B112="Лікар-педіатр",Z119*Законод!$C$9/4*Законод!$F$16,IF(B112="Лікар-терапевт",Z119*Законод!$C$9/4*Законод!$F$16,0)))</f>
        <v>0</v>
      </c>
      <c r="AQ119" s="183">
        <f>IF(B112="Лікар загальної практики - сімейний лікар",AG119*Законод!$C$9/4*Законод!$F$16,IF(B112="Лікар-педіатр",AG119*Законод!$C$9/4*Законод!$F$16,IF(B112="Лікар-терапевт",AG119*Законод!$C$9/4*Законод!$F$16,0)))</f>
        <v>0</v>
      </c>
      <c r="AR119" s="184">
        <f>SUM(AN119:AQ119)</f>
        <v>0</v>
      </c>
    </row>
    <row r="120" spans="1:44" s="52" customFormat="1" ht="31.9" customHeight="1" x14ac:dyDescent="0.25">
      <c r="A120" s="170"/>
      <c r="B120" s="763"/>
      <c r="C120" s="764"/>
      <c r="D120" s="765"/>
      <c r="E120" s="764"/>
      <c r="F120" s="211" t="str">
        <f>IF(B112="Лікар-педіатр",Законод!$G$17,IF(B112="Лікар загальної практики - сімейний лікар",Законод!$G$21,IF(B112="Лікар-терапевт",Законод!$G$25,"х")))</f>
        <v>х</v>
      </c>
      <c r="G120" s="776" t="s">
        <v>158</v>
      </c>
      <c r="H120" s="776"/>
      <c r="I120" s="776"/>
      <c r="J120" s="776"/>
      <c r="K120" s="776"/>
      <c r="L120" s="169">
        <f>IF($B$112="Лікар загальної практики - сімейний лікар",IF(L116&lt;Законод!$C$22,0,(IF(AND(L116&gt;=Законод!$G$22,L116&lt;=Законод!$G$23),L116-Законод!$F$23,IF('01_Доходи'!L116&gt;=Законод!$H$22,Законод!$G$24,0)))),IF($B$112="Лікар-педіатр",IF(L116&lt;Законод!$C$18,0,(IF(AND(L116&gt;=Законод!$G$18,L116&lt;=Законод!$G$19),L116-Законод!$F$19,IF('01_Доходи'!L116&gt;=Законод!$H$18,Законод!$G$20,0)))),IF($B$112="Лікар-терапевт",IF(L116&lt;Законод!$C$26,0,(IF(AND(L116&gt;=Законод!$G$26,L116&lt;=Законод!$G$27),L116-Законод!$F$27,IF('01_Доходи'!L116&gt;=Законод!$H$26,Законод!$G$28,0)))),0)))</f>
        <v>0</v>
      </c>
      <c r="M120" s="767"/>
      <c r="N120" s="776" t="s">
        <v>158</v>
      </c>
      <c r="O120" s="776"/>
      <c r="P120" s="776"/>
      <c r="Q120" s="776"/>
      <c r="R120" s="776"/>
      <c r="S120" s="169">
        <f>IF($B$112="Лікар загальної практики - сімейний лікар",IF(S116&lt;Законод!$C$22,0,(IF(AND(S116&gt;=Законод!$G$22,S116&lt;=Законод!$G$23),S116-Законод!$F$23,IF('01_Доходи'!S116&gt;=Законод!$H$22,Законод!$G$24,0)))),IF($B$112="Лікар-педіатр",IF(S116&lt;Законод!$C$18,0,(IF(AND(S116&gt;=Законод!$G$18,S116&lt;=Законод!$G$19),S116-Законод!$F$19,IF('01_Доходи'!S116&gt;=Законод!$H$18,Законод!$G$20,0)))),IF($B$112="Лікар-терапевт",IF(S116&lt;Законод!$C$26,0,(IF(AND(S116&gt;=Законод!$G$26,S116&lt;=Законод!$G$27),S116-Законод!$F$27,IF('01_Доходи'!S116&gt;=Законод!$H$26,Законод!$G$28,0)))),0)))</f>
        <v>0</v>
      </c>
      <c r="T120" s="767"/>
      <c r="U120" s="776" t="s">
        <v>158</v>
      </c>
      <c r="V120" s="776"/>
      <c r="W120" s="776"/>
      <c r="X120" s="776"/>
      <c r="Y120" s="776"/>
      <c r="Z120" s="169">
        <f>IF($B$112="Лікар загальної практики - сімейний лікар",IF(Z116&lt;Законод!$C$22,0,(IF(AND(Z116&gt;=Законод!$G$22,Z116&lt;=Законод!$G$23),Z116-Законод!$F$23,IF('01_Доходи'!Z116&gt;=Законод!$H$22,Законод!$G$24,0)))),IF($B$112="Лікар-педіатр",IF(Z116&lt;Законод!$C$18,0,(IF(AND(Z116&gt;=Законод!$G$18,Z116&lt;=Законод!$G$19),Z116-Законод!$F$19,IF('01_Доходи'!Z116&gt;=Законод!$H$18,Законод!$G$20,0)))),IF($B$112="Лікар-терапевт",IF(Z116&lt;Законод!$C$26,0,(IF(AND(Z116&gt;=Законод!$G$26,Z116&lt;=Законод!$G$27),Z116-Законод!$F$27,IF('01_Доходи'!Z116&gt;=Законод!$H$26,Законод!$G$28,0)))),0)))</f>
        <v>0</v>
      </c>
      <c r="AA120" s="767"/>
      <c r="AB120" s="776" t="s">
        <v>158</v>
      </c>
      <c r="AC120" s="776"/>
      <c r="AD120" s="776"/>
      <c r="AE120" s="776"/>
      <c r="AF120" s="776"/>
      <c r="AG120" s="169">
        <f>IF($B$112="Лікар загальної практики - сімейний лікар",IF(AG116&lt;Законод!$C$22,0,(IF(AND(AG116&gt;=Законод!$G$22,AG116&lt;=Законод!$G$23),AG116-Законод!$F$23,IF('01_Доходи'!AG116&gt;=Законод!$H$22,Законод!$G$24,0)))),IF($B$112="Лікар-педіатр",IF(AG116&lt;Законод!$C$18,0,(IF(AND(AG116&gt;=Законод!$G$18,AG116&lt;=Законод!$G$19),AG116-Законод!$F$19,IF('01_Доходи'!AG116&gt;=Законод!$H$18,Законод!$G$20,0)))),IF($B$112="Лікар-терапевт",IF(AG116&lt;Законод!$C$26,0,(IF(AND(AG116&gt;=Законод!$G$26,AG116&lt;=Законод!$G$27),AG116-Законод!$F$27,IF('01_Доходи'!AG116&gt;=Законод!$H$26,Законод!$G$28,0)))),0)))</f>
        <v>0</v>
      </c>
      <c r="AH120" s="767"/>
      <c r="AI120" s="174"/>
      <c r="AJ120" s="771"/>
      <c r="AK120" s="774"/>
      <c r="AL120" s="774"/>
      <c r="AM120" s="758"/>
      <c r="AN120" s="183">
        <f>IF(B112="Лікар загальної практики - сімейний лікар",L120*Законод!$C$9/4*Законод!$G$16,IF(B112="Лікар-педіатр",L120*Законод!$C$9/4*Законод!$G$16,IF(B112="Лікар-терапевт",L120*Законод!$C$9/4*Законод!$G$16,0)))</f>
        <v>0</v>
      </c>
      <c r="AO120" s="183">
        <f>IF(B112="Лікар загальної практики - сімейний лікар",S120*Законод!$C$9/4*Законод!$G$16,IF(B112="Лікар-педіатр",S120*Законод!$C$9/4*Законод!$G$16,IF(B112="Лікар-терапевт",S120*Законод!$C$9/4*Законод!$G$16,0)))</f>
        <v>0</v>
      </c>
      <c r="AP120" s="183">
        <f>IF(B112="Лікар загальної практики - сімейний лікар",Z120*Законод!$C$9/4*Законод!$G$16,IF(B112="Лікар-педіатр",Z120*Законод!$C$9/4*Законод!$G$16,IF(B112="Лікар-терапевт",Z120*Законод!$C$9/4*Законод!$G$16,0)))</f>
        <v>0</v>
      </c>
      <c r="AQ120" s="183">
        <f>IF(B112="Лікар загальної практики - сімейний лікар",AG120*Законод!$C$9/4*Законод!$G$16,IF(B112="Лікар-педіатр",AG120*Законод!$C$9/4*Законод!$G$16,IF(B112="Лікар-терапевт",AG120*Законод!$C$9/4*Законод!$G$16,0)))</f>
        <v>0</v>
      </c>
      <c r="AR120" s="184">
        <f t="shared" ref="AR120" si="40">SUM(AN120:AQ120)</f>
        <v>0</v>
      </c>
    </row>
    <row r="121" spans="1:44" s="52" customFormat="1" ht="31.9" customHeight="1" x14ac:dyDescent="0.25">
      <c r="A121" s="170"/>
      <c r="B121" s="763"/>
      <c r="C121" s="764"/>
      <c r="D121" s="765"/>
      <c r="E121" s="764"/>
      <c r="F121" s="211" t="str">
        <f>IF(B112="Лікар-педіатр",Законод!$H$17,IF(B112="Лікар загальної практики - сімейний лікар",Законод!$H$21,IF(B112="Лікар-терапевт",Законод!$H$25,"х")))</f>
        <v>х</v>
      </c>
      <c r="G121" s="776" t="s">
        <v>158</v>
      </c>
      <c r="H121" s="776"/>
      <c r="I121" s="776"/>
      <c r="J121" s="776"/>
      <c r="K121" s="776"/>
      <c r="L121" s="169">
        <f>IF($B$112="Лікар загальної практики - сімейний лікар",IF(L116&lt;Законод!$C$22,0,(IF(AND(L116&gt;=Законод!$H$22,L116&lt;=Законод!$H$23),L116-Законод!$G$23,IF('01_Доходи'!L116&gt;=Законод!$I$22,Законод!$H$24,0)))),IF($B$112="Лікар-педіатр",IF(L116&lt;Законод!$C$18,0,(IF(AND(L116&gt;=Законод!$H$18,L116&lt;=Законод!$H$19),L116-Законод!$G$19,IF('01_Доходи'!L116&gt;=Законод!$I$18,Законод!$H$20,0)))),IF($B$112="Лікар-терапевт",IF(L116&lt;Законод!$C$26,0,(IF(AND(L116&gt;=Законод!$H$26,L116&lt;=Законод!$H$27),L116-Законод!$G$27,IF(L116&gt;=Законод!$I$26,Законод!$H$28,0)))),0)))</f>
        <v>0</v>
      </c>
      <c r="M121" s="767"/>
      <c r="N121" s="776" t="s">
        <v>158</v>
      </c>
      <c r="O121" s="776"/>
      <c r="P121" s="776"/>
      <c r="Q121" s="776"/>
      <c r="R121" s="776"/>
      <c r="S121" s="169">
        <f>IF($B$112="Лікар загальної практики - сімейний лікар",IF(S116&lt;Законод!$C$22,0,(IF(AND(S116&gt;=Законод!$H$22,S116&lt;=Законод!$H$23),S116-Законод!$G$23,IF('01_Доходи'!S116&gt;=Законод!$I$22,Законод!$H$24,0)))),IF($B$112="Лікар-педіатр",IF(S116&lt;Законод!$C$18,0,(IF(AND(S116&gt;=Законод!$H$18,S116&lt;=Законод!$H$19),S116-Законод!$G$19,IF('01_Доходи'!S116&gt;=Законод!$I$18,Законод!$H$20,0)))),IF($B$112="Лікар-терапевт",IF(S116&lt;Законод!$C$26,0,(IF(AND(S116&gt;=Законод!$H$26,S116&lt;=Законод!$H$27),S116-Законод!$G$27,IF(S116&gt;=Законод!$I$26,Законод!$H$28,0)))),0)))</f>
        <v>0</v>
      </c>
      <c r="T121" s="767"/>
      <c r="U121" s="776" t="s">
        <v>158</v>
      </c>
      <c r="V121" s="776"/>
      <c r="W121" s="776"/>
      <c r="X121" s="776"/>
      <c r="Y121" s="776"/>
      <c r="Z121" s="169">
        <f>IF($B$112="Лікар загальної практики - сімейний лікар",IF(Z116&lt;Законод!$C$22,0,(IF(AND(Z116&gt;=Законод!$H$22,Z116&lt;=Законод!$H$23),Z116-Законод!$G$23,IF('01_Доходи'!Z116&gt;=Законод!$I$22,Законод!$H$24,0)))),IF($B$112="Лікар-педіатр",IF(Z116&lt;Законод!$C$18,0,(IF(AND(Z116&gt;=Законод!$H$18,Z116&lt;=Законод!$H$19),Z116-Законод!$G$19,IF('01_Доходи'!Z116&gt;=Законод!$I$18,Законод!$H$20,0)))),IF($B$112="Лікар-терапевт",IF(Z116&lt;Законод!$C$26,0,(IF(AND(Z116&gt;=Законод!$H$26,Z116&lt;=Законод!$H$27),Z116-Законод!$G$27,IF(Z116&gt;=Законод!$I$26,Законод!$H$28,0)))),0)))</f>
        <v>0</v>
      </c>
      <c r="AA121" s="767"/>
      <c r="AB121" s="776" t="s">
        <v>158</v>
      </c>
      <c r="AC121" s="776"/>
      <c r="AD121" s="776"/>
      <c r="AE121" s="776"/>
      <c r="AF121" s="776"/>
      <c r="AG121" s="169">
        <f>IF($B$112="Лікар загальної практики - сімейний лікар",IF(AG116&lt;Законод!$C$22,0,(IF(AND(AG116&gt;=Законод!$H$22,AG116&lt;=Законод!$H$23),AG116-Законод!$G$23,IF('01_Доходи'!AG116&gt;=Законод!$I$22,Законод!$H$24,0)))),IF($B$112="Лікар-педіатр",IF(AG116&lt;Законод!$C$18,0,(IF(AND(AG116&gt;=Законод!$H$18,AG116&lt;=Законод!$H$19),AG116-Законод!$G$19,IF('01_Доходи'!AG116&gt;=Законод!$I$18,Законод!$H$20,0)))),IF($B$112="Лікар-терапевт",IF(AG116&lt;Законод!$C$26,0,(IF(AND(AG116&gt;=Законод!$H$26,AG116&lt;=Законод!$H$27),AG116-Законод!$G$27,IF(AG116&gt;=Законод!$I$26,Законод!$H$28,0)))),0)))</f>
        <v>0</v>
      </c>
      <c r="AH121" s="767"/>
      <c r="AI121" s="174"/>
      <c r="AJ121" s="771"/>
      <c r="AK121" s="774"/>
      <c r="AL121" s="774"/>
      <c r="AM121" s="758"/>
      <c r="AN121" s="183">
        <f>IF(B112="Лікар загальної практики - сімейний лікар",L121*Законод!$C$9/4*Законод!$H$16,IF(B112="Лікар-педіатр",L121*Законод!$C$9/4*Законод!$H$16,IF(B112="Лікар-терапевт",L121*Законод!$C$9/4*Законод!$H$16,0)))</f>
        <v>0</v>
      </c>
      <c r="AO121" s="183">
        <f>IF(B112="Лікар загальної практики - сімейний лікар",S121*Законод!$C$9/4*Законод!$H$16,IF(B112="Лікар-педіатр",S121*Законод!$C$9/4*Законод!$H$16,IF(B112="Лікар-терапевт",S121*Законод!$C$9/4*Законод!$H$16,0)))</f>
        <v>0</v>
      </c>
      <c r="AP121" s="183">
        <f>IF(B112="Лікар загальної практики - сімейний лікар",Z121*Законод!$C$9/4*Законод!$H$16,IF(B112="Лікар-педіатр",Z121*Законод!$C$9/4*Законод!$H$16,IF(B112="Лікар-терапевт",Z121*Законод!$C$9/4*Законод!$H$16,0)))</f>
        <v>0</v>
      </c>
      <c r="AQ121" s="183">
        <f>IF(B112="Лікар загальної практики - сімейний лікар",AG121*Законод!$C$9/4*Законод!$H$16,IF(B112="Лікар-педіатр",AG121*Законод!$C$9/4*Законод!$H$16,IF(B112="Лікар-терапевт",AG121*Законод!$C$9/4*Законод!$H$16,0)))</f>
        <v>0</v>
      </c>
      <c r="AR121" s="184">
        <f>SUM(AN121:AQ121)</f>
        <v>0</v>
      </c>
    </row>
    <row r="122" spans="1:44" s="52" customFormat="1" ht="31.9" customHeight="1" x14ac:dyDescent="0.25">
      <c r="A122" s="170"/>
      <c r="B122" s="763"/>
      <c r="C122" s="764"/>
      <c r="D122" s="765"/>
      <c r="E122" s="764"/>
      <c r="F122" s="211" t="str">
        <f>IF(B112="Лікар-педіатр",Законод!$I$17,IF(B112="Лікар загальної практики - сімейний лікар",Законод!$I$21,IF(B112="Лікар-терапевт",Законод!$I$25,"х")))</f>
        <v>х</v>
      </c>
      <c r="G122" s="776" t="s">
        <v>158</v>
      </c>
      <c r="H122" s="776"/>
      <c r="I122" s="776"/>
      <c r="J122" s="776"/>
      <c r="K122" s="776"/>
      <c r="L122" s="169">
        <f>IF($B$112="Лікар загальної практики - сімейний лікар",IF(L116&lt;Законод!$C$22,0,(IF(AND(L116&gt;=Законод!$I$22,L116&lt;=Законод!$I$23),L116-Законод!$H$23,IF('01_Доходи'!L116&gt;=Законод!$I$22,Законод!$I$24,0)))),IF($B$112="Лікар-педіатр",IF(L116&lt;Законод!$C$18,0,(IF(AND(L116&gt;=Законод!$I$18,L116&lt;=Законод!$I$19),L116-Законод!$H$19,IF('01_Доходи'!L116&gt;=Законод!$I$18,Законод!$H$20,0)))),IF($B$112="Лікар-терапевт",IF(L116&lt;Законод!$C$26,0,(IF(AND(L116&gt;=Законод!$I$26,L116&lt;=Законод!$I$27),L116-Законод!$H$27,IF('01_Доходи'!L116&gt;=Законод!$I$26,Законод!$H$28,0)))),0)))</f>
        <v>0</v>
      </c>
      <c r="M122" s="767"/>
      <c r="N122" s="776" t="s">
        <v>158</v>
      </c>
      <c r="O122" s="776"/>
      <c r="P122" s="776"/>
      <c r="Q122" s="776"/>
      <c r="R122" s="776"/>
      <c r="S122" s="169">
        <f>IF($B$112="Лікар загальної практики - сімейний лікар",IF(S116&lt;Законод!$C$22,0,(IF(AND(S116&gt;=Законод!$I$22,S116&lt;=Законод!$I$23),S116-Законод!$H$23,IF('01_Доходи'!S116&gt;=Законод!$I$22,Законод!$I$24,0)))),IF($B$112="Лікар-педіатр",IF(S116&lt;Законод!$C$18,0,(IF(AND(S116&gt;=Законод!$I$18,S116&lt;=Законод!$I$19),S116-Законод!$H$19,IF('01_Доходи'!S116&gt;=Законод!$I$18,Законод!$H$20,0)))),IF($B$112="Лікар-терапевт",IF(S116&lt;Законод!$C$26,0,(IF(AND(S116&gt;=Законод!$I$26,S116&lt;=Законод!$I$27),S116-Законод!$H$27,IF('01_Доходи'!S116&gt;=Законод!$I$26,Законод!$H$28,0)))),0)))</f>
        <v>0</v>
      </c>
      <c r="T122" s="767"/>
      <c r="U122" s="776" t="s">
        <v>158</v>
      </c>
      <c r="V122" s="776"/>
      <c r="W122" s="776"/>
      <c r="X122" s="776"/>
      <c r="Y122" s="776"/>
      <c r="Z122" s="169">
        <f>IF($B$112="Лікар загальної практики - сімейний лікар",IF(Z116&lt;Законод!$C$22,0,(IF(AND(Z116&gt;=Законод!$I$22,Z116&lt;=Законод!$I$23),Z116-Законод!$H$23,IF('01_Доходи'!Z116&gt;=Законод!$I$22,Законод!$I$24,0)))),IF($B$112="Лікар-педіатр",IF(Z116&lt;Законод!$C$18,0,(IF(AND(Z116&gt;=Законод!$I$18,Z116&lt;=Законод!$I$19),Z116-Законод!$H$19,IF('01_Доходи'!Z116&gt;=Законод!$I$18,Законод!$H$20,0)))),IF($B$112="Лікар-терапевт",IF(Z116&lt;Законод!$C$26,0,(IF(AND(Z116&gt;=Законод!$I$26,Z116&lt;=Законод!$I$27),Z116-Законод!$H$27,IF('01_Доходи'!Z116&gt;=Законод!$I$26,Законод!$H$28,0)))),0)))</f>
        <v>0</v>
      </c>
      <c r="AA122" s="767"/>
      <c r="AB122" s="776" t="s">
        <v>158</v>
      </c>
      <c r="AC122" s="776"/>
      <c r="AD122" s="776"/>
      <c r="AE122" s="776"/>
      <c r="AF122" s="776"/>
      <c r="AG122" s="169">
        <f>IF($B$112="Лікар загальної практики - сімейний лікар",IF(AG116&lt;Законод!$C$22,0,(IF(AND(AG116&gt;=Законод!$I$22,AG116&lt;=Законод!$I$23),AG116-Законод!$H$23,IF('01_Доходи'!AG116&gt;=Законод!$I$22,Законод!$I$24,0)))),IF($B$112="Лікар-педіатр",IF(AG116&lt;Законод!$C$18,0,(IF(AND(AG116&gt;=Законод!$I$18,AG116&lt;=Законод!$I$19),AG116-Законод!$H$19,IF('01_Доходи'!AG116&gt;=Законод!$I$18,Законод!$H$20,0)))),IF($B$112="Лікар-терапевт",IF(AG116&lt;Законод!$C$26,0,(IF(AND(AG116&gt;=Законод!$I$26,AG116&lt;=Законод!$I$27),AG116-Законод!$H$27,IF('01_Доходи'!AG116&gt;=Законод!$I$26,Законод!$H$28,0)))),0)))</f>
        <v>0</v>
      </c>
      <c r="AH122" s="767"/>
      <c r="AI122" s="174"/>
      <c r="AJ122" s="771"/>
      <c r="AK122" s="774"/>
      <c r="AL122" s="774"/>
      <c r="AM122" s="758"/>
      <c r="AN122" s="183">
        <f>IF(B112="Лікар загальної практики - сімейний лікар",L122*Законод!$C$9/4*Законод!$I$16,IF(B112="Лікар-педіатр",L122*Законод!$C$9/4*Законод!$I$16,IF(B112="Лікар-терапевт",L122*Законод!$C$9/4*Законод!$I$16,0)))</f>
        <v>0</v>
      </c>
      <c r="AO122" s="183">
        <f>IF(B112="Лікар загальної практики - сімейний лікар",S122*Законод!$C$9/4*Законод!$I$16,IF(B112="Лікар-педіатр",S122*Законод!$C$9/4*Законод!$I$16,IF(B112="Лікар-терапевт",S122*Законод!$C$9/4*Законод!$I$16,0)))</f>
        <v>0</v>
      </c>
      <c r="AP122" s="183">
        <f>IF(B112="Лікар загальної практики - сімейний лікар",Z122*Законод!$C$9/4*Законод!$I$16,IF(B112="Лікар-педіатр",Z122*Законод!$C$9/4*Законод!$I$16,IF(B112="Лікар-терапевт",Z122*Законод!$C$9/4*Законод!$I$16,0)))</f>
        <v>0</v>
      </c>
      <c r="AQ122" s="183">
        <f>IF(B112="Лікар загальної практики - сімейний лікар",AG122*Законод!$C$9/4*Законод!$I$16,IF(B112="Лікар-педіатр",AG122*Законод!$C$9/4*Законод!$I$16,IF(B112="Лікар-терапевт",AG122*Законод!$C$9/4*Законод!$I$16,0)))</f>
        <v>0</v>
      </c>
      <c r="AR122" s="184">
        <f>SUM(AN122:AQ122)</f>
        <v>0</v>
      </c>
    </row>
    <row r="123" spans="1:44" s="191" customFormat="1" ht="31.9" customHeight="1" thickBot="1" x14ac:dyDescent="0.3">
      <c r="A123" s="186"/>
      <c r="B123" s="763"/>
      <c r="C123" s="764"/>
      <c r="D123" s="765"/>
      <c r="E123" s="764"/>
      <c r="F123" s="212" t="str">
        <f>IF(B112="Лікар-педіатр",Законод!$J$17,IF(B112="Лікар загальної практики - сімейний лікар",Законод!$J$21,IF(B112="Лікар-терапевт",Законод!$J$25,"х")))</f>
        <v>х</v>
      </c>
      <c r="G123" s="777" t="s">
        <v>158</v>
      </c>
      <c r="H123" s="777"/>
      <c r="I123" s="777"/>
      <c r="J123" s="777"/>
      <c r="K123" s="777"/>
      <c r="L123" s="169">
        <f>IF($B$112="Лікар загальної практики - сімейний лікар",IF(L116&gt;=Законод!$J$22,'01_Доходи'!L116-('01_Доходи'!L117+'01_Доходи'!L118+'01_Доходи'!L119+'01_Доходи'!L120+'01_Доходи'!L121+'01_Доходи'!L122),0),IF($B$112="Лікар-педіатр",IF(L116&gt;=Законод!$J$18,'01_Доходи'!L116-('01_Доходи'!L117+'01_Доходи'!L118+'01_Доходи'!L119+'01_Доходи'!L120+'01_Доходи'!L121+'01_Доходи'!L122),0),IF($B$112="Лікар-терапевт",IF('01_Доходи'!L116&gt;=Законод!$J$26,L116-Законод!$I$27,0),0)))</f>
        <v>0</v>
      </c>
      <c r="M123" s="767"/>
      <c r="N123" s="777" t="s">
        <v>158</v>
      </c>
      <c r="O123" s="777"/>
      <c r="P123" s="777"/>
      <c r="Q123" s="777"/>
      <c r="R123" s="777"/>
      <c r="S123" s="169">
        <f>IF($B$112="Лікар загальної практики - сімейний лікар",IF(S116&gt;=Законод!$J$22,'01_Доходи'!S116-('01_Доходи'!S117+'01_Доходи'!S118+'01_Доходи'!S119+'01_Доходи'!S120+'01_Доходи'!S121+'01_Доходи'!S122),0),IF($B$112="Лікар-педіатр",IF(S116&gt;=Законод!$J$18,'01_Доходи'!S116-('01_Доходи'!S117+'01_Доходи'!S118+'01_Доходи'!S119+'01_Доходи'!S120+'01_Доходи'!S121+'01_Доходи'!S122),0),IF($B$112="Лікар-терапевт",IF('01_Доходи'!S116&gt;=Законод!$J$26,S116-Законод!$I$27,0),0)))</f>
        <v>0</v>
      </c>
      <c r="T123" s="767"/>
      <c r="U123" s="777" t="s">
        <v>158</v>
      </c>
      <c r="V123" s="777"/>
      <c r="W123" s="777"/>
      <c r="X123" s="777"/>
      <c r="Y123" s="777"/>
      <c r="Z123" s="169">
        <f>IF($B$112="Лікар загальної практики - сімейний лікар",IF(Z116&gt;=Законод!$J$22,'01_Доходи'!Z116-('01_Доходи'!Z117+'01_Доходи'!Z118+'01_Доходи'!Z119+'01_Доходи'!Z120+'01_Доходи'!Z121+'01_Доходи'!Z122),0),IF($B$112="Лікар-педіатр",IF(Z116&gt;=Законод!$J$18,'01_Доходи'!Z116-('01_Доходи'!Z117+'01_Доходи'!Z118+'01_Доходи'!Z119+'01_Доходи'!Z120+'01_Доходи'!Z121+'01_Доходи'!Z122),0),IF($B$112="Лікар-терапевт",IF('01_Доходи'!Z116&gt;=Законод!$J$26,Z116-Законод!$I$27,0),0)))</f>
        <v>0</v>
      </c>
      <c r="AA123" s="767"/>
      <c r="AB123" s="777" t="s">
        <v>158</v>
      </c>
      <c r="AC123" s="777"/>
      <c r="AD123" s="777"/>
      <c r="AE123" s="777"/>
      <c r="AF123" s="777"/>
      <c r="AG123" s="169">
        <f>IF($B$112="Лікар загальної практики - сімейний лікар",IF(AG116&gt;=Законод!$J$22,'01_Доходи'!AG116-('01_Доходи'!AG117+'01_Доходи'!AG118+'01_Доходи'!AG119+'01_Доходи'!AG120+'01_Доходи'!AG121+'01_Доходи'!AG122),0),IF($B$112="Лікар-педіатр",IF(AG116&gt;=Законод!$J$18,'01_Доходи'!AG116-('01_Доходи'!AG117+'01_Доходи'!AG118+'01_Доходи'!AG119+'01_Доходи'!AG120+'01_Доходи'!AG121+'01_Доходи'!AG122),0),IF($B$112="Лікар-терапевт",IF('01_Доходи'!AG116&gt;=Законод!$J$26,AG116-Законод!$I$27,0),0)))</f>
        <v>0</v>
      </c>
      <c r="AH123" s="767"/>
      <c r="AI123" s="188"/>
      <c r="AJ123" s="772"/>
      <c r="AK123" s="775"/>
      <c r="AL123" s="775"/>
      <c r="AM123" s="759"/>
      <c r="AN123" s="189">
        <f>IF(B112="Лікар загальної практики - сімейний лікар",L123*Законод!$C$9/4*Законод!$J$16,IF(B112="Лікар-педіатр",L123*Законод!$C$9/4*Законод!$J$16,IF(B112="Лікар-терапевт",L123*Законод!$C$9/4*Законод!$J$16,0)))</f>
        <v>0</v>
      </c>
      <c r="AO123" s="189">
        <f>IF(B112="Лікар загальної практики - сімейний лікар",S123*Законод!$C$9/4*Законод!$J$16,IF(B112="Лікар-педіатр",S123*Законод!$C$9/4*Законод!$J$16,IF(B112="Лікар-терапевт",S123*Законод!$C$9/4*Законод!$J$16,0)))</f>
        <v>0</v>
      </c>
      <c r="AP123" s="189">
        <f>IF(B112="Лікар загальної практики - сімейний лікар",S123*Законод!$C$9/4*Законод!$J$16,IF(B112="Лікар-педіатр",S123*Законод!$C$9/4*Законод!$J$16,IF(B112="Лікар-терапевт",S123*Законод!$C$9/4*Законод!$J$16,0)))</f>
        <v>0</v>
      </c>
      <c r="AQ123" s="189">
        <f>IF(B112="Лікар загальної практики - сімейний лікар",AG123*Законод!$C$9/4*Законод!$J$16,IF(B112="Лікар-педіатр",AG123*Законод!$C$9/4*Законод!$J$16,IF(B112="Лікар-терапевт",AG123*Законод!$C$9/4*Законод!$J$16,0)))</f>
        <v>0</v>
      </c>
      <c r="AR123" s="190">
        <f t="shared" ref="AR123" si="41">SUM(AN123:AQ123)</f>
        <v>0</v>
      </c>
    </row>
    <row r="124" spans="1:44" s="206" customFormat="1" ht="20.45" customHeight="1" thickBot="1" x14ac:dyDescent="0.3">
      <c r="A124" s="192"/>
      <c r="B124" s="193"/>
      <c r="C124" s="194"/>
      <c r="D124" s="195"/>
      <c r="E124" s="195"/>
      <c r="F124" s="196"/>
      <c r="G124" s="197"/>
      <c r="H124" s="197"/>
      <c r="I124" s="197"/>
      <c r="J124" s="197"/>
      <c r="K124" s="197"/>
      <c r="L124" s="198"/>
      <c r="M124" s="199"/>
      <c r="N124" s="197"/>
      <c r="O124" s="197"/>
      <c r="P124" s="197"/>
      <c r="Q124" s="197"/>
      <c r="R124" s="197"/>
      <c r="S124" s="198"/>
      <c r="T124" s="199"/>
      <c r="U124" s="197"/>
      <c r="V124" s="197"/>
      <c r="W124" s="197"/>
      <c r="X124" s="197"/>
      <c r="Y124" s="197"/>
      <c r="Z124" s="200"/>
      <c r="AA124" s="199"/>
      <c r="AB124" s="197"/>
      <c r="AC124" s="197"/>
      <c r="AD124" s="197"/>
      <c r="AE124" s="197"/>
      <c r="AF124" s="197"/>
      <c r="AG124" s="200"/>
      <c r="AH124" s="199"/>
      <c r="AI124" s="201"/>
      <c r="AJ124" s="202"/>
      <c r="AK124" s="202"/>
      <c r="AL124" s="202"/>
      <c r="AM124" s="203"/>
      <c r="AN124" s="204"/>
      <c r="AO124" s="204"/>
      <c r="AP124" s="204"/>
      <c r="AQ124" s="204"/>
      <c r="AR124" s="205"/>
    </row>
    <row r="125" spans="1:44" s="164" customFormat="1" ht="30" customHeight="1" x14ac:dyDescent="0.3">
      <c r="A125" s="167">
        <f>A112+1</f>
        <v>8</v>
      </c>
      <c r="B125" s="763"/>
      <c r="C125" s="764"/>
      <c r="D125" s="765"/>
      <c r="E125" s="764"/>
      <c r="F125" s="207" t="s">
        <v>422</v>
      </c>
      <c r="G125" s="169">
        <f>IF($B$125="Лікар-педіатр",G128*L125,IF($B$125="Лікар-терапевт","х",IF($B$125="Лікар загальної практики - сімейний лікар",G128*L125,0)))</f>
        <v>0</v>
      </c>
      <c r="H125" s="169">
        <f>IF($B$125="Лікар-педіатр",H128*L125,IF($B$125="Лікар-терапевт","х",IF($B$125="Лікар загальної практики - сімейний лікар",H128*L125,0)))</f>
        <v>0</v>
      </c>
      <c r="I125" s="169">
        <f>IF($B$125="Лікар-педіатр","x",IF($B$125="Лікар-терапевт",I128*L125,IF($B$125="Лікар загальної практики - сімейний лікар",I128*L125,0)))</f>
        <v>0</v>
      </c>
      <c r="J125" s="169">
        <f>IF($B$125="Лікар-педіатр","x",IF($B$125="Лікар-терапевт",J128*L125,IF($B$125="Лікар загальної практики - сімейний лікар",J128*L125,0)))</f>
        <v>0</v>
      </c>
      <c r="K125" s="169">
        <f>IF($B$125="Лікар-педіатр","x",IF($B$125="Лікар-терапевт",K128*L125,IF($B$125="Лікар загальної практики - сімейний лікар",K128*L125,0)))</f>
        <v>0</v>
      </c>
      <c r="L125" s="542">
        <v>0</v>
      </c>
      <c r="M125" s="767">
        <v>0</v>
      </c>
      <c r="N125" s="169">
        <f>IF($B$125="Лікар-педіатр",N128*S125,IF($B$125="Лікар-терапевт","х",IF($B$125="Лікар загальної практики - сімейний лікар",N128*S125,0)))</f>
        <v>0</v>
      </c>
      <c r="O125" s="169">
        <f>IF($B$125="Лікар-педіатр",O128*S125,IF($B$125="Лікар-терапевт","х",IF($B$125="Лікар загальної практики - сімейний лікар",O128*S125,0)))</f>
        <v>0</v>
      </c>
      <c r="P125" s="169">
        <f>IF($B$125="Лікар-педіатр","x",IF($B$125="Лікар-терапевт",P128*S125,IF($B$125="Лікар загальної практики - сімейний лікар",P128*S125,0)))</f>
        <v>0</v>
      </c>
      <c r="Q125" s="169">
        <f>IF($B$125="Лікар-педіатр","x",IF($B$125="Лікар-терапевт",Q128*S125,IF($B$125="Лікар загальної практики - сімейний лікар",Q128*S125,0)))</f>
        <v>0</v>
      </c>
      <c r="R125" s="169">
        <f>IF($B$125="Лікар-педіатр","x",IF($B$125="Лікар-терапевт",R128*S125,IF($B$125="Лікар загальної практики - сімейний лікар",R128*S125,0)))</f>
        <v>0</v>
      </c>
      <c r="S125" s="542">
        <v>0</v>
      </c>
      <c r="T125" s="767">
        <v>0</v>
      </c>
      <c r="U125" s="169">
        <f>IF($B$125="Лікар-педіатр",U128*Z125,IF($B$125="Лікар-терапевт","х",IF($B$125="Лікар загальної практики - сімейний лікар",U128*Z125,0)))</f>
        <v>0</v>
      </c>
      <c r="V125" s="169">
        <f>IF($B$125="Лікар-педіатр",V128*Z125,IF($B$125="Лікар-терапевт","х",IF($B$125="Лікар загальної практики - сімейний лікар",V128*Z125,0)))</f>
        <v>0</v>
      </c>
      <c r="W125" s="169">
        <f>IF($B$125="Лікар-педіатр","x",IF($B$125="Лікар-терапевт",W128*Z125,IF($B$125="Лікар загальної практики - сімейний лікар",W128*Z125,0)))</f>
        <v>0</v>
      </c>
      <c r="X125" s="169">
        <f>IF($B$125="Лікар-педіатр","x",IF($B$125="Лікар-терапевт",X128*Z125,IF($B$125="Лікар загальної практики - сімейний лікар",X128*Z125,0)))</f>
        <v>0</v>
      </c>
      <c r="Y125" s="169">
        <f>IF($B$125="Лікар-педіатр","x",IF($B$125="Лікар-терапевт",Y128*Z125,IF($B$125="Лікар загальної практики - сімейний лікар",Y128*Z125,0)))</f>
        <v>0</v>
      </c>
      <c r="Z125" s="542">
        <v>0</v>
      </c>
      <c r="AA125" s="767">
        <v>0</v>
      </c>
      <c r="AB125" s="169">
        <f>IF($B$125="Лікар-педіатр",AB128*AG125,IF($B$125="Лікар-терапевт","х",IF($B$125="Лікар загальної практики - сімейний лікар",AB128*AG125,0)))</f>
        <v>0</v>
      </c>
      <c r="AC125" s="169">
        <f>IF($B$125="Лікар-педіатр",AC128*AG125,IF($B$125="Лікар-терапевт","х",IF($B$125="Лікар загальної практики - сімейний лікар",AC128*AG125,0)))</f>
        <v>0</v>
      </c>
      <c r="AD125" s="169">
        <f>IF($B$125="Лікар-педіатр","x",IF($B$125="Лікар-терапевт",AD128*AG125,IF($B$125="Лікар загальної практики - сімейний лікар",AD128*AG125,0)))</f>
        <v>0</v>
      </c>
      <c r="AE125" s="169">
        <f>IF($B$125="Лікар-педіатр","x",IF($B$125="Лікар-терапевт",AE128*AG125,IF($B$125="Лікар загальної практики - сімейний лікар",AE128*AG125,0)))</f>
        <v>0</v>
      </c>
      <c r="AF125" s="169">
        <f>IF($B$125="Лікар-педіатр","x",IF($B$125="Лікар-терапевт",AF128*AG125,IF($B$125="Лікар загальної практики - сімейний лікар",AF128*AG125,0)))</f>
        <v>0</v>
      </c>
      <c r="AG125" s="542">
        <v>0</v>
      </c>
      <c r="AH125" s="767">
        <v>0</v>
      </c>
      <c r="AI125" s="525">
        <f>A125</f>
        <v>8</v>
      </c>
      <c r="AJ125" s="770">
        <f>B125</f>
        <v>0</v>
      </c>
      <c r="AK125" s="773">
        <f>C125</f>
        <v>0</v>
      </c>
      <c r="AL125" s="773">
        <f>D125</f>
        <v>0</v>
      </c>
      <c r="AM125" s="760" t="s">
        <v>568</v>
      </c>
      <c r="AN125" s="778">
        <f>SUM(AN130:AN136)</f>
        <v>0</v>
      </c>
      <c r="AO125" s="778">
        <f>SUM(AO130:AO136)</f>
        <v>0</v>
      </c>
      <c r="AP125" s="778">
        <f>SUM(AP130:AP136)</f>
        <v>0</v>
      </c>
      <c r="AQ125" s="778">
        <f>SUM(AQ130:AQ136)</f>
        <v>0</v>
      </c>
      <c r="AR125" s="781">
        <f>SUM(AN125:AQ129)</f>
        <v>0</v>
      </c>
    </row>
    <row r="126" spans="1:44" s="52" customFormat="1" ht="28.15" customHeight="1" x14ac:dyDescent="0.25">
      <c r="A126" s="170"/>
      <c r="B126" s="763"/>
      <c r="C126" s="764"/>
      <c r="D126" s="765"/>
      <c r="E126" s="764"/>
      <c r="F126" s="207" t="s">
        <v>423</v>
      </c>
      <c r="G126" s="169">
        <f>IF($B$125="Лікар-педіатр",G128*L126,IF($B$125="Лікар-терапевт","х",IF($B$125="Лікар загальної практики - сімейний лікар",G128*L126,0)))</f>
        <v>0</v>
      </c>
      <c r="H126" s="169">
        <f>IF($B$125="Лікар-педіатр",H128*L126,IF($B$125="Лікар-терапевт","х",IF($B$125="Лікар загальної практики - сімейний лікар",H128*L126,0)))</f>
        <v>0</v>
      </c>
      <c r="I126" s="169">
        <f>IF($B$125="Лікар-педіатр","x",IF($B$125="Лікар-терапевт",I128*L126,IF($B$125="Лікар загальної практики - сімейний лікар",I128*L126,0)))</f>
        <v>0</v>
      </c>
      <c r="J126" s="169">
        <f>IF($B$125="Лікар-педіатр","x",IF($B$125="Лікар-терапевт",J128*L126,IF($B$125="Лікар загальної практики - сімейний лікар",J128*L126,0)))</f>
        <v>0</v>
      </c>
      <c r="K126" s="169">
        <f>IF($B$125="Лікар-педіатр","x",IF($B$125="Лікар-терапевт",K128*L126,IF($B$125="Лікар загальної практики - сімейний лікар",K128*L126,0)))</f>
        <v>0</v>
      </c>
      <c r="L126" s="542">
        <v>0</v>
      </c>
      <c r="M126" s="767"/>
      <c r="N126" s="169">
        <f>IF($B$125="Лікар-педіатр",N128*S126,IF($B$125="Лікар-терапевт","х",IF($B$125="Лікар загальної практики - сімейний лікар",N128*S126,0)))</f>
        <v>0</v>
      </c>
      <c r="O126" s="169">
        <f>IF($B$125="Лікар-педіатр",O128*S126,IF($B$125="Лікар-терапевт","х",IF($B$125="Лікар загальної практики - сімейний лікар",O128*S126,0)))</f>
        <v>0</v>
      </c>
      <c r="P126" s="169">
        <f>IF($B$125="Лікар-педіатр","x",IF($B$125="Лікар-терапевт",P128*S126,IF($B$125="Лікар загальної практики - сімейний лікар",P128*S126,0)))</f>
        <v>0</v>
      </c>
      <c r="Q126" s="169">
        <f>IF($B$125="Лікар-педіатр","x",IF($B$125="Лікар-терапевт",Q128*S126,IF($B$125="Лікар загальної практики - сімейний лікар",Q128*S126,0)))</f>
        <v>0</v>
      </c>
      <c r="R126" s="169">
        <f>IF($B$125="Лікар-педіатр","x",IF($B$125="Лікар-терапевт",R128*S126,IF($B$125="Лікар загальної практики - сімейний лікар",R128*S126,0)))</f>
        <v>0</v>
      </c>
      <c r="S126" s="542">
        <v>0</v>
      </c>
      <c r="T126" s="767"/>
      <c r="U126" s="169">
        <f>IF($B$125="Лікар-педіатр",U128*Z126,IF($B$125="Лікар-терапевт","х",IF($B$125="Лікар загальної практики - сімейний лікар",U128*Z126,0)))</f>
        <v>0</v>
      </c>
      <c r="V126" s="169">
        <f>IF($B$125="Лікар-педіатр",V128*Z126,IF($B$125="Лікар-терапевт","х",IF($B$125="Лікар загальної практики - сімейний лікар",V128*Z126,0)))</f>
        <v>0</v>
      </c>
      <c r="W126" s="169">
        <f>IF($B$125="Лікар-педіатр","x",IF($B$125="Лікар-терапевт",W128*Z126,IF($B$125="Лікар загальної практики - сімейний лікар",W128*Z126,0)))</f>
        <v>0</v>
      </c>
      <c r="X126" s="169">
        <f>IF($B$125="Лікар-педіатр","x",IF($B$125="Лікар-терапевт",X128*Z126,IF($B$125="Лікар загальної практики - сімейний лікар",X128*Z126,0)))</f>
        <v>0</v>
      </c>
      <c r="Y126" s="169">
        <f>IF($B$125="Лікар-педіатр","x",IF($B$125="Лікар-терапевт",Y128*Z126,IF($B$125="Лікар загальної практики - сімейний лікар",Y128*Z126,0)))</f>
        <v>0</v>
      </c>
      <c r="Z126" s="542">
        <v>0</v>
      </c>
      <c r="AA126" s="767"/>
      <c r="AB126" s="169">
        <f>IF($B$125="Лікар-педіатр",AB128*AG126,IF($B$125="Лікар-терапевт","х",IF($B$125="Лікар загальної практики - сімейний лікар",AB128*AG126,0)))</f>
        <v>0</v>
      </c>
      <c r="AC126" s="169">
        <f>IF($B$125="Лікар-педіатр",AC128*AG126,IF($B$125="Лікар-терапевт","х",IF($B$125="Лікар загальної практики - сімейний лікар",AC128*AG126,0)))</f>
        <v>0</v>
      </c>
      <c r="AD126" s="169">
        <f>IF($B$125="Лікар-педіатр","x",IF($B$125="Лікар-терапевт",AD128*AG126,IF($B$125="Лікар загальної практики - сімейний лікар",AD128*AG126,0)))</f>
        <v>0</v>
      </c>
      <c r="AE126" s="169">
        <f>IF($B$125="Лікар-педіатр","x",IF($B$125="Лікар-терапевт",AE128*AG126,IF($B$125="Лікар загальної практики - сімейний лікар",AE128*AG126,0)))</f>
        <v>0</v>
      </c>
      <c r="AF126" s="169">
        <f>IF($B$125="Лікар-педіатр","x",IF($B$125="Лікар-терапевт",AF128*AG126,IF($B$125="Лікар загальної практики - сімейний лікар",AF128*AG126,0)))</f>
        <v>0</v>
      </c>
      <c r="AG126" s="542">
        <v>0</v>
      </c>
      <c r="AH126" s="767"/>
      <c r="AI126" s="171"/>
      <c r="AJ126" s="771"/>
      <c r="AK126" s="774"/>
      <c r="AL126" s="774"/>
      <c r="AM126" s="761"/>
      <c r="AN126" s="779"/>
      <c r="AO126" s="779"/>
      <c r="AP126" s="779"/>
      <c r="AQ126" s="779"/>
      <c r="AR126" s="782"/>
    </row>
    <row r="127" spans="1:44" s="92" customFormat="1" ht="31.15" customHeight="1" x14ac:dyDescent="0.25">
      <c r="A127" s="213"/>
      <c r="B127" s="763"/>
      <c r="C127" s="764"/>
      <c r="D127" s="765"/>
      <c r="E127" s="764"/>
      <c r="F127" s="214" t="s">
        <v>424</v>
      </c>
      <c r="G127" s="172">
        <v>0</v>
      </c>
      <c r="H127" s="172">
        <v>0</v>
      </c>
      <c r="I127" s="172">
        <v>0</v>
      </c>
      <c r="J127" s="172">
        <f>IF(B125="Лікар загальної практики - сімейний лікар"," ",IF(B125="Лікар-педіатр","х",IF(B125="Лікар-терапевт"," ",0)))</f>
        <v>0</v>
      </c>
      <c r="K127" s="172">
        <f>IF(B125="Лікар загальної практики - сімейний лікар"," ",IF(B125="Лікар-педіатр","х",IF(B125="Лікар-терапевт"," ",0)))</f>
        <v>0</v>
      </c>
      <c r="L127" s="173">
        <f>SUM(G127:K127)</f>
        <v>0</v>
      </c>
      <c r="M127" s="767"/>
      <c r="N127" s="172">
        <v>0</v>
      </c>
      <c r="O127" s="172">
        <v>0</v>
      </c>
      <c r="P127" s="172">
        <v>0</v>
      </c>
      <c r="Q127" s="172">
        <f>IF(B125="Лікар загальної практики - сімейний лікар"," ",IF(B125="Лікар-педіатр","х",IF(B125="Лікар-терапевт"," ",0)))</f>
        <v>0</v>
      </c>
      <c r="R127" s="172">
        <f>IF(B125="Лікар загальної практики - сімейний лікар"," ",IF(B125="Лікар-педіатр","х",IF(B125="Лікар-терапевт"," ",0)))</f>
        <v>0</v>
      </c>
      <c r="S127" s="173">
        <f>SUM(N127:R127)</f>
        <v>0</v>
      </c>
      <c r="T127" s="767"/>
      <c r="U127" s="172">
        <v>0</v>
      </c>
      <c r="V127" s="172">
        <v>0</v>
      </c>
      <c r="W127" s="172">
        <v>0</v>
      </c>
      <c r="X127" s="172">
        <f>IF(B125="Лікар загальної практики - сімейний лікар"," ",IF(B125="Лікар-педіатр","х",IF(B125="Лікар-терапевт"," ",0)))</f>
        <v>0</v>
      </c>
      <c r="Y127" s="172">
        <f>IF(B125="Лікар загальної практики - сімейний лікар"," ",IF(B125="Лікар-педіатр","х",IF(B125="Лікар-терапевт"," ",0)))</f>
        <v>0</v>
      </c>
      <c r="Z127" s="173">
        <f>SUM(U127:Y127)</f>
        <v>0</v>
      </c>
      <c r="AA127" s="767"/>
      <c r="AB127" s="172">
        <v>0</v>
      </c>
      <c r="AC127" s="172">
        <v>0</v>
      </c>
      <c r="AD127" s="172">
        <v>0</v>
      </c>
      <c r="AE127" s="172">
        <f>IF(B125="Лікар загальної практики - сімейний лікар"," ",IF(B125="Лікар-педіатр","х",IF(B125="Лікар-терапевт"," ",0)))</f>
        <v>0</v>
      </c>
      <c r="AF127" s="172">
        <f>IF(B125="Лікар загальної практики - сімейний лікар"," ",IF(B125="Лікар-педіатр","х",IF(B125="Лікар-терапевт"," ",0)))</f>
        <v>0</v>
      </c>
      <c r="AG127" s="173">
        <f>SUM(AB127:AF127)</f>
        <v>0</v>
      </c>
      <c r="AH127" s="767"/>
      <c r="AI127" s="215"/>
      <c r="AJ127" s="771"/>
      <c r="AK127" s="774"/>
      <c r="AL127" s="774"/>
      <c r="AM127" s="761"/>
      <c r="AN127" s="779"/>
      <c r="AO127" s="779"/>
      <c r="AP127" s="779"/>
      <c r="AQ127" s="779"/>
      <c r="AR127" s="782"/>
    </row>
    <row r="128" spans="1:44" s="52" customFormat="1" ht="31.9" customHeight="1" thickBot="1" x14ac:dyDescent="0.3">
      <c r="A128" s="170"/>
      <c r="B128" s="763"/>
      <c r="C128" s="764"/>
      <c r="D128" s="765"/>
      <c r="E128" s="764"/>
      <c r="F128" s="209" t="s">
        <v>161</v>
      </c>
      <c r="G128" s="176">
        <f>IF($B$125="Лікар-педіатр",G127/L127,IF($B$125="Лікар-терапевт","х",IF($B$125="Лікар загальної практики - сімейний лікар",G127/L127,0)))</f>
        <v>0</v>
      </c>
      <c r="H128" s="176">
        <f>IF($B$125="Лікар-педіатр",H127/L127,IF($B$125="Лікар-терапевт","х",IF($B$125="Лікар загальної практики - сімейний лікар",H127/L127,0)))</f>
        <v>0</v>
      </c>
      <c r="I128" s="176">
        <f>IF($B$125="Лікар-педіатр","x",IF($B$125="Лікар-терапевт",I127/L127,IF($B$125="Лікар загальної практики - сімейний лікар",I127/L127,0)))</f>
        <v>0</v>
      </c>
      <c r="J128" s="176">
        <f>IF($B$125="Лікар-педіатр","x",IF($B$125="Лікар-терапевт",J127/L127,IF($B$125="Лікар загальної практики - сімейний лікар",J127/L127,0)))</f>
        <v>0</v>
      </c>
      <c r="K128" s="176">
        <f>IF($B$125="Лікар-педіатр","x",IF($B$125="Лікар-терапевт",K127/L127,IF($B$125="Лікар загальної практики - сімейний лікар",K127/L127,0)))</f>
        <v>0</v>
      </c>
      <c r="L128" s="176">
        <f>SUM(G128:K128)</f>
        <v>0</v>
      </c>
      <c r="M128" s="767"/>
      <c r="N128" s="176">
        <f>IF($B$125="Лікар-педіатр",N127/S127,IF($B$125="Лікар-терапевт","х",IF($B$125="Лікар загальної практики - сімейний лікар",N127/S127,0)))</f>
        <v>0</v>
      </c>
      <c r="O128" s="176">
        <f>IF($B$125="Лікар-педіатр",O127/S127,IF($B$125="Лікар-терапевт","х",IF($B$125="Лікар загальної практики - сімейний лікар",O127/S127,0)))</f>
        <v>0</v>
      </c>
      <c r="P128" s="176">
        <f>IF($B$125="Лікар-педіатр","x",IF($B$125="Лікар-терапевт",P127/S127,IF($B$125="Лікар загальної практики - сімейний лікар",P127/S127,0)))</f>
        <v>0</v>
      </c>
      <c r="Q128" s="176">
        <f>IF($B$125="Лікар-педіатр","x",IF($B$125="Лікар-терапевт",Q127/S127,IF($B$125="Лікар загальної практики - сімейний лікар",Q127/S127,0)))</f>
        <v>0</v>
      </c>
      <c r="R128" s="176">
        <f>IF($B$125="Лікар-педіатр","x",IF($B$125="Лікар-терапевт",R127/S127,IF($B$125="Лікар загальної практики - сімейний лікар",R127/S127,0)))</f>
        <v>0</v>
      </c>
      <c r="S128" s="176">
        <f>SUM(N128:R128)</f>
        <v>0</v>
      </c>
      <c r="T128" s="767"/>
      <c r="U128" s="176">
        <f>IF($B$125="Лікар-педіатр",U127/Z127,IF($B$125="Лікар-терапевт","х",IF($B$125="Лікар загальної практики - сімейний лікар",U127/Z127,0)))</f>
        <v>0</v>
      </c>
      <c r="V128" s="176">
        <f>IF($B$125="Лікар-педіатр",V127/Z127,IF($B$125="Лікар-терапевт","х",IF($B$125="Лікар загальної практики - сімейний лікар",V127/Z127,0)))</f>
        <v>0</v>
      </c>
      <c r="W128" s="176">
        <f>IF($B$125="Лікар-педіатр","x",IF($B$125="Лікар-терапевт",W127/Z127,IF($B$125="Лікар загальної практики - сімейний лікар",W127/Z127,0)))</f>
        <v>0</v>
      </c>
      <c r="X128" s="176">
        <f>IF($B$125="Лікар-педіатр","x",IF($B$125="Лікар-терапевт",X127/Z127,IF($B$125="Лікар загальної практики - сімейний лікар",X127/Z127,0)))</f>
        <v>0</v>
      </c>
      <c r="Y128" s="176">
        <f>IF($B$125="Лікар-педіатр","x",IF($B$125="Лікар-терапевт",Y127/Z127,IF($B$125="Лікар загальної практики - сімейний лікар",Y127/Z127,0)))</f>
        <v>0</v>
      </c>
      <c r="Z128" s="176">
        <f>SUM(U128:Y128)</f>
        <v>0</v>
      </c>
      <c r="AA128" s="767"/>
      <c r="AB128" s="176">
        <f>IF($B$125="Лікар-педіатр",AB127/AG127,IF($B$125="Лікар-терапевт","х",IF($B$125="Лікар загальної практики - сімейний лікар",AB127/AG127,0)))</f>
        <v>0</v>
      </c>
      <c r="AC128" s="176">
        <f>IF($B$125="Лікар-педіатр",AC127/AG127,IF($B$125="Лікар-терапевт","х",IF($B$125="Лікар загальної практики - сімейний лікар",AC127/AG127,0)))</f>
        <v>0</v>
      </c>
      <c r="AD128" s="176">
        <f>IF($B$125="Лікар-педіатр","x",IF($B$125="Лікар-терапевт",AD127/AG127,IF($B$125="Лікар загальної практики - сімейний лікар",AD127/AG127,0)))</f>
        <v>0</v>
      </c>
      <c r="AE128" s="176">
        <f>IF($B$125="Лікар-педіатр","x",IF($B$125="Лікар-терапевт",AE127/AG127,IF($B$125="Лікар загальної практики - сімейний лікар",AE127/AG127,0)))</f>
        <v>0</v>
      </c>
      <c r="AF128" s="176">
        <f>IF($B$125="Лікар-педіатр","x",IF($B$125="Лікар-терапевт",AF127/AG127,IF($B$125="Лікар загальної практики - сімейний лікар",AF127/AG127,0)))</f>
        <v>0</v>
      </c>
      <c r="AG128" s="176">
        <f>SUM(AB128:AF128)</f>
        <v>0</v>
      </c>
      <c r="AH128" s="767"/>
      <c r="AI128" s="174"/>
      <c r="AJ128" s="771"/>
      <c r="AK128" s="774"/>
      <c r="AL128" s="774"/>
      <c r="AM128" s="761"/>
      <c r="AN128" s="779"/>
      <c r="AO128" s="779"/>
      <c r="AP128" s="779"/>
      <c r="AQ128" s="779"/>
      <c r="AR128" s="782"/>
    </row>
    <row r="129" spans="1:44" s="52" customFormat="1" ht="45" customHeight="1" thickBot="1" x14ac:dyDescent="0.3">
      <c r="A129" s="170"/>
      <c r="B129" s="763"/>
      <c r="C129" s="764"/>
      <c r="D129" s="765"/>
      <c r="E129" s="784"/>
      <c r="F129" s="177" t="s">
        <v>425</v>
      </c>
      <c r="G129" s="178">
        <f>IF($B$125="Лікар загальної практики - сімейний лікар",AVERAGE(G125:G127),IF($B$125="Лікар-педіатр",AVERAGE(G125:G127),IF($B$125="Лікар-терапевт","х",0)))</f>
        <v>0</v>
      </c>
      <c r="H129" s="178">
        <f>IF($B$125="Лікар загальної практики - сімейний лікар",AVERAGE(H125:H127),IF($B$125="Лікар-педіатр",AVERAGE(H125:H127),IF($B$125="Лікар-терапевт","х",0)))</f>
        <v>0</v>
      </c>
      <c r="I129" s="178">
        <f>IF($B$125="Лікар загальної практики - сімейний лікар",AVERAGE(I125:I127),IF($B$125="Лікар-педіатр","x",IF($B$125="Лікар-терапевт",AVERAGE(I125:I127),0)))</f>
        <v>0</v>
      </c>
      <c r="J129" s="178">
        <f>IF($B$125="Лікар загальної практики - сімейний лікар",AVERAGE(J125:J127),IF($B$125="Лікар-педіатр","x",IF($B$125="Лікар-терапевт",AVERAGE(J125:J127),0)))</f>
        <v>0</v>
      </c>
      <c r="K129" s="178">
        <f>IF($B$125="Лікар загальної практики - сімейний лікар",AVERAGE(K125:K127),IF($B$125="Лікар-педіатр","x",IF($B$125="Лікар-терапевт",AVERAGE(K125:K127),0)))</f>
        <v>0</v>
      </c>
      <c r="L129" s="179">
        <f>SUM(G129:K129)</f>
        <v>0</v>
      </c>
      <c r="M129" s="768"/>
      <c r="N129" s="178">
        <f>IF($B$125="Лікар загальної практики - сімейний лікар",AVERAGE(N125:N127),IF($B$125="Лікар-педіатр",AVERAGE(N125:N127),IF($B$125="Лікар-терапевт","х",0)))</f>
        <v>0</v>
      </c>
      <c r="O129" s="178">
        <f>IF($B$125="Лікар загальної практики - сімейний лікар",AVERAGE(O125:O127),IF($B$125="Лікар-педіатр",AVERAGE(O125:O127),IF($B$125="Лікар-терапевт","х",0)))</f>
        <v>0</v>
      </c>
      <c r="P129" s="178">
        <f>IF($B$125="Лікар загальної практики - сімейний лікар",AVERAGE(P125:P127),IF($B$125="Лікар-педіатр","x",IF($B$125="Лікар-терапевт",AVERAGE(P125:P127),0)))</f>
        <v>0</v>
      </c>
      <c r="Q129" s="178">
        <f>IF($B$125="Лікар загальної практики - сімейний лікар",AVERAGE(Q125:Q127),IF($B$125="Лікар-педіатр","x",IF($B$125="Лікар-терапевт",AVERAGE(Q125:Q127),0)))</f>
        <v>0</v>
      </c>
      <c r="R129" s="178">
        <f>IF($B$125="Лікар загальної практики - сімейний лікар",AVERAGE(R125:R127),IF($B$125="Лікар-педіатр","x",IF($B$125="Лікар-терапевт",AVERAGE(R125:R127),0)))</f>
        <v>0</v>
      </c>
      <c r="S129" s="179">
        <f>SUM(N129:R129)</f>
        <v>0</v>
      </c>
      <c r="T129" s="768"/>
      <c r="U129" s="178">
        <f>IF($B$125="Лікар загальної практики - сімейний лікар",AVERAGE(U125:U127),IF($B$125="Лікар-педіатр",AVERAGE(U125:U127),IF($B$125="Лікар-терапевт","х",0)))</f>
        <v>0</v>
      </c>
      <c r="V129" s="178">
        <f>IF($B$125="Лікар загальної практики - сімейний лікар",AVERAGE(V125:V127),IF($B$125="Лікар-педіатр",AVERAGE(V125:V127),IF($B$125="Лікар-терапевт","х",0)))</f>
        <v>0</v>
      </c>
      <c r="W129" s="178">
        <f>IF($B$125="Лікар загальної практики - сімейний лікар",AVERAGE(W125:W127),IF($B$125="Лікар-педіатр","x",IF($B$125="Лікар-терапевт",AVERAGE(W125:W127),0)))</f>
        <v>0</v>
      </c>
      <c r="X129" s="178">
        <f>IF($B$125="Лікар загальної практики - сімейний лікар",AVERAGE(X125:X127),IF($B$125="Лікар-педіатр","x",IF($B$125="Лікар-терапевт",AVERAGE(X125:X127),0)))</f>
        <v>0</v>
      </c>
      <c r="Y129" s="178">
        <f>IF($B$125="Лікар загальної практики - сімейний лікар",AVERAGE(Y125:Y127),IF($B$125="Лікар-педіатр","x",IF($B$125="Лікар-терапевт",AVERAGE(Y125:Y127),0)))</f>
        <v>0</v>
      </c>
      <c r="Z129" s="179">
        <f>SUM(U129:Y129)</f>
        <v>0</v>
      </c>
      <c r="AA129" s="768"/>
      <c r="AB129" s="178">
        <f>IF($B$125="Лікар загальної практики - сімейний лікар",AVERAGE(AB125:AB127),IF($B$125="Лікар-педіатр",AVERAGE(AB125:AB127),IF($B$125="Лікар-терапевт","х",0)))</f>
        <v>0</v>
      </c>
      <c r="AC129" s="178">
        <f>IF($B$125="Лікар загальної практики - сімейний лікар",AVERAGE(AC125:AC127),IF($B$125="Лікар-педіатр",AVERAGE(AC125:AC127),IF($B$125="Лікар-терапевт","х",0)))</f>
        <v>0</v>
      </c>
      <c r="AD129" s="178">
        <f>IF($B$125="Лікар загальної практики - сімейний лікар",AVERAGE(AD125:AD127),IF($B$125="Лікар-педіатр","x",IF($B$125="Лікар-терапевт",AVERAGE(AD125:AD127),0)))</f>
        <v>0</v>
      </c>
      <c r="AE129" s="178">
        <f>IF($B$125="Лікар загальної практики - сімейний лікар",AVERAGE(AE125:AE127),IF($B$125="Лікар-педіатр","x",IF($B$125="Лікар-терапевт",AVERAGE(AE125:AE127),0)))</f>
        <v>0</v>
      </c>
      <c r="AF129" s="178">
        <f>IF($B$125="Лікар загальної практики - сімейний лікар",AVERAGE(AF125:AF127),IF($B$125="Лікар-педіатр","x",IF($B$125="Лікар-терапевт",AVERAGE(AF125:AF127),0)))</f>
        <v>0</v>
      </c>
      <c r="AG129" s="179">
        <f>SUM(AB129:AF129)</f>
        <v>0</v>
      </c>
      <c r="AH129" s="769"/>
      <c r="AI129" s="174"/>
      <c r="AJ129" s="771"/>
      <c r="AK129" s="774"/>
      <c r="AL129" s="774"/>
      <c r="AM129" s="762"/>
      <c r="AN129" s="780"/>
      <c r="AO129" s="780"/>
      <c r="AP129" s="780"/>
      <c r="AQ129" s="780"/>
      <c r="AR129" s="783"/>
    </row>
    <row r="130" spans="1:44" s="52" customFormat="1" ht="40.5" x14ac:dyDescent="0.25">
      <c r="A130" s="170"/>
      <c r="B130" s="763"/>
      <c r="C130" s="764"/>
      <c r="D130" s="765"/>
      <c r="E130" s="764"/>
      <c r="F130" s="210" t="str">
        <f>IF(B125="Лікар-педіатр",Законод!$C$17,IF(B125="Лікар загальної практики - сімейний лікар",Законод!$C$21,IF(B125="Лікар-терапевт",Законод!$C$25,"х")))</f>
        <v>х</v>
      </c>
      <c r="G130" s="181">
        <f>IF($B$125="Лікар загальної практики - сімейний лікар",IF(L129&lt;=Законод!$C$22,G129,Законод!$C$22*'01_Доходи'!G128),IF($B$125="Лікар-педіатр",IF(L129&lt;=Законод!$C$18,G129,Законод!$C$18*'01_Доходи'!G128),IF($B$125="Лікар-терапевт","x",0)))</f>
        <v>0</v>
      </c>
      <c r="H130" s="181">
        <f>IF($B$125="Лікар загальної практики - сімейний лікар",IF(L129&lt;=Законод!$C$22,H129,Законод!$C$22*'01_Доходи'!H128),IF($B$125="Лікар-педіатр",IF(L129&lt;=Законод!$C$18,H129,Законод!$C$18*'01_Доходи'!H128),IF($B$125="Лікар-терапевт","x",0)))</f>
        <v>0</v>
      </c>
      <c r="I130" s="181">
        <f>IF($B$125="Лікар загальної практики - сімейний лікар",IF(L129&lt;=Законод!$C$22,I129,Законод!$C$22*'01_Доходи'!I128),IF($B$125="Лікар-педіатр","x",IF($B$125="Лікар-терапевт",IF(L129&lt;=Законод!$C$26,I129,Законод!$C$26*'01_Доходи'!I128),0)))</f>
        <v>0</v>
      </c>
      <c r="J130" s="181">
        <f>IF($B$125="Лікар загальної практики - сімейний лікар",IF(L129&lt;=Законод!$C$22,J129,Законод!$C$22*'01_Доходи'!J128),IF($B$125="Лікар-педіатр","x",IF($B$125="Лікар-терапевт",IF(L129&lt;=Законод!$C$26,J129,Законод!$C$26*'01_Доходи'!J128),0)))</f>
        <v>0</v>
      </c>
      <c r="K130" s="181">
        <f>IF($B$125="Лікар загальної практики - сімейний лікар",IF(L129&lt;=Законод!$C$22,K129,Законод!$C$22*'01_Доходи'!K128),IF($B$125="Лікар-педіатр","x",IF($B$125="Лікар-терапевт",IF(L129&lt;=Законод!$C$26,K129,Законод!$C$26*'01_Доходи'!K128),0)))</f>
        <v>0</v>
      </c>
      <c r="L130" s="182">
        <f>SUM(G130:K130)</f>
        <v>0</v>
      </c>
      <c r="M130" s="767"/>
      <c r="N130" s="181">
        <f>IF($B$125="Лікар загальної практики - сімейний лікар",IF(S129&lt;=Законод!$C$22,N129,Законод!$C$22*'01_Доходи'!N128),IF($B$125="Лікар-педіатр",IF(S129&lt;=Законод!$C$18,N129,Законод!$C$18*'01_Доходи'!N128),IF($B$125="Лікар-терапевт","x",0)))</f>
        <v>0</v>
      </c>
      <c r="O130" s="181">
        <f>IF($B$125="Лікар загальної практики - сімейний лікар",IF(S129&lt;=Законод!$C$22,O129,Законод!$C$22*'01_Доходи'!O128),IF($B$125="Лікар-педіатр",IF(S129&lt;=Законод!$C$18,O129,Законод!$C$18*'01_Доходи'!O128),IF($B$125="Лікар-терапевт","x",0)))</f>
        <v>0</v>
      </c>
      <c r="P130" s="181">
        <f>IF($B$125="Лікар загальної практики - сімейний лікар",IF(S129&lt;=Законод!$C$22,P129,Законод!$C$22*'01_Доходи'!P128),IF($B$125="Лікар-педіатр","x",IF($B$125="Лікар-терапевт",IF(S129&lt;=Законод!$C$26,P129,Законод!$C$26*'01_Доходи'!P128),0)))</f>
        <v>0</v>
      </c>
      <c r="Q130" s="181">
        <f>IF($B$125="Лікар загальної практики - сімейний лікар",IF(S129&lt;=Законод!$C$22,Q129,Законод!$C$22*'01_Доходи'!Q128),IF($B$125="Лікар-педіатр","x",IF($B$125="Лікар-терапевт",IF(S129&lt;=Законод!$C$26,Q129,Законод!$C$26*'01_Доходи'!Q128),0)))</f>
        <v>0</v>
      </c>
      <c r="R130" s="181">
        <f>IF($B$125="Лікар загальної практики - сімейний лікар",IF(S129&lt;=Законод!$C$22,R129,Законод!$C$22*'01_Доходи'!R128),IF($B$125="Лікар-педіатр","x",IF($B$125="Лікар-терапевт",IF(S129&lt;=Законод!$C$26,R129,Законод!$C$26*'01_Доходи'!R128),0)))</f>
        <v>0</v>
      </c>
      <c r="S130" s="182">
        <f>SUM(N130:R130)</f>
        <v>0</v>
      </c>
      <c r="T130" s="767"/>
      <c r="U130" s="181">
        <f>IF($B$125="Лікар загальної практики - сімейний лікар",IF(Z129&lt;=Законод!$C$22,U129,Законод!$C$22*'01_Доходи'!U128),IF($B$125="Лікар-педіатр",IF(Z129&lt;=Законод!$C$18,U129,Законод!$C$18*'01_Доходи'!U128),IF($B$125="Лікар-терапевт","x",0)))</f>
        <v>0</v>
      </c>
      <c r="V130" s="181">
        <f>IF($B$125="Лікар загальної практики - сімейний лікар",IF(Z129&lt;=Законод!$C$22,V129,Законод!$C$22*'01_Доходи'!V128),IF($B$125="Лікар-педіатр",IF(Z129&lt;=Законод!$C$18,V129,Законод!$C$18*'01_Доходи'!V128),IF($B$125="Лікар-терапевт","x",0)))</f>
        <v>0</v>
      </c>
      <c r="W130" s="181">
        <f>IF($B$125="Лікар загальної практики - сімейний лікар",IF(Z129&lt;=Законод!$C$22,W129,Законод!$C$22*'01_Доходи'!W128),IF($B$125="Лікар-педіатр","x",IF($B$125="Лікар-терапевт",IF(Z129&lt;=Законод!$C$26,W129,Законод!$C$26*'01_Доходи'!W128),0)))</f>
        <v>0</v>
      </c>
      <c r="X130" s="181">
        <f>IF($B$125="Лікар загальної практики - сімейний лікар",IF(Z129&lt;=Законод!$C$22,X129,Законод!$C$22*'01_Доходи'!X128),IF($B$125="Лікар-педіатр","x",IF($B$125="Лікар-терапевт",IF(Z129&lt;=Законод!$C$26,X129,Законод!$C$26*'01_Доходи'!X128),0)))</f>
        <v>0</v>
      </c>
      <c r="Y130" s="181">
        <f>IF($B$125="Лікар загальної практики - сімейний лікар",IF(Z129&lt;=Законод!$C$22,Y129,Законод!$C$22*'01_Доходи'!Y128),IF($B$125="Лікар-педіатр","x",IF($B$125="Лікар-терапевт",IF(Z129&lt;=Законод!$C$26,Y129,Законод!$C$26*'01_Доходи'!Y128),0)))</f>
        <v>0</v>
      </c>
      <c r="Z130" s="182">
        <f>SUM(U130:Y130)</f>
        <v>0</v>
      </c>
      <c r="AA130" s="767"/>
      <c r="AB130" s="181">
        <f>IF($B$125="Лікар загальної практики - сімейний лікар",IF(AG129&lt;=Законод!$C$22,AB129,Законод!$C$22*'01_Доходи'!AB128),IF($B$125="Лікар-педіатр",IF(AG129&lt;=Законод!$C$18,AB129,Законод!$C$18*'01_Доходи'!AB128),IF($B$125="Лікар-терапевт","x",0)))</f>
        <v>0</v>
      </c>
      <c r="AC130" s="181">
        <f>IF($B$125="Лікар загальної практики - сімейний лікар",IF(AG129&lt;=Законод!$C$22,AC129,Законод!$C$22*'01_Доходи'!AC128),IF($B$125="Лікар-педіатр",IF(AG129&lt;=Законод!$C$18,AC129,Законод!$C$18*'01_Доходи'!AC128),IF($B$125="Лікар-терапевт","x",0)))</f>
        <v>0</v>
      </c>
      <c r="AD130" s="181">
        <f>IF($B$125="Лікар загальної практики - сімейний лікар",IF(AG129&lt;=Законод!$C$22,AD129,Законод!$C$22*'01_Доходи'!AD128),IF($B$125="Лікар-педіатр","x",IF($B$125="Лікар-терапевт",IF(AG129&lt;=Законод!$C$26,AD129,Законод!$C$26*'01_Доходи'!AD128),0)))</f>
        <v>0</v>
      </c>
      <c r="AE130" s="181">
        <f>IF($B$125="Лікар загальної практики - сімейний лікар",IF(AG129&lt;=Законод!$C$22,AE129,Законод!$C$22*'01_Доходи'!AE128),IF($B$125="Лікар-педіатр","x",IF($B$125="Лікар-терапевт",IF(AG129&lt;=Законод!$C$26,AE129,Законод!$C$26*'01_Доходи'!AE128),0)))</f>
        <v>0</v>
      </c>
      <c r="AF130" s="181">
        <f>IF($B$125="Лікар загальної практики - сімейний лікар",IF(AG129&lt;=Законод!$C$22,AF129,Законод!$C$22*'01_Доходи'!AF128),IF($B$125="Лікар-педіатр","x",IF($B$125="Лікар-терапевт",IF(AG129&lt;=Законод!$C$26,AF129,Законод!$C$26*'01_Доходи'!AF128),0)))</f>
        <v>0</v>
      </c>
      <c r="AG130" s="182">
        <f>SUM(AB130:AF130)</f>
        <v>0</v>
      </c>
      <c r="AH130" s="767"/>
      <c r="AI130" s="174"/>
      <c r="AJ130" s="771"/>
      <c r="AK130" s="774"/>
      <c r="AL130" s="774"/>
      <c r="AM130" s="318" t="s">
        <v>186</v>
      </c>
      <c r="AN130" s="183">
        <f>IF(B125="Лікар загальної практики - сімейний лікар",G130*Законод!$C$11+'01_Доходи'!H130*Законод!$D$11+'01_Доходи'!I130*Законод!$E$11+'01_Доходи'!J130*Законод!$F$11+'01_Доходи'!K130*Законод!$G$11,IF(B125="Лікар-педіатр",G130*Законод!$C$11+'01_Доходи'!H130*Законод!$D$11,IF(B125="Лікар-терапевт",'01_Доходи'!I130*Законод!$E$11+'01_Доходи'!J130*Законод!$F$11+'01_Доходи'!K130*Законод!$G$11,0)))</f>
        <v>0</v>
      </c>
      <c r="AO130" s="183">
        <f>IF(B125="Лікар загальної практики - сімейний лікар",N130*Законод!$C$11+'01_Доходи'!O130*Законод!$D$11+'01_Доходи'!P130*Законод!$E$11+'01_Доходи'!Q130*Законод!$F$11+'01_Доходи'!R130*Законод!$G$11,IF(B125="Лікар-педіатр",N130*Законод!$C$11+'01_Доходи'!O130*Законод!$D$11,IF(B125="Лікар-терапевт",'01_Доходи'!P130*Законод!$E$11+'01_Доходи'!Q130*Законод!$F$11+'01_Доходи'!R130*Законод!$G$11,0)))</f>
        <v>0</v>
      </c>
      <c r="AP130" s="183">
        <f>IF(B125="Лікар загальної практики - сімейний лікар",U130*Законод!$C$11+'01_Доходи'!V130*Законод!$D$11+'01_Доходи'!W130*Законод!$E$11+'01_Доходи'!X130*Законод!$F$11+'01_Доходи'!Y130*Законод!$G$11,IF(B125="Лікар-педіатр",U130*Законод!$C$11+'01_Доходи'!V130*Законод!$D$11,IF(B125="Лікар-терапевт",'01_Доходи'!W130*Законод!$E$11+'01_Доходи'!X130*Законод!$F$11+'01_Доходи'!Y130*Законод!$G$11,0)))</f>
        <v>0</v>
      </c>
      <c r="AQ130" s="183">
        <f>IF(B125="Лікар загальної практики - сімейний лікар",AB130*Законод!$C$11+'01_Доходи'!AC130*Законод!$D$11+'01_Доходи'!AD130*Законод!$E$11+'01_Доходи'!AE130*Законод!$F$11+'01_Доходи'!AF130*Законод!$G$11,IF(B125="Лікар-педіатр",AB130*Законод!$C$11+'01_Доходи'!AC130*Законод!$D$11,IF(B125="Лікар-терапевт",'01_Доходи'!AD130*Законод!$E$11+'01_Доходи'!AE130*Законод!$F$11+'01_Доходи'!AF130*Законод!$G$11,0)))</f>
        <v>0</v>
      </c>
      <c r="AR130" s="184">
        <f>SUM(AN130:AQ130)</f>
        <v>0</v>
      </c>
    </row>
    <row r="131" spans="1:44" s="52" customFormat="1" ht="31.9" customHeight="1" x14ac:dyDescent="0.25">
      <c r="A131" s="170"/>
      <c r="B131" s="763"/>
      <c r="C131" s="764"/>
      <c r="D131" s="765"/>
      <c r="E131" s="764"/>
      <c r="F131" s="211" t="str">
        <f>IF(B125="Лікар-педіатр",Законод!$E$17,IF(B125="Лікар загальної практики - сімейний лікар",Законод!$E$21,IF(B125="Лікар-терапевт",Законод!$E$25,"х")))</f>
        <v>х</v>
      </c>
      <c r="G131" s="776" t="s">
        <v>158</v>
      </c>
      <c r="H131" s="776"/>
      <c r="I131" s="776"/>
      <c r="J131" s="776"/>
      <c r="K131" s="776"/>
      <c r="L131" s="169">
        <f>IF($B$125="Лікар загальної практики - сімейний лікар",IF(L129&lt;Законод!$C$22,0,(IF(AND(L129&gt;=Законод!$E$22,L129&lt;=Законод!$E$23),L129-Законод!$C$22,IF('01_Доходи'!L129&gt;=Законод!$F$22,Законод!$E$24,0)))),IF($B$125="Лікар-педіатр",IF(L129&lt;Законод!$C$18,0,(IF(AND(L129&gt;=Законод!$E$18,L129&lt;=Законод!$E$19),L129-Законод!$C$18,IF('01_Доходи'!L129&gt;=Законод!$F$18,Законод!$E$20,0)))),IF($B$125="Лікар-терапевт",IF(L129&lt;Законод!$C$26,0,(IF(AND(L129&gt;=Законод!$E$26,L129&lt;=Законод!$E$27),L129-Законод!$C$26,IF('01_Доходи'!L129&gt;=Законод!$F$26,Законод!$E$28,0)))),0)))</f>
        <v>0</v>
      </c>
      <c r="M131" s="767"/>
      <c r="N131" s="776" t="s">
        <v>158</v>
      </c>
      <c r="O131" s="776"/>
      <c r="P131" s="776"/>
      <c r="Q131" s="776"/>
      <c r="R131" s="776"/>
      <c r="S131" s="169">
        <f>IF($B$125="Лікар загальної практики - сімейний лікар",IF(S129&lt;Законод!$C$22,0,(IF(AND(S129&gt;=Законод!$E$22,S129&lt;=Законод!$E$23),S129-Законод!$C$22,IF('01_Доходи'!S129&gt;=Законод!$F$22,Законод!$E$24,0)))),IF($B$125="Лікар-педіатр",IF(S129&lt;Законод!$C$18,0,(IF(AND(S129&gt;=Законод!$E$18,S129&lt;=Законод!$E$19),S129-Законод!$C$18,IF('01_Доходи'!S129&gt;=Законод!$F$18,Законод!$E$20,0)))),IF($B$125="Лікар-терапевт",IF(S129&lt;Законод!$C$26,0,(IF(AND(S129&gt;=Законод!$E$26,S129&lt;=Законод!$E$27),S129-Законод!$C$26,IF('01_Доходи'!S129&gt;=Законод!$F$26,Законод!$E$28,0)))),0)))</f>
        <v>0</v>
      </c>
      <c r="T131" s="767"/>
      <c r="U131" s="776" t="s">
        <v>158</v>
      </c>
      <c r="V131" s="776"/>
      <c r="W131" s="776"/>
      <c r="X131" s="776"/>
      <c r="Y131" s="776"/>
      <c r="Z131" s="169">
        <f>IF($B$125="Лікар загальної практики - сімейний лікар",IF(Z129&lt;Законод!$C$22,0,(IF(AND(Z129&gt;=Законод!$E$22,Z129&lt;=Законод!$E$23),Z129-Законод!$C$22,IF('01_Доходи'!Z129&gt;=Законод!$F$22,Законод!$E$24,0)))),IF($B$125="Лікар-педіатр",IF(Z129&lt;Законод!$C$18,0,(IF(AND(Z129&gt;=Законод!$E$18,Z129&lt;=Законод!$E$19),Z129-Законод!$C$18,IF('01_Доходи'!Z129&gt;=Законод!$F$18,Законод!$E$20,0)))),IF($B$125="Лікар-терапевт",IF(Z129&lt;Законод!$C$26,0,(IF(AND(Z129&gt;=Законод!$E$26,Z129&lt;=Законод!$E$27),Z129-Законод!$C$26,IF('01_Доходи'!Z129&gt;=Законод!$F$26,Законод!$E$28,0)))),0)))</f>
        <v>0</v>
      </c>
      <c r="AA131" s="767"/>
      <c r="AB131" s="776" t="s">
        <v>158</v>
      </c>
      <c r="AC131" s="776"/>
      <c r="AD131" s="776"/>
      <c r="AE131" s="776"/>
      <c r="AF131" s="776"/>
      <c r="AG131" s="169">
        <f>IF($B$125="Лікар загальної практики - сімейний лікар",IF(AG129&lt;Законод!$C$22,0,(IF(AND(AG129&gt;=Законод!$E$22,AG129&lt;=Законод!$E$23),AG129-Законод!$C$22,IF('01_Доходи'!AG129&gt;=Законод!$F$22,Законод!$E$24,0)))),IF($B$125="Лікар-педіатр",IF(AG129&lt;Законод!$C$18,0,(IF(AND(AG129&gt;=Законод!$E$18,AG129&lt;=Законод!$E$19),AG129-Законод!$C$18,IF('01_Доходи'!AG129&gt;=Законод!$F$18,Законод!$E$20,0)))),IF($B$125="Лікар-терапевт",IF(AG129&lt;Законод!$C$26,0,(IF(AND(AG129&gt;=Законод!$E$26,AG129&lt;=Законод!$E$27),AG129-Законод!$C$26,IF('01_Доходи'!AG129&gt;=Законод!$F$26,Законод!$E$28,0)))),0)))</f>
        <v>0</v>
      </c>
      <c r="AH131" s="767"/>
      <c r="AI131" s="174"/>
      <c r="AJ131" s="771"/>
      <c r="AK131" s="774"/>
      <c r="AL131" s="774"/>
      <c r="AM131" s="757" t="s">
        <v>187</v>
      </c>
      <c r="AN131" s="183">
        <f>IF(B125="Лікар загальної практики - сімейний лікар",L131*Законод!$C$9/4*Законод!$E$16,IF(B125="Лікар-педіатр",L131*Законод!$C$9/4*Законод!$E$16,IF(B125="Лікар-терапевт",L131*Законод!$C$9/4*Законод!$E$16,0)))</f>
        <v>0</v>
      </c>
      <c r="AO131" s="183">
        <f>IF(B125="Лікар загальної практики - сімейний лікар",S131*Законод!$C$9/4*Законод!$E$16,IF(B125="Лікар-педіатр",S131*Законод!$C$9/4*Законод!$E$16,IF(B125="Лікар-терапевт",S131*Законод!$C$9/4*Законод!$E$16,0)))</f>
        <v>0</v>
      </c>
      <c r="AP131" s="183">
        <f>IF(B125="Лікар загальної практики - сімейний лікар",Z131*Законод!$C$9/4*Законод!$E$16,IF(B125="Лікар-педіатр",Z131*Законод!$C$9/4*Законод!$E$16,IF(B125="Лікар-терапевт",Z131*Законод!$C$9/4*Законод!$E$16,0)))</f>
        <v>0</v>
      </c>
      <c r="AQ131" s="183">
        <f>IF(B125="Лікар загальної практики - сімейний лікар",AG131*Законод!$C$9/4*Законод!$E$16,IF(B125="Лікар-педіатр",AG131*Законод!$C$9/4*Законод!$E$16,IF(B125="Лікар-терапевт",AG131*Законод!$C$9/4*Законод!$E$16,0)))</f>
        <v>0</v>
      </c>
      <c r="AR131" s="184">
        <f>SUM(AN131:AQ131)</f>
        <v>0</v>
      </c>
    </row>
    <row r="132" spans="1:44" s="52" customFormat="1" ht="31.9" customHeight="1" x14ac:dyDescent="0.25">
      <c r="A132" s="170"/>
      <c r="B132" s="763"/>
      <c r="C132" s="764"/>
      <c r="D132" s="765"/>
      <c r="E132" s="764"/>
      <c r="F132" s="211" t="str">
        <f>IF(B125="Лікар-педіатр",Законод!$F$17,IF(B125="Лікар загальної практики - сімейний лікар",Законод!$F$21,IF(B125="Лікар-терапевт",Законод!$F$25,"х")))</f>
        <v>х</v>
      </c>
      <c r="G132" s="776" t="s">
        <v>158</v>
      </c>
      <c r="H132" s="776"/>
      <c r="I132" s="776"/>
      <c r="J132" s="776"/>
      <c r="K132" s="776"/>
      <c r="L132" s="169">
        <f>IF($B$125="Лікар загальної практики - сімейний лікар",IF(L129&lt;Законод!$C$22,0,(IF(AND(L129&gt;=Законод!$F$22,L129&lt;=Законод!$F$23),L129-Законод!$E$23,IF('01_Доходи'!L129&gt;=Законод!$G$22,Законод!$F$24,0)))),IF($B$125="Лікар-педіатр",IF(L129&lt;Законод!$C$18,0,(IF(AND(L129&gt;=Законод!$F$18,L129&lt;=Законод!$F$19),L129-Законод!$E$19,IF('01_Доходи'!L129&gt;=Законод!$G$18,Законод!$F$20,0)))),IF($B$125="Лікар-терапевт",IF(L129&lt;Законод!$C$26,0,(IF(AND(L129&gt;=Законод!$F$26,L129&lt;=Законод!$F$27),L129-Законод!$E$27,IF('01_Доходи'!L129&gt;=Законод!$G$26,Законод!$F$28,0)))),0)))</f>
        <v>0</v>
      </c>
      <c r="M132" s="767"/>
      <c r="N132" s="776" t="s">
        <v>158</v>
      </c>
      <c r="O132" s="776"/>
      <c r="P132" s="776"/>
      <c r="Q132" s="776"/>
      <c r="R132" s="776"/>
      <c r="S132" s="169">
        <f>IF($B$125="Лікар загальної практики - сімейний лікар",IF(S129&lt;Законод!$C$22,0,(IF(AND(S129&gt;=Законод!$F$22,S129&lt;=Законод!$F$23),S129-Законод!$E$23,IF('01_Доходи'!S129&gt;=Законод!$G$22,Законод!$F$24,0)))),IF($B$125="Лікар-педіатр",IF(S129&lt;Законод!$C$18,0,(IF(AND(S129&gt;=Законод!$F$18,S129&lt;=Законод!$F$19),S129-Законод!$E$19,IF('01_Доходи'!S129&gt;=Законод!$G$18,Законод!$F$20,0)))),IF($B$125="Лікар-терапевт",IF(S129&lt;Законод!$C$26,0,(IF(AND(S129&gt;=Законод!$F$26,S129&lt;=Законод!$F$27),S129-Законод!$E$27,IF('01_Доходи'!S129&gt;=Законод!$G$26,Законод!$F$28,0)))),0)))</f>
        <v>0</v>
      </c>
      <c r="T132" s="767"/>
      <c r="U132" s="776" t="s">
        <v>158</v>
      </c>
      <c r="V132" s="776"/>
      <c r="W132" s="776"/>
      <c r="X132" s="776"/>
      <c r="Y132" s="776"/>
      <c r="Z132" s="169">
        <f>IF($B$125="Лікар загальної практики - сімейний лікар",IF(Z129&lt;Законод!$C$22,0,(IF(AND(Z129&gt;=Законод!$F$22,Z129&lt;=Законод!$F$23),Z129-Законод!$E$23,IF('01_Доходи'!Z129&gt;=Законод!$G$22,Законод!$F$24,0)))),IF($B$125="Лікар-педіатр",IF(Z129&lt;Законод!$C$18,0,(IF(AND(Z129&gt;=Законод!$F$18,Z129&lt;=Законод!$F$19),Z129-Законод!$E$19,IF('01_Доходи'!Z129&gt;=Законод!$G$18,Законод!$F$20,0)))),IF($B$125="Лікар-терапевт",IF(Z129&lt;Законод!$C$26,0,(IF(AND(Z129&gt;=Законод!$F$26,Z129&lt;=Законод!$F$27),Z129-Законод!$E$27,IF('01_Доходи'!Z129&gt;=Законод!$G$26,Законод!$F$28,0)))),0)))</f>
        <v>0</v>
      </c>
      <c r="AA132" s="767"/>
      <c r="AB132" s="776" t="s">
        <v>158</v>
      </c>
      <c r="AC132" s="776"/>
      <c r="AD132" s="776"/>
      <c r="AE132" s="776"/>
      <c r="AF132" s="776"/>
      <c r="AG132" s="169">
        <f>IF($B$125="Лікар загальної практики - сімейний лікар",IF(AG129&lt;Законод!$C$22,0,(IF(AND(AG129&gt;=Законод!$F$22,AG129&lt;=Законод!$F$23),AG129-Законод!$E$23,IF('01_Доходи'!AG129&gt;=Законод!$G$22,Законод!$F$24,0)))),IF($B$125="Лікар-педіатр",IF(AG129&lt;Законод!$C$18,0,(IF(AND(AG129&gt;=Законод!$F$18,AG129&lt;=Законод!$F$19),AG129-Законод!$E$19,IF('01_Доходи'!AG129&gt;=Законод!$G$18,Законод!$F$20,0)))),IF($B$125="Лікар-терапевт",IF(AG129&lt;Законод!$C$26,0,(IF(AND(AG129&gt;=Законод!$F$26,AG129&lt;=Законод!$F$27),AG129-Законод!$E$27,IF('01_Доходи'!AG129&gt;=Законод!$G$26,Законод!$F$28,0)))),0)))</f>
        <v>0</v>
      </c>
      <c r="AH132" s="767"/>
      <c r="AI132" s="174"/>
      <c r="AJ132" s="771"/>
      <c r="AK132" s="774"/>
      <c r="AL132" s="774"/>
      <c r="AM132" s="758"/>
      <c r="AN132" s="183">
        <f>IF(B125="Лікар загальної практики - сімейний лікар",L132*Законод!$C$9/4*Законод!$F$16,IF(B125="Лікар-педіатр",L132*Законод!$C$9/4*Законод!$F$16,IF(B125="Лікар-терапевт",L132*Законод!$C$9/4*Законод!$F$16,0)))</f>
        <v>0</v>
      </c>
      <c r="AO132" s="183">
        <f>IF(B125="Лікар загальної практики - сімейний лікар",S132*Законод!$C$9/4*Законод!$F$16,IF(B125="Лікар-педіатр",S132*Законод!$C$9/4*Законод!$F$16,IF(B125="Лікар-терапевт",S132*Законод!$C$9/4*Законод!$F$16,0)))</f>
        <v>0</v>
      </c>
      <c r="AP132" s="183">
        <f>IF(B125="Лікар загальної практики - сімейний лікар",Z132*Законод!$C$9/4*Законод!$F$16,IF(B125="Лікар-педіатр",Z132*Законод!$C$9/4*Законод!$F$16,IF(B125="Лікар-терапевт",Z132*Законод!$C$9/4*Законод!$F$16,0)))</f>
        <v>0</v>
      </c>
      <c r="AQ132" s="183">
        <f>IF(B125="Лікар загальної практики - сімейний лікар",AG132*Законод!$C$9/4*Законод!$F$16,IF(B125="Лікар-педіатр",AG132*Законод!$C$9/4*Законод!$F$16,IF(B125="Лікар-терапевт",AG132*Законод!$C$9/4*Законод!$F$16,0)))</f>
        <v>0</v>
      </c>
      <c r="AR132" s="184">
        <f>SUM(AN132:AQ132)</f>
        <v>0</v>
      </c>
    </row>
    <row r="133" spans="1:44" s="52" customFormat="1" ht="31.9" customHeight="1" x14ac:dyDescent="0.25">
      <c r="A133" s="170"/>
      <c r="B133" s="763"/>
      <c r="C133" s="764"/>
      <c r="D133" s="765"/>
      <c r="E133" s="764"/>
      <c r="F133" s="211" t="str">
        <f>IF(B125="Лікар-педіатр",Законод!$G$17,IF(B125="Лікар загальної практики - сімейний лікар",Законод!$G$21,IF(B125="Лікар-терапевт",Законод!$G$25,"х")))</f>
        <v>х</v>
      </c>
      <c r="G133" s="776" t="s">
        <v>158</v>
      </c>
      <c r="H133" s="776"/>
      <c r="I133" s="776"/>
      <c r="J133" s="776"/>
      <c r="K133" s="776"/>
      <c r="L133" s="169">
        <f>IF($B$125="Лікар загальної практики - сімейний лікар",IF(L129&lt;Законод!$C$22,0,(IF(AND(L129&gt;=Законод!$G$22,L129&lt;=Законод!$G$23),L129-Законод!$F$23,IF('01_Доходи'!L129&gt;=Законод!$H$22,Законод!$G$24,0)))),IF($B$125="Лікар-педіатр",IF(L129&lt;Законод!$C$18,0,(IF(AND(L129&gt;=Законод!$G$18,L129&lt;=Законод!$G$19),L129-Законод!$F$19,IF('01_Доходи'!L129&gt;=Законод!$H$18,Законод!$G$20,0)))),IF($B$125="Лікар-терапевт",IF(L129&lt;Законод!$C$26,0,(IF(AND(L129&gt;=Законод!$G$26,L129&lt;=Законод!$G$27),L129-Законод!$F$27,IF('01_Доходи'!L129&gt;=Законод!$H$26,Законод!$G$28,0)))),0)))</f>
        <v>0</v>
      </c>
      <c r="M133" s="767"/>
      <c r="N133" s="776" t="s">
        <v>158</v>
      </c>
      <c r="O133" s="776"/>
      <c r="P133" s="776"/>
      <c r="Q133" s="776"/>
      <c r="R133" s="776"/>
      <c r="S133" s="169">
        <f>IF($B$125="Лікар загальної практики - сімейний лікар",IF(S129&lt;Законод!$C$22,0,(IF(AND(S129&gt;=Законод!$G$22,S129&lt;=Законод!$G$23),S129-Законод!$F$23,IF('01_Доходи'!S129&gt;=Законод!$H$22,Законод!$G$24,0)))),IF($B$125="Лікар-педіатр",IF(S129&lt;Законод!$C$18,0,(IF(AND(S129&gt;=Законод!$G$18,S129&lt;=Законод!$G$19),S129-Законод!$F$19,IF('01_Доходи'!S129&gt;=Законод!$H$18,Законод!$G$20,0)))),IF($B$125="Лікар-терапевт",IF(S129&lt;Законод!$C$26,0,(IF(AND(S129&gt;=Законод!$G$26,S129&lt;=Законод!$G$27),S129-Законод!$F$27,IF('01_Доходи'!S129&gt;=Законод!$H$26,Законод!$G$28,0)))),0)))</f>
        <v>0</v>
      </c>
      <c r="T133" s="767"/>
      <c r="U133" s="776" t="s">
        <v>158</v>
      </c>
      <c r="V133" s="776"/>
      <c r="W133" s="776"/>
      <c r="X133" s="776"/>
      <c r="Y133" s="776"/>
      <c r="Z133" s="169">
        <f>IF($B$125="Лікар загальної практики - сімейний лікар",IF(Z129&lt;Законод!$C$22,0,(IF(AND(Z129&gt;=Законод!$G$22,Z129&lt;=Законод!$G$23),Z129-Законод!$F$23,IF('01_Доходи'!Z129&gt;=Законод!$H$22,Законод!$G$24,0)))),IF($B$125="Лікар-педіатр",IF(Z129&lt;Законод!$C$18,0,(IF(AND(Z129&gt;=Законод!$G$18,Z129&lt;=Законод!$G$19),Z129-Законод!$F$19,IF('01_Доходи'!Z129&gt;=Законод!$H$18,Законод!$G$20,0)))),IF($B$125="Лікар-терапевт",IF(Z129&lt;Законод!$C$26,0,(IF(AND(Z129&gt;=Законод!$G$26,Z129&lt;=Законод!$G$27),Z129-Законод!$F$27,IF('01_Доходи'!Z129&gt;=Законод!$H$26,Законод!$G$28,0)))),0)))</f>
        <v>0</v>
      </c>
      <c r="AA133" s="767"/>
      <c r="AB133" s="776" t="s">
        <v>158</v>
      </c>
      <c r="AC133" s="776"/>
      <c r="AD133" s="776"/>
      <c r="AE133" s="776"/>
      <c r="AF133" s="776"/>
      <c r="AG133" s="169">
        <f>IF($B$125="Лікар загальної практики - сімейний лікар",IF(AG129&lt;Законод!$C$22,0,(IF(AND(AG129&gt;=Законод!$G$22,AG129&lt;=Законод!$G$23),AG129-Законод!$F$23,IF('01_Доходи'!AG129&gt;=Законод!$H$22,Законод!$G$24,0)))),IF($B$125="Лікар-педіатр",IF(AG129&lt;Законод!$C$18,0,(IF(AND(AG129&gt;=Законод!$G$18,AG129&lt;=Законод!$G$19),AG129-Законод!$F$19,IF('01_Доходи'!AG129&gt;=Законод!$H$18,Законод!$G$20,0)))),IF($B$125="Лікар-терапевт",IF(AG129&lt;Законод!$C$26,0,(IF(AND(AG129&gt;=Законод!$G$26,AG129&lt;=Законод!$G$27),AG129-Законод!$F$27,IF('01_Доходи'!AG129&gt;=Законод!$H$26,Законод!$G$28,0)))),0)))</f>
        <v>0</v>
      </c>
      <c r="AH133" s="767"/>
      <c r="AI133" s="174"/>
      <c r="AJ133" s="771"/>
      <c r="AK133" s="774"/>
      <c r="AL133" s="774"/>
      <c r="AM133" s="758"/>
      <c r="AN133" s="183">
        <f>IF(B125="Лікар загальної практики - сімейний лікар",L133*Законод!$C$9/4*Законод!$G$16,IF(B125="Лікар-педіатр",L133*Законод!$C$9/4*Законод!$G$16,IF(B125="Лікар-терапевт",L133*Законод!$C$9/4*Законод!$G$16,0)))</f>
        <v>0</v>
      </c>
      <c r="AO133" s="183">
        <f>IF(B125="Лікар загальної практики - сімейний лікар",S133*Законод!$C$9/4*Законод!$G$16,IF(B125="Лікар-педіатр",S133*Законод!$C$9/4*Законод!$G$16,IF(B125="Лікар-терапевт",S133*Законод!$C$9/4*Законод!$G$16,0)))</f>
        <v>0</v>
      </c>
      <c r="AP133" s="183">
        <f>IF(B125="Лікар загальної практики - сімейний лікар",Z133*Законод!$C$9/4*Законод!$G$16,IF(B125="Лікар-педіатр",Z133*Законод!$C$9/4*Законод!$G$16,IF(B125="Лікар-терапевт",Z133*Законод!$C$9/4*Законод!$G$16,0)))</f>
        <v>0</v>
      </c>
      <c r="AQ133" s="183">
        <f>IF(B125="Лікар загальної практики - сімейний лікар",AG133*Законод!$C$9/4*Законод!$G$16,IF(B125="Лікар-педіатр",AG133*Законод!$C$9/4*Законод!$G$16,IF(B125="Лікар-терапевт",AG133*Законод!$C$9/4*Законод!$G$16,0)))</f>
        <v>0</v>
      </c>
      <c r="AR133" s="184">
        <f t="shared" ref="AR133" si="42">SUM(AN133:AQ133)</f>
        <v>0</v>
      </c>
    </row>
    <row r="134" spans="1:44" s="52" customFormat="1" ht="31.9" customHeight="1" x14ac:dyDescent="0.25">
      <c r="A134" s="170"/>
      <c r="B134" s="763"/>
      <c r="C134" s="764"/>
      <c r="D134" s="765"/>
      <c r="E134" s="764"/>
      <c r="F134" s="211" t="str">
        <f>IF(B125="Лікар-педіатр",Законод!$H$17,IF(B125="Лікар загальної практики - сімейний лікар",Законод!$H$21,IF(B125="Лікар-терапевт",Законод!$H$25,"х")))</f>
        <v>х</v>
      </c>
      <c r="G134" s="776" t="s">
        <v>158</v>
      </c>
      <c r="H134" s="776"/>
      <c r="I134" s="776"/>
      <c r="J134" s="776"/>
      <c r="K134" s="776"/>
      <c r="L134" s="169">
        <f>IF($B$125="Лікар загальної практики - сімейний лікар",IF(L129&lt;Законод!$C$22,0,(IF(AND(L129&gt;=Законод!$H$22,L129&lt;=Законод!$H$23),L129-Законод!$G$23,IF('01_Доходи'!L129&gt;=Законод!$I$22,Законод!$H$24,0)))),IF($B$125="Лікар-педіатр",IF(L129&lt;Законод!$C$18,0,(IF(AND(L129&gt;=Законод!$H$18,L129&lt;=Законод!$H$19),L129-Законод!$G$19,IF('01_Доходи'!L129&gt;=Законод!$I$18,Законод!$H$20,0)))),IF($B$125="Лікар-терапевт",IF(L129&lt;Законод!$C$26,0,(IF(AND(L129&gt;=Законод!$H$26,L129&lt;=Законод!$H$27),L129-Законод!$G$27,IF(L129&gt;=Законод!$I$26,Законод!$H$28,0)))),0)))</f>
        <v>0</v>
      </c>
      <c r="M134" s="767"/>
      <c r="N134" s="776" t="s">
        <v>158</v>
      </c>
      <c r="O134" s="776"/>
      <c r="P134" s="776"/>
      <c r="Q134" s="776"/>
      <c r="R134" s="776"/>
      <c r="S134" s="169">
        <f>IF($B$125="Лікар загальної практики - сімейний лікар",IF(S129&lt;Законод!$C$22,0,(IF(AND(S129&gt;=Законод!$H$22,S129&lt;=Законод!$H$23),S129-Законод!$G$23,IF('01_Доходи'!S129&gt;=Законод!$I$22,Законод!$H$24,0)))),IF($B$125="Лікар-педіатр",IF(S129&lt;Законод!$C$18,0,(IF(AND(S129&gt;=Законод!$H$18,S129&lt;=Законод!$H$19),S129-Законод!$G$19,IF('01_Доходи'!S129&gt;=Законод!$I$18,Законод!$H$20,0)))),IF($B$125="Лікар-терапевт",IF(S129&lt;Законод!$C$26,0,(IF(AND(S129&gt;=Законод!$H$26,S129&lt;=Законод!$H$27),S129-Законод!$G$27,IF(S129&gt;=Законод!$I$26,Законод!$H$28,0)))),0)))</f>
        <v>0</v>
      </c>
      <c r="T134" s="767"/>
      <c r="U134" s="776" t="s">
        <v>158</v>
      </c>
      <c r="V134" s="776"/>
      <c r="W134" s="776"/>
      <c r="X134" s="776"/>
      <c r="Y134" s="776"/>
      <c r="Z134" s="169">
        <f>IF($B$125="Лікар загальної практики - сімейний лікар",IF(Z129&lt;Законод!$C$22,0,(IF(AND(Z129&gt;=Законод!$H$22,Z129&lt;=Законод!$H$23),Z129-Законод!$G$23,IF('01_Доходи'!Z129&gt;=Законод!$I$22,Законод!$H$24,0)))),IF($B$125="Лікар-педіатр",IF(Z129&lt;Законод!$C$18,0,(IF(AND(Z129&gt;=Законод!$H$18,Z129&lt;=Законод!$H$19),Z129-Законод!$G$19,IF('01_Доходи'!Z129&gt;=Законод!$I$18,Законод!$H$20,0)))),IF($B$125="Лікар-терапевт",IF(Z129&lt;Законод!$C$26,0,(IF(AND(Z129&gt;=Законод!$H$26,Z129&lt;=Законод!$H$27),Z129-Законод!$G$27,IF(Z129&gt;=Законод!$I$26,Законод!$H$28,0)))),0)))</f>
        <v>0</v>
      </c>
      <c r="AA134" s="767"/>
      <c r="AB134" s="776" t="s">
        <v>158</v>
      </c>
      <c r="AC134" s="776"/>
      <c r="AD134" s="776"/>
      <c r="AE134" s="776"/>
      <c r="AF134" s="776"/>
      <c r="AG134" s="169">
        <f>IF($B$125="Лікар загальної практики - сімейний лікар",IF(AG129&lt;Законод!$C$22,0,(IF(AND(AG129&gt;=Законод!$H$22,AG129&lt;=Законод!$H$23),AG129-Законод!$G$23,IF('01_Доходи'!AG129&gt;=Законод!$I$22,Законод!$H$24,0)))),IF($B$125="Лікар-педіатр",IF(AG129&lt;Законод!$C$18,0,(IF(AND(AG129&gt;=Законод!$H$18,AG129&lt;=Законод!$H$19),AG129-Законод!$G$19,IF('01_Доходи'!AG129&gt;=Законод!$I$18,Законод!$H$20,0)))),IF($B$125="Лікар-терапевт",IF(AG129&lt;Законод!$C$26,0,(IF(AND(AG129&gt;=Законод!$H$26,AG129&lt;=Законод!$H$27),AG129-Законод!$G$27,IF(AG129&gt;=Законод!$I$26,Законод!$H$28,0)))),0)))</f>
        <v>0</v>
      </c>
      <c r="AH134" s="767"/>
      <c r="AI134" s="174"/>
      <c r="AJ134" s="771"/>
      <c r="AK134" s="774"/>
      <c r="AL134" s="774"/>
      <c r="AM134" s="758"/>
      <c r="AN134" s="183">
        <f>IF(B125="Лікар загальної практики - сімейний лікар",L134*Законод!$C$9/4*Законод!$H$16,IF(B125="Лікар-педіатр",L134*Законод!$C$9/4*Законод!$H$16,IF(B125="Лікар-терапевт",L134*Законод!$C$9/4*Законод!$H$16,0)))</f>
        <v>0</v>
      </c>
      <c r="AO134" s="183">
        <f>IF(B125="Лікар загальної практики - сімейний лікар",S134*Законод!$C$9/4*Законод!$H$16,IF(B125="Лікар-педіатр",S134*Законод!$C$9/4*Законод!$H$16,IF(B125="Лікар-терапевт",S134*Законод!$C$9/4*Законод!$H$16,0)))</f>
        <v>0</v>
      </c>
      <c r="AP134" s="183">
        <f>IF(B125="Лікар загальної практики - сімейний лікар",Z134*Законод!$C$9/4*Законод!$H$16,IF(B125="Лікар-педіатр",Z134*Законод!$C$9/4*Законод!$H$16,IF(B125="Лікар-терапевт",Z134*Законод!$C$9/4*Законод!$H$16,0)))</f>
        <v>0</v>
      </c>
      <c r="AQ134" s="183">
        <f>IF(B125="Лікар загальної практики - сімейний лікар",AG134*Законод!$C$9/4*Законод!$H$16,IF(B125="Лікар-педіатр",AG134*Законод!$C$9/4*Законод!$H$16,IF(B125="Лікар-терапевт",AG134*Законод!$C$9/4*Законод!$H$16,0)))</f>
        <v>0</v>
      </c>
      <c r="AR134" s="184">
        <f>SUM(AN134:AQ134)</f>
        <v>0</v>
      </c>
    </row>
    <row r="135" spans="1:44" s="52" customFormat="1" ht="31.9" customHeight="1" x14ac:dyDescent="0.25">
      <c r="A135" s="170"/>
      <c r="B135" s="763"/>
      <c r="C135" s="764"/>
      <c r="D135" s="765"/>
      <c r="E135" s="764"/>
      <c r="F135" s="211" t="str">
        <f>IF(B125="Лікар-педіатр",Законод!$I$17,IF(B125="Лікар загальної практики - сімейний лікар",Законод!$I$21,IF(B125="Лікар-терапевт",Законод!$I$25,"х")))</f>
        <v>х</v>
      </c>
      <c r="G135" s="776" t="s">
        <v>158</v>
      </c>
      <c r="H135" s="776"/>
      <c r="I135" s="776"/>
      <c r="J135" s="776"/>
      <c r="K135" s="776"/>
      <c r="L135" s="169">
        <f>IF($B$125="Лікар загальної практики - сімейний лікар",IF(L129&lt;Законод!$C$22,0,(IF(AND(L129&gt;=Законод!$I$22,L129&lt;=Законод!$I$23),L129-Законод!$H$23,IF('01_Доходи'!L129&gt;=Законод!$I$22,Законод!$I$24,0)))),IF($B$125="Лікар-педіатр",IF(L129&lt;Законод!$C$18,0,(IF(AND(L129&gt;=Законод!$I$18,L129&lt;=Законод!$I$19),L129-Законод!$H$19,IF('01_Доходи'!L129&gt;=Законод!$I$18,Законод!$H$20,0)))),IF($B$125="Лікар-терапевт",IF(L129&lt;Законод!$C$26,0,(IF(AND(L129&gt;=Законод!$I$26,L129&lt;=Законод!$I$27),L129-Законод!$H$27,IF('01_Доходи'!L129&gt;=Законод!$I$26,Законод!$H$28,0)))),0)))</f>
        <v>0</v>
      </c>
      <c r="M135" s="767"/>
      <c r="N135" s="776" t="s">
        <v>158</v>
      </c>
      <c r="O135" s="776"/>
      <c r="P135" s="776"/>
      <c r="Q135" s="776"/>
      <c r="R135" s="776"/>
      <c r="S135" s="169">
        <f>IF($B$125="Лікар загальної практики - сімейний лікар",IF(S129&lt;Законод!$C$22,0,(IF(AND(S129&gt;=Законод!$I$22,S129&lt;=Законод!$I$23),S129-Законод!$H$23,IF('01_Доходи'!S129&gt;=Законод!$I$22,Законод!$I$24,0)))),IF($B$125="Лікар-педіатр",IF(S129&lt;Законод!$C$18,0,(IF(AND(S129&gt;=Законод!$I$18,S129&lt;=Законод!$I$19),S129-Законод!$H$19,IF('01_Доходи'!S129&gt;=Законод!$I$18,Законод!$H$20,0)))),IF($B$125="Лікар-терапевт",IF(S129&lt;Законод!$C$26,0,(IF(AND(S129&gt;=Законод!$I$26,S129&lt;=Законод!$I$27),S129-Законод!$H$27,IF('01_Доходи'!S129&gt;=Законод!$I$26,Законод!$H$28,0)))),0)))</f>
        <v>0</v>
      </c>
      <c r="T135" s="767"/>
      <c r="U135" s="776" t="s">
        <v>158</v>
      </c>
      <c r="V135" s="776"/>
      <c r="W135" s="776"/>
      <c r="X135" s="776"/>
      <c r="Y135" s="776"/>
      <c r="Z135" s="169">
        <f>IF($B$125="Лікар загальної практики - сімейний лікар",IF(Z129&lt;Законод!$C$22,0,(IF(AND(Z129&gt;=Законод!$I$22,Z129&lt;=Законод!$I$23),Z129-Законод!$H$23,IF('01_Доходи'!Z129&gt;=Законод!$I$22,Законод!$I$24,0)))),IF($B$125="Лікар-педіатр",IF(Z129&lt;Законод!$C$18,0,(IF(AND(Z129&gt;=Законод!$I$18,Z129&lt;=Законод!$I$19),Z129-Законод!$H$19,IF('01_Доходи'!Z129&gt;=Законод!$I$18,Законод!$H$20,0)))),IF($B$125="Лікар-терапевт",IF(Z129&lt;Законод!$C$26,0,(IF(AND(Z129&gt;=Законод!$I$26,Z129&lt;=Законод!$I$27),Z129-Законод!$H$27,IF('01_Доходи'!Z129&gt;=Законод!$I$26,Законод!$H$28,0)))),0)))</f>
        <v>0</v>
      </c>
      <c r="AA135" s="767"/>
      <c r="AB135" s="776" t="s">
        <v>158</v>
      </c>
      <c r="AC135" s="776"/>
      <c r="AD135" s="776"/>
      <c r="AE135" s="776"/>
      <c r="AF135" s="776"/>
      <c r="AG135" s="169">
        <f>IF($B$125="Лікар загальної практики - сімейний лікар",IF(AG129&lt;Законод!$C$22,0,(IF(AND(AG129&gt;=Законод!$I$22,AG129&lt;=Законод!$I$23),AG129-Законод!$H$23,IF('01_Доходи'!AG129&gt;=Законод!$I$22,Законод!$I$24,0)))),IF($B$125="Лікар-педіатр",IF(AG129&lt;Законод!$C$18,0,(IF(AND(AG129&gt;=Законод!$I$18,AG129&lt;=Законод!$I$19),AG129-Законод!$H$19,IF('01_Доходи'!AG129&gt;=Законод!$I$18,Законод!$H$20,0)))),IF($B$125="Лікар-терапевт",IF(AG129&lt;Законод!$C$26,0,(IF(AND(AG129&gt;=Законод!$I$26,AG129&lt;=Законод!$I$27),AG129-Законод!$H$27,IF('01_Доходи'!AG129&gt;=Законод!$I$26,Законод!$H$28,0)))),0)))</f>
        <v>0</v>
      </c>
      <c r="AH135" s="767"/>
      <c r="AI135" s="174"/>
      <c r="AJ135" s="771"/>
      <c r="AK135" s="774"/>
      <c r="AL135" s="774"/>
      <c r="AM135" s="758"/>
      <c r="AN135" s="183">
        <f>IF(B125="Лікар загальної практики - сімейний лікар",L135*Законод!$C$9/4*Законод!$I$16,IF(B125="Лікар-педіатр",L135*Законод!$C$9/4*Законод!$I$16,IF(B125="Лікар-терапевт",L135*Законод!$C$9/4*Законод!$I$16,0)))</f>
        <v>0</v>
      </c>
      <c r="AO135" s="183">
        <f>IF(B125="Лікар загальної практики - сімейний лікар",S135*Законод!$C$9/4*Законод!$I$16,IF(B125="Лікар-педіатр",S135*Законод!$C$9/4*Законод!$I$16,IF(B125="Лікар-терапевт",S135*Законод!$C$9/4*Законод!$I$16,0)))</f>
        <v>0</v>
      </c>
      <c r="AP135" s="183">
        <f>IF(B125="Лікар загальної практики - сімейний лікар",Z135*Законод!$C$9/4*Законод!$I$16,IF(B125="Лікар-педіатр",Z135*Законод!$C$9/4*Законод!$I$16,IF(B125="Лікар-терапевт",Z135*Законод!$C$9/4*Законод!$I$16,0)))</f>
        <v>0</v>
      </c>
      <c r="AQ135" s="183">
        <f>IF(B125="Лікар загальної практики - сімейний лікар",AG135*Законод!$C$9/4*Законод!$I$16,IF(B125="Лікар-педіатр",AG135*Законод!$C$9/4*Законод!$I$16,IF(B125="Лікар-терапевт",AG135*Законод!$C$9/4*Законод!$I$16,0)))</f>
        <v>0</v>
      </c>
      <c r="AR135" s="184">
        <f>SUM(AN135:AQ135)</f>
        <v>0</v>
      </c>
    </row>
    <row r="136" spans="1:44" s="191" customFormat="1" ht="31.9" customHeight="1" thickBot="1" x14ac:dyDescent="0.3">
      <c r="A136" s="186"/>
      <c r="B136" s="763"/>
      <c r="C136" s="764"/>
      <c r="D136" s="765"/>
      <c r="E136" s="764"/>
      <c r="F136" s="212" t="str">
        <f>IF(B125="Лікар-педіатр",Законод!$J$17,IF(B125="Лікар загальної практики - сімейний лікар",Законод!$J$21,IF(B125="Лікар-терапевт",Законод!$J$25,"х")))</f>
        <v>х</v>
      </c>
      <c r="G136" s="777" t="s">
        <v>158</v>
      </c>
      <c r="H136" s="777"/>
      <c r="I136" s="777"/>
      <c r="J136" s="777"/>
      <c r="K136" s="777"/>
      <c r="L136" s="169">
        <f>IF($B$125="Лікар загальної практики - сімейний лікар",IF(L129&gt;=Законод!$J$22,'01_Доходи'!L129-('01_Доходи'!L130+'01_Доходи'!L131+'01_Доходи'!L132+'01_Доходи'!L133+'01_Доходи'!L134+'01_Доходи'!L135),0),IF($B$125="Лікар-педіатр",IF(L129&gt;=Законод!$J$18,'01_Доходи'!L129-('01_Доходи'!L130+'01_Доходи'!L131+'01_Доходи'!L132+'01_Доходи'!L133+'01_Доходи'!L134+'01_Доходи'!L135),0),IF($B$125="Лікар-терапевт",IF('01_Доходи'!L129&gt;=Законод!$J$26,L129-Законод!$I$27,0),0)))</f>
        <v>0</v>
      </c>
      <c r="M136" s="767"/>
      <c r="N136" s="777" t="s">
        <v>158</v>
      </c>
      <c r="O136" s="777"/>
      <c r="P136" s="777"/>
      <c r="Q136" s="777"/>
      <c r="R136" s="777"/>
      <c r="S136" s="169">
        <f>IF($B$125="Лікар загальної практики - сімейний лікар",IF(S129&gt;=Законод!$J$22,'01_Доходи'!S129-('01_Доходи'!S130+'01_Доходи'!S131+'01_Доходи'!S132+'01_Доходи'!S133+'01_Доходи'!S134+'01_Доходи'!S135),0),IF($B$125="Лікар-педіатр",IF(S129&gt;=Законод!$J$18,'01_Доходи'!S129-('01_Доходи'!S130+'01_Доходи'!S131+'01_Доходи'!S132+'01_Доходи'!S133+'01_Доходи'!S134+'01_Доходи'!S135),0),IF($B$125="Лікар-терапевт",IF('01_Доходи'!S129&gt;=Законод!$J$26,S129-Законод!$I$27,0),0)))</f>
        <v>0</v>
      </c>
      <c r="T136" s="767"/>
      <c r="U136" s="777" t="s">
        <v>158</v>
      </c>
      <c r="V136" s="777"/>
      <c r="W136" s="777"/>
      <c r="X136" s="777"/>
      <c r="Y136" s="777"/>
      <c r="Z136" s="169">
        <f>IF($B$125="Лікар загальної практики - сімейний лікар",IF(Z129&gt;=Законод!$J$22,'01_Доходи'!Z129-('01_Доходи'!Z130+'01_Доходи'!Z131+'01_Доходи'!Z132+'01_Доходи'!Z133+'01_Доходи'!Z134+'01_Доходи'!Z135),0),IF($B$125="Лікар-педіатр",IF(Z129&gt;=Законод!$J$18,'01_Доходи'!Z129-('01_Доходи'!Z130+'01_Доходи'!Z131+'01_Доходи'!Z132+'01_Доходи'!Z133+'01_Доходи'!Z134+'01_Доходи'!Z135),0),IF($B$125="Лікар-терапевт",IF('01_Доходи'!Z129&gt;=Законод!$J$26,Z129-Законод!$I$27,0),0)))</f>
        <v>0</v>
      </c>
      <c r="AA136" s="767"/>
      <c r="AB136" s="777" t="s">
        <v>158</v>
      </c>
      <c r="AC136" s="777"/>
      <c r="AD136" s="777"/>
      <c r="AE136" s="777"/>
      <c r="AF136" s="777"/>
      <c r="AG136" s="169">
        <f>IF($B$125="Лікар загальної практики - сімейний лікар",IF(AG129&gt;=Законод!$J$22,'01_Доходи'!AG129-('01_Доходи'!AG130+'01_Доходи'!AG131+'01_Доходи'!AG132+'01_Доходи'!AG133+'01_Доходи'!AG134+'01_Доходи'!AG135),0),IF($B$125="Лікар-педіатр",IF(AG129&gt;=Законод!$J$18,'01_Доходи'!AG129-('01_Доходи'!AG130+'01_Доходи'!AG131+'01_Доходи'!AG132+'01_Доходи'!AG133+'01_Доходи'!AG134+'01_Доходи'!AG135),0),IF($B$125="Лікар-терапевт",IF('01_Доходи'!AG129&gt;=Законод!$J$26,AG129-Законод!$I$27,0),0)))</f>
        <v>0</v>
      </c>
      <c r="AH136" s="767"/>
      <c r="AI136" s="188"/>
      <c r="AJ136" s="772"/>
      <c r="AK136" s="775"/>
      <c r="AL136" s="775"/>
      <c r="AM136" s="759"/>
      <c r="AN136" s="189">
        <f>IF(B125="Лікар загальної практики - сімейний лікар",L136*Законод!$C$9/4*Законод!$J$16,IF(B125="Лікар-педіатр",L136*Законод!$C$9/4*Законод!$J$16,IF(B125="Лікар-терапевт",L136*Законод!$C$9/4*Законод!$J$16,0)))</f>
        <v>0</v>
      </c>
      <c r="AO136" s="189">
        <f>IF(B125="Лікар загальної практики - сімейний лікар",S136*Законод!$C$9/4*Законод!$J$16,IF(B125="Лікар-педіатр",S136*Законод!$C$9/4*Законод!$J$16,IF(B125="Лікар-терапевт",S136*Законод!$C$9/4*Законод!$J$16,0)))</f>
        <v>0</v>
      </c>
      <c r="AP136" s="189">
        <f>IF(B125="Лікар загальної практики - сімейний лікар",S136*Законод!$C$9/4*Законод!$J$16,IF(B125="Лікар-педіатр",S136*Законод!$C$9/4*Законод!$J$16,IF(B125="Лікар-терапевт",S136*Законод!$C$9/4*Законод!$J$16,0)))</f>
        <v>0</v>
      </c>
      <c r="AQ136" s="189">
        <f>IF(B125="Лікар загальної практики - сімейний лікар",AG136*Законод!$C$9/4*Законод!$J$16,IF(B125="Лікар-педіатр",AG136*Законод!$C$9/4*Законод!$J$16,IF(B125="Лікар-терапевт",AG136*Законод!$C$9/4*Законод!$J$16,0)))</f>
        <v>0</v>
      </c>
      <c r="AR136" s="190">
        <f t="shared" ref="AR136" si="43">SUM(AN136:AQ136)</f>
        <v>0</v>
      </c>
    </row>
    <row r="137" spans="1:44" s="206" customFormat="1" ht="18" customHeight="1" thickBot="1" x14ac:dyDescent="0.3">
      <c r="A137" s="192"/>
      <c r="B137" s="193"/>
      <c r="C137" s="194"/>
      <c r="D137" s="195"/>
      <c r="E137" s="195"/>
      <c r="F137" s="196"/>
      <c r="G137" s="197"/>
      <c r="H137" s="197"/>
      <c r="I137" s="197"/>
      <c r="J137" s="197"/>
      <c r="K137" s="197"/>
      <c r="L137" s="198"/>
      <c r="M137" s="199"/>
      <c r="N137" s="197"/>
      <c r="O137" s="197"/>
      <c r="P137" s="197"/>
      <c r="Q137" s="197"/>
      <c r="R137" s="197"/>
      <c r="S137" s="198"/>
      <c r="T137" s="199"/>
      <c r="U137" s="197"/>
      <c r="V137" s="197"/>
      <c r="W137" s="197"/>
      <c r="X137" s="197"/>
      <c r="Y137" s="197"/>
      <c r="Z137" s="200"/>
      <c r="AA137" s="199"/>
      <c r="AB137" s="197"/>
      <c r="AC137" s="197"/>
      <c r="AD137" s="197"/>
      <c r="AE137" s="197"/>
      <c r="AF137" s="197"/>
      <c r="AG137" s="200"/>
      <c r="AH137" s="199"/>
      <c r="AI137" s="201"/>
      <c r="AJ137" s="202"/>
      <c r="AK137" s="202"/>
      <c r="AL137" s="202"/>
      <c r="AM137" s="203"/>
      <c r="AN137" s="204"/>
      <c r="AO137" s="204"/>
      <c r="AP137" s="204"/>
      <c r="AQ137" s="204"/>
      <c r="AR137" s="205"/>
    </row>
    <row r="138" spans="1:44" s="164" customFormat="1" ht="30" customHeight="1" x14ac:dyDescent="0.3">
      <c r="A138" s="167">
        <f>A125+1</f>
        <v>9</v>
      </c>
      <c r="B138" s="763"/>
      <c r="C138" s="764"/>
      <c r="D138" s="765"/>
      <c r="E138" s="764"/>
      <c r="F138" s="207" t="s">
        <v>422</v>
      </c>
      <c r="G138" s="169">
        <f>IF($B$138="Лікар-педіатр",G141*L138,IF($B$138="Лікар-терапевт","х",IF($B$138="Лікар загальної практики - сімейний лікар",G141*L138,0)))</f>
        <v>0</v>
      </c>
      <c r="H138" s="169">
        <f>IF($B$138="Лікар-педіатр",H141*L138,IF($B$138="Лікар-терапевт","х",IF($B$138="Лікар загальної практики - сімейний лікар",H141*L138,0)))</f>
        <v>0</v>
      </c>
      <c r="I138" s="169">
        <f>IF($B$138="Лікар-педіатр","x",IF($B$138="Лікар-терапевт",I141*L138,IF($B$138="Лікар загальної практики - сімейний лікар",I141*L138,0)))</f>
        <v>0</v>
      </c>
      <c r="J138" s="169">
        <f>IF($B$138="Лікар-педіатр","x",IF($B$138="Лікар-терапевт",J141*L138,IF($B$138="Лікар загальної практики - сімейний лікар",J141*L138,0)))</f>
        <v>0</v>
      </c>
      <c r="K138" s="169">
        <f>IF($B$138="Лікар-педіатр","x",IF($B$138="Лікар-терапевт",K141*L138,IF($B$138="Лікар загальної практики - сімейний лікар",K141*L138,0)))</f>
        <v>0</v>
      </c>
      <c r="L138" s="542">
        <v>0</v>
      </c>
      <c r="M138" s="767">
        <v>0</v>
      </c>
      <c r="N138" s="169">
        <f>IF($B$138="Лікар-педіатр",N141*S138,IF($B$138="Лікар-терапевт","х",IF($B$138="Лікар загальної практики - сімейний лікар",N141*S138,0)))</f>
        <v>0</v>
      </c>
      <c r="O138" s="169">
        <f>IF($B$138="Лікар-педіатр",O141*S138,IF($B$138="Лікар-терапевт","х",IF($B$138="Лікар загальної практики - сімейний лікар",O141*S138,0)))</f>
        <v>0</v>
      </c>
      <c r="P138" s="169">
        <f>IF($B$138="Лікар-педіатр","x",IF($B$138="Лікар-терапевт",P141*S138,IF($B$138="Лікар загальної практики - сімейний лікар",P141*S138,0)))</f>
        <v>0</v>
      </c>
      <c r="Q138" s="169">
        <f>IF($B$138="Лікар-педіатр","x",IF($B$138="Лікар-терапевт",Q141*S138,IF($B$138="Лікар загальної практики - сімейний лікар",Q141*S138,0)))</f>
        <v>0</v>
      </c>
      <c r="R138" s="169">
        <f>IF($B$138="Лікар-педіатр","x",IF($B$138="Лікар-терапевт",R141*S138,IF($B$138="Лікар загальної практики - сімейний лікар",R141*S138,0)))</f>
        <v>0</v>
      </c>
      <c r="S138" s="542">
        <v>0</v>
      </c>
      <c r="T138" s="767">
        <v>0</v>
      </c>
      <c r="U138" s="169">
        <f>IF($B$138="Лікар-педіатр",U141*Z138,IF($B$138="Лікар-терапевт","х",IF($B$138="Лікар загальної практики - сімейний лікар",U141*Z138,0)))</f>
        <v>0</v>
      </c>
      <c r="V138" s="169">
        <f>IF($B$138="Лікар-педіатр",V141*Z138,IF($B$138="Лікар-терапевт","х",IF($B$138="Лікар загальної практики - сімейний лікар",V141*Z138,0)))</f>
        <v>0</v>
      </c>
      <c r="W138" s="169">
        <f>IF($B$138="Лікар-педіатр","x",IF($B$138="Лікар-терапевт",W141*Z138,IF($B$138="Лікар загальної практики - сімейний лікар",W141*Z138,0)))</f>
        <v>0</v>
      </c>
      <c r="X138" s="169">
        <f>IF($B$138="Лікар-педіатр","x",IF($B$138="Лікар-терапевт",X141*Z138,IF($B$138="Лікар загальної практики - сімейний лікар",X141*Z138,0)))</f>
        <v>0</v>
      </c>
      <c r="Y138" s="169">
        <f>IF($B$138="Лікар-педіатр","x",IF($B$138="Лікар-терапевт",Y141*Z138,IF($B$138="Лікар загальної практики - сімейний лікар",Y141*Z138,0)))</f>
        <v>0</v>
      </c>
      <c r="Z138" s="542">
        <v>0</v>
      </c>
      <c r="AA138" s="767">
        <v>0</v>
      </c>
      <c r="AB138" s="169">
        <f>IF($B$138="Лікар-педіатр",AB141*AG138,IF($B$138="Лікар-терапевт","х",IF($B$138="Лікар загальної практики - сімейний лікар",AB141*AG138,0)))</f>
        <v>0</v>
      </c>
      <c r="AC138" s="169">
        <f>IF($B$138="Лікар-педіатр",AC141*AG138,IF($B$138="Лікар-терапевт","х",IF($B$138="Лікар загальної практики - сімейний лікар",AC141*AG138,0)))</f>
        <v>0</v>
      </c>
      <c r="AD138" s="169">
        <f>IF($B$138="Лікар-педіатр","x",IF($B$138="Лікар-терапевт",AD141*AG138,IF($B$138="Лікар загальної практики - сімейний лікар",AD141*AG138,0)))</f>
        <v>0</v>
      </c>
      <c r="AE138" s="169">
        <f>IF($B$138="Лікар-педіатр","x",IF($B$138="Лікар-терапевт",AE141*AG138,IF($B$138="Лікар загальної практики - сімейний лікар",AE141*AG138,0)))</f>
        <v>0</v>
      </c>
      <c r="AF138" s="169">
        <f>IF($B$138="Лікар-педіатр","x",IF($B$138="Лікар-терапевт",AF141*AG138,IF($B$138="Лікар загальної практики - сімейний лікар",AF141*AG138,0)))</f>
        <v>0</v>
      </c>
      <c r="AG138" s="542">
        <v>0</v>
      </c>
      <c r="AH138" s="767">
        <v>0</v>
      </c>
      <c r="AI138" s="525">
        <f>A138</f>
        <v>9</v>
      </c>
      <c r="AJ138" s="770">
        <f>B138</f>
        <v>0</v>
      </c>
      <c r="AK138" s="773">
        <f>C138</f>
        <v>0</v>
      </c>
      <c r="AL138" s="773">
        <f>D138</f>
        <v>0</v>
      </c>
      <c r="AM138" s="760" t="s">
        <v>568</v>
      </c>
      <c r="AN138" s="778">
        <f>SUM(AN143:AN149)</f>
        <v>0</v>
      </c>
      <c r="AO138" s="778">
        <f>SUM(AO143:AO149)</f>
        <v>0</v>
      </c>
      <c r="AP138" s="778">
        <f>SUM(AP143:AP149)</f>
        <v>0</v>
      </c>
      <c r="AQ138" s="778">
        <f>SUM(AQ143:AQ149)</f>
        <v>0</v>
      </c>
      <c r="AR138" s="781">
        <f>SUM(AN138:AQ142)</f>
        <v>0</v>
      </c>
    </row>
    <row r="139" spans="1:44" s="52" customFormat="1" ht="28.15" customHeight="1" x14ac:dyDescent="0.25">
      <c r="A139" s="170"/>
      <c r="B139" s="763"/>
      <c r="C139" s="764"/>
      <c r="D139" s="765"/>
      <c r="E139" s="764"/>
      <c r="F139" s="207" t="s">
        <v>423</v>
      </c>
      <c r="G139" s="169">
        <f>IF($B$138="Лікар-педіатр",G141*L139,IF($B$138="Лікар-терапевт","х",IF($B$138="Лікар загальної практики - сімейний лікар",G141*L139,0)))</f>
        <v>0</v>
      </c>
      <c r="H139" s="169">
        <f>IF($B$138="Лікар-педіатр",H141*L139,IF($B$138="Лікар-терапевт","х",IF($B$138="Лікар загальної практики - сімейний лікар",H141*L139,0)))</f>
        <v>0</v>
      </c>
      <c r="I139" s="169">
        <f>IF($B$138="Лікар-педіатр","x",IF($B$138="Лікар-терапевт",I141*L139,IF($B$138="Лікар загальної практики - сімейний лікар",I141*L139,0)))</f>
        <v>0</v>
      </c>
      <c r="J139" s="169">
        <f>IF($B$138="Лікар-педіатр","x",IF($B$138="Лікар-терапевт",J141*L139,IF($B$138="Лікар загальної практики - сімейний лікар",J141*L139,0)))</f>
        <v>0</v>
      </c>
      <c r="K139" s="169">
        <f>IF($B$138="Лікар-педіатр","x",IF($B$138="Лікар-терапевт",K141*L139,IF($B$138="Лікар загальної практики - сімейний лікар",K141*L139,0)))</f>
        <v>0</v>
      </c>
      <c r="L139" s="542">
        <v>0</v>
      </c>
      <c r="M139" s="767"/>
      <c r="N139" s="169">
        <f>IF($B$138="Лікар-педіатр",N141*S139,IF($B$138="Лікар-терапевт","х",IF($B$138="Лікар загальної практики - сімейний лікар",N141*S139,0)))</f>
        <v>0</v>
      </c>
      <c r="O139" s="169">
        <f>IF($B$138="Лікар-педіатр",O141*S139,IF($B$138="Лікар-терапевт","х",IF($B$138="Лікар загальної практики - сімейний лікар",O141*S139,0)))</f>
        <v>0</v>
      </c>
      <c r="P139" s="169">
        <f>IF($B$138="Лікар-педіатр","x",IF($B$138="Лікар-терапевт",P141*S139,IF($B$138="Лікар загальної практики - сімейний лікар",P141*S139,0)))</f>
        <v>0</v>
      </c>
      <c r="Q139" s="169">
        <f>IF($B$138="Лікар-педіатр","x",IF($B$138="Лікар-терапевт",Q141*S139,IF($B$138="Лікар загальної практики - сімейний лікар",Q141*S139,0)))</f>
        <v>0</v>
      </c>
      <c r="R139" s="169">
        <f>IF($B$138="Лікар-педіатр","x",IF($B$138="Лікар-терапевт",R141*S139,IF($B$138="Лікар загальної практики - сімейний лікар",R141*S139,0)))</f>
        <v>0</v>
      </c>
      <c r="S139" s="542">
        <v>0</v>
      </c>
      <c r="T139" s="767"/>
      <c r="U139" s="169">
        <f>IF($B$138="Лікар-педіатр",U141*Z139,IF($B$138="Лікар-терапевт","х",IF($B$138="Лікар загальної практики - сімейний лікар",U141*Z139,0)))</f>
        <v>0</v>
      </c>
      <c r="V139" s="169">
        <f>IF($B$138="Лікар-педіатр",V141*Z139,IF($B$138="Лікар-терапевт","х",IF($B$138="Лікар загальної практики - сімейний лікар",V141*Z139,0)))</f>
        <v>0</v>
      </c>
      <c r="W139" s="169">
        <f>IF($B$138="Лікар-педіатр","x",IF($B$138="Лікар-терапевт",W141*Z139,IF($B$138="Лікар загальної практики - сімейний лікар",W141*Z139,0)))</f>
        <v>0</v>
      </c>
      <c r="X139" s="169">
        <f>IF($B$138="Лікар-педіатр","x",IF($B$138="Лікар-терапевт",X141*Z139,IF($B$138="Лікар загальної практики - сімейний лікар",X141*Z139,0)))</f>
        <v>0</v>
      </c>
      <c r="Y139" s="169">
        <f>IF($B$138="Лікар-педіатр","x",IF($B$138="Лікар-терапевт",Y141*Z139,IF($B$138="Лікар загальної практики - сімейний лікар",Y141*Z139,0)))</f>
        <v>0</v>
      </c>
      <c r="Z139" s="542">
        <v>0</v>
      </c>
      <c r="AA139" s="767"/>
      <c r="AB139" s="169">
        <f>IF($B$138="Лікар-педіатр",AB141*AG139,IF($B$138="Лікар-терапевт","х",IF($B$138="Лікар загальної практики - сімейний лікар",AB141*AG139,0)))</f>
        <v>0</v>
      </c>
      <c r="AC139" s="169">
        <f>IF($B$138="Лікар-педіатр",AC141*AG139,IF($B$138="Лікар-терапевт","х",IF($B$138="Лікар загальної практики - сімейний лікар",AC141*AG139,0)))</f>
        <v>0</v>
      </c>
      <c r="AD139" s="169">
        <f>IF($B$138="Лікар-педіатр","x",IF($B$138="Лікар-терапевт",AD141*AG139,IF($B$138="Лікар загальної практики - сімейний лікар",AD141*AG139,0)))</f>
        <v>0</v>
      </c>
      <c r="AE139" s="169">
        <f>IF($B$138="Лікар-педіатр","x",IF($B$138="Лікар-терапевт",AE141*AG139,IF($B$138="Лікар загальної практики - сімейний лікар",AE141*AG139,0)))</f>
        <v>0</v>
      </c>
      <c r="AF139" s="169">
        <f>IF($B$138="Лікар-педіатр","x",IF($B$138="Лікар-терапевт",AF141*AG139,IF($B$138="Лікар загальної практики - сімейний лікар",AF141*AG139,0)))</f>
        <v>0</v>
      </c>
      <c r="AG139" s="542">
        <v>0</v>
      </c>
      <c r="AH139" s="767"/>
      <c r="AI139" s="171"/>
      <c r="AJ139" s="771"/>
      <c r="AK139" s="774"/>
      <c r="AL139" s="774"/>
      <c r="AM139" s="761"/>
      <c r="AN139" s="779"/>
      <c r="AO139" s="779"/>
      <c r="AP139" s="779"/>
      <c r="AQ139" s="779"/>
      <c r="AR139" s="782"/>
    </row>
    <row r="140" spans="1:44" s="92" customFormat="1" ht="31.15" customHeight="1" x14ac:dyDescent="0.25">
      <c r="A140" s="213"/>
      <c r="B140" s="763"/>
      <c r="C140" s="764"/>
      <c r="D140" s="765"/>
      <c r="E140" s="764"/>
      <c r="F140" s="214" t="s">
        <v>424</v>
      </c>
      <c r="G140" s="172">
        <v>0</v>
      </c>
      <c r="H140" s="172">
        <v>0</v>
      </c>
      <c r="I140" s="172">
        <v>0</v>
      </c>
      <c r="J140" s="172">
        <v>0</v>
      </c>
      <c r="K140" s="172">
        <v>0</v>
      </c>
      <c r="L140" s="173">
        <f>SUM(G140:K140)</f>
        <v>0</v>
      </c>
      <c r="M140" s="767"/>
      <c r="N140" s="172">
        <v>0</v>
      </c>
      <c r="O140" s="172">
        <v>0</v>
      </c>
      <c r="P140" s="172">
        <v>0</v>
      </c>
      <c r="Q140" s="172">
        <v>0</v>
      </c>
      <c r="R140" s="172">
        <v>0</v>
      </c>
      <c r="S140" s="173">
        <f>SUM(N140:R140)</f>
        <v>0</v>
      </c>
      <c r="T140" s="767"/>
      <c r="U140" s="172">
        <v>0</v>
      </c>
      <c r="V140" s="172">
        <v>0</v>
      </c>
      <c r="W140" s="172">
        <v>0</v>
      </c>
      <c r="X140" s="172">
        <v>0</v>
      </c>
      <c r="Y140" s="172">
        <v>0</v>
      </c>
      <c r="Z140" s="173">
        <f>SUM(U140:Y140)</f>
        <v>0</v>
      </c>
      <c r="AA140" s="767"/>
      <c r="AB140" s="172">
        <v>0</v>
      </c>
      <c r="AC140" s="172">
        <v>0</v>
      </c>
      <c r="AD140" s="172">
        <v>0</v>
      </c>
      <c r="AE140" s="172">
        <v>0</v>
      </c>
      <c r="AF140" s="172">
        <v>0</v>
      </c>
      <c r="AG140" s="173">
        <f>SUM(AB140:AF140)</f>
        <v>0</v>
      </c>
      <c r="AH140" s="767"/>
      <c r="AI140" s="215"/>
      <c r="AJ140" s="771"/>
      <c r="AK140" s="774"/>
      <c r="AL140" s="774"/>
      <c r="AM140" s="761"/>
      <c r="AN140" s="779"/>
      <c r="AO140" s="779"/>
      <c r="AP140" s="779"/>
      <c r="AQ140" s="779"/>
      <c r="AR140" s="782"/>
    </row>
    <row r="141" spans="1:44" s="52" customFormat="1" ht="31.9" customHeight="1" thickBot="1" x14ac:dyDescent="0.3">
      <c r="A141" s="170"/>
      <c r="B141" s="763"/>
      <c r="C141" s="764"/>
      <c r="D141" s="765"/>
      <c r="E141" s="764"/>
      <c r="F141" s="209" t="s">
        <v>161</v>
      </c>
      <c r="G141" s="176">
        <f>IF($B$138="Лікар-педіатр",G140/L140,IF($B$138="Лікар-терапевт","х",IF($B$138="Лікар загальної практики - сімейний лікар",G140/L140,0)))</f>
        <v>0</v>
      </c>
      <c r="H141" s="176">
        <f>IF($B$138="Лікар-педіатр",H140/L140,IF($B$138="Лікар-терапевт","х",IF($B$138="Лікар загальної практики - сімейний лікар",H140/L140,0)))</f>
        <v>0</v>
      </c>
      <c r="I141" s="176">
        <f>IF($B$138="Лікар-педіатр","x",IF($B$138="Лікар-терапевт",I140/L140,IF($B$138="Лікар загальної практики - сімейний лікар",I140/L140,0)))</f>
        <v>0</v>
      </c>
      <c r="J141" s="176">
        <f>IF($B$138="Лікар-педіатр","x",IF($B$138="Лікар-терапевт",J140/L140,IF($B$138="Лікар загальної практики - сімейний лікар",J140/L140,0)))</f>
        <v>0</v>
      </c>
      <c r="K141" s="176">
        <f>IF($B$138="Лікар-педіатр","x",IF($B$138="Лікар-терапевт",K140/L140,IF($B$138="Лікар загальної практики - сімейний лікар",K140/L140,0)))</f>
        <v>0</v>
      </c>
      <c r="L141" s="176">
        <f>SUM(G141:K141)</f>
        <v>0</v>
      </c>
      <c r="M141" s="767"/>
      <c r="N141" s="176">
        <f>IF($B$138="Лікар-педіатр",N140/S140,IF($B$138="Лікар-терапевт","х",IF($B$138="Лікар загальної практики - сімейний лікар",N140/S140,0)))</f>
        <v>0</v>
      </c>
      <c r="O141" s="176">
        <f>IF($B$138="Лікар-педіатр",O140/S140,IF($B$138="Лікар-терапевт","х",IF($B$138="Лікар загальної практики - сімейний лікар",O140/S140,0)))</f>
        <v>0</v>
      </c>
      <c r="P141" s="176">
        <f>IF($B$138="Лікар-педіатр","x",IF($B$138="Лікар-терапевт",P140/S140,IF($B$138="Лікар загальної практики - сімейний лікар",P140/S140,0)))</f>
        <v>0</v>
      </c>
      <c r="Q141" s="176">
        <f>IF($B$138="Лікар-педіатр","x",IF($B$138="Лікар-терапевт",Q140/S140,IF($B$138="Лікар загальної практики - сімейний лікар",Q140/S140,0)))</f>
        <v>0</v>
      </c>
      <c r="R141" s="176">
        <f>IF($B$138="Лікар-педіатр","x",IF($B$138="Лікар-терапевт",R140/S140,IF($B$138="Лікар загальної практики - сімейний лікар",R140/S140,0)))</f>
        <v>0</v>
      </c>
      <c r="S141" s="176">
        <f>SUM(N141:R141)</f>
        <v>0</v>
      </c>
      <c r="T141" s="767"/>
      <c r="U141" s="176">
        <f>IF($B$138="Лікар-педіатр",U140/Z140,IF($B$138="Лікар-терапевт","х",IF($B$138="Лікар загальної практики - сімейний лікар",U140/Z140,0)))</f>
        <v>0</v>
      </c>
      <c r="V141" s="176">
        <f>IF($B$138="Лікар-педіатр",V140/Z140,IF($B$138="Лікар-терапевт","х",IF($B$138="Лікар загальної практики - сімейний лікар",V140/Z140,0)))</f>
        <v>0</v>
      </c>
      <c r="W141" s="176">
        <f>IF($B$138="Лікар-педіатр","x",IF($B$138="Лікар-терапевт",W140/Z140,IF($B$138="Лікар загальної практики - сімейний лікар",W140/Z140,0)))</f>
        <v>0</v>
      </c>
      <c r="X141" s="176">
        <f>IF($B$138="Лікар-педіатр","x",IF($B$138="Лікар-терапевт",X140/Z140,IF($B$138="Лікар загальної практики - сімейний лікар",X140/Z140,0)))</f>
        <v>0</v>
      </c>
      <c r="Y141" s="176">
        <f>IF($B$138="Лікар-педіатр","x",IF($B$138="Лікар-терапевт",Y140/Z140,IF($B$138="Лікар загальної практики - сімейний лікар",Y140/Z140,0)))</f>
        <v>0</v>
      </c>
      <c r="Z141" s="176">
        <f>SUM(U141:Y141)</f>
        <v>0</v>
      </c>
      <c r="AA141" s="767"/>
      <c r="AB141" s="176">
        <f>IF($B$138="Лікар-педіатр",AB140/AG140,IF($B$138="Лікар-терапевт","х",IF($B$138="Лікар загальної практики - сімейний лікар",AB140/AG140,0)))</f>
        <v>0</v>
      </c>
      <c r="AC141" s="176">
        <f>IF($B$138="Лікар-педіатр",AC140/AG140,IF($B$138="Лікар-терапевт","х",IF($B$138="Лікар загальної практики - сімейний лікар",AC140/AG140,0)))</f>
        <v>0</v>
      </c>
      <c r="AD141" s="176">
        <f>IF($B$138="Лікар-педіатр","x",IF($B$138="Лікар-терапевт",AD140/AG140,IF($B$138="Лікар загальної практики - сімейний лікар",AD140/AG140,0)))</f>
        <v>0</v>
      </c>
      <c r="AE141" s="176">
        <f>IF($B$138="Лікар-педіатр","x",IF($B$138="Лікар-терапевт",AE140/AG140,IF($B$138="Лікар загальної практики - сімейний лікар",AE140/AG140,0)))</f>
        <v>0</v>
      </c>
      <c r="AF141" s="176">
        <f>IF($B$138="Лікар-педіатр","x",IF($B$138="Лікар-терапевт",AF140/AG140,IF($B$138="Лікар загальної практики - сімейний лікар",AF140/AG140,0)))</f>
        <v>0</v>
      </c>
      <c r="AG141" s="176">
        <f>SUM(AB141:AF141)</f>
        <v>0</v>
      </c>
      <c r="AH141" s="767"/>
      <c r="AI141" s="174"/>
      <c r="AJ141" s="771"/>
      <c r="AK141" s="774"/>
      <c r="AL141" s="774"/>
      <c r="AM141" s="761"/>
      <c r="AN141" s="779"/>
      <c r="AO141" s="779"/>
      <c r="AP141" s="779"/>
      <c r="AQ141" s="779"/>
      <c r="AR141" s="782"/>
    </row>
    <row r="142" spans="1:44" s="52" customFormat="1" ht="45" customHeight="1" thickBot="1" x14ac:dyDescent="0.3">
      <c r="A142" s="170"/>
      <c r="B142" s="763"/>
      <c r="C142" s="764"/>
      <c r="D142" s="765"/>
      <c r="E142" s="784"/>
      <c r="F142" s="177" t="s">
        <v>425</v>
      </c>
      <c r="G142" s="178">
        <f>IF($B$138="Лікар загальної практики - сімейний лікар",AVERAGE(G138:G140),IF($B$138="Лікар-педіатр",AVERAGE(G138:G140),IF($B$138="Лікар-терапевт","х",0)))</f>
        <v>0</v>
      </c>
      <c r="H142" s="178">
        <f>IF($B$138="Лікар загальної практики - сімейний лікар",AVERAGE(H138:H140),IF($B$138="Лікар-педіатр",AVERAGE(H138:H140),IF($B$138="Лікар-терапевт","х",0)))</f>
        <v>0</v>
      </c>
      <c r="I142" s="178">
        <f>IF($B$138="Лікар загальної практики - сімейний лікар",AVERAGE(I138:I140),IF($B$138="Лікар-педіатр","x",IF($B$138="Лікар-терапевт",AVERAGE(I138:I140),0)))</f>
        <v>0</v>
      </c>
      <c r="J142" s="178">
        <f>IF($B$138="Лікар загальної практики - сімейний лікар",AVERAGE(J138:J140),IF($B$138="Лікар-педіатр","x",IF($B$138="Лікар-терапевт",AVERAGE(J138:J140),0)))</f>
        <v>0</v>
      </c>
      <c r="K142" s="178">
        <f>IF($B$138="Лікар загальної практики - сімейний лікар",AVERAGE(K138:K140),IF($B$138="Лікар-педіатр","x",IF($B$138="Лікар-терапевт",AVERAGE(K138:K140),0)))</f>
        <v>0</v>
      </c>
      <c r="L142" s="179">
        <f>SUM(G142:K142)</f>
        <v>0</v>
      </c>
      <c r="M142" s="768"/>
      <c r="N142" s="178">
        <f>IF($B$138="Лікар загальної практики - сімейний лікар",AVERAGE(N138:N140),IF($B$138="Лікар-педіатр",AVERAGE(N138:N140),IF($B$138="Лікар-терапевт","х",0)))</f>
        <v>0</v>
      </c>
      <c r="O142" s="178">
        <f>IF($B$138="Лікар загальної практики - сімейний лікар",AVERAGE(O138:O140),IF($B$138="Лікар-педіатр",AVERAGE(O138:O140),IF($B$138="Лікар-терапевт","х",0)))</f>
        <v>0</v>
      </c>
      <c r="P142" s="178">
        <f>IF($B$138="Лікар загальної практики - сімейний лікар",AVERAGE(P138:P140),IF($B$138="Лікар-педіатр","x",IF($B$138="Лікар-терапевт",AVERAGE(P138:P140),0)))</f>
        <v>0</v>
      </c>
      <c r="Q142" s="178">
        <f>IF($B$138="Лікар загальної практики - сімейний лікар",AVERAGE(Q138:Q140),IF($B$138="Лікар-педіатр","x",IF($B$138="Лікар-терапевт",AVERAGE(Q138:Q140),0)))</f>
        <v>0</v>
      </c>
      <c r="R142" s="178">
        <f>IF($B$138="Лікар загальної практики - сімейний лікар",AVERAGE(R138:R140),IF($B$138="Лікар-педіатр","x",IF($B$138="Лікар-терапевт",AVERAGE(R138:R140),0)))</f>
        <v>0</v>
      </c>
      <c r="S142" s="179">
        <f>SUM(N142:R142)</f>
        <v>0</v>
      </c>
      <c r="T142" s="768"/>
      <c r="U142" s="178">
        <f>IF($B$138="Лікар загальної практики - сімейний лікар",AVERAGE(U138:U140),IF($B$138="Лікар-педіатр",AVERAGE(U138:U140),IF($B$138="Лікар-терапевт","х",0)))</f>
        <v>0</v>
      </c>
      <c r="V142" s="178">
        <f>IF($B$138="Лікар загальної практики - сімейний лікар",AVERAGE(V138:V140),IF($B$138="Лікар-педіатр",AVERAGE(V138:V140),IF($B$138="Лікар-терапевт","х",0)))</f>
        <v>0</v>
      </c>
      <c r="W142" s="178">
        <f>IF($B$138="Лікар загальної практики - сімейний лікар",AVERAGE(W138:W140),IF($B$138="Лікар-педіатр","x",IF($B$138="Лікар-терапевт",AVERAGE(W138:W140),0)))</f>
        <v>0</v>
      </c>
      <c r="X142" s="178">
        <f>IF($B$138="Лікар загальної практики - сімейний лікар",AVERAGE(X138:X140),IF($B$138="Лікар-педіатр","x",IF($B$138="Лікар-терапевт",AVERAGE(X138:X140),0)))</f>
        <v>0</v>
      </c>
      <c r="Y142" s="178">
        <f>IF($B$138="Лікар загальної практики - сімейний лікар",AVERAGE(Y138:Y140),IF($B$138="Лікар-педіатр","x",IF($B$138="Лікар-терапевт",AVERAGE(Y138:Y140),0)))</f>
        <v>0</v>
      </c>
      <c r="Z142" s="179">
        <f>SUM(U142:Y142)</f>
        <v>0</v>
      </c>
      <c r="AA142" s="768"/>
      <c r="AB142" s="178">
        <f>IF($B$138="Лікар загальної практики - сімейний лікар",AVERAGE(AB138:AB140),IF($B$138="Лікар-педіатр",AVERAGE(AB138:AB140),IF($B$138="Лікар-терапевт","х",0)))</f>
        <v>0</v>
      </c>
      <c r="AC142" s="178">
        <f>IF($B$138="Лікар загальної практики - сімейний лікар",AVERAGE(AC138:AC140),IF($B$138="Лікар-педіатр",AVERAGE(AC138:AC140),IF($B$138="Лікар-терапевт","х",0)))</f>
        <v>0</v>
      </c>
      <c r="AD142" s="178">
        <f>IF($B$138="Лікар загальної практики - сімейний лікар",AVERAGE(AD138:AD140),IF($B$138="Лікар-педіатр","x",IF($B$138="Лікар-терапевт",AVERAGE(AD138:AD140),0)))</f>
        <v>0</v>
      </c>
      <c r="AE142" s="178">
        <f>IF($B$138="Лікар загальної практики - сімейний лікар",AVERAGE(AE138:AE140),IF($B$138="Лікар-педіатр","x",IF($B$138="Лікар-терапевт",AVERAGE(AE138:AE140),0)))</f>
        <v>0</v>
      </c>
      <c r="AF142" s="178">
        <f>IF($B$138="Лікар загальної практики - сімейний лікар",AVERAGE(AF138:AF140),IF($B$138="Лікар-педіатр","x",IF($B$138="Лікар-терапевт",AVERAGE(AF138:AF140),0)))</f>
        <v>0</v>
      </c>
      <c r="AG142" s="179">
        <f>SUM(AB142:AF142)</f>
        <v>0</v>
      </c>
      <c r="AH142" s="769"/>
      <c r="AI142" s="174"/>
      <c r="AJ142" s="771"/>
      <c r="AK142" s="774"/>
      <c r="AL142" s="774"/>
      <c r="AM142" s="762"/>
      <c r="AN142" s="780"/>
      <c r="AO142" s="780"/>
      <c r="AP142" s="780"/>
      <c r="AQ142" s="780"/>
      <c r="AR142" s="783"/>
    </row>
    <row r="143" spans="1:44" s="52" customFormat="1" ht="40.5" x14ac:dyDescent="0.25">
      <c r="A143" s="170"/>
      <c r="B143" s="763"/>
      <c r="C143" s="764"/>
      <c r="D143" s="765"/>
      <c r="E143" s="764"/>
      <c r="F143" s="210" t="str">
        <f>IF(B138="Лікар-педіатр",Законод!$C$17,IF(B138="Лікар загальної практики - сімейний лікар",Законод!$C$21,IF(B138="Лікар-терапевт",Законод!$C$25,"х")))</f>
        <v>х</v>
      </c>
      <c r="G143" s="181">
        <f>IF($B$138="Лікар загальної практики - сімейний лікар",IF(L142&lt;=Законод!$C$22,G142,Законод!$C$22*'01_Доходи'!G141),IF($B$138="Лікар-педіатр",IF(L142&lt;=Законод!$C$18,G142,Законод!$C$18*'01_Доходи'!G141),IF($B$138="Лікар-терапевт","x",0)))</f>
        <v>0</v>
      </c>
      <c r="H143" s="181">
        <f>IF($B$138="Лікар загальної практики - сімейний лікар",IF(L142&lt;=Законод!$C$22,H142,Законод!$C$22*'01_Доходи'!H141),IF($B$138="Лікар-педіатр",IF(L142&lt;=Законод!$C$18,H142,Законод!$C$18*'01_Доходи'!H141),IF($B$138="Лікар-терапевт","x",0)))</f>
        <v>0</v>
      </c>
      <c r="I143" s="181">
        <f>IF($B$138="Лікар загальної практики - сімейний лікар",IF(L142&lt;=Законод!$C$22,I142,Законод!$C$22*'01_Доходи'!I141),IF($B$138="Лікар-педіатр","x",IF($B$138="Лікар-терапевт",IF(L142&lt;=Законод!$C$26,I142,Законод!$C$26*'01_Доходи'!I141),0)))</f>
        <v>0</v>
      </c>
      <c r="J143" s="181">
        <f>IF($B$138="Лікар загальної практики - сімейний лікар",IF(L142&lt;=Законод!$C$22,J142,Законод!$C$22*'01_Доходи'!J141),IF($B$138="Лікар-педіатр","x",IF($B$138="Лікар-терапевт",IF(L142&lt;=Законод!$C$26,J142,Законод!$C$26*'01_Доходи'!J141),0)))</f>
        <v>0</v>
      </c>
      <c r="K143" s="181">
        <f>IF($B$138="Лікар загальної практики - сімейний лікар",IF(L142&lt;=Законод!$C$22,K142,Законод!$C$22*'01_Доходи'!K141),IF($B$138="Лікар-педіатр","x",IF($B$138="Лікар-терапевт",IF(L142&lt;=Законод!$C$26,K142,Законод!$C$26*'01_Доходи'!K141),0)))</f>
        <v>0</v>
      </c>
      <c r="L143" s="182">
        <f>SUM(G143:K143)</f>
        <v>0</v>
      </c>
      <c r="M143" s="767"/>
      <c r="N143" s="181">
        <f>IF($B$138="Лікар загальної практики - сімейний лікар",IF(S142&lt;=Законод!$C$22,N142,Законод!$C$22*'01_Доходи'!N141),IF($B$138="Лікар-педіатр",IF(S142&lt;=Законод!$C$18,N142,Законод!$C$18*'01_Доходи'!N141),IF($B$138="Лікар-терапевт","x",0)))</f>
        <v>0</v>
      </c>
      <c r="O143" s="181">
        <f>IF($B$138="Лікар загальної практики - сімейний лікар",IF(S142&lt;=Законод!$C$22,O142,Законод!$C$22*'01_Доходи'!O141),IF($B$138="Лікар-педіатр",IF(S142&lt;=Законод!$C$18,O142,Законод!$C$18*'01_Доходи'!O141),IF($B$138="Лікар-терапевт","x",0)))</f>
        <v>0</v>
      </c>
      <c r="P143" s="181">
        <f>IF($B$138="Лікар загальної практики - сімейний лікар",IF(S142&lt;=Законод!$C$22,P142,Законод!$C$22*'01_Доходи'!P141),IF($B$138="Лікар-педіатр","x",IF($B$138="Лікар-терапевт",IF(S142&lt;=Законод!$C$26,P142,Законод!$C$26*'01_Доходи'!P141),0)))</f>
        <v>0</v>
      </c>
      <c r="Q143" s="181">
        <f>IF($B$138="Лікар загальної практики - сімейний лікар",IF(S142&lt;=Законод!$C$22,Q142,Законод!$C$22*'01_Доходи'!Q141),IF($B$138="Лікар-педіатр","x",IF($B$138="Лікар-терапевт",IF(S142&lt;=Законод!$C$26,Q142,Законод!$C$26*'01_Доходи'!Q141),0)))</f>
        <v>0</v>
      </c>
      <c r="R143" s="181">
        <f>IF($B$138="Лікар загальної практики - сімейний лікар",IF(S142&lt;=Законод!$C$22,R142,Законод!$C$22*'01_Доходи'!R141),IF($B$138="Лікар-педіатр","x",IF($B$138="Лікар-терапевт",IF(S142&lt;=Законод!$C$26,R142,Законод!$C$26*'01_Доходи'!R141),0)))</f>
        <v>0</v>
      </c>
      <c r="S143" s="182">
        <f>SUM(N143:R143)</f>
        <v>0</v>
      </c>
      <c r="T143" s="767"/>
      <c r="U143" s="181">
        <f>IF($B$138="Лікар загальної практики - сімейний лікар",IF(Z142&lt;=Законод!$C$22,U142,Законод!$C$22*'01_Доходи'!U141),IF($B$138="Лікар-педіатр",IF(Z142&lt;=Законод!$C$18,U142,Законод!$C$18*'01_Доходи'!U141),IF($B$138="Лікар-терапевт","x",0)))</f>
        <v>0</v>
      </c>
      <c r="V143" s="181">
        <f>IF($B$138="Лікар загальної практики - сімейний лікар",IF(Z142&lt;=Законод!$C$22,V142,Законод!$C$22*'01_Доходи'!V141),IF($B$138="Лікар-педіатр",IF(Z142&lt;=Законод!$C$18,V142,Законод!$C$18*'01_Доходи'!V141),IF($B$138="Лікар-терапевт","x",0)))</f>
        <v>0</v>
      </c>
      <c r="W143" s="181">
        <f>IF($B$138="Лікар загальної практики - сімейний лікар",IF(Z142&lt;=Законод!$C$22,W142,Законод!$C$22*'01_Доходи'!W141),IF($B$138="Лікар-педіатр","x",IF($B$138="Лікар-терапевт",IF(Z142&lt;=Законод!$C$26,W142,Законод!$C$26*'01_Доходи'!W141),0)))</f>
        <v>0</v>
      </c>
      <c r="X143" s="181">
        <f>IF($B$138="Лікар загальної практики - сімейний лікар",IF(Z142&lt;=Законод!$C$22,X142,Законод!$C$22*'01_Доходи'!X141),IF($B$138="Лікар-педіатр","x",IF($B$138="Лікар-терапевт",IF(Z142&lt;=Законод!$C$26,X142,Законод!$C$26*'01_Доходи'!X141),0)))</f>
        <v>0</v>
      </c>
      <c r="Y143" s="181">
        <f>IF($B$138="Лікар загальної практики - сімейний лікар",IF(Z142&lt;=Законод!$C$22,Y142,Законод!$C$22*'01_Доходи'!Y141),IF($B$138="Лікар-педіатр","x",IF($B$138="Лікар-терапевт",IF(Z142&lt;=Законод!$C$26,Y142,Законод!$C$26*'01_Доходи'!Y141),0)))</f>
        <v>0</v>
      </c>
      <c r="Z143" s="182">
        <f>SUM(U143:Y143)</f>
        <v>0</v>
      </c>
      <c r="AA143" s="767"/>
      <c r="AB143" s="181">
        <f>IF($B$138="Лікар загальної практики - сімейний лікар",IF(AG142&lt;=Законод!$C$22,AB142,Законод!$C$22*'01_Доходи'!AB141),IF($B$138="Лікар-педіатр",IF(AG142&lt;=Законод!$C$18,AB142,Законод!$C$18*'01_Доходи'!AB141),IF($B$138="Лікар-терапевт","x",0)))</f>
        <v>0</v>
      </c>
      <c r="AC143" s="181">
        <f>IF($B$138="Лікар загальної практики - сімейний лікар",IF(AG142&lt;=Законод!$C$22,AC142,Законод!$C$22*'01_Доходи'!AC141),IF($B$138="Лікар-педіатр",IF(AG142&lt;=Законод!$C$18,AC142,Законод!$C$18*'01_Доходи'!AC141),IF($B$138="Лікар-терапевт","x",0)))</f>
        <v>0</v>
      </c>
      <c r="AD143" s="181">
        <f>IF($B$138="Лікар загальної практики - сімейний лікар",IF(AG142&lt;=Законод!$C$22,AD142,Законод!$C$22*'01_Доходи'!AD141),IF($B$138="Лікар-педіатр","x",IF($B$138="Лікар-терапевт",IF(AG142&lt;=Законод!$C$26,AD142,Законод!$C$26*'01_Доходи'!AD141),0)))</f>
        <v>0</v>
      </c>
      <c r="AE143" s="181">
        <f>IF($B$138="Лікар загальної практики - сімейний лікар",IF(AG142&lt;=Законод!$C$22,AE142,Законод!$C$22*'01_Доходи'!AE141),IF($B$138="Лікар-педіатр","x",IF($B$138="Лікар-терапевт",IF(AG142&lt;=Законод!$C$26,AE142,Законод!$C$26*'01_Доходи'!AE141),0)))</f>
        <v>0</v>
      </c>
      <c r="AF143" s="181">
        <f>IF($B$138="Лікар загальної практики - сімейний лікар",IF(AG142&lt;=Законод!$C$22,AF142,Законод!$C$22*'01_Доходи'!AF141),IF($B$138="Лікар-педіатр","x",IF($B$138="Лікар-терапевт",IF(AG142&lt;=Законод!$C$26,AF142,Законод!$C$26*'01_Доходи'!AF141),0)))</f>
        <v>0</v>
      </c>
      <c r="AG143" s="182">
        <f>SUM(AB143:AF143)</f>
        <v>0</v>
      </c>
      <c r="AH143" s="767"/>
      <c r="AI143" s="174"/>
      <c r="AJ143" s="771"/>
      <c r="AK143" s="774"/>
      <c r="AL143" s="774"/>
      <c r="AM143" s="318" t="s">
        <v>186</v>
      </c>
      <c r="AN143" s="183">
        <f>IF(B138="Лікар загальної практики - сімейний лікар",G143*Законод!$C$11+'01_Доходи'!H143*Законод!$D$11+'01_Доходи'!I143*Законод!$E$11+'01_Доходи'!J143*Законод!$F$11+'01_Доходи'!K143*Законод!$G$11,IF(B138="Лікар-педіатр",G143*Законод!$C$11+'01_Доходи'!H143*Законод!$D$11,IF(B138="Лікар-терапевт",'01_Доходи'!I143*Законод!$E$11+'01_Доходи'!J143*Законод!$F$11+'01_Доходи'!K143*Законод!$G$11,0)))</f>
        <v>0</v>
      </c>
      <c r="AO143" s="183">
        <f>IF(B138="Лікар загальної практики - сімейний лікар",N143*Законод!$C$11+'01_Доходи'!O143*Законод!$D$11+'01_Доходи'!P143*Законод!$E$11+'01_Доходи'!Q143*Законод!$F$11+'01_Доходи'!R143*Законод!$G$11,IF(B138="Лікар-педіатр",N143*Законод!$C$11+'01_Доходи'!O143*Законод!$D$11,IF(B138="Лікар-терапевт",'01_Доходи'!P143*Законод!$E$11+'01_Доходи'!Q143*Законод!$F$11+'01_Доходи'!R143*Законод!$G$11,0)))</f>
        <v>0</v>
      </c>
      <c r="AP143" s="183">
        <f>IF(B138="Лікар загальної практики - сімейний лікар",U143*Законод!$C$11+'01_Доходи'!V143*Законод!$D$11+'01_Доходи'!W143*Законод!$E$11+'01_Доходи'!X143*Законод!$F$11+'01_Доходи'!Y143*Законод!$G$11,IF(B138="Лікар-педіатр",U143*Законод!$C$11+'01_Доходи'!V143*Законод!$D$11,IF(B138="Лікар-терапевт",'01_Доходи'!W143*Законод!$E$11+'01_Доходи'!X143*Законод!$F$11+'01_Доходи'!Y143*Законод!$G$11,0)))</f>
        <v>0</v>
      </c>
      <c r="AQ143" s="183">
        <f>IF(B138="Лікар загальної практики - сімейний лікар",AB143*Законод!$C$11+'01_Доходи'!AC143*Законод!$D$11+'01_Доходи'!AD143*Законод!$E$11+'01_Доходи'!AE143*Законод!$F$11+'01_Доходи'!AF143*Законод!$G$11,IF(B138="Лікар-педіатр",AB143*Законод!$C$11+'01_Доходи'!AC143*Законод!$D$11,IF(B138="Лікар-терапевт",'01_Доходи'!AD143*Законод!$E$11+'01_Доходи'!AE143*Законод!$F$11+'01_Доходи'!AF143*Законод!$G$11,0)))</f>
        <v>0</v>
      </c>
      <c r="AR143" s="184">
        <f>SUM(AN143:AQ143)</f>
        <v>0</v>
      </c>
    </row>
    <row r="144" spans="1:44" s="52" customFormat="1" ht="31.9" customHeight="1" x14ac:dyDescent="0.25">
      <c r="A144" s="170"/>
      <c r="B144" s="763"/>
      <c r="C144" s="764"/>
      <c r="D144" s="765"/>
      <c r="E144" s="764"/>
      <c r="F144" s="211" t="str">
        <f>IF(B138="Лікар-педіатр",Законод!$E$17,IF(B138="Лікар загальної практики - сімейний лікар",Законод!$E$21,IF(B138="Лікар-терапевт",Законод!$E$25,"х")))</f>
        <v>х</v>
      </c>
      <c r="G144" s="776" t="s">
        <v>158</v>
      </c>
      <c r="H144" s="776"/>
      <c r="I144" s="776"/>
      <c r="J144" s="776"/>
      <c r="K144" s="776"/>
      <c r="L144" s="169">
        <f>IF($B$138="Лікар загальної практики - сімейний лікар",IF(L142&lt;Законод!$C$22,0,(IF(AND(L142&gt;=Законод!$E$22,L142&lt;=Законод!$E$23),L142-Законод!$C$22,IF('01_Доходи'!L142&gt;=Законод!$F$22,Законод!$E$24,0)))),IF($B$138="Лікар-педіатр",IF(L142&lt;Законод!$C$18,0,(IF(AND(L142&gt;=Законод!$E$18,L142&lt;=Законод!$E$19),L142-Законод!$C$18,IF('01_Доходи'!L142&gt;=Законод!$F$18,Законод!$E$20,0)))),IF($B$138="Лікар-терапевт",IF(L142&lt;Законод!$C$26,0,(IF(AND(L142&gt;=Законод!$E$26,L142&lt;=Законод!$E$27),L142-Законод!$C$26,IF('01_Доходи'!L142&gt;=Законод!$F$26,Законод!$E$28,0)))),0)))</f>
        <v>0</v>
      </c>
      <c r="M144" s="767"/>
      <c r="N144" s="776" t="s">
        <v>158</v>
      </c>
      <c r="O144" s="776"/>
      <c r="P144" s="776"/>
      <c r="Q144" s="776"/>
      <c r="R144" s="776"/>
      <c r="S144" s="169">
        <f>IF($B$138="Лікар загальної практики - сімейний лікар",IF(S142&lt;Законод!$C$22,0,(IF(AND(S142&gt;=Законод!$E$22,S142&lt;=Законод!$E$23),S142-Законод!$C$22,IF('01_Доходи'!S142&gt;=Законод!$F$22,Законод!$E$24,0)))),IF($B$138="Лікар-педіатр",IF(S142&lt;Законод!$C$18,0,(IF(AND(S142&gt;=Законод!$E$18,S142&lt;=Законод!$E$19),S142-Законод!$C$18,IF('01_Доходи'!S142&gt;=Законод!$F$18,Законод!$E$20,0)))),IF($B$138="Лікар-терапевт",IF(S142&lt;Законод!$C$26,0,(IF(AND(S142&gt;=Законод!$E$26,S142&lt;=Законод!$E$27),S142-Законод!$C$26,IF('01_Доходи'!S142&gt;=Законод!$F$26,Законод!$E$28,0)))),0)))</f>
        <v>0</v>
      </c>
      <c r="T144" s="767"/>
      <c r="U144" s="776" t="s">
        <v>158</v>
      </c>
      <c r="V144" s="776"/>
      <c r="W144" s="776"/>
      <c r="X144" s="776"/>
      <c r="Y144" s="776"/>
      <c r="Z144" s="169">
        <f>IF($B$138="Лікар загальної практики - сімейний лікар",IF(Z142&lt;Законод!$C$22,0,(IF(AND(Z142&gt;=Законод!$E$22,Z142&lt;=Законод!$E$23),Z142-Законод!$C$22,IF('01_Доходи'!Z142&gt;=Законод!$F$22,Законод!$E$24,0)))),IF($B$138="Лікар-педіатр",IF(Z142&lt;Законод!$C$18,0,(IF(AND(Z142&gt;=Законод!$E$18,Z142&lt;=Законод!$E$19),Z142-Законод!$C$18,IF('01_Доходи'!Z142&gt;=Законод!$F$18,Законод!$E$20,0)))),IF($B$138="Лікар-терапевт",IF(Z142&lt;Законод!$C$26,0,(IF(AND(Z142&gt;=Законод!$E$26,Z142&lt;=Законод!$E$27),Z142-Законод!$C$26,IF('01_Доходи'!Z142&gt;=Законод!$F$26,Законод!$E$28,0)))),0)))</f>
        <v>0</v>
      </c>
      <c r="AA144" s="767"/>
      <c r="AB144" s="776" t="s">
        <v>158</v>
      </c>
      <c r="AC144" s="776"/>
      <c r="AD144" s="776"/>
      <c r="AE144" s="776"/>
      <c r="AF144" s="776"/>
      <c r="AG144" s="169">
        <f>IF($B$138="Лікар загальної практики - сімейний лікар",IF(AG142&lt;Законод!$C$22,0,(IF(AND(AG142&gt;=Законод!$E$22,AG142&lt;=Законод!$E$23),AG142-Законод!$C$22,IF('01_Доходи'!AG142&gt;=Законод!$F$22,Законод!$E$24,0)))),IF($B$138="Лікар-педіатр",IF(AG142&lt;Законод!$C$18,0,(IF(AND(AG142&gt;=Законод!$E$18,AG142&lt;=Законод!$E$19),AG142-Законод!$C$18,IF('01_Доходи'!AG142&gt;=Законод!$F$18,Законод!$E$20,0)))),IF($B$138="Лікар-терапевт",IF(AG142&lt;Законод!$C$26,0,(IF(AND(AG142&gt;=Законод!$E$26,AG142&lt;=Законод!$E$27),AG142-Законод!$C$26,IF('01_Доходи'!AG142&gt;=Законод!$F$26,Законод!$E$28,0)))),0)))</f>
        <v>0</v>
      </c>
      <c r="AH144" s="767"/>
      <c r="AI144" s="174"/>
      <c r="AJ144" s="771"/>
      <c r="AK144" s="774"/>
      <c r="AL144" s="774"/>
      <c r="AM144" s="757" t="s">
        <v>187</v>
      </c>
      <c r="AN144" s="183">
        <f>IF(B138="Лікар загальної практики - сімейний лікар",L144*Законод!$C$9/4*Законод!$E$16,IF(B138="Лікар-педіатр",L144*Законод!$C$9/4*Законод!$E$16,IF(B138="Лікар-терапевт",L144*Законод!$C$9/4*Законод!$E$16,0)))</f>
        <v>0</v>
      </c>
      <c r="AO144" s="183">
        <f>IF(B138="Лікар загальної практики - сімейний лікар",S144*Законод!$C$9/4*Законод!$E$16,IF(B138="Лікар-педіатр",S144*Законод!$C$9/4*Законод!$E$16,IF(B138="Лікар-терапевт",S144*Законод!$C$9/4*Законод!$E$16,0)))</f>
        <v>0</v>
      </c>
      <c r="AP144" s="183">
        <f>IF(B138="Лікар загальної практики - сімейний лікар",Z144*Законод!$C$9/4*Законод!$E$16,IF(B138="Лікар-педіатр",Z144*Законод!$C$9/4*Законод!$E$16,IF(B138="Лікар-терапевт",Z144*Законод!$C$9/4*Законод!$E$16,0)))</f>
        <v>0</v>
      </c>
      <c r="AQ144" s="183">
        <f>IF(B138="Лікар загальної практики - сімейний лікар",AG144*Законод!$C$9/4*Законод!$E$16,IF(B138="Лікар-педіатр",AG144*Законод!$C$9/4*Законод!$E$16,IF(B138="Лікар-терапевт",AG144*Законод!$C$9/4*Законод!$E$16,0)))</f>
        <v>0</v>
      </c>
      <c r="AR144" s="184">
        <f>SUM(AN144:AQ144)</f>
        <v>0</v>
      </c>
    </row>
    <row r="145" spans="1:44" s="52" customFormat="1" ht="31.9" customHeight="1" x14ac:dyDescent="0.25">
      <c r="A145" s="170"/>
      <c r="B145" s="763"/>
      <c r="C145" s="764"/>
      <c r="D145" s="765"/>
      <c r="E145" s="764"/>
      <c r="F145" s="211" t="str">
        <f>IF(B138="Лікар-педіатр",Законод!$F$17,IF(B138="Лікар загальної практики - сімейний лікар",Законод!$F$21,IF(B138="Лікар-терапевт",Законод!$F$25,"х")))</f>
        <v>х</v>
      </c>
      <c r="G145" s="776" t="s">
        <v>158</v>
      </c>
      <c r="H145" s="776"/>
      <c r="I145" s="776"/>
      <c r="J145" s="776"/>
      <c r="K145" s="776"/>
      <c r="L145" s="169">
        <f>IF($B$138="Лікар загальної практики - сімейний лікар",IF(L142&lt;Законод!$C$22,0,(IF(AND(L142&gt;=Законод!$F$22,L142&lt;=Законод!$F$23),L142-Законод!$E$23,IF('01_Доходи'!L142&gt;=Законод!$G$22,Законод!$F$24,0)))),IF($B$138="Лікар-педіатр",IF(L142&lt;Законод!$C$18,0,(IF(AND(L142&gt;=Законод!$F$18,L142&lt;=Законод!$F$19),L142-Законод!$E$19,IF('01_Доходи'!L142&gt;=Законод!$G$18,Законод!$F$20,0)))),IF($B$138="Лікар-терапевт",IF(L142&lt;Законод!$C$26,0,(IF(AND(L142&gt;=Законод!$F$26,L142&lt;=Законод!$F$27),L142-Законод!$E$27,IF('01_Доходи'!L142&gt;=Законод!$G$26,Законод!$F$28,0)))),0)))</f>
        <v>0</v>
      </c>
      <c r="M145" s="767"/>
      <c r="N145" s="776" t="s">
        <v>158</v>
      </c>
      <c r="O145" s="776"/>
      <c r="P145" s="776"/>
      <c r="Q145" s="776"/>
      <c r="R145" s="776"/>
      <c r="S145" s="169">
        <f>IF($B$138="Лікар загальної практики - сімейний лікар",IF(S142&lt;Законод!$C$22,0,(IF(AND(S142&gt;=Законод!$F$22,S142&lt;=Законод!$F$23),S142-Законод!$E$23,IF('01_Доходи'!S142&gt;=Законод!$G$22,Законод!$F$24,0)))),IF($B$138="Лікар-педіатр",IF(S142&lt;Законод!$C$18,0,(IF(AND(S142&gt;=Законод!$F$18,S142&lt;=Законод!$F$19),S142-Законод!$E$19,IF('01_Доходи'!S142&gt;=Законод!$G$18,Законод!$F$20,0)))),IF($B$138="Лікар-терапевт",IF(S142&lt;Законод!$C$26,0,(IF(AND(S142&gt;=Законод!$F$26,S142&lt;=Законод!$F$27),S142-Законод!$E$27,IF('01_Доходи'!S142&gt;=Законод!$G$26,Законод!$F$28,0)))),0)))</f>
        <v>0</v>
      </c>
      <c r="T145" s="767"/>
      <c r="U145" s="776" t="s">
        <v>158</v>
      </c>
      <c r="V145" s="776"/>
      <c r="W145" s="776"/>
      <c r="X145" s="776"/>
      <c r="Y145" s="776"/>
      <c r="Z145" s="169">
        <f>IF($B$138="Лікар загальної практики - сімейний лікар",IF(Z142&lt;Законод!$C$22,0,(IF(AND(Z142&gt;=Законод!$F$22,Z142&lt;=Законод!$F$23),Z142-Законод!$E$23,IF('01_Доходи'!Z142&gt;=Законод!$G$22,Законод!$F$24,0)))),IF($B$138="Лікар-педіатр",IF(Z142&lt;Законод!$C$18,0,(IF(AND(Z142&gt;=Законод!$F$18,Z142&lt;=Законод!$F$19),Z142-Законод!$E$19,IF('01_Доходи'!Z142&gt;=Законод!$G$18,Законод!$F$20,0)))),IF($B$138="Лікар-терапевт",IF(Z142&lt;Законод!$C$26,0,(IF(AND(Z142&gt;=Законод!$F$26,Z142&lt;=Законод!$F$27),Z142-Законод!$E$27,IF('01_Доходи'!Z142&gt;=Законод!$G$26,Законод!$F$28,0)))),0)))</f>
        <v>0</v>
      </c>
      <c r="AA145" s="767"/>
      <c r="AB145" s="776" t="s">
        <v>158</v>
      </c>
      <c r="AC145" s="776"/>
      <c r="AD145" s="776"/>
      <c r="AE145" s="776"/>
      <c r="AF145" s="776"/>
      <c r="AG145" s="169">
        <f>IF($B$138="Лікар загальної практики - сімейний лікар",IF(AG142&lt;Законод!$C$22,0,(IF(AND(AG142&gt;=Законод!$F$22,AG142&lt;=Законод!$F$23),AG142-Законод!$E$23,IF('01_Доходи'!AG142&gt;=Законод!$G$22,Законод!$F$24,0)))),IF($B$138="Лікар-педіатр",IF(AG142&lt;Законод!$C$18,0,(IF(AND(AG142&gt;=Законод!$F$18,AG142&lt;=Законод!$F$19),AG142-Законод!$E$19,IF('01_Доходи'!AG142&gt;=Законод!$G$18,Законод!$F$20,0)))),IF($B$138="Лікар-терапевт",IF(AG142&lt;Законод!$C$26,0,(IF(AND(AG142&gt;=Законод!$F$26,AG142&lt;=Законод!$F$27),AG142-Законод!$E$27,IF('01_Доходи'!AG142&gt;=Законод!$G$26,Законод!$F$28,0)))),0)))</f>
        <v>0</v>
      </c>
      <c r="AH145" s="767"/>
      <c r="AI145" s="174"/>
      <c r="AJ145" s="771"/>
      <c r="AK145" s="774"/>
      <c r="AL145" s="774"/>
      <c r="AM145" s="758"/>
      <c r="AN145" s="183">
        <f>IF(B138="Лікар загальної практики - сімейний лікар",L145*Законод!$C$9/4*Законод!$F$16,IF(B138="Лікар-педіатр",L145*Законод!$C$9/4*Законод!$F$16,IF(B138="Лікар-терапевт",L145*Законод!$C$9/4*Законод!$F$16,0)))</f>
        <v>0</v>
      </c>
      <c r="AO145" s="183">
        <f>IF(B138="Лікар загальної практики - сімейний лікар",S145*Законод!$C$9/4*Законод!$F$16,IF(B138="Лікар-педіатр",S145*Законод!$C$9/4*Законод!$F$16,IF(B138="Лікар-терапевт",S145*Законод!$C$9/4*Законод!$F$16,0)))</f>
        <v>0</v>
      </c>
      <c r="AP145" s="183">
        <f>IF(B138="Лікар загальної практики - сімейний лікар",Z145*Законод!$C$9/4*Законод!$F$16,IF(B138="Лікар-педіатр",Z145*Законод!$C$9/4*Законод!$F$16,IF(B138="Лікар-терапевт",Z145*Законод!$C$9/4*Законод!$F$16,0)))</f>
        <v>0</v>
      </c>
      <c r="AQ145" s="183">
        <f>IF(B138="Лікар загальної практики - сімейний лікар",AG145*Законод!$C$9/4*Законод!$F$16,IF(B138="Лікар-педіатр",AG145*Законод!$C$9/4*Законод!$F$16,IF(B138="Лікар-терапевт",AG145*Законод!$C$9/4*Законод!$F$16,0)))</f>
        <v>0</v>
      </c>
      <c r="AR145" s="184">
        <f>SUM(AN145:AQ145)</f>
        <v>0</v>
      </c>
    </row>
    <row r="146" spans="1:44" s="52" customFormat="1" ht="31.9" customHeight="1" x14ac:dyDescent="0.25">
      <c r="A146" s="170"/>
      <c r="B146" s="763"/>
      <c r="C146" s="764"/>
      <c r="D146" s="765"/>
      <c r="E146" s="764"/>
      <c r="F146" s="211" t="str">
        <f>IF(B138="Лікар-педіатр",Законод!$G$17,IF(B138="Лікар загальної практики - сімейний лікар",Законод!$G$21,IF(B138="Лікар-терапевт",Законод!$G$25,"х")))</f>
        <v>х</v>
      </c>
      <c r="G146" s="776" t="s">
        <v>158</v>
      </c>
      <c r="H146" s="776"/>
      <c r="I146" s="776"/>
      <c r="J146" s="776"/>
      <c r="K146" s="776"/>
      <c r="L146" s="169">
        <f>IF($B$138="Лікар загальної практики - сімейний лікар",IF(L142&lt;Законод!$C$22,0,(IF(AND(L142&gt;=Законод!$G$22,L142&lt;=Законод!$G$23),L142-Законод!$F$23,IF('01_Доходи'!L142&gt;=Законод!$H$22,Законод!$G$24,0)))),IF($B$138="Лікар-педіатр",IF(L142&lt;Законод!$C$18,0,(IF(AND(L142&gt;=Законод!$G$18,L142&lt;=Законод!$G$19),L142-Законод!$F$19,IF('01_Доходи'!L142&gt;=Законод!$H$18,Законод!$G$20,0)))),IF($B$138="Лікар-терапевт",IF(L142&lt;Законод!$C$26,0,(IF(AND(L142&gt;=Законод!$G$26,L142&lt;=Законод!$G$27),L142-Законод!$F$27,IF('01_Доходи'!L142&gt;=Законод!$H$26,Законод!$G$28,0)))),0)))</f>
        <v>0</v>
      </c>
      <c r="M146" s="767"/>
      <c r="N146" s="776" t="s">
        <v>158</v>
      </c>
      <c r="O146" s="776"/>
      <c r="P146" s="776"/>
      <c r="Q146" s="776"/>
      <c r="R146" s="776"/>
      <c r="S146" s="169">
        <f>IF($B$138="Лікар загальної практики - сімейний лікар",IF(S142&lt;Законод!$C$22,0,(IF(AND(S142&gt;=Законод!$G$22,S142&lt;=Законод!$G$23),S142-Законод!$F$23,IF('01_Доходи'!S142&gt;=Законод!$H$22,Законод!$G$24,0)))),IF($B$138="Лікар-педіатр",IF(S142&lt;Законод!$C$18,0,(IF(AND(S142&gt;=Законод!$G$18,S142&lt;=Законод!$G$19),S142-Законод!$F$19,IF('01_Доходи'!S142&gt;=Законод!$H$18,Законод!$G$20,0)))),IF($B$138="Лікар-терапевт",IF(S142&lt;Законод!$C$26,0,(IF(AND(S142&gt;=Законод!$G$26,S142&lt;=Законод!$G$27),S142-Законод!$F$27,IF('01_Доходи'!S142&gt;=Законод!$H$26,Законод!$G$28,0)))),0)))</f>
        <v>0</v>
      </c>
      <c r="T146" s="767"/>
      <c r="U146" s="776" t="s">
        <v>158</v>
      </c>
      <c r="V146" s="776"/>
      <c r="W146" s="776"/>
      <c r="X146" s="776"/>
      <c r="Y146" s="776"/>
      <c r="Z146" s="169">
        <f>IF($B$138="Лікар загальної практики - сімейний лікар",IF(Z142&lt;Законод!$C$22,0,(IF(AND(Z142&gt;=Законод!$G$22,Z142&lt;=Законод!$G$23),Z142-Законод!$F$23,IF('01_Доходи'!Z142&gt;=Законод!$H$22,Законод!$G$24,0)))),IF($B$138="Лікар-педіатр",IF(Z142&lt;Законод!$C$18,0,(IF(AND(Z142&gt;=Законод!$G$18,Z142&lt;=Законод!$G$19),Z142-Законод!$F$19,IF('01_Доходи'!Z142&gt;=Законод!$H$18,Законод!$G$20,0)))),IF($B$138="Лікар-терапевт",IF(Z142&lt;Законод!$C$26,0,(IF(AND(Z142&gt;=Законод!$G$26,Z142&lt;=Законод!$G$27),Z142-Законод!$F$27,IF('01_Доходи'!Z142&gt;=Законод!$H$26,Законод!$G$28,0)))),0)))</f>
        <v>0</v>
      </c>
      <c r="AA146" s="767"/>
      <c r="AB146" s="776" t="s">
        <v>158</v>
      </c>
      <c r="AC146" s="776"/>
      <c r="AD146" s="776"/>
      <c r="AE146" s="776"/>
      <c r="AF146" s="776"/>
      <c r="AG146" s="169">
        <f>IF($B$138="Лікар загальної практики - сімейний лікар",IF(AG142&lt;Законод!$C$22,0,(IF(AND(AG142&gt;=Законод!$G$22,AG142&lt;=Законод!$G$23),AG142-Законод!$F$23,IF('01_Доходи'!AG142&gt;=Законод!$H$22,Законод!$G$24,0)))),IF($B$138="Лікар-педіатр",IF(AG142&lt;Законод!$C$18,0,(IF(AND(AG142&gt;=Законод!$G$18,AG142&lt;=Законод!$G$19),AG142-Законод!$F$19,IF('01_Доходи'!AG142&gt;=Законод!$H$18,Законод!$G$20,0)))),IF($B$138="Лікар-терапевт",IF(AG142&lt;Законод!$C$26,0,(IF(AND(AG142&gt;=Законод!$G$26,AG142&lt;=Законод!$G$27),AG142-Законод!$F$27,IF('01_Доходи'!AG142&gt;=Законод!$H$26,Законод!$G$28,0)))),0)))</f>
        <v>0</v>
      </c>
      <c r="AH146" s="767"/>
      <c r="AI146" s="174"/>
      <c r="AJ146" s="771"/>
      <c r="AK146" s="774"/>
      <c r="AL146" s="774"/>
      <c r="AM146" s="758"/>
      <c r="AN146" s="183">
        <f>IF(B138="Лікар загальної практики - сімейний лікар",L146*Законод!$C$9/4*Законод!$G$16,IF(B138="Лікар-педіатр",L146*Законод!$C$9/4*Законод!$G$16,IF(B138="Лікар-терапевт",L146*Законод!$C$9/4*Законод!$G$16,0)))</f>
        <v>0</v>
      </c>
      <c r="AO146" s="183">
        <f>IF(B138="Лікар загальної практики - сімейний лікар",S146*Законод!$C$9/4*Законод!$G$16,IF(B138="Лікар-педіатр",S146*Законод!$C$9/4*Законод!$G$16,IF(B138="Лікар-терапевт",S146*Законод!$C$9/4*Законод!$G$16,0)))</f>
        <v>0</v>
      </c>
      <c r="AP146" s="183">
        <f>IF(B138="Лікар загальної практики - сімейний лікар",Z146*Законод!$C$9/4*Законод!$G$16,IF(B138="Лікар-педіатр",Z146*Законод!$C$9/4*Законод!$G$16,IF(B138="Лікар-терапевт",Z146*Законод!$C$9/4*Законод!$G$16,0)))</f>
        <v>0</v>
      </c>
      <c r="AQ146" s="183">
        <f>IF(B138="Лікар загальної практики - сімейний лікар",AG146*Законод!$C$9/4*Законод!$G$16,IF(B138="Лікар-педіатр",AG146*Законод!$C$9/4*Законод!$G$16,IF(B138="Лікар-терапевт",AG146*Законод!$C$9/4*Законод!$G$16,0)))</f>
        <v>0</v>
      </c>
      <c r="AR146" s="184">
        <f t="shared" ref="AR146" si="44">SUM(AN146:AQ146)</f>
        <v>0</v>
      </c>
    </row>
    <row r="147" spans="1:44" s="52" customFormat="1" ht="31.9" customHeight="1" x14ac:dyDescent="0.25">
      <c r="A147" s="170"/>
      <c r="B147" s="763"/>
      <c r="C147" s="764"/>
      <c r="D147" s="765"/>
      <c r="E147" s="764"/>
      <c r="F147" s="211" t="str">
        <f>IF(B138="Лікар-педіатр",Законод!$H$17,IF(B138="Лікар загальної практики - сімейний лікар",Законод!$H$21,IF(B138="Лікар-терапевт",Законод!$H$25,"х")))</f>
        <v>х</v>
      </c>
      <c r="G147" s="776" t="s">
        <v>158</v>
      </c>
      <c r="H147" s="776"/>
      <c r="I147" s="776"/>
      <c r="J147" s="776"/>
      <c r="K147" s="776"/>
      <c r="L147" s="169">
        <f>IF($B$138="Лікар загальної практики - сімейний лікар",IF(L142&lt;Законод!$C$22,0,(IF(AND(L142&gt;=Законод!$H$22,L142&lt;=Законод!$H$23),L142-Законод!$G$23,IF('01_Доходи'!L142&gt;=Законод!$I$22,Законод!$H$24,0)))),IF($B$138="Лікар-педіатр",IF(L142&lt;Законод!$C$18,0,(IF(AND(L142&gt;=Законод!$H$18,L142&lt;=Законод!$H$19),L142-Законод!$G$19,IF('01_Доходи'!L142&gt;=Законод!$I$18,Законод!$H$20,0)))),IF($B$138="Лікар-терапевт",IF(L142&lt;Законод!$C$26,0,(IF(AND(L142&gt;=Законод!$H$26,L142&lt;=Законод!$H$27),L142-Законод!$G$27,IF(L142&gt;=Законод!$I$26,Законод!$H$28,0)))),0)))</f>
        <v>0</v>
      </c>
      <c r="M147" s="767"/>
      <c r="N147" s="776" t="s">
        <v>158</v>
      </c>
      <c r="O147" s="776"/>
      <c r="P147" s="776"/>
      <c r="Q147" s="776"/>
      <c r="R147" s="776"/>
      <c r="S147" s="169">
        <f>IF($B$138="Лікар загальної практики - сімейний лікар",IF(S142&lt;Законод!$C$22,0,(IF(AND(S142&gt;=Законод!$H$22,S142&lt;=Законод!$H$23),S142-Законод!$G$23,IF('01_Доходи'!S142&gt;=Законод!$I$22,Законод!$H$24,0)))),IF($B$138="Лікар-педіатр",IF(S142&lt;Законод!$C$18,0,(IF(AND(S142&gt;=Законод!$H$18,S142&lt;=Законод!$H$19),S142-Законод!$G$19,IF('01_Доходи'!S142&gt;=Законод!$I$18,Законод!$H$20,0)))),IF($B$138="Лікар-терапевт",IF(S142&lt;Законод!$C$26,0,(IF(AND(S142&gt;=Законод!$H$26,S142&lt;=Законод!$H$27),S142-Законод!$G$27,IF(S142&gt;=Законод!$I$26,Законод!$H$28,0)))),0)))</f>
        <v>0</v>
      </c>
      <c r="T147" s="767"/>
      <c r="U147" s="776" t="s">
        <v>158</v>
      </c>
      <c r="V147" s="776"/>
      <c r="W147" s="776"/>
      <c r="X147" s="776"/>
      <c r="Y147" s="776"/>
      <c r="Z147" s="169">
        <f>IF($B$138="Лікар загальної практики - сімейний лікар",IF(Z142&lt;Законод!$C$22,0,(IF(AND(Z142&gt;=Законод!$H$22,Z142&lt;=Законод!$H$23),Z142-Законод!$G$23,IF('01_Доходи'!Z142&gt;=Законод!$I$22,Законод!$H$24,0)))),IF($B$138="Лікар-педіатр",IF(Z142&lt;Законод!$C$18,0,(IF(AND(Z142&gt;=Законод!$H$18,Z142&lt;=Законод!$H$19),Z142-Законод!$G$19,IF('01_Доходи'!Z142&gt;=Законод!$I$18,Законод!$H$20,0)))),IF($B$138="Лікар-терапевт",IF(Z142&lt;Законод!$C$26,0,(IF(AND(Z142&gt;=Законод!$H$26,Z142&lt;=Законод!$H$27),Z142-Законод!$G$27,IF(Z142&gt;=Законод!$I$26,Законод!$H$28,0)))),0)))</f>
        <v>0</v>
      </c>
      <c r="AA147" s="767"/>
      <c r="AB147" s="776" t="s">
        <v>158</v>
      </c>
      <c r="AC147" s="776"/>
      <c r="AD147" s="776"/>
      <c r="AE147" s="776"/>
      <c r="AF147" s="776"/>
      <c r="AG147" s="169">
        <f>IF($B$138="Лікар загальної практики - сімейний лікар",IF(AG142&lt;Законод!$C$22,0,(IF(AND(AG142&gt;=Законод!$H$22,AG142&lt;=Законод!$H$23),AG142-Законод!$G$23,IF('01_Доходи'!AG142&gt;=Законод!$I$22,Законод!$H$24,0)))),IF($B$138="Лікар-педіатр",IF(AG142&lt;Законод!$C$18,0,(IF(AND(AG142&gt;=Законод!$H$18,AG142&lt;=Законод!$H$19),AG142-Законод!$G$19,IF('01_Доходи'!AG142&gt;=Законод!$I$18,Законод!$H$20,0)))),IF($B$138="Лікар-терапевт",IF(AG142&lt;Законод!$C$26,0,(IF(AND(AG142&gt;=Законод!$H$26,AG142&lt;=Законод!$H$27),AG142-Законод!$G$27,IF(AG142&gt;=Законод!$I$26,Законод!$H$28,0)))),0)))</f>
        <v>0</v>
      </c>
      <c r="AH147" s="767"/>
      <c r="AI147" s="174"/>
      <c r="AJ147" s="771"/>
      <c r="AK147" s="774"/>
      <c r="AL147" s="774"/>
      <c r="AM147" s="758"/>
      <c r="AN147" s="183">
        <f>IF(B138="Лікар загальної практики - сімейний лікар",L147*Законод!$C$9/4*Законод!$H$16,IF(B138="Лікар-педіатр",L147*Законод!$C$9/4*Законод!$H$16,IF(B138="Лікар-терапевт",L147*Законод!$C$9/4*Законод!$H$16,0)))</f>
        <v>0</v>
      </c>
      <c r="AO147" s="183">
        <f>IF(B138="Лікар загальної практики - сімейний лікар",S147*Законод!$C$9/4*Законод!$H$16,IF(B138="Лікар-педіатр",S147*Законод!$C$9/4*Законод!$H$16,IF(B138="Лікар-терапевт",S147*Законод!$C$9/4*Законод!$H$16,0)))</f>
        <v>0</v>
      </c>
      <c r="AP147" s="183">
        <f>IF(B138="Лікар загальної практики - сімейний лікар",Z147*Законод!$C$9/4*Законод!$H$16,IF(B138="Лікар-педіатр",Z147*Законод!$C$9/4*Законод!$H$16,IF(B138="Лікар-терапевт",Z147*Законод!$C$9/4*Законод!$H$16,0)))</f>
        <v>0</v>
      </c>
      <c r="AQ147" s="183">
        <f>IF(B138="Лікар загальної практики - сімейний лікар",AG147*Законод!$C$9/4*Законод!$H$16,IF(B138="Лікар-педіатр",AG147*Законод!$C$9/4*Законод!$H$16,IF(B138="Лікар-терапевт",AG147*Законод!$C$9/4*Законод!$H$16,0)))</f>
        <v>0</v>
      </c>
      <c r="AR147" s="184">
        <f>SUM(AN147:AQ147)</f>
        <v>0</v>
      </c>
    </row>
    <row r="148" spans="1:44" s="52" customFormat="1" ht="31.9" customHeight="1" x14ac:dyDescent="0.25">
      <c r="A148" s="170"/>
      <c r="B148" s="763"/>
      <c r="C148" s="764"/>
      <c r="D148" s="765"/>
      <c r="E148" s="764"/>
      <c r="F148" s="211" t="str">
        <f>IF(B138="Лікар-педіатр",Законод!$I$17,IF(B138="Лікар загальної практики - сімейний лікар",Законод!$I$21,IF(B138="Лікар-терапевт",Законод!$I$25,"х")))</f>
        <v>х</v>
      </c>
      <c r="G148" s="776" t="s">
        <v>158</v>
      </c>
      <c r="H148" s="776"/>
      <c r="I148" s="776"/>
      <c r="J148" s="776"/>
      <c r="K148" s="776"/>
      <c r="L148" s="169">
        <f>IF($B$138="Лікар загальної практики - сімейний лікар",IF(L142&lt;Законод!$C$22,0,(IF(AND(L142&gt;=Законод!$I$22,L142&lt;=Законод!$I$23),L142-Законод!$H$23,IF('01_Доходи'!L142&gt;=Законод!$I$22,Законод!$I$24,0)))),IF($B$138="Лікар-педіатр",IF(L142&lt;Законод!$C$18,0,(IF(AND(L142&gt;=Законод!$I$18,L142&lt;=Законод!$I$19),L142-Законод!$H$19,IF('01_Доходи'!L142&gt;=Законод!$I$18,Законод!$H$20,0)))),IF($B$138="Лікар-терапевт",IF(L142&lt;Законод!$C$26,0,(IF(AND(L142&gt;=Законод!$I$26,L142&lt;=Законод!$I$27),L142-Законод!$H$27,IF('01_Доходи'!L142&gt;=Законод!$I$26,Законод!$H$28,0)))),0)))</f>
        <v>0</v>
      </c>
      <c r="M148" s="767"/>
      <c r="N148" s="776" t="s">
        <v>158</v>
      </c>
      <c r="O148" s="776"/>
      <c r="P148" s="776"/>
      <c r="Q148" s="776"/>
      <c r="R148" s="776"/>
      <c r="S148" s="169">
        <f>IF($B$138="Лікар загальної практики - сімейний лікар",IF(S142&lt;Законод!$C$22,0,(IF(AND(S142&gt;=Законод!$I$22,S142&lt;=Законод!$I$23),S142-Законод!$H$23,IF('01_Доходи'!S142&gt;=Законод!$I$22,Законод!$I$24,0)))),IF($B$138="Лікар-педіатр",IF(S142&lt;Законод!$C$18,0,(IF(AND(S142&gt;=Законод!$I$18,S142&lt;=Законод!$I$19),S142-Законод!$H$19,IF('01_Доходи'!S142&gt;=Законод!$I$18,Законод!$H$20,0)))),IF($B$138="Лікар-терапевт",IF(S142&lt;Законод!$C$26,0,(IF(AND(S142&gt;=Законод!$I$26,S142&lt;=Законод!$I$27),S142-Законод!$H$27,IF('01_Доходи'!S142&gt;=Законод!$I$26,Законод!$H$28,0)))),0)))</f>
        <v>0</v>
      </c>
      <c r="T148" s="767"/>
      <c r="U148" s="776" t="s">
        <v>158</v>
      </c>
      <c r="V148" s="776"/>
      <c r="W148" s="776"/>
      <c r="X148" s="776"/>
      <c r="Y148" s="776"/>
      <c r="Z148" s="169">
        <f>IF($B$138="Лікар загальної практики - сімейний лікар",IF(Z142&lt;Законод!$C$22,0,(IF(AND(Z142&gt;=Законод!$I$22,Z142&lt;=Законод!$I$23),Z142-Законод!$H$23,IF('01_Доходи'!Z142&gt;=Законод!$I$22,Законод!$I$24,0)))),IF($B$138="Лікар-педіатр",IF(Z142&lt;Законод!$C$18,0,(IF(AND(Z142&gt;=Законод!$I$18,Z142&lt;=Законод!$I$19),Z142-Законод!$H$19,IF('01_Доходи'!Z142&gt;=Законод!$I$18,Законод!$H$20,0)))),IF($B$138="Лікар-терапевт",IF(Z142&lt;Законод!$C$26,0,(IF(AND(Z142&gt;=Законод!$I$26,Z142&lt;=Законод!$I$27),Z142-Законод!$H$27,IF('01_Доходи'!Z142&gt;=Законод!$I$26,Законод!$H$28,0)))),0)))</f>
        <v>0</v>
      </c>
      <c r="AA148" s="767"/>
      <c r="AB148" s="776" t="s">
        <v>158</v>
      </c>
      <c r="AC148" s="776"/>
      <c r="AD148" s="776"/>
      <c r="AE148" s="776"/>
      <c r="AF148" s="776"/>
      <c r="AG148" s="169">
        <f>IF($B$138="Лікар загальної практики - сімейний лікар",IF(AG142&lt;Законод!$C$22,0,(IF(AND(AG142&gt;=Законод!$I$22,AG142&lt;=Законод!$I$23),AG142-Законод!$H$23,IF('01_Доходи'!AG142&gt;=Законод!$I$22,Законод!$I$24,0)))),IF($B$138="Лікар-педіатр",IF(AG142&lt;Законод!$C$18,0,(IF(AND(AG142&gt;=Законод!$I$18,AG142&lt;=Законод!$I$19),AG142-Законод!$H$19,IF('01_Доходи'!AG142&gt;=Законод!$I$18,Законод!$H$20,0)))),IF($B$138="Лікар-терапевт",IF(AG142&lt;Законод!$C$26,0,(IF(AND(AG142&gt;=Законод!$I$26,AG142&lt;=Законод!$I$27),AG142-Законод!$H$27,IF('01_Доходи'!AG142&gt;=Законод!$I$26,Законод!$H$28,0)))),0)))</f>
        <v>0</v>
      </c>
      <c r="AH148" s="767"/>
      <c r="AI148" s="174"/>
      <c r="AJ148" s="771"/>
      <c r="AK148" s="774"/>
      <c r="AL148" s="774"/>
      <c r="AM148" s="758"/>
      <c r="AN148" s="183">
        <f>IF(B138="Лікар загальної практики - сімейний лікар",L148*Законод!$C$9/4*Законод!$I$16,IF(B138="Лікар-педіатр",L148*Законод!$C$9/4*Законод!$I$16,IF(B138="Лікар-терапевт",L148*Законод!$C$9/4*Законод!$I$16,0)))</f>
        <v>0</v>
      </c>
      <c r="AO148" s="183">
        <f>IF(B138="Лікар загальної практики - сімейний лікар",S148*Законод!$C$9/4*Законод!$I$16,IF(B138="Лікар-педіатр",S148*Законод!$C$9/4*Законод!$I$16,IF(B138="Лікар-терапевт",S148*Законод!$C$9/4*Законод!$I$16,0)))</f>
        <v>0</v>
      </c>
      <c r="AP148" s="183">
        <f>IF(B138="Лікар загальної практики - сімейний лікар",Z148*Законод!$C$9/4*Законод!$I$16,IF(B138="Лікар-педіатр",Z148*Законод!$C$9/4*Законод!$I$16,IF(B138="Лікар-терапевт",Z148*Законод!$C$9/4*Законод!$I$16,0)))</f>
        <v>0</v>
      </c>
      <c r="AQ148" s="183">
        <f>IF(B138="Лікар загальної практики - сімейний лікар",AG148*Законод!$C$9/4*Законод!$I$16,IF(B138="Лікар-педіатр",AG148*Законод!$C$9/4*Законод!$I$16,IF(B138="Лікар-терапевт",AG148*Законод!$C$9/4*Законод!$I$16,0)))</f>
        <v>0</v>
      </c>
      <c r="AR148" s="184">
        <f>SUM(AN148:AQ148)</f>
        <v>0</v>
      </c>
    </row>
    <row r="149" spans="1:44" s="191" customFormat="1" ht="31.9" customHeight="1" thickBot="1" x14ac:dyDescent="0.3">
      <c r="A149" s="186"/>
      <c r="B149" s="763"/>
      <c r="C149" s="764"/>
      <c r="D149" s="765"/>
      <c r="E149" s="764"/>
      <c r="F149" s="212" t="str">
        <f>IF(B138="Лікар-педіатр",Законод!$J$17,IF(B138="Лікар загальної практики - сімейний лікар",Законод!$J$21,IF(B138="Лікар-терапевт",Законод!$J$25,"х")))</f>
        <v>х</v>
      </c>
      <c r="G149" s="777" t="s">
        <v>158</v>
      </c>
      <c r="H149" s="777"/>
      <c r="I149" s="777"/>
      <c r="J149" s="777"/>
      <c r="K149" s="777"/>
      <c r="L149" s="169">
        <f>IF($B$138="Лікар загальної практики - сімейний лікар",IF(L142&gt;=Законод!$J$22,'01_Доходи'!L142-('01_Доходи'!L143+'01_Доходи'!L144+'01_Доходи'!L145+'01_Доходи'!L146+'01_Доходи'!L147+'01_Доходи'!L148),0),IF($B$138="Лікар-педіатр",IF(L142&gt;=Законод!$J$18,'01_Доходи'!L142-('01_Доходи'!L143+'01_Доходи'!L144+'01_Доходи'!L145+'01_Доходи'!L146+'01_Доходи'!L147+'01_Доходи'!L148),0),IF($B$138="Лікар-терапевт",IF('01_Доходи'!L142&gt;=Законод!$J$26,L142-Законод!$I$27,0),0)))</f>
        <v>0</v>
      </c>
      <c r="M149" s="767"/>
      <c r="N149" s="777" t="s">
        <v>158</v>
      </c>
      <c r="O149" s="777"/>
      <c r="P149" s="777"/>
      <c r="Q149" s="777"/>
      <c r="R149" s="777"/>
      <c r="S149" s="169">
        <f>IF($B$138="Лікар загальної практики - сімейний лікар",IF(S142&gt;=Законод!$J$22,'01_Доходи'!S142-('01_Доходи'!S143+'01_Доходи'!S144+'01_Доходи'!S145+'01_Доходи'!S146+'01_Доходи'!S147+'01_Доходи'!S148),0),IF($B$138="Лікар-педіатр",IF(S142&gt;=Законод!$J$18,'01_Доходи'!S142-('01_Доходи'!S143+'01_Доходи'!S144+'01_Доходи'!S145+'01_Доходи'!S146+'01_Доходи'!S147+'01_Доходи'!S148),0),IF($B$138="Лікар-терапевт",IF('01_Доходи'!S142&gt;=Законод!$J$26,S142-Законод!$I$27,0),0)))</f>
        <v>0</v>
      </c>
      <c r="T149" s="767"/>
      <c r="U149" s="777" t="s">
        <v>158</v>
      </c>
      <c r="V149" s="777"/>
      <c r="W149" s="777"/>
      <c r="X149" s="777"/>
      <c r="Y149" s="777"/>
      <c r="Z149" s="169">
        <f>IF($B$138="Лікар загальної практики - сімейний лікар",IF(Z142&gt;=Законод!$J$22,'01_Доходи'!Z142-('01_Доходи'!Z143+'01_Доходи'!Z144+'01_Доходи'!Z145+'01_Доходи'!Z146+'01_Доходи'!Z147+'01_Доходи'!Z148),0),IF($B$138="Лікар-педіатр",IF(Z142&gt;=Законод!$J$18,'01_Доходи'!Z142-('01_Доходи'!Z143+'01_Доходи'!Z144+'01_Доходи'!Z145+'01_Доходи'!Z146+'01_Доходи'!Z147+'01_Доходи'!Z148),0),IF($B$138="Лікар-терапевт",IF('01_Доходи'!Z142&gt;=Законод!$J$26,Z142-Законод!$I$27,0),0)))</f>
        <v>0</v>
      </c>
      <c r="AA149" s="767"/>
      <c r="AB149" s="777" t="s">
        <v>158</v>
      </c>
      <c r="AC149" s="777"/>
      <c r="AD149" s="777"/>
      <c r="AE149" s="777"/>
      <c r="AF149" s="777"/>
      <c r="AG149" s="169">
        <f>IF($B$138="Лікар загальної практики - сімейний лікар",IF(AG142&gt;=Законод!$J$22,'01_Доходи'!AG142-('01_Доходи'!AG143+'01_Доходи'!AG144+'01_Доходи'!AG145+'01_Доходи'!AG146+'01_Доходи'!AG147+'01_Доходи'!AG148),0),IF($B$138="Лікар-педіатр",IF(AG142&gt;=Законод!$J$18,'01_Доходи'!AG142-('01_Доходи'!AG143+'01_Доходи'!AG144+'01_Доходи'!AG145+'01_Доходи'!AG146+'01_Доходи'!AG147+'01_Доходи'!AG148),0),IF($B$138="Лікар-терапевт",IF('01_Доходи'!AG142&gt;=Законод!$J$26,AG142-Законод!$I$27,0),0)))</f>
        <v>0</v>
      </c>
      <c r="AH149" s="767"/>
      <c r="AI149" s="188"/>
      <c r="AJ149" s="772"/>
      <c r="AK149" s="775"/>
      <c r="AL149" s="775"/>
      <c r="AM149" s="759"/>
      <c r="AN149" s="189">
        <f>IF(B138="Лікар загальної практики - сімейний лікар",L149*Законод!$C$9/4*Законод!$J$16,IF(B138="Лікар-педіатр",L149*Законод!$C$9/4*Законод!$J$16,IF(B138="Лікар-терапевт",L149*Законод!$C$9/4*Законод!$J$16,0)))</f>
        <v>0</v>
      </c>
      <c r="AO149" s="189">
        <f>IF(B138="Лікар загальної практики - сімейний лікар",S149*Законод!$C$9/4*Законод!$J$16,IF(B138="Лікар-педіатр",S149*Законод!$C$9/4*Законод!$J$16,IF(B138="Лікар-терапевт",S149*Законод!$C$9/4*Законод!$J$16,0)))</f>
        <v>0</v>
      </c>
      <c r="AP149" s="189">
        <f>IF(B138="Лікар загальної практики - сімейний лікар",S149*Законод!$C$9/4*Законод!$J$16,IF(B138="Лікар-педіатр",S149*Законод!$C$9/4*Законод!$J$16,IF(B138="Лікар-терапевт",S149*Законод!$C$9/4*Законод!$J$16,0)))</f>
        <v>0</v>
      </c>
      <c r="AQ149" s="189">
        <f>IF(B138="Лікар загальної практики - сімейний лікар",AG149*Законод!$C$9/4*Законод!$J$16,IF(B138="Лікар-педіатр",AG149*Законод!$C$9/4*Законод!$J$16,IF(B138="Лікар-терапевт",AG149*Законод!$C$9/4*Законод!$J$16,0)))</f>
        <v>0</v>
      </c>
      <c r="AR149" s="190">
        <f t="shared" ref="AR149" si="45">SUM(AN149:AQ149)</f>
        <v>0</v>
      </c>
    </row>
    <row r="150" spans="1:44" s="206" customFormat="1" ht="19.149999999999999" customHeight="1" thickBot="1" x14ac:dyDescent="0.3">
      <c r="A150" s="192"/>
      <c r="B150" s="193"/>
      <c r="C150" s="194"/>
      <c r="D150" s="195"/>
      <c r="E150" s="195"/>
      <c r="F150" s="196"/>
      <c r="G150" s="197"/>
      <c r="H150" s="197"/>
      <c r="I150" s="197"/>
      <c r="J150" s="197"/>
      <c r="K150" s="197"/>
      <c r="L150" s="198"/>
      <c r="M150" s="199"/>
      <c r="N150" s="197"/>
      <c r="O150" s="197"/>
      <c r="P150" s="197"/>
      <c r="Q150" s="197"/>
      <c r="R150" s="197"/>
      <c r="S150" s="198"/>
      <c r="T150" s="199"/>
      <c r="U150" s="197"/>
      <c r="V150" s="197"/>
      <c r="W150" s="197"/>
      <c r="X150" s="197"/>
      <c r="Y150" s="197"/>
      <c r="Z150" s="200"/>
      <c r="AA150" s="199"/>
      <c r="AB150" s="197"/>
      <c r="AC150" s="197"/>
      <c r="AD150" s="197"/>
      <c r="AE150" s="197"/>
      <c r="AF150" s="197"/>
      <c r="AG150" s="200"/>
      <c r="AH150" s="199"/>
      <c r="AI150" s="201"/>
      <c r="AJ150" s="202"/>
      <c r="AK150" s="202"/>
      <c r="AL150" s="202"/>
      <c r="AM150" s="203"/>
      <c r="AN150" s="204"/>
      <c r="AO150" s="204"/>
      <c r="AP150" s="204"/>
      <c r="AQ150" s="204"/>
      <c r="AR150" s="205"/>
    </row>
    <row r="151" spans="1:44" s="164" customFormat="1" ht="30" customHeight="1" x14ac:dyDescent="0.3">
      <c r="A151" s="167">
        <f>A138+1</f>
        <v>10</v>
      </c>
      <c r="B151" s="763"/>
      <c r="C151" s="764"/>
      <c r="D151" s="765"/>
      <c r="E151" s="764"/>
      <c r="F151" s="207" t="s">
        <v>422</v>
      </c>
      <c r="G151" s="169">
        <f>IF($B$151="Лікар-педіатр",G154*L151,IF($B$151="Лікар-терапевт","х",IF($B$151="Лікар загальної практики - сімейний лікар",G154*L151,0)))</f>
        <v>0</v>
      </c>
      <c r="H151" s="169">
        <f>IF($B$151="Лікар-педіатр",H154*L151,IF($B$151="Лікар-терапевт","х",IF($B$151="Лікар загальної практики - сімейний лікар",H154*L151,0)))</f>
        <v>0</v>
      </c>
      <c r="I151" s="169">
        <f>IF($B$151="Лікар-педіатр","x",IF($B$151="Лікар-терапевт",I154*L151,IF($B$151="Лікар загальної практики - сімейний лікар",I154*L151,0)))</f>
        <v>0</v>
      </c>
      <c r="J151" s="169">
        <f>IF($B$151="Лікар-педіатр","x",IF($B$151="Лікар-терапевт",J154*L151,IF($B$151="Лікар загальної практики - сімейний лікар",J154*L151,0)))</f>
        <v>0</v>
      </c>
      <c r="K151" s="169">
        <f>IF($B$151="Лікар-педіатр","x",IF($B$151="Лікар-терапевт",K154*L151,IF($B$151="Лікар загальної практики - сімейний лікар",K154*L151,0)))</f>
        <v>0</v>
      </c>
      <c r="L151" s="542">
        <v>0</v>
      </c>
      <c r="M151" s="767">
        <v>0</v>
      </c>
      <c r="N151" s="169">
        <f>IF($B$151="Лікар-педіатр",N154*S151,IF($B$151="Лікар-терапевт","х",IF($B$151="Лікар загальної практики - сімейний лікар",N154*S151,0)))</f>
        <v>0</v>
      </c>
      <c r="O151" s="169">
        <f>IF($B$151="Лікар-педіатр",O154*S151,IF($B$151="Лікар-терапевт","х",IF($B$151="Лікар загальної практики - сімейний лікар",O154*S151,0)))</f>
        <v>0</v>
      </c>
      <c r="P151" s="169">
        <f>IF($B$151="Лікар-педіатр","x",IF($B$151="Лікар-терапевт",P154*S151,IF($B$151="Лікар загальної практики - сімейний лікар",P154*S151,0)))</f>
        <v>0</v>
      </c>
      <c r="Q151" s="169">
        <f>IF($B$151="Лікар-педіатр","x",IF($B$151="Лікар-терапевт",Q154*S151,IF($B$151="Лікар загальної практики - сімейний лікар",Q154*S151,0)))</f>
        <v>0</v>
      </c>
      <c r="R151" s="169">
        <f>IF($B$151="Лікар-педіатр","x",IF($B$151="Лікар-терапевт",R154*S151,IF($B$151="Лікар загальної практики - сімейний лікар",R154*S151,0)))</f>
        <v>0</v>
      </c>
      <c r="S151" s="542">
        <v>0</v>
      </c>
      <c r="T151" s="767">
        <v>0</v>
      </c>
      <c r="U151" s="169">
        <f>IF($B$151="Лікар-педіатр",U154*Z151,IF($B$151="Лікар-терапевт","х",IF($B$151="Лікар загальної практики - сімейний лікар",U154*Z151,0)))</f>
        <v>0</v>
      </c>
      <c r="V151" s="169">
        <f>IF($B$151="Лікар-педіатр",V154*Z151,IF($B$151="Лікар-терапевт","х",IF($B$151="Лікар загальної практики - сімейний лікар",V154*Z151,0)))</f>
        <v>0</v>
      </c>
      <c r="W151" s="169">
        <f>IF($B$151="Лікар-педіатр","x",IF($B$151="Лікар-терапевт",W154*Z151,IF($B$151="Лікар загальної практики - сімейний лікар",W154*Z151,0)))</f>
        <v>0</v>
      </c>
      <c r="X151" s="169">
        <f>IF($B$151="Лікар-педіатр","x",IF($B$151="Лікар-терапевт",X154*Z151,IF($B$151="Лікар загальної практики - сімейний лікар",X154*Z151,0)))</f>
        <v>0</v>
      </c>
      <c r="Y151" s="169">
        <f>IF($B$151="Лікар-педіатр","x",IF($B$151="Лікар-терапевт",Y154*Z151,IF($B$151="Лікар загальної практики - сімейний лікар",Y154*Z151,0)))</f>
        <v>0</v>
      </c>
      <c r="Z151" s="542">
        <v>0</v>
      </c>
      <c r="AA151" s="767">
        <v>0</v>
      </c>
      <c r="AB151" s="169">
        <f>IF($B$151="Лікар-педіатр",AB154*AG151,IF($B$151="Лікар-терапевт","х",IF($B$151="Лікар загальної практики - сімейний лікар",AB154*AG151,0)))</f>
        <v>0</v>
      </c>
      <c r="AC151" s="169">
        <f>IF($B$151="Лікар-педіатр",AC154*AG151,IF($B$151="Лікар-терапевт","х",IF($B$151="Лікар загальної практики - сімейний лікар",AC154*AG151,0)))</f>
        <v>0</v>
      </c>
      <c r="AD151" s="169">
        <f>IF($B$151="Лікар-педіатр","x",IF($B$151="Лікар-терапевт",AD154*AG151,IF($B$151="Лікар загальної практики - сімейний лікар",AD154*AG151,0)))</f>
        <v>0</v>
      </c>
      <c r="AE151" s="169">
        <f>IF($B$151="Лікар-педіатр","x",IF($B$151="Лікар-терапевт",AE154*AG151,IF($B$151="Лікар загальної практики - сімейний лікар",AE154*AG151,0)))</f>
        <v>0</v>
      </c>
      <c r="AF151" s="169">
        <f>IF($B$151="Лікар-педіатр","x",IF($B$151="Лікар-терапевт",AF154*AG151,IF($B$151="Лікар загальної практики - сімейний лікар",AF154*AG151,0)))</f>
        <v>0</v>
      </c>
      <c r="AG151" s="542">
        <v>0</v>
      </c>
      <c r="AH151" s="767">
        <v>0</v>
      </c>
      <c r="AI151" s="525">
        <f>A151</f>
        <v>10</v>
      </c>
      <c r="AJ151" s="770">
        <f>B151</f>
        <v>0</v>
      </c>
      <c r="AK151" s="773">
        <f>C151</f>
        <v>0</v>
      </c>
      <c r="AL151" s="773">
        <f>D151</f>
        <v>0</v>
      </c>
      <c r="AM151" s="760" t="s">
        <v>568</v>
      </c>
      <c r="AN151" s="778">
        <f>SUM(AN156:AN162)</f>
        <v>0</v>
      </c>
      <c r="AO151" s="778">
        <f>SUM(AO156:AO162)</f>
        <v>0</v>
      </c>
      <c r="AP151" s="778">
        <f>SUM(AP156:AP162)</f>
        <v>0</v>
      </c>
      <c r="AQ151" s="778">
        <f>SUM(AQ156:AQ162)</f>
        <v>0</v>
      </c>
      <c r="AR151" s="781">
        <f>SUM(AN151:AQ155)</f>
        <v>0</v>
      </c>
    </row>
    <row r="152" spans="1:44" s="52" customFormat="1" ht="28.15" customHeight="1" x14ac:dyDescent="0.25">
      <c r="A152" s="170"/>
      <c r="B152" s="763"/>
      <c r="C152" s="764"/>
      <c r="D152" s="765"/>
      <c r="E152" s="764"/>
      <c r="F152" s="207" t="s">
        <v>423</v>
      </c>
      <c r="G152" s="169">
        <f>IF($B$151="Лікар-педіатр",G154*L152,IF($B$151="Лікар-терапевт","х",IF($B$151="Лікар загальної практики - сімейний лікар",G154*L152,0)))</f>
        <v>0</v>
      </c>
      <c r="H152" s="169">
        <f>IF($B$151="Лікар-педіатр",H154*L152,IF($B$151="Лікар-терапевт","х",IF($B$151="Лікар загальної практики - сімейний лікар",H154*L152,0)))</f>
        <v>0</v>
      </c>
      <c r="I152" s="169">
        <f>IF($B$151="Лікар-педіатр","x",IF($B$151="Лікар-терапевт",I154*L152,IF($B$151="Лікар загальної практики - сімейний лікар",I154*L152,0)))</f>
        <v>0</v>
      </c>
      <c r="J152" s="169">
        <f>IF($B$151="Лікар-педіатр","x",IF($B$151="Лікар-терапевт",J154*L152,IF($B$151="Лікар загальної практики - сімейний лікар",J154*L152,0)))</f>
        <v>0</v>
      </c>
      <c r="K152" s="169">
        <f>IF($B$151="Лікар-педіатр","x",IF($B$151="Лікар-терапевт",K154*L152,IF($B$151="Лікар загальної практики - сімейний лікар",K154*L152,0)))</f>
        <v>0</v>
      </c>
      <c r="L152" s="542">
        <v>0</v>
      </c>
      <c r="M152" s="767"/>
      <c r="N152" s="169">
        <f>IF($B$151="Лікар-педіатр",N154*S152,IF($B$151="Лікар-терапевт","х",IF($B$151="Лікар загальної практики - сімейний лікар",N154*S152,0)))</f>
        <v>0</v>
      </c>
      <c r="O152" s="169">
        <f>IF($B$151="Лікар-педіатр",O154*S152,IF($B$151="Лікар-терапевт","х",IF($B$151="Лікар загальної практики - сімейний лікар",O154*S152,0)))</f>
        <v>0</v>
      </c>
      <c r="P152" s="169">
        <f>IF($B$151="Лікар-педіатр","x",IF($B$151="Лікар-терапевт",P154*S152,IF($B$151="Лікар загальної практики - сімейний лікар",P154*S152,0)))</f>
        <v>0</v>
      </c>
      <c r="Q152" s="169">
        <f>IF($B$151="Лікар-педіатр","x",IF($B$151="Лікар-терапевт",Q154*S152,IF($B$151="Лікар загальної практики - сімейний лікар",Q154*S152,0)))</f>
        <v>0</v>
      </c>
      <c r="R152" s="169">
        <f>IF($B$151="Лікар-педіатр","x",IF($B$151="Лікар-терапевт",R154*S152,IF($B$151="Лікар загальної практики - сімейний лікар",R154*S152,0)))</f>
        <v>0</v>
      </c>
      <c r="S152" s="542">
        <v>0</v>
      </c>
      <c r="T152" s="767"/>
      <c r="U152" s="169">
        <f>IF($B$151="Лікар-педіатр",U154*Z152,IF($B$151="Лікар-терапевт","х",IF($B$151="Лікар загальної практики - сімейний лікар",U154*Z152,0)))</f>
        <v>0</v>
      </c>
      <c r="V152" s="169">
        <f>IF($B$151="Лікар-педіатр",V154*Z152,IF($B$151="Лікар-терапевт","х",IF($B$151="Лікар загальної практики - сімейний лікар",V154*Z152,0)))</f>
        <v>0</v>
      </c>
      <c r="W152" s="169">
        <f>IF($B$151="Лікар-педіатр","x",IF($B$151="Лікар-терапевт",W154*Z152,IF($B$151="Лікар загальної практики - сімейний лікар",W154*Z152,0)))</f>
        <v>0</v>
      </c>
      <c r="X152" s="169">
        <f>IF($B$151="Лікар-педіатр","x",IF($B$151="Лікар-терапевт",X154*Z152,IF($B$151="Лікар загальної практики - сімейний лікар",X154*Z152,0)))</f>
        <v>0</v>
      </c>
      <c r="Y152" s="169">
        <f>IF($B$151="Лікар-педіатр","x",IF($B$151="Лікар-терапевт",Y154*Z152,IF($B$151="Лікар загальної практики - сімейний лікар",Y154*Z152,0)))</f>
        <v>0</v>
      </c>
      <c r="Z152" s="542">
        <v>0</v>
      </c>
      <c r="AA152" s="767"/>
      <c r="AB152" s="169">
        <f>IF($B$151="Лікар-педіатр",AB154*AG152,IF($B$151="Лікар-терапевт","х",IF($B$151="Лікар загальної практики - сімейний лікар",AB154*AG152,0)))</f>
        <v>0</v>
      </c>
      <c r="AC152" s="169">
        <f>IF($B$151="Лікар-педіатр",AC154*AG152,IF($B$151="Лікар-терапевт","х",IF($B$151="Лікар загальної практики - сімейний лікар",AC154*AG152,0)))</f>
        <v>0</v>
      </c>
      <c r="AD152" s="169">
        <f>IF($B$151="Лікар-педіатр","x",IF($B$151="Лікар-терапевт",AD154*AG152,IF($B$151="Лікар загальної практики - сімейний лікар",AD154*AG152,0)))</f>
        <v>0</v>
      </c>
      <c r="AE152" s="169">
        <f>IF($B$151="Лікар-педіатр","x",IF($B$151="Лікар-терапевт",AE154*AG152,IF($B$151="Лікар загальної практики - сімейний лікар",AE154*AG152,0)))</f>
        <v>0</v>
      </c>
      <c r="AF152" s="169">
        <f>IF($B$151="Лікар-педіатр","x",IF($B$151="Лікар-терапевт",AF154*AG152,IF($B$151="Лікар загальної практики - сімейний лікар",AF154*AG152,0)))</f>
        <v>0</v>
      </c>
      <c r="AG152" s="542">
        <v>0</v>
      </c>
      <c r="AH152" s="767"/>
      <c r="AI152" s="171"/>
      <c r="AJ152" s="771"/>
      <c r="AK152" s="774"/>
      <c r="AL152" s="774"/>
      <c r="AM152" s="761"/>
      <c r="AN152" s="779"/>
      <c r="AO152" s="779"/>
      <c r="AP152" s="779"/>
      <c r="AQ152" s="779"/>
      <c r="AR152" s="782"/>
    </row>
    <row r="153" spans="1:44" s="92" customFormat="1" ht="31.15" customHeight="1" x14ac:dyDescent="0.25">
      <c r="A153" s="213"/>
      <c r="B153" s="763"/>
      <c r="C153" s="764"/>
      <c r="D153" s="765"/>
      <c r="E153" s="764"/>
      <c r="F153" s="214" t="s">
        <v>424</v>
      </c>
      <c r="G153" s="172">
        <v>0</v>
      </c>
      <c r="H153" s="172">
        <v>0</v>
      </c>
      <c r="I153" s="172">
        <v>0</v>
      </c>
      <c r="J153" s="172">
        <v>0</v>
      </c>
      <c r="K153" s="172">
        <v>0</v>
      </c>
      <c r="L153" s="173">
        <f>SUM(G153:K153)</f>
        <v>0</v>
      </c>
      <c r="M153" s="767"/>
      <c r="N153" s="172">
        <v>0</v>
      </c>
      <c r="O153" s="172">
        <v>0</v>
      </c>
      <c r="P153" s="172">
        <v>0</v>
      </c>
      <c r="Q153" s="172">
        <v>0</v>
      </c>
      <c r="R153" s="172">
        <v>0</v>
      </c>
      <c r="S153" s="173">
        <f>SUM(N153:R153)</f>
        <v>0</v>
      </c>
      <c r="T153" s="767"/>
      <c r="U153" s="172">
        <v>0</v>
      </c>
      <c r="V153" s="172">
        <v>0</v>
      </c>
      <c r="W153" s="172">
        <v>0</v>
      </c>
      <c r="X153" s="172">
        <v>0</v>
      </c>
      <c r="Y153" s="172">
        <v>0</v>
      </c>
      <c r="Z153" s="173">
        <f>SUM(U153:Y153)</f>
        <v>0</v>
      </c>
      <c r="AA153" s="767"/>
      <c r="AB153" s="172">
        <v>0</v>
      </c>
      <c r="AC153" s="172">
        <v>0</v>
      </c>
      <c r="AD153" s="172">
        <v>0</v>
      </c>
      <c r="AE153" s="172">
        <v>0</v>
      </c>
      <c r="AF153" s="172">
        <v>0</v>
      </c>
      <c r="AG153" s="173">
        <f>SUM(AB153:AF153)</f>
        <v>0</v>
      </c>
      <c r="AH153" s="767"/>
      <c r="AI153" s="215"/>
      <c r="AJ153" s="771"/>
      <c r="AK153" s="774"/>
      <c r="AL153" s="774"/>
      <c r="AM153" s="761"/>
      <c r="AN153" s="779"/>
      <c r="AO153" s="779"/>
      <c r="AP153" s="779"/>
      <c r="AQ153" s="779"/>
      <c r="AR153" s="782"/>
    </row>
    <row r="154" spans="1:44" s="52" customFormat="1" ht="31.9" customHeight="1" thickBot="1" x14ac:dyDescent="0.3">
      <c r="A154" s="170"/>
      <c r="B154" s="763"/>
      <c r="C154" s="764"/>
      <c r="D154" s="765"/>
      <c r="E154" s="764"/>
      <c r="F154" s="209" t="s">
        <v>161</v>
      </c>
      <c r="G154" s="176">
        <f>IF($B$151="Лікар-педіатр",G153/L153,IF($B$151="Лікар-терапевт","х",IF($B$151="Лікар загальної практики - сімейний лікар",G153/L153,0)))</f>
        <v>0</v>
      </c>
      <c r="H154" s="176">
        <f>IF($B$151="Лікар-педіатр",H153/L153,IF($B$151="Лікар-терапевт","х",IF($B$151="Лікар загальної практики - сімейний лікар",H153/L153,0)))</f>
        <v>0</v>
      </c>
      <c r="I154" s="176">
        <f>IF($B$151="Лікар-педіатр","x",IF($B$151="Лікар-терапевт",I153/L153,IF($B$151="Лікар загальної практики - сімейний лікар",I153/L153,0)))</f>
        <v>0</v>
      </c>
      <c r="J154" s="176">
        <f>IF($B$151="Лікар-педіатр","x",IF($B$151="Лікар-терапевт",J153/L153,IF($B$151="Лікар загальної практики - сімейний лікар",J153/L153,0)))</f>
        <v>0</v>
      </c>
      <c r="K154" s="176">
        <f>IF($B$151="Лікар-педіатр","x",IF($B$151="Лікар-терапевт",K153/L153,IF($B$151="Лікар загальної практики - сімейний лікар",K153/L153,0)))</f>
        <v>0</v>
      </c>
      <c r="L154" s="176">
        <f>SUM(G154:K154)</f>
        <v>0</v>
      </c>
      <c r="M154" s="767"/>
      <c r="N154" s="176">
        <f>IF($B$151="Лікар-педіатр",N153/S153,IF($B$151="Лікар-терапевт","х",IF($B$151="Лікар загальної практики - сімейний лікар",N153/S153,0)))</f>
        <v>0</v>
      </c>
      <c r="O154" s="176">
        <f>IF($B$151="Лікар-педіатр",O153/S153,IF($B$151="Лікар-терапевт","х",IF($B$151="Лікар загальної практики - сімейний лікар",O153/S153,0)))</f>
        <v>0</v>
      </c>
      <c r="P154" s="176">
        <f>IF($B$151="Лікар-педіатр","x",IF($B$151="Лікар-терапевт",P153/S153,IF($B$151="Лікар загальної практики - сімейний лікар",P153/S153,0)))</f>
        <v>0</v>
      </c>
      <c r="Q154" s="176">
        <f>IF($B$151="Лікар-педіатр","x",IF($B$151="Лікар-терапевт",Q153/S153,IF($B$151="Лікар загальної практики - сімейний лікар",Q153/S153,0)))</f>
        <v>0</v>
      </c>
      <c r="R154" s="176">
        <f>IF($B$151="Лікар-педіатр","x",IF($B$151="Лікар-терапевт",R153/S153,IF($B$151="Лікар загальної практики - сімейний лікар",R153/S153,0)))</f>
        <v>0</v>
      </c>
      <c r="S154" s="176">
        <f>SUM(N154:R154)</f>
        <v>0</v>
      </c>
      <c r="T154" s="767"/>
      <c r="U154" s="176">
        <f>IF($B$151="Лікар-педіатр",U153/Z153,IF($B$151="Лікар-терапевт","х",IF($B$151="Лікар загальної практики - сімейний лікар",U153/Z153,0)))</f>
        <v>0</v>
      </c>
      <c r="V154" s="176">
        <f>IF($B$151="Лікар-педіатр",V153/Z153,IF($B$151="Лікар-терапевт","х",IF($B$151="Лікар загальної практики - сімейний лікар",V153/Z153,0)))</f>
        <v>0</v>
      </c>
      <c r="W154" s="176">
        <f>IF($B$151="Лікар-педіатр","x",IF($B$151="Лікар-терапевт",W153/Z153,IF($B$151="Лікар загальної практики - сімейний лікар",W153/Z153,0)))</f>
        <v>0</v>
      </c>
      <c r="X154" s="176">
        <f>IF($B$151="Лікар-педіатр","x",IF($B$151="Лікар-терапевт",X153/Z153,IF($B$151="Лікар загальної практики - сімейний лікар",X153/Z153,0)))</f>
        <v>0</v>
      </c>
      <c r="Y154" s="176">
        <f>IF($B$151="Лікар-педіатр","x",IF($B$151="Лікар-терапевт",Y153/Z153,IF($B$151="Лікар загальної практики - сімейний лікар",Y153/Z153,0)))</f>
        <v>0</v>
      </c>
      <c r="Z154" s="176">
        <f>SUM(U154:Y154)</f>
        <v>0</v>
      </c>
      <c r="AA154" s="767"/>
      <c r="AB154" s="176">
        <f>IF($B$151="Лікар-педіатр",AB153/AG153,IF($B$151="Лікар-терапевт","х",IF($B$151="Лікар загальної практики - сімейний лікар",AB153/AG153,0)))</f>
        <v>0</v>
      </c>
      <c r="AC154" s="176">
        <f>IF($B$151="Лікар-педіатр",AC153/AG153,IF($B$151="Лікар-терапевт","х",IF($B$151="Лікар загальної практики - сімейний лікар",AC153/AG153,0)))</f>
        <v>0</v>
      </c>
      <c r="AD154" s="176">
        <f>IF($B$151="Лікар-педіатр","x",IF($B$151="Лікар-терапевт",AD153/AG153,IF($B$151="Лікар загальної практики - сімейний лікар",AD153/AG153,0)))</f>
        <v>0</v>
      </c>
      <c r="AE154" s="176">
        <f>IF($B$151="Лікар-педіатр","x",IF($B$151="Лікар-терапевт",AE153/AG153,IF($B$151="Лікар загальної практики - сімейний лікар",AE153/AG153,0)))</f>
        <v>0</v>
      </c>
      <c r="AF154" s="176">
        <f>IF($B$151="Лікар-педіатр","x",IF($B$151="Лікар-терапевт",AF153/AG153,IF($B$151="Лікар загальної практики - сімейний лікар",AF153/AG153,0)))</f>
        <v>0</v>
      </c>
      <c r="AG154" s="176">
        <f>SUM(AB154:AF154)</f>
        <v>0</v>
      </c>
      <c r="AH154" s="767"/>
      <c r="AI154" s="174"/>
      <c r="AJ154" s="771"/>
      <c r="AK154" s="774"/>
      <c r="AL154" s="774"/>
      <c r="AM154" s="761"/>
      <c r="AN154" s="779"/>
      <c r="AO154" s="779"/>
      <c r="AP154" s="779"/>
      <c r="AQ154" s="779"/>
      <c r="AR154" s="782"/>
    </row>
    <row r="155" spans="1:44" s="52" customFormat="1" ht="45" customHeight="1" thickBot="1" x14ac:dyDescent="0.3">
      <c r="A155" s="170"/>
      <c r="B155" s="763"/>
      <c r="C155" s="764"/>
      <c r="D155" s="765"/>
      <c r="E155" s="784"/>
      <c r="F155" s="177" t="s">
        <v>425</v>
      </c>
      <c r="G155" s="178">
        <f>IF($B$151="Лікар загальної практики - сімейний лікар",AVERAGE(G151:G153),IF($B$151="Лікар-педіатр",AVERAGE(G151:G153),IF($B$151="Лікар-терапевт","х",0)))</f>
        <v>0</v>
      </c>
      <c r="H155" s="178">
        <f>IF($B$151="Лікар загальної практики - сімейний лікар",AVERAGE(H151:H153),IF($B$151="Лікар-педіатр",AVERAGE(H151:H153),IF($B$151="Лікар-терапевт","х",0)))</f>
        <v>0</v>
      </c>
      <c r="I155" s="178">
        <f>IF($B$151="Лікар загальної практики - сімейний лікар",AVERAGE(I151:I153),IF($B$151="Лікар-педіатр","x",IF($B$151="Лікар-терапевт",AVERAGE(I151:I153),0)))</f>
        <v>0</v>
      </c>
      <c r="J155" s="178">
        <f>IF($B$151="Лікар загальної практики - сімейний лікар",AVERAGE(J151:J153),IF($B$151="Лікар-педіатр","x",IF($B$151="Лікар-терапевт",AVERAGE(J151:J153),0)))</f>
        <v>0</v>
      </c>
      <c r="K155" s="178">
        <f>IF($B$151="Лікар загальної практики - сімейний лікар",AVERAGE(K151:K153),IF($B$151="Лікар-педіатр","x",IF($B$151="Лікар-терапевт",AVERAGE(K151:K153),0)))</f>
        <v>0</v>
      </c>
      <c r="L155" s="179">
        <f>SUM(G155:K155)</f>
        <v>0</v>
      </c>
      <c r="M155" s="768"/>
      <c r="N155" s="178">
        <f>IF($B$151="Лікар загальної практики - сімейний лікар",AVERAGE(N151:N153),IF($B$151="Лікар-педіатр",AVERAGE(N151:N153),IF($B$151="Лікар-терапевт","х",0)))</f>
        <v>0</v>
      </c>
      <c r="O155" s="178">
        <f>IF($B$151="Лікар загальної практики - сімейний лікар",AVERAGE(O151:O153),IF($B$151="Лікар-педіатр",AVERAGE(O151:O153),IF($B$151="Лікар-терапевт","х",0)))</f>
        <v>0</v>
      </c>
      <c r="P155" s="178">
        <f>IF($B$151="Лікар загальної практики - сімейний лікар",AVERAGE(P151:P153),IF($B$151="Лікар-педіатр","x",IF($B$151="Лікар-терапевт",AVERAGE(P151:P153),0)))</f>
        <v>0</v>
      </c>
      <c r="Q155" s="178">
        <f>IF($B$151="Лікар загальної практики - сімейний лікар",AVERAGE(Q151:Q153),IF($B$151="Лікар-педіатр","x",IF($B$151="Лікар-терапевт",AVERAGE(Q151:Q153),0)))</f>
        <v>0</v>
      </c>
      <c r="R155" s="178">
        <f>IF($B$151="Лікар загальної практики - сімейний лікар",AVERAGE(R151:R153),IF($B$151="Лікар-педіатр","x",IF($B$151="Лікар-терапевт",AVERAGE(R151:R153),0)))</f>
        <v>0</v>
      </c>
      <c r="S155" s="179">
        <f>SUM(N155:R155)</f>
        <v>0</v>
      </c>
      <c r="T155" s="768"/>
      <c r="U155" s="178">
        <f>IF($B$151="Лікар загальної практики - сімейний лікар",AVERAGE(U151:U153),IF($B$151="Лікар-педіатр",AVERAGE(U151:U153),IF($B$151="Лікар-терапевт","х",0)))</f>
        <v>0</v>
      </c>
      <c r="V155" s="178">
        <f>IF($B$151="Лікар загальної практики - сімейний лікар",AVERAGE(V151:V153),IF($B$151="Лікар-педіатр",AVERAGE(V151:V153),IF($B$151="Лікар-терапевт","х",0)))</f>
        <v>0</v>
      </c>
      <c r="W155" s="178">
        <f>IF($B$151="Лікар загальної практики - сімейний лікар",AVERAGE(W151:W153),IF($B$151="Лікар-педіатр","x",IF($B$151="Лікар-терапевт",AVERAGE(W151:W153),0)))</f>
        <v>0</v>
      </c>
      <c r="X155" s="178">
        <f>IF($B$151="Лікар загальної практики - сімейний лікар",AVERAGE(X151:X153),IF($B$151="Лікар-педіатр","x",IF($B$151="Лікар-терапевт",AVERAGE(X151:X153),0)))</f>
        <v>0</v>
      </c>
      <c r="Y155" s="178">
        <f>IF($B$151="Лікар загальної практики - сімейний лікар",AVERAGE(Y151:Y153),IF($B$151="Лікар-педіатр","x",IF($B$151="Лікар-терапевт",AVERAGE(Y151:Y153),0)))</f>
        <v>0</v>
      </c>
      <c r="Z155" s="179">
        <f>SUM(U155:Y155)</f>
        <v>0</v>
      </c>
      <c r="AA155" s="768"/>
      <c r="AB155" s="178">
        <f>IF($B$151="Лікар загальної практики - сімейний лікар",AVERAGE(AB151:AB153),IF($B$151="Лікар-педіатр",AVERAGE(AB151:AB153),IF($B$151="Лікар-терапевт","х",0)))</f>
        <v>0</v>
      </c>
      <c r="AC155" s="178">
        <f>IF($B$151="Лікар загальної практики - сімейний лікар",AVERAGE(AC151:AC153),IF($B$151="Лікар-педіатр",AVERAGE(AC151:AC153),IF($B$151="Лікар-терапевт","х",0)))</f>
        <v>0</v>
      </c>
      <c r="AD155" s="178">
        <f>IF($B$151="Лікар загальної практики - сімейний лікар",AVERAGE(AD151:AD153),IF($B$151="Лікар-педіатр","x",IF($B$151="Лікар-терапевт",AVERAGE(AD151:AD153),0)))</f>
        <v>0</v>
      </c>
      <c r="AE155" s="178">
        <f>IF($B$151="Лікар загальної практики - сімейний лікар",AVERAGE(AE151:AE153),IF($B$151="Лікар-педіатр","x",IF($B$151="Лікар-терапевт",AVERAGE(AE151:AE153),0)))</f>
        <v>0</v>
      </c>
      <c r="AF155" s="178">
        <f>IF($B$151="Лікар загальної практики - сімейний лікар",AVERAGE(AF151:AF153),IF($B$151="Лікар-педіатр","x",IF($B$151="Лікар-терапевт",AVERAGE(AF151:AF153),0)))</f>
        <v>0</v>
      </c>
      <c r="AG155" s="179">
        <f>SUM(AB155:AF155)</f>
        <v>0</v>
      </c>
      <c r="AH155" s="769"/>
      <c r="AI155" s="174"/>
      <c r="AJ155" s="771"/>
      <c r="AK155" s="774"/>
      <c r="AL155" s="774"/>
      <c r="AM155" s="762"/>
      <c r="AN155" s="780"/>
      <c r="AO155" s="780"/>
      <c r="AP155" s="780"/>
      <c r="AQ155" s="780"/>
      <c r="AR155" s="783"/>
    </row>
    <row r="156" spans="1:44" s="52" customFormat="1" ht="40.5" x14ac:dyDescent="0.25">
      <c r="A156" s="170"/>
      <c r="B156" s="763"/>
      <c r="C156" s="764"/>
      <c r="D156" s="765"/>
      <c r="E156" s="764"/>
      <c r="F156" s="210" t="str">
        <f>IF(B151="Лікар-педіатр",Законод!$C$17,IF(B151="Лікар загальної практики - сімейний лікар",Законод!$C$21,IF(B151="Лікар-терапевт",Законод!$C$25,"х")))</f>
        <v>х</v>
      </c>
      <c r="G156" s="181">
        <f>IF($B$151="Лікар загальної практики - сімейний лікар",IF(L155&lt;=Законод!$C$22,G155,Законод!$C$22*'01_Доходи'!G154),IF($B$151="Лікар-педіатр",IF(L155&lt;=Законод!$C$18,G155,Законод!$C$18*'01_Доходи'!G154),IF($B$151="Лікар-терапевт","x",0)))</f>
        <v>0</v>
      </c>
      <c r="H156" s="181">
        <f>IF($B$151="Лікар загальної практики - сімейний лікар",IF(L155&lt;=Законод!$C$22,H155,Законод!$C$22*'01_Доходи'!H154),IF($B$151="Лікар-педіатр",IF(L155&lt;=Законод!$C$18,H155,Законод!$C$18*'01_Доходи'!H154),IF($B$151="Лікар-терапевт","x",0)))</f>
        <v>0</v>
      </c>
      <c r="I156" s="181">
        <f>IF($B$151="Лікар загальної практики - сімейний лікар",IF(L155&lt;=Законод!$C$22,I155,Законод!$C$22*'01_Доходи'!I154),IF($B$151="Лікар-педіатр","x",IF($B$151="Лікар-терапевт",IF(L155&lt;=Законод!$C$26,I155,Законод!$C$26*'01_Доходи'!I154),0)))</f>
        <v>0</v>
      </c>
      <c r="J156" s="181">
        <f>IF($B$151="Лікар загальної практики - сімейний лікар",IF(L155&lt;=Законод!$C$22,J155,Законод!$C$22*'01_Доходи'!J154),IF($B$151="Лікар-педіатр","x",IF($B$151="Лікар-терапевт",IF(L155&lt;=Законод!$C$26,J155,Законод!$C$26*'01_Доходи'!J154),0)))</f>
        <v>0</v>
      </c>
      <c r="K156" s="181">
        <f>IF($B$151="Лікар загальної практики - сімейний лікар",IF(L155&lt;=Законод!$C$22,K155,Законод!$C$22*'01_Доходи'!K154),IF($B$151="Лікар-педіатр","x",IF($B$151="Лікар-терапевт",IF(L155&lt;=Законод!$C$26,K155,Законод!$C$26*'01_Доходи'!K154),0)))</f>
        <v>0</v>
      </c>
      <c r="L156" s="182">
        <f>SUM(G156:K156)</f>
        <v>0</v>
      </c>
      <c r="M156" s="767"/>
      <c r="N156" s="181">
        <f>IF($B$151="Лікар загальної практики - сімейний лікар",IF(S155&lt;=Законод!$C$22,N155,Законод!$C$22*'01_Доходи'!N154),IF($B$151="Лікар-педіатр",IF(S155&lt;=Законод!$C$18,N155,Законод!$C$18*'01_Доходи'!N154),IF($B$151="Лікар-терапевт","x",0)))</f>
        <v>0</v>
      </c>
      <c r="O156" s="181">
        <f>IF($B$151="Лікар загальної практики - сімейний лікар",IF(S155&lt;=Законод!$C$22,O155,Законод!$C$22*'01_Доходи'!O154),IF($B$151="Лікар-педіатр",IF(S155&lt;=Законод!$C$18,O155,Законод!$C$18*'01_Доходи'!O154),IF($B$151="Лікар-терапевт","x",0)))</f>
        <v>0</v>
      </c>
      <c r="P156" s="181">
        <f>IF($B$151="Лікар загальної практики - сімейний лікар",IF(S155&lt;=Законод!$C$22,P155,Законод!$C$22*'01_Доходи'!P154),IF($B$151="Лікар-педіатр","x",IF($B$151="Лікар-терапевт",IF(S155&lt;=Законод!$C$26,P155,Законод!$C$26*'01_Доходи'!P154),0)))</f>
        <v>0</v>
      </c>
      <c r="Q156" s="181">
        <f>IF($B$151="Лікар загальної практики - сімейний лікар",IF(S155&lt;=Законод!$C$22,Q155,Законод!$C$22*'01_Доходи'!Q154),IF($B$151="Лікар-педіатр","x",IF($B$151="Лікар-терапевт",IF(S155&lt;=Законод!$C$26,Q155,Законод!$C$26*'01_Доходи'!Q154),0)))</f>
        <v>0</v>
      </c>
      <c r="R156" s="181">
        <f>IF($B$151="Лікар загальної практики - сімейний лікар",IF(S155&lt;=Законод!$C$22,R155,Законод!$C$22*'01_Доходи'!R154),IF($B$151="Лікар-педіатр","x",IF($B$151="Лікар-терапевт",IF(S155&lt;=Законод!$C$26,R155,Законод!$C$26*'01_Доходи'!R154),0)))</f>
        <v>0</v>
      </c>
      <c r="S156" s="182">
        <f>SUM(N156:R156)</f>
        <v>0</v>
      </c>
      <c r="T156" s="767"/>
      <c r="U156" s="181">
        <f>IF($B$151="Лікар загальної практики - сімейний лікар",IF(Z155&lt;=Законод!$C$22,U155,Законод!$C$22*'01_Доходи'!U154),IF($B$151="Лікар-педіатр",IF(Z155&lt;=Законод!$C$18,U155,Законод!$C$18*'01_Доходи'!U154),IF($B$151="Лікар-терапевт","x",0)))</f>
        <v>0</v>
      </c>
      <c r="V156" s="181">
        <f>IF($B$151="Лікар загальної практики - сімейний лікар",IF(Z155&lt;=Законод!$C$22,V155,Законод!$C$22*'01_Доходи'!V154),IF($B$151="Лікар-педіатр",IF(Z155&lt;=Законод!$C$18,V155,Законод!$C$18*'01_Доходи'!V154),IF($B$151="Лікар-терапевт","x",0)))</f>
        <v>0</v>
      </c>
      <c r="W156" s="181">
        <f>IF($B$151="Лікар загальної практики - сімейний лікар",IF(Z155&lt;=Законод!$C$22,W155,Законод!$C$22*'01_Доходи'!W154),IF($B$151="Лікар-педіатр","x",IF($B$151="Лікар-терапевт",IF(Z155&lt;=Законод!$C$26,W155,Законод!$C$26*'01_Доходи'!W154),0)))</f>
        <v>0</v>
      </c>
      <c r="X156" s="181">
        <f>IF($B$151="Лікар загальної практики - сімейний лікар",IF(Z155&lt;=Законод!$C$22,X155,Законод!$C$22*'01_Доходи'!X154),IF($B$151="Лікар-педіатр","x",IF($B$151="Лікар-терапевт",IF(Z155&lt;=Законод!$C$26,X155,Законод!$C$26*'01_Доходи'!X154),0)))</f>
        <v>0</v>
      </c>
      <c r="Y156" s="181">
        <f>IF($B$151="Лікар загальної практики - сімейний лікар",IF(Z155&lt;=Законод!$C$22,Y155,Законод!$C$22*'01_Доходи'!Y154),IF($B$151="Лікар-педіатр","x",IF($B$151="Лікар-терапевт",IF(Z155&lt;=Законод!$C$26,Y155,Законод!$C$26*'01_Доходи'!Y154),0)))</f>
        <v>0</v>
      </c>
      <c r="Z156" s="182">
        <f>SUM(U156:Y156)</f>
        <v>0</v>
      </c>
      <c r="AA156" s="767"/>
      <c r="AB156" s="181">
        <f>IF($B$151="Лікар загальної практики - сімейний лікар",IF(AG155&lt;=Законод!$C$22,AB155,Законод!$C$22*'01_Доходи'!AB154),IF($B$151="Лікар-педіатр",IF(AG155&lt;=Законод!$C$18,AB155,Законод!$C$18*'01_Доходи'!AB154),IF($B$151="Лікар-терапевт","x",0)))</f>
        <v>0</v>
      </c>
      <c r="AC156" s="181">
        <f>IF($B$151="Лікар загальної практики - сімейний лікар",IF(AG155&lt;=Законод!$C$22,AC155,Законод!$C$22*'01_Доходи'!AC154),IF($B$151="Лікар-педіатр",IF(AG155&lt;=Законод!$C$18,AC155,Законод!$C$18*'01_Доходи'!AC154),IF($B$151="Лікар-терапевт","x",0)))</f>
        <v>0</v>
      </c>
      <c r="AD156" s="181">
        <f>IF($B$151="Лікар загальної практики - сімейний лікар",IF(AG155&lt;=Законод!$C$22,AD155,Законод!$C$22*'01_Доходи'!AD154),IF($B$151="Лікар-педіатр","x",IF($B$151="Лікар-терапевт",IF(AG155&lt;=Законод!$C$26,AD155,Законод!$C$26*'01_Доходи'!AD154),0)))</f>
        <v>0</v>
      </c>
      <c r="AE156" s="181">
        <f>IF($B$151="Лікар загальної практики - сімейний лікар",IF(AG155&lt;=Законод!$C$22,AE155,Законод!$C$22*'01_Доходи'!AE154),IF($B$151="Лікар-педіатр","x",IF($B$151="Лікар-терапевт",IF(AG155&lt;=Законод!$C$26,AE155,Законод!$C$26*'01_Доходи'!AE154),0)))</f>
        <v>0</v>
      </c>
      <c r="AF156" s="181">
        <f>IF($B$151="Лікар загальної практики - сімейний лікар",IF(AG155&lt;=Законод!$C$22,AF155,Законод!$C$22*'01_Доходи'!AF154),IF($B$151="Лікар-педіатр","x",IF($B$151="Лікар-терапевт",IF(AG155&lt;=Законод!$C$26,AF155,Законод!$C$26*'01_Доходи'!AF154),0)))</f>
        <v>0</v>
      </c>
      <c r="AG156" s="182">
        <f>SUM(AB156:AF156)</f>
        <v>0</v>
      </c>
      <c r="AH156" s="767"/>
      <c r="AI156" s="174"/>
      <c r="AJ156" s="771"/>
      <c r="AK156" s="774"/>
      <c r="AL156" s="774"/>
      <c r="AM156" s="318" t="s">
        <v>186</v>
      </c>
      <c r="AN156" s="183">
        <f>IF(B151="Лікар загальної практики - сімейний лікар",G156*Законод!$C$11+'01_Доходи'!H156*Законод!$D$11+'01_Доходи'!I156*Законод!$E$11+'01_Доходи'!J156*Законод!$F$11+'01_Доходи'!K156*Законод!$G$11,IF(B151="Лікар-педіатр",G156*Законод!$C$11+'01_Доходи'!H156*Законод!$D$11,IF(B151="Лікар-терапевт",'01_Доходи'!I156*Законод!$E$11+'01_Доходи'!J156*Законод!$F$11+'01_Доходи'!K156*Законод!$G$11,0)))</f>
        <v>0</v>
      </c>
      <c r="AO156" s="183">
        <f>IF(B151="Лікар загальної практики - сімейний лікар",N156*Законод!$C$11+'01_Доходи'!O156*Законод!$D$11+'01_Доходи'!P156*Законод!$E$11+'01_Доходи'!Q156*Законод!$F$11+'01_Доходи'!R156*Законод!$G$11,IF(B151="Лікар-педіатр",N156*Законод!$C$11+'01_Доходи'!O156*Законод!$D$11,IF(B151="Лікар-терапевт",'01_Доходи'!P156*Законод!$E$11+'01_Доходи'!Q156*Законод!$F$11+'01_Доходи'!R156*Законод!$G$11,0)))</f>
        <v>0</v>
      </c>
      <c r="AP156" s="183">
        <f>IF(B151="Лікар загальної практики - сімейний лікар",U156*Законод!$C$11+'01_Доходи'!V156*Законод!$D$11+'01_Доходи'!W156*Законод!$E$11+'01_Доходи'!X156*Законод!$F$11+'01_Доходи'!Y156*Законод!$G$11,IF(B151="Лікар-педіатр",U156*Законод!$C$11+'01_Доходи'!V156*Законод!$D$11,IF(B151="Лікар-терапевт",'01_Доходи'!W156*Законод!$E$11+'01_Доходи'!X156*Законод!$F$11+'01_Доходи'!Y156*Законод!$G$11,0)))</f>
        <v>0</v>
      </c>
      <c r="AQ156" s="183">
        <f>IF(B151="Лікар загальної практики - сімейний лікар",AB156*Законод!$C$11+'01_Доходи'!AC156*Законод!$D$11+'01_Доходи'!AD156*Законод!$E$11+'01_Доходи'!AE156*Законод!$F$11+'01_Доходи'!AF156*Законод!$G$11,IF(B151="Лікар-педіатр",AB156*Законод!$C$11+'01_Доходи'!AC156*Законод!$D$11,IF(B151="Лікар-терапевт",'01_Доходи'!AD156*Законод!$E$11+'01_Доходи'!AE156*Законод!$F$11+'01_Доходи'!AF156*Законод!$G$11,0)))</f>
        <v>0</v>
      </c>
      <c r="AR156" s="184">
        <f>SUM(AN156:AQ156)</f>
        <v>0</v>
      </c>
    </row>
    <row r="157" spans="1:44" s="52" customFormat="1" ht="31.9" customHeight="1" x14ac:dyDescent="0.25">
      <c r="A157" s="170"/>
      <c r="B157" s="763"/>
      <c r="C157" s="764"/>
      <c r="D157" s="765"/>
      <c r="E157" s="764"/>
      <c r="F157" s="211" t="str">
        <f>IF(B151="Лікар-педіатр",Законод!$E$17,IF(B151="Лікар загальної практики - сімейний лікар",Законод!$E$21,IF(B151="Лікар-терапевт",Законод!$E$25,"х")))</f>
        <v>х</v>
      </c>
      <c r="G157" s="776" t="s">
        <v>158</v>
      </c>
      <c r="H157" s="776"/>
      <c r="I157" s="776"/>
      <c r="J157" s="776"/>
      <c r="K157" s="776"/>
      <c r="L157" s="169">
        <f>IF($B$151="Лікар загальної практики - сімейний лікар",IF(L155&lt;Законод!$C$22,0,(IF(AND(L155&gt;=Законод!$E$22,L155&lt;=Законод!$E$23),L155-Законод!$C$22,IF('01_Доходи'!L155&gt;=Законод!$F$22,Законод!$E$24,0)))),IF($B$151="Лікар-педіатр",IF(L155&lt;Законод!$C$18,0,(IF(AND(L155&gt;=Законод!$E$18,L155&lt;=Законод!$E$19),L155-Законод!$C$18,IF('01_Доходи'!L155&gt;=Законод!$F$18,Законод!$E$20,0)))),IF($B$151="Лікар-терапевт",IF(L155&lt;Законод!$C$26,0,(IF(AND(L155&gt;=Законод!$E$26,L155&lt;=Законод!$E$27),L155-Законод!$C$26,IF('01_Доходи'!L155&gt;=Законод!$F$26,Законод!$E$28,0)))),0)))</f>
        <v>0</v>
      </c>
      <c r="M157" s="767"/>
      <c r="N157" s="776" t="s">
        <v>158</v>
      </c>
      <c r="O157" s="776"/>
      <c r="P157" s="776"/>
      <c r="Q157" s="776"/>
      <c r="R157" s="776"/>
      <c r="S157" s="169">
        <f>IF($B$151="Лікар загальної практики - сімейний лікар",IF(S155&lt;Законод!$C$22,0,(IF(AND(S155&gt;=Законод!$E$22,S155&lt;=Законод!$E$23),S155-Законод!$C$22,IF('01_Доходи'!S155&gt;=Законод!$F$22,Законод!$E$24,0)))),IF($B$151="Лікар-педіатр",IF(S155&lt;Законод!$C$18,0,(IF(AND(S155&gt;=Законод!$E$18,S155&lt;=Законод!$E$19),S155-Законод!$C$18,IF('01_Доходи'!S155&gt;=Законод!$F$18,Законод!$E$20,0)))),IF($B$151="Лікар-терапевт",IF(S155&lt;Законод!$C$26,0,(IF(AND(S155&gt;=Законод!$E$26,S155&lt;=Законод!$E$27),S155-Законод!$C$26,IF('01_Доходи'!S155&gt;=Законод!$F$26,Законод!$E$28,0)))),0)))</f>
        <v>0</v>
      </c>
      <c r="T157" s="767"/>
      <c r="U157" s="776" t="s">
        <v>158</v>
      </c>
      <c r="V157" s="776"/>
      <c r="W157" s="776"/>
      <c r="X157" s="776"/>
      <c r="Y157" s="776"/>
      <c r="Z157" s="169">
        <f>IF($B$151="Лікар загальної практики - сімейний лікар",IF(Z155&lt;Законод!$C$22,0,(IF(AND(Z155&gt;=Законод!$E$22,Z155&lt;=Законод!$E$23),Z155-Законод!$C$22,IF('01_Доходи'!Z155&gt;=Законод!$F$22,Законод!$E$24,0)))),IF($B$151="Лікар-педіатр",IF(Z155&lt;Законод!$C$18,0,(IF(AND(Z155&gt;=Законод!$E$18,Z155&lt;=Законод!$E$19),Z155-Законод!$C$18,IF('01_Доходи'!Z155&gt;=Законод!$F$18,Законод!$E$20,0)))),IF($B$151="Лікар-терапевт",IF(Z155&lt;Законод!$C$26,0,(IF(AND(Z155&gt;=Законод!$E$26,Z155&lt;=Законод!$E$27),Z155-Законод!$C$26,IF('01_Доходи'!Z155&gt;=Законод!$F$26,Законод!$E$28,0)))),0)))</f>
        <v>0</v>
      </c>
      <c r="AA157" s="767"/>
      <c r="AB157" s="776" t="s">
        <v>158</v>
      </c>
      <c r="AC157" s="776"/>
      <c r="AD157" s="776"/>
      <c r="AE157" s="776"/>
      <c r="AF157" s="776"/>
      <c r="AG157" s="169">
        <f>IF($B$151="Лікар загальної практики - сімейний лікар",IF(AG155&lt;Законод!$C$22,0,(IF(AND(AG155&gt;=Законод!$E$22,AG155&lt;=Законод!$E$23),AG155-Законод!$C$22,IF('01_Доходи'!AG155&gt;=Законод!$F$22,Законод!$E$24,0)))),IF($B$151="Лікар-педіатр",IF(AG155&lt;Законод!$C$18,0,(IF(AND(AG155&gt;=Законод!$E$18,AG155&lt;=Законод!$E$19),AG155-Законод!$C$18,IF('01_Доходи'!AG155&gt;=Законод!$F$18,Законод!$E$20,0)))),IF($B$151="Лікар-терапевт",IF(AG155&lt;Законод!$C$26,0,(IF(AND(AG155&gt;=Законод!$E$26,AG155&lt;=Законод!$E$27),AG155-Законод!$C$26,IF('01_Доходи'!AG155&gt;=Законод!$F$26,Законод!$E$28,0)))),0)))</f>
        <v>0</v>
      </c>
      <c r="AH157" s="767"/>
      <c r="AI157" s="174"/>
      <c r="AJ157" s="771"/>
      <c r="AK157" s="774"/>
      <c r="AL157" s="774"/>
      <c r="AM157" s="757" t="s">
        <v>187</v>
      </c>
      <c r="AN157" s="183">
        <f>IF(B151="Лікар загальної практики - сімейний лікар",L157*Законод!$C$9/4*Законод!$E$16,IF(B151="Лікар-педіатр",L157*Законод!$C$9/4*Законод!$E$16,IF(B151="Лікар-терапевт",L157*Законод!$C$9/4*Законод!$E$16,0)))</f>
        <v>0</v>
      </c>
      <c r="AO157" s="183">
        <f>IF(B151="Лікар загальної практики - сімейний лікар",S157*Законод!$C$9/4*Законод!$E$16,IF(B151="Лікар-педіатр",S157*Законод!$C$9/4*Законод!$E$16,IF(B151="Лікар-терапевт",S157*Законод!$C$9/4*Законод!$E$16,0)))</f>
        <v>0</v>
      </c>
      <c r="AP157" s="183">
        <f>IF(B151="Лікар загальної практики - сімейний лікар",Z157*Законод!$C$9/4*Законод!$E$16,IF(B151="Лікар-педіатр",Z157*Законод!$C$9/4*Законод!$E$16,IF(B151="Лікар-терапевт",Z157*Законод!$C$9/4*Законод!$E$16,0)))</f>
        <v>0</v>
      </c>
      <c r="AQ157" s="183">
        <f>IF(B151="Лікар загальної практики - сімейний лікар",AG157*Законод!$C$9/4*Законод!$E$16,IF(B151="Лікар-педіатр",AG157*Законод!$C$9/4*Законод!$E$16,IF(B151="Лікар-терапевт",AG157*Законод!$C$9/4*Законод!$E$16,0)))</f>
        <v>0</v>
      </c>
      <c r="AR157" s="184">
        <f>SUM(AN157:AQ157)</f>
        <v>0</v>
      </c>
    </row>
    <row r="158" spans="1:44" s="52" customFormat="1" ht="31.9" customHeight="1" x14ac:dyDescent="0.25">
      <c r="A158" s="170"/>
      <c r="B158" s="763"/>
      <c r="C158" s="764"/>
      <c r="D158" s="765"/>
      <c r="E158" s="764"/>
      <c r="F158" s="211" t="str">
        <f>IF(B151="Лікар-педіатр",Законод!$F$17,IF(B151="Лікар загальної практики - сімейний лікар",Законод!$F$21,IF(B151="Лікар-терапевт",Законод!$F$25,"х")))</f>
        <v>х</v>
      </c>
      <c r="G158" s="776" t="s">
        <v>158</v>
      </c>
      <c r="H158" s="776"/>
      <c r="I158" s="776"/>
      <c r="J158" s="776"/>
      <c r="K158" s="776"/>
      <c r="L158" s="169">
        <f>IF($B$151="Лікар загальної практики - сімейний лікар",IF(L155&lt;Законод!$C$22,0,(IF(AND(L155&gt;=Законод!$F$22,L155&lt;=Законод!$F$23),L155-Законод!$E$23,IF('01_Доходи'!L155&gt;=Законод!$G$22,Законод!$F$24,0)))),IF($B$151="Лікар-педіатр",IF(L155&lt;Законод!$C$18,0,(IF(AND(L155&gt;=Законод!$F$18,L155&lt;=Законод!$F$19),L155-Законод!$E$19,IF('01_Доходи'!L155&gt;=Законод!$G$18,Законод!$F$20,0)))),IF($B$151="Лікар-терапевт",IF(L155&lt;Законод!$C$26,0,(IF(AND(L155&gt;=Законод!$F$26,L155&lt;=Законод!$F$27),L155-Законод!$E$27,IF('01_Доходи'!L155&gt;=Законод!$G$26,Законод!$F$28,0)))),0)))</f>
        <v>0</v>
      </c>
      <c r="M158" s="767"/>
      <c r="N158" s="776" t="s">
        <v>158</v>
      </c>
      <c r="O158" s="776"/>
      <c r="P158" s="776"/>
      <c r="Q158" s="776"/>
      <c r="R158" s="776"/>
      <c r="S158" s="169">
        <f>IF($B$151="Лікар загальної практики - сімейний лікар",IF(S155&lt;Законод!$C$22,0,(IF(AND(S155&gt;=Законод!$F$22,S155&lt;=Законод!$F$23),S155-Законод!$E$23,IF('01_Доходи'!S155&gt;=Законод!$G$22,Законод!$F$24,0)))),IF($B$151="Лікар-педіатр",IF(S155&lt;Законод!$C$18,0,(IF(AND(S155&gt;=Законод!$F$18,S155&lt;=Законод!$F$19),S155-Законод!$E$19,IF('01_Доходи'!S155&gt;=Законод!$G$18,Законод!$F$20,0)))),IF($B$151="Лікар-терапевт",IF(S155&lt;Законод!$C$26,0,(IF(AND(S155&gt;=Законод!$F$26,S155&lt;=Законод!$F$27),S155-Законод!$E$27,IF('01_Доходи'!S155&gt;=Законод!$G$26,Законод!$F$28,0)))),0)))</f>
        <v>0</v>
      </c>
      <c r="T158" s="767"/>
      <c r="U158" s="776" t="s">
        <v>158</v>
      </c>
      <c r="V158" s="776"/>
      <c r="W158" s="776"/>
      <c r="X158" s="776"/>
      <c r="Y158" s="776"/>
      <c r="Z158" s="169">
        <f>IF($B$151="Лікар загальної практики - сімейний лікар",IF(Z155&lt;Законод!$C$22,0,(IF(AND(Z155&gt;=Законод!$F$22,Z155&lt;=Законод!$F$23),Z155-Законод!$E$23,IF('01_Доходи'!Z155&gt;=Законод!$G$22,Законод!$F$24,0)))),IF($B$151="Лікар-педіатр",IF(Z155&lt;Законод!$C$18,0,(IF(AND(Z155&gt;=Законод!$F$18,Z155&lt;=Законод!$F$19),Z155-Законод!$E$19,IF('01_Доходи'!Z155&gt;=Законод!$G$18,Законод!$F$20,0)))),IF($B$151="Лікар-терапевт",IF(Z155&lt;Законод!$C$26,0,(IF(AND(Z155&gt;=Законод!$F$26,Z155&lt;=Законод!$F$27),Z155-Законод!$E$27,IF('01_Доходи'!Z155&gt;=Законод!$G$26,Законод!$F$28,0)))),0)))</f>
        <v>0</v>
      </c>
      <c r="AA158" s="767"/>
      <c r="AB158" s="776" t="s">
        <v>158</v>
      </c>
      <c r="AC158" s="776"/>
      <c r="AD158" s="776"/>
      <c r="AE158" s="776"/>
      <c r="AF158" s="776"/>
      <c r="AG158" s="169">
        <f>IF($B$151="Лікар загальної практики - сімейний лікар",IF(AG155&lt;Законод!$C$22,0,(IF(AND(AG155&gt;=Законод!$F$22,AG155&lt;=Законод!$F$23),AG155-Законод!$E$23,IF('01_Доходи'!AG155&gt;=Законод!$G$22,Законод!$F$24,0)))),IF($B$151="Лікар-педіатр",IF(AG155&lt;Законод!$C$18,0,(IF(AND(AG155&gt;=Законод!$F$18,AG155&lt;=Законод!$F$19),AG155-Законод!$E$19,IF('01_Доходи'!AG155&gt;=Законод!$G$18,Законод!$F$20,0)))),IF($B$151="Лікар-терапевт",IF(AG155&lt;Законод!$C$26,0,(IF(AND(AG155&gt;=Законод!$F$26,AG155&lt;=Законод!$F$27),AG155-Законод!$E$27,IF('01_Доходи'!AG155&gt;=Законод!$G$26,Законод!$F$28,0)))),0)))</f>
        <v>0</v>
      </c>
      <c r="AH158" s="767"/>
      <c r="AI158" s="174"/>
      <c r="AJ158" s="771"/>
      <c r="AK158" s="774"/>
      <c r="AL158" s="774"/>
      <c r="AM158" s="758"/>
      <c r="AN158" s="183">
        <f>IF(B151="Лікар загальної практики - сімейний лікар",L158*Законод!$C$9/4*Законод!$F$16,IF(B151="Лікар-педіатр",L158*Законод!$C$9/4*Законод!$F$16,IF(B151="Лікар-терапевт",L158*Законод!$C$9/4*Законод!$F$16,0)))</f>
        <v>0</v>
      </c>
      <c r="AO158" s="183">
        <f>IF(B151="Лікар загальної практики - сімейний лікар",S158*Законод!$C$9/4*Законод!$F$16,IF(B151="Лікар-педіатр",S158*Законод!$C$9/4*Законод!$F$16,IF(B151="Лікар-терапевт",S158*Законод!$C$9/4*Законод!$F$16,0)))</f>
        <v>0</v>
      </c>
      <c r="AP158" s="183">
        <f>IF(B151="Лікар загальної практики - сімейний лікар",Z158*Законод!$C$9/4*Законод!$F$16,IF(B151="Лікар-педіатр",Z158*Законод!$C$9/4*Законод!$F$16,IF(B151="Лікар-терапевт",Z158*Законод!$C$9/4*Законод!$F$16,0)))</f>
        <v>0</v>
      </c>
      <c r="AQ158" s="183">
        <f>IF(B151="Лікар загальної практики - сімейний лікар",AG158*Законод!$C$9/4*Законод!$F$16,IF(B151="Лікар-педіатр",AG158*Законод!$C$9/4*Законод!$F$16,IF(B151="Лікар-терапевт",AG158*Законод!$C$9/4*Законод!$F$16,0)))</f>
        <v>0</v>
      </c>
      <c r="AR158" s="184">
        <f>SUM(AN158:AQ158)</f>
        <v>0</v>
      </c>
    </row>
    <row r="159" spans="1:44" s="52" customFormat="1" ht="31.9" customHeight="1" x14ac:dyDescent="0.25">
      <c r="A159" s="170"/>
      <c r="B159" s="763"/>
      <c r="C159" s="764"/>
      <c r="D159" s="765"/>
      <c r="E159" s="764"/>
      <c r="F159" s="211" t="str">
        <f>IF(B151="Лікар-педіатр",Законод!$G$17,IF(B151="Лікар загальної практики - сімейний лікар",Законод!$G$21,IF(B151="Лікар-терапевт",Законод!$G$25,"х")))</f>
        <v>х</v>
      </c>
      <c r="G159" s="776" t="s">
        <v>158</v>
      </c>
      <c r="H159" s="776"/>
      <c r="I159" s="776"/>
      <c r="J159" s="776"/>
      <c r="K159" s="776"/>
      <c r="L159" s="169">
        <f>IF($B$151="Лікар загальної практики - сімейний лікар",IF(L155&lt;Законод!$C$22,0,(IF(AND(L155&gt;=Законод!$G$22,L155&lt;=Законод!$G$23),L155-Законод!$F$23,IF('01_Доходи'!L155&gt;=Законод!$H$22,Законод!$G$24,0)))),IF($B$151="Лікар-педіатр",IF(L155&lt;Законод!$C$18,0,(IF(AND(L155&gt;=Законод!$G$18,L155&lt;=Законод!$G$19),L155-Законод!$F$19,IF('01_Доходи'!L155&gt;=Законод!$H$18,Законод!$G$20,0)))),IF($B$151="Лікар-терапевт",IF(L155&lt;Законод!$C$26,0,(IF(AND(L155&gt;=Законод!$G$26,L155&lt;=Законод!$G$27),L155-Законод!$F$27,IF('01_Доходи'!L155&gt;=Законод!$H$26,Законод!$G$28,0)))),0)))</f>
        <v>0</v>
      </c>
      <c r="M159" s="767"/>
      <c r="N159" s="776" t="s">
        <v>158</v>
      </c>
      <c r="O159" s="776"/>
      <c r="P159" s="776"/>
      <c r="Q159" s="776"/>
      <c r="R159" s="776"/>
      <c r="S159" s="169">
        <f>IF($B$151="Лікар загальної практики - сімейний лікар",IF(S155&lt;Законод!$C$22,0,(IF(AND(S155&gt;=Законод!$G$22,S155&lt;=Законод!$G$23),S155-Законод!$F$23,IF('01_Доходи'!S155&gt;=Законод!$H$22,Законод!$G$24,0)))),IF($B$151="Лікар-педіатр",IF(S155&lt;Законод!$C$18,0,(IF(AND(S155&gt;=Законод!$G$18,S155&lt;=Законод!$G$19),S155-Законод!$F$19,IF('01_Доходи'!S155&gt;=Законод!$H$18,Законод!$G$20,0)))),IF($B$151="Лікар-терапевт",IF(S155&lt;Законод!$C$26,0,(IF(AND(S155&gt;=Законод!$G$26,S155&lt;=Законод!$G$27),S155-Законод!$F$27,IF('01_Доходи'!S155&gt;=Законод!$H$26,Законод!$G$28,0)))),0)))</f>
        <v>0</v>
      </c>
      <c r="T159" s="767"/>
      <c r="U159" s="776" t="s">
        <v>158</v>
      </c>
      <c r="V159" s="776"/>
      <c r="W159" s="776"/>
      <c r="X159" s="776"/>
      <c r="Y159" s="776"/>
      <c r="Z159" s="169">
        <f>IF($B$151="Лікар загальної практики - сімейний лікар",IF(Z155&lt;Законод!$C$22,0,(IF(AND(Z155&gt;=Законод!$G$22,Z155&lt;=Законод!$G$23),Z155-Законод!$F$23,IF('01_Доходи'!Z155&gt;=Законод!$H$22,Законод!$G$24,0)))),IF($B$151="Лікар-педіатр",IF(Z155&lt;Законод!$C$18,0,(IF(AND(Z155&gt;=Законод!$G$18,Z155&lt;=Законод!$G$19),Z155-Законод!$F$19,IF('01_Доходи'!Z155&gt;=Законод!$H$18,Законод!$G$20,0)))),IF($B$151="Лікар-терапевт",IF(Z155&lt;Законод!$C$26,0,(IF(AND(Z155&gt;=Законод!$G$26,Z155&lt;=Законод!$G$27),Z155-Законод!$F$27,IF('01_Доходи'!Z155&gt;=Законод!$H$26,Законод!$G$28,0)))),0)))</f>
        <v>0</v>
      </c>
      <c r="AA159" s="767"/>
      <c r="AB159" s="776" t="s">
        <v>158</v>
      </c>
      <c r="AC159" s="776"/>
      <c r="AD159" s="776"/>
      <c r="AE159" s="776"/>
      <c r="AF159" s="776"/>
      <c r="AG159" s="169">
        <f>IF($B$151="Лікар загальної практики - сімейний лікар",IF(AG155&lt;Законод!$C$22,0,(IF(AND(AG155&gt;=Законод!$G$22,AG155&lt;=Законод!$G$23),AG155-Законод!$F$23,IF('01_Доходи'!AG155&gt;=Законод!$H$22,Законод!$G$24,0)))),IF($B$151="Лікар-педіатр",IF(AG155&lt;Законод!$C$18,0,(IF(AND(AG155&gt;=Законод!$G$18,AG155&lt;=Законод!$G$19),AG155-Законод!$F$19,IF('01_Доходи'!AG155&gt;=Законод!$H$18,Законод!$G$20,0)))),IF($B$151="Лікар-терапевт",IF(AG155&lt;Законод!$C$26,0,(IF(AND(AG155&gt;=Законод!$G$26,AG155&lt;=Законод!$G$27),AG155-Законод!$F$27,IF('01_Доходи'!AG155&gt;=Законод!$H$26,Законод!$G$28,0)))),0)))</f>
        <v>0</v>
      </c>
      <c r="AH159" s="767"/>
      <c r="AI159" s="174"/>
      <c r="AJ159" s="771"/>
      <c r="AK159" s="774"/>
      <c r="AL159" s="774"/>
      <c r="AM159" s="758"/>
      <c r="AN159" s="183">
        <f>IF(B151="Лікар загальної практики - сімейний лікар",L159*Законод!$C$9/4*Законод!$G$16,IF(B151="Лікар-педіатр",L159*Законод!$C$9/4*Законод!$G$16,IF(B151="Лікар-терапевт",L159*Законод!$C$9/4*Законод!$G$16,0)))</f>
        <v>0</v>
      </c>
      <c r="AO159" s="183">
        <f>IF(B151="Лікар загальної практики - сімейний лікар",S159*Законод!$C$9/4*Законод!$G$16,IF(B151="Лікар-педіатр",S159*Законод!$C$9/4*Законод!$G$16,IF(B151="Лікар-терапевт",S159*Законод!$C$9/4*Законод!$G$16,0)))</f>
        <v>0</v>
      </c>
      <c r="AP159" s="183">
        <f>IF(B151="Лікар загальної практики - сімейний лікар",Z159*Законод!$C$9/4*Законод!$G$16,IF(B151="Лікар-педіатр",Z159*Законод!$C$9/4*Законод!$G$16,IF(B151="Лікар-терапевт",Z159*Законод!$C$9/4*Законод!$G$16,0)))</f>
        <v>0</v>
      </c>
      <c r="AQ159" s="183">
        <f>IF(B151="Лікар загальної практики - сімейний лікар",AG159*Законод!$C$9/4*Законод!$G$16,IF(B151="Лікар-педіатр",AG159*Законод!$C$9/4*Законод!$G$16,IF(B151="Лікар-терапевт",AG159*Законод!$C$9/4*Законод!$G$16,0)))</f>
        <v>0</v>
      </c>
      <c r="AR159" s="184">
        <f t="shared" ref="AR159" si="46">SUM(AN159:AQ159)</f>
        <v>0</v>
      </c>
    </row>
    <row r="160" spans="1:44" s="52" customFormat="1" ht="31.9" customHeight="1" x14ac:dyDescent="0.25">
      <c r="A160" s="170"/>
      <c r="B160" s="763"/>
      <c r="C160" s="764"/>
      <c r="D160" s="765"/>
      <c r="E160" s="764"/>
      <c r="F160" s="211" t="str">
        <f>IF(B151="Лікар-педіатр",Законод!$H$17,IF(B151="Лікар загальної практики - сімейний лікар",Законод!$H$21,IF(B151="Лікар-терапевт",Законод!$H$25,"х")))</f>
        <v>х</v>
      </c>
      <c r="G160" s="776" t="s">
        <v>158</v>
      </c>
      <c r="H160" s="776"/>
      <c r="I160" s="776"/>
      <c r="J160" s="776"/>
      <c r="K160" s="776"/>
      <c r="L160" s="169">
        <f>IF($B$151="Лікар загальної практики - сімейний лікар",IF(L155&lt;Законод!$C$22,0,(IF(AND(L155&gt;=Законод!$H$22,L155&lt;=Законод!$H$23),L155-Законод!$G$23,IF('01_Доходи'!L155&gt;=Законод!$I$22,Законод!$H$24,0)))),IF($B$151="Лікар-педіатр",IF(L155&lt;Законод!$C$18,0,(IF(AND(L155&gt;=Законод!$H$18,L155&lt;=Законод!$H$19),L155-Законод!$G$19,IF('01_Доходи'!L155&gt;=Законод!$I$18,Законод!$H$20,0)))),IF($B$151="Лікар-терапевт",IF(L155&lt;Законод!$C$26,0,(IF(AND(L155&gt;=Законод!$H$26,L155&lt;=Законод!$H$27),L155-Законод!$G$27,IF(L155&gt;=Законод!$I$26,Законод!$H$28,0)))),0)))</f>
        <v>0</v>
      </c>
      <c r="M160" s="767"/>
      <c r="N160" s="776" t="s">
        <v>158</v>
      </c>
      <c r="O160" s="776"/>
      <c r="P160" s="776"/>
      <c r="Q160" s="776"/>
      <c r="R160" s="776"/>
      <c r="S160" s="169">
        <f>IF($B$151="Лікар загальної практики - сімейний лікар",IF(S155&lt;Законод!$C$22,0,(IF(AND(S155&gt;=Законод!$H$22,S155&lt;=Законод!$H$23),S155-Законод!$G$23,IF('01_Доходи'!S155&gt;=Законод!$I$22,Законод!$H$24,0)))),IF($B$151="Лікар-педіатр",IF(S155&lt;Законод!$C$18,0,(IF(AND(S155&gt;=Законод!$H$18,S155&lt;=Законод!$H$19),S155-Законод!$G$19,IF('01_Доходи'!S155&gt;=Законод!$I$18,Законод!$H$20,0)))),IF($B$151="Лікар-терапевт",IF(S155&lt;Законод!$C$26,0,(IF(AND(S155&gt;=Законод!$H$26,S155&lt;=Законод!$H$27),S155-Законод!$G$27,IF(S155&gt;=Законод!$I$26,Законод!$H$28,0)))),0)))</f>
        <v>0</v>
      </c>
      <c r="T160" s="767"/>
      <c r="U160" s="776" t="s">
        <v>158</v>
      </c>
      <c r="V160" s="776"/>
      <c r="W160" s="776"/>
      <c r="X160" s="776"/>
      <c r="Y160" s="776"/>
      <c r="Z160" s="169">
        <f>IF($B$151="Лікар загальної практики - сімейний лікар",IF(Z155&lt;Законод!$C$22,0,(IF(AND(Z155&gt;=Законод!$H$22,Z155&lt;=Законод!$H$23),Z155-Законод!$G$23,IF('01_Доходи'!Z155&gt;=Законод!$I$22,Законод!$H$24,0)))),IF($B$151="Лікар-педіатр",IF(Z155&lt;Законод!$C$18,0,(IF(AND(Z155&gt;=Законод!$H$18,Z155&lt;=Законод!$H$19),Z155-Законод!$G$19,IF('01_Доходи'!Z155&gt;=Законод!$I$18,Законод!$H$20,0)))),IF($B$151="Лікар-терапевт",IF(Z155&lt;Законод!$C$26,0,(IF(AND(Z155&gt;=Законод!$H$26,Z155&lt;=Законод!$H$27),Z155-Законод!$G$27,IF(Z155&gt;=Законод!$I$26,Законод!$H$28,0)))),0)))</f>
        <v>0</v>
      </c>
      <c r="AA160" s="767"/>
      <c r="AB160" s="776" t="s">
        <v>158</v>
      </c>
      <c r="AC160" s="776"/>
      <c r="AD160" s="776"/>
      <c r="AE160" s="776"/>
      <c r="AF160" s="776"/>
      <c r="AG160" s="169">
        <f>IF($B$151="Лікар загальної практики - сімейний лікар",IF(AG155&lt;Законод!$C$22,0,(IF(AND(AG155&gt;=Законод!$H$22,AG155&lt;=Законод!$H$23),AG155-Законод!$G$23,IF('01_Доходи'!AG155&gt;=Законод!$I$22,Законод!$H$24,0)))),IF($B$151="Лікар-педіатр",IF(AG155&lt;Законод!$C$18,0,(IF(AND(AG155&gt;=Законод!$H$18,AG155&lt;=Законод!$H$19),AG155-Законод!$G$19,IF('01_Доходи'!AG155&gt;=Законод!$I$18,Законод!$H$20,0)))),IF($B$151="Лікар-терапевт",IF(AG155&lt;Законод!$C$26,0,(IF(AND(AG155&gt;=Законод!$H$26,AG155&lt;=Законод!$H$27),AG155-Законод!$G$27,IF(AG155&gt;=Законод!$I$26,Законод!$H$28,0)))),0)))</f>
        <v>0</v>
      </c>
      <c r="AH160" s="767"/>
      <c r="AI160" s="174"/>
      <c r="AJ160" s="771"/>
      <c r="AK160" s="774"/>
      <c r="AL160" s="774"/>
      <c r="AM160" s="758"/>
      <c r="AN160" s="183">
        <f>IF(B151="Лікар загальної практики - сімейний лікар",L160*Законод!$C$9/4*Законод!$H$16,IF(B151="Лікар-педіатр",L160*Законод!$C$9/4*Законод!$H$16,IF(B151="Лікар-терапевт",L160*Законод!$C$9/4*Законод!$H$16,0)))</f>
        <v>0</v>
      </c>
      <c r="AO160" s="183">
        <f>IF(B151="Лікар загальної практики - сімейний лікар",S160*Законод!$C$9/4*Законод!$H$16,IF(B151="Лікар-педіатр",S160*Законод!$C$9/4*Законод!$H$16,IF(B151="Лікар-терапевт",S160*Законод!$C$9/4*Законод!$H$16,0)))</f>
        <v>0</v>
      </c>
      <c r="AP160" s="183">
        <f>IF(B151="Лікар загальної практики - сімейний лікар",Z160*Законод!$C$9/4*Законод!$H$16,IF(B151="Лікар-педіатр",Z160*Законод!$C$9/4*Законод!$H$16,IF(B151="Лікар-терапевт",Z160*Законод!$C$9/4*Законод!$H$16,0)))</f>
        <v>0</v>
      </c>
      <c r="AQ160" s="183">
        <f>IF(B151="Лікар загальної практики - сімейний лікар",AG160*Законод!$C$9/4*Законод!$H$16,IF(B151="Лікар-педіатр",AG160*Законод!$C$9/4*Законод!$H$16,IF(B151="Лікар-терапевт",AG160*Законод!$C$9/4*Законод!$H$16,0)))</f>
        <v>0</v>
      </c>
      <c r="AR160" s="184">
        <f>SUM(AN160:AQ160)</f>
        <v>0</v>
      </c>
    </row>
    <row r="161" spans="1:44" s="52" customFormat="1" ht="31.9" customHeight="1" x14ac:dyDescent="0.25">
      <c r="A161" s="170"/>
      <c r="B161" s="763"/>
      <c r="C161" s="764"/>
      <c r="D161" s="765"/>
      <c r="E161" s="764"/>
      <c r="F161" s="211" t="str">
        <f>IF(B151="Лікар-педіатр",Законод!$I$17,IF(B151="Лікар загальної практики - сімейний лікар",Законод!$I$21,IF(B151="Лікар-терапевт",Законод!$I$25,"х")))</f>
        <v>х</v>
      </c>
      <c r="G161" s="776" t="s">
        <v>158</v>
      </c>
      <c r="H161" s="776"/>
      <c r="I161" s="776"/>
      <c r="J161" s="776"/>
      <c r="K161" s="776"/>
      <c r="L161" s="169">
        <f>IF($B$151="Лікар загальної практики - сімейний лікар",IF(L155&lt;Законод!$C$22,0,(IF(AND(L155&gt;=Законод!$I$22,L155&lt;=Законод!$I$23),L155-Законод!$H$23,IF('01_Доходи'!L155&gt;=Законод!$I$22,Законод!$I$24,0)))),IF($B$151="Лікар-педіатр",IF(L155&lt;Законод!$C$18,0,(IF(AND(L155&gt;=Законод!$I$18,L155&lt;=Законод!$I$19),L155-Законод!$H$19,IF('01_Доходи'!L155&gt;=Законод!$I$18,Законод!$H$20,0)))),IF($B$151="Лікар-терапевт",IF(L155&lt;Законод!$C$26,0,(IF(AND(L155&gt;=Законод!$I$26,L155&lt;=Законод!$I$27),L155-Законод!$H$27,IF('01_Доходи'!L155&gt;=Законод!$I$26,Законод!$H$28,0)))),0)))</f>
        <v>0</v>
      </c>
      <c r="M161" s="767"/>
      <c r="N161" s="776" t="s">
        <v>158</v>
      </c>
      <c r="O161" s="776"/>
      <c r="P161" s="776"/>
      <c r="Q161" s="776"/>
      <c r="R161" s="776"/>
      <c r="S161" s="169">
        <f>IF($B$151="Лікар загальної практики - сімейний лікар",IF(S155&lt;Законод!$C$22,0,(IF(AND(S155&gt;=Законод!$I$22,S155&lt;=Законод!$I$23),S155-Законод!$H$23,IF('01_Доходи'!S155&gt;=Законод!$I$22,Законод!$I$24,0)))),IF($B$151="Лікар-педіатр",IF(S155&lt;Законод!$C$18,0,(IF(AND(S155&gt;=Законод!$I$18,S155&lt;=Законод!$I$19),S155-Законод!$H$19,IF('01_Доходи'!S155&gt;=Законод!$I$18,Законод!$H$20,0)))),IF($B$151="Лікар-терапевт",IF(S155&lt;Законод!$C$26,0,(IF(AND(S155&gt;=Законод!$I$26,S155&lt;=Законод!$I$27),S155-Законод!$H$27,IF('01_Доходи'!S155&gt;=Законод!$I$26,Законод!$H$28,0)))),0)))</f>
        <v>0</v>
      </c>
      <c r="T161" s="767"/>
      <c r="U161" s="776" t="s">
        <v>158</v>
      </c>
      <c r="V161" s="776"/>
      <c r="W161" s="776"/>
      <c r="X161" s="776"/>
      <c r="Y161" s="776"/>
      <c r="Z161" s="169">
        <f>IF($B$151="Лікар загальної практики - сімейний лікар",IF(Z155&lt;Законод!$C$22,0,(IF(AND(Z155&gt;=Законод!$I$22,Z155&lt;=Законод!$I$23),Z155-Законод!$H$23,IF('01_Доходи'!Z155&gt;=Законод!$I$22,Законод!$I$24,0)))),IF($B$151="Лікар-педіатр",IF(Z155&lt;Законод!$C$18,0,(IF(AND(Z155&gt;=Законод!$I$18,Z155&lt;=Законод!$I$19),Z155-Законод!$H$19,IF('01_Доходи'!Z155&gt;=Законод!$I$18,Законод!$H$20,0)))),IF($B$151="Лікар-терапевт",IF(Z155&lt;Законод!$C$26,0,(IF(AND(Z155&gt;=Законод!$I$26,Z155&lt;=Законод!$I$27),Z155-Законод!$H$27,IF('01_Доходи'!Z155&gt;=Законод!$I$26,Законод!$H$28,0)))),0)))</f>
        <v>0</v>
      </c>
      <c r="AA161" s="767"/>
      <c r="AB161" s="776" t="s">
        <v>158</v>
      </c>
      <c r="AC161" s="776"/>
      <c r="AD161" s="776"/>
      <c r="AE161" s="776"/>
      <c r="AF161" s="776"/>
      <c r="AG161" s="169">
        <f>IF($B$151="Лікар загальної практики - сімейний лікар",IF(AG155&lt;Законод!$C$22,0,(IF(AND(AG155&gt;=Законод!$I$22,AG155&lt;=Законод!$I$23),AG155-Законод!$H$23,IF('01_Доходи'!AG155&gt;=Законод!$I$22,Законод!$I$24,0)))),IF($B$151="Лікар-педіатр",IF(AG155&lt;Законод!$C$18,0,(IF(AND(AG155&gt;=Законод!$I$18,AG155&lt;=Законод!$I$19),AG155-Законод!$H$19,IF('01_Доходи'!AG155&gt;=Законод!$I$18,Законод!$H$20,0)))),IF($B$151="Лікар-терапевт",IF(AG155&lt;Законод!$C$26,0,(IF(AND(AG155&gt;=Законод!$I$26,AG155&lt;=Законод!$I$27),AG155-Законод!$H$27,IF('01_Доходи'!AG155&gt;=Законод!$I$26,Законод!$H$28,0)))),0)))</f>
        <v>0</v>
      </c>
      <c r="AH161" s="767"/>
      <c r="AI161" s="174"/>
      <c r="AJ161" s="771"/>
      <c r="AK161" s="774"/>
      <c r="AL161" s="774"/>
      <c r="AM161" s="758"/>
      <c r="AN161" s="183">
        <f>IF(B151="Лікар загальної практики - сімейний лікар",L161*Законод!$C$9/4*Законод!$I$16,IF(B151="Лікар-педіатр",L161*Законод!$C$9/4*Законод!$I$16,IF(B151="Лікар-терапевт",L161*Законод!$C$9/4*Законод!$I$16,0)))</f>
        <v>0</v>
      </c>
      <c r="AO161" s="183">
        <f>IF(B151="Лікар загальної практики - сімейний лікар",S161*Законод!$C$9/4*Законод!$I$16,IF(B151="Лікар-педіатр",S161*Законод!$C$9/4*Законод!$I$16,IF(B151="Лікар-терапевт",S161*Законод!$C$9/4*Законод!$I$16,0)))</f>
        <v>0</v>
      </c>
      <c r="AP161" s="183">
        <f>IF(B151="Лікар загальної практики - сімейний лікар",Z161*Законод!$C$9/4*Законод!$I$16,IF(B151="Лікар-педіатр",Z161*Законод!$C$9/4*Законод!$I$16,IF(B151="Лікар-терапевт",Z161*Законод!$C$9/4*Законод!$I$16,0)))</f>
        <v>0</v>
      </c>
      <c r="AQ161" s="183">
        <f>IF(B151="Лікар загальної практики - сімейний лікар",AG161*Законод!$C$9/4*Законод!$I$16,IF(B151="Лікар-педіатр",AG161*Законод!$C$9/4*Законод!$I$16,IF(B151="Лікар-терапевт",AG161*Законод!$C$9/4*Законод!$I$16,0)))</f>
        <v>0</v>
      </c>
      <c r="AR161" s="184">
        <f>SUM(AN161:AQ161)</f>
        <v>0</v>
      </c>
    </row>
    <row r="162" spans="1:44" s="191" customFormat="1" ht="31.9" customHeight="1" thickBot="1" x14ac:dyDescent="0.3">
      <c r="A162" s="186"/>
      <c r="B162" s="763"/>
      <c r="C162" s="764"/>
      <c r="D162" s="765"/>
      <c r="E162" s="764"/>
      <c r="F162" s="212" t="str">
        <f>IF(B151="Лікар-педіатр",Законод!$J$17,IF(B151="Лікар загальної практики - сімейний лікар",Законод!$J$21,IF(B151="Лікар-терапевт",Законод!$J$25,"х")))</f>
        <v>х</v>
      </c>
      <c r="G162" s="777" t="s">
        <v>158</v>
      </c>
      <c r="H162" s="777"/>
      <c r="I162" s="777"/>
      <c r="J162" s="777"/>
      <c r="K162" s="777"/>
      <c r="L162" s="169">
        <f>IF($B$151="Лікар загальної практики - сімейний лікар",IF(L155&gt;=Законод!$J$22,'01_Доходи'!L155-('01_Доходи'!L156+'01_Доходи'!L157+'01_Доходи'!L158+'01_Доходи'!L159+'01_Доходи'!L160+'01_Доходи'!L161),0),IF($B$151="Лікар-педіатр",IF(L155&gt;=Законод!$J$18,'01_Доходи'!L155-('01_Доходи'!L156+'01_Доходи'!L157+'01_Доходи'!L158+'01_Доходи'!L159+'01_Доходи'!L160+'01_Доходи'!L161),0),IF($B$151="Лікар-терапевт",IF('01_Доходи'!L155&gt;=Законод!$J$26,L155-Законод!$I$27,0),0)))</f>
        <v>0</v>
      </c>
      <c r="M162" s="767"/>
      <c r="N162" s="777" t="s">
        <v>158</v>
      </c>
      <c r="O162" s="777"/>
      <c r="P162" s="777"/>
      <c r="Q162" s="777"/>
      <c r="R162" s="777"/>
      <c r="S162" s="169">
        <f>IF($B$151="Лікар загальної практики - сімейний лікар",IF(S155&gt;=Законод!$J$22,'01_Доходи'!S155-('01_Доходи'!S156+'01_Доходи'!S157+'01_Доходи'!S158+'01_Доходи'!S159+'01_Доходи'!S160+'01_Доходи'!S161),0),IF($B$151="Лікар-педіатр",IF(S155&gt;=Законод!$J$18,'01_Доходи'!S155-('01_Доходи'!S156+'01_Доходи'!S157+'01_Доходи'!S158+'01_Доходи'!S159+'01_Доходи'!S160+'01_Доходи'!S161),0),IF($B$151="Лікар-терапевт",IF('01_Доходи'!S155&gt;=Законод!$J$26,S155-Законод!$I$27,0),0)))</f>
        <v>0</v>
      </c>
      <c r="T162" s="767"/>
      <c r="U162" s="777" t="s">
        <v>158</v>
      </c>
      <c r="V162" s="777"/>
      <c r="W162" s="777"/>
      <c r="X162" s="777"/>
      <c r="Y162" s="777"/>
      <c r="Z162" s="169">
        <f>IF($B$151="Лікар загальної практики - сімейний лікар",IF(Z155&gt;=Законод!$J$22,'01_Доходи'!Z155-('01_Доходи'!Z156+'01_Доходи'!Z157+'01_Доходи'!Z158+'01_Доходи'!Z159+'01_Доходи'!Z160+'01_Доходи'!Z161),0),IF($B$151="Лікар-педіатр",IF(Z155&gt;=Законод!$J$18,'01_Доходи'!Z155-('01_Доходи'!Z156+'01_Доходи'!Z157+'01_Доходи'!Z158+'01_Доходи'!Z159+'01_Доходи'!Z160+'01_Доходи'!Z161),0),IF($B$151="Лікар-терапевт",IF('01_Доходи'!Z155&gt;=Законод!$J$26,Z155-Законод!$I$27,0),0)))</f>
        <v>0</v>
      </c>
      <c r="AA162" s="767"/>
      <c r="AB162" s="777" t="s">
        <v>158</v>
      </c>
      <c r="AC162" s="777"/>
      <c r="AD162" s="777"/>
      <c r="AE162" s="777"/>
      <c r="AF162" s="777"/>
      <c r="AG162" s="169">
        <f>IF($B$151="Лікар загальної практики - сімейний лікар",IF(AG155&gt;=Законод!$J$22,'01_Доходи'!AG155-('01_Доходи'!AG156+'01_Доходи'!AG157+'01_Доходи'!AG158+'01_Доходи'!AG159+'01_Доходи'!AG160+'01_Доходи'!AG161),0),IF($B$151="Лікар-педіатр",IF(AG155&gt;=Законод!$J$18,'01_Доходи'!AG155-('01_Доходи'!AG156+'01_Доходи'!AG157+'01_Доходи'!AG158+'01_Доходи'!AG159+'01_Доходи'!AG160+'01_Доходи'!AG161),0),IF($B$151="Лікар-терапевт",IF('01_Доходи'!AG155&gt;=Законод!$J$26,AG155-Законод!$I$27,0),0)))</f>
        <v>0</v>
      </c>
      <c r="AH162" s="767"/>
      <c r="AI162" s="188"/>
      <c r="AJ162" s="772"/>
      <c r="AK162" s="775"/>
      <c r="AL162" s="775"/>
      <c r="AM162" s="759"/>
      <c r="AN162" s="189">
        <f>IF(B151="Лікар загальної практики - сімейний лікар",L162*Законод!$C$9/4*Законод!$J$16,IF(B151="Лікар-педіатр",L162*Законод!$C$9/4*Законод!$J$16,IF(B151="Лікар-терапевт",L162*Законод!$C$9/4*Законод!$J$16,0)))</f>
        <v>0</v>
      </c>
      <c r="AO162" s="189">
        <f>IF(B151="Лікар загальної практики - сімейний лікар",S162*Законод!$C$9/4*Законод!$J$16,IF(B151="Лікар-педіатр",S162*Законод!$C$9/4*Законод!$J$16,IF(B151="Лікар-терапевт",S162*Законод!$C$9/4*Законод!$J$16,0)))</f>
        <v>0</v>
      </c>
      <c r="AP162" s="189">
        <f>IF(B151="Лікар загальної практики - сімейний лікар",S162*Законод!$C$9/4*Законод!$J$16,IF(B151="Лікар-педіатр",S162*Законод!$C$9/4*Законод!$J$16,IF(B151="Лікар-терапевт",S162*Законод!$C$9/4*Законод!$J$16,0)))</f>
        <v>0</v>
      </c>
      <c r="AQ162" s="189">
        <f>IF(B151="Лікар загальної практики - сімейний лікар",AG162*Законод!$C$9/4*Законод!$J$16,IF(B151="Лікар-педіатр",AG162*Законод!$C$9/4*Законод!$J$16,IF(B151="Лікар-терапевт",AG162*Законод!$C$9/4*Законод!$J$16,0)))</f>
        <v>0</v>
      </c>
      <c r="AR162" s="190">
        <f t="shared" ref="AR162" si="47">SUM(AN162:AQ162)</f>
        <v>0</v>
      </c>
    </row>
    <row r="163" spans="1:44" s="220" customFormat="1" ht="19.899999999999999" customHeight="1" thickBot="1" x14ac:dyDescent="0.3">
      <c r="A163" s="216"/>
      <c r="B163" s="217"/>
      <c r="C163" s="217"/>
      <c r="D163" s="217"/>
      <c r="E163" s="217"/>
      <c r="F163" s="218"/>
      <c r="G163" s="219"/>
      <c r="H163" s="219"/>
      <c r="L163" s="221"/>
      <c r="S163" s="221"/>
      <c r="Z163" s="221"/>
      <c r="AG163" s="221"/>
      <c r="AM163" s="222"/>
      <c r="AR163" s="223"/>
    </row>
    <row r="164" spans="1:44" s="164" customFormat="1" ht="30" customHeight="1" x14ac:dyDescent="0.3">
      <c r="A164" s="167">
        <f>A151+1</f>
        <v>11</v>
      </c>
      <c r="B164" s="763"/>
      <c r="C164" s="764"/>
      <c r="D164" s="765"/>
      <c r="E164" s="764"/>
      <c r="F164" s="207" t="s">
        <v>422</v>
      </c>
      <c r="G164" s="169">
        <f>IF($B$164="Лікар-педіатр",G167*L164,IF($B$164="Лікар-терапевт","х",IF($B$164="Лікар загальної практики - сімейний лікар",G167*L164,0)))</f>
        <v>0</v>
      </c>
      <c r="H164" s="169">
        <f>IF($B$164="Лікар-педіатр",H167*L164,IF($B$164="Лікар-терапевт","х",IF($B$164="Лікар загальної практики - сімейний лікар",H167*L164,0)))</f>
        <v>0</v>
      </c>
      <c r="I164" s="169">
        <f>IF($B$164="Лікар-педіатр","x",IF($B$164="Лікар-терапевт",I167*L164,IF($B$164="Лікар загальної практики - сімейний лікар",I167*L164,0)))</f>
        <v>0</v>
      </c>
      <c r="J164" s="169">
        <f>IF($B$164="Лікар-педіатр","x",IF($B$164="Лікар-терапевт",J167*L164,IF($B$164="Лікар загальної практики - сімейний лікар",J167*L164,0)))</f>
        <v>0</v>
      </c>
      <c r="K164" s="169">
        <f>IF($B$164="Лікар-педіатр","x",IF($B$164="Лікар-терапевт",K167*L164,IF($B$164="Лікар загальної практики - сімейний лікар",K167*L164,0)))</f>
        <v>0</v>
      </c>
      <c r="L164" s="542">
        <v>0</v>
      </c>
      <c r="M164" s="767">
        <v>0</v>
      </c>
      <c r="N164" s="169">
        <f>IF($B$164="Лікар-педіатр",N167*S164,IF($B$164="Лікар-терапевт","х",IF($B$164="Лікар загальної практики - сімейний лікар",N167*S164,0)))</f>
        <v>0</v>
      </c>
      <c r="O164" s="169">
        <f>IF($B$164="Лікар-педіатр",O167*S164,IF($B$164="Лікар-терапевт","х",IF($B$164="Лікар загальної практики - сімейний лікар",O167*S164,0)))</f>
        <v>0</v>
      </c>
      <c r="P164" s="169">
        <f>IF($B$164="Лікар-педіатр","x",IF($B$164="Лікар-терапевт",P167*S164,IF($B$164="Лікар загальної практики - сімейний лікар",P167*S164,0)))</f>
        <v>0</v>
      </c>
      <c r="Q164" s="169">
        <f>IF($B$164="Лікар-педіатр","x",IF($B$164="Лікар-терапевт",Q167*S164,IF($B$164="Лікар загальної практики - сімейний лікар",Q167*S164,0)))</f>
        <v>0</v>
      </c>
      <c r="R164" s="169">
        <f>IF($B$164="Лікар-педіатр","x",IF($B$164="Лікар-терапевт",R167*S164,IF($B$164="Лікар загальної практики - сімейний лікар",R167*S164,0)))</f>
        <v>0</v>
      </c>
      <c r="S164" s="542">
        <v>0</v>
      </c>
      <c r="T164" s="767">
        <v>0</v>
      </c>
      <c r="U164" s="169">
        <f>IF($B$164="Лікар-педіатр",U167*Z164,IF($B$164="Лікар-терапевт","х",IF($B$164="Лікар загальної практики - сімейний лікар",U167*Z164,0)))</f>
        <v>0</v>
      </c>
      <c r="V164" s="169">
        <f>IF($B$164="Лікар-педіатр",V167*Z164,IF($B$164="Лікар-терапевт","х",IF($B$164="Лікар загальної практики - сімейний лікар",V167*Z164,0)))</f>
        <v>0</v>
      </c>
      <c r="W164" s="169">
        <f>IF($B$164="Лікар-педіатр","x",IF($B$164="Лікар-терапевт",W167*Z164,IF($B$164="Лікар загальної практики - сімейний лікар",W167*Z164,0)))</f>
        <v>0</v>
      </c>
      <c r="X164" s="169">
        <f>IF($B$164="Лікар-педіатр","x",IF($B$164="Лікар-терапевт",X167*Z164,IF($B$164="Лікар загальної практики - сімейний лікар",X167*Z164,0)))</f>
        <v>0</v>
      </c>
      <c r="Y164" s="169">
        <f>IF($B$164="Лікар-педіатр","x",IF($B$164="Лікар-терапевт",Y167*Z164,IF($B$164="Лікар загальної практики - сімейний лікар",Y167*Z164,0)))</f>
        <v>0</v>
      </c>
      <c r="Z164" s="542">
        <v>0</v>
      </c>
      <c r="AA164" s="767">
        <v>0</v>
      </c>
      <c r="AB164" s="169">
        <f>IF($B$164="Лікар-педіатр",AB167*AG164,IF($B$164="Лікар-терапевт","х",IF($B$164="Лікар загальної практики - сімейний лікар",AB167*AG164,0)))</f>
        <v>0</v>
      </c>
      <c r="AC164" s="169">
        <f>IF($B$164="Лікар-педіатр",AC167*AG164,IF($B$164="Лікар-терапевт","х",IF($B$164="Лікар загальної практики - сімейний лікар",AC167*AG164,0)))</f>
        <v>0</v>
      </c>
      <c r="AD164" s="169">
        <f>IF($B$164="Лікар-педіатр","x",IF($B$164="Лікар-терапевт",AD167*AG164,IF($B$164="Лікар загальної практики - сімейний лікар",AD167*AG164,0)))</f>
        <v>0</v>
      </c>
      <c r="AE164" s="169">
        <f>IF($B$164="Лікар-педіатр","x",IF($B$164="Лікар-терапевт",AE167*AG164,IF($B$164="Лікар загальної практики - сімейний лікар",AE167*AG164,0)))</f>
        <v>0</v>
      </c>
      <c r="AF164" s="169">
        <f>IF($B$164="Лікар-педіатр","x",IF($B$164="Лікар-терапевт",AF167*AG164,IF($B$164="Лікар загальної практики - сімейний лікар",AF167*AG164,0)))</f>
        <v>0</v>
      </c>
      <c r="AG164" s="542">
        <v>0</v>
      </c>
      <c r="AH164" s="767">
        <v>0</v>
      </c>
      <c r="AI164" s="525">
        <f>A164</f>
        <v>11</v>
      </c>
      <c r="AJ164" s="770">
        <f>B164</f>
        <v>0</v>
      </c>
      <c r="AK164" s="773">
        <f>C164</f>
        <v>0</v>
      </c>
      <c r="AL164" s="773">
        <f>D164</f>
        <v>0</v>
      </c>
      <c r="AM164" s="760" t="s">
        <v>568</v>
      </c>
      <c r="AN164" s="778">
        <f>SUM(AN169:AN175)</f>
        <v>0</v>
      </c>
      <c r="AO164" s="778">
        <f>SUM(AO169:AO175)</f>
        <v>0</v>
      </c>
      <c r="AP164" s="778">
        <f>SUM(AP169:AP175)</f>
        <v>0</v>
      </c>
      <c r="AQ164" s="778">
        <f>SUM(AQ169:AQ175)</f>
        <v>0</v>
      </c>
      <c r="AR164" s="781">
        <f>SUM(AN164:AQ168)</f>
        <v>0</v>
      </c>
    </row>
    <row r="165" spans="1:44" s="52" customFormat="1" ht="28.15" customHeight="1" x14ac:dyDescent="0.25">
      <c r="A165" s="170"/>
      <c r="B165" s="763"/>
      <c r="C165" s="764"/>
      <c r="D165" s="765"/>
      <c r="E165" s="764"/>
      <c r="F165" s="207" t="s">
        <v>423</v>
      </c>
      <c r="G165" s="169">
        <f>IF($B$164="Лікар-педіатр",G167*L165,IF($B$164="Лікар-терапевт","х",IF($B$164="Лікар загальної практики - сімейний лікар",G167*L165,0)))</f>
        <v>0</v>
      </c>
      <c r="H165" s="169">
        <f>IF($B$164="Лікар-педіатр",H167*L165,IF($B$164="Лікар-терапевт","х",IF($B$164="Лікар загальної практики - сімейний лікар",H167*L165,0)))</f>
        <v>0</v>
      </c>
      <c r="I165" s="169">
        <f>IF($B$164="Лікар-педіатр","x",IF($B$164="Лікар-терапевт",I167*L165,IF($B$164="Лікар загальної практики - сімейний лікар",I167*L165,0)))</f>
        <v>0</v>
      </c>
      <c r="J165" s="169">
        <f>IF($B$164="Лікар-педіатр","x",IF($B$164="Лікар-терапевт",J167*L165,IF($B$164="Лікар загальної практики - сімейний лікар",J167*L165,0)))</f>
        <v>0</v>
      </c>
      <c r="K165" s="169">
        <f>IF($B$164="Лікар-педіатр","x",IF($B$164="Лікар-терапевт",K167*L165,IF($B$164="Лікар загальної практики - сімейний лікар",K167*L165,0)))</f>
        <v>0</v>
      </c>
      <c r="L165" s="542">
        <v>0</v>
      </c>
      <c r="M165" s="767"/>
      <c r="N165" s="169">
        <f>IF($B$164="Лікар-педіатр",N167*S165,IF($B$164="Лікар-терапевт","х",IF($B$164="Лікар загальної практики - сімейний лікар",N167*S165,0)))</f>
        <v>0</v>
      </c>
      <c r="O165" s="169">
        <f>IF($B$164="Лікар-педіатр",O167*S165,IF($B$164="Лікар-терапевт","х",IF($B$164="Лікар загальної практики - сімейний лікар",O167*S165,0)))</f>
        <v>0</v>
      </c>
      <c r="P165" s="169">
        <f>IF($B$164="Лікар-педіатр","x",IF($B$164="Лікар-терапевт",P167*S165,IF($B$164="Лікар загальної практики - сімейний лікар",P167*S165,0)))</f>
        <v>0</v>
      </c>
      <c r="Q165" s="169">
        <f>IF($B$164="Лікар-педіатр","x",IF($B$164="Лікар-терапевт",Q167*S165,IF($B$164="Лікар загальної практики - сімейний лікар",Q167*S165,0)))</f>
        <v>0</v>
      </c>
      <c r="R165" s="169">
        <f>IF($B$164="Лікар-педіатр","x",IF($B$164="Лікар-терапевт",R167*S165,IF($B$164="Лікар загальної практики - сімейний лікар",R167*S165,0)))</f>
        <v>0</v>
      </c>
      <c r="S165" s="542">
        <v>0</v>
      </c>
      <c r="T165" s="767"/>
      <c r="U165" s="169">
        <f>IF($B$164="Лікар-педіатр",U167*Z165,IF($B$164="Лікар-терапевт","х",IF($B$164="Лікар загальної практики - сімейний лікар",U167*Z165,0)))</f>
        <v>0</v>
      </c>
      <c r="V165" s="169">
        <f>IF($B$164="Лікар-педіатр",V167*Z165,IF($B$164="Лікар-терапевт","х",IF($B$164="Лікар загальної практики - сімейний лікар",V167*Z165,0)))</f>
        <v>0</v>
      </c>
      <c r="W165" s="169">
        <f>IF($B$164="Лікар-педіатр","x",IF($B$164="Лікар-терапевт",W167*Z165,IF($B$164="Лікар загальної практики - сімейний лікар",W167*Z165,0)))</f>
        <v>0</v>
      </c>
      <c r="X165" s="169">
        <f>IF($B$164="Лікар-педіатр","x",IF($B$164="Лікар-терапевт",X167*Z165,IF($B$164="Лікар загальної практики - сімейний лікар",X167*Z165,0)))</f>
        <v>0</v>
      </c>
      <c r="Y165" s="169">
        <f>IF($B$164="Лікар-педіатр","x",IF($B$164="Лікар-терапевт",Y167*Z165,IF($B$164="Лікар загальної практики - сімейний лікар",Y167*Z165,0)))</f>
        <v>0</v>
      </c>
      <c r="Z165" s="542">
        <v>0</v>
      </c>
      <c r="AA165" s="767"/>
      <c r="AB165" s="169">
        <f>IF($B$164="Лікар-педіатр",AB167*AG165,IF($B$164="Лікар-терапевт","х",IF($B$164="Лікар загальної практики - сімейний лікар",AB167*AG165,0)))</f>
        <v>0</v>
      </c>
      <c r="AC165" s="169">
        <f>IF($B$164="Лікар-педіатр",AC167*AG165,IF($B$164="Лікар-терапевт","х",IF($B$164="Лікар загальної практики - сімейний лікар",AC167*AG165,0)))</f>
        <v>0</v>
      </c>
      <c r="AD165" s="169">
        <f>IF($B$164="Лікар-педіатр","x",IF($B$164="Лікар-терапевт",AD167*AG165,IF($B$164="Лікар загальної практики - сімейний лікар",AD167*AG165,0)))</f>
        <v>0</v>
      </c>
      <c r="AE165" s="169">
        <f>IF($B$164="Лікар-педіатр","x",IF($B$164="Лікар-терапевт",AE167*AG165,IF($B$164="Лікар загальної практики - сімейний лікар",AE167*AG165,0)))</f>
        <v>0</v>
      </c>
      <c r="AF165" s="169">
        <f>IF($B$164="Лікар-педіатр","x",IF($B$164="Лікар-терапевт",AF167*AG165,IF($B$164="Лікар загальної практики - сімейний лікар",AF167*AG165,0)))</f>
        <v>0</v>
      </c>
      <c r="AG165" s="542">
        <v>0</v>
      </c>
      <c r="AH165" s="767"/>
      <c r="AI165" s="171"/>
      <c r="AJ165" s="771"/>
      <c r="AK165" s="774"/>
      <c r="AL165" s="774"/>
      <c r="AM165" s="761"/>
      <c r="AN165" s="779"/>
      <c r="AO165" s="779"/>
      <c r="AP165" s="779"/>
      <c r="AQ165" s="779"/>
      <c r="AR165" s="782"/>
    </row>
    <row r="166" spans="1:44" s="92" customFormat="1" ht="31.15" customHeight="1" x14ac:dyDescent="0.25">
      <c r="A166" s="213"/>
      <c r="B166" s="763"/>
      <c r="C166" s="764"/>
      <c r="D166" s="765"/>
      <c r="E166" s="764"/>
      <c r="F166" s="214" t="s">
        <v>424</v>
      </c>
      <c r="G166" s="172">
        <v>0</v>
      </c>
      <c r="H166" s="172">
        <v>0</v>
      </c>
      <c r="I166" s="172">
        <v>0</v>
      </c>
      <c r="J166" s="172">
        <v>0</v>
      </c>
      <c r="K166" s="172">
        <v>0</v>
      </c>
      <c r="L166" s="173">
        <f>SUM(G166:K166)</f>
        <v>0</v>
      </c>
      <c r="M166" s="767"/>
      <c r="N166" s="172">
        <v>0</v>
      </c>
      <c r="O166" s="172">
        <v>0</v>
      </c>
      <c r="P166" s="172">
        <v>0</v>
      </c>
      <c r="Q166" s="172">
        <v>0</v>
      </c>
      <c r="R166" s="172">
        <v>0</v>
      </c>
      <c r="S166" s="173">
        <f>SUM(N166:R166)</f>
        <v>0</v>
      </c>
      <c r="T166" s="767"/>
      <c r="U166" s="172">
        <v>0</v>
      </c>
      <c r="V166" s="172">
        <v>0</v>
      </c>
      <c r="W166" s="172">
        <v>0</v>
      </c>
      <c r="X166" s="172">
        <v>0</v>
      </c>
      <c r="Y166" s="172">
        <v>0</v>
      </c>
      <c r="Z166" s="173">
        <f>SUM(U166:Y166)</f>
        <v>0</v>
      </c>
      <c r="AA166" s="767"/>
      <c r="AB166" s="172">
        <v>0</v>
      </c>
      <c r="AC166" s="172">
        <v>0</v>
      </c>
      <c r="AD166" s="172">
        <v>0</v>
      </c>
      <c r="AE166" s="172">
        <v>0</v>
      </c>
      <c r="AF166" s="172">
        <v>0</v>
      </c>
      <c r="AG166" s="173">
        <f>SUM(AB166:AF166)</f>
        <v>0</v>
      </c>
      <c r="AH166" s="767"/>
      <c r="AI166" s="215"/>
      <c r="AJ166" s="771"/>
      <c r="AK166" s="774"/>
      <c r="AL166" s="774"/>
      <c r="AM166" s="761"/>
      <c r="AN166" s="779"/>
      <c r="AO166" s="779"/>
      <c r="AP166" s="779"/>
      <c r="AQ166" s="779"/>
      <c r="AR166" s="782"/>
    </row>
    <row r="167" spans="1:44" s="52" customFormat="1" ht="31.9" customHeight="1" thickBot="1" x14ac:dyDescent="0.3">
      <c r="A167" s="170"/>
      <c r="B167" s="763"/>
      <c r="C167" s="764"/>
      <c r="D167" s="765"/>
      <c r="E167" s="764"/>
      <c r="F167" s="209" t="s">
        <v>161</v>
      </c>
      <c r="G167" s="176">
        <f>IF($B$164="Лікар-педіатр",G166/L166,IF($B$164="Лікар-терапевт","х",IF($B$164="Лікар загальної практики - сімейний лікар",G166/L166,0)))</f>
        <v>0</v>
      </c>
      <c r="H167" s="176">
        <f>IF($B$164="Лікар-педіатр",H166/L166,IF($B$164="Лікар-терапевт","х",IF($B$164="Лікар загальної практики - сімейний лікар",H166/L166,0)))</f>
        <v>0</v>
      </c>
      <c r="I167" s="176">
        <f>IF($B$164="Лікар-педіатр","x",IF($B$164="Лікар-терапевт",I166/L166,IF($B$164="Лікар загальної практики - сімейний лікар",I166/L166,0)))</f>
        <v>0</v>
      </c>
      <c r="J167" s="176">
        <f>IF($B$164="Лікар-педіатр","x",IF($B$164="Лікар-терапевт",J166/L166,IF($B$164="Лікар загальної практики - сімейний лікар",J166/L166,0)))</f>
        <v>0</v>
      </c>
      <c r="K167" s="176">
        <f>IF($B$164="Лікар-педіатр","x",IF($B$164="Лікар-терапевт",K166/L166,IF($B$164="Лікар загальної практики - сімейний лікар",K166/L166,0)))</f>
        <v>0</v>
      </c>
      <c r="L167" s="176">
        <f>SUM(G167:K167)</f>
        <v>0</v>
      </c>
      <c r="M167" s="767"/>
      <c r="N167" s="176">
        <f>IF($B$164="Лікар-педіатр",N166/S166,IF($B$164="Лікар-терапевт","х",IF($B$164="Лікар загальної практики - сімейний лікар",N166/S166,0)))</f>
        <v>0</v>
      </c>
      <c r="O167" s="176">
        <f>IF($B$164="Лікар-педіатр",O166/S166,IF($B$164="Лікар-терапевт","х",IF($B$164="Лікар загальної практики - сімейний лікар",O166/S166,0)))</f>
        <v>0</v>
      </c>
      <c r="P167" s="176">
        <f>IF($B$164="Лікар-педіатр","x",IF($B$164="Лікар-терапевт",P166/S166,IF($B$164="Лікар загальної практики - сімейний лікар",P166/S166,0)))</f>
        <v>0</v>
      </c>
      <c r="Q167" s="176">
        <f>IF($B$164="Лікар-педіатр","x",IF($B$164="Лікар-терапевт",Q166/S166,IF($B$164="Лікар загальної практики - сімейний лікар",Q166/S166,0)))</f>
        <v>0</v>
      </c>
      <c r="R167" s="176">
        <f>IF($B$164="Лікар-педіатр","x",IF($B$164="Лікар-терапевт",R166/S166,IF($B$164="Лікар загальної практики - сімейний лікар",R166/S166,0)))</f>
        <v>0</v>
      </c>
      <c r="S167" s="176">
        <f>SUM(N167:R167)</f>
        <v>0</v>
      </c>
      <c r="T167" s="767"/>
      <c r="U167" s="176">
        <f>IF($B$164="Лікар-педіатр",U166/Z166,IF($B$164="Лікар-терапевт","х",IF($B$164="Лікар загальної практики - сімейний лікар",U166/Z166,0)))</f>
        <v>0</v>
      </c>
      <c r="V167" s="176">
        <f>IF($B$164="Лікар-педіатр",V166/Z166,IF($B$164="Лікар-терапевт","х",IF($B$164="Лікар загальної практики - сімейний лікар",V166/Z166,0)))</f>
        <v>0</v>
      </c>
      <c r="W167" s="176">
        <f>IF($B$164="Лікар-педіатр","x",IF($B$164="Лікар-терапевт",W166/Z166,IF($B$164="Лікар загальної практики - сімейний лікар",W166/Z166,0)))</f>
        <v>0</v>
      </c>
      <c r="X167" s="176">
        <f>IF($B$164="Лікар-педіатр","x",IF($B$164="Лікар-терапевт",X166/Z166,IF($B$164="Лікар загальної практики - сімейний лікар",X166/Z166,0)))</f>
        <v>0</v>
      </c>
      <c r="Y167" s="176">
        <f>IF($B$164="Лікар-педіатр","x",IF($B$164="Лікар-терапевт",Y166/Z166,IF($B$164="Лікар загальної практики - сімейний лікар",Y166/Z166,0)))</f>
        <v>0</v>
      </c>
      <c r="Z167" s="176">
        <f>SUM(U167:Y167)</f>
        <v>0</v>
      </c>
      <c r="AA167" s="767"/>
      <c r="AB167" s="176">
        <f>IF($B$164="Лікар-педіатр",AB166/AG166,IF($B$164="Лікар-терапевт","х",IF($B$164="Лікар загальної практики - сімейний лікар",AB166/AG166,0)))</f>
        <v>0</v>
      </c>
      <c r="AC167" s="176">
        <f>IF($B$164="Лікар-педіатр",AC166/AG166,IF($B$164="Лікар-терапевт","х",IF($B$164="Лікар загальної практики - сімейний лікар",AC166/AG166,0)))</f>
        <v>0</v>
      </c>
      <c r="AD167" s="176">
        <f>IF($B$164="Лікар-педіатр","x",IF($B$164="Лікар-терапевт",AD166/AG166,IF($B$164="Лікар загальної практики - сімейний лікар",AD166/AG166,0)))</f>
        <v>0</v>
      </c>
      <c r="AE167" s="176">
        <f>IF($B$164="Лікар-педіатр","x",IF($B$164="Лікар-терапевт",AE166/AG166,IF($B$164="Лікар загальної практики - сімейний лікар",AE166/AG166,0)))</f>
        <v>0</v>
      </c>
      <c r="AF167" s="176">
        <f>IF($B$164="Лікар-педіатр","x",IF($B$164="Лікар-терапевт",AF166/AG166,IF($B$164="Лікар загальної практики - сімейний лікар",AF166/AG166,0)))</f>
        <v>0</v>
      </c>
      <c r="AG167" s="176">
        <f>SUM(AB167:AF167)</f>
        <v>0</v>
      </c>
      <c r="AH167" s="767"/>
      <c r="AI167" s="174"/>
      <c r="AJ167" s="771"/>
      <c r="AK167" s="774"/>
      <c r="AL167" s="774"/>
      <c r="AM167" s="761"/>
      <c r="AN167" s="779"/>
      <c r="AO167" s="779"/>
      <c r="AP167" s="779"/>
      <c r="AQ167" s="779"/>
      <c r="AR167" s="782"/>
    </row>
    <row r="168" spans="1:44" s="52" customFormat="1" ht="45" customHeight="1" thickBot="1" x14ac:dyDescent="0.3">
      <c r="A168" s="170"/>
      <c r="B168" s="763"/>
      <c r="C168" s="764"/>
      <c r="D168" s="765"/>
      <c r="E168" s="784"/>
      <c r="F168" s="177" t="s">
        <v>425</v>
      </c>
      <c r="G168" s="178">
        <f>IF($B$164="Лікар загальної практики - сімейний лікар",AVERAGE(G164:G166),IF($B$164="Лікар-педіатр",AVERAGE(G164:G166),IF($B$164="Лікар-терапевт","х",0)))</f>
        <v>0</v>
      </c>
      <c r="H168" s="178">
        <f>IF($B$164="Лікар загальної практики - сімейний лікар",AVERAGE(H164:H166),IF($B$164="Лікар-педіатр",AVERAGE(H164:H166),IF($B$164="Лікар-терапевт","х",0)))</f>
        <v>0</v>
      </c>
      <c r="I168" s="178">
        <f>IF($B$164="Лікар загальної практики - сімейний лікар",AVERAGE(I164:I166),IF($B$164="Лікар-педіатр","x",IF($B$164="Лікар-терапевт",AVERAGE(I164:I166),0)))</f>
        <v>0</v>
      </c>
      <c r="J168" s="178">
        <f>IF($B$164="Лікар загальної практики - сімейний лікар",AVERAGE(J164:J166),IF($B$164="Лікар-педіатр","x",IF($B$164="Лікар-терапевт",AVERAGE(J164:J166),0)))</f>
        <v>0</v>
      </c>
      <c r="K168" s="178">
        <f>IF($B$164="Лікар загальної практики - сімейний лікар",AVERAGE(K164:K166),IF($B$164="Лікар-педіатр","x",IF($B$164="Лікар-терапевт",AVERAGE(K164:K166),0)))</f>
        <v>0</v>
      </c>
      <c r="L168" s="179">
        <f>SUM(G168:K168)</f>
        <v>0</v>
      </c>
      <c r="M168" s="768"/>
      <c r="N168" s="178">
        <f>IF($B$164="Лікар загальної практики - сімейний лікар",AVERAGE(N164:N166),IF($B$164="Лікар-педіатр",AVERAGE(N164:N166),IF($B$164="Лікар-терапевт","х",0)))</f>
        <v>0</v>
      </c>
      <c r="O168" s="178">
        <f>IF($B$164="Лікар загальної практики - сімейний лікар",AVERAGE(O164:O166),IF($B$164="Лікар-педіатр",AVERAGE(O164:O166),IF($B$164="Лікар-терапевт","х",0)))</f>
        <v>0</v>
      </c>
      <c r="P168" s="178">
        <f>IF($B$164="Лікар загальної практики - сімейний лікар",AVERAGE(P164:P166),IF($B$164="Лікар-педіатр","x",IF($B$164="Лікар-терапевт",AVERAGE(P164:P166),0)))</f>
        <v>0</v>
      </c>
      <c r="Q168" s="178">
        <f>IF($B$164="Лікар загальної практики - сімейний лікар",AVERAGE(Q164:Q166),IF($B$164="Лікар-педіатр","x",IF($B$164="Лікар-терапевт",AVERAGE(Q164:Q166),0)))</f>
        <v>0</v>
      </c>
      <c r="R168" s="178">
        <f>IF($B$164="Лікар загальної практики - сімейний лікар",AVERAGE(R164:R166),IF($B$164="Лікар-педіатр","x",IF($B$164="Лікар-терапевт",AVERAGE(R164:R166),0)))</f>
        <v>0</v>
      </c>
      <c r="S168" s="179">
        <f>SUM(N168:R168)</f>
        <v>0</v>
      </c>
      <c r="T168" s="768"/>
      <c r="U168" s="178">
        <f>IF($B$164="Лікар загальної практики - сімейний лікар",AVERAGE(U164:U166),IF($B$164="Лікар-педіатр",AVERAGE(U164:U166),IF($B$164="Лікар-терапевт","х",0)))</f>
        <v>0</v>
      </c>
      <c r="V168" s="178">
        <f>IF($B$164="Лікар загальної практики - сімейний лікар",AVERAGE(V164:V166),IF($B$164="Лікар-педіатр",AVERAGE(V164:V166),IF($B$164="Лікар-терапевт","х",0)))</f>
        <v>0</v>
      </c>
      <c r="W168" s="178">
        <f>IF($B$164="Лікар загальної практики - сімейний лікар",AVERAGE(W164:W166),IF($B$164="Лікар-педіатр","x",IF($B$164="Лікар-терапевт",AVERAGE(W164:W166),0)))</f>
        <v>0</v>
      </c>
      <c r="X168" s="178">
        <f>IF($B$164="Лікар загальної практики - сімейний лікар",AVERAGE(X164:X166),IF($B$164="Лікар-педіатр","x",IF($B$164="Лікар-терапевт",AVERAGE(X164:X166),0)))</f>
        <v>0</v>
      </c>
      <c r="Y168" s="178">
        <f>IF($B$164="Лікар загальної практики - сімейний лікар",AVERAGE(Y164:Y166),IF($B$164="Лікар-педіатр","x",IF($B$164="Лікар-терапевт",AVERAGE(Y164:Y166),0)))</f>
        <v>0</v>
      </c>
      <c r="Z168" s="179">
        <f>SUM(U168:Y168)</f>
        <v>0</v>
      </c>
      <c r="AA168" s="768"/>
      <c r="AB168" s="178">
        <f>IF($B$164="Лікар загальної практики - сімейний лікар",AVERAGE(AB164:AB166),IF($B$164="Лікар-педіатр",AVERAGE(AB164:AB166),IF($B$164="Лікар-терапевт","х",0)))</f>
        <v>0</v>
      </c>
      <c r="AC168" s="178">
        <f>IF($B$164="Лікар загальної практики - сімейний лікар",AVERAGE(AC164:AC166),IF($B$164="Лікар-педіатр",AVERAGE(AC164:AC166),IF($B$164="Лікар-терапевт","х",0)))</f>
        <v>0</v>
      </c>
      <c r="AD168" s="178">
        <f>IF($B$164="Лікар загальної практики - сімейний лікар",AVERAGE(AD164:AD166),IF($B$164="Лікар-педіатр","x",IF($B$164="Лікар-терапевт",AVERAGE(AD164:AD166),0)))</f>
        <v>0</v>
      </c>
      <c r="AE168" s="178">
        <f>IF($B$164="Лікар загальної практики - сімейний лікар",AVERAGE(AE164:AE166),IF($B$164="Лікар-педіатр","x",IF($B$164="Лікар-терапевт",AVERAGE(AE164:AE166),0)))</f>
        <v>0</v>
      </c>
      <c r="AF168" s="178">
        <f>IF($B$164="Лікар загальної практики - сімейний лікар",AVERAGE(AF164:AF166),IF($B$164="Лікар-педіатр","x",IF($B$164="Лікар-терапевт",AVERAGE(AF164:AF166),0)))</f>
        <v>0</v>
      </c>
      <c r="AG168" s="179">
        <f>SUM(AB168:AF168)</f>
        <v>0</v>
      </c>
      <c r="AH168" s="769"/>
      <c r="AI168" s="174"/>
      <c r="AJ168" s="771"/>
      <c r="AK168" s="774"/>
      <c r="AL168" s="774"/>
      <c r="AM168" s="762"/>
      <c r="AN168" s="780"/>
      <c r="AO168" s="780"/>
      <c r="AP168" s="780"/>
      <c r="AQ168" s="780"/>
      <c r="AR168" s="783"/>
    </row>
    <row r="169" spans="1:44" s="52" customFormat="1" ht="40.5" x14ac:dyDescent="0.25">
      <c r="A169" s="170"/>
      <c r="B169" s="763"/>
      <c r="C169" s="764"/>
      <c r="D169" s="765"/>
      <c r="E169" s="764"/>
      <c r="F169" s="210" t="str">
        <f>IF(B164="Лікар-педіатр",Законод!$C$17,IF(B164="Лікар загальної практики - сімейний лікар",Законод!$C$21,IF(B164="Лікар-терапевт",Законод!$C$25,"х")))</f>
        <v>х</v>
      </c>
      <c r="G169" s="181">
        <f>IF($B$164="Лікар загальної практики - сімейний лікар",IF(L168&lt;=Законод!$C$22,G168,Законод!$C$22*'01_Доходи'!G167),IF($B$164="Лікар-педіатр",IF(L168&lt;=Законод!$C$18,G168,Законод!$C$18*'01_Доходи'!G167),IF($B$164="Лікар-терапевт","x",0)))</f>
        <v>0</v>
      </c>
      <c r="H169" s="181">
        <f>IF($B$164="Лікар загальної практики - сімейний лікар",IF(L168&lt;=Законод!$C$22,H168,Законод!$C$22*'01_Доходи'!H167),IF($B$164="Лікар-педіатр",IF(L168&lt;=Законод!$C$18,H168,Законод!$C$18*'01_Доходи'!H167),IF($B$164="Лікар-терапевт","x",0)))</f>
        <v>0</v>
      </c>
      <c r="I169" s="181">
        <f>IF($B$164="Лікар загальної практики - сімейний лікар",IF(L168&lt;=Законод!$C$22,I168,Законод!$C$22*'01_Доходи'!I167),IF($B$164="Лікар-педіатр","x",IF($B$164="Лікар-терапевт",IF(L168&lt;=Законод!$C$26,I168,Законод!$C$26*'01_Доходи'!I167),0)))</f>
        <v>0</v>
      </c>
      <c r="J169" s="181">
        <f>IF($B$164="Лікар загальної практики - сімейний лікар",IF(L168&lt;=Законод!$C$22,J168,Законод!$C$22*'01_Доходи'!J167),IF($B$164="Лікар-педіатр","x",IF($B$164="Лікар-терапевт",IF(L168&lt;=Законод!$C$26,J168,Законод!$C$26*'01_Доходи'!J167),0)))</f>
        <v>0</v>
      </c>
      <c r="K169" s="181">
        <f>IF($B$164="Лікар загальної практики - сімейний лікар",IF(L168&lt;=Законод!$C$22,K168,Законод!$C$22*'01_Доходи'!K167),IF($B$164="Лікар-педіатр","x",IF($B$164="Лікар-терапевт",IF(L168&lt;=Законод!$C$26,K168,Законод!$C$26*'01_Доходи'!K167),0)))</f>
        <v>0</v>
      </c>
      <c r="L169" s="182">
        <f>SUM(G169:K169)</f>
        <v>0</v>
      </c>
      <c r="M169" s="767"/>
      <c r="N169" s="181">
        <f>IF($B$164="Лікар загальної практики - сімейний лікар",IF(S168&lt;=Законод!$C$22,N168,Законод!$C$22*'01_Доходи'!N167),IF($B$164="Лікар-педіатр",IF(S168&lt;=Законод!$C$18,N168,Законод!$C$18*'01_Доходи'!N167),IF($B$164="Лікар-терапевт","x",0)))</f>
        <v>0</v>
      </c>
      <c r="O169" s="181">
        <f>IF($B$164="Лікар загальної практики - сімейний лікар",IF(S168&lt;=Законод!$C$22,O168,Законод!$C$22*'01_Доходи'!O167),IF($B$164="Лікар-педіатр",IF(S168&lt;=Законод!$C$18,O168,Законод!$C$18*'01_Доходи'!O167),IF($B$164="Лікар-терапевт","x",0)))</f>
        <v>0</v>
      </c>
      <c r="P169" s="181">
        <f>IF($B$164="Лікар загальної практики - сімейний лікар",IF(S168&lt;=Законод!$C$22,P168,Законод!$C$22*'01_Доходи'!P167),IF($B$164="Лікар-педіатр","x",IF($B$164="Лікар-терапевт",IF(S168&lt;=Законод!$C$26,P168,Законод!$C$26*'01_Доходи'!P167),0)))</f>
        <v>0</v>
      </c>
      <c r="Q169" s="181">
        <f>IF($B$164="Лікар загальної практики - сімейний лікар",IF(S168&lt;=Законод!$C$22,Q168,Законод!$C$22*'01_Доходи'!Q167),IF($B$164="Лікар-педіатр","x",IF($B$164="Лікар-терапевт",IF(S168&lt;=Законод!$C$26,Q168,Законод!$C$26*'01_Доходи'!Q167),0)))</f>
        <v>0</v>
      </c>
      <c r="R169" s="181">
        <f>IF($B$164="Лікар загальної практики - сімейний лікар",IF(S168&lt;=Законод!$C$22,R168,Законод!$C$22*'01_Доходи'!R167),IF($B$164="Лікар-педіатр","x",IF($B$164="Лікар-терапевт",IF(S168&lt;=Законод!$C$26,R168,Законод!$C$26*'01_Доходи'!R167),0)))</f>
        <v>0</v>
      </c>
      <c r="S169" s="182">
        <f>SUM(N169:R169)</f>
        <v>0</v>
      </c>
      <c r="T169" s="767"/>
      <c r="U169" s="181">
        <f>IF($B$164="Лікар загальної практики - сімейний лікар",IF(Z168&lt;=Законод!$C$22,U168,Законод!$C$22*'01_Доходи'!U167),IF($B$164="Лікар-педіатр",IF(Z168&lt;=Законод!$C$18,U168,Законод!$C$18*'01_Доходи'!U167),IF($B$164="Лікар-терапевт","x",0)))</f>
        <v>0</v>
      </c>
      <c r="V169" s="181">
        <f>IF($B$164="Лікар загальної практики - сімейний лікар",IF(Z168&lt;=Законод!$C$22,V168,Законод!$C$22*'01_Доходи'!V167),IF($B$164="Лікар-педіатр",IF(Z168&lt;=Законод!$C$18,V168,Законод!$C$18*'01_Доходи'!V167),IF($B$164="Лікар-терапевт","x",0)))</f>
        <v>0</v>
      </c>
      <c r="W169" s="181">
        <f>IF($B$164="Лікар загальної практики - сімейний лікар",IF(Z168&lt;=Законод!$C$22,W168,Законод!$C$22*'01_Доходи'!W167),IF($B$164="Лікар-педіатр","x",IF($B$164="Лікар-терапевт",IF(Z168&lt;=Законод!$C$26,W168,Законод!$C$26*'01_Доходи'!W167),0)))</f>
        <v>0</v>
      </c>
      <c r="X169" s="181">
        <f>IF($B$164="Лікар загальної практики - сімейний лікар",IF(Z168&lt;=Законод!$C$22,X168,Законод!$C$22*'01_Доходи'!X167),IF($B$164="Лікар-педіатр","x",IF($B$164="Лікар-терапевт",IF(Z168&lt;=Законод!$C$26,X168,Законод!$C$26*'01_Доходи'!X167),0)))</f>
        <v>0</v>
      </c>
      <c r="Y169" s="181">
        <f>IF($B$164="Лікар загальної практики - сімейний лікар",IF(Z168&lt;=Законод!$C$22,Y168,Законод!$C$22*'01_Доходи'!Y167),IF($B$164="Лікар-педіатр","x",IF($B$164="Лікар-терапевт",IF(Z168&lt;=Законод!$C$26,Y168,Законод!$C$26*'01_Доходи'!Y167),0)))</f>
        <v>0</v>
      </c>
      <c r="Z169" s="182">
        <f>SUM(U169:Y169)</f>
        <v>0</v>
      </c>
      <c r="AA169" s="767"/>
      <c r="AB169" s="181">
        <f>IF($B$164="Лікар загальної практики - сімейний лікар",IF(AG168&lt;=Законод!$C$22,AB168,Законод!$C$22*'01_Доходи'!AB167),IF($B$164="Лікар-педіатр",IF(AG168&lt;=Законод!$C$18,AB168,Законод!$C$18*'01_Доходи'!AB167),IF($B$164="Лікар-терапевт","x",0)))</f>
        <v>0</v>
      </c>
      <c r="AC169" s="181">
        <f>IF($B$164="Лікар загальної практики - сімейний лікар",IF(AG168&lt;=Законод!$C$22,AC168,Законод!$C$22*'01_Доходи'!AC167),IF($B$164="Лікар-педіатр",IF(AG168&lt;=Законод!$C$18,AC168,Законод!$C$18*'01_Доходи'!AC167),IF($B$164="Лікар-терапевт","x",0)))</f>
        <v>0</v>
      </c>
      <c r="AD169" s="181">
        <f>IF($B$164="Лікар загальної практики - сімейний лікар",IF(AG168&lt;=Законод!$C$22,AD168,Законод!$C$22*'01_Доходи'!AD167),IF($B$164="Лікар-педіатр","x",IF($B$164="Лікар-терапевт",IF(AG168&lt;=Законод!$C$26,AD168,Законод!$C$26*'01_Доходи'!AD167),0)))</f>
        <v>0</v>
      </c>
      <c r="AE169" s="181">
        <f>IF($B$164="Лікар загальної практики - сімейний лікар",IF(AG168&lt;=Законод!$C$22,AE168,Законод!$C$22*'01_Доходи'!AE167),IF($B$164="Лікар-педіатр","x",IF($B$164="Лікар-терапевт",IF(AG168&lt;=Законод!$C$26,AE168,Законод!$C$26*'01_Доходи'!AE167),0)))</f>
        <v>0</v>
      </c>
      <c r="AF169" s="181">
        <f>IF($B$164="Лікар загальної практики - сімейний лікар",IF(AG168&lt;=Законод!$C$22,AF168,Законод!$C$22*'01_Доходи'!AF167),IF($B$164="Лікар-педіатр","x",IF($B$164="Лікар-терапевт",IF(AG168&lt;=Законод!$C$26,AF168,Законод!$C$26*'01_Доходи'!AF167),0)))</f>
        <v>0</v>
      </c>
      <c r="AG169" s="182">
        <f>SUM(AB169:AF169)</f>
        <v>0</v>
      </c>
      <c r="AH169" s="767"/>
      <c r="AI169" s="174"/>
      <c r="AJ169" s="771"/>
      <c r="AK169" s="774"/>
      <c r="AL169" s="774"/>
      <c r="AM169" s="318" t="s">
        <v>186</v>
      </c>
      <c r="AN169" s="183">
        <f>IF(B164="Лікар загальної практики - сімейний лікар",G169*Законод!$C$11+'01_Доходи'!H169*Законод!$D$11+'01_Доходи'!I169*Законод!$E$11+'01_Доходи'!J169*Законод!$F$11+'01_Доходи'!K169*Законод!$G$11,IF(B164="Лікар-педіатр",G169*Законод!$C$11+'01_Доходи'!H169*Законод!$D$11,IF(B164="Лікар-терапевт",'01_Доходи'!I169*Законод!$E$11+'01_Доходи'!J169*Законод!$F$11+'01_Доходи'!K169*Законод!$G$11,0)))</f>
        <v>0</v>
      </c>
      <c r="AO169" s="183">
        <f>IF(B164="Лікар загальної практики - сімейний лікар",N169*Законод!$C$11+'01_Доходи'!O169*Законод!$D$11+'01_Доходи'!P169*Законод!$E$11+'01_Доходи'!Q169*Законод!$F$11+'01_Доходи'!R169*Законод!$G$11,IF(B164="Лікар-педіатр",N169*Законод!$C$11+'01_Доходи'!O169*Законод!$D$11,IF(B164="Лікар-терапевт",'01_Доходи'!P169*Законод!$E$11+'01_Доходи'!Q169*Законод!$F$11+'01_Доходи'!R169*Законод!$G$11,0)))</f>
        <v>0</v>
      </c>
      <c r="AP169" s="183">
        <f>IF(B164="Лікар загальної практики - сімейний лікар",U169*Законод!$C$11+'01_Доходи'!V169*Законод!$D$11+'01_Доходи'!W169*Законод!$E$11+'01_Доходи'!X169*Законод!$F$11+'01_Доходи'!Y169*Законод!$G$11,IF(B164="Лікар-педіатр",U169*Законод!$C$11+'01_Доходи'!V169*Законод!$D$11,IF(B164="Лікар-терапевт",'01_Доходи'!W169*Законод!$E$11+'01_Доходи'!X169*Законод!$F$11+'01_Доходи'!Y169*Законод!$G$11,0)))</f>
        <v>0</v>
      </c>
      <c r="AQ169" s="183">
        <f>IF(B164="Лікар загальної практики - сімейний лікар",AB169*Законод!$C$11+'01_Доходи'!AC169*Законод!$D$11+'01_Доходи'!AD169*Законод!$E$11+'01_Доходи'!AE169*Законод!$F$11+'01_Доходи'!AF169*Законод!$G$11,IF(B164="Лікар-педіатр",AB169*Законод!$C$11+'01_Доходи'!AC169*Законод!$D$11,IF(B164="Лікар-терапевт",'01_Доходи'!AD169*Законод!$E$11+'01_Доходи'!AE169*Законод!$F$11+'01_Доходи'!AF169*Законод!$G$11,0)))</f>
        <v>0</v>
      </c>
      <c r="AR169" s="184">
        <f>SUM(AN169:AQ169)</f>
        <v>0</v>
      </c>
    </row>
    <row r="170" spans="1:44" s="52" customFormat="1" ht="31.9" customHeight="1" x14ac:dyDescent="0.25">
      <c r="A170" s="170"/>
      <c r="B170" s="763"/>
      <c r="C170" s="764"/>
      <c r="D170" s="765"/>
      <c r="E170" s="764"/>
      <c r="F170" s="211" t="str">
        <f>IF(B164="Лікар-педіатр",Законод!$E$17,IF(B164="Лікар загальної практики - сімейний лікар",Законод!$E$21,IF(B164="Лікар-терапевт",Законод!$E$25,"х")))</f>
        <v>х</v>
      </c>
      <c r="G170" s="776" t="s">
        <v>158</v>
      </c>
      <c r="H170" s="776"/>
      <c r="I170" s="776"/>
      <c r="J170" s="776"/>
      <c r="K170" s="776"/>
      <c r="L170" s="169">
        <f>IF($B$164="Лікар загальної практики - сімейний лікар",IF(L168&lt;Законод!$C$22,0,(IF(AND(L168&gt;=Законод!$E$22,L168&lt;=Законод!$E$23),L168-Законод!$C$22,IF('01_Доходи'!L168&gt;=Законод!$F$22,Законод!$E$24,0)))),IF($B$164="Лікар-педіатр",IF(L168&lt;Законод!$C$18,0,(IF(AND(L168&gt;=Законод!$E$18,L168&lt;=Законод!$E$19),L168-Законод!$C$18,IF('01_Доходи'!L168&gt;=Законод!$F$18,Законод!$E$20,0)))),IF($B$164="Лікар-терапевт",IF(L168&lt;Законод!$C$26,0,(IF(AND(L168&gt;=Законод!$E$26,L168&lt;=Законод!$E$27),L168-Законод!$C$26,IF('01_Доходи'!L168&gt;=Законод!$F$26,Законод!$E$28,0)))),0)))</f>
        <v>0</v>
      </c>
      <c r="M170" s="767"/>
      <c r="N170" s="776" t="s">
        <v>158</v>
      </c>
      <c r="O170" s="776"/>
      <c r="P170" s="776"/>
      <c r="Q170" s="776"/>
      <c r="R170" s="776"/>
      <c r="S170" s="169">
        <f>IF($B$164="Лікар загальної практики - сімейний лікар",IF(S168&lt;Законод!$C$22,0,(IF(AND(S168&gt;=Законод!$E$22,S168&lt;=Законод!$E$23),S168-Законод!$C$22,IF('01_Доходи'!S168&gt;=Законод!$F$22,Законод!$E$24,0)))),IF($B$164="Лікар-педіатр",IF(S168&lt;Законод!$C$18,0,(IF(AND(S168&gt;=Законод!$E$18,S168&lt;=Законод!$E$19),S168-Законод!$C$18,IF('01_Доходи'!S168&gt;=Законод!$F$18,Законод!$E$20,0)))),IF($B$164="Лікар-терапевт",IF(S168&lt;Законод!$C$26,0,(IF(AND(S168&gt;=Законод!$E$26,S168&lt;=Законод!$E$27),S168-Законод!$C$26,IF('01_Доходи'!S168&gt;=Законод!$F$26,Законод!$E$28,0)))),0)))</f>
        <v>0</v>
      </c>
      <c r="T170" s="767"/>
      <c r="U170" s="776" t="s">
        <v>158</v>
      </c>
      <c r="V170" s="776"/>
      <c r="W170" s="776"/>
      <c r="X170" s="776"/>
      <c r="Y170" s="776"/>
      <c r="Z170" s="169">
        <f>IF($B$164="Лікар загальної практики - сімейний лікар",IF(Z168&lt;Законод!$C$22,0,(IF(AND(Z168&gt;=Законод!$E$22,Z168&lt;=Законод!$E$23),Z168-Законод!$C$22,IF('01_Доходи'!Z168&gt;=Законод!$F$22,Законод!$E$24,0)))),IF($B$164="Лікар-педіатр",IF(Z168&lt;Законод!$C$18,0,(IF(AND(Z168&gt;=Законод!$E$18,Z168&lt;=Законод!$E$19),Z168-Законод!$C$18,IF('01_Доходи'!Z168&gt;=Законод!$F$18,Законод!$E$20,0)))),IF($B$164="Лікар-терапевт",IF(Z168&lt;Законод!$C$26,0,(IF(AND(Z168&gt;=Законод!$E$26,Z168&lt;=Законод!$E$27),Z168-Законод!$C$26,IF('01_Доходи'!Z168&gt;=Законод!$F$26,Законод!$E$28,0)))),0)))</f>
        <v>0</v>
      </c>
      <c r="AA170" s="767"/>
      <c r="AB170" s="776" t="s">
        <v>158</v>
      </c>
      <c r="AC170" s="776"/>
      <c r="AD170" s="776"/>
      <c r="AE170" s="776"/>
      <c r="AF170" s="776"/>
      <c r="AG170" s="169">
        <f>IF($B$164="Лікар загальної практики - сімейний лікар",IF(AG168&lt;Законод!$C$22,0,(IF(AND(AG168&gt;=Законод!$E$22,AG168&lt;=Законод!$E$23),AG168-Законод!$C$22,IF('01_Доходи'!AG168&gt;=Законод!$F$22,Законод!$E$24,0)))),IF($B$164="Лікар-педіатр",IF(AG168&lt;Законод!$C$18,0,(IF(AND(AG168&gt;=Законод!$E$18,AG168&lt;=Законод!$E$19),AG168-Законод!$C$18,IF('01_Доходи'!AG168&gt;=Законод!$F$18,Законод!$E$20,0)))),IF($B$164="Лікар-терапевт",IF(AG168&lt;Законод!$C$26,0,(IF(AND(AG168&gt;=Законод!$E$26,AG168&lt;=Законод!$E$27),AG168-Законод!$C$26,IF('01_Доходи'!AG168&gt;=Законод!$F$26,Законод!$E$28,0)))),0)))</f>
        <v>0</v>
      </c>
      <c r="AH170" s="767"/>
      <c r="AI170" s="174"/>
      <c r="AJ170" s="771"/>
      <c r="AK170" s="774"/>
      <c r="AL170" s="774"/>
      <c r="AM170" s="757" t="s">
        <v>187</v>
      </c>
      <c r="AN170" s="183">
        <f>IF(B164="Лікар загальної практики - сімейний лікар",L170*Законод!$C$9/4*Законод!$E$16,IF(B164="Лікар-педіатр",L170*Законод!$C$9/4*Законод!$E$16,IF(B164="Лікар-терапевт",L170*Законод!$C$9/4*Законод!$E$16,0)))</f>
        <v>0</v>
      </c>
      <c r="AO170" s="183">
        <f>IF(B164="Лікар загальної практики - сімейний лікар",S170*Законод!$C$9/4*Законод!$E$16,IF(B164="Лікар-педіатр",S170*Законод!$C$9/4*Законод!$E$16,IF(B164="Лікар-терапевт",S170*Законод!$C$9/4*Законод!$E$16,0)))</f>
        <v>0</v>
      </c>
      <c r="AP170" s="183">
        <f>IF(B164="Лікар загальної практики - сімейний лікар",Z170*Законод!$C$9/4*Законод!$E$16,IF(B164="Лікар-педіатр",Z170*Законод!$C$9/4*Законод!$E$16,IF(B164="Лікар-терапевт",Z170*Законод!$C$9/4*Законод!$E$16,0)))</f>
        <v>0</v>
      </c>
      <c r="AQ170" s="183">
        <f>IF(B164="Лікар загальної практики - сімейний лікар",AG170*Законод!$C$9/4*Законод!$E$16,IF(B164="Лікар-педіатр",AG170*Законод!$C$9/4*Законод!$E$16,IF(B164="Лікар-терапевт",AG170*Законод!$C$9/4*Законод!$E$16,0)))</f>
        <v>0</v>
      </c>
      <c r="AR170" s="184">
        <f>SUM(AN170:AQ170)</f>
        <v>0</v>
      </c>
    </row>
    <row r="171" spans="1:44" s="52" customFormat="1" ht="31.9" customHeight="1" x14ac:dyDescent="0.25">
      <c r="A171" s="170"/>
      <c r="B171" s="763"/>
      <c r="C171" s="764"/>
      <c r="D171" s="765"/>
      <c r="E171" s="764"/>
      <c r="F171" s="211" t="str">
        <f>IF(B164="Лікар-педіатр",Законод!$F$17,IF(B164="Лікар загальної практики - сімейний лікар",Законод!$F$21,IF(B164="Лікар-терапевт",Законод!$F$25,"х")))</f>
        <v>х</v>
      </c>
      <c r="G171" s="776" t="s">
        <v>158</v>
      </c>
      <c r="H171" s="776"/>
      <c r="I171" s="776"/>
      <c r="J171" s="776"/>
      <c r="K171" s="776"/>
      <c r="L171" s="169">
        <f>IF($B$164="Лікар загальної практики - сімейний лікар",IF(L168&lt;Законод!$C$22,0,(IF(AND(L168&gt;=Законод!$F$22,L168&lt;=Законод!$F$23),L168-Законод!$E$23,IF('01_Доходи'!L168&gt;=Законод!$G$22,Законод!$F$24,0)))),IF($B$164="Лікар-педіатр",IF(L168&lt;Законод!$C$18,0,(IF(AND(L168&gt;=Законод!$F$18,L168&lt;=Законод!$F$19),L168-Законод!$E$19,IF('01_Доходи'!L168&gt;=Законод!$G$18,Законод!$F$20,0)))),IF($B$164="Лікар-терапевт",IF(L168&lt;Законод!$C$26,0,(IF(AND(L168&gt;=Законод!$F$26,L168&lt;=Законод!$F$27),L168-Законод!$E$27,IF('01_Доходи'!L168&gt;=Законод!$G$26,Законод!$F$28,0)))),0)))</f>
        <v>0</v>
      </c>
      <c r="M171" s="767"/>
      <c r="N171" s="776" t="s">
        <v>158</v>
      </c>
      <c r="O171" s="776"/>
      <c r="P171" s="776"/>
      <c r="Q171" s="776"/>
      <c r="R171" s="776"/>
      <c r="S171" s="169">
        <f>IF($B$164="Лікар загальної практики - сімейний лікар",IF(S168&lt;Законод!$C$22,0,(IF(AND(S168&gt;=Законод!$F$22,S168&lt;=Законод!$F$23),S168-Законод!$E$23,IF('01_Доходи'!S168&gt;=Законод!$G$22,Законод!$F$24,0)))),IF($B$164="Лікар-педіатр",IF(S168&lt;Законод!$C$18,0,(IF(AND(S168&gt;=Законод!$F$18,S168&lt;=Законод!$F$19),S168-Законод!$E$19,IF('01_Доходи'!S168&gt;=Законод!$G$18,Законод!$F$20,0)))),IF($B$164="Лікар-терапевт",IF(S168&lt;Законод!$C$26,0,(IF(AND(S168&gt;=Законод!$F$26,S168&lt;=Законод!$F$27),S168-Законод!$E$27,IF('01_Доходи'!S168&gt;=Законод!$G$26,Законод!$F$28,0)))),0)))</f>
        <v>0</v>
      </c>
      <c r="T171" s="767"/>
      <c r="U171" s="776" t="s">
        <v>158</v>
      </c>
      <c r="V171" s="776"/>
      <c r="W171" s="776"/>
      <c r="X171" s="776"/>
      <c r="Y171" s="776"/>
      <c r="Z171" s="169">
        <f>IF($B$164="Лікар загальної практики - сімейний лікар",IF(Z168&lt;Законод!$C$22,0,(IF(AND(Z168&gt;=Законод!$F$22,Z168&lt;=Законод!$F$23),Z168-Законод!$E$23,IF('01_Доходи'!Z168&gt;=Законод!$G$22,Законод!$F$24,0)))),IF($B$164="Лікар-педіатр",IF(Z168&lt;Законод!$C$18,0,(IF(AND(Z168&gt;=Законод!$F$18,Z168&lt;=Законод!$F$19),Z168-Законод!$E$19,IF('01_Доходи'!Z168&gt;=Законод!$G$18,Законод!$F$20,0)))),IF($B$164="Лікар-терапевт",IF(Z168&lt;Законод!$C$26,0,(IF(AND(Z168&gt;=Законод!$F$26,Z168&lt;=Законод!$F$27),Z168-Законод!$E$27,IF('01_Доходи'!Z168&gt;=Законод!$G$26,Законод!$F$28,0)))),0)))</f>
        <v>0</v>
      </c>
      <c r="AA171" s="767"/>
      <c r="AB171" s="776" t="s">
        <v>158</v>
      </c>
      <c r="AC171" s="776"/>
      <c r="AD171" s="776"/>
      <c r="AE171" s="776"/>
      <c r="AF171" s="776"/>
      <c r="AG171" s="169">
        <f>IF($B$164="Лікар загальної практики - сімейний лікар",IF(AG168&lt;Законод!$C$22,0,(IF(AND(AG168&gt;=Законод!$F$22,AG168&lt;=Законод!$F$23),AG168-Законод!$E$23,IF('01_Доходи'!AG168&gt;=Законод!$G$22,Законод!$F$24,0)))),IF($B$164="Лікар-педіатр",IF(AG168&lt;Законод!$C$18,0,(IF(AND(AG168&gt;=Законод!$F$18,AG168&lt;=Законод!$F$19),AG168-Законод!$E$19,IF('01_Доходи'!AG168&gt;=Законод!$G$18,Законод!$F$20,0)))),IF($B$164="Лікар-терапевт",IF(AG168&lt;Законод!$C$26,0,(IF(AND(AG168&gt;=Законод!$F$26,AG168&lt;=Законод!$F$27),AG168-Законод!$E$27,IF('01_Доходи'!AG168&gt;=Законод!$G$26,Законод!$F$28,0)))),0)))</f>
        <v>0</v>
      </c>
      <c r="AH171" s="767"/>
      <c r="AI171" s="174"/>
      <c r="AJ171" s="771"/>
      <c r="AK171" s="774"/>
      <c r="AL171" s="774"/>
      <c r="AM171" s="758"/>
      <c r="AN171" s="183">
        <f>IF(B164="Лікар загальної практики - сімейний лікар",L171*Законод!$C$9/4*Законод!$F$16,IF(B164="Лікар-педіатр",L171*Законод!$C$9/4*Законод!$F$16,IF(B164="Лікар-терапевт",L171*Законод!$C$9/4*Законод!$F$16,0)))</f>
        <v>0</v>
      </c>
      <c r="AO171" s="183">
        <f>IF(B164="Лікар загальної практики - сімейний лікар",S171*Законод!$C$9/4*Законод!$F$16,IF(B164="Лікар-педіатр",S171*Законод!$C$9/4*Законод!$F$16,IF(B164="Лікар-терапевт",S171*Законод!$C$9/4*Законод!$F$16,0)))</f>
        <v>0</v>
      </c>
      <c r="AP171" s="183">
        <f>IF(B164="Лікар загальної практики - сімейний лікар",Z171*Законод!$C$9/4*Законод!$F$16,IF(B164="Лікар-педіатр",Z171*Законод!$C$9/4*Законод!$F$16,IF(B164="Лікар-терапевт",Z171*Законод!$C$9/4*Законод!$F$16,0)))</f>
        <v>0</v>
      </c>
      <c r="AQ171" s="183">
        <f>IF(B164="Лікар загальної практики - сімейний лікар",AG171*Законод!$C$9/4*Законод!$F$16,IF(B164="Лікар-педіатр",AG171*Законод!$C$9/4*Законод!$F$16,IF(B164="Лікар-терапевт",AG171*Законод!$C$9/4*Законод!$F$16,0)))</f>
        <v>0</v>
      </c>
      <c r="AR171" s="184">
        <f>SUM(AN171:AQ171)</f>
        <v>0</v>
      </c>
    </row>
    <row r="172" spans="1:44" s="52" customFormat="1" ht="31.9" customHeight="1" x14ac:dyDescent="0.25">
      <c r="A172" s="170"/>
      <c r="B172" s="763"/>
      <c r="C172" s="764"/>
      <c r="D172" s="765"/>
      <c r="E172" s="764"/>
      <c r="F172" s="211" t="str">
        <f>IF(B164="Лікар-педіатр",Законод!$G$17,IF(B164="Лікар загальної практики - сімейний лікар",Законод!$G$21,IF(B164="Лікар-терапевт",Законод!$G$25,"х")))</f>
        <v>х</v>
      </c>
      <c r="G172" s="776" t="s">
        <v>158</v>
      </c>
      <c r="H172" s="776"/>
      <c r="I172" s="776"/>
      <c r="J172" s="776"/>
      <c r="K172" s="776"/>
      <c r="L172" s="169">
        <f>IF($B$164="Лікар загальної практики - сімейний лікар",IF(L168&lt;Законод!$C$22,0,(IF(AND(L168&gt;=Законод!$G$22,L168&lt;=Законод!$G$23),L168-Законод!$F$23,IF('01_Доходи'!L168&gt;=Законод!$H$22,Законод!$G$24,0)))),IF($B$164="Лікар-педіатр",IF(L168&lt;Законод!$C$18,0,(IF(AND(L168&gt;=Законод!$G$18,L168&lt;=Законод!$G$19),L168-Законод!$F$19,IF('01_Доходи'!L168&gt;=Законод!$H$18,Законод!$G$20,0)))),IF($B$164="Лікар-терапевт",IF(L168&lt;Законод!$C$26,0,(IF(AND(L168&gt;=Законод!$G$26,L168&lt;=Законод!$G$27),L168-Законод!$F$27,IF('01_Доходи'!L168&gt;=Законод!$H$26,Законод!$G$28,0)))),0)))</f>
        <v>0</v>
      </c>
      <c r="M172" s="767"/>
      <c r="N172" s="776" t="s">
        <v>158</v>
      </c>
      <c r="O172" s="776"/>
      <c r="P172" s="776"/>
      <c r="Q172" s="776"/>
      <c r="R172" s="776"/>
      <c r="S172" s="169">
        <f>IF($B$164="Лікар загальної практики - сімейний лікар",IF(S168&lt;Законод!$C$22,0,(IF(AND(S168&gt;=Законод!$G$22,S168&lt;=Законод!$G$23),S168-Законод!$F$23,IF('01_Доходи'!S168&gt;=Законод!$H$22,Законод!$G$24,0)))),IF($B$164="Лікар-педіатр",IF(S168&lt;Законод!$C$18,0,(IF(AND(S168&gt;=Законод!$G$18,S168&lt;=Законод!$G$19),S168-Законод!$F$19,IF('01_Доходи'!S168&gt;=Законод!$H$18,Законод!$G$20,0)))),IF($B$164="Лікар-терапевт",IF(S168&lt;Законод!$C$26,0,(IF(AND(S168&gt;=Законод!$G$26,S168&lt;=Законод!$G$27),S168-Законод!$F$27,IF('01_Доходи'!S168&gt;=Законод!$H$26,Законод!$G$28,0)))),0)))</f>
        <v>0</v>
      </c>
      <c r="T172" s="767"/>
      <c r="U172" s="776" t="s">
        <v>158</v>
      </c>
      <c r="V172" s="776"/>
      <c r="W172" s="776"/>
      <c r="X172" s="776"/>
      <c r="Y172" s="776"/>
      <c r="Z172" s="169">
        <f>IF($B$164="Лікар загальної практики - сімейний лікар",IF(Z168&lt;Законод!$C$22,0,(IF(AND(Z168&gt;=Законод!$G$22,Z168&lt;=Законод!$G$23),Z168-Законод!$F$23,IF('01_Доходи'!Z168&gt;=Законод!$H$22,Законод!$G$24,0)))),IF($B$164="Лікар-педіатр",IF(Z168&lt;Законод!$C$18,0,(IF(AND(Z168&gt;=Законод!$G$18,Z168&lt;=Законод!$G$19),Z168-Законод!$F$19,IF('01_Доходи'!Z168&gt;=Законод!$H$18,Законод!$G$20,0)))),IF($B$164="Лікар-терапевт",IF(Z168&lt;Законод!$C$26,0,(IF(AND(Z168&gt;=Законод!$G$26,Z168&lt;=Законод!$G$27),Z168-Законод!$F$27,IF('01_Доходи'!Z168&gt;=Законод!$H$26,Законод!$G$28,0)))),0)))</f>
        <v>0</v>
      </c>
      <c r="AA172" s="767"/>
      <c r="AB172" s="776" t="s">
        <v>158</v>
      </c>
      <c r="AC172" s="776"/>
      <c r="AD172" s="776"/>
      <c r="AE172" s="776"/>
      <c r="AF172" s="776"/>
      <c r="AG172" s="169">
        <f>IF($B$164="Лікар загальної практики - сімейний лікар",IF(AG168&lt;Законод!$C$22,0,(IF(AND(AG168&gt;=Законод!$G$22,AG168&lt;=Законод!$G$23),AG168-Законод!$F$23,IF('01_Доходи'!AG168&gt;=Законод!$H$22,Законод!$G$24,0)))),IF($B$164="Лікар-педіатр",IF(AG168&lt;Законод!$C$18,0,(IF(AND(AG168&gt;=Законод!$G$18,AG168&lt;=Законод!$G$19),AG168-Законод!$F$19,IF('01_Доходи'!AG168&gt;=Законод!$H$18,Законод!$G$20,0)))),IF($B$164="Лікар-терапевт",IF(AG168&lt;Законод!$C$26,0,(IF(AND(AG168&gt;=Законод!$G$26,AG168&lt;=Законод!$G$27),AG168-Законод!$F$27,IF('01_Доходи'!AG168&gt;=Законод!$H$26,Законод!$G$28,0)))),0)))</f>
        <v>0</v>
      </c>
      <c r="AH172" s="767"/>
      <c r="AI172" s="174"/>
      <c r="AJ172" s="771"/>
      <c r="AK172" s="774"/>
      <c r="AL172" s="774"/>
      <c r="AM172" s="758"/>
      <c r="AN172" s="183">
        <f>IF(B164="Лікар загальної практики - сімейний лікар",L172*Законод!$C$9/4*Законод!$G$16,IF(B164="Лікар-педіатр",L172*Законод!$C$9/4*Законод!$G$16,IF(B164="Лікар-терапевт",L172*Законод!$C$9/4*Законод!$G$16,0)))</f>
        <v>0</v>
      </c>
      <c r="AO172" s="183">
        <f>IF(B164="Лікар загальної практики - сімейний лікар",S172*Законод!$C$9/4*Законод!$G$16,IF(B164="Лікар-педіатр",S172*Законод!$C$9/4*Законод!$G$16,IF(B164="Лікар-терапевт",S172*Законод!$C$9/4*Законод!$G$16,0)))</f>
        <v>0</v>
      </c>
      <c r="AP172" s="183">
        <f>IF(B164="Лікар загальної практики - сімейний лікар",Z172*Законод!$C$9/4*Законод!$G$16,IF(B164="Лікар-педіатр",Z172*Законод!$C$9/4*Законод!$G$16,IF(B164="Лікар-терапевт",Z172*Законод!$C$9/4*Законод!$G$16,0)))</f>
        <v>0</v>
      </c>
      <c r="AQ172" s="183">
        <f>IF(B164="Лікар загальної практики - сімейний лікар",AG172*Законод!$C$9/4*Законод!$G$16,IF(B164="Лікар-педіатр",AG172*Законод!$C$9/4*Законод!$G$16,IF(B164="Лікар-терапевт",AG172*Законод!$C$9/4*Законод!$G$16,0)))</f>
        <v>0</v>
      </c>
      <c r="AR172" s="184">
        <f t="shared" ref="AR172" si="48">SUM(AN172:AQ172)</f>
        <v>0</v>
      </c>
    </row>
    <row r="173" spans="1:44" s="52" customFormat="1" ht="31.9" customHeight="1" x14ac:dyDescent="0.25">
      <c r="A173" s="170"/>
      <c r="B173" s="763"/>
      <c r="C173" s="764"/>
      <c r="D173" s="765"/>
      <c r="E173" s="764"/>
      <c r="F173" s="211" t="str">
        <f>IF(B164="Лікар-педіатр",Законод!$H$17,IF(B164="Лікар загальної практики - сімейний лікар",Законод!$H$21,IF(B164="Лікар-терапевт",Законод!$H$25,"х")))</f>
        <v>х</v>
      </c>
      <c r="G173" s="776" t="s">
        <v>158</v>
      </c>
      <c r="H173" s="776"/>
      <c r="I173" s="776"/>
      <c r="J173" s="776"/>
      <c r="K173" s="776"/>
      <c r="L173" s="169">
        <f>IF($B$164="Лікар загальної практики - сімейний лікар",IF(L168&lt;Законод!$C$22,0,(IF(AND(L168&gt;=Законод!$H$22,L168&lt;=Законод!$H$23),L168-Законод!$G$23,IF('01_Доходи'!L168&gt;=Законод!$I$22,Законод!$H$24,0)))),IF($B$164="Лікар-педіатр",IF(L168&lt;Законод!$C$18,0,(IF(AND(L168&gt;=Законод!$H$18,L168&lt;=Законод!$H$19),L168-Законод!$G$19,IF('01_Доходи'!L168&gt;=Законод!$I$18,Законод!$H$20,0)))),IF($B$164="Лікар-терапевт",IF(L168&lt;Законод!$C$26,0,(IF(AND(L168&gt;=Законод!$H$26,L168&lt;=Законод!$H$27),L168-Законод!$G$27,IF(L168&gt;=Законод!$I$26,Законод!$H$28,0)))),0)))</f>
        <v>0</v>
      </c>
      <c r="M173" s="767"/>
      <c r="N173" s="776" t="s">
        <v>158</v>
      </c>
      <c r="O173" s="776"/>
      <c r="P173" s="776"/>
      <c r="Q173" s="776"/>
      <c r="R173" s="776"/>
      <c r="S173" s="169">
        <f>IF($B$164="Лікар загальної практики - сімейний лікар",IF(S168&lt;Законод!$C$22,0,(IF(AND(S168&gt;=Законод!$H$22,S168&lt;=Законод!$H$23),S168-Законод!$G$23,IF('01_Доходи'!S168&gt;=Законод!$I$22,Законод!$H$24,0)))),IF($B$164="Лікар-педіатр",IF(S168&lt;Законод!$C$18,0,(IF(AND(S168&gt;=Законод!$H$18,S168&lt;=Законод!$H$19),S168-Законод!$G$19,IF('01_Доходи'!S168&gt;=Законод!$I$18,Законод!$H$20,0)))),IF($B$164="Лікар-терапевт",IF(S168&lt;Законод!$C$26,0,(IF(AND(S168&gt;=Законод!$H$26,S168&lt;=Законод!$H$27),S168-Законод!$G$27,IF(S168&gt;=Законод!$I$26,Законод!$H$28,0)))),0)))</f>
        <v>0</v>
      </c>
      <c r="T173" s="767"/>
      <c r="U173" s="776" t="s">
        <v>158</v>
      </c>
      <c r="V173" s="776"/>
      <c r="W173" s="776"/>
      <c r="X173" s="776"/>
      <c r="Y173" s="776"/>
      <c r="Z173" s="169">
        <f>IF($B$164="Лікар загальної практики - сімейний лікар",IF(Z168&lt;Законод!$C$22,0,(IF(AND(Z168&gt;=Законод!$H$22,Z168&lt;=Законод!$H$23),Z168-Законод!$G$23,IF('01_Доходи'!Z168&gt;=Законод!$I$22,Законод!$H$24,0)))),IF($B$164="Лікар-педіатр",IF(Z168&lt;Законод!$C$18,0,(IF(AND(Z168&gt;=Законод!$H$18,Z168&lt;=Законод!$H$19),Z168-Законод!$G$19,IF('01_Доходи'!Z168&gt;=Законод!$I$18,Законод!$H$20,0)))),IF($B$164="Лікар-терапевт",IF(Z168&lt;Законод!$C$26,0,(IF(AND(Z168&gt;=Законод!$H$26,Z168&lt;=Законод!$H$27),Z168-Законод!$G$27,IF(Z168&gt;=Законод!$I$26,Законод!$H$28,0)))),0)))</f>
        <v>0</v>
      </c>
      <c r="AA173" s="767"/>
      <c r="AB173" s="776" t="s">
        <v>158</v>
      </c>
      <c r="AC173" s="776"/>
      <c r="AD173" s="776"/>
      <c r="AE173" s="776"/>
      <c r="AF173" s="776"/>
      <c r="AG173" s="169">
        <f>IF($B$164="Лікар загальної практики - сімейний лікар",IF(AG168&lt;Законод!$C$22,0,(IF(AND(AG168&gt;=Законод!$H$22,AG168&lt;=Законод!$H$23),AG168-Законод!$G$23,IF('01_Доходи'!AG168&gt;=Законод!$I$22,Законод!$H$24,0)))),IF($B$164="Лікар-педіатр",IF(AG168&lt;Законод!$C$18,0,(IF(AND(AG168&gt;=Законод!$H$18,AG168&lt;=Законод!$H$19),AG168-Законод!$G$19,IF('01_Доходи'!AG168&gt;=Законод!$I$18,Законод!$H$20,0)))),IF($B$164="Лікар-терапевт",IF(AG168&lt;Законод!$C$26,0,(IF(AND(AG168&gt;=Законод!$H$26,AG168&lt;=Законод!$H$27),AG168-Законод!$G$27,IF(AG168&gt;=Законод!$I$26,Законод!$H$28,0)))),0)))</f>
        <v>0</v>
      </c>
      <c r="AH173" s="767"/>
      <c r="AI173" s="174"/>
      <c r="AJ173" s="771"/>
      <c r="AK173" s="774"/>
      <c r="AL173" s="774"/>
      <c r="AM173" s="758"/>
      <c r="AN173" s="183">
        <f>IF(B164="Лікар загальної практики - сімейний лікар",L173*Законод!$C$9/4*Законод!$H$16,IF(B164="Лікар-педіатр",L173*Законод!$C$9/4*Законод!$H$16,IF(B164="Лікар-терапевт",L173*Законод!$C$9/4*Законод!$H$16,0)))</f>
        <v>0</v>
      </c>
      <c r="AO173" s="183">
        <f>IF(B164="Лікар загальної практики - сімейний лікар",S173*Законод!$C$9/4*Законод!$H$16,IF(B164="Лікар-педіатр",S173*Законод!$C$9/4*Законод!$H$16,IF(B164="Лікар-терапевт",S173*Законод!$C$9/4*Законод!$H$16,0)))</f>
        <v>0</v>
      </c>
      <c r="AP173" s="183">
        <f>IF(B164="Лікар загальної практики - сімейний лікар",Z173*Законод!$C$9/4*Законод!$H$16,IF(B164="Лікар-педіатр",Z173*Законод!$C$9/4*Законод!$H$16,IF(B164="Лікар-терапевт",Z173*Законод!$C$9/4*Законод!$H$16,0)))</f>
        <v>0</v>
      </c>
      <c r="AQ173" s="183">
        <f>IF(B164="Лікар загальної практики - сімейний лікар",AG173*Законод!$C$9/4*Законод!$H$16,IF(B164="Лікар-педіатр",AG173*Законод!$C$9/4*Законод!$H$16,IF(B164="Лікар-терапевт",AG173*Законод!$C$9/4*Законод!$H$16,0)))</f>
        <v>0</v>
      </c>
      <c r="AR173" s="184">
        <f>SUM(AN173:AQ173)</f>
        <v>0</v>
      </c>
    </row>
    <row r="174" spans="1:44" s="52" customFormat="1" ht="31.9" customHeight="1" x14ac:dyDescent="0.25">
      <c r="A174" s="170"/>
      <c r="B174" s="763"/>
      <c r="C174" s="764"/>
      <c r="D174" s="765"/>
      <c r="E174" s="764"/>
      <c r="F174" s="211" t="str">
        <f>IF(B164="Лікар-педіатр",Законод!$I$17,IF(B164="Лікар загальної практики - сімейний лікар",Законод!$I$21,IF(B164="Лікар-терапевт",Законод!$I$25,"х")))</f>
        <v>х</v>
      </c>
      <c r="G174" s="776" t="s">
        <v>158</v>
      </c>
      <c r="H174" s="776"/>
      <c r="I174" s="776"/>
      <c r="J174" s="776"/>
      <c r="K174" s="776"/>
      <c r="L174" s="169">
        <f>IF($B$164="Лікар загальної практики - сімейний лікар",IF(L168&lt;Законод!$C$22,0,(IF(AND(L168&gt;=Законод!$I$22,L168&lt;=Законод!$I$23),L168-Законод!$H$23,IF('01_Доходи'!L168&gt;=Законод!$I$22,Законод!$I$24,0)))),IF($B$164="Лікар-педіатр",IF(L168&lt;Законод!$C$18,0,(IF(AND(L168&gt;=Законод!$I$18,L168&lt;=Законод!$I$19),L168-Законод!$H$19,IF('01_Доходи'!L168&gt;=Законод!$I$18,Законод!$H$20,0)))),IF($B$164="Лікар-терапевт",IF(L168&lt;Законод!$C$26,0,(IF(AND(L168&gt;=Законод!$I$26,L168&lt;=Законод!$I$27),L168-Законод!$H$27,IF('01_Доходи'!L168&gt;=Законод!$I$26,Законод!$H$28,0)))),0)))</f>
        <v>0</v>
      </c>
      <c r="M174" s="767"/>
      <c r="N174" s="776" t="s">
        <v>158</v>
      </c>
      <c r="O174" s="776"/>
      <c r="P174" s="776"/>
      <c r="Q174" s="776"/>
      <c r="R174" s="776"/>
      <c r="S174" s="169">
        <f>IF($B$164="Лікар загальної практики - сімейний лікар",IF(S168&lt;Законод!$C$22,0,(IF(AND(S168&gt;=Законод!$I$22,S168&lt;=Законод!$I$23),S168-Законод!$H$23,IF('01_Доходи'!S168&gt;=Законод!$I$22,Законод!$I$24,0)))),IF($B$164="Лікар-педіатр",IF(S168&lt;Законод!$C$18,0,(IF(AND(S168&gt;=Законод!$I$18,S168&lt;=Законод!$I$19),S168-Законод!$H$19,IF('01_Доходи'!S168&gt;=Законод!$I$18,Законод!$H$20,0)))),IF($B$164="Лікар-терапевт",IF(S168&lt;Законод!$C$26,0,(IF(AND(S168&gt;=Законод!$I$26,S168&lt;=Законод!$I$27),S168-Законод!$H$27,IF('01_Доходи'!S168&gt;=Законод!$I$26,Законод!$H$28,0)))),0)))</f>
        <v>0</v>
      </c>
      <c r="T174" s="767"/>
      <c r="U174" s="776" t="s">
        <v>158</v>
      </c>
      <c r="V174" s="776"/>
      <c r="W174" s="776"/>
      <c r="X174" s="776"/>
      <c r="Y174" s="776"/>
      <c r="Z174" s="169">
        <f>IF($B$164="Лікар загальної практики - сімейний лікар",IF(Z168&lt;Законод!$C$22,0,(IF(AND(Z168&gt;=Законод!$I$22,Z168&lt;=Законод!$I$23),Z168-Законод!$H$23,IF('01_Доходи'!Z168&gt;=Законод!$I$22,Законод!$I$24,0)))),IF($B$164="Лікар-педіатр",IF(Z168&lt;Законод!$C$18,0,(IF(AND(Z168&gt;=Законод!$I$18,Z168&lt;=Законод!$I$19),Z168-Законод!$H$19,IF('01_Доходи'!Z168&gt;=Законод!$I$18,Законод!$H$20,0)))),IF($B$164="Лікар-терапевт",IF(Z168&lt;Законод!$C$26,0,(IF(AND(Z168&gt;=Законод!$I$26,Z168&lt;=Законод!$I$27),Z168-Законод!$H$27,IF('01_Доходи'!Z168&gt;=Законод!$I$26,Законод!$H$28,0)))),0)))</f>
        <v>0</v>
      </c>
      <c r="AA174" s="767"/>
      <c r="AB174" s="776" t="s">
        <v>158</v>
      </c>
      <c r="AC174" s="776"/>
      <c r="AD174" s="776"/>
      <c r="AE174" s="776"/>
      <c r="AF174" s="776"/>
      <c r="AG174" s="169">
        <f>IF($B$164="Лікар загальної практики - сімейний лікар",IF(AG168&lt;Законод!$C$22,0,(IF(AND(AG168&gt;=Законод!$I$22,AG168&lt;=Законод!$I$23),AG168-Законод!$H$23,IF('01_Доходи'!AG168&gt;=Законод!$I$22,Законод!$I$24,0)))),IF($B$164="Лікар-педіатр",IF(AG168&lt;Законод!$C$18,0,(IF(AND(AG168&gt;=Законод!$I$18,AG168&lt;=Законод!$I$19),AG168-Законод!$H$19,IF('01_Доходи'!AG168&gt;=Законод!$I$18,Законод!$H$20,0)))),IF($B$164="Лікар-терапевт",IF(AG168&lt;Законод!$C$26,0,(IF(AND(AG168&gt;=Законод!$I$26,AG168&lt;=Законод!$I$27),AG168-Законод!$H$27,IF('01_Доходи'!AG168&gt;=Законод!$I$26,Законод!$H$28,0)))),0)))</f>
        <v>0</v>
      </c>
      <c r="AH174" s="767"/>
      <c r="AI174" s="174"/>
      <c r="AJ174" s="771"/>
      <c r="AK174" s="774"/>
      <c r="AL174" s="774"/>
      <c r="AM174" s="758"/>
      <c r="AN174" s="183">
        <f>IF(B164="Лікар загальної практики - сімейний лікар",L174*Законод!$C$9/4*Законод!$I$16,IF(B164="Лікар-педіатр",L174*Законод!$C$9/4*Законод!$I$16,IF(B164="Лікар-терапевт",L174*Законод!$C$9/4*Законод!$I$16,0)))</f>
        <v>0</v>
      </c>
      <c r="AO174" s="183">
        <f>IF(B164="Лікар загальної практики - сімейний лікар",S174*Законод!$C$9/4*Законод!$I$16,IF(B164="Лікар-педіатр",S174*Законод!$C$9/4*Законод!$I$16,IF(B164="Лікар-терапевт",S174*Законод!$C$9/4*Законод!$I$16,0)))</f>
        <v>0</v>
      </c>
      <c r="AP174" s="183">
        <f>IF(B164="Лікар загальної практики - сімейний лікар",Z174*Законод!$C$9/4*Законод!$I$16,IF(B164="Лікар-педіатр",Z174*Законод!$C$9/4*Законод!$I$16,IF(B164="Лікар-терапевт",Z174*Законод!$C$9/4*Законод!$I$16,0)))</f>
        <v>0</v>
      </c>
      <c r="AQ174" s="183">
        <f>IF(B164="Лікар загальної практики - сімейний лікар",AG174*Законод!$C$9/4*Законод!$I$16,IF(B164="Лікар-педіатр",AG174*Законод!$C$9/4*Законод!$I$16,IF(B164="Лікар-терапевт",AG174*Законод!$C$9/4*Законод!$I$16,0)))</f>
        <v>0</v>
      </c>
      <c r="AR174" s="184">
        <f>SUM(AN174:AQ174)</f>
        <v>0</v>
      </c>
    </row>
    <row r="175" spans="1:44" s="191" customFormat="1" ht="31.9" customHeight="1" thickBot="1" x14ac:dyDescent="0.3">
      <c r="A175" s="186"/>
      <c r="B175" s="763"/>
      <c r="C175" s="764"/>
      <c r="D175" s="765"/>
      <c r="E175" s="764"/>
      <c r="F175" s="212" t="str">
        <f>IF(B164="Лікар-педіатр",Законод!$J$17,IF(B164="Лікар загальної практики - сімейний лікар",Законод!$J$21,IF(B164="Лікар-терапевт",Законод!$J$25,"х")))</f>
        <v>х</v>
      </c>
      <c r="G175" s="777" t="s">
        <v>158</v>
      </c>
      <c r="H175" s="777"/>
      <c r="I175" s="777"/>
      <c r="J175" s="777"/>
      <c r="K175" s="777"/>
      <c r="L175" s="169">
        <f>IF($B$164="Лікар загальної практики - сімейний лікар",IF(L168&gt;=Законод!$J$22,'01_Доходи'!L168-('01_Доходи'!L169+'01_Доходи'!L170+'01_Доходи'!L171+'01_Доходи'!L172+'01_Доходи'!L173+'01_Доходи'!L174),0),IF($B$164="Лікар-педіатр",IF(L168&gt;=Законод!$J$18,'01_Доходи'!L168-('01_Доходи'!L169+'01_Доходи'!L170+'01_Доходи'!L171+'01_Доходи'!L172+'01_Доходи'!L173+'01_Доходи'!L174),0),IF($B$164="Лікар-терапевт",IF('01_Доходи'!L168&gt;=Законод!$J$26,L168-Законод!$I$27,0),0)))</f>
        <v>0</v>
      </c>
      <c r="M175" s="767"/>
      <c r="N175" s="777" t="s">
        <v>158</v>
      </c>
      <c r="O175" s="777"/>
      <c r="P175" s="777"/>
      <c r="Q175" s="777"/>
      <c r="R175" s="777"/>
      <c r="S175" s="169">
        <f>IF($B$164="Лікар загальної практики - сімейний лікар",IF(S168&gt;=Законод!$J$22,'01_Доходи'!S168-('01_Доходи'!S169+'01_Доходи'!S170+'01_Доходи'!S171+'01_Доходи'!S172+'01_Доходи'!S173+'01_Доходи'!S174),0),IF($B$164="Лікар-педіатр",IF(S168&gt;=Законод!$J$18,'01_Доходи'!S168-('01_Доходи'!S169+'01_Доходи'!S170+'01_Доходи'!S171+'01_Доходи'!S172+'01_Доходи'!S173+'01_Доходи'!S174),0),IF($B$164="Лікар-терапевт",IF('01_Доходи'!S168&gt;=Законод!$J$26,S168-Законод!$I$27,0),0)))</f>
        <v>0</v>
      </c>
      <c r="T175" s="767"/>
      <c r="U175" s="777" t="s">
        <v>158</v>
      </c>
      <c r="V175" s="777"/>
      <c r="W175" s="777"/>
      <c r="X175" s="777"/>
      <c r="Y175" s="777"/>
      <c r="Z175" s="169">
        <f>IF($B$164="Лікар загальної практики - сімейний лікар",IF(Z168&gt;=Законод!$J$22,'01_Доходи'!Z168-('01_Доходи'!Z169+'01_Доходи'!Z170+'01_Доходи'!Z171+'01_Доходи'!Z172+'01_Доходи'!Z173+'01_Доходи'!Z174),0),IF($B$164="Лікар-педіатр",IF(Z168&gt;=Законод!$J$18,'01_Доходи'!Z168-('01_Доходи'!Z169+'01_Доходи'!Z170+'01_Доходи'!Z171+'01_Доходи'!Z172+'01_Доходи'!Z173+'01_Доходи'!Z174),0),IF($B$164="Лікар-терапевт",IF('01_Доходи'!Z168&gt;=Законод!$J$26,Z168-Законод!$I$27,0),0)))</f>
        <v>0</v>
      </c>
      <c r="AA175" s="767"/>
      <c r="AB175" s="777" t="s">
        <v>158</v>
      </c>
      <c r="AC175" s="777"/>
      <c r="AD175" s="777"/>
      <c r="AE175" s="777"/>
      <c r="AF175" s="777"/>
      <c r="AG175" s="169">
        <f>IF($B$164="Лікар загальної практики - сімейний лікар",IF(AG168&gt;=Законод!$J$22,'01_Доходи'!AG168-('01_Доходи'!AG169+'01_Доходи'!AG170+'01_Доходи'!AG171+'01_Доходи'!AG172+'01_Доходи'!AG173+'01_Доходи'!AG174),0),IF($B$164="Лікар-педіатр",IF(AG168&gt;=Законод!$J$18,'01_Доходи'!AG168-('01_Доходи'!AG169+'01_Доходи'!AG170+'01_Доходи'!AG171+'01_Доходи'!AG172+'01_Доходи'!AG173+'01_Доходи'!AG174),0),IF($B$164="Лікар-терапевт",IF('01_Доходи'!AG168&gt;=Законод!$J$26,AG168-Законод!$I$27,0),0)))</f>
        <v>0</v>
      </c>
      <c r="AH175" s="767"/>
      <c r="AI175" s="188"/>
      <c r="AJ175" s="772"/>
      <c r="AK175" s="775"/>
      <c r="AL175" s="775"/>
      <c r="AM175" s="759"/>
      <c r="AN175" s="189">
        <f>IF(B164="Лікар загальної практики - сімейний лікар",L175*Законод!$C$9/4*Законод!$J$16,IF(B164="Лікар-педіатр",L175*Законод!$C$9/4*Законод!$J$16,IF(B164="Лікар-терапевт",L175*Законод!$C$9/4*Законод!$J$16,0)))</f>
        <v>0</v>
      </c>
      <c r="AO175" s="189">
        <f>IF(B164="Лікар загальної практики - сімейний лікар",S175*Законод!$C$9/4*Законод!$J$16,IF(B164="Лікар-педіатр",S175*Законод!$C$9/4*Законод!$J$16,IF(B164="Лікар-терапевт",S175*Законод!$C$9/4*Законод!$J$16,0)))</f>
        <v>0</v>
      </c>
      <c r="AP175" s="189">
        <f>IF(B164="Лікар загальної практики - сімейний лікар",S175*Законод!$C$9/4*Законод!$J$16,IF(B164="Лікар-педіатр",S175*Законод!$C$9/4*Законод!$J$16,IF(B164="Лікар-терапевт",S175*Законод!$C$9/4*Законод!$J$16,0)))</f>
        <v>0</v>
      </c>
      <c r="AQ175" s="189">
        <f>IF(B164="Лікар загальної практики - сімейний лікар",AG175*Законод!$C$9/4*Законод!$J$16,IF(B164="Лікар-педіатр",AG175*Законод!$C$9/4*Законод!$J$16,IF(B164="Лікар-терапевт",AG175*Законод!$C$9/4*Законод!$J$16,0)))</f>
        <v>0</v>
      </c>
      <c r="AR175" s="190">
        <f t="shared" ref="AR175" si="49">SUM(AN175:AQ175)</f>
        <v>0</v>
      </c>
    </row>
    <row r="176" spans="1:44" s="220" customFormat="1" ht="23.45" customHeight="1" thickBot="1" x14ac:dyDescent="0.3">
      <c r="A176" s="216"/>
      <c r="B176" s="217"/>
      <c r="C176" s="217"/>
      <c r="D176" s="217"/>
      <c r="E176" s="217"/>
      <c r="F176" s="218"/>
      <c r="G176" s="219"/>
      <c r="H176" s="219"/>
      <c r="L176" s="221"/>
      <c r="S176" s="221"/>
      <c r="Z176" s="221"/>
      <c r="AG176" s="221"/>
      <c r="AM176" s="222"/>
      <c r="AR176" s="223"/>
    </row>
    <row r="177" spans="1:44" s="164" customFormat="1" ht="30" customHeight="1" x14ac:dyDescent="0.3">
      <c r="A177" s="167">
        <f>A164+1</f>
        <v>12</v>
      </c>
      <c r="B177" s="763"/>
      <c r="C177" s="764"/>
      <c r="D177" s="765"/>
      <c r="E177" s="764"/>
      <c r="F177" s="207" t="s">
        <v>422</v>
      </c>
      <c r="G177" s="169">
        <f>IF($B$177="Лікар-педіатр",G180*L177,IF($B$177="Лікар-терапевт","х",IF($B$177="Лікар загальної практики - сімейний лікар",G180*L177,0)))</f>
        <v>0</v>
      </c>
      <c r="H177" s="169">
        <f>IF($B$177="Лікар-педіатр",H180*L177,IF($B$177="Лікар-терапевт","х",IF($B$177="Лікар загальної практики - сімейний лікар",H180*L177,0)))</f>
        <v>0</v>
      </c>
      <c r="I177" s="169">
        <f>IF($B$177="Лікар-педіатр","x",IF($B$177="Лікар-терапевт",I180*L177,IF($B$177="Лікар загальної практики - сімейний лікар",I180*L177,0)))</f>
        <v>0</v>
      </c>
      <c r="J177" s="169">
        <f>IF($B$177="Лікар-педіатр","x",IF($B$177="Лікар-терапевт",J180*L177,IF($B$177="Лікар загальної практики - сімейний лікар",J180*L177,0)))</f>
        <v>0</v>
      </c>
      <c r="K177" s="169">
        <f>IF($B$177="Лікар-педіатр","x",IF($B$177="Лікар-терапевт",K180*L177,IF($B$177="Лікар загальної практики - сімейний лікар",K180*L177,0)))</f>
        <v>0</v>
      </c>
      <c r="L177" s="542">
        <v>0</v>
      </c>
      <c r="M177" s="767">
        <v>0</v>
      </c>
      <c r="N177" s="169">
        <f>IF($B$177="Лікар-педіатр",N180*S177,IF($B$177="Лікар-терапевт","х",IF($B$177="Лікар загальної практики - сімейний лікар",N180*S177,0)))</f>
        <v>0</v>
      </c>
      <c r="O177" s="169">
        <f>IF($B$177="Лікар-педіатр",O180*S177,IF($B$177="Лікар-терапевт","х",IF($B$177="Лікар загальної практики - сімейний лікар",O180*S177,0)))</f>
        <v>0</v>
      </c>
      <c r="P177" s="169">
        <f>IF($B$177="Лікар-педіатр","x",IF($B$177="Лікар-терапевт",P180*S177,IF($B$177="Лікар загальної практики - сімейний лікар",P180*S177,0)))</f>
        <v>0</v>
      </c>
      <c r="Q177" s="169">
        <f>IF($B$177="Лікар-педіатр","x",IF($B$177="Лікар-терапевт",Q180*S177,IF($B$177="Лікар загальної практики - сімейний лікар",Q180*S177,0)))</f>
        <v>0</v>
      </c>
      <c r="R177" s="169">
        <f>IF($B$177="Лікар-педіатр","x",IF($B$177="Лікар-терапевт",R180*S177,IF($B$177="Лікар загальної практики - сімейний лікар",R180*S177,0)))</f>
        <v>0</v>
      </c>
      <c r="S177" s="542">
        <v>0</v>
      </c>
      <c r="T177" s="767">
        <v>0</v>
      </c>
      <c r="U177" s="169">
        <f>IF($B$177="Лікар-педіатр",U180*Z177,IF($B$177="Лікар-терапевт","х",IF($B$177="Лікар загальної практики - сімейний лікар",U180*Z177,0)))</f>
        <v>0</v>
      </c>
      <c r="V177" s="169">
        <f>IF($B$177="Лікар-педіатр",V180*Z177,IF($B$177="Лікар-терапевт","х",IF($B$177="Лікар загальної практики - сімейний лікар",V180*Z177,0)))</f>
        <v>0</v>
      </c>
      <c r="W177" s="169">
        <f>IF($B$177="Лікар-педіатр","x",IF($B$177="Лікар-терапевт",W180*Z177,IF($B$177="Лікар загальної практики - сімейний лікар",W180*Z177,0)))</f>
        <v>0</v>
      </c>
      <c r="X177" s="169">
        <f>IF($B$177="Лікар-педіатр","x",IF($B$177="Лікар-терапевт",X180*Z177,IF($B$177="Лікар загальної практики - сімейний лікар",X180*Z177,0)))</f>
        <v>0</v>
      </c>
      <c r="Y177" s="169">
        <f>IF($B$177="Лікар-педіатр","x",IF($B$177="Лікар-терапевт",Y180*Z177,IF($B$177="Лікар загальної практики - сімейний лікар",Y180*Z177,0)))</f>
        <v>0</v>
      </c>
      <c r="Z177" s="542">
        <v>0</v>
      </c>
      <c r="AA177" s="767">
        <v>0</v>
      </c>
      <c r="AB177" s="169">
        <f>IF($B$177="Лікар-педіатр",AB180*AG177,IF($B$177="Лікар-терапевт","х",IF($B$177="Лікар загальної практики - сімейний лікар",AB180*AG177,0)))</f>
        <v>0</v>
      </c>
      <c r="AC177" s="169">
        <f>IF($B$177="Лікар-педіатр",AC180*AG177,IF($B$177="Лікар-терапевт","х",IF($B$177="Лікар загальної практики - сімейний лікар",AC180*AG177,0)))</f>
        <v>0</v>
      </c>
      <c r="AD177" s="169">
        <f>IF($B$177="Лікар-педіатр","x",IF($B$177="Лікар-терапевт",AD180*AG177,IF($B$177="Лікар загальної практики - сімейний лікар",AD180*AG177,0)))</f>
        <v>0</v>
      </c>
      <c r="AE177" s="169">
        <f>IF($B$177="Лікар-педіатр","x",IF($B$177="Лікар-терапевт",AE180*AG177,IF($B$177="Лікар загальної практики - сімейний лікар",AE180*AG177,0)))</f>
        <v>0</v>
      </c>
      <c r="AF177" s="169">
        <f>IF($B$177="Лікар-педіатр","x",IF($B$177="Лікар-терапевт",AF180*AG177,IF($B$177="Лікар загальної практики - сімейний лікар",AF180*AG177,0)))</f>
        <v>0</v>
      </c>
      <c r="AG177" s="542">
        <v>0</v>
      </c>
      <c r="AH177" s="767">
        <v>0</v>
      </c>
      <c r="AI177" s="525">
        <f>A177</f>
        <v>12</v>
      </c>
      <c r="AJ177" s="770">
        <f>B177</f>
        <v>0</v>
      </c>
      <c r="AK177" s="773">
        <f>C177</f>
        <v>0</v>
      </c>
      <c r="AL177" s="773">
        <f>D177</f>
        <v>0</v>
      </c>
      <c r="AM177" s="760" t="s">
        <v>568</v>
      </c>
      <c r="AN177" s="778">
        <f>SUM(AN182:AN188)</f>
        <v>0</v>
      </c>
      <c r="AO177" s="778">
        <f>SUM(AO182:AO188)</f>
        <v>0</v>
      </c>
      <c r="AP177" s="778">
        <f>SUM(AP182:AP188)</f>
        <v>0</v>
      </c>
      <c r="AQ177" s="778">
        <f>SUM(AQ182:AQ188)</f>
        <v>0</v>
      </c>
      <c r="AR177" s="781">
        <f>SUM(AN177:AQ181)</f>
        <v>0</v>
      </c>
    </row>
    <row r="178" spans="1:44" s="52" customFormat="1" ht="28.15" customHeight="1" x14ac:dyDescent="0.25">
      <c r="A178" s="170"/>
      <c r="B178" s="763"/>
      <c r="C178" s="764"/>
      <c r="D178" s="765"/>
      <c r="E178" s="764"/>
      <c r="F178" s="207" t="s">
        <v>423</v>
      </c>
      <c r="G178" s="169">
        <f>IF($B$177="Лікар-педіатр",G180*L178,IF($B$177="Лікар-терапевт","х",IF($B$177="Лікар загальної практики - сімейний лікар",G180*L178,0)))</f>
        <v>0</v>
      </c>
      <c r="H178" s="169">
        <f>IF($B$177="Лікар-педіатр",H180*L178,IF($B$177="Лікар-терапевт","х",IF($B$177="Лікар загальної практики - сімейний лікар",H180*L178,0)))</f>
        <v>0</v>
      </c>
      <c r="I178" s="169">
        <f>IF($B$177="Лікар-педіатр","x",IF($B$177="Лікар-терапевт",I180*L178,IF($B$177="Лікар загальної практики - сімейний лікар",I180*L178,0)))</f>
        <v>0</v>
      </c>
      <c r="J178" s="169">
        <f>IF($B$177="Лікар-педіатр","x",IF($B$177="Лікар-терапевт",J180*L178,IF($B$177="Лікар загальної практики - сімейний лікар",J180*L178,0)))</f>
        <v>0</v>
      </c>
      <c r="K178" s="169">
        <f>IF($B$177="Лікар-педіатр","x",IF($B$177="Лікар-терапевт",K180*L178,IF($B$177="Лікар загальної практики - сімейний лікар",K180*L178,0)))</f>
        <v>0</v>
      </c>
      <c r="L178" s="542">
        <v>0</v>
      </c>
      <c r="M178" s="767"/>
      <c r="N178" s="169">
        <f>IF($B$177="Лікар-педіатр",N180*S178,IF($B$177="Лікар-терапевт","х",IF($B$177="Лікар загальної практики - сімейний лікар",N180*S178,0)))</f>
        <v>0</v>
      </c>
      <c r="O178" s="169">
        <f>IF($B$177="Лікар-педіатр",O180*S178,IF($B$177="Лікар-терапевт","х",IF($B$177="Лікар загальної практики - сімейний лікар",O180*S178,0)))</f>
        <v>0</v>
      </c>
      <c r="P178" s="169">
        <f>IF($B$177="Лікар-педіатр","x",IF($B$177="Лікар-терапевт",P180*S178,IF($B$177="Лікар загальної практики - сімейний лікар",P180*S178,0)))</f>
        <v>0</v>
      </c>
      <c r="Q178" s="169">
        <f>IF($B$177="Лікар-педіатр","x",IF($B$177="Лікар-терапевт",Q180*S178,IF($B$177="Лікар загальної практики - сімейний лікар",Q180*S178,0)))</f>
        <v>0</v>
      </c>
      <c r="R178" s="169">
        <f>IF($B$177="Лікар-педіатр","x",IF($B$177="Лікар-терапевт",R180*S178,IF($B$177="Лікар загальної практики - сімейний лікар",R180*S178,0)))</f>
        <v>0</v>
      </c>
      <c r="S178" s="542">
        <v>0</v>
      </c>
      <c r="T178" s="767"/>
      <c r="U178" s="169">
        <f>IF($B$177="Лікар-педіатр",U180*Z178,IF($B$177="Лікар-терапевт","х",IF($B$177="Лікар загальної практики - сімейний лікар",U180*Z178,0)))</f>
        <v>0</v>
      </c>
      <c r="V178" s="169">
        <f>IF($B$177="Лікар-педіатр",V180*Z178,IF($B$177="Лікар-терапевт","х",IF($B$177="Лікар загальної практики - сімейний лікар",V180*Z178,0)))</f>
        <v>0</v>
      </c>
      <c r="W178" s="169">
        <f>IF($B$177="Лікар-педіатр","x",IF($B$177="Лікар-терапевт",W180*Z178,IF($B$177="Лікар загальної практики - сімейний лікар",W180*Z178,0)))</f>
        <v>0</v>
      </c>
      <c r="X178" s="169">
        <f>IF($B$177="Лікар-педіатр","x",IF($B$177="Лікар-терапевт",X180*Z178,IF($B$177="Лікар загальної практики - сімейний лікар",X180*Z178,0)))</f>
        <v>0</v>
      </c>
      <c r="Y178" s="169">
        <f>IF($B$177="Лікар-педіатр","x",IF($B$177="Лікар-терапевт",Y180*Z178,IF($B$177="Лікар загальної практики - сімейний лікар",Y180*Z178,0)))</f>
        <v>0</v>
      </c>
      <c r="Z178" s="542">
        <v>0</v>
      </c>
      <c r="AA178" s="767"/>
      <c r="AB178" s="169">
        <f>IF($B$177="Лікар-педіатр",AB180*AG178,IF($B$177="Лікар-терапевт","х",IF($B$177="Лікар загальної практики - сімейний лікар",AB180*AG178,0)))</f>
        <v>0</v>
      </c>
      <c r="AC178" s="169">
        <f>IF($B$177="Лікар-педіатр",AC180*AG178,IF($B$177="Лікар-терапевт","х",IF($B$177="Лікар загальної практики - сімейний лікар",AC180*AG178,0)))</f>
        <v>0</v>
      </c>
      <c r="AD178" s="169">
        <f>IF($B$177="Лікар-педіатр","x",IF($B$177="Лікар-терапевт",AD180*AG178,IF($B$177="Лікар загальної практики - сімейний лікар",AD180*AG178,0)))</f>
        <v>0</v>
      </c>
      <c r="AE178" s="169">
        <f>IF($B$177="Лікар-педіатр","x",IF($B$177="Лікар-терапевт",AE180*AG178,IF($B$177="Лікар загальної практики - сімейний лікар",AE180*AG178,0)))</f>
        <v>0</v>
      </c>
      <c r="AF178" s="169">
        <f>IF($B$177="Лікар-педіатр","x",IF($B$177="Лікар-терапевт",AF180*AG178,IF($B$177="Лікар загальної практики - сімейний лікар",AF180*AG178,0)))</f>
        <v>0</v>
      </c>
      <c r="AG178" s="542">
        <v>0</v>
      </c>
      <c r="AH178" s="767"/>
      <c r="AI178" s="171"/>
      <c r="AJ178" s="771"/>
      <c r="AK178" s="774"/>
      <c r="AL178" s="774"/>
      <c r="AM178" s="761"/>
      <c r="AN178" s="779"/>
      <c r="AO178" s="779"/>
      <c r="AP178" s="779"/>
      <c r="AQ178" s="779"/>
      <c r="AR178" s="782"/>
    </row>
    <row r="179" spans="1:44" s="92" customFormat="1" ht="31.15" customHeight="1" x14ac:dyDescent="0.25">
      <c r="A179" s="213"/>
      <c r="B179" s="763"/>
      <c r="C179" s="764"/>
      <c r="D179" s="765"/>
      <c r="E179" s="764"/>
      <c r="F179" s="214" t="s">
        <v>424</v>
      </c>
      <c r="G179" s="172">
        <v>0</v>
      </c>
      <c r="H179" s="172">
        <v>0</v>
      </c>
      <c r="I179" s="172">
        <v>0</v>
      </c>
      <c r="J179" s="172">
        <v>0</v>
      </c>
      <c r="K179" s="172">
        <v>0</v>
      </c>
      <c r="L179" s="173">
        <f>SUM(G179:K179)</f>
        <v>0</v>
      </c>
      <c r="M179" s="767"/>
      <c r="N179" s="172">
        <v>0</v>
      </c>
      <c r="O179" s="172">
        <v>0</v>
      </c>
      <c r="P179" s="172">
        <v>0</v>
      </c>
      <c r="Q179" s="172">
        <v>0</v>
      </c>
      <c r="R179" s="172">
        <v>0</v>
      </c>
      <c r="S179" s="173">
        <f>SUM(N179:R179)</f>
        <v>0</v>
      </c>
      <c r="T179" s="767"/>
      <c r="U179" s="172">
        <v>0</v>
      </c>
      <c r="V179" s="172">
        <v>0</v>
      </c>
      <c r="W179" s="172">
        <v>0</v>
      </c>
      <c r="X179" s="172">
        <v>0</v>
      </c>
      <c r="Y179" s="172">
        <v>0</v>
      </c>
      <c r="Z179" s="173">
        <f>SUM(U179:Y179)</f>
        <v>0</v>
      </c>
      <c r="AA179" s="767"/>
      <c r="AB179" s="172">
        <v>0</v>
      </c>
      <c r="AC179" s="172">
        <v>0</v>
      </c>
      <c r="AD179" s="172">
        <v>0</v>
      </c>
      <c r="AE179" s="172">
        <v>0</v>
      </c>
      <c r="AF179" s="172">
        <v>0</v>
      </c>
      <c r="AG179" s="173">
        <f>SUM(AB179:AF179)</f>
        <v>0</v>
      </c>
      <c r="AH179" s="767"/>
      <c r="AI179" s="215"/>
      <c r="AJ179" s="771"/>
      <c r="AK179" s="774"/>
      <c r="AL179" s="774"/>
      <c r="AM179" s="761"/>
      <c r="AN179" s="779"/>
      <c r="AO179" s="779"/>
      <c r="AP179" s="779"/>
      <c r="AQ179" s="779"/>
      <c r="AR179" s="782"/>
    </row>
    <row r="180" spans="1:44" s="52" customFormat="1" ht="31.9" customHeight="1" thickBot="1" x14ac:dyDescent="0.3">
      <c r="A180" s="170"/>
      <c r="B180" s="763"/>
      <c r="C180" s="764"/>
      <c r="D180" s="765"/>
      <c r="E180" s="764"/>
      <c r="F180" s="209" t="s">
        <v>161</v>
      </c>
      <c r="G180" s="176">
        <f>IF($B$177="Лікар-педіатр",G179/L179,IF($B$177="Лікар-терапевт","х",IF($B$177="Лікар загальної практики - сімейний лікар",G179/L179,0)))</f>
        <v>0</v>
      </c>
      <c r="H180" s="176">
        <f>IF($B$177="Лікар-педіатр",H179/L179,IF($B$177="Лікар-терапевт","х",IF($B$177="Лікар загальної практики - сімейний лікар",H179/L179,0)))</f>
        <v>0</v>
      </c>
      <c r="I180" s="176">
        <f>IF($B$177="Лікар-педіатр","x",IF($B$177="Лікар-терапевт",I179/L179,IF($B$177="Лікар загальної практики - сімейний лікар",I179/L179,0)))</f>
        <v>0</v>
      </c>
      <c r="J180" s="176">
        <f>IF($B$177="Лікар-педіатр","x",IF($B$177="Лікар-терапевт",J179/L179,IF($B$177="Лікар загальної практики - сімейний лікар",J179/L179,0)))</f>
        <v>0</v>
      </c>
      <c r="K180" s="176">
        <f>IF($B$177="Лікар-педіатр","x",IF($B$177="Лікар-терапевт",K179/L179,IF($B$177="Лікар загальної практики - сімейний лікар",K179/L179,0)))</f>
        <v>0</v>
      </c>
      <c r="L180" s="176">
        <f>SUM(G180:K180)</f>
        <v>0</v>
      </c>
      <c r="M180" s="767"/>
      <c r="N180" s="176">
        <f>IF($B$177="Лікар-педіатр",N179/S179,IF($B$177="Лікар-терапевт","х",IF($B$177="Лікар загальної практики - сімейний лікар",N179/S179,0)))</f>
        <v>0</v>
      </c>
      <c r="O180" s="176">
        <f>IF($B$177="Лікар-педіатр",O179/S179,IF($B$177="Лікар-терапевт","х",IF($B$177="Лікар загальної практики - сімейний лікар",O179/S179,0)))</f>
        <v>0</v>
      </c>
      <c r="P180" s="176">
        <f>IF($B$177="Лікар-педіатр","x",IF($B$177="Лікар-терапевт",P179/S179,IF($B$177="Лікар загальної практики - сімейний лікар",P179/S179,0)))</f>
        <v>0</v>
      </c>
      <c r="Q180" s="176">
        <f>IF($B$177="Лікар-педіатр","x",IF($B$177="Лікар-терапевт",Q179/S179,IF($B$177="Лікар загальної практики - сімейний лікар",Q179/S179,0)))</f>
        <v>0</v>
      </c>
      <c r="R180" s="176">
        <f>IF($B$177="Лікар-педіатр","x",IF($B$177="Лікар-терапевт",R179/S179,IF($B$177="Лікар загальної практики - сімейний лікар",R179/S179,0)))</f>
        <v>0</v>
      </c>
      <c r="S180" s="176">
        <f>SUM(N180:R180)</f>
        <v>0</v>
      </c>
      <c r="T180" s="767"/>
      <c r="U180" s="176">
        <f>IF($B$177="Лікар-педіатр",U179/Z179,IF($B$177="Лікар-терапевт","х",IF($B$177="Лікар загальної практики - сімейний лікар",U179/Z179,0)))</f>
        <v>0</v>
      </c>
      <c r="V180" s="176">
        <f>IF($B$177="Лікар-педіатр",V179/Z179,IF($B$177="Лікар-терапевт","х",IF($B$177="Лікар загальної практики - сімейний лікар",V179/Z179,0)))</f>
        <v>0</v>
      </c>
      <c r="W180" s="176">
        <f>IF($B$177="Лікар-педіатр","x",IF($B$177="Лікар-терапевт",W179/Z179,IF($B$177="Лікар загальної практики - сімейний лікар",W179/Z179,0)))</f>
        <v>0</v>
      </c>
      <c r="X180" s="176">
        <f>IF($B$177="Лікар-педіатр","x",IF($B$177="Лікар-терапевт",X179/Z179,IF($B$177="Лікар загальної практики - сімейний лікар",X179/Z179,0)))</f>
        <v>0</v>
      </c>
      <c r="Y180" s="176">
        <f>IF($B$177="Лікар-педіатр","x",IF($B$177="Лікар-терапевт",Y179/Z179,IF($B$177="Лікар загальної практики - сімейний лікар",Y179/Z179,0)))</f>
        <v>0</v>
      </c>
      <c r="Z180" s="176">
        <f>SUM(U180:Y180)</f>
        <v>0</v>
      </c>
      <c r="AA180" s="767"/>
      <c r="AB180" s="176">
        <f>IF($B$177="Лікар-педіатр",AB179/AG179,IF($B$177="Лікар-терапевт","х",IF($B$177="Лікар загальної практики - сімейний лікар",AB179/AG179,0)))</f>
        <v>0</v>
      </c>
      <c r="AC180" s="176">
        <f>IF($B$177="Лікар-педіатр",AC179/AG179,IF($B$177="Лікар-терапевт","х",IF($B$177="Лікар загальної практики - сімейний лікар",AC179/AG179,0)))</f>
        <v>0</v>
      </c>
      <c r="AD180" s="176">
        <f>IF($B$177="Лікар-педіатр","x",IF($B$177="Лікар-терапевт",AD179/AG179,IF($B$177="Лікар загальної практики - сімейний лікар",AD179/AG179,0)))</f>
        <v>0</v>
      </c>
      <c r="AE180" s="176">
        <f>IF($B$177="Лікар-педіатр","x",IF($B$177="Лікар-терапевт",AE179/AG179,IF($B$177="Лікар загальної практики - сімейний лікар",AE179/AG179,0)))</f>
        <v>0</v>
      </c>
      <c r="AF180" s="176">
        <f>IF($B$177="Лікар-педіатр","x",IF($B$177="Лікар-терапевт",AF179/AG179,IF($B$177="Лікар загальної практики - сімейний лікар",AF179/AG179,0)))</f>
        <v>0</v>
      </c>
      <c r="AG180" s="176">
        <f>SUM(AB180:AF180)</f>
        <v>0</v>
      </c>
      <c r="AH180" s="767"/>
      <c r="AI180" s="174"/>
      <c r="AJ180" s="771"/>
      <c r="AK180" s="774"/>
      <c r="AL180" s="774"/>
      <c r="AM180" s="761"/>
      <c r="AN180" s="779"/>
      <c r="AO180" s="779"/>
      <c r="AP180" s="779"/>
      <c r="AQ180" s="779"/>
      <c r="AR180" s="782"/>
    </row>
    <row r="181" spans="1:44" s="52" customFormat="1" ht="45" customHeight="1" thickBot="1" x14ac:dyDescent="0.3">
      <c r="A181" s="170"/>
      <c r="B181" s="763"/>
      <c r="C181" s="764"/>
      <c r="D181" s="765"/>
      <c r="E181" s="784"/>
      <c r="F181" s="177" t="s">
        <v>425</v>
      </c>
      <c r="G181" s="178">
        <f>IF($B$177="Лікар загальної практики - сімейний лікар",AVERAGE(G177:G179),IF($B$177="Лікар-педіатр",AVERAGE(G177:G179),IF($B$177="Лікар-терапевт","х",0)))</f>
        <v>0</v>
      </c>
      <c r="H181" s="178">
        <f>IF($B$177="Лікар загальної практики - сімейний лікар",AVERAGE(H177:H179),IF($B$177="Лікар-педіатр",AVERAGE(H177:H179),IF($B$177="Лікар-терапевт","х",0)))</f>
        <v>0</v>
      </c>
      <c r="I181" s="178">
        <f>IF($B$177="Лікар загальної практики - сімейний лікар",AVERAGE(I177:I179),IF($B$177="Лікар-педіатр","x",IF($B$177="Лікар-терапевт",AVERAGE(I177:I179),0)))</f>
        <v>0</v>
      </c>
      <c r="J181" s="178">
        <f>IF($B$177="Лікар загальної практики - сімейний лікар",AVERAGE(J177:J179),IF($B$177="Лікар-педіатр","x",IF($B$177="Лікар-терапевт",AVERAGE(J177:J179),0)))</f>
        <v>0</v>
      </c>
      <c r="K181" s="178">
        <f>IF($B$177="Лікар загальної практики - сімейний лікар",AVERAGE(K177:K179),IF($B$177="Лікар-педіатр","x",IF($B$177="Лікар-терапевт",AVERAGE(K177:K179),0)))</f>
        <v>0</v>
      </c>
      <c r="L181" s="179">
        <f>SUM(G181:K181)</f>
        <v>0</v>
      </c>
      <c r="M181" s="768"/>
      <c r="N181" s="178">
        <f>IF($B$177="Лікар загальної практики - сімейний лікар",AVERAGE(N177:N179),IF($B$177="Лікар-педіатр",AVERAGE(N177:N179),IF($B$177="Лікар-терапевт","х",0)))</f>
        <v>0</v>
      </c>
      <c r="O181" s="178">
        <f>IF($B$177="Лікар загальної практики - сімейний лікар",AVERAGE(O177:O179),IF($B$177="Лікар-педіатр",AVERAGE(O177:O179),IF($B$177="Лікар-терапевт","х",0)))</f>
        <v>0</v>
      </c>
      <c r="P181" s="178">
        <f>IF($B$177="Лікар загальної практики - сімейний лікар",AVERAGE(P177:P179),IF($B$177="Лікар-педіатр","x",IF($B$177="Лікар-терапевт",AVERAGE(P177:P179),0)))</f>
        <v>0</v>
      </c>
      <c r="Q181" s="178">
        <f>IF($B$177="Лікар загальної практики - сімейний лікар",AVERAGE(Q177:Q179),IF($B$177="Лікар-педіатр","x",IF($B$177="Лікар-терапевт",AVERAGE(Q177:Q179),0)))</f>
        <v>0</v>
      </c>
      <c r="R181" s="178">
        <f>IF($B$177="Лікар загальної практики - сімейний лікар",AVERAGE(R177:R179),IF($B$177="Лікар-педіатр","x",IF($B$177="Лікар-терапевт",AVERAGE(R177:R179),0)))</f>
        <v>0</v>
      </c>
      <c r="S181" s="179">
        <f>SUM(N181:R181)</f>
        <v>0</v>
      </c>
      <c r="T181" s="768"/>
      <c r="U181" s="178">
        <f>IF($B$177="Лікар загальної практики - сімейний лікар",AVERAGE(U177:U179),IF($B$177="Лікар-педіатр",AVERAGE(U177:U179),IF($B$177="Лікар-терапевт","х",0)))</f>
        <v>0</v>
      </c>
      <c r="V181" s="178">
        <f>IF($B$177="Лікар загальної практики - сімейний лікар",AVERAGE(V177:V179),IF($B$177="Лікар-педіатр",AVERAGE(V177:V179),IF($B$177="Лікар-терапевт","х",0)))</f>
        <v>0</v>
      </c>
      <c r="W181" s="178">
        <f>IF($B$177="Лікар загальної практики - сімейний лікар",AVERAGE(W177:W179),IF($B$177="Лікар-педіатр","x",IF($B$177="Лікар-терапевт",AVERAGE(W177:W179),0)))</f>
        <v>0</v>
      </c>
      <c r="X181" s="178">
        <f>IF($B$177="Лікар загальної практики - сімейний лікар",AVERAGE(X177:X179),IF($B$177="Лікар-педіатр","x",IF($B$177="Лікар-терапевт",AVERAGE(X177:X179),0)))</f>
        <v>0</v>
      </c>
      <c r="Y181" s="178">
        <f>IF($B$177="Лікар загальної практики - сімейний лікар",AVERAGE(Y177:Y179),IF($B$177="Лікар-педіатр","x",IF($B$177="Лікар-терапевт",AVERAGE(Y177:Y179),0)))</f>
        <v>0</v>
      </c>
      <c r="Z181" s="179">
        <f>SUM(U181:Y181)</f>
        <v>0</v>
      </c>
      <c r="AA181" s="768"/>
      <c r="AB181" s="178">
        <f>IF($B$177="Лікар загальної практики - сімейний лікар",AVERAGE(AB177:AB179),IF($B$177="Лікар-педіатр",AVERAGE(AB177:AB179),IF($B$177="Лікар-терапевт","х",0)))</f>
        <v>0</v>
      </c>
      <c r="AC181" s="178">
        <f>IF($B$177="Лікар загальної практики - сімейний лікар",AVERAGE(AC177:AC179),IF($B$177="Лікар-педіатр",AVERAGE(AC177:AC179),IF($B$177="Лікар-терапевт","х",0)))</f>
        <v>0</v>
      </c>
      <c r="AD181" s="178">
        <f>IF($B$177="Лікар загальної практики - сімейний лікар",AVERAGE(AD177:AD179),IF($B$177="Лікар-педіатр","x",IF($B$177="Лікар-терапевт",AVERAGE(AD177:AD179),0)))</f>
        <v>0</v>
      </c>
      <c r="AE181" s="178">
        <f>IF($B$177="Лікар загальної практики - сімейний лікар",AVERAGE(AE177:AE179),IF($B$177="Лікар-педіатр","x",IF($B$177="Лікар-терапевт",AVERAGE(AE177:AE179),0)))</f>
        <v>0</v>
      </c>
      <c r="AF181" s="178">
        <f>IF($B$177="Лікар загальної практики - сімейний лікар",AVERAGE(AF177:AF179),IF($B$177="Лікар-педіатр","x",IF($B$177="Лікар-терапевт",AVERAGE(AF177:AF179),0)))</f>
        <v>0</v>
      </c>
      <c r="AG181" s="179">
        <f>SUM(AB181:AF181)</f>
        <v>0</v>
      </c>
      <c r="AH181" s="769"/>
      <c r="AI181" s="174"/>
      <c r="AJ181" s="771"/>
      <c r="AK181" s="774"/>
      <c r="AL181" s="774"/>
      <c r="AM181" s="762"/>
      <c r="AN181" s="780"/>
      <c r="AO181" s="780"/>
      <c r="AP181" s="780"/>
      <c r="AQ181" s="780"/>
      <c r="AR181" s="783"/>
    </row>
    <row r="182" spans="1:44" s="52" customFormat="1" ht="40.5" x14ac:dyDescent="0.25">
      <c r="A182" s="170"/>
      <c r="B182" s="763"/>
      <c r="C182" s="764"/>
      <c r="D182" s="765"/>
      <c r="E182" s="764"/>
      <c r="F182" s="210" t="str">
        <f>IF(B177="Лікар-педіатр",Законод!$C$17,IF(B177="Лікар загальної практики - сімейний лікар",Законод!$C$21,IF(B177="Лікар-терапевт",Законод!$C$25,"х")))</f>
        <v>х</v>
      </c>
      <c r="G182" s="181">
        <f>IF($B$177="Лікар загальної практики - сімейний лікар",IF(L181&lt;=Законод!$C$22,G181,Законод!$C$22*'01_Доходи'!G180),IF($B$177="Лікар-педіатр",IF(L181&lt;=Законод!$C$18,G181,Законод!$C$18*'01_Доходи'!G180),IF($B$177="Лікар-терапевт","x",0)))</f>
        <v>0</v>
      </c>
      <c r="H182" s="181">
        <f>IF($B$177="Лікар загальної практики - сімейний лікар",IF(L181&lt;=Законод!$C$22,H181,Законод!$C$22*'01_Доходи'!H180),IF($B$177="Лікар-педіатр",IF(L181&lt;=Законод!$C$18,H181,Законод!$C$18*'01_Доходи'!H180),IF($B$177="Лікар-терапевт","x",0)))</f>
        <v>0</v>
      </c>
      <c r="I182" s="181">
        <f>IF($B$177="Лікар загальної практики - сімейний лікар",IF(L181&lt;=Законод!$C$22,I181,Законод!$C$22*'01_Доходи'!I180),IF($B$177="Лікар-педіатр","x",IF($B$177="Лікар-терапевт",IF(L181&lt;=Законод!$C$26,I181,Законод!$C$26*'01_Доходи'!I180),0)))</f>
        <v>0</v>
      </c>
      <c r="J182" s="181">
        <f>IF($B$177="Лікар загальної практики - сімейний лікар",IF(L181&lt;=Законод!$C$22,J181,Законод!$C$22*'01_Доходи'!J180),IF($B$177="Лікар-педіатр","x",IF($B$177="Лікар-терапевт",IF(L181&lt;=Законод!$C$26,J181,Законод!$C$26*'01_Доходи'!J180),0)))</f>
        <v>0</v>
      </c>
      <c r="K182" s="181">
        <f>IF($B$177="Лікар загальної практики - сімейний лікар",IF(L181&lt;=Законод!$C$22,K181,Законод!$C$22*'01_Доходи'!K180),IF($B$177="Лікар-педіатр","x",IF($B$177="Лікар-терапевт",IF(L181&lt;=Законод!$C$26,K181,Законод!$C$26*'01_Доходи'!K180),0)))</f>
        <v>0</v>
      </c>
      <c r="L182" s="182">
        <f>SUM(G182:K182)</f>
        <v>0</v>
      </c>
      <c r="M182" s="767"/>
      <c r="N182" s="181">
        <f>IF($B$177="Лікар загальної практики - сімейний лікар",IF(S181&lt;=Законод!$C$22,N181,Законод!$C$22*'01_Доходи'!N180),IF($B$177="Лікар-педіатр",IF(S181&lt;=Законод!$C$18,N181,Законод!$C$18*'01_Доходи'!N180),IF($B$177="Лікар-терапевт","x",0)))</f>
        <v>0</v>
      </c>
      <c r="O182" s="181">
        <f>IF($B$177="Лікар загальної практики - сімейний лікар",IF(S181&lt;=Законод!$C$22,O181,Законод!$C$22*'01_Доходи'!O180),IF($B$177="Лікар-педіатр",IF(S181&lt;=Законод!$C$18,O181,Законод!$C$18*'01_Доходи'!O180),IF($B$177="Лікар-терапевт","x",0)))</f>
        <v>0</v>
      </c>
      <c r="P182" s="181">
        <f>IF($B$177="Лікар загальної практики - сімейний лікар",IF(S181&lt;=Законод!$C$22,P181,Законод!$C$22*'01_Доходи'!P180),IF($B$177="Лікар-педіатр","x",IF($B$177="Лікар-терапевт",IF(S181&lt;=Законод!$C$26,P181,Законод!$C$26*'01_Доходи'!P180),0)))</f>
        <v>0</v>
      </c>
      <c r="Q182" s="181">
        <f>IF($B$177="Лікар загальної практики - сімейний лікар",IF(S181&lt;=Законод!$C$22,Q181,Законод!$C$22*'01_Доходи'!Q180),IF($B$177="Лікар-педіатр","x",IF($B$177="Лікар-терапевт",IF(S181&lt;=Законод!$C$26,Q181,Законод!$C$26*'01_Доходи'!Q180),0)))</f>
        <v>0</v>
      </c>
      <c r="R182" s="181">
        <f>IF($B$177="Лікар загальної практики - сімейний лікар",IF(S181&lt;=Законод!$C$22,R181,Законод!$C$22*'01_Доходи'!R180),IF($B$177="Лікар-педіатр","x",IF($B$177="Лікар-терапевт",IF(S181&lt;=Законод!$C$26,R181,Законод!$C$26*'01_Доходи'!R180),0)))</f>
        <v>0</v>
      </c>
      <c r="S182" s="182">
        <f>SUM(N182:R182)</f>
        <v>0</v>
      </c>
      <c r="T182" s="767"/>
      <c r="U182" s="181">
        <f>IF($B$177="Лікар загальної практики - сімейний лікар",IF(Z181&lt;=Законод!$C$22,U181,Законод!$C$22*'01_Доходи'!U180),IF($B$177="Лікар-педіатр",IF(Z181&lt;=Законод!$C$18,U181,Законод!$C$18*'01_Доходи'!U180),IF($B$177="Лікар-терапевт","x",0)))</f>
        <v>0</v>
      </c>
      <c r="V182" s="181">
        <f>IF($B$177="Лікар загальної практики - сімейний лікар",IF(Z181&lt;=Законод!$C$22,V181,Законод!$C$22*'01_Доходи'!V180),IF($B$177="Лікар-педіатр",IF(Z181&lt;=Законод!$C$18,V181,Законод!$C$18*'01_Доходи'!V180),IF($B$177="Лікар-терапевт","x",0)))</f>
        <v>0</v>
      </c>
      <c r="W182" s="181">
        <f>IF($B$177="Лікар загальної практики - сімейний лікар",IF(Z181&lt;=Законод!$C$22,W181,Законод!$C$22*'01_Доходи'!W180),IF($B$177="Лікар-педіатр","x",IF($B$177="Лікар-терапевт",IF(Z181&lt;=Законод!$C$26,W181,Законод!$C$26*'01_Доходи'!W180),0)))</f>
        <v>0</v>
      </c>
      <c r="X182" s="181">
        <f>IF($B$177="Лікар загальної практики - сімейний лікар",IF(Z181&lt;=Законод!$C$22,X181,Законод!$C$22*'01_Доходи'!X180),IF($B$177="Лікар-педіатр","x",IF($B$177="Лікар-терапевт",IF(Z181&lt;=Законод!$C$26,X181,Законод!$C$26*'01_Доходи'!X180),0)))</f>
        <v>0</v>
      </c>
      <c r="Y182" s="181">
        <f>IF($B$177="Лікар загальної практики - сімейний лікар",IF(Z181&lt;=Законод!$C$22,Y181,Законод!$C$22*'01_Доходи'!Y180),IF($B$177="Лікар-педіатр","x",IF($B$177="Лікар-терапевт",IF(Z181&lt;=Законод!$C$26,Y181,Законод!$C$26*'01_Доходи'!Y180),0)))</f>
        <v>0</v>
      </c>
      <c r="Z182" s="182">
        <f>SUM(U182:Y182)</f>
        <v>0</v>
      </c>
      <c r="AA182" s="767"/>
      <c r="AB182" s="181">
        <f>IF($B$177="Лікар загальної практики - сімейний лікар",IF(AG181&lt;=Законод!$C$22,AB181,Законод!$C$22*'01_Доходи'!AB180),IF($B$177="Лікар-педіатр",IF(AG181&lt;=Законод!$C$18,AB181,Законод!$C$18*'01_Доходи'!AB180),IF($B$177="Лікар-терапевт","x",0)))</f>
        <v>0</v>
      </c>
      <c r="AC182" s="181">
        <f>IF($B$177="Лікар загальної практики - сімейний лікар",IF(AG181&lt;=Законод!$C$22,AC181,Законод!$C$22*'01_Доходи'!AC180),IF($B$177="Лікар-педіатр",IF(AG181&lt;=Законод!$C$18,AC181,Законод!$C$18*'01_Доходи'!AC180),IF($B$177="Лікар-терапевт","x",0)))</f>
        <v>0</v>
      </c>
      <c r="AD182" s="181">
        <f>IF($B$177="Лікар загальної практики - сімейний лікар",IF(AG181&lt;=Законод!$C$22,AD181,Законод!$C$22*'01_Доходи'!AD180),IF($B$177="Лікар-педіатр","x",IF($B$177="Лікар-терапевт",IF(AG181&lt;=Законод!$C$26,AD181,Законод!$C$26*'01_Доходи'!AD180),0)))</f>
        <v>0</v>
      </c>
      <c r="AE182" s="181">
        <f>IF($B$177="Лікар загальної практики - сімейний лікар",IF(AG181&lt;=Законод!$C$22,AE181,Законод!$C$22*'01_Доходи'!AE180),IF($B$177="Лікар-педіатр","x",IF($B$177="Лікар-терапевт",IF(AG181&lt;=Законод!$C$26,AE181,Законод!$C$26*'01_Доходи'!AE180),0)))</f>
        <v>0</v>
      </c>
      <c r="AF182" s="181">
        <f>IF($B$177="Лікар загальної практики - сімейний лікар",IF(AG181&lt;=Законод!$C$22,AF181,Законод!$C$22*'01_Доходи'!AF180),IF($B$177="Лікар-педіатр","x",IF($B$177="Лікар-терапевт",IF(AG181&lt;=Законод!$C$26,AF181,Законод!$C$26*'01_Доходи'!AF180),0)))</f>
        <v>0</v>
      </c>
      <c r="AG182" s="182">
        <f>SUM(AB182:AF182)</f>
        <v>0</v>
      </c>
      <c r="AH182" s="767"/>
      <c r="AI182" s="174"/>
      <c r="AJ182" s="771"/>
      <c r="AK182" s="774"/>
      <c r="AL182" s="774"/>
      <c r="AM182" s="318" t="s">
        <v>186</v>
      </c>
      <c r="AN182" s="183">
        <f>IF(B177="Лікар загальної практики - сімейний лікар",G182*Законод!$C$11+'01_Доходи'!H182*Законод!$D$11+'01_Доходи'!I182*Законод!$E$11+'01_Доходи'!J182*Законод!$F$11+'01_Доходи'!K182*Законод!$G$11,IF(B177="Лікар-педіатр",G182*Законод!$C$11+'01_Доходи'!H182*Законод!$D$11,IF(B177="Лікар-терапевт",'01_Доходи'!I182*Законод!$E$11+'01_Доходи'!J182*Законод!$F$11+'01_Доходи'!K182*Законод!$G$11,0)))</f>
        <v>0</v>
      </c>
      <c r="AO182" s="183">
        <f>IF(B177="Лікар загальної практики - сімейний лікар",N182*Законод!$C$11+'01_Доходи'!O182*Законод!$D$11+'01_Доходи'!P182*Законод!$E$11+'01_Доходи'!Q182*Законод!$F$11+'01_Доходи'!R182*Законод!$G$11,IF(B177="Лікар-педіатр",N182*Законод!$C$11+'01_Доходи'!O182*Законод!$D$11,IF(B177="Лікар-терапевт",'01_Доходи'!P182*Законод!$E$11+'01_Доходи'!Q182*Законод!$F$11+'01_Доходи'!R182*Законод!$G$11,0)))</f>
        <v>0</v>
      </c>
      <c r="AP182" s="183">
        <f>IF(B177="Лікар загальної практики - сімейний лікар",U182*Законод!$C$11+'01_Доходи'!V182*Законод!$D$11+'01_Доходи'!W182*Законод!$E$11+'01_Доходи'!X182*Законод!$F$11+'01_Доходи'!Y182*Законод!$G$11,IF(B177="Лікар-педіатр",U182*Законод!$C$11+'01_Доходи'!V182*Законод!$D$11,IF(B177="Лікар-терапевт",'01_Доходи'!W182*Законод!$E$11+'01_Доходи'!X182*Законод!$F$11+'01_Доходи'!Y182*Законод!$G$11,0)))</f>
        <v>0</v>
      </c>
      <c r="AQ182" s="183">
        <f>IF(B177="Лікар загальної практики - сімейний лікар",AB182*Законод!$C$11+'01_Доходи'!AC182*Законод!$D$11+'01_Доходи'!AD182*Законод!$E$11+'01_Доходи'!AE182*Законод!$F$11+'01_Доходи'!AF182*Законод!$G$11,IF(B177="Лікар-педіатр",AB182*Законод!$C$11+'01_Доходи'!AC182*Законод!$D$11,IF(B177="Лікар-терапевт",'01_Доходи'!AD182*Законод!$E$11+'01_Доходи'!AE182*Законод!$F$11+'01_Доходи'!AF182*Законод!$G$11,0)))</f>
        <v>0</v>
      </c>
      <c r="AR182" s="184">
        <f>SUM(AN182:AQ182)</f>
        <v>0</v>
      </c>
    </row>
    <row r="183" spans="1:44" s="52" customFormat="1" ht="31.9" customHeight="1" x14ac:dyDescent="0.25">
      <c r="A183" s="170"/>
      <c r="B183" s="763"/>
      <c r="C183" s="764"/>
      <c r="D183" s="765"/>
      <c r="E183" s="764"/>
      <c r="F183" s="211" t="str">
        <f>IF(B177="Лікар-педіатр",Законод!$E$17,IF(B177="Лікар загальної практики - сімейний лікар",Законод!$E$21,IF(B177="Лікар-терапевт",Законод!$E$25,"х")))</f>
        <v>х</v>
      </c>
      <c r="G183" s="776" t="s">
        <v>158</v>
      </c>
      <c r="H183" s="776"/>
      <c r="I183" s="776"/>
      <c r="J183" s="776"/>
      <c r="K183" s="776"/>
      <c r="L183" s="169">
        <f>IF($B$177="Лікар загальної практики - сімейний лікар",IF(L181&lt;Законод!$C$22,0,(IF(AND(L181&gt;=Законод!$E$22,L181&lt;=Законод!$E$23),L181-Законод!$C$22,IF('01_Доходи'!L181&gt;=Законод!$F$22,Законод!$E$24,0)))),IF($B$177="Лікар-педіатр",IF(L181&lt;Законод!$C$18,0,(IF(AND(L181&gt;=Законод!$E$18,L181&lt;=Законод!$E$19),L181-Законод!$C$18,IF('01_Доходи'!L181&gt;=Законод!$F$18,Законод!$E$20,0)))),IF($B$177="Лікар-терапевт",IF(L181&lt;Законод!$C$26,0,(IF(AND(L181&gt;=Законод!$E$26,L181&lt;=Законод!$E$27),L181-Законод!$C$26,IF('01_Доходи'!L181&gt;=Законод!$F$26,Законод!$E$28,0)))),0)))</f>
        <v>0</v>
      </c>
      <c r="M183" s="767"/>
      <c r="N183" s="776" t="s">
        <v>158</v>
      </c>
      <c r="O183" s="776"/>
      <c r="P183" s="776"/>
      <c r="Q183" s="776"/>
      <c r="R183" s="776"/>
      <c r="S183" s="169">
        <f>IF($B$177="Лікар загальної практики - сімейний лікар",IF(S181&lt;Законод!$C$22,0,(IF(AND(S181&gt;=Законод!$E$22,S181&lt;=Законод!$E$23),S181-Законод!$C$22,IF('01_Доходи'!S181&gt;=Законод!$F$22,Законод!$E$24,0)))),IF($B$177="Лікар-педіатр",IF(S181&lt;Законод!$C$18,0,(IF(AND(S181&gt;=Законод!$E$18,S181&lt;=Законод!$E$19),S181-Законод!$C$18,IF('01_Доходи'!S181&gt;=Законод!$F$18,Законод!$E$20,0)))),IF($B$177="Лікар-терапевт",IF(S181&lt;Законод!$C$26,0,(IF(AND(S181&gt;=Законод!$E$26,S181&lt;=Законод!$E$27),S181-Законод!$C$26,IF('01_Доходи'!S181&gt;=Законод!$F$26,Законод!$E$28,0)))),0)))</f>
        <v>0</v>
      </c>
      <c r="T183" s="767"/>
      <c r="U183" s="776" t="s">
        <v>158</v>
      </c>
      <c r="V183" s="776"/>
      <c r="W183" s="776"/>
      <c r="X183" s="776"/>
      <c r="Y183" s="776"/>
      <c r="Z183" s="169">
        <f>IF($B$177="Лікар загальної практики - сімейний лікар",IF(Z181&lt;Законод!$C$22,0,(IF(AND(Z181&gt;=Законод!$E$22,Z181&lt;=Законод!$E$23),Z181-Законод!$C$22,IF('01_Доходи'!Z181&gt;=Законод!$F$22,Законод!$E$24,0)))),IF($B$177="Лікар-педіатр",IF(Z181&lt;Законод!$C$18,0,(IF(AND(Z181&gt;=Законод!$E$18,Z181&lt;=Законод!$E$19),Z181-Законод!$C$18,IF('01_Доходи'!Z181&gt;=Законод!$F$18,Законод!$E$20,0)))),IF($B$177="Лікар-терапевт",IF(Z181&lt;Законод!$C$26,0,(IF(AND(Z181&gt;=Законод!$E$26,Z181&lt;=Законод!$E$27),Z181-Законод!$C$26,IF('01_Доходи'!Z181&gt;=Законод!$F$26,Законод!$E$28,0)))),0)))</f>
        <v>0</v>
      </c>
      <c r="AA183" s="767"/>
      <c r="AB183" s="776" t="s">
        <v>158</v>
      </c>
      <c r="AC183" s="776"/>
      <c r="AD183" s="776"/>
      <c r="AE183" s="776"/>
      <c r="AF183" s="776"/>
      <c r="AG183" s="169">
        <f>IF($B$177="Лікар загальної практики - сімейний лікар",IF(AG181&lt;Законод!$C$22,0,(IF(AND(AG181&gt;=Законод!$E$22,AG181&lt;=Законод!$E$23),AG181-Законод!$C$22,IF('01_Доходи'!AG181&gt;=Законод!$F$22,Законод!$E$24,0)))),IF($B$177="Лікар-педіатр",IF(AG181&lt;Законод!$C$18,0,(IF(AND(AG181&gt;=Законод!$E$18,AG181&lt;=Законод!$E$19),AG181-Законод!$C$18,IF('01_Доходи'!AG181&gt;=Законод!$F$18,Законод!$E$20,0)))),IF($B$177="Лікар-терапевт",IF(AG181&lt;Законод!$C$26,0,(IF(AND(AG181&gt;=Законод!$E$26,AG181&lt;=Законод!$E$27),AG181-Законод!$C$26,IF('01_Доходи'!AG181&gt;=Законод!$F$26,Законод!$E$28,0)))),0)))</f>
        <v>0</v>
      </c>
      <c r="AH183" s="767"/>
      <c r="AI183" s="174"/>
      <c r="AJ183" s="771"/>
      <c r="AK183" s="774"/>
      <c r="AL183" s="774"/>
      <c r="AM183" s="757" t="s">
        <v>187</v>
      </c>
      <c r="AN183" s="183">
        <f>IF(B177="Лікар загальної практики - сімейний лікар",L183*Законод!$C$9/4*Законод!$E$16,IF(B177="Лікар-педіатр",L183*Законод!$C$9/4*Законод!$E$16,IF(B177="Лікар-терапевт",L183*Законод!$C$9/4*Законод!$E$16,0)))</f>
        <v>0</v>
      </c>
      <c r="AO183" s="183">
        <f>IF(B177="Лікар загальної практики - сімейний лікар",S183*Законод!$C$9/4*Законод!$E$16,IF(B177="Лікар-педіатр",S183*Законод!$C$9/4*Законод!$E$16,IF(B177="Лікар-терапевт",S183*Законод!$C$9/4*Законод!$E$16,0)))</f>
        <v>0</v>
      </c>
      <c r="AP183" s="183">
        <f>IF(B177="Лікар загальної практики - сімейний лікар",Z183*Законод!$C$9/4*Законод!$E$16,IF(B177="Лікар-педіатр",Z183*Законод!$C$9/4*Законод!$E$16,IF(B177="Лікар-терапевт",Z183*Законод!$C$9/4*Законод!$E$16,0)))</f>
        <v>0</v>
      </c>
      <c r="AQ183" s="183">
        <f>IF(B177="Лікар загальної практики - сімейний лікар",AG183*Законод!$C$9/4*Законод!$E$16,IF(B177="Лікар-педіатр",AG183*Законод!$C$9/4*Законод!$E$16,IF(B177="Лікар-терапевт",AG183*Законод!$C$9/4*Законод!$E$16,0)))</f>
        <v>0</v>
      </c>
      <c r="AR183" s="184">
        <f>SUM(AN183:AQ183)</f>
        <v>0</v>
      </c>
    </row>
    <row r="184" spans="1:44" s="52" customFormat="1" ht="31.9" customHeight="1" x14ac:dyDescent="0.25">
      <c r="A184" s="170"/>
      <c r="B184" s="763"/>
      <c r="C184" s="764"/>
      <c r="D184" s="765"/>
      <c r="E184" s="764"/>
      <c r="F184" s="211" t="str">
        <f>IF(B177="Лікар-педіатр",Законод!$F$17,IF(B177="Лікар загальної практики - сімейний лікар",Законод!$F$21,IF(B177="Лікар-терапевт",Законод!$F$25,"х")))</f>
        <v>х</v>
      </c>
      <c r="G184" s="776" t="s">
        <v>158</v>
      </c>
      <c r="H184" s="776"/>
      <c r="I184" s="776"/>
      <c r="J184" s="776"/>
      <c r="K184" s="776"/>
      <c r="L184" s="169">
        <f>IF($B$177="Лікар загальної практики - сімейний лікар",IF(L181&lt;Законод!$C$22,0,(IF(AND(L181&gt;=Законод!$F$22,L181&lt;=Законод!$F$23),L181-Законод!$E$23,IF('01_Доходи'!L181&gt;=Законод!$G$22,Законод!$F$24,0)))),IF($B$177="Лікар-педіатр",IF(L181&lt;Законод!$C$18,0,(IF(AND(L181&gt;=Законод!$F$18,L181&lt;=Законод!$F$19),L181-Законод!$E$19,IF('01_Доходи'!L181&gt;=Законод!$G$18,Законод!$F$20,0)))),IF($B$177="Лікар-терапевт",IF(L181&lt;Законод!$C$26,0,(IF(AND(L181&gt;=Законод!$F$26,L181&lt;=Законод!$F$27),L181-Законод!$E$27,IF('01_Доходи'!L181&gt;=Законод!$G$26,Законод!$F$28,0)))),0)))</f>
        <v>0</v>
      </c>
      <c r="M184" s="767"/>
      <c r="N184" s="776" t="s">
        <v>158</v>
      </c>
      <c r="O184" s="776"/>
      <c r="P184" s="776"/>
      <c r="Q184" s="776"/>
      <c r="R184" s="776"/>
      <c r="S184" s="169">
        <f>IF($B$177="Лікар загальної практики - сімейний лікар",IF(S181&lt;Законод!$C$22,0,(IF(AND(S181&gt;=Законод!$F$22,S181&lt;=Законод!$F$23),S181-Законод!$E$23,IF('01_Доходи'!S181&gt;=Законод!$G$22,Законод!$F$24,0)))),IF($B$177="Лікар-педіатр",IF(S181&lt;Законод!$C$18,0,(IF(AND(S181&gt;=Законод!$F$18,S181&lt;=Законод!$F$19),S181-Законод!$E$19,IF('01_Доходи'!S181&gt;=Законод!$G$18,Законод!$F$20,0)))),IF($B$177="Лікар-терапевт",IF(S181&lt;Законод!$C$26,0,(IF(AND(S181&gt;=Законод!$F$26,S181&lt;=Законод!$F$27),S181-Законод!$E$27,IF('01_Доходи'!S181&gt;=Законод!$G$26,Законод!$F$28,0)))),0)))</f>
        <v>0</v>
      </c>
      <c r="T184" s="767"/>
      <c r="U184" s="776" t="s">
        <v>158</v>
      </c>
      <c r="V184" s="776"/>
      <c r="W184" s="776"/>
      <c r="X184" s="776"/>
      <c r="Y184" s="776"/>
      <c r="Z184" s="169">
        <f>IF($B$177="Лікар загальної практики - сімейний лікар",IF(Z181&lt;Законод!$C$22,0,(IF(AND(Z181&gt;=Законод!$F$22,Z181&lt;=Законод!$F$23),Z181-Законод!$E$23,IF('01_Доходи'!Z181&gt;=Законод!$G$22,Законод!$F$24,0)))),IF($B$177="Лікар-педіатр",IF(Z181&lt;Законод!$C$18,0,(IF(AND(Z181&gt;=Законод!$F$18,Z181&lt;=Законод!$F$19),Z181-Законод!$E$19,IF('01_Доходи'!Z181&gt;=Законод!$G$18,Законод!$F$20,0)))),IF($B$177="Лікар-терапевт",IF(Z181&lt;Законод!$C$26,0,(IF(AND(Z181&gt;=Законод!$F$26,Z181&lt;=Законод!$F$27),Z181-Законод!$E$27,IF('01_Доходи'!Z181&gt;=Законод!$G$26,Законод!$F$28,0)))),0)))</f>
        <v>0</v>
      </c>
      <c r="AA184" s="767"/>
      <c r="AB184" s="776" t="s">
        <v>158</v>
      </c>
      <c r="AC184" s="776"/>
      <c r="AD184" s="776"/>
      <c r="AE184" s="776"/>
      <c r="AF184" s="776"/>
      <c r="AG184" s="169">
        <f>IF($B$177="Лікар загальної практики - сімейний лікар",IF(AG181&lt;Законод!$C$22,0,(IF(AND(AG181&gt;=Законод!$F$22,AG181&lt;=Законод!$F$23),AG181-Законод!$E$23,IF('01_Доходи'!AG181&gt;=Законод!$G$22,Законод!$F$24,0)))),IF($B$177="Лікар-педіатр",IF(AG181&lt;Законод!$C$18,0,(IF(AND(AG181&gt;=Законод!$F$18,AG181&lt;=Законод!$F$19),AG181-Законод!$E$19,IF('01_Доходи'!AG181&gt;=Законод!$G$18,Законод!$F$20,0)))),IF($B$177="Лікар-терапевт",IF(AG181&lt;Законод!$C$26,0,(IF(AND(AG181&gt;=Законод!$F$26,AG181&lt;=Законод!$F$27),AG181-Законод!$E$27,IF('01_Доходи'!AG181&gt;=Законод!$G$26,Законод!$F$28,0)))),0)))</f>
        <v>0</v>
      </c>
      <c r="AH184" s="767"/>
      <c r="AI184" s="174"/>
      <c r="AJ184" s="771"/>
      <c r="AK184" s="774"/>
      <c r="AL184" s="774"/>
      <c r="AM184" s="758"/>
      <c r="AN184" s="183">
        <f>IF(B177="Лікар загальної практики - сімейний лікар",L184*Законод!$C$9/4*Законод!$F$16,IF(B177="Лікар-педіатр",L184*Законод!$C$9/4*Законод!$F$16,IF(B177="Лікар-терапевт",L184*Законод!$C$9/4*Законод!$F$16,0)))</f>
        <v>0</v>
      </c>
      <c r="AO184" s="183">
        <f>IF(B177="Лікар загальної практики - сімейний лікар",S184*Законод!$C$9/4*Законод!$F$16,IF(B177="Лікар-педіатр",S184*Законод!$C$9/4*Законод!$F$16,IF(B177="Лікар-терапевт",S184*Законод!$C$9/4*Законод!$F$16,0)))</f>
        <v>0</v>
      </c>
      <c r="AP184" s="183">
        <f>IF(B177="Лікар загальної практики - сімейний лікар",Z184*Законод!$C$9/4*Законод!$F$16,IF(B177="Лікар-педіатр",Z184*Законод!$C$9/4*Законод!$F$16,IF(B177="Лікар-терапевт",Z184*Законод!$C$9/4*Законод!$F$16,0)))</f>
        <v>0</v>
      </c>
      <c r="AQ184" s="183">
        <f>IF(B177="Лікар загальної практики - сімейний лікар",AG184*Законод!$C$9/4*Законод!$F$16,IF(B177="Лікар-педіатр",AG184*Законод!$C$9/4*Законод!$F$16,IF(B177="Лікар-терапевт",AG184*Законод!$C$9/4*Законод!$F$16,0)))</f>
        <v>0</v>
      </c>
      <c r="AR184" s="184">
        <f>SUM(AN184:AQ184)</f>
        <v>0</v>
      </c>
    </row>
    <row r="185" spans="1:44" s="52" customFormat="1" ht="31.9" customHeight="1" x14ac:dyDescent="0.25">
      <c r="A185" s="170"/>
      <c r="B185" s="763"/>
      <c r="C185" s="764"/>
      <c r="D185" s="765"/>
      <c r="E185" s="764"/>
      <c r="F185" s="211" t="str">
        <f>IF(B177="Лікар-педіатр",Законод!$G$17,IF(B177="Лікар загальної практики - сімейний лікар",Законод!$G$21,IF(B177="Лікар-терапевт",Законод!$G$25,"х")))</f>
        <v>х</v>
      </c>
      <c r="G185" s="776" t="s">
        <v>158</v>
      </c>
      <c r="H185" s="776"/>
      <c r="I185" s="776"/>
      <c r="J185" s="776"/>
      <c r="K185" s="776"/>
      <c r="L185" s="169">
        <f>IF($B$177="Лікар загальної практики - сімейний лікар",IF(L181&lt;Законод!$C$22,0,(IF(AND(L181&gt;=Законод!$G$22,L181&lt;=Законод!$G$23),L181-Законод!$F$23,IF('01_Доходи'!L181&gt;=Законод!$H$22,Законод!$G$24,0)))),IF($B$177="Лікар-педіатр",IF(L181&lt;Законод!$C$18,0,(IF(AND(L181&gt;=Законод!$G$18,L181&lt;=Законод!$G$19),L181-Законод!$F$19,IF('01_Доходи'!L181&gt;=Законод!$H$18,Законод!$G$20,0)))),IF($B$177="Лікар-терапевт",IF(L181&lt;Законод!$C$26,0,(IF(AND(L181&gt;=Законод!$G$26,L181&lt;=Законод!$G$27),L181-Законод!$F$27,IF('01_Доходи'!L181&gt;=Законод!$H$26,Законод!$G$28,0)))),0)))</f>
        <v>0</v>
      </c>
      <c r="M185" s="767"/>
      <c r="N185" s="776" t="s">
        <v>158</v>
      </c>
      <c r="O185" s="776"/>
      <c r="P185" s="776"/>
      <c r="Q185" s="776"/>
      <c r="R185" s="776"/>
      <c r="S185" s="169">
        <f>IF($B$177="Лікар загальної практики - сімейний лікар",IF(S181&lt;Законод!$C$22,0,(IF(AND(S181&gt;=Законод!$G$22,S181&lt;=Законод!$G$23),S181-Законод!$F$23,IF('01_Доходи'!S181&gt;=Законод!$H$22,Законод!$G$24,0)))),IF($B$177="Лікар-педіатр",IF(S181&lt;Законод!$C$18,0,(IF(AND(S181&gt;=Законод!$G$18,S181&lt;=Законод!$G$19),S181-Законод!$F$19,IF('01_Доходи'!S181&gt;=Законод!$H$18,Законод!$G$20,0)))),IF($B$177="Лікар-терапевт",IF(S181&lt;Законод!$C$26,0,(IF(AND(S181&gt;=Законод!$G$26,S181&lt;=Законод!$G$27),S181-Законод!$F$27,IF('01_Доходи'!S181&gt;=Законод!$H$26,Законод!$G$28,0)))),0)))</f>
        <v>0</v>
      </c>
      <c r="T185" s="767"/>
      <c r="U185" s="776" t="s">
        <v>158</v>
      </c>
      <c r="V185" s="776"/>
      <c r="W185" s="776"/>
      <c r="X185" s="776"/>
      <c r="Y185" s="776"/>
      <c r="Z185" s="169">
        <f>IF($B$177="Лікар загальної практики - сімейний лікар",IF(Z181&lt;Законод!$C$22,0,(IF(AND(Z181&gt;=Законод!$G$22,Z181&lt;=Законод!$G$23),Z181-Законод!$F$23,IF('01_Доходи'!Z181&gt;=Законод!$H$22,Законод!$G$24,0)))),IF($B$177="Лікар-педіатр",IF(Z181&lt;Законод!$C$18,0,(IF(AND(Z181&gt;=Законод!$G$18,Z181&lt;=Законод!$G$19),Z181-Законод!$F$19,IF('01_Доходи'!Z181&gt;=Законод!$H$18,Законод!$G$20,0)))),IF($B$177="Лікар-терапевт",IF(Z181&lt;Законод!$C$26,0,(IF(AND(Z181&gt;=Законод!$G$26,Z181&lt;=Законод!$G$27),Z181-Законод!$F$27,IF('01_Доходи'!Z181&gt;=Законод!$H$26,Законод!$G$28,0)))),0)))</f>
        <v>0</v>
      </c>
      <c r="AA185" s="767"/>
      <c r="AB185" s="776" t="s">
        <v>158</v>
      </c>
      <c r="AC185" s="776"/>
      <c r="AD185" s="776"/>
      <c r="AE185" s="776"/>
      <c r="AF185" s="776"/>
      <c r="AG185" s="169">
        <f>IF($B$177="Лікар загальної практики - сімейний лікар",IF(AG181&lt;Законод!$C$22,0,(IF(AND(AG181&gt;=Законод!$G$22,AG181&lt;=Законод!$G$23),AG181-Законод!$F$23,IF('01_Доходи'!AG181&gt;=Законод!$H$22,Законод!$G$24,0)))),IF($B$177="Лікар-педіатр",IF(AG181&lt;Законод!$C$18,0,(IF(AND(AG181&gt;=Законод!$G$18,AG181&lt;=Законод!$G$19),AG181-Законод!$F$19,IF('01_Доходи'!AG181&gt;=Законод!$H$18,Законод!$G$20,0)))),IF($B$177="Лікар-терапевт",IF(AG181&lt;Законод!$C$26,0,(IF(AND(AG181&gt;=Законод!$G$26,AG181&lt;=Законод!$G$27),AG181-Законод!$F$27,IF('01_Доходи'!AG181&gt;=Законод!$H$26,Законод!$G$28,0)))),0)))</f>
        <v>0</v>
      </c>
      <c r="AH185" s="767"/>
      <c r="AI185" s="174"/>
      <c r="AJ185" s="771"/>
      <c r="AK185" s="774"/>
      <c r="AL185" s="774"/>
      <c r="AM185" s="758"/>
      <c r="AN185" s="183">
        <f>IF(B177="Лікар загальної практики - сімейний лікар",L185*Законод!$C$9/4*Законод!$G$16,IF(B177="Лікар-педіатр",L185*Законод!$C$9/4*Законод!$G$16,IF(B177="Лікар-терапевт",L185*Законод!$C$9/4*Законод!$G$16,0)))</f>
        <v>0</v>
      </c>
      <c r="AO185" s="183">
        <f>IF(B177="Лікар загальної практики - сімейний лікар",S185*Законод!$C$9/4*Законод!$G$16,IF(B177="Лікар-педіатр",S185*Законод!$C$9/4*Законод!$G$16,IF(B177="Лікар-терапевт",S185*Законод!$C$9/4*Законод!$G$16,0)))</f>
        <v>0</v>
      </c>
      <c r="AP185" s="183">
        <f>IF(B177="Лікар загальної практики - сімейний лікар",Z185*Законод!$C$9/4*Законод!$G$16,IF(B177="Лікар-педіатр",Z185*Законод!$C$9/4*Законод!$G$16,IF(B177="Лікар-терапевт",Z185*Законод!$C$9/4*Законод!$G$16,0)))</f>
        <v>0</v>
      </c>
      <c r="AQ185" s="183">
        <f>IF(B177="Лікар загальної практики - сімейний лікар",AG185*Законод!$C$9/4*Законод!$G$16,IF(B177="Лікар-педіатр",AG185*Законод!$C$9/4*Законод!$G$16,IF(B177="Лікар-терапевт",AG185*Законод!$C$9/4*Законод!$G$16,0)))</f>
        <v>0</v>
      </c>
      <c r="AR185" s="184">
        <f t="shared" ref="AR185" si="50">SUM(AN185:AQ185)</f>
        <v>0</v>
      </c>
    </row>
    <row r="186" spans="1:44" s="52" customFormat="1" ht="31.9" customHeight="1" x14ac:dyDescent="0.25">
      <c r="A186" s="170"/>
      <c r="B186" s="763"/>
      <c r="C186" s="764"/>
      <c r="D186" s="765"/>
      <c r="E186" s="764"/>
      <c r="F186" s="211" t="str">
        <f>IF(B177="Лікар-педіатр",Законод!$H$17,IF(B177="Лікар загальної практики - сімейний лікар",Законод!$H$21,IF(B177="Лікар-терапевт",Законод!$H$25,"х")))</f>
        <v>х</v>
      </c>
      <c r="G186" s="776" t="s">
        <v>158</v>
      </c>
      <c r="H186" s="776"/>
      <c r="I186" s="776"/>
      <c r="J186" s="776"/>
      <c r="K186" s="776"/>
      <c r="L186" s="169">
        <f>IF($B$177="Лікар загальної практики - сімейний лікар",IF(L181&lt;Законод!$C$22,0,(IF(AND(L181&gt;=Законод!$H$22,L181&lt;=Законод!$H$23),L181-Законод!$G$23,IF('01_Доходи'!L181&gt;=Законод!$I$22,Законод!$H$24,0)))),IF($B$177="Лікар-педіатр",IF(L181&lt;Законод!$C$18,0,(IF(AND(L181&gt;=Законод!$H$18,L181&lt;=Законод!$H$19),L181-Законод!$G$19,IF('01_Доходи'!L181&gt;=Законод!$I$18,Законод!$H$20,0)))),IF($B$177="Лікар-терапевт",IF(L181&lt;Законод!$C$26,0,(IF(AND(L181&gt;=Законод!$H$26,L181&lt;=Законод!$H$27),L181-Законод!$G$27,IF(L181&gt;=Законод!$I$26,Законод!$H$28,0)))),0)))</f>
        <v>0</v>
      </c>
      <c r="M186" s="767"/>
      <c r="N186" s="776" t="s">
        <v>158</v>
      </c>
      <c r="O186" s="776"/>
      <c r="P186" s="776"/>
      <c r="Q186" s="776"/>
      <c r="R186" s="776"/>
      <c r="S186" s="169">
        <f>IF($B$177="Лікар загальної практики - сімейний лікар",IF(S181&lt;Законод!$C$22,0,(IF(AND(S181&gt;=Законод!$H$22,S181&lt;=Законод!$H$23),S181-Законод!$G$23,IF('01_Доходи'!S181&gt;=Законод!$I$22,Законод!$H$24,0)))),IF($B$177="Лікар-педіатр",IF(S181&lt;Законод!$C$18,0,(IF(AND(S181&gt;=Законод!$H$18,S181&lt;=Законод!$H$19),S181-Законод!$G$19,IF('01_Доходи'!S181&gt;=Законод!$I$18,Законод!$H$20,0)))),IF($B$177="Лікар-терапевт",IF(S181&lt;Законод!$C$26,0,(IF(AND(S181&gt;=Законод!$H$26,S181&lt;=Законод!$H$27),S181-Законод!$G$27,IF(S181&gt;=Законод!$I$26,Законод!$H$28,0)))),0)))</f>
        <v>0</v>
      </c>
      <c r="T186" s="767"/>
      <c r="U186" s="776" t="s">
        <v>158</v>
      </c>
      <c r="V186" s="776"/>
      <c r="W186" s="776"/>
      <c r="X186" s="776"/>
      <c r="Y186" s="776"/>
      <c r="Z186" s="169">
        <f>IF($B$177="Лікар загальної практики - сімейний лікар",IF(Z181&lt;Законод!$C$22,0,(IF(AND(Z181&gt;=Законод!$H$22,Z181&lt;=Законод!$H$23),Z181-Законод!$G$23,IF('01_Доходи'!Z181&gt;=Законод!$I$22,Законод!$H$24,0)))),IF($B$177="Лікар-педіатр",IF(Z181&lt;Законод!$C$18,0,(IF(AND(Z181&gt;=Законод!$H$18,Z181&lt;=Законод!$H$19),Z181-Законод!$G$19,IF('01_Доходи'!Z181&gt;=Законод!$I$18,Законод!$H$20,0)))),IF($B$177="Лікар-терапевт",IF(Z181&lt;Законод!$C$26,0,(IF(AND(Z181&gt;=Законод!$H$26,Z181&lt;=Законод!$H$27),Z181-Законод!$G$27,IF(Z181&gt;=Законод!$I$26,Законод!$H$28,0)))),0)))</f>
        <v>0</v>
      </c>
      <c r="AA186" s="767"/>
      <c r="AB186" s="776" t="s">
        <v>158</v>
      </c>
      <c r="AC186" s="776"/>
      <c r="AD186" s="776"/>
      <c r="AE186" s="776"/>
      <c r="AF186" s="776"/>
      <c r="AG186" s="169">
        <f>IF($B$177="Лікар загальної практики - сімейний лікар",IF(AG181&lt;Законод!$C$22,0,(IF(AND(AG181&gt;=Законод!$H$22,AG181&lt;=Законод!$H$23),AG181-Законод!$G$23,IF('01_Доходи'!AG181&gt;=Законод!$I$22,Законод!$H$24,0)))),IF($B$177="Лікар-педіатр",IF(AG181&lt;Законод!$C$18,0,(IF(AND(AG181&gt;=Законод!$H$18,AG181&lt;=Законод!$H$19),AG181-Законод!$G$19,IF('01_Доходи'!AG181&gt;=Законод!$I$18,Законод!$H$20,0)))),IF($B$177="Лікар-терапевт",IF(AG181&lt;Законод!$C$26,0,(IF(AND(AG181&gt;=Законод!$H$26,AG181&lt;=Законод!$H$27),AG181-Законод!$G$27,IF(AG181&gt;=Законод!$I$26,Законод!$H$28,0)))),0)))</f>
        <v>0</v>
      </c>
      <c r="AH186" s="767"/>
      <c r="AI186" s="174"/>
      <c r="AJ186" s="771"/>
      <c r="AK186" s="774"/>
      <c r="AL186" s="774"/>
      <c r="AM186" s="758"/>
      <c r="AN186" s="183">
        <f>IF(B177="Лікар загальної практики - сімейний лікар",L186*Законод!$C$9/4*Законод!$H$16,IF(B177="Лікар-педіатр",L186*Законод!$C$9/4*Законод!$H$16,IF(B177="Лікар-терапевт",L186*Законод!$C$9/4*Законод!$H$16,0)))</f>
        <v>0</v>
      </c>
      <c r="AO186" s="183">
        <f>IF(B177="Лікар загальної практики - сімейний лікар",S186*Законод!$C$9/4*Законод!$H$16,IF(B177="Лікар-педіатр",S186*Законод!$C$9/4*Законод!$H$16,IF(B177="Лікар-терапевт",S186*Законод!$C$9/4*Законод!$H$16,0)))</f>
        <v>0</v>
      </c>
      <c r="AP186" s="183">
        <f>IF(B177="Лікар загальної практики - сімейний лікар",Z186*Законод!$C$9/4*Законод!$H$16,IF(B177="Лікар-педіатр",Z186*Законод!$C$9/4*Законод!$H$16,IF(B177="Лікар-терапевт",Z186*Законод!$C$9/4*Законод!$H$16,0)))</f>
        <v>0</v>
      </c>
      <c r="AQ186" s="183">
        <f>IF(B177="Лікар загальної практики - сімейний лікар",AG186*Законод!$C$9/4*Законод!$H$16,IF(B177="Лікар-педіатр",AG186*Законод!$C$9/4*Законод!$H$16,IF(B177="Лікар-терапевт",AG186*Законод!$C$9/4*Законод!$H$16,0)))</f>
        <v>0</v>
      </c>
      <c r="AR186" s="184">
        <f>SUM(AN186:AQ186)</f>
        <v>0</v>
      </c>
    </row>
    <row r="187" spans="1:44" s="52" customFormat="1" ht="31.9" customHeight="1" x14ac:dyDescent="0.25">
      <c r="A187" s="170"/>
      <c r="B187" s="763"/>
      <c r="C187" s="764"/>
      <c r="D187" s="765"/>
      <c r="E187" s="764"/>
      <c r="F187" s="211" t="str">
        <f>IF(B177="Лікар-педіатр",Законод!$I$17,IF(B177="Лікар загальної практики - сімейний лікар",Законод!$I$21,IF(B177="Лікар-терапевт",Законод!$I$25,"х")))</f>
        <v>х</v>
      </c>
      <c r="G187" s="776" t="s">
        <v>158</v>
      </c>
      <c r="H187" s="776"/>
      <c r="I187" s="776"/>
      <c r="J187" s="776"/>
      <c r="K187" s="776"/>
      <c r="L187" s="169">
        <f>IF($B$177="Лікар загальної практики - сімейний лікар",IF(L181&lt;Законод!$C$22,0,(IF(AND(L181&gt;=Законод!$I$22,L181&lt;=Законод!$I$23),L181-Законод!$H$23,IF('01_Доходи'!L181&gt;=Законод!$I$22,Законод!$I$24,0)))),IF($B$177="Лікар-педіатр",IF(L181&lt;Законод!$C$18,0,(IF(AND(L181&gt;=Законод!$I$18,L181&lt;=Законод!$I$19),L181-Законод!$H$19,IF('01_Доходи'!L181&gt;=Законод!$I$18,Законод!$H$20,0)))),IF($B$177="Лікар-терапевт",IF(L181&lt;Законод!$C$26,0,(IF(AND(L181&gt;=Законод!$I$26,L181&lt;=Законод!$I$27),L181-Законод!$H$27,IF('01_Доходи'!L181&gt;=Законод!$I$26,Законод!$H$28,0)))),0)))</f>
        <v>0</v>
      </c>
      <c r="M187" s="767"/>
      <c r="N187" s="776" t="s">
        <v>158</v>
      </c>
      <c r="O187" s="776"/>
      <c r="P187" s="776"/>
      <c r="Q187" s="776"/>
      <c r="R187" s="776"/>
      <c r="S187" s="169">
        <f>IF($B$177="Лікар загальної практики - сімейний лікар",IF(S181&lt;Законод!$C$22,0,(IF(AND(S181&gt;=Законод!$I$22,S181&lt;=Законод!$I$23),S181-Законод!$H$23,IF('01_Доходи'!S181&gt;=Законод!$I$22,Законод!$I$24,0)))),IF($B$177="Лікар-педіатр",IF(S181&lt;Законод!$C$18,0,(IF(AND(S181&gt;=Законод!$I$18,S181&lt;=Законод!$I$19),S181-Законод!$H$19,IF('01_Доходи'!S181&gt;=Законод!$I$18,Законод!$H$20,0)))),IF($B$177="Лікар-терапевт",IF(S181&lt;Законод!$C$26,0,(IF(AND(S181&gt;=Законод!$I$26,S181&lt;=Законод!$I$27),S181-Законод!$H$27,IF('01_Доходи'!S181&gt;=Законод!$I$26,Законод!$H$28,0)))),0)))</f>
        <v>0</v>
      </c>
      <c r="T187" s="767"/>
      <c r="U187" s="776" t="s">
        <v>158</v>
      </c>
      <c r="V187" s="776"/>
      <c r="W187" s="776"/>
      <c r="X187" s="776"/>
      <c r="Y187" s="776"/>
      <c r="Z187" s="169">
        <f>IF($B$177="Лікар загальної практики - сімейний лікар",IF(Z181&lt;Законод!$C$22,0,(IF(AND(Z181&gt;=Законод!$I$22,Z181&lt;=Законод!$I$23),Z181-Законод!$H$23,IF('01_Доходи'!Z181&gt;=Законод!$I$22,Законод!$I$24,0)))),IF($B$177="Лікар-педіатр",IF(Z181&lt;Законод!$C$18,0,(IF(AND(Z181&gt;=Законод!$I$18,Z181&lt;=Законод!$I$19),Z181-Законод!$H$19,IF('01_Доходи'!Z181&gt;=Законод!$I$18,Законод!$H$20,0)))),IF($B$177="Лікар-терапевт",IF(Z181&lt;Законод!$C$26,0,(IF(AND(Z181&gt;=Законод!$I$26,Z181&lt;=Законод!$I$27),Z181-Законод!$H$27,IF('01_Доходи'!Z181&gt;=Законод!$I$26,Законод!$H$28,0)))),0)))</f>
        <v>0</v>
      </c>
      <c r="AA187" s="767"/>
      <c r="AB187" s="776" t="s">
        <v>158</v>
      </c>
      <c r="AC187" s="776"/>
      <c r="AD187" s="776"/>
      <c r="AE187" s="776"/>
      <c r="AF187" s="776"/>
      <c r="AG187" s="169">
        <f>IF($B$177="Лікар загальної практики - сімейний лікар",IF(AG181&lt;Законод!$C$22,0,(IF(AND(AG181&gt;=Законод!$I$22,AG181&lt;=Законод!$I$23),AG181-Законод!$H$23,IF('01_Доходи'!AG181&gt;=Законод!$I$22,Законод!$I$24,0)))),IF($B$177="Лікар-педіатр",IF(AG181&lt;Законод!$C$18,0,(IF(AND(AG181&gt;=Законод!$I$18,AG181&lt;=Законод!$I$19),AG181-Законод!$H$19,IF('01_Доходи'!AG181&gt;=Законод!$I$18,Законод!$H$20,0)))),IF($B$177="Лікар-терапевт",IF(AG181&lt;Законод!$C$26,0,(IF(AND(AG181&gt;=Законод!$I$26,AG181&lt;=Законод!$I$27),AG181-Законод!$H$27,IF('01_Доходи'!AG181&gt;=Законод!$I$26,Законод!$H$28,0)))),0)))</f>
        <v>0</v>
      </c>
      <c r="AH187" s="767"/>
      <c r="AI187" s="174"/>
      <c r="AJ187" s="771"/>
      <c r="AK187" s="774"/>
      <c r="AL187" s="774"/>
      <c r="AM187" s="758"/>
      <c r="AN187" s="183">
        <f>IF(B177="Лікар загальної практики - сімейний лікар",L187*Законод!$C$9/4*Законод!$I$16,IF(B177="Лікар-педіатр",L187*Законод!$C$9/4*Законод!$I$16,IF(B177="Лікар-терапевт",L187*Законод!$C$9/4*Законод!$I$16,0)))</f>
        <v>0</v>
      </c>
      <c r="AO187" s="183">
        <f>IF(B177="Лікар загальної практики - сімейний лікар",S187*Законод!$C$9/4*Законод!$I$16,IF(B177="Лікар-педіатр",S187*Законод!$C$9/4*Законод!$I$16,IF(B177="Лікар-терапевт",S187*Законод!$C$9/4*Законод!$I$16,0)))</f>
        <v>0</v>
      </c>
      <c r="AP187" s="183">
        <f>IF(B177="Лікар загальної практики - сімейний лікар",Z187*Законод!$C$9/4*Законод!$I$16,IF(B177="Лікар-педіатр",Z187*Законод!$C$9/4*Законод!$I$16,IF(B177="Лікар-терапевт",Z187*Законод!$C$9/4*Законод!$I$16,0)))</f>
        <v>0</v>
      </c>
      <c r="AQ187" s="183">
        <f>IF(B177="Лікар загальної практики - сімейний лікар",AG187*Законод!$C$9/4*Законод!$I$16,IF(B177="Лікар-педіатр",AG187*Законод!$C$9/4*Законод!$I$16,IF(B177="Лікар-терапевт",AG187*Законод!$C$9/4*Законод!$I$16,0)))</f>
        <v>0</v>
      </c>
      <c r="AR187" s="184">
        <f>SUM(AN187:AQ187)</f>
        <v>0</v>
      </c>
    </row>
    <row r="188" spans="1:44" s="191" customFormat="1" ht="31.9" customHeight="1" thickBot="1" x14ac:dyDescent="0.3">
      <c r="A188" s="186"/>
      <c r="B188" s="763"/>
      <c r="C188" s="764"/>
      <c r="D188" s="765"/>
      <c r="E188" s="764"/>
      <c r="F188" s="212" t="str">
        <f>IF(B177="Лікар-педіатр",Законод!$J$17,IF(B177="Лікар загальної практики - сімейний лікар",Законод!$J$21,IF(B177="Лікар-терапевт",Законод!$J$25,"х")))</f>
        <v>х</v>
      </c>
      <c r="G188" s="777" t="s">
        <v>158</v>
      </c>
      <c r="H188" s="777"/>
      <c r="I188" s="777"/>
      <c r="J188" s="777"/>
      <c r="K188" s="777"/>
      <c r="L188" s="169">
        <f>IF($B$177="Лікар загальної практики - сімейний лікар",IF(L181&gt;=Законод!$J$22,'01_Доходи'!L181-('01_Доходи'!L182+'01_Доходи'!L183+'01_Доходи'!L184+'01_Доходи'!L185+'01_Доходи'!L186+'01_Доходи'!L187),0),IF($B$177="Лікар-педіатр",IF(L181&gt;=Законод!$J$18,'01_Доходи'!L181-('01_Доходи'!L182+'01_Доходи'!L183+'01_Доходи'!L184+'01_Доходи'!L185+'01_Доходи'!L186+'01_Доходи'!L187),0),IF($B$177="Лікар-терапевт",IF('01_Доходи'!L181&gt;=Законод!$J$26,L181-Законод!$I$27,0),0)))</f>
        <v>0</v>
      </c>
      <c r="M188" s="767"/>
      <c r="N188" s="777" t="s">
        <v>158</v>
      </c>
      <c r="O188" s="777"/>
      <c r="P188" s="777"/>
      <c r="Q188" s="777"/>
      <c r="R188" s="777"/>
      <c r="S188" s="169">
        <f>IF($B$177="Лікар загальної практики - сімейний лікар",IF(S181&gt;=Законод!$J$22,'01_Доходи'!S181-('01_Доходи'!S182+'01_Доходи'!S183+'01_Доходи'!S184+'01_Доходи'!S185+'01_Доходи'!S186+'01_Доходи'!S187),0),IF($B$177="Лікар-педіатр",IF(S181&gt;=Законод!$J$18,'01_Доходи'!S181-('01_Доходи'!S182+'01_Доходи'!S183+'01_Доходи'!S184+'01_Доходи'!S185+'01_Доходи'!S186+'01_Доходи'!S187),0),IF($B$177="Лікар-терапевт",IF('01_Доходи'!S181&gt;=Законод!$J$26,S181-Законод!$I$27,0),0)))</f>
        <v>0</v>
      </c>
      <c r="T188" s="767"/>
      <c r="U188" s="777" t="s">
        <v>158</v>
      </c>
      <c r="V188" s="777"/>
      <c r="W188" s="777"/>
      <c r="X188" s="777"/>
      <c r="Y188" s="777"/>
      <c r="Z188" s="169">
        <f>IF($B$177="Лікар загальної практики - сімейний лікар",IF(Z181&gt;=Законод!$J$22,'01_Доходи'!Z181-('01_Доходи'!Z182+'01_Доходи'!Z183+'01_Доходи'!Z184+'01_Доходи'!Z185+'01_Доходи'!Z186+'01_Доходи'!Z187),0),IF($B$177="Лікар-педіатр",IF(Z181&gt;=Законод!$J$18,'01_Доходи'!Z181-('01_Доходи'!Z182+'01_Доходи'!Z183+'01_Доходи'!Z184+'01_Доходи'!Z185+'01_Доходи'!Z186+'01_Доходи'!Z187),0),IF($B$177="Лікар-терапевт",IF('01_Доходи'!Z181&gt;=Законод!$J$26,Z181-Законод!$I$27,0),0)))</f>
        <v>0</v>
      </c>
      <c r="AA188" s="767"/>
      <c r="AB188" s="777" t="s">
        <v>158</v>
      </c>
      <c r="AC188" s="777"/>
      <c r="AD188" s="777"/>
      <c r="AE188" s="777"/>
      <c r="AF188" s="777"/>
      <c r="AG188" s="169">
        <f>IF($B$177="Лікар загальної практики - сімейний лікар",IF(AG181&gt;=Законод!$J$22,'01_Доходи'!AG181-('01_Доходи'!AG182+'01_Доходи'!AG183+'01_Доходи'!AG184+'01_Доходи'!AG185+'01_Доходи'!AG186+'01_Доходи'!AG187),0),IF($B$177="Лікар-педіатр",IF(AG181&gt;=Законод!$J$18,'01_Доходи'!AG181-('01_Доходи'!AG182+'01_Доходи'!AG183+'01_Доходи'!AG184+'01_Доходи'!AG185+'01_Доходи'!AG186+'01_Доходи'!AG187),0),IF($B$177="Лікар-терапевт",IF('01_Доходи'!AG181&gt;=Законод!$J$26,AG181-Законод!$I$27,0),0)))</f>
        <v>0</v>
      </c>
      <c r="AH188" s="767"/>
      <c r="AI188" s="188"/>
      <c r="AJ188" s="772"/>
      <c r="AK188" s="775"/>
      <c r="AL188" s="775"/>
      <c r="AM188" s="759"/>
      <c r="AN188" s="189">
        <f>IF(B177="Лікар загальної практики - сімейний лікар",L188*Законод!$C$9/4*Законод!$J$16,IF(B177="Лікар-педіатр",L188*Законод!$C$9/4*Законод!$J$16,IF(B177="Лікар-терапевт",L188*Законод!$C$9/4*Законод!$J$16,0)))</f>
        <v>0</v>
      </c>
      <c r="AO188" s="189">
        <f>IF(B177="Лікар загальної практики - сімейний лікар",S188*Законод!$C$9/4*Законод!$J$16,IF(B177="Лікар-педіатр",S188*Законод!$C$9/4*Законод!$J$16,IF(B177="Лікар-терапевт",S188*Законод!$C$9/4*Законод!$J$16,0)))</f>
        <v>0</v>
      </c>
      <c r="AP188" s="189">
        <f>IF(B177="Лікар загальної практики - сімейний лікар",S188*Законод!$C$9/4*Законод!$J$16,IF(B177="Лікар-педіатр",S188*Законод!$C$9/4*Законод!$J$16,IF(B177="Лікар-терапевт",S188*Законод!$C$9/4*Законод!$J$16,0)))</f>
        <v>0</v>
      </c>
      <c r="AQ188" s="189">
        <f>IF(B177="Лікар загальної практики - сімейний лікар",AG188*Законод!$C$9/4*Законод!$J$16,IF(B177="Лікар-педіатр",AG188*Законод!$C$9/4*Законод!$J$16,IF(B177="Лікар-терапевт",AG188*Законод!$C$9/4*Законод!$J$16,0)))</f>
        <v>0</v>
      </c>
      <c r="AR188" s="190">
        <f t="shared" ref="AR188" si="51">SUM(AN188:AQ188)</f>
        <v>0</v>
      </c>
    </row>
    <row r="189" spans="1:44" s="220" customFormat="1" ht="23.45" customHeight="1" thickBot="1" x14ac:dyDescent="0.3">
      <c r="A189" s="216"/>
      <c r="B189" s="217"/>
      <c r="C189" s="217"/>
      <c r="D189" s="217"/>
      <c r="E189" s="217"/>
      <c r="F189" s="218"/>
      <c r="G189" s="219"/>
      <c r="H189" s="219"/>
      <c r="L189" s="221"/>
      <c r="S189" s="221"/>
      <c r="Z189" s="221"/>
      <c r="AG189" s="221"/>
      <c r="AM189" s="222"/>
      <c r="AR189" s="223"/>
    </row>
    <row r="190" spans="1:44" s="164" customFormat="1" ht="27.6" customHeight="1" x14ac:dyDescent="0.3">
      <c r="A190" s="167">
        <f>A177+1</f>
        <v>13</v>
      </c>
      <c r="B190" s="763"/>
      <c r="C190" s="764"/>
      <c r="D190" s="765"/>
      <c r="E190" s="764"/>
      <c r="F190" s="207" t="s">
        <v>422</v>
      </c>
      <c r="G190" s="169">
        <f>IF($B$190="Лікар-педіатр",G193*L190,IF($B$190="Лікар-терапевт","х",IF($B$190="Лікар загальної практики - сімейний лікар",G193*L190,0)))</f>
        <v>0</v>
      </c>
      <c r="H190" s="169">
        <f>IF($B$190="Лікар-педіатр",H193*L190,IF($B$190="Лікар-терапевт","х",IF($B$190="Лікар загальної практики - сімейний лікар",H193*L190,0)))</f>
        <v>0</v>
      </c>
      <c r="I190" s="169">
        <f>IF($B$190="Лікар-педіатр","x",IF($B$190="Лікар-терапевт",I193*L190,IF($B$190="Лікар загальної практики - сімейний лікар",I193*L190,0)))</f>
        <v>0</v>
      </c>
      <c r="J190" s="169">
        <f>IF($B$190="Лікар-педіатр","x",IF($B$190="Лікар-терапевт",J193*L190,IF($B$190="Лікар загальної практики - сімейний лікар",J193*L190,0)))</f>
        <v>0</v>
      </c>
      <c r="K190" s="169">
        <f>IF($B$190="Лікар-педіатр","x",IF($B$190="Лікар-терапевт",K193*L190,IF($B$190="Лікар загальної практики - сімейний лікар",K193*L190,0)))</f>
        <v>0</v>
      </c>
      <c r="L190" s="542">
        <v>0</v>
      </c>
      <c r="M190" s="767">
        <v>0</v>
      </c>
      <c r="N190" s="169">
        <f>IF($B$190="Лікар-педіатр",N193*S190,IF($B$190="Лікар-терапевт","х",IF($B$190="Лікар загальної практики - сімейний лікар",N193*S190,0)))</f>
        <v>0</v>
      </c>
      <c r="O190" s="169">
        <f>IF($B$190="Лікар-педіатр",O193*S190,IF($B$190="Лікар-терапевт","х",IF($B$190="Лікар загальної практики - сімейний лікар",O193*S190,0)))</f>
        <v>0</v>
      </c>
      <c r="P190" s="169">
        <f>IF($B$190="Лікар-педіатр","x",IF($B$190="Лікар-терапевт",P193*S190,IF($B$190="Лікар загальної практики - сімейний лікар",P193*S190,0)))</f>
        <v>0</v>
      </c>
      <c r="Q190" s="169">
        <f>IF($B$190="Лікар-педіатр","x",IF($B$190="Лікар-терапевт",Q193*S190,IF($B$190="Лікар загальної практики - сімейний лікар",Q193*S190,0)))</f>
        <v>0</v>
      </c>
      <c r="R190" s="169">
        <f>IF($B$190="Лікар-педіатр","x",IF($B$190="Лікар-терапевт",R193*S190,IF($B$190="Лікар загальної практики - сімейний лікар",R193*S190,0)))</f>
        <v>0</v>
      </c>
      <c r="S190" s="542">
        <v>0</v>
      </c>
      <c r="T190" s="767">
        <v>0</v>
      </c>
      <c r="U190" s="169">
        <f>IF($B$190="Лікар-педіатр",U193*Z190,IF($B$190="Лікар-терапевт","х",IF($B$190="Лікар загальної практики - сімейний лікар",U193*Z190,0)))</f>
        <v>0</v>
      </c>
      <c r="V190" s="169">
        <f>IF($B$190="Лікар-педіатр",V193*Z190,IF($B$190="Лікар-терапевт","х",IF($B$190="Лікар загальної практики - сімейний лікар",V193*Z190,0)))</f>
        <v>0</v>
      </c>
      <c r="W190" s="169">
        <f>IF($B$190="Лікар-педіатр","x",IF($B$190="Лікар-терапевт",W193*Z190,IF($B$190="Лікар загальної практики - сімейний лікар",W193*Z190,0)))</f>
        <v>0</v>
      </c>
      <c r="X190" s="169">
        <f>IF($B$190="Лікар-педіатр","x",IF($B$190="Лікар-терапевт",X193*Z190,IF($B$190="Лікар загальної практики - сімейний лікар",X193*Z190,0)))</f>
        <v>0</v>
      </c>
      <c r="Y190" s="169">
        <f>IF($B$190="Лікар-педіатр","x",IF($B$190="Лікар-терапевт",Y193*Z190,IF($B$190="Лікар загальної практики - сімейний лікар",Y193*Z190,0)))</f>
        <v>0</v>
      </c>
      <c r="Z190" s="542">
        <v>0</v>
      </c>
      <c r="AA190" s="767">
        <v>0</v>
      </c>
      <c r="AB190" s="169">
        <f>IF($B$190="Лікар-педіатр",AB193*AG190,IF($B$190="Лікар-терапевт","х",IF($B$190="Лікар загальної практики - сімейний лікар",AB193*AG190,0)))</f>
        <v>0</v>
      </c>
      <c r="AC190" s="169">
        <f>IF($B$190="Лікар-педіатр",AC193*AG190,IF($B$190="Лікар-терапевт","х",IF($B$190="Лікар загальної практики - сімейний лікар",AC193*AG190,0)))</f>
        <v>0</v>
      </c>
      <c r="AD190" s="169">
        <f>IF($B$190="Лікар-педіатр","x",IF($B$190="Лікар-терапевт",AD193*AG190,IF($B$190="Лікар загальної практики - сімейний лікар",AD193*AG190,0)))</f>
        <v>0</v>
      </c>
      <c r="AE190" s="169">
        <f>IF($B$190="Лікар-педіатр","x",IF($B$190="Лікар-терапевт",AE193*AG190,IF($B$190="Лікар загальної практики - сімейний лікар",AE193*AG190,0)))</f>
        <v>0</v>
      </c>
      <c r="AF190" s="169">
        <f>IF($B$190="Лікар-педіатр","x",IF($B$190="Лікар-терапевт",AF193*AG190,IF($B$190="Лікар загальної практики - сімейний лікар",AF193*AG190,0)))</f>
        <v>0</v>
      </c>
      <c r="AG190" s="542">
        <v>0</v>
      </c>
      <c r="AH190" s="767">
        <v>0</v>
      </c>
      <c r="AI190" s="525">
        <f>A190</f>
        <v>13</v>
      </c>
      <c r="AJ190" s="770">
        <f>B190</f>
        <v>0</v>
      </c>
      <c r="AK190" s="773">
        <f>C190</f>
        <v>0</v>
      </c>
      <c r="AL190" s="773">
        <f>D190</f>
        <v>0</v>
      </c>
      <c r="AM190" s="760" t="s">
        <v>568</v>
      </c>
      <c r="AN190" s="778">
        <f>SUM(AN195:AN201)</f>
        <v>0</v>
      </c>
      <c r="AO190" s="778">
        <f>SUM(AO195:AO201)</f>
        <v>0</v>
      </c>
      <c r="AP190" s="778">
        <f>SUM(AP195:AP201)</f>
        <v>0</v>
      </c>
      <c r="AQ190" s="778">
        <f>SUM(AQ195:AQ201)</f>
        <v>0</v>
      </c>
      <c r="AR190" s="781">
        <f>SUM(AN190:AQ194)</f>
        <v>0</v>
      </c>
    </row>
    <row r="191" spans="1:44" s="52" customFormat="1" ht="28.15" customHeight="1" x14ac:dyDescent="0.25">
      <c r="A191" s="170"/>
      <c r="B191" s="763"/>
      <c r="C191" s="764"/>
      <c r="D191" s="765"/>
      <c r="E191" s="764"/>
      <c r="F191" s="207" t="s">
        <v>423</v>
      </c>
      <c r="G191" s="169">
        <f>IF($B$190="Лікар-педіатр",G193*L191,IF($B$190="Лікар-терапевт","х",IF($B$190="Лікар загальної практики - сімейний лікар",G193*L191,0)))</f>
        <v>0</v>
      </c>
      <c r="H191" s="169">
        <f>IF($B$190="Лікар-педіатр",H193*L191,IF($B$190="Лікар-терапевт","х",IF($B$190="Лікар загальної практики - сімейний лікар",H193*L191,0)))</f>
        <v>0</v>
      </c>
      <c r="I191" s="169">
        <f>IF($B$190="Лікар-педіатр","x",IF($B$190="Лікар-терапевт",I193*L191,IF($B$190="Лікар загальної практики - сімейний лікар",I193*L191,0)))</f>
        <v>0</v>
      </c>
      <c r="J191" s="169">
        <f>IF($B$190="Лікар-педіатр","x",IF($B$190="Лікар-терапевт",J193*L191,IF($B$190="Лікар загальної практики - сімейний лікар",J193*L191,0)))</f>
        <v>0</v>
      </c>
      <c r="K191" s="169">
        <f>IF($B$190="Лікар-педіатр","x",IF($B$190="Лікар-терапевт",K193*L191,IF($B$190="Лікар загальної практики - сімейний лікар",K193*L191,0)))</f>
        <v>0</v>
      </c>
      <c r="L191" s="542">
        <v>0</v>
      </c>
      <c r="M191" s="767"/>
      <c r="N191" s="169">
        <f>IF($B$190="Лікар-педіатр",N193*S191,IF($B$190="Лікар-терапевт","х",IF($B$190="Лікар загальної практики - сімейний лікар",N193*S191,0)))</f>
        <v>0</v>
      </c>
      <c r="O191" s="169">
        <f>IF($B$190="Лікар-педіатр",O193*S191,IF($B$190="Лікар-терапевт","х",IF($B$190="Лікар загальної практики - сімейний лікар",O193*S191,0)))</f>
        <v>0</v>
      </c>
      <c r="P191" s="169">
        <f>IF($B$190="Лікар-педіатр","x",IF($B$190="Лікар-терапевт",P193*S191,IF($B$190="Лікар загальної практики - сімейний лікар",P193*S191,0)))</f>
        <v>0</v>
      </c>
      <c r="Q191" s="169">
        <f>IF($B$190="Лікар-педіатр","x",IF($B$190="Лікар-терапевт",Q193*S191,IF($B$190="Лікар загальної практики - сімейний лікар",Q193*S191,0)))</f>
        <v>0</v>
      </c>
      <c r="R191" s="169">
        <f>IF($B$190="Лікар-педіатр","x",IF($B$190="Лікар-терапевт",R193*S191,IF($B$190="Лікар загальної практики - сімейний лікар",R193*S191,0)))</f>
        <v>0</v>
      </c>
      <c r="S191" s="542">
        <v>0</v>
      </c>
      <c r="T191" s="767"/>
      <c r="U191" s="169">
        <f>IF($B$190="Лікар-педіатр",U193*Z191,IF($B$190="Лікар-терапевт","х",IF($B$190="Лікар загальної практики - сімейний лікар",U193*Z191,0)))</f>
        <v>0</v>
      </c>
      <c r="V191" s="169">
        <f>IF($B$190="Лікар-педіатр",V193*Z191,IF($B$190="Лікар-терапевт","х",IF($B$190="Лікар загальної практики - сімейний лікар",V193*Z191,0)))</f>
        <v>0</v>
      </c>
      <c r="W191" s="169">
        <f>IF($B$190="Лікар-педіатр","x",IF($B$190="Лікар-терапевт",W193*Z191,IF($B$190="Лікар загальної практики - сімейний лікар",W193*Z191,0)))</f>
        <v>0</v>
      </c>
      <c r="X191" s="169">
        <f>IF($B$190="Лікар-педіатр","x",IF($B$190="Лікар-терапевт",X193*Z191,IF($B$190="Лікар загальної практики - сімейний лікар",X193*Z191,0)))</f>
        <v>0</v>
      </c>
      <c r="Y191" s="169">
        <f>IF($B$190="Лікар-педіатр","x",IF($B$190="Лікар-терапевт",Y193*Z191,IF($B$190="Лікар загальної практики - сімейний лікар",Y193*Z191,0)))</f>
        <v>0</v>
      </c>
      <c r="Z191" s="542">
        <v>0</v>
      </c>
      <c r="AA191" s="767"/>
      <c r="AB191" s="169">
        <f>IF($B$190="Лікар-педіатр",AB193*AG191,IF($B$190="Лікар-терапевт","х",IF($B$190="Лікар загальної практики - сімейний лікар",AB193*AG191,0)))</f>
        <v>0</v>
      </c>
      <c r="AC191" s="169">
        <f>IF($B$190="Лікар-педіатр",AC193*AG191,IF($B$190="Лікар-терапевт","х",IF($B$190="Лікар загальної практики - сімейний лікар",AC193*AG191,0)))</f>
        <v>0</v>
      </c>
      <c r="AD191" s="169">
        <f>IF($B$190="Лікар-педіатр","x",IF($B$190="Лікар-терапевт",AD193*AG191,IF($B$190="Лікар загальної практики - сімейний лікар",AD193*AG191,0)))</f>
        <v>0</v>
      </c>
      <c r="AE191" s="169">
        <f>IF($B$190="Лікар-педіатр","x",IF($B$190="Лікар-терапевт",AE193*AG191,IF($B$190="Лікар загальної практики - сімейний лікар",AE193*AG191,0)))</f>
        <v>0</v>
      </c>
      <c r="AF191" s="169">
        <f>IF($B$190="Лікар-педіатр","x",IF($B$190="Лікар-терапевт",AF193*AG191,IF($B$190="Лікар загальної практики - сімейний лікар",AF193*AG191,0)))</f>
        <v>0</v>
      </c>
      <c r="AG191" s="542">
        <v>0</v>
      </c>
      <c r="AH191" s="767"/>
      <c r="AI191" s="171"/>
      <c r="AJ191" s="771"/>
      <c r="AK191" s="774"/>
      <c r="AL191" s="774"/>
      <c r="AM191" s="761"/>
      <c r="AN191" s="779"/>
      <c r="AO191" s="779"/>
      <c r="AP191" s="779"/>
      <c r="AQ191" s="779"/>
      <c r="AR191" s="782"/>
    </row>
    <row r="192" spans="1:44" s="92" customFormat="1" ht="31.15" customHeight="1" x14ac:dyDescent="0.25">
      <c r="A192" s="213"/>
      <c r="B192" s="763"/>
      <c r="C192" s="764"/>
      <c r="D192" s="765"/>
      <c r="E192" s="764"/>
      <c r="F192" s="214" t="s">
        <v>424</v>
      </c>
      <c r="G192" s="172">
        <v>0</v>
      </c>
      <c r="H192" s="172">
        <v>0</v>
      </c>
      <c r="I192" s="172">
        <v>0</v>
      </c>
      <c r="J192" s="172">
        <f>IF(B190="Лікар загальної практики - сімейний лікар"," ",IF(B190="Лікар-педіатр","х",IF(B190="Лікар-терапевт"," ",0)))</f>
        <v>0</v>
      </c>
      <c r="K192" s="172">
        <f>IF(B190="Лікар загальної практики - сімейний лікар"," ",IF(B190="Лікар-педіатр","х",IF(B190="Лікар-терапевт"," ",0)))</f>
        <v>0</v>
      </c>
      <c r="L192" s="173">
        <f>SUM(G192:K192)</f>
        <v>0</v>
      </c>
      <c r="M192" s="767"/>
      <c r="N192" s="172">
        <v>0</v>
      </c>
      <c r="O192" s="172">
        <v>0</v>
      </c>
      <c r="P192" s="172">
        <v>0</v>
      </c>
      <c r="Q192" s="172">
        <f>IF(B190="Лікар загальної практики - сімейний лікар"," ",IF(B190="Лікар-педіатр","х",IF(B190="Лікар-терапевт"," ",0)))</f>
        <v>0</v>
      </c>
      <c r="R192" s="172">
        <f>IF(B190="Лікар загальної практики - сімейний лікар"," ",IF(B190="Лікар-педіатр","х",IF(B190="Лікар-терапевт"," ",0)))</f>
        <v>0</v>
      </c>
      <c r="S192" s="173">
        <f>SUM(N192:R192)</f>
        <v>0</v>
      </c>
      <c r="T192" s="767"/>
      <c r="U192" s="172">
        <v>0</v>
      </c>
      <c r="V192" s="172">
        <v>0</v>
      </c>
      <c r="W192" s="172">
        <v>0</v>
      </c>
      <c r="X192" s="172">
        <f>IF(B190="Лікар загальної практики - сімейний лікар"," ",IF(B190="Лікар-педіатр","х",IF(B190="Лікар-терапевт"," ",0)))</f>
        <v>0</v>
      </c>
      <c r="Y192" s="172">
        <f>IF(B190="Лікар загальної практики - сімейний лікар"," ",IF(B190="Лікар-педіатр","х",IF(B190="Лікар-терапевт"," ",0)))</f>
        <v>0</v>
      </c>
      <c r="Z192" s="173">
        <f>SUM(U192:Y192)</f>
        <v>0</v>
      </c>
      <c r="AA192" s="767"/>
      <c r="AB192" s="172">
        <v>0</v>
      </c>
      <c r="AC192" s="172">
        <v>0</v>
      </c>
      <c r="AD192" s="172">
        <v>0</v>
      </c>
      <c r="AE192" s="172">
        <f>IF(B190="Лікар загальної практики - сімейний лікар"," ",IF(B190="Лікар-педіатр","х",IF(B190="Лікар-терапевт"," ",0)))</f>
        <v>0</v>
      </c>
      <c r="AF192" s="172">
        <f>IF(B190="Лікар загальної практики - сімейний лікар"," ",IF(B190="Лікар-педіатр","х",IF(B190="Лікар-терапевт"," ",0)))</f>
        <v>0</v>
      </c>
      <c r="AG192" s="173">
        <f>SUM(AB192:AF192)</f>
        <v>0</v>
      </c>
      <c r="AH192" s="767"/>
      <c r="AI192" s="215"/>
      <c r="AJ192" s="771"/>
      <c r="AK192" s="774"/>
      <c r="AL192" s="774"/>
      <c r="AM192" s="761"/>
      <c r="AN192" s="779"/>
      <c r="AO192" s="779"/>
      <c r="AP192" s="779"/>
      <c r="AQ192" s="779"/>
      <c r="AR192" s="782"/>
    </row>
    <row r="193" spans="1:44" s="52" customFormat="1" ht="31.9" customHeight="1" thickBot="1" x14ac:dyDescent="0.3">
      <c r="A193" s="170"/>
      <c r="B193" s="763"/>
      <c r="C193" s="764"/>
      <c r="D193" s="765"/>
      <c r="E193" s="764"/>
      <c r="F193" s="209" t="s">
        <v>161</v>
      </c>
      <c r="G193" s="176">
        <f>IF($B$190="Лікар-педіатр",G192/L192,IF($B$190="Лікар-терапевт","х",IF($B$190="Лікар загальної практики - сімейний лікар",G192/L192,0)))</f>
        <v>0</v>
      </c>
      <c r="H193" s="176">
        <f>IF($B$190="Лікар-педіатр",H192/L192,IF($B$190="Лікар-терапевт","х",IF($B$190="Лікар загальної практики - сімейний лікар",H192/L192,0)))</f>
        <v>0</v>
      </c>
      <c r="I193" s="176">
        <f>IF($B$190="Лікар-педіатр","x",IF($B$190="Лікар-терапевт",I192/L192,IF($B$190="Лікар загальної практики - сімейний лікар",I192/L192,0)))</f>
        <v>0</v>
      </c>
      <c r="J193" s="176">
        <f>IF($B$190="Лікар-педіатр","x",IF($B$190="Лікар-терапевт",J192/L192,IF($B$190="Лікар загальної практики - сімейний лікар",J192/L192,0)))</f>
        <v>0</v>
      </c>
      <c r="K193" s="176">
        <f>IF($B$190="Лікар-педіатр","x",IF($B$190="Лікар-терапевт",K192/L192,IF($B$190="Лікар загальної практики - сімейний лікар",K192/L192,0)))</f>
        <v>0</v>
      </c>
      <c r="L193" s="176">
        <f>SUM(G193:K193)</f>
        <v>0</v>
      </c>
      <c r="M193" s="767"/>
      <c r="N193" s="176">
        <f>IF($B$190="Лікар-педіатр",N192/S192,IF($B$190="Лікар-терапевт","х",IF($B$190="Лікар загальної практики - сімейний лікар",N192/S192,0)))</f>
        <v>0</v>
      </c>
      <c r="O193" s="176">
        <f>IF($B$190="Лікар-педіатр",O192/S192,IF($B$190="Лікар-терапевт","х",IF($B$190="Лікар загальної практики - сімейний лікар",O192/S192,0)))</f>
        <v>0</v>
      </c>
      <c r="P193" s="176">
        <f>IF($B$190="Лікар-педіатр","x",IF($B$190="Лікар-терапевт",P192/S192,IF($B$190="Лікар загальної практики - сімейний лікар",P192/S192,0)))</f>
        <v>0</v>
      </c>
      <c r="Q193" s="176">
        <f>IF($B$190="Лікар-педіатр","x",IF($B$190="Лікар-терапевт",Q192/S192,IF($B$190="Лікар загальної практики - сімейний лікар",Q192/S192,0)))</f>
        <v>0</v>
      </c>
      <c r="R193" s="176">
        <f>IF($B$190="Лікар-педіатр","x",IF($B$190="Лікар-терапевт",R192/S192,IF($B$190="Лікар загальної практики - сімейний лікар",R192/S192,0)))</f>
        <v>0</v>
      </c>
      <c r="S193" s="176">
        <f>SUM(N193:R193)</f>
        <v>0</v>
      </c>
      <c r="T193" s="767"/>
      <c r="U193" s="176">
        <f>IF($B$190="Лікар-педіатр",U192/Z192,IF($B$190="Лікар-терапевт","х",IF($B$190="Лікар загальної практики - сімейний лікар",U192/Z192,0)))</f>
        <v>0</v>
      </c>
      <c r="V193" s="176">
        <f>IF($B$190="Лікар-педіатр",V192/Z192,IF($B$190="Лікар-терапевт","х",IF($B$190="Лікар загальної практики - сімейний лікар",V192/Z192,0)))</f>
        <v>0</v>
      </c>
      <c r="W193" s="176">
        <f>IF($B$190="Лікар-педіатр","x",IF($B$190="Лікар-терапевт",W192/Z192,IF($B$190="Лікар загальної практики - сімейний лікар",W192/Z192,0)))</f>
        <v>0</v>
      </c>
      <c r="X193" s="176">
        <f>IF($B$190="Лікар-педіатр","x",IF($B$190="Лікар-терапевт",X192/Z192,IF($B$190="Лікар загальної практики - сімейний лікар",X192/Z192,0)))</f>
        <v>0</v>
      </c>
      <c r="Y193" s="176">
        <f>IF($B$190="Лікар-педіатр","x",IF($B$190="Лікар-терапевт",Y192/Z192,IF($B$190="Лікар загальної практики - сімейний лікар",Y192/Z192,0)))</f>
        <v>0</v>
      </c>
      <c r="Z193" s="176">
        <f>SUM(U193:Y193)</f>
        <v>0</v>
      </c>
      <c r="AA193" s="767"/>
      <c r="AB193" s="176">
        <f>IF($B$190="Лікар-педіатр",AB192/AG192,IF($B$190="Лікар-терапевт","х",IF($B$190="Лікар загальної практики - сімейний лікар",AB192/AG192,0)))</f>
        <v>0</v>
      </c>
      <c r="AC193" s="176">
        <f>IF($B$190="Лікар-педіатр",AC192/AG192,IF($B$190="Лікар-терапевт","х",IF($B$190="Лікар загальної практики - сімейний лікар",AC192/AG192,0)))</f>
        <v>0</v>
      </c>
      <c r="AD193" s="176">
        <f>IF($B$190="Лікар-педіатр","x",IF($B$190="Лікар-терапевт",AD192/AG192,IF($B$190="Лікар загальної практики - сімейний лікар",AD192/AG192,0)))</f>
        <v>0</v>
      </c>
      <c r="AE193" s="176">
        <f>IF($B$190="Лікар-педіатр","x",IF($B$190="Лікар-терапевт",AE192/AG192,IF($B$190="Лікар загальної практики - сімейний лікар",AE192/AG192,0)))</f>
        <v>0</v>
      </c>
      <c r="AF193" s="176">
        <f>IF($B$190="Лікар-педіатр","x",IF($B$190="Лікар-терапевт",AF192/AG192,IF($B$190="Лікар загальної практики - сімейний лікар",AF192/AG192,0)))</f>
        <v>0</v>
      </c>
      <c r="AG193" s="176">
        <f>SUM(AB193:AF193)</f>
        <v>0</v>
      </c>
      <c r="AH193" s="767"/>
      <c r="AI193" s="174"/>
      <c r="AJ193" s="771"/>
      <c r="AK193" s="774"/>
      <c r="AL193" s="774"/>
      <c r="AM193" s="761"/>
      <c r="AN193" s="779"/>
      <c r="AO193" s="779"/>
      <c r="AP193" s="779"/>
      <c r="AQ193" s="779"/>
      <c r="AR193" s="782"/>
    </row>
    <row r="194" spans="1:44" s="52" customFormat="1" ht="45" customHeight="1" thickBot="1" x14ac:dyDescent="0.3">
      <c r="A194" s="170"/>
      <c r="B194" s="763"/>
      <c r="C194" s="764"/>
      <c r="D194" s="765"/>
      <c r="E194" s="784"/>
      <c r="F194" s="177" t="s">
        <v>425</v>
      </c>
      <c r="G194" s="178">
        <f>IF($B$190="Лікар загальної практики - сімейний лікар",AVERAGE(G190:G192),IF($B$190="Лікар-педіатр",AVERAGE(G190:G192),IF($B$190="Лікар-терапевт","х",0)))</f>
        <v>0</v>
      </c>
      <c r="H194" s="178">
        <f>IF($B$190="Лікар загальної практики - сімейний лікар",AVERAGE(H190:H192),IF($B$190="Лікар-педіатр",AVERAGE(H190:H192),IF($B$190="Лікар-терапевт","х",0)))</f>
        <v>0</v>
      </c>
      <c r="I194" s="178">
        <f>IF($B$190="Лікар загальної практики - сімейний лікар",AVERAGE(I190:I192),IF($B$190="Лікар-педіатр","x",IF($B$190="Лікар-терапевт",AVERAGE(I190:I192),0)))</f>
        <v>0</v>
      </c>
      <c r="J194" s="178">
        <f>IF($B$190="Лікар загальної практики - сімейний лікар",AVERAGE(J190:J192),IF($B$190="Лікар-педіатр","x",IF($B$190="Лікар-терапевт",AVERAGE(J190:J192),0)))</f>
        <v>0</v>
      </c>
      <c r="K194" s="178">
        <f>IF($B$190="Лікар загальної практики - сімейний лікар",AVERAGE(K190:K192),IF($B$190="Лікар-педіатр","x",IF($B$190="Лікар-терапевт",AVERAGE(K190:K192),0)))</f>
        <v>0</v>
      </c>
      <c r="L194" s="179">
        <f>SUM(G194:K194)</f>
        <v>0</v>
      </c>
      <c r="M194" s="768"/>
      <c r="N194" s="178">
        <f>IF($B$190="Лікар загальної практики - сімейний лікар",AVERAGE(N190:N192),IF($B$190="Лікар-педіатр",AVERAGE(N190:N192),IF($B$190="Лікар-терапевт","х",0)))</f>
        <v>0</v>
      </c>
      <c r="O194" s="178">
        <f>IF($B$190="Лікар загальної практики - сімейний лікар",AVERAGE(O190:O192),IF($B$190="Лікар-педіатр",AVERAGE(O190:O192),IF($B$190="Лікар-терапевт","х",0)))</f>
        <v>0</v>
      </c>
      <c r="P194" s="178">
        <f>IF($B$190="Лікар загальної практики - сімейний лікар",AVERAGE(P190:P192),IF($B$190="Лікар-педіатр","x",IF($B$190="Лікар-терапевт",AVERAGE(P190:P192),0)))</f>
        <v>0</v>
      </c>
      <c r="Q194" s="178">
        <f>IF($B$190="Лікар загальної практики - сімейний лікар",AVERAGE(Q190:Q192),IF($B$190="Лікар-педіатр","x",IF($B$190="Лікар-терапевт",AVERAGE(Q190:Q192),0)))</f>
        <v>0</v>
      </c>
      <c r="R194" s="178">
        <f>IF($B$190="Лікар загальної практики - сімейний лікар",AVERAGE(R190:R192),IF($B$190="Лікар-педіатр","x",IF($B$190="Лікар-терапевт",AVERAGE(R190:R192),0)))</f>
        <v>0</v>
      </c>
      <c r="S194" s="179">
        <f>SUM(N194:R194)</f>
        <v>0</v>
      </c>
      <c r="T194" s="768"/>
      <c r="U194" s="178">
        <f>IF($B$190="Лікар загальної практики - сімейний лікар",AVERAGE(U190:U192),IF($B$190="Лікар-педіатр",AVERAGE(U190:U192),IF($B$190="Лікар-терапевт","х",0)))</f>
        <v>0</v>
      </c>
      <c r="V194" s="178">
        <f>IF($B$190="Лікар загальної практики - сімейний лікар",AVERAGE(V190:V192),IF($B$190="Лікар-педіатр",AVERAGE(V190:V192),IF($B$190="Лікар-терапевт","х",0)))</f>
        <v>0</v>
      </c>
      <c r="W194" s="178">
        <f>IF($B$190="Лікар загальної практики - сімейний лікар",AVERAGE(W190:W192),IF($B$190="Лікар-педіатр","x",IF($B$190="Лікар-терапевт",AVERAGE(W190:W192),0)))</f>
        <v>0</v>
      </c>
      <c r="X194" s="178">
        <f>IF($B$190="Лікар загальної практики - сімейний лікар",AVERAGE(X190:X192),IF($B$190="Лікар-педіатр","x",IF($B$190="Лікар-терапевт",AVERAGE(X190:X192),0)))</f>
        <v>0</v>
      </c>
      <c r="Y194" s="178">
        <f>IF($B$190="Лікар загальної практики - сімейний лікар",AVERAGE(Y190:Y192),IF($B$190="Лікар-педіатр","x",IF($B$190="Лікар-терапевт",AVERAGE(Y190:Y192),0)))</f>
        <v>0</v>
      </c>
      <c r="Z194" s="179">
        <f>SUM(U194:Y194)</f>
        <v>0</v>
      </c>
      <c r="AA194" s="768"/>
      <c r="AB194" s="178">
        <f>IF($B$190="Лікар загальної практики - сімейний лікар",AVERAGE(AB190:AB192),IF($B$190="Лікар-педіатр",AVERAGE(AB190:AB192),IF($B$190="Лікар-терапевт","х",0)))</f>
        <v>0</v>
      </c>
      <c r="AC194" s="178">
        <f>IF($B$190="Лікар загальної практики - сімейний лікар",AVERAGE(AC190:AC192),IF($B$190="Лікар-педіатр",AVERAGE(AC190:AC192),IF($B$190="Лікар-терапевт","х",0)))</f>
        <v>0</v>
      </c>
      <c r="AD194" s="178">
        <f>IF($B$190="Лікар загальної практики - сімейний лікар",AVERAGE(AD190:AD192),IF($B$190="Лікар-педіатр","x",IF($B$190="Лікар-терапевт",AVERAGE(AD190:AD192),0)))</f>
        <v>0</v>
      </c>
      <c r="AE194" s="178">
        <f>IF($B$190="Лікар загальної практики - сімейний лікар",AVERAGE(AE190:AE192),IF($B$190="Лікар-педіатр","x",IF($B$190="Лікар-терапевт",AVERAGE(AE190:AE192),0)))</f>
        <v>0</v>
      </c>
      <c r="AF194" s="178">
        <f>IF($B$190="Лікар загальної практики - сімейний лікар",AVERAGE(AF190:AF192),IF($B$190="Лікар-педіатр","x",IF($B$190="Лікар-терапевт",AVERAGE(AF190:AF192),0)))</f>
        <v>0</v>
      </c>
      <c r="AG194" s="179">
        <f>SUM(AB194:AF194)</f>
        <v>0</v>
      </c>
      <c r="AH194" s="769"/>
      <c r="AI194" s="174"/>
      <c r="AJ194" s="771"/>
      <c r="AK194" s="774"/>
      <c r="AL194" s="774"/>
      <c r="AM194" s="762"/>
      <c r="AN194" s="780"/>
      <c r="AO194" s="780"/>
      <c r="AP194" s="780"/>
      <c r="AQ194" s="780"/>
      <c r="AR194" s="783"/>
    </row>
    <row r="195" spans="1:44" s="52" customFormat="1" ht="40.5" x14ac:dyDescent="0.25">
      <c r="A195" s="170"/>
      <c r="B195" s="763"/>
      <c r="C195" s="764"/>
      <c r="D195" s="765"/>
      <c r="E195" s="764"/>
      <c r="F195" s="210" t="str">
        <f>IF(B190="Лікар-педіатр",Законод!$C$17,IF(B190="Лікар загальної практики - сімейний лікар",Законод!$C$21,IF(B190="Лікар-терапевт",Законод!$C$25,"х")))</f>
        <v>х</v>
      </c>
      <c r="G195" s="181">
        <f>IF($B$190="Лікар загальної практики - сімейний лікар",IF(L194&lt;=Законод!$C$22,G194,Законод!$C$22*'01_Доходи'!G193),IF($B$190="Лікар-педіатр",IF(L194&lt;=Законод!$C$18,G194,Законод!$C$18*'01_Доходи'!G193),IF($B$190="Лікар-терапевт","x",0)))</f>
        <v>0</v>
      </c>
      <c r="H195" s="181">
        <f>IF($B$190="Лікар загальної практики - сімейний лікар",IF(L194&lt;=Законод!$C$22,H194,Законод!$C$22*'01_Доходи'!H193),IF($B$190="Лікар-педіатр",IF(L194&lt;=Законод!$C$18,H194,Законод!$C$18*'01_Доходи'!H193),IF($B$190="Лікар-терапевт","x",0)))</f>
        <v>0</v>
      </c>
      <c r="I195" s="181">
        <f>IF($B$190="Лікар загальної практики - сімейний лікар",IF(L194&lt;=Законод!$C$22,I194,Законод!$C$22*'01_Доходи'!I193),IF($B$190="Лікар-педіатр","x",IF($B$190="Лікар-терапевт",IF(L194&lt;=Законод!$C$26,I194,Законод!$C$26*'01_Доходи'!I193),0)))</f>
        <v>0</v>
      </c>
      <c r="J195" s="181">
        <f>IF($B$190="Лікар загальної практики - сімейний лікар",IF(L194&lt;=Законод!$C$22,J194,Законод!$C$22*'01_Доходи'!J193),IF($B$190="Лікар-педіатр","x",IF($B$190="Лікар-терапевт",IF(L194&lt;=Законод!$C$26,J194,Законод!$C$26*'01_Доходи'!J193),0)))</f>
        <v>0</v>
      </c>
      <c r="K195" s="181">
        <f>IF($B$190="Лікар загальної практики - сімейний лікар",IF(L194&lt;=Законод!$C$22,K194,Законод!$C$22*'01_Доходи'!K193),IF($B$190="Лікар-педіатр","x",IF($B$190="Лікар-терапевт",IF(L194&lt;=Законод!$C$26,K194,Законод!$C$26*'01_Доходи'!K193),0)))</f>
        <v>0</v>
      </c>
      <c r="L195" s="182">
        <f>SUM(G195:K195)</f>
        <v>0</v>
      </c>
      <c r="M195" s="767"/>
      <c r="N195" s="181">
        <f>IF($B$190="Лікар загальної практики - сімейний лікар",IF(S194&lt;=Законод!$C$22,N194,Законод!$C$22*'01_Доходи'!N193),IF($B$190="Лікар-педіатр",IF(S194&lt;=Законод!$C$18,N194,Законод!$C$18*'01_Доходи'!N193),IF($B$190="Лікар-терапевт","x",0)))</f>
        <v>0</v>
      </c>
      <c r="O195" s="181">
        <f>IF($B$190="Лікар загальної практики - сімейний лікар",IF(S194&lt;=Законод!$C$22,O194,Законод!$C$22*'01_Доходи'!O193),IF($B$190="Лікар-педіатр",IF(S194&lt;=Законод!$C$18,O194,Законод!$C$18*'01_Доходи'!O193),IF($B$190="Лікар-терапевт","x",0)))</f>
        <v>0</v>
      </c>
      <c r="P195" s="181">
        <f>IF($B$190="Лікар загальної практики - сімейний лікар",IF(S194&lt;=Законод!$C$22,P194,Законод!$C$22*'01_Доходи'!P193),IF($B$190="Лікар-педіатр","x",IF($B$190="Лікар-терапевт",IF(S194&lt;=Законод!$C$26,P194,Законод!$C$26*'01_Доходи'!P193),0)))</f>
        <v>0</v>
      </c>
      <c r="Q195" s="181">
        <f>IF($B$190="Лікар загальної практики - сімейний лікар",IF(S194&lt;=Законод!$C$22,Q194,Законод!$C$22*'01_Доходи'!Q193),IF($B$190="Лікар-педіатр","x",IF($B$190="Лікар-терапевт",IF(S194&lt;=Законод!$C$26,Q194,Законод!$C$26*'01_Доходи'!Q193),0)))</f>
        <v>0</v>
      </c>
      <c r="R195" s="181">
        <f>IF($B$190="Лікар загальної практики - сімейний лікар",IF(S194&lt;=Законод!$C$22,R194,Законод!$C$22*'01_Доходи'!R193),IF($B$190="Лікар-педіатр","x",IF($B$190="Лікар-терапевт",IF(S194&lt;=Законод!$C$26,R194,Законод!$C$26*'01_Доходи'!R193),0)))</f>
        <v>0</v>
      </c>
      <c r="S195" s="182">
        <f>SUM(N195:R195)</f>
        <v>0</v>
      </c>
      <c r="T195" s="767"/>
      <c r="U195" s="181">
        <f>IF($B$190="Лікар загальної практики - сімейний лікар",IF(Z194&lt;=Законод!$C$22,U194,Законод!$C$22*'01_Доходи'!U193),IF($B$190="Лікар-педіатр",IF(Z194&lt;=Законод!$C$18,U194,Законод!$C$18*'01_Доходи'!U193),IF($B$190="Лікар-терапевт","x",0)))</f>
        <v>0</v>
      </c>
      <c r="V195" s="181">
        <f>IF($B$190="Лікар загальної практики - сімейний лікар",IF(Z194&lt;=Законод!$C$22,V194,Законод!$C$22*'01_Доходи'!V193),IF($B$190="Лікар-педіатр",IF(Z194&lt;=Законод!$C$18,V194,Законод!$C$18*'01_Доходи'!V193),IF($B$190="Лікар-терапевт","x",0)))</f>
        <v>0</v>
      </c>
      <c r="W195" s="181">
        <f>IF($B$190="Лікар загальної практики - сімейний лікар",IF(Z194&lt;=Законод!$C$22,W194,Законод!$C$22*'01_Доходи'!W193),IF($B$190="Лікар-педіатр","x",IF($B$190="Лікар-терапевт",IF(Z194&lt;=Законод!$C$26,W194,Законод!$C$26*'01_Доходи'!W193),0)))</f>
        <v>0</v>
      </c>
      <c r="X195" s="181">
        <f>IF($B$190="Лікар загальної практики - сімейний лікар",IF(Z194&lt;=Законод!$C$22,X194,Законод!$C$22*'01_Доходи'!X193),IF($B$190="Лікар-педіатр","x",IF($B$190="Лікар-терапевт",IF(Z194&lt;=Законод!$C$26,X194,Законод!$C$26*'01_Доходи'!X193),0)))</f>
        <v>0</v>
      </c>
      <c r="Y195" s="181">
        <f>IF($B$190="Лікар загальної практики - сімейний лікар",IF(Z194&lt;=Законод!$C$22,Y194,Законод!$C$22*'01_Доходи'!Y193),IF($B$190="Лікар-педіатр","x",IF($B$190="Лікар-терапевт",IF(Z194&lt;=Законод!$C$26,Y194,Законод!$C$26*'01_Доходи'!Y193),0)))</f>
        <v>0</v>
      </c>
      <c r="Z195" s="182">
        <f>SUM(U195:Y195)</f>
        <v>0</v>
      </c>
      <c r="AA195" s="767"/>
      <c r="AB195" s="181">
        <f>IF($B$190="Лікар загальної практики - сімейний лікар",IF(AG194&lt;=Законод!$C$22,AB194,Законод!$C$22*'01_Доходи'!AB193),IF($B$190="Лікар-педіатр",IF(AG194&lt;=Законод!$C$18,AB194,Законод!$C$18*'01_Доходи'!AB193),IF($B$190="Лікар-терапевт","x",0)))</f>
        <v>0</v>
      </c>
      <c r="AC195" s="181">
        <f>IF($B$190="Лікар загальної практики - сімейний лікар",IF(AG194&lt;=Законод!$C$22,AC194,Законод!$C$22*'01_Доходи'!AC193),IF($B$190="Лікар-педіатр",IF(AG194&lt;=Законод!$C$18,AC194,Законод!$C$18*'01_Доходи'!AC193),IF($B$190="Лікар-терапевт","x",0)))</f>
        <v>0</v>
      </c>
      <c r="AD195" s="181">
        <f>IF($B$190="Лікар загальної практики - сімейний лікар",IF(AG194&lt;=Законод!$C$22,AD194,Законод!$C$22*'01_Доходи'!AD193),IF($B$190="Лікар-педіатр","x",IF($B$190="Лікар-терапевт",IF(AG194&lt;=Законод!$C$26,AD194,Законод!$C$26*'01_Доходи'!AD193),0)))</f>
        <v>0</v>
      </c>
      <c r="AE195" s="181">
        <f>IF($B$190="Лікар загальної практики - сімейний лікар",IF(AG194&lt;=Законод!$C$22,AE194,Законод!$C$22*'01_Доходи'!AE193),IF($B$190="Лікар-педіатр","x",IF($B$190="Лікар-терапевт",IF(AG194&lt;=Законод!$C$26,AE194,Законод!$C$26*'01_Доходи'!AE193),0)))</f>
        <v>0</v>
      </c>
      <c r="AF195" s="181">
        <f>IF($B$190="Лікар загальної практики - сімейний лікар",IF(AG194&lt;=Законод!$C$22,AF194,Законод!$C$22*'01_Доходи'!AF193),IF($B$190="Лікар-педіатр","x",IF($B$190="Лікар-терапевт",IF(AG194&lt;=Законод!$C$26,AF194,Законод!$C$26*'01_Доходи'!AF193),0)))</f>
        <v>0</v>
      </c>
      <c r="AG195" s="182">
        <f>SUM(AB195:AF195)</f>
        <v>0</v>
      </c>
      <c r="AH195" s="767"/>
      <c r="AI195" s="174"/>
      <c r="AJ195" s="771"/>
      <c r="AK195" s="774"/>
      <c r="AL195" s="774"/>
      <c r="AM195" s="318" t="s">
        <v>186</v>
      </c>
      <c r="AN195" s="183">
        <f>IF(B190="Лікар загальної практики - сімейний лікар",G195*Законод!$C$11+'01_Доходи'!H195*Законод!$D$11+'01_Доходи'!I195*Законод!$E$11+'01_Доходи'!J195*Законод!$F$11+'01_Доходи'!K195*Законод!$G$11,IF(B190="Лікар-педіатр",G195*Законод!$C$11+'01_Доходи'!H195*Законод!$D$11,IF(B190="Лікар-терапевт",'01_Доходи'!I195*Законод!$E$11+'01_Доходи'!J195*Законод!$F$11+'01_Доходи'!K195*Законод!$G$11,0)))</f>
        <v>0</v>
      </c>
      <c r="AO195" s="183">
        <f>IF(B190="Лікар загальної практики - сімейний лікар",N195*Законод!$C$11+'01_Доходи'!O195*Законод!$D$11+'01_Доходи'!P195*Законод!$E$11+'01_Доходи'!Q195*Законод!$F$11+'01_Доходи'!R195*Законод!$G$11,IF(B190="Лікар-педіатр",N195*Законод!$C$11+'01_Доходи'!O195*Законод!$D$11,IF(B190="Лікар-терапевт",'01_Доходи'!P195*Законод!$E$11+'01_Доходи'!Q195*Законод!$F$11+'01_Доходи'!R195*Законод!$G$11,0)))</f>
        <v>0</v>
      </c>
      <c r="AP195" s="183">
        <f>IF(B190="Лікар загальної практики - сімейний лікар",U195*Законод!$C$11+'01_Доходи'!V195*Законод!$D$11+'01_Доходи'!W195*Законод!$E$11+'01_Доходи'!X195*Законод!$F$11+'01_Доходи'!Y195*Законод!$G$11,IF(B190="Лікар-педіатр",U195*Законод!$C$11+'01_Доходи'!V195*Законод!$D$11,IF(B190="Лікар-терапевт",'01_Доходи'!W195*Законод!$E$11+'01_Доходи'!X195*Законод!$F$11+'01_Доходи'!Y195*Законод!$G$11,0)))</f>
        <v>0</v>
      </c>
      <c r="AQ195" s="183">
        <f>IF(B190="Лікар загальної практики - сімейний лікар",AB195*Законод!$C$11+'01_Доходи'!AC195*Законод!$D$11+'01_Доходи'!AD195*Законод!$E$11+'01_Доходи'!AE195*Законод!$F$11+'01_Доходи'!AF195*Законод!$G$11,IF(B190="Лікар-педіатр",AB195*Законод!$C$11+'01_Доходи'!AC195*Законод!$D$11,IF(B190="Лікар-терапевт",'01_Доходи'!AD195*Законод!$E$11+'01_Доходи'!AE195*Законод!$F$11+'01_Доходи'!AF195*Законод!$G$11,0)))</f>
        <v>0</v>
      </c>
      <c r="AR195" s="184">
        <f>SUM(AN195:AQ195)</f>
        <v>0</v>
      </c>
    </row>
    <row r="196" spans="1:44" s="52" customFormat="1" ht="31.9" customHeight="1" x14ac:dyDescent="0.25">
      <c r="A196" s="170"/>
      <c r="B196" s="763"/>
      <c r="C196" s="764"/>
      <c r="D196" s="765"/>
      <c r="E196" s="764"/>
      <c r="F196" s="211" t="str">
        <f>IF(B190="Лікар-педіатр",Законод!$E$17,IF(B190="Лікар загальної практики - сімейний лікар",Законод!$E$21,IF(B190="Лікар-терапевт",Законод!$E$25,"х")))</f>
        <v>х</v>
      </c>
      <c r="G196" s="776" t="s">
        <v>158</v>
      </c>
      <c r="H196" s="776"/>
      <c r="I196" s="776"/>
      <c r="J196" s="776"/>
      <c r="K196" s="776"/>
      <c r="L196" s="169">
        <f>IF($B$190="Лікар загальної практики - сімейний лікар",IF(L194&lt;Законод!$C$22,0,(IF(AND(L194&gt;=Законод!$E$22,L194&lt;=Законод!$E$23),L194-Законод!$C$22,IF('01_Доходи'!L194&gt;=Законод!$F$22,Законод!$E$24,0)))),IF($B$190="Лікар-педіатр",IF(L194&lt;Законод!$C$18,0,(IF(AND(L194&gt;=Законод!$E$18,L194&lt;=Законод!$E$19),L194-Законод!$C$18,IF('01_Доходи'!L194&gt;=Законод!$F$18,Законод!$E$20,0)))),IF($B$190="Лікар-терапевт",IF(L194&lt;Законод!$C$26,0,(IF(AND(L194&gt;=Законод!$E$26,L194&lt;=Законод!$E$27),L194-Законод!$C$26,IF('01_Доходи'!L194&gt;=Законод!$F$26,Законод!$E$28,0)))),0)))</f>
        <v>0</v>
      </c>
      <c r="M196" s="767"/>
      <c r="N196" s="776" t="s">
        <v>158</v>
      </c>
      <c r="O196" s="776"/>
      <c r="P196" s="776"/>
      <c r="Q196" s="776"/>
      <c r="R196" s="776"/>
      <c r="S196" s="169">
        <f>IF($B$190="Лікар загальної практики - сімейний лікар",IF(S194&lt;Законод!$C$22,0,(IF(AND(S194&gt;=Законод!$E$22,S194&lt;=Законод!$E$23),S194-Законод!$C$22,IF('01_Доходи'!S194&gt;=Законод!$F$22,Законод!$E$24,0)))),IF($B$190="Лікар-педіатр",IF(S194&lt;Законод!$C$18,0,(IF(AND(S194&gt;=Законод!$E$18,S194&lt;=Законод!$E$19),S194-Законод!$C$18,IF('01_Доходи'!S194&gt;=Законод!$F$18,Законод!$E$20,0)))),IF($B$190="Лікар-терапевт",IF(S194&lt;Законод!$C$26,0,(IF(AND(S194&gt;=Законод!$E$26,S194&lt;=Законод!$E$27),S194-Законод!$C$26,IF('01_Доходи'!S194&gt;=Законод!$F$26,Законод!$E$28,0)))),0)))</f>
        <v>0</v>
      </c>
      <c r="T196" s="767"/>
      <c r="U196" s="776" t="s">
        <v>158</v>
      </c>
      <c r="V196" s="776"/>
      <c r="W196" s="776"/>
      <c r="X196" s="776"/>
      <c r="Y196" s="776"/>
      <c r="Z196" s="169">
        <f>IF($B$190="Лікар загальної практики - сімейний лікар",IF(Z194&lt;Законод!$C$22,0,(IF(AND(Z194&gt;=Законод!$E$22,Z194&lt;=Законод!$E$23),Z194-Законод!$C$22,IF('01_Доходи'!Z194&gt;=Законод!$F$22,Законод!$E$24,0)))),IF($B$190="Лікар-педіатр",IF(Z194&lt;Законод!$C$18,0,(IF(AND(Z194&gt;=Законод!$E$18,Z194&lt;=Законод!$E$19),Z194-Законод!$C$18,IF('01_Доходи'!Z194&gt;=Законод!$F$18,Законод!$E$20,0)))),IF($B$190="Лікар-терапевт",IF(Z194&lt;Законод!$C$26,0,(IF(AND(Z194&gt;=Законод!$E$26,Z194&lt;=Законод!$E$27),Z194-Законод!$C$26,IF('01_Доходи'!Z194&gt;=Законод!$F$26,Законод!$E$28,0)))),0)))</f>
        <v>0</v>
      </c>
      <c r="AA196" s="767"/>
      <c r="AB196" s="776" t="s">
        <v>158</v>
      </c>
      <c r="AC196" s="776"/>
      <c r="AD196" s="776"/>
      <c r="AE196" s="776"/>
      <c r="AF196" s="776"/>
      <c r="AG196" s="169">
        <f>IF($B$190="Лікар загальної практики - сімейний лікар",IF(AG194&lt;Законод!$C$22,0,(IF(AND(AG194&gt;=Законод!$E$22,AG194&lt;=Законод!$E$23),AG194-Законод!$C$22,IF('01_Доходи'!AG194&gt;=Законод!$F$22,Законод!$E$24,0)))),IF($B$190="Лікар-педіатр",IF(AG194&lt;Законод!$C$18,0,(IF(AND(AG194&gt;=Законод!$E$18,AG194&lt;=Законод!$E$19),AG194-Законод!$C$18,IF('01_Доходи'!AG194&gt;=Законод!$F$18,Законод!$E$20,0)))),IF($B$190="Лікар-терапевт",IF(AG194&lt;Законод!$C$26,0,(IF(AND(AG194&gt;=Законод!$E$26,AG194&lt;=Законод!$E$27),AG194-Законод!$C$26,IF('01_Доходи'!AG194&gt;=Законод!$F$26,Законод!$E$28,0)))),0)))</f>
        <v>0</v>
      </c>
      <c r="AH196" s="767"/>
      <c r="AI196" s="174"/>
      <c r="AJ196" s="771"/>
      <c r="AK196" s="774"/>
      <c r="AL196" s="774"/>
      <c r="AM196" s="757" t="s">
        <v>187</v>
      </c>
      <c r="AN196" s="183">
        <f>IF(B190="Лікар загальної практики - сімейний лікар",L196*Законод!$C$9/4*Законод!$E$16,IF(B190="Лікар-педіатр",L196*Законод!$C$9/4*Законод!$E$16,IF(B190="Лікар-терапевт",L196*Законод!$C$9/4*Законод!$E$16,0)))</f>
        <v>0</v>
      </c>
      <c r="AO196" s="183">
        <f>IF(B190="Лікар загальної практики - сімейний лікар",S196*Законод!$C$9/4*Законод!$E$16,IF(B190="Лікар-педіатр",S196*Законод!$C$9/4*Законод!$E$16,IF(B190="Лікар-терапевт",S196*Законод!$C$9/4*Законод!$E$16,0)))</f>
        <v>0</v>
      </c>
      <c r="AP196" s="183">
        <f>IF(B190="Лікар загальної практики - сімейний лікар",Z196*Законод!$C$9/4*Законод!$E$16,IF(B190="Лікар-педіатр",Z196*Законод!$C$9/4*Законод!$E$16,IF(B190="Лікар-терапевт",Z196*Законод!$C$9/4*Законод!$E$16,0)))</f>
        <v>0</v>
      </c>
      <c r="AQ196" s="183">
        <f>IF(B190="Лікар загальної практики - сімейний лікар",AG196*Законод!$C$9/4*Законод!$E$16,IF(B190="Лікар-педіатр",AG196*Законод!$C$9/4*Законод!$E$16,IF(B190="Лікар-терапевт",AG196*Законод!$C$9/4*Законод!$E$16,0)))</f>
        <v>0</v>
      </c>
      <c r="AR196" s="184">
        <f>SUM(AN196:AQ196)</f>
        <v>0</v>
      </c>
    </row>
    <row r="197" spans="1:44" s="52" customFormat="1" ht="31.9" customHeight="1" x14ac:dyDescent="0.25">
      <c r="A197" s="170"/>
      <c r="B197" s="763"/>
      <c r="C197" s="764"/>
      <c r="D197" s="765"/>
      <c r="E197" s="764"/>
      <c r="F197" s="211" t="str">
        <f>IF(B190="Лікар-педіатр",Законод!$F$17,IF(B190="Лікар загальної практики - сімейний лікар",Законод!$F$21,IF(B190="Лікар-терапевт",Законод!$F$25,"х")))</f>
        <v>х</v>
      </c>
      <c r="G197" s="776" t="s">
        <v>158</v>
      </c>
      <c r="H197" s="776"/>
      <c r="I197" s="776"/>
      <c r="J197" s="776"/>
      <c r="K197" s="776"/>
      <c r="L197" s="169">
        <f>IF($B$190="Лікар загальної практики - сімейний лікар",IF(L194&lt;Законод!$C$22,0,(IF(AND(L194&gt;=Законод!$F$22,L194&lt;=Законод!$F$23),L194-Законод!$E$23,IF('01_Доходи'!L194&gt;=Законод!$G$22,Законод!$F$24,0)))),IF($B$190="Лікар-педіатр",IF(L194&lt;Законод!$C$18,0,(IF(AND(L194&gt;=Законод!$F$18,L194&lt;=Законод!$F$19),L194-Законод!$E$19,IF('01_Доходи'!L194&gt;=Законод!$G$18,Законод!$F$20,0)))),IF($B$190="Лікар-терапевт",IF(L194&lt;Законод!$C$26,0,(IF(AND(L194&gt;=Законод!$F$26,L194&lt;=Законод!$F$27),L194-Законод!$E$27,IF('01_Доходи'!L194&gt;=Законод!$G$26,Законод!$F$28,0)))),0)))</f>
        <v>0</v>
      </c>
      <c r="M197" s="767"/>
      <c r="N197" s="776" t="s">
        <v>158</v>
      </c>
      <c r="O197" s="776"/>
      <c r="P197" s="776"/>
      <c r="Q197" s="776"/>
      <c r="R197" s="776"/>
      <c r="S197" s="169">
        <f>IF($B$190="Лікар загальної практики - сімейний лікар",IF(S194&lt;Законод!$C$22,0,(IF(AND(S194&gt;=Законод!$F$22,S194&lt;=Законод!$F$23),S194-Законод!$E$23,IF('01_Доходи'!S194&gt;=Законод!$G$22,Законод!$F$24,0)))),IF($B$190="Лікар-педіатр",IF(S194&lt;Законод!$C$18,0,(IF(AND(S194&gt;=Законод!$F$18,S194&lt;=Законод!$F$19),S194-Законод!$E$19,IF('01_Доходи'!S194&gt;=Законод!$G$18,Законод!$F$20,0)))),IF($B$190="Лікар-терапевт",IF(S194&lt;Законод!$C$26,0,(IF(AND(S194&gt;=Законод!$F$26,S194&lt;=Законод!$F$27),S194-Законод!$E$27,IF('01_Доходи'!S194&gt;=Законод!$G$26,Законод!$F$28,0)))),0)))</f>
        <v>0</v>
      </c>
      <c r="T197" s="767"/>
      <c r="U197" s="776" t="s">
        <v>158</v>
      </c>
      <c r="V197" s="776"/>
      <c r="W197" s="776"/>
      <c r="X197" s="776"/>
      <c r="Y197" s="776"/>
      <c r="Z197" s="169">
        <f>IF($B$190="Лікар загальної практики - сімейний лікар",IF(Z194&lt;Законод!$C$22,0,(IF(AND(Z194&gt;=Законод!$F$22,Z194&lt;=Законод!$F$23),Z194-Законод!$E$23,IF('01_Доходи'!Z194&gt;=Законод!$G$22,Законод!$F$24,0)))),IF($B$190="Лікар-педіатр",IF(Z194&lt;Законод!$C$18,0,(IF(AND(Z194&gt;=Законод!$F$18,Z194&lt;=Законод!$F$19),Z194-Законод!$E$19,IF('01_Доходи'!Z194&gt;=Законод!$G$18,Законод!$F$20,0)))),IF($B$190="Лікар-терапевт",IF(Z194&lt;Законод!$C$26,0,(IF(AND(Z194&gt;=Законод!$F$26,Z194&lt;=Законод!$F$27),Z194-Законод!$E$27,IF('01_Доходи'!Z194&gt;=Законод!$G$26,Законод!$F$28,0)))),0)))</f>
        <v>0</v>
      </c>
      <c r="AA197" s="767"/>
      <c r="AB197" s="776" t="s">
        <v>158</v>
      </c>
      <c r="AC197" s="776"/>
      <c r="AD197" s="776"/>
      <c r="AE197" s="776"/>
      <c r="AF197" s="776"/>
      <c r="AG197" s="169">
        <f>IF($B$190="Лікар загальної практики - сімейний лікар",IF(AG194&lt;Законод!$C$22,0,(IF(AND(AG194&gt;=Законод!$F$22,AG194&lt;=Законод!$F$23),AG194-Законод!$E$23,IF('01_Доходи'!AG194&gt;=Законод!$G$22,Законод!$F$24,0)))),IF($B$190="Лікар-педіатр",IF(AG194&lt;Законод!$C$18,0,(IF(AND(AG194&gt;=Законод!$F$18,AG194&lt;=Законод!$F$19),AG194-Законод!$E$19,IF('01_Доходи'!AG194&gt;=Законод!$G$18,Законод!$F$20,0)))),IF($B$190="Лікар-терапевт",IF(AG194&lt;Законод!$C$26,0,(IF(AND(AG194&gt;=Законод!$F$26,AG194&lt;=Законод!$F$27),AG194-Законод!$E$27,IF('01_Доходи'!AG194&gt;=Законод!$G$26,Законод!$F$28,0)))),0)))</f>
        <v>0</v>
      </c>
      <c r="AH197" s="767"/>
      <c r="AI197" s="174"/>
      <c r="AJ197" s="771"/>
      <c r="AK197" s="774"/>
      <c r="AL197" s="774"/>
      <c r="AM197" s="758"/>
      <c r="AN197" s="183">
        <f>IF(B190="Лікар загальної практики - сімейний лікар",L197*Законод!$C$9/4*Законод!$F$16,IF(B190="Лікар-педіатр",L197*Законод!$C$9/4*Законод!$F$16,IF(B190="Лікар-терапевт",L197*Законод!$C$9/4*Законод!$F$16,0)))</f>
        <v>0</v>
      </c>
      <c r="AO197" s="183">
        <f>IF(B190="Лікар загальної практики - сімейний лікар",S197*Законод!$C$9/4*Законод!$F$16,IF(B190="Лікар-педіатр",S197*Законод!$C$9/4*Законод!$F$16,IF(B190="Лікар-терапевт",S197*Законод!$C$9/4*Законод!$F$16,0)))</f>
        <v>0</v>
      </c>
      <c r="AP197" s="183">
        <f>IF(B190="Лікар загальної практики - сімейний лікар",Z197*Законод!$C$9/4*Законод!$F$16,IF(B190="Лікар-педіатр",Z197*Законод!$C$9/4*Законод!$F$16,IF(B190="Лікар-терапевт",Z197*Законод!$C$9/4*Законод!$F$16,0)))</f>
        <v>0</v>
      </c>
      <c r="AQ197" s="183">
        <f>IF(B190="Лікар загальної практики - сімейний лікар",AG197*Законод!$C$9/4*Законод!$F$16,IF(B190="Лікар-педіатр",AG197*Законод!$C$9/4*Законод!$F$16,IF(B190="Лікар-терапевт",AG197*Законод!$C$9/4*Законод!$F$16,0)))</f>
        <v>0</v>
      </c>
      <c r="AR197" s="184">
        <f>SUM(AN197:AQ197)</f>
        <v>0</v>
      </c>
    </row>
    <row r="198" spans="1:44" s="52" customFormat="1" ht="31.9" customHeight="1" x14ac:dyDescent="0.25">
      <c r="A198" s="170"/>
      <c r="B198" s="763"/>
      <c r="C198" s="764"/>
      <c r="D198" s="765"/>
      <c r="E198" s="764"/>
      <c r="F198" s="211" t="str">
        <f>IF(B190="Лікар-педіатр",Законод!$G$17,IF(B190="Лікар загальної практики - сімейний лікар",Законод!$G$21,IF(B190="Лікар-терапевт",Законод!$G$25,"х")))</f>
        <v>х</v>
      </c>
      <c r="G198" s="776" t="s">
        <v>158</v>
      </c>
      <c r="H198" s="776"/>
      <c r="I198" s="776"/>
      <c r="J198" s="776"/>
      <c r="K198" s="776"/>
      <c r="L198" s="169">
        <f>IF($B$190="Лікар загальної практики - сімейний лікар",IF(L194&lt;Законод!$C$22,0,(IF(AND(L194&gt;=Законод!$G$22,L194&lt;=Законод!$G$23),L194-Законод!$F$23,IF('01_Доходи'!L194&gt;=Законод!$H$22,Законод!$G$24,0)))),IF($B$190="Лікар-педіатр",IF(L194&lt;Законод!$C$18,0,(IF(AND(L194&gt;=Законод!$G$18,L194&lt;=Законод!$G$19),L194-Законод!$F$19,IF('01_Доходи'!L194&gt;=Законод!$H$18,Законод!$G$20,0)))),IF($B$190="Лікар-терапевт",IF(L194&lt;Законод!$C$26,0,(IF(AND(L194&gt;=Законод!$G$26,L194&lt;=Законод!$G$27),L194-Законод!$F$27,IF('01_Доходи'!L194&gt;=Законод!$H$26,Законод!$G$28,0)))),0)))</f>
        <v>0</v>
      </c>
      <c r="M198" s="767"/>
      <c r="N198" s="776" t="s">
        <v>158</v>
      </c>
      <c r="O198" s="776"/>
      <c r="P198" s="776"/>
      <c r="Q198" s="776"/>
      <c r="R198" s="776"/>
      <c r="S198" s="169">
        <f>IF($B$190="Лікар загальної практики - сімейний лікар",IF(S194&lt;Законод!$C$22,0,(IF(AND(S194&gt;=Законод!$G$22,S194&lt;=Законод!$G$23),S194-Законод!$F$23,IF('01_Доходи'!S194&gt;=Законод!$H$22,Законод!$G$24,0)))),IF($B$190="Лікар-педіатр",IF(S194&lt;Законод!$C$18,0,(IF(AND(S194&gt;=Законод!$G$18,S194&lt;=Законод!$G$19),S194-Законод!$F$19,IF('01_Доходи'!S194&gt;=Законод!$H$18,Законод!$G$20,0)))),IF($B$190="Лікар-терапевт",IF(S194&lt;Законод!$C$26,0,(IF(AND(S194&gt;=Законод!$G$26,S194&lt;=Законод!$G$27),S194-Законод!$F$27,IF('01_Доходи'!S194&gt;=Законод!$H$26,Законод!$G$28,0)))),0)))</f>
        <v>0</v>
      </c>
      <c r="T198" s="767"/>
      <c r="U198" s="776" t="s">
        <v>158</v>
      </c>
      <c r="V198" s="776"/>
      <c r="W198" s="776"/>
      <c r="X198" s="776"/>
      <c r="Y198" s="776"/>
      <c r="Z198" s="169">
        <f>IF($B$190="Лікар загальної практики - сімейний лікар",IF(Z194&lt;Законод!$C$22,0,(IF(AND(Z194&gt;=Законод!$G$22,Z194&lt;=Законод!$G$23),Z194-Законод!$F$23,IF('01_Доходи'!Z194&gt;=Законод!$H$22,Законод!$G$24,0)))),IF($B$190="Лікар-педіатр",IF(Z194&lt;Законод!$C$18,0,(IF(AND(Z194&gt;=Законод!$G$18,Z194&lt;=Законод!$G$19),Z194-Законод!$F$19,IF('01_Доходи'!Z194&gt;=Законод!$H$18,Законод!$G$20,0)))),IF($B$190="Лікар-терапевт",IF(Z194&lt;Законод!$C$26,0,(IF(AND(Z194&gt;=Законод!$G$26,Z194&lt;=Законод!$G$27),Z194-Законод!$F$27,IF('01_Доходи'!Z194&gt;=Законод!$H$26,Законод!$G$28,0)))),0)))</f>
        <v>0</v>
      </c>
      <c r="AA198" s="767"/>
      <c r="AB198" s="776" t="s">
        <v>158</v>
      </c>
      <c r="AC198" s="776"/>
      <c r="AD198" s="776"/>
      <c r="AE198" s="776"/>
      <c r="AF198" s="776"/>
      <c r="AG198" s="169">
        <f>IF($B$190="Лікар загальної практики - сімейний лікар",IF(AG194&lt;Законод!$C$22,0,(IF(AND(AG194&gt;=Законод!$G$22,AG194&lt;=Законод!$G$23),AG194-Законод!$F$23,IF('01_Доходи'!AG194&gt;=Законод!$H$22,Законод!$G$24,0)))),IF($B$190="Лікар-педіатр",IF(AG194&lt;Законод!$C$18,0,(IF(AND(AG194&gt;=Законод!$G$18,AG194&lt;=Законод!$G$19),AG194-Законод!$F$19,IF('01_Доходи'!AG194&gt;=Законод!$H$18,Законод!$G$20,0)))),IF($B$190="Лікар-терапевт",IF(AG194&lt;Законод!$C$26,0,(IF(AND(AG194&gt;=Законод!$G$26,AG194&lt;=Законод!$G$27),AG194-Законод!$F$27,IF('01_Доходи'!AG194&gt;=Законод!$H$26,Законод!$G$28,0)))),0)))</f>
        <v>0</v>
      </c>
      <c r="AH198" s="767"/>
      <c r="AI198" s="174"/>
      <c r="AJ198" s="771"/>
      <c r="AK198" s="774"/>
      <c r="AL198" s="774"/>
      <c r="AM198" s="758"/>
      <c r="AN198" s="183">
        <f>IF(B190="Лікар загальної практики - сімейний лікар",L198*Законод!$C$9/4*Законод!$G$16,IF(B190="Лікар-педіатр",L198*Законод!$C$9/4*Законод!$G$16,IF(B190="Лікар-терапевт",L198*Законод!$C$9/4*Законод!$G$16,0)))</f>
        <v>0</v>
      </c>
      <c r="AO198" s="183">
        <f>IF(B190="Лікар загальної практики - сімейний лікар",S198*Законод!$C$9/4*Законод!$G$16,IF(B190="Лікар-педіатр",S198*Законод!$C$9/4*Законод!$G$16,IF(B190="Лікар-терапевт",S198*Законод!$C$9/4*Законод!$G$16,0)))</f>
        <v>0</v>
      </c>
      <c r="AP198" s="183">
        <f>IF(B190="Лікар загальної практики - сімейний лікар",Z198*Законод!$C$9/4*Законод!$G$16,IF(B190="Лікар-педіатр",Z198*Законод!$C$9/4*Законод!$G$16,IF(B190="Лікар-терапевт",Z198*Законод!$C$9/4*Законод!$G$16,0)))</f>
        <v>0</v>
      </c>
      <c r="AQ198" s="183">
        <f>IF(B190="Лікар загальної практики - сімейний лікар",AG198*Законод!$C$9/4*Законод!$G$16,IF(B190="Лікар-педіатр",AG198*Законод!$C$9/4*Законод!$G$16,IF(B190="Лікар-терапевт",AG198*Законод!$C$9/4*Законод!$G$16,0)))</f>
        <v>0</v>
      </c>
      <c r="AR198" s="184">
        <f t="shared" ref="AR198" si="52">SUM(AN198:AQ198)</f>
        <v>0</v>
      </c>
    </row>
    <row r="199" spans="1:44" s="52" customFormat="1" ht="31.9" customHeight="1" x14ac:dyDescent="0.25">
      <c r="A199" s="170"/>
      <c r="B199" s="763"/>
      <c r="C199" s="764"/>
      <c r="D199" s="765"/>
      <c r="E199" s="764"/>
      <c r="F199" s="211" t="str">
        <f>IF(B190="Лікар-педіатр",Законод!$H$17,IF(B190="Лікар загальної практики - сімейний лікар",Законод!$H$21,IF(B190="Лікар-терапевт",Законод!$H$25,"х")))</f>
        <v>х</v>
      </c>
      <c r="G199" s="776" t="s">
        <v>158</v>
      </c>
      <c r="H199" s="776"/>
      <c r="I199" s="776"/>
      <c r="J199" s="776"/>
      <c r="K199" s="776"/>
      <c r="L199" s="169">
        <f>IF($B$190="Лікар загальної практики - сімейний лікар",IF(L194&lt;Законод!$C$22,0,(IF(AND(L194&gt;=Законод!$H$22,L194&lt;=Законод!$H$23),L194-Законод!$G$23,IF('01_Доходи'!L194&gt;=Законод!$I$22,Законод!$H$24,0)))),IF($B$190="Лікар-педіатр",IF(L194&lt;Законод!$C$18,0,(IF(AND(L194&gt;=Законод!$H$18,L194&lt;=Законод!$H$19),L194-Законод!$G$19,IF('01_Доходи'!L194&gt;=Законод!$I$18,Законод!$H$20,0)))),IF($B$190="Лікар-терапевт",IF(L194&lt;Законод!$C$26,0,(IF(AND(L194&gt;=Законод!$H$26,L194&lt;=Законод!$H$27),L194-Законод!$G$27,IF(L194&gt;=Законод!$I$26,Законод!$H$28,0)))),0)))</f>
        <v>0</v>
      </c>
      <c r="M199" s="767"/>
      <c r="N199" s="776" t="s">
        <v>158</v>
      </c>
      <c r="O199" s="776"/>
      <c r="P199" s="776"/>
      <c r="Q199" s="776"/>
      <c r="R199" s="776"/>
      <c r="S199" s="169">
        <f>IF($B$190="Лікар загальної практики - сімейний лікар",IF(S194&lt;Законод!$C$22,0,(IF(AND(S194&gt;=Законод!$H$22,S194&lt;=Законод!$H$23),S194-Законод!$G$23,IF('01_Доходи'!S194&gt;=Законод!$I$22,Законод!$H$24,0)))),IF($B$190="Лікар-педіатр",IF(S194&lt;Законод!$C$18,0,(IF(AND(S194&gt;=Законод!$H$18,S194&lt;=Законод!$H$19),S194-Законод!$G$19,IF('01_Доходи'!S194&gt;=Законод!$I$18,Законод!$H$20,0)))),IF($B$190="Лікар-терапевт",IF(S194&lt;Законод!$C$26,0,(IF(AND(S194&gt;=Законод!$H$26,S194&lt;=Законод!$H$27),S194-Законод!$G$27,IF(S194&gt;=Законод!$I$26,Законод!$H$28,0)))),0)))</f>
        <v>0</v>
      </c>
      <c r="T199" s="767"/>
      <c r="U199" s="776" t="s">
        <v>158</v>
      </c>
      <c r="V199" s="776"/>
      <c r="W199" s="776"/>
      <c r="X199" s="776"/>
      <c r="Y199" s="776"/>
      <c r="Z199" s="169">
        <f>IF($B$190="Лікар загальної практики - сімейний лікар",IF(Z194&lt;Законод!$C$22,0,(IF(AND(Z194&gt;=Законод!$H$22,Z194&lt;=Законод!$H$23),Z194-Законод!$G$23,IF('01_Доходи'!Z194&gt;=Законод!$I$22,Законод!$H$24,0)))),IF($B$190="Лікар-педіатр",IF(Z194&lt;Законод!$C$18,0,(IF(AND(Z194&gt;=Законод!$H$18,Z194&lt;=Законод!$H$19),Z194-Законод!$G$19,IF('01_Доходи'!Z194&gt;=Законод!$I$18,Законод!$H$20,0)))),IF($B$190="Лікар-терапевт",IF(Z194&lt;Законод!$C$26,0,(IF(AND(Z194&gt;=Законод!$H$26,Z194&lt;=Законод!$H$27),Z194-Законод!$G$27,IF(Z194&gt;=Законод!$I$26,Законод!$H$28,0)))),0)))</f>
        <v>0</v>
      </c>
      <c r="AA199" s="767"/>
      <c r="AB199" s="776" t="s">
        <v>158</v>
      </c>
      <c r="AC199" s="776"/>
      <c r="AD199" s="776"/>
      <c r="AE199" s="776"/>
      <c r="AF199" s="776"/>
      <c r="AG199" s="169">
        <f>IF($B$190="Лікар загальної практики - сімейний лікар",IF(AG194&lt;Законод!$C$22,0,(IF(AND(AG194&gt;=Законод!$H$22,AG194&lt;=Законод!$H$23),AG194-Законод!$G$23,IF('01_Доходи'!AG194&gt;=Законод!$I$22,Законод!$H$24,0)))),IF($B$190="Лікар-педіатр",IF(AG194&lt;Законод!$C$18,0,(IF(AND(AG194&gt;=Законод!$H$18,AG194&lt;=Законод!$H$19),AG194-Законод!$G$19,IF('01_Доходи'!AG194&gt;=Законод!$I$18,Законод!$H$20,0)))),IF($B$190="Лікар-терапевт",IF(AG194&lt;Законод!$C$26,0,(IF(AND(AG194&gt;=Законод!$H$26,AG194&lt;=Законод!$H$27),AG194-Законод!$G$27,IF(AG194&gt;=Законод!$I$26,Законод!$H$28,0)))),0)))</f>
        <v>0</v>
      </c>
      <c r="AH199" s="767"/>
      <c r="AI199" s="174"/>
      <c r="AJ199" s="771"/>
      <c r="AK199" s="774"/>
      <c r="AL199" s="774"/>
      <c r="AM199" s="758"/>
      <c r="AN199" s="183">
        <f>IF(B190="Лікар загальної практики - сімейний лікар",L199*Законод!$C$9/4*Законод!$H$16,IF(B190="Лікар-педіатр",L199*Законод!$C$9/4*Законод!$H$16,IF(B190="Лікар-терапевт",L199*Законод!$C$9/4*Законод!$H$16,0)))</f>
        <v>0</v>
      </c>
      <c r="AO199" s="183">
        <f>IF(B190="Лікар загальної практики - сімейний лікар",S199*Законод!$C$9/4*Законод!$H$16,IF(B190="Лікар-педіатр",S199*Законод!$C$9/4*Законод!$H$16,IF(B190="Лікар-терапевт",S199*Законод!$C$9/4*Законод!$H$16,0)))</f>
        <v>0</v>
      </c>
      <c r="AP199" s="183">
        <f>IF(B190="Лікар загальної практики - сімейний лікар",Z199*Законод!$C$9/4*Законод!$H$16,IF(B190="Лікар-педіатр",Z199*Законод!$C$9/4*Законод!$H$16,IF(B190="Лікар-терапевт",Z199*Законод!$C$9/4*Законод!$H$16,0)))</f>
        <v>0</v>
      </c>
      <c r="AQ199" s="183">
        <f>IF(B190="Лікар загальної практики - сімейний лікар",AG199*Законод!$C$9/4*Законод!$H$16,IF(B190="Лікар-педіатр",AG199*Законод!$C$9/4*Законод!$H$16,IF(B190="Лікар-терапевт",AG199*Законод!$C$9/4*Законод!$H$16,0)))</f>
        <v>0</v>
      </c>
      <c r="AR199" s="184">
        <f>SUM(AN199:AQ199)</f>
        <v>0</v>
      </c>
    </row>
    <row r="200" spans="1:44" s="52" customFormat="1" ht="31.9" customHeight="1" x14ac:dyDescent="0.25">
      <c r="A200" s="170"/>
      <c r="B200" s="763"/>
      <c r="C200" s="764"/>
      <c r="D200" s="765"/>
      <c r="E200" s="764"/>
      <c r="F200" s="211" t="str">
        <f>IF(B190="Лікар-педіатр",Законод!$I$17,IF(B190="Лікар загальної практики - сімейний лікар",Законод!$I$21,IF(B190="Лікар-терапевт",Законод!$I$25,"х")))</f>
        <v>х</v>
      </c>
      <c r="G200" s="776" t="s">
        <v>158</v>
      </c>
      <c r="H200" s="776"/>
      <c r="I200" s="776"/>
      <c r="J200" s="776"/>
      <c r="K200" s="776"/>
      <c r="L200" s="169">
        <f>IF($B$190="Лікар загальної практики - сімейний лікар",IF(L194&lt;Законод!$C$22,0,(IF(AND(L194&gt;=Законод!$I$22,L194&lt;=Законод!$I$23),L194-Законод!$H$23,IF('01_Доходи'!L194&gt;=Законод!$I$22,Законод!$I$24,0)))),IF($B$190="Лікар-педіатр",IF(L194&lt;Законод!$C$18,0,(IF(AND(L194&gt;=Законод!$I$18,L194&lt;=Законод!$I$19),L194-Законод!$H$19,IF('01_Доходи'!L194&gt;=Законод!$I$18,Законод!$H$20,0)))),IF($B$190="Лікар-терапевт",IF(L194&lt;Законод!$C$26,0,(IF(AND(L194&gt;=Законод!$I$26,L194&lt;=Законод!$I$27),L194-Законод!$H$27,IF('01_Доходи'!L194&gt;=Законод!$I$26,Законод!$H$28,0)))),0)))</f>
        <v>0</v>
      </c>
      <c r="M200" s="767"/>
      <c r="N200" s="776" t="s">
        <v>158</v>
      </c>
      <c r="O200" s="776"/>
      <c r="P200" s="776"/>
      <c r="Q200" s="776"/>
      <c r="R200" s="776"/>
      <c r="S200" s="169">
        <f>IF($B$190="Лікар загальної практики - сімейний лікар",IF(S194&lt;Законод!$C$22,0,(IF(AND(S194&gt;=Законод!$I$22,S194&lt;=Законод!$I$23),S194-Законод!$H$23,IF('01_Доходи'!S194&gt;=Законод!$I$22,Законод!$I$24,0)))),IF($B$190="Лікар-педіатр",IF(S194&lt;Законод!$C$18,0,(IF(AND(S194&gt;=Законод!$I$18,S194&lt;=Законод!$I$19),S194-Законод!$H$19,IF('01_Доходи'!S194&gt;=Законод!$I$18,Законод!$H$20,0)))),IF($B$190="Лікар-терапевт",IF(S194&lt;Законод!$C$26,0,(IF(AND(S194&gt;=Законод!$I$26,S194&lt;=Законод!$I$27),S194-Законод!$H$27,IF('01_Доходи'!S194&gt;=Законод!$I$26,Законод!$H$28,0)))),0)))</f>
        <v>0</v>
      </c>
      <c r="T200" s="767"/>
      <c r="U200" s="776" t="s">
        <v>158</v>
      </c>
      <c r="V200" s="776"/>
      <c r="W200" s="776"/>
      <c r="X200" s="776"/>
      <c r="Y200" s="776"/>
      <c r="Z200" s="169">
        <f>IF($B$190="Лікар загальної практики - сімейний лікар",IF(Z194&lt;Законод!$C$22,0,(IF(AND(Z194&gt;=Законод!$I$22,Z194&lt;=Законод!$I$23),Z194-Законод!$H$23,IF('01_Доходи'!Z194&gt;=Законод!$I$22,Законод!$I$24,0)))),IF($B$190="Лікар-педіатр",IF(Z194&lt;Законод!$C$18,0,(IF(AND(Z194&gt;=Законод!$I$18,Z194&lt;=Законод!$I$19),Z194-Законод!$H$19,IF('01_Доходи'!Z194&gt;=Законод!$I$18,Законод!$H$20,0)))),IF($B$190="Лікар-терапевт",IF(Z194&lt;Законод!$C$26,0,(IF(AND(Z194&gt;=Законод!$I$26,Z194&lt;=Законод!$I$27),Z194-Законод!$H$27,IF('01_Доходи'!Z194&gt;=Законод!$I$26,Законод!$H$28,0)))),0)))</f>
        <v>0</v>
      </c>
      <c r="AA200" s="767"/>
      <c r="AB200" s="776" t="s">
        <v>158</v>
      </c>
      <c r="AC200" s="776"/>
      <c r="AD200" s="776"/>
      <c r="AE200" s="776"/>
      <c r="AF200" s="776"/>
      <c r="AG200" s="169">
        <f>IF($B$190="Лікар загальної практики - сімейний лікар",IF(AG194&lt;Законод!$C$22,0,(IF(AND(AG194&gt;=Законод!$I$22,AG194&lt;=Законод!$I$23),AG194-Законод!$H$23,IF('01_Доходи'!AG194&gt;=Законод!$I$22,Законод!$I$24,0)))),IF($B$190="Лікар-педіатр",IF(AG194&lt;Законод!$C$18,0,(IF(AND(AG194&gt;=Законод!$I$18,AG194&lt;=Законод!$I$19),AG194-Законод!$H$19,IF('01_Доходи'!AG194&gt;=Законод!$I$18,Законод!$H$20,0)))),IF($B$190="Лікар-терапевт",IF(AG194&lt;Законод!$C$26,0,(IF(AND(AG194&gt;=Законод!$I$26,AG194&lt;=Законод!$I$27),AG194-Законод!$H$27,IF('01_Доходи'!AG194&gt;=Законод!$I$26,Законод!$H$28,0)))),0)))</f>
        <v>0</v>
      </c>
      <c r="AH200" s="767"/>
      <c r="AI200" s="174"/>
      <c r="AJ200" s="771"/>
      <c r="AK200" s="774"/>
      <c r="AL200" s="774"/>
      <c r="AM200" s="758"/>
      <c r="AN200" s="183">
        <f>IF(B190="Лікар загальної практики - сімейний лікар",L200*Законод!$C$9/4*Законод!$I$16,IF(B190="Лікар-педіатр",L200*Законод!$C$9/4*Законод!$I$16,IF(B190="Лікар-терапевт",L200*Законод!$C$9/4*Законод!$I$16,0)))</f>
        <v>0</v>
      </c>
      <c r="AO200" s="183">
        <f>IF(B190="Лікар загальної практики - сімейний лікар",S200*Законод!$C$9/4*Законод!$I$16,IF(B190="Лікар-педіатр",S200*Законод!$C$9/4*Законод!$I$16,IF(B190="Лікар-терапевт",S200*Законод!$C$9/4*Законод!$I$16,0)))</f>
        <v>0</v>
      </c>
      <c r="AP200" s="183">
        <f>IF(B190="Лікар загальної практики - сімейний лікар",Z200*Законод!$C$9/4*Законод!$I$16,IF(B190="Лікар-педіатр",Z200*Законод!$C$9/4*Законод!$I$16,IF(B190="Лікар-терапевт",Z200*Законод!$C$9/4*Законод!$I$16,0)))</f>
        <v>0</v>
      </c>
      <c r="AQ200" s="183">
        <f>IF(B190="Лікар загальної практики - сімейний лікар",AG200*Законод!$C$9/4*Законод!$I$16,IF(B190="Лікар-педіатр",AG200*Законод!$C$9/4*Законод!$I$16,IF(B190="Лікар-терапевт",AG200*Законод!$C$9/4*Законод!$I$16,0)))</f>
        <v>0</v>
      </c>
      <c r="AR200" s="184">
        <f>SUM(AN200:AQ200)</f>
        <v>0</v>
      </c>
    </row>
    <row r="201" spans="1:44" s="191" customFormat="1" ht="31.9" customHeight="1" thickBot="1" x14ac:dyDescent="0.3">
      <c r="A201" s="186"/>
      <c r="B201" s="763"/>
      <c r="C201" s="764"/>
      <c r="D201" s="765"/>
      <c r="E201" s="764"/>
      <c r="F201" s="212" t="str">
        <f>IF(B190="Лікар-педіатр",Законод!$J$17,IF(B190="Лікар загальної практики - сімейний лікар",Законод!$J$21,IF(B190="Лікар-терапевт",Законод!$J$25,"х")))</f>
        <v>х</v>
      </c>
      <c r="G201" s="777" t="s">
        <v>158</v>
      </c>
      <c r="H201" s="777"/>
      <c r="I201" s="777"/>
      <c r="J201" s="777"/>
      <c r="K201" s="777"/>
      <c r="L201" s="169">
        <f>IF($B$190="Лікар загальної практики - сімейний лікар",IF(L194&gt;=Законод!$J$22,'01_Доходи'!L194-('01_Доходи'!L195+'01_Доходи'!L196+'01_Доходи'!L197+'01_Доходи'!L198+'01_Доходи'!L199+'01_Доходи'!L200),0),IF($B$190="Лікар-педіатр",IF(L194&gt;=Законод!$J$18,'01_Доходи'!L194-('01_Доходи'!L195+'01_Доходи'!L196+'01_Доходи'!L197+'01_Доходи'!L198+'01_Доходи'!L199+'01_Доходи'!L200),0),IF($B$190="Лікар-терапевт",IF('01_Доходи'!L194&gt;=Законод!$J$26,L194-Законод!$I$27,0),0)))</f>
        <v>0</v>
      </c>
      <c r="M201" s="767"/>
      <c r="N201" s="777" t="s">
        <v>158</v>
      </c>
      <c r="O201" s="777"/>
      <c r="P201" s="777"/>
      <c r="Q201" s="777"/>
      <c r="R201" s="777"/>
      <c r="S201" s="169">
        <f>IF($B$190="Лікар загальної практики - сімейний лікар",IF(S194&gt;=Законод!$J$22,'01_Доходи'!S194-('01_Доходи'!S195+'01_Доходи'!S196+'01_Доходи'!S197+'01_Доходи'!S198+'01_Доходи'!S199+'01_Доходи'!S200),0),IF($B$190="Лікар-педіатр",IF(S194&gt;=Законод!$J$18,'01_Доходи'!S194-('01_Доходи'!S195+'01_Доходи'!S196+'01_Доходи'!S197+'01_Доходи'!S198+'01_Доходи'!S199+'01_Доходи'!S200),0),IF($B$190="Лікар-терапевт",IF('01_Доходи'!S194&gt;=Законод!$J$26,S194-Законод!$I$27,0),0)))</f>
        <v>0</v>
      </c>
      <c r="T201" s="767"/>
      <c r="U201" s="777" t="s">
        <v>158</v>
      </c>
      <c r="V201" s="777"/>
      <c r="W201" s="777"/>
      <c r="X201" s="777"/>
      <c r="Y201" s="777"/>
      <c r="Z201" s="169">
        <f>IF($B$190="Лікар загальної практики - сімейний лікар",IF(Z194&gt;=Законод!$J$22,'01_Доходи'!Z194-('01_Доходи'!Z195+'01_Доходи'!Z196+'01_Доходи'!Z197+'01_Доходи'!Z198+'01_Доходи'!Z199+'01_Доходи'!Z200),0),IF($B$190="Лікар-педіатр",IF(Z194&gt;=Законод!$J$18,'01_Доходи'!Z194-('01_Доходи'!Z195+'01_Доходи'!Z196+'01_Доходи'!Z197+'01_Доходи'!Z198+'01_Доходи'!Z199+'01_Доходи'!Z200),0),IF($B$190="Лікар-терапевт",IF('01_Доходи'!Z194&gt;=Законод!$J$26,Z194-Законод!$I$27,0),0)))</f>
        <v>0</v>
      </c>
      <c r="AA201" s="767"/>
      <c r="AB201" s="777" t="s">
        <v>158</v>
      </c>
      <c r="AC201" s="777"/>
      <c r="AD201" s="777"/>
      <c r="AE201" s="777"/>
      <c r="AF201" s="777"/>
      <c r="AG201" s="169">
        <f>IF($B$190="Лікар загальної практики - сімейний лікар",IF(AG194&gt;=Законод!$J$22,'01_Доходи'!AG194-('01_Доходи'!AG195+'01_Доходи'!AG196+'01_Доходи'!AG197+'01_Доходи'!AG198+'01_Доходи'!AG199+'01_Доходи'!AG200),0),IF($B$190="Лікар-педіатр",IF(AG194&gt;=Законод!$J$18,'01_Доходи'!AG194-('01_Доходи'!AG195+'01_Доходи'!AG196+'01_Доходи'!AG197+'01_Доходи'!AG198+'01_Доходи'!AG199+'01_Доходи'!AG200),0),IF($B$190="Лікар-терапевт",IF('01_Доходи'!AG194&gt;=Законод!$J$26,AG194-Законод!$I$27,0),0)))</f>
        <v>0</v>
      </c>
      <c r="AH201" s="767"/>
      <c r="AI201" s="188"/>
      <c r="AJ201" s="772"/>
      <c r="AK201" s="775"/>
      <c r="AL201" s="775"/>
      <c r="AM201" s="759"/>
      <c r="AN201" s="189">
        <f>IF(B190="Лікар загальної практики - сімейний лікар",L201*Законод!$C$9/4*Законод!$J$16,IF(B190="Лікар-педіатр",L201*Законод!$C$9/4*Законод!$J$16,IF(B190="Лікар-терапевт",L201*Законод!$C$9/4*Законод!$J$16,0)))</f>
        <v>0</v>
      </c>
      <c r="AO201" s="189">
        <f>IF(B190="Лікар загальної практики - сімейний лікар",S201*Законод!$C$9/4*Законод!$J$16,IF(B190="Лікар-педіатр",S201*Законод!$C$9/4*Законод!$J$16,IF(B190="Лікар-терапевт",S201*Законод!$C$9/4*Законод!$J$16,0)))</f>
        <v>0</v>
      </c>
      <c r="AP201" s="189">
        <f>IF(B190="Лікар загальної практики - сімейний лікар",S201*Законод!$C$9/4*Законод!$J$16,IF(B190="Лікар-педіатр",S201*Законод!$C$9/4*Законод!$J$16,IF(B190="Лікар-терапевт",S201*Законод!$C$9/4*Законод!$J$16,0)))</f>
        <v>0</v>
      </c>
      <c r="AQ201" s="189">
        <f>IF(B190="Лікар загальної практики - сімейний лікар",AG201*Законод!$C$9/4*Законод!$J$16,IF(B190="Лікар-педіатр",AG201*Законод!$C$9/4*Законод!$J$16,IF(B190="Лікар-терапевт",AG201*Законод!$C$9/4*Законод!$J$16,0)))</f>
        <v>0</v>
      </c>
      <c r="AR201" s="190">
        <f t="shared" ref="AR201" si="53">SUM(AN201:AQ201)</f>
        <v>0</v>
      </c>
    </row>
    <row r="202" spans="1:44" s="220" customFormat="1" ht="23.45" customHeight="1" thickBot="1" x14ac:dyDescent="0.3">
      <c r="A202" s="216"/>
      <c r="B202" s="217"/>
      <c r="C202" s="217"/>
      <c r="D202" s="217"/>
      <c r="E202" s="217"/>
      <c r="F202" s="218"/>
      <c r="G202" s="219"/>
      <c r="H202" s="219"/>
      <c r="L202" s="221"/>
      <c r="S202" s="221"/>
      <c r="Z202" s="221"/>
      <c r="AG202" s="221"/>
      <c r="AM202" s="222"/>
      <c r="AR202" s="223"/>
    </row>
    <row r="203" spans="1:44" s="164" customFormat="1" ht="27.6" customHeight="1" x14ac:dyDescent="0.3">
      <c r="A203" s="167">
        <f>A190+1</f>
        <v>14</v>
      </c>
      <c r="B203" s="763"/>
      <c r="C203" s="764"/>
      <c r="D203" s="765"/>
      <c r="E203" s="764"/>
      <c r="F203" s="207" t="s">
        <v>422</v>
      </c>
      <c r="G203" s="169">
        <f>IF($B$203="Лікар-педіатр",G206*L203,IF($B$203="Лікар-терапевт","х",IF($B$203="Лікар загальної практики - сімейний лікар",G206*L203,0)))</f>
        <v>0</v>
      </c>
      <c r="H203" s="169">
        <f>IF($B$203="Лікар-педіатр",H206*L203,IF($B$203="Лікар-терапевт","х",IF($B$203="Лікар загальної практики - сімейний лікар",H206*L203,0)))</f>
        <v>0</v>
      </c>
      <c r="I203" s="169">
        <f>IF($B$203="Лікар-педіатр","x",IF($B$203="Лікар-терапевт",I206*L203,IF($B$203="Лікар загальної практики - сімейний лікар",I206*L203,0)))</f>
        <v>0</v>
      </c>
      <c r="J203" s="169">
        <f>IF($B$203="Лікар-педіатр","x",IF($B$203="Лікар-терапевт",J206*L203,IF($B$203="Лікар загальної практики - сімейний лікар",J206*L203,0)))</f>
        <v>0</v>
      </c>
      <c r="K203" s="169">
        <f>IF($B$203="Лікар-педіатр","x",IF($B$203="Лікар-терапевт",K206*L203,IF($B$203="Лікар загальної практики - сімейний лікар",K206*L203,0)))</f>
        <v>0</v>
      </c>
      <c r="L203" s="542">
        <v>0</v>
      </c>
      <c r="M203" s="767">
        <v>0</v>
      </c>
      <c r="N203" s="169">
        <f>IF($B$203="Лікар-педіатр",N206*S203,IF($B$203="Лікар-терапевт","х",IF($B$203="Лікар загальної практики - сімейний лікар",N206*S203,0)))</f>
        <v>0</v>
      </c>
      <c r="O203" s="169">
        <f>IF($B$203="Лікар-педіатр",O206*S203,IF($B$203="Лікар-терапевт","х",IF($B$203="Лікар загальної практики - сімейний лікар",O206*S203,0)))</f>
        <v>0</v>
      </c>
      <c r="P203" s="169">
        <f>IF($B$203="Лікар-педіатр","x",IF($B$203="Лікар-терапевт",P206*S203,IF($B$203="Лікар загальної практики - сімейний лікар",P206*S203,0)))</f>
        <v>0</v>
      </c>
      <c r="Q203" s="169">
        <f>IF($B$203="Лікар-педіатр","x",IF($B$203="Лікар-терапевт",Q206*S203,IF($B$203="Лікар загальної практики - сімейний лікар",Q206*S203,0)))</f>
        <v>0</v>
      </c>
      <c r="R203" s="169">
        <f>IF($B$203="Лікар-педіатр","x",IF($B$203="Лікар-терапевт",R206*S203,IF($B$203="Лікар загальної практики - сімейний лікар",R206*S203,0)))</f>
        <v>0</v>
      </c>
      <c r="S203" s="542">
        <v>0</v>
      </c>
      <c r="T203" s="767">
        <v>0</v>
      </c>
      <c r="U203" s="169">
        <f>IF($B$203="Лікар-педіатр",U206*Z203,IF($B$203="Лікар-терапевт","х",IF($B$203="Лікар загальної практики - сімейний лікар",U206*Z203,0)))</f>
        <v>0</v>
      </c>
      <c r="V203" s="169">
        <f>IF($B$203="Лікар-педіатр",V206*Z203,IF($B$203="Лікар-терапевт","х",IF($B$203="Лікар загальної практики - сімейний лікар",V206*Z203,0)))</f>
        <v>0</v>
      </c>
      <c r="W203" s="169">
        <f>IF($B$203="Лікар-педіатр","x",IF($B$203="Лікар-терапевт",W206*Z203,IF($B$203="Лікар загальної практики - сімейний лікар",W206*Z203,0)))</f>
        <v>0</v>
      </c>
      <c r="X203" s="169">
        <f>IF($B$203="Лікар-педіатр","x",IF($B$203="Лікар-терапевт",X206*Z203,IF($B$203="Лікар загальної практики - сімейний лікар",X206*Z203,0)))</f>
        <v>0</v>
      </c>
      <c r="Y203" s="169">
        <f>IF($B$203="Лікар-педіатр","x",IF($B$203="Лікар-терапевт",Y206*Z203,IF($B$203="Лікар загальної практики - сімейний лікар",Y206*Z203,0)))</f>
        <v>0</v>
      </c>
      <c r="Z203" s="542">
        <v>0</v>
      </c>
      <c r="AA203" s="767">
        <v>0</v>
      </c>
      <c r="AB203" s="169">
        <f>IF($B$203="Лікар-педіатр",AB206*AG203,IF($B$203="Лікар-терапевт","х",IF($B$203="Лікар загальної практики - сімейний лікар",AB206*AG203,0)))</f>
        <v>0</v>
      </c>
      <c r="AC203" s="169">
        <f>IF($B$203="Лікар-педіатр",AC206*AG203,IF($B$203="Лікар-терапевт","х",IF($B$203="Лікар загальної практики - сімейний лікар",AC206*AG203,0)))</f>
        <v>0</v>
      </c>
      <c r="AD203" s="169">
        <f>IF($B$203="Лікар-педіатр","x",IF($B$203="Лікар-терапевт",AD206*AG203,IF($B$203="Лікар загальної практики - сімейний лікар",AD206*AG203,0)))</f>
        <v>0</v>
      </c>
      <c r="AE203" s="169">
        <f>IF($B$203="Лікар-педіатр","x",IF($B$203="Лікар-терапевт",AE206*AG203,IF($B$203="Лікар загальної практики - сімейний лікар",AE206*AG203,0)))</f>
        <v>0</v>
      </c>
      <c r="AF203" s="169">
        <f>IF($B$203="Лікар-педіатр","x",IF($B$203="Лікар-терапевт",AF206*AG203,IF($B$203="Лікар загальної практики - сімейний лікар",AF206*AG203,0)))</f>
        <v>0</v>
      </c>
      <c r="AG203" s="542">
        <v>0</v>
      </c>
      <c r="AH203" s="767">
        <v>0</v>
      </c>
      <c r="AI203" s="525">
        <f>A203</f>
        <v>14</v>
      </c>
      <c r="AJ203" s="770">
        <f>B203</f>
        <v>0</v>
      </c>
      <c r="AK203" s="773">
        <f>C203</f>
        <v>0</v>
      </c>
      <c r="AL203" s="773">
        <f>D203</f>
        <v>0</v>
      </c>
      <c r="AM203" s="760" t="s">
        <v>568</v>
      </c>
      <c r="AN203" s="778">
        <f>SUM(AN208:AN214)</f>
        <v>0</v>
      </c>
      <c r="AO203" s="778">
        <f>SUM(AO208:AO214)</f>
        <v>0</v>
      </c>
      <c r="AP203" s="778">
        <f>SUM(AP208:AP214)</f>
        <v>0</v>
      </c>
      <c r="AQ203" s="778">
        <f>SUM(AQ208:AQ214)</f>
        <v>0</v>
      </c>
      <c r="AR203" s="781">
        <f>SUM(AN203:AQ207)</f>
        <v>0</v>
      </c>
    </row>
    <row r="204" spans="1:44" s="52" customFormat="1" ht="28.15" customHeight="1" x14ac:dyDescent="0.25">
      <c r="A204" s="170"/>
      <c r="B204" s="763"/>
      <c r="C204" s="764"/>
      <c r="D204" s="765"/>
      <c r="E204" s="764"/>
      <c r="F204" s="207" t="s">
        <v>423</v>
      </c>
      <c r="G204" s="169">
        <f>IF($B$203="Лікар-педіатр",G206*L204,IF($B$203="Лікар-терапевт","х",IF($B$203="Лікар загальної практики - сімейний лікар",G206*L204,0)))</f>
        <v>0</v>
      </c>
      <c r="H204" s="169">
        <f>IF($B$203="Лікар-педіатр",H206*L204,IF($B$203="Лікар-терапевт","х",IF($B$203="Лікар загальної практики - сімейний лікар",H206*L204,0)))</f>
        <v>0</v>
      </c>
      <c r="I204" s="169">
        <f>IF($B$203="Лікар-педіатр","x",IF($B$203="Лікар-терапевт",I206*L204,IF($B$203="Лікар загальної практики - сімейний лікар",I206*L204,0)))</f>
        <v>0</v>
      </c>
      <c r="J204" s="169">
        <f>IF($B$203="Лікар-педіатр","x",IF($B$203="Лікар-терапевт",J206*L204,IF($B$203="Лікар загальної практики - сімейний лікар",J206*L204,0)))</f>
        <v>0</v>
      </c>
      <c r="K204" s="169">
        <f>IF($B$203="Лікар-педіатр","x",IF($B$203="Лікар-терапевт",K206*L204,IF($B$203="Лікар загальної практики - сімейний лікар",K206*L204,0)))</f>
        <v>0</v>
      </c>
      <c r="L204" s="542">
        <v>0</v>
      </c>
      <c r="M204" s="767"/>
      <c r="N204" s="169">
        <f>IF($B$203="Лікар-педіатр",N206*S204,IF($B$203="Лікар-терапевт","х",IF($B$203="Лікар загальної практики - сімейний лікар",N206*S204,0)))</f>
        <v>0</v>
      </c>
      <c r="O204" s="169">
        <f>IF($B$203="Лікар-педіатр",O206*S204,IF($B$203="Лікар-терапевт","х",IF($B$203="Лікар загальної практики - сімейний лікар",O206*S204,0)))</f>
        <v>0</v>
      </c>
      <c r="P204" s="169">
        <f>IF($B$203="Лікар-педіатр","x",IF($B$203="Лікар-терапевт",P206*S204,IF($B$203="Лікар загальної практики - сімейний лікар",P206*S204,0)))</f>
        <v>0</v>
      </c>
      <c r="Q204" s="169">
        <f>IF($B$203="Лікар-педіатр","x",IF($B$203="Лікар-терапевт",Q206*S204,IF($B$203="Лікар загальної практики - сімейний лікар",Q206*S204,0)))</f>
        <v>0</v>
      </c>
      <c r="R204" s="169">
        <f>IF($B$203="Лікар-педіатр","x",IF($B$203="Лікар-терапевт",R206*S204,IF($B$203="Лікар загальної практики - сімейний лікар",R206*S204,0)))</f>
        <v>0</v>
      </c>
      <c r="S204" s="542">
        <v>0</v>
      </c>
      <c r="T204" s="767"/>
      <c r="U204" s="169">
        <f>IF($B$203="Лікар-педіатр",U206*Z204,IF($B$203="Лікар-терапевт","х",IF($B$203="Лікар загальної практики - сімейний лікар",U206*Z204,0)))</f>
        <v>0</v>
      </c>
      <c r="V204" s="169">
        <f>IF($B$203="Лікар-педіатр",V206*Z204,IF($B$203="Лікар-терапевт","х",IF($B$203="Лікар загальної практики - сімейний лікар",V206*Z204,0)))</f>
        <v>0</v>
      </c>
      <c r="W204" s="169">
        <f>IF($B$203="Лікар-педіатр","x",IF($B$203="Лікар-терапевт",W206*Z204,IF($B$203="Лікар загальної практики - сімейний лікар",W206*Z204,0)))</f>
        <v>0</v>
      </c>
      <c r="X204" s="169">
        <f>IF($B$203="Лікар-педіатр","x",IF($B$203="Лікар-терапевт",X206*Z204,IF($B$203="Лікар загальної практики - сімейний лікар",X206*Z204,0)))</f>
        <v>0</v>
      </c>
      <c r="Y204" s="169">
        <f>IF($B$203="Лікар-педіатр","x",IF($B$203="Лікар-терапевт",Y206*Z204,IF($B$203="Лікар загальної практики - сімейний лікар",Y206*Z204,0)))</f>
        <v>0</v>
      </c>
      <c r="Z204" s="542">
        <v>0</v>
      </c>
      <c r="AA204" s="767"/>
      <c r="AB204" s="169">
        <f>IF($B$203="Лікар-педіатр",AB206*AG204,IF($B$203="Лікар-терапевт","х",IF($B$203="Лікар загальної практики - сімейний лікар",AB206*AG204,0)))</f>
        <v>0</v>
      </c>
      <c r="AC204" s="169">
        <f>IF($B$203="Лікар-педіатр",AC206*AG204,IF($B$203="Лікар-терапевт","х",IF($B$203="Лікар загальної практики - сімейний лікар",AC206*AG204,0)))</f>
        <v>0</v>
      </c>
      <c r="AD204" s="169">
        <f>IF($B$203="Лікар-педіатр","x",IF($B$203="Лікар-терапевт",AD206*AG204,IF($B$203="Лікар загальної практики - сімейний лікар",AD206*AG204,0)))</f>
        <v>0</v>
      </c>
      <c r="AE204" s="169">
        <f>IF($B$203="Лікар-педіатр","x",IF($B$203="Лікар-терапевт",AE206*AG204,IF($B$203="Лікар загальної практики - сімейний лікар",AE206*AG204,0)))</f>
        <v>0</v>
      </c>
      <c r="AF204" s="169">
        <f>IF($B$203="Лікар-педіатр","x",IF($B$203="Лікар-терапевт",AF206*AG204,IF($B$203="Лікар загальної практики - сімейний лікар",AF206*AG204,0)))</f>
        <v>0</v>
      </c>
      <c r="AG204" s="542">
        <v>0</v>
      </c>
      <c r="AH204" s="767"/>
      <c r="AI204" s="171"/>
      <c r="AJ204" s="771"/>
      <c r="AK204" s="774"/>
      <c r="AL204" s="774"/>
      <c r="AM204" s="761"/>
      <c r="AN204" s="779"/>
      <c r="AO204" s="779"/>
      <c r="AP204" s="779"/>
      <c r="AQ204" s="779"/>
      <c r="AR204" s="782"/>
    </row>
    <row r="205" spans="1:44" s="92" customFormat="1" ht="31.15" customHeight="1" x14ac:dyDescent="0.25">
      <c r="A205" s="213"/>
      <c r="B205" s="763"/>
      <c r="C205" s="764"/>
      <c r="D205" s="765"/>
      <c r="E205" s="764"/>
      <c r="F205" s="214" t="s">
        <v>424</v>
      </c>
      <c r="G205" s="172">
        <v>0</v>
      </c>
      <c r="H205" s="172">
        <v>0</v>
      </c>
      <c r="I205" s="172">
        <v>0</v>
      </c>
      <c r="J205" s="172">
        <v>0</v>
      </c>
      <c r="K205" s="172">
        <v>0</v>
      </c>
      <c r="L205" s="173">
        <f>SUM(G205:K205)</f>
        <v>0</v>
      </c>
      <c r="M205" s="767"/>
      <c r="N205" s="172">
        <v>0</v>
      </c>
      <c r="O205" s="172">
        <v>0</v>
      </c>
      <c r="P205" s="172">
        <v>0</v>
      </c>
      <c r="Q205" s="172">
        <v>0</v>
      </c>
      <c r="R205" s="172">
        <v>0</v>
      </c>
      <c r="S205" s="173">
        <f>SUM(N205:R205)</f>
        <v>0</v>
      </c>
      <c r="T205" s="767"/>
      <c r="U205" s="172">
        <v>0</v>
      </c>
      <c r="V205" s="172">
        <v>0</v>
      </c>
      <c r="W205" s="172">
        <v>0</v>
      </c>
      <c r="X205" s="172">
        <v>0</v>
      </c>
      <c r="Y205" s="172">
        <v>0</v>
      </c>
      <c r="Z205" s="173">
        <f>SUM(U205:Y205)</f>
        <v>0</v>
      </c>
      <c r="AA205" s="767"/>
      <c r="AB205" s="172">
        <v>0</v>
      </c>
      <c r="AC205" s="172">
        <v>0</v>
      </c>
      <c r="AD205" s="172">
        <v>0</v>
      </c>
      <c r="AE205" s="172">
        <v>0</v>
      </c>
      <c r="AF205" s="172">
        <v>0</v>
      </c>
      <c r="AG205" s="173">
        <f>SUM(AB205:AF205)</f>
        <v>0</v>
      </c>
      <c r="AH205" s="767"/>
      <c r="AI205" s="215"/>
      <c r="AJ205" s="771"/>
      <c r="AK205" s="774"/>
      <c r="AL205" s="774"/>
      <c r="AM205" s="761"/>
      <c r="AN205" s="779"/>
      <c r="AO205" s="779"/>
      <c r="AP205" s="779"/>
      <c r="AQ205" s="779"/>
      <c r="AR205" s="782"/>
    </row>
    <row r="206" spans="1:44" s="52" customFormat="1" ht="31.9" customHeight="1" thickBot="1" x14ac:dyDescent="0.3">
      <c r="A206" s="170"/>
      <c r="B206" s="763"/>
      <c r="C206" s="764"/>
      <c r="D206" s="765"/>
      <c r="E206" s="764"/>
      <c r="F206" s="209" t="s">
        <v>161</v>
      </c>
      <c r="G206" s="176">
        <f>IF($B$203="Лікар-педіатр",G205/L205,IF($B$203="Лікар-терапевт","х",IF($B$203="Лікар загальної практики - сімейний лікар",G205/L205,0)))</f>
        <v>0</v>
      </c>
      <c r="H206" s="176">
        <f>IF($B$203="Лікар-педіатр",H205/L205,IF($B$203="Лікар-терапевт","х",IF($B$203="Лікар загальної практики - сімейний лікар",H205/L205,0)))</f>
        <v>0</v>
      </c>
      <c r="I206" s="176">
        <f>IF($B$203="Лікар-педіатр","x",IF($B$203="Лікар-терапевт",I205/L205,IF($B$203="Лікар загальної практики - сімейний лікар",I205/L205,0)))</f>
        <v>0</v>
      </c>
      <c r="J206" s="176">
        <f>IF($B$203="Лікар-педіатр","x",IF($B$203="Лікар-терапевт",J205/L205,IF($B$203="Лікар загальної практики - сімейний лікар",J205/L205,0)))</f>
        <v>0</v>
      </c>
      <c r="K206" s="176">
        <f>IF($B$203="Лікар-педіатр","x",IF($B$203="Лікар-терапевт",K205/L205,IF($B$203="Лікар загальної практики - сімейний лікар",K205/L205,0)))</f>
        <v>0</v>
      </c>
      <c r="L206" s="176">
        <f>SUM(G206:K206)</f>
        <v>0</v>
      </c>
      <c r="M206" s="767"/>
      <c r="N206" s="176">
        <f>IF($B$203="Лікар-педіатр",N205/S205,IF($B$203="Лікар-терапевт","х",IF($B$203="Лікар загальної практики - сімейний лікар",N205/S205,0)))</f>
        <v>0</v>
      </c>
      <c r="O206" s="176">
        <f>IF($B$203="Лікар-педіатр",O205/S205,IF($B$203="Лікар-терапевт","х",IF($B$203="Лікар загальної практики - сімейний лікар",O205/S205,0)))</f>
        <v>0</v>
      </c>
      <c r="P206" s="176">
        <f>IF($B$203="Лікар-педіатр","x",IF($B$203="Лікар-терапевт",P205/S205,IF($B$203="Лікар загальної практики - сімейний лікар",P205/S205,0)))</f>
        <v>0</v>
      </c>
      <c r="Q206" s="176">
        <f>IF($B$203="Лікар-педіатр","x",IF($B$203="Лікар-терапевт",Q205/S205,IF($B$203="Лікар загальної практики - сімейний лікар",Q205/S205,0)))</f>
        <v>0</v>
      </c>
      <c r="R206" s="176">
        <f>IF($B$203="Лікар-педіатр","x",IF($B$203="Лікар-терапевт",R205/S205,IF($B$203="Лікар загальної практики - сімейний лікар",R205/S205,0)))</f>
        <v>0</v>
      </c>
      <c r="S206" s="176">
        <f>SUM(N206:R206)</f>
        <v>0</v>
      </c>
      <c r="T206" s="767"/>
      <c r="U206" s="176">
        <f>IF($B$203="Лікар-педіатр",U205/Z205,IF($B$203="Лікар-терапевт","х",IF($B$203="Лікар загальної практики - сімейний лікар",U205/Z205,0)))</f>
        <v>0</v>
      </c>
      <c r="V206" s="176">
        <f>IF($B$203="Лікар-педіатр",V205/Z205,IF($B$203="Лікар-терапевт","х",IF($B$203="Лікар загальної практики - сімейний лікар",V205/Z205,0)))</f>
        <v>0</v>
      </c>
      <c r="W206" s="176">
        <f>IF($B$203="Лікар-педіатр","x",IF($B$203="Лікар-терапевт",W205/Z205,IF($B$203="Лікар загальної практики - сімейний лікар",W205/Z205,0)))</f>
        <v>0</v>
      </c>
      <c r="X206" s="176">
        <f>IF($B$203="Лікар-педіатр","x",IF($B$203="Лікар-терапевт",X205/Z205,IF($B$203="Лікар загальної практики - сімейний лікар",X205/Z205,0)))</f>
        <v>0</v>
      </c>
      <c r="Y206" s="176">
        <f>IF($B$203="Лікар-педіатр","x",IF($B$203="Лікар-терапевт",Y205/Z205,IF($B$203="Лікар загальної практики - сімейний лікар",Y205/Z205,0)))</f>
        <v>0</v>
      </c>
      <c r="Z206" s="176">
        <f>SUM(U206:Y206)</f>
        <v>0</v>
      </c>
      <c r="AA206" s="767"/>
      <c r="AB206" s="176">
        <f>IF($B$203="Лікар-педіатр",AB205/AG205,IF($B$203="Лікар-терапевт","х",IF($B$203="Лікар загальної практики - сімейний лікар",AB205/AG205,0)))</f>
        <v>0</v>
      </c>
      <c r="AC206" s="176">
        <f>IF($B$203="Лікар-педіатр",AC205/AG205,IF($B$203="Лікар-терапевт","х",IF($B$203="Лікар загальної практики - сімейний лікар",AC205/AG205,0)))</f>
        <v>0</v>
      </c>
      <c r="AD206" s="176">
        <f>IF($B$203="Лікар-педіатр","x",IF($B$203="Лікар-терапевт",AD205/AG205,IF($B$203="Лікар загальної практики - сімейний лікар",AD205/AG205,0)))</f>
        <v>0</v>
      </c>
      <c r="AE206" s="176">
        <f>IF($B$203="Лікар-педіатр","x",IF($B$203="Лікар-терапевт",AE205/AG205,IF($B$203="Лікар загальної практики - сімейний лікар",AE205/AG205,0)))</f>
        <v>0</v>
      </c>
      <c r="AF206" s="176">
        <f>IF($B$203="Лікар-педіатр","x",IF($B$203="Лікар-терапевт",AF205/AG205,IF($B$203="Лікар загальної практики - сімейний лікар",AF205/AG205,0)))</f>
        <v>0</v>
      </c>
      <c r="AG206" s="176">
        <f>SUM(AB206:AF206)</f>
        <v>0</v>
      </c>
      <c r="AH206" s="767"/>
      <c r="AI206" s="174"/>
      <c r="AJ206" s="771"/>
      <c r="AK206" s="774"/>
      <c r="AL206" s="774"/>
      <c r="AM206" s="761"/>
      <c r="AN206" s="779"/>
      <c r="AO206" s="779"/>
      <c r="AP206" s="779"/>
      <c r="AQ206" s="779"/>
      <c r="AR206" s="782"/>
    </row>
    <row r="207" spans="1:44" s="52" customFormat="1" ht="45" customHeight="1" thickBot="1" x14ac:dyDescent="0.3">
      <c r="A207" s="170"/>
      <c r="B207" s="763"/>
      <c r="C207" s="764"/>
      <c r="D207" s="765"/>
      <c r="E207" s="784"/>
      <c r="F207" s="177" t="s">
        <v>425</v>
      </c>
      <c r="G207" s="178">
        <f>IF($B$203="Лікар загальної практики - сімейний лікар",AVERAGE(G203:G205),IF($B$203="Лікар-педіатр",AVERAGE(G203:G205),IF($B$203="Лікар-терапевт","х",0)))</f>
        <v>0</v>
      </c>
      <c r="H207" s="178">
        <f>IF($B$203="Лікар загальної практики - сімейний лікар",AVERAGE(H203:H205),IF($B$203="Лікар-педіатр",AVERAGE(H203:H205),IF($B$203="Лікар-терапевт","х",0)))</f>
        <v>0</v>
      </c>
      <c r="I207" s="178">
        <f>IF($B$203="Лікар загальної практики - сімейний лікар",AVERAGE(I203:I205),IF($B$203="Лікар-педіатр","x",IF($B$203="Лікар-терапевт",AVERAGE(I203:I205),0)))</f>
        <v>0</v>
      </c>
      <c r="J207" s="178">
        <f>IF($B$203="Лікар загальної практики - сімейний лікар",AVERAGE(J203:J205),IF($B$203="Лікар-педіатр","x",IF($B$203="Лікар-терапевт",AVERAGE(J203:J205),0)))</f>
        <v>0</v>
      </c>
      <c r="K207" s="178">
        <f>IF($B$203="Лікар загальної практики - сімейний лікар",AVERAGE(K203:K205),IF($B$203="Лікар-педіатр","x",IF($B$203="Лікар-терапевт",AVERAGE(K203:K205),0)))</f>
        <v>0</v>
      </c>
      <c r="L207" s="179">
        <f>SUM(G207:K207)</f>
        <v>0</v>
      </c>
      <c r="M207" s="768"/>
      <c r="N207" s="178">
        <f>IF($B$203="Лікар загальної практики - сімейний лікар",AVERAGE(N203:N205),IF($B$203="Лікар-педіатр",AVERAGE(N203:N205),IF($B$203="Лікар-терапевт","х",0)))</f>
        <v>0</v>
      </c>
      <c r="O207" s="178">
        <f>IF($B$203="Лікар загальної практики - сімейний лікар",AVERAGE(O203:O205),IF($B$203="Лікар-педіатр",AVERAGE(O203:O205),IF($B$203="Лікар-терапевт","х",0)))</f>
        <v>0</v>
      </c>
      <c r="P207" s="178">
        <f>IF($B$203="Лікар загальної практики - сімейний лікар",AVERAGE(P203:P205),IF($B$203="Лікар-педіатр","x",IF($B$203="Лікар-терапевт",AVERAGE(P203:P205),0)))</f>
        <v>0</v>
      </c>
      <c r="Q207" s="178">
        <f>IF($B$203="Лікар загальної практики - сімейний лікар",AVERAGE(Q203:Q205),IF($B$203="Лікар-педіатр","x",IF($B$203="Лікар-терапевт",AVERAGE(Q203:Q205),0)))</f>
        <v>0</v>
      </c>
      <c r="R207" s="178">
        <f>IF($B$203="Лікар загальної практики - сімейний лікар",AVERAGE(R203:R205),IF($B$203="Лікар-педіатр","x",IF($B$203="Лікар-терапевт",AVERAGE(R203:R205),0)))</f>
        <v>0</v>
      </c>
      <c r="S207" s="179">
        <f>SUM(N207:R207)</f>
        <v>0</v>
      </c>
      <c r="T207" s="768"/>
      <c r="U207" s="178">
        <f>IF($B$203="Лікар загальної практики - сімейний лікар",AVERAGE(U203:U205),IF($B$203="Лікар-педіатр",AVERAGE(U203:U205),IF($B$203="Лікар-терапевт","х",0)))</f>
        <v>0</v>
      </c>
      <c r="V207" s="178">
        <f>IF($B$203="Лікар загальної практики - сімейний лікар",AVERAGE(V203:V205),IF($B$203="Лікар-педіатр",AVERAGE(V203:V205),IF($B$203="Лікар-терапевт","х",0)))</f>
        <v>0</v>
      </c>
      <c r="W207" s="178">
        <f>IF($B$203="Лікар загальної практики - сімейний лікар",AVERAGE(W203:W205),IF($B$203="Лікар-педіатр","x",IF($B$203="Лікар-терапевт",AVERAGE(W203:W205),0)))</f>
        <v>0</v>
      </c>
      <c r="X207" s="178">
        <f>IF($B$203="Лікар загальної практики - сімейний лікар",AVERAGE(X203:X205),IF($B$203="Лікар-педіатр","x",IF($B$203="Лікар-терапевт",AVERAGE(X203:X205),0)))</f>
        <v>0</v>
      </c>
      <c r="Y207" s="178">
        <f>IF($B$203="Лікар загальної практики - сімейний лікар",AVERAGE(Y203:Y205),IF($B$203="Лікар-педіатр","x",IF($B$203="Лікар-терапевт",AVERAGE(Y203:Y205),0)))</f>
        <v>0</v>
      </c>
      <c r="Z207" s="179">
        <f>SUM(U207:Y207)</f>
        <v>0</v>
      </c>
      <c r="AA207" s="768"/>
      <c r="AB207" s="178">
        <f>IF($B$203="Лікар загальної практики - сімейний лікар",AVERAGE(AB203:AB205),IF($B$203="Лікар-педіатр",AVERAGE(AB203:AB205),IF($B$203="Лікар-терапевт","х",0)))</f>
        <v>0</v>
      </c>
      <c r="AC207" s="178">
        <f>IF($B$203="Лікар загальної практики - сімейний лікар",AVERAGE(AC203:AC205),IF($B$203="Лікар-педіатр",AVERAGE(AC203:AC205),IF($B$203="Лікар-терапевт","х",0)))</f>
        <v>0</v>
      </c>
      <c r="AD207" s="178">
        <f>IF($B$203="Лікар загальної практики - сімейний лікар",AVERAGE(AD203:AD205),IF($B$203="Лікар-педіатр","x",IF($B$203="Лікар-терапевт",AVERAGE(AD203:AD205),0)))</f>
        <v>0</v>
      </c>
      <c r="AE207" s="178">
        <f>IF($B$203="Лікар загальної практики - сімейний лікар",AVERAGE(AE203:AE205),IF($B$203="Лікар-педіатр","x",IF($B$203="Лікар-терапевт",AVERAGE(AE203:AE205),0)))</f>
        <v>0</v>
      </c>
      <c r="AF207" s="178">
        <f>IF($B$203="Лікар загальної практики - сімейний лікар",AVERAGE(AF203:AF205),IF($B$203="Лікар-педіатр","x",IF($B$203="Лікар-терапевт",AVERAGE(AF203:AF205),0)))</f>
        <v>0</v>
      </c>
      <c r="AG207" s="179">
        <f>SUM(AB207:AF207)</f>
        <v>0</v>
      </c>
      <c r="AH207" s="769"/>
      <c r="AI207" s="174"/>
      <c r="AJ207" s="771"/>
      <c r="AK207" s="774"/>
      <c r="AL207" s="774"/>
      <c r="AM207" s="762"/>
      <c r="AN207" s="780"/>
      <c r="AO207" s="780"/>
      <c r="AP207" s="780"/>
      <c r="AQ207" s="780"/>
      <c r="AR207" s="783"/>
    </row>
    <row r="208" spans="1:44" s="52" customFormat="1" ht="40.5" x14ac:dyDescent="0.25">
      <c r="A208" s="170"/>
      <c r="B208" s="763"/>
      <c r="C208" s="764"/>
      <c r="D208" s="765"/>
      <c r="E208" s="764"/>
      <c r="F208" s="210" t="str">
        <f>IF(B203="Лікар-педіатр",Законод!$C$17,IF(B203="Лікар загальної практики - сімейний лікар",Законод!$C$21,IF(B203="Лікар-терапевт",Законод!$C$25,"х")))</f>
        <v>х</v>
      </c>
      <c r="G208" s="181">
        <f>IF($B$203="Лікар загальної практики - сімейний лікар",IF(L207&lt;=Законод!$C$22,G207,Законод!$C$22*'01_Доходи'!G206),IF($B$203="Лікар-педіатр",IF(L207&lt;=Законод!$C$18,G207,Законод!$C$18*'01_Доходи'!G206),IF($B$203="Лікар-терапевт","x",0)))</f>
        <v>0</v>
      </c>
      <c r="H208" s="181">
        <f>IF($B$203="Лікар загальної практики - сімейний лікар",IF(L207&lt;=Законод!$C$22,H207,Законод!$C$22*'01_Доходи'!H206),IF($B$203="Лікар-педіатр",IF(L207&lt;=Законод!$C$18,H207,Законод!$C$18*'01_Доходи'!H206),IF($B$203="Лікар-терапевт","x",0)))</f>
        <v>0</v>
      </c>
      <c r="I208" s="181">
        <f>IF($B$203="Лікар загальної практики - сімейний лікар",IF(L207&lt;=Законод!$C$22,I207,Законод!$C$22*'01_Доходи'!I206),IF($B$203="Лікар-педіатр","x",IF($B$203="Лікар-терапевт",IF(L207&lt;=Законод!$C$26,I207,Законод!$C$26*'01_Доходи'!I206),0)))</f>
        <v>0</v>
      </c>
      <c r="J208" s="181">
        <f>IF($B$203="Лікар загальної практики - сімейний лікар",IF(L207&lt;=Законод!$C$22,J207,Законод!$C$22*'01_Доходи'!J206),IF($B$203="Лікар-педіатр","x",IF($B$203="Лікар-терапевт",IF(L207&lt;=Законод!$C$26,J207,Законод!$C$26*'01_Доходи'!J206),0)))</f>
        <v>0</v>
      </c>
      <c r="K208" s="181">
        <f>IF($B$203="Лікар загальної практики - сімейний лікар",IF(L207&lt;=Законод!$C$22,K207,Законод!$C$22*'01_Доходи'!K206),IF($B$203="Лікар-педіатр","x",IF($B$203="Лікар-терапевт",IF(L207&lt;=Законод!$C$26,K207,Законод!$C$26*'01_Доходи'!K206),0)))</f>
        <v>0</v>
      </c>
      <c r="L208" s="182">
        <f>SUM(G208:K208)</f>
        <v>0</v>
      </c>
      <c r="M208" s="767"/>
      <c r="N208" s="181">
        <f>IF($B$203="Лікар загальної практики - сімейний лікар",IF(S207&lt;=Законод!$C$22,N207,Законод!$C$22*'01_Доходи'!N206),IF($B$203="Лікар-педіатр",IF(S207&lt;=Законод!$C$18,N207,Законод!$C$18*'01_Доходи'!N206),IF($B$203="Лікар-терапевт","x",0)))</f>
        <v>0</v>
      </c>
      <c r="O208" s="181">
        <f>IF($B$203="Лікар загальної практики - сімейний лікар",IF(S207&lt;=Законод!$C$22,O207,Законод!$C$22*'01_Доходи'!O206),IF($B$203="Лікар-педіатр",IF(S207&lt;=Законод!$C$18,O207,Законод!$C$18*'01_Доходи'!O206),IF($B$203="Лікар-терапевт","x",0)))</f>
        <v>0</v>
      </c>
      <c r="P208" s="181">
        <f>IF($B$203="Лікар загальної практики - сімейний лікар",IF(S207&lt;=Законод!$C$22,P207,Законод!$C$22*'01_Доходи'!P206),IF($B$203="Лікар-педіатр","x",IF($B$203="Лікар-терапевт",IF(S207&lt;=Законод!$C$26,P207,Законод!$C$26*'01_Доходи'!P206),0)))</f>
        <v>0</v>
      </c>
      <c r="Q208" s="181">
        <f>IF($B$203="Лікар загальної практики - сімейний лікар",IF(S207&lt;=Законод!$C$22,Q207,Законод!$C$22*'01_Доходи'!Q206),IF($B$203="Лікар-педіатр","x",IF($B$203="Лікар-терапевт",IF(S207&lt;=Законод!$C$26,Q207,Законод!$C$26*'01_Доходи'!Q206),0)))</f>
        <v>0</v>
      </c>
      <c r="R208" s="181">
        <f>IF($B$203="Лікар загальної практики - сімейний лікар",IF(S207&lt;=Законод!$C$22,R207,Законод!$C$22*'01_Доходи'!R206),IF($B$203="Лікар-педіатр","x",IF($B$203="Лікар-терапевт",IF(S207&lt;=Законод!$C$26,R207,Законод!$C$26*'01_Доходи'!R206),0)))</f>
        <v>0</v>
      </c>
      <c r="S208" s="182">
        <f>SUM(N208:R208)</f>
        <v>0</v>
      </c>
      <c r="T208" s="767"/>
      <c r="U208" s="181">
        <f>IF($B$203="Лікар загальної практики - сімейний лікар",IF(Z207&lt;=Законод!$C$22,U207,Законод!$C$22*'01_Доходи'!U206),IF($B$203="Лікар-педіатр",IF(Z207&lt;=Законод!$C$18,U207,Законод!$C$18*'01_Доходи'!U206),IF($B$203="Лікар-терапевт","x",0)))</f>
        <v>0</v>
      </c>
      <c r="V208" s="181">
        <f>IF($B$203="Лікар загальної практики - сімейний лікар",IF(Z207&lt;=Законод!$C$22,V207,Законод!$C$22*'01_Доходи'!V206),IF($B$203="Лікар-педіатр",IF(Z207&lt;=Законод!$C$18,V207,Законод!$C$18*'01_Доходи'!V206),IF($B$203="Лікар-терапевт","x",0)))</f>
        <v>0</v>
      </c>
      <c r="W208" s="181">
        <f>IF($B$203="Лікар загальної практики - сімейний лікар",IF(Z207&lt;=Законод!$C$22,W207,Законод!$C$22*'01_Доходи'!W206),IF($B$203="Лікар-педіатр","x",IF($B$203="Лікар-терапевт",IF(Z207&lt;=Законод!$C$26,W207,Законод!$C$26*'01_Доходи'!W206),0)))</f>
        <v>0</v>
      </c>
      <c r="X208" s="181">
        <f>IF($B$203="Лікар загальної практики - сімейний лікар",IF(Z207&lt;=Законод!$C$22,X207,Законод!$C$22*'01_Доходи'!X206),IF($B$203="Лікар-педіатр","x",IF($B$203="Лікар-терапевт",IF(Z207&lt;=Законод!$C$26,X207,Законод!$C$26*'01_Доходи'!X206),0)))</f>
        <v>0</v>
      </c>
      <c r="Y208" s="181">
        <f>IF($B$203="Лікар загальної практики - сімейний лікар",IF(Z207&lt;=Законод!$C$22,Y207,Законод!$C$22*'01_Доходи'!Y206),IF($B$203="Лікар-педіатр","x",IF($B$203="Лікар-терапевт",IF(Z207&lt;=Законод!$C$26,Y207,Законод!$C$26*'01_Доходи'!Y206),0)))</f>
        <v>0</v>
      </c>
      <c r="Z208" s="182">
        <f>SUM(U208:Y208)</f>
        <v>0</v>
      </c>
      <c r="AA208" s="767"/>
      <c r="AB208" s="181">
        <f>IF($B$203="Лікар загальної практики - сімейний лікар",IF(AG207&lt;=Законод!$C$22,AB207,Законод!$C$22*'01_Доходи'!AB206),IF($B$203="Лікар-педіатр",IF(AG207&lt;=Законод!$C$18,AB207,Законод!$C$18*'01_Доходи'!AB206),IF($B$203="Лікар-терапевт","x",0)))</f>
        <v>0</v>
      </c>
      <c r="AC208" s="181">
        <f>IF($B$203="Лікар загальної практики - сімейний лікар",IF(AG207&lt;=Законод!$C$22,AC207,Законод!$C$22*'01_Доходи'!AC206),IF($B$203="Лікар-педіатр",IF(AG207&lt;=Законод!$C$18,AC207,Законод!$C$18*'01_Доходи'!AC206),IF($B$203="Лікар-терапевт","x",0)))</f>
        <v>0</v>
      </c>
      <c r="AD208" s="181">
        <f>IF($B$203="Лікар загальної практики - сімейний лікар",IF(AG207&lt;=Законод!$C$22,AD207,Законод!$C$22*'01_Доходи'!AD206),IF($B$203="Лікар-педіатр","x",IF($B$203="Лікар-терапевт",IF(AG207&lt;=Законод!$C$26,AD207,Законод!$C$26*'01_Доходи'!AD206),0)))</f>
        <v>0</v>
      </c>
      <c r="AE208" s="181">
        <f>IF($B$203="Лікар загальної практики - сімейний лікар",IF(AG207&lt;=Законод!$C$22,AE207,Законод!$C$22*'01_Доходи'!AE206),IF($B$203="Лікар-педіатр","x",IF($B$203="Лікар-терапевт",IF(AG207&lt;=Законод!$C$26,AE207,Законод!$C$26*'01_Доходи'!AE206),0)))</f>
        <v>0</v>
      </c>
      <c r="AF208" s="181">
        <f>IF($B$203="Лікар загальної практики - сімейний лікар",IF(AG207&lt;=Законод!$C$22,AF207,Законод!$C$22*'01_Доходи'!AF206),IF($B$203="Лікар-педіатр","x",IF($B$203="Лікар-терапевт",IF(AG207&lt;=Законод!$C$26,AF207,Законод!$C$26*'01_Доходи'!AF206),0)))</f>
        <v>0</v>
      </c>
      <c r="AG208" s="182">
        <f>SUM(AB208:AF208)</f>
        <v>0</v>
      </c>
      <c r="AH208" s="767"/>
      <c r="AI208" s="174"/>
      <c r="AJ208" s="771"/>
      <c r="AK208" s="774"/>
      <c r="AL208" s="774"/>
      <c r="AM208" s="318" t="s">
        <v>186</v>
      </c>
      <c r="AN208" s="183">
        <f>IF(B203="Лікар загальної практики - сімейний лікар",G208*Законод!$C$11+'01_Доходи'!H208*Законод!$D$11+'01_Доходи'!I208*Законод!$E$11+'01_Доходи'!J208*Законод!$F$11+'01_Доходи'!K208*Законод!$G$11,IF(B203="Лікар-педіатр",G208*Законод!$C$11+'01_Доходи'!H208*Законод!$D$11,IF(B203="Лікар-терапевт",'01_Доходи'!I208*Законод!$E$11+'01_Доходи'!J208*Законод!$F$11+'01_Доходи'!K208*Законод!$G$11,0)))</f>
        <v>0</v>
      </c>
      <c r="AO208" s="183">
        <f>IF(B203="Лікар загальної практики - сімейний лікар",N208*Законод!$C$11+'01_Доходи'!O208*Законод!$D$11+'01_Доходи'!P208*Законод!$E$11+'01_Доходи'!Q208*Законод!$F$11+'01_Доходи'!R208*Законод!$G$11,IF(B203="Лікар-педіатр",N208*Законод!$C$11+'01_Доходи'!O208*Законод!$D$11,IF(B203="Лікар-терапевт",'01_Доходи'!P208*Законод!$E$11+'01_Доходи'!Q208*Законод!$F$11+'01_Доходи'!R208*Законод!$G$11,0)))</f>
        <v>0</v>
      </c>
      <c r="AP208" s="183">
        <f>IF(B203="Лікар загальної практики - сімейний лікар",U208*Законод!$C$11+'01_Доходи'!V208*Законод!$D$11+'01_Доходи'!W208*Законод!$E$11+'01_Доходи'!X208*Законод!$F$11+'01_Доходи'!Y208*Законод!$G$11,IF(B203="Лікар-педіатр",U208*Законод!$C$11+'01_Доходи'!V208*Законод!$D$11,IF(B203="Лікар-терапевт",'01_Доходи'!W208*Законод!$E$11+'01_Доходи'!X208*Законод!$F$11+'01_Доходи'!Y208*Законод!$G$11,0)))</f>
        <v>0</v>
      </c>
      <c r="AQ208" s="183">
        <f>IF(B203="Лікар загальної практики - сімейний лікар",AB208*Законод!$C$11+'01_Доходи'!AC208*Законод!$D$11+'01_Доходи'!AD208*Законод!$E$11+'01_Доходи'!AE208*Законод!$F$11+'01_Доходи'!AF208*Законод!$G$11,IF(B203="Лікар-педіатр",AB208*Законод!$C$11+'01_Доходи'!AC208*Законод!$D$11,IF(B203="Лікар-терапевт",'01_Доходи'!AD208*Законод!$E$11+'01_Доходи'!AE208*Законод!$F$11+'01_Доходи'!AF208*Законод!$G$11,0)))</f>
        <v>0</v>
      </c>
      <c r="AR208" s="184">
        <f>SUM(AN208:AQ208)</f>
        <v>0</v>
      </c>
    </row>
    <row r="209" spans="1:44" s="52" customFormat="1" ht="31.9" customHeight="1" x14ac:dyDescent="0.25">
      <c r="A209" s="170"/>
      <c r="B209" s="763"/>
      <c r="C209" s="764"/>
      <c r="D209" s="765"/>
      <c r="E209" s="764"/>
      <c r="F209" s="211" t="str">
        <f>IF(B203="Лікар-педіатр",Законод!$E$17,IF(B203="Лікар загальної практики - сімейний лікар",Законод!$E$21,IF(B203="Лікар-терапевт",Законод!$E$25,"х")))</f>
        <v>х</v>
      </c>
      <c r="G209" s="776" t="s">
        <v>158</v>
      </c>
      <c r="H209" s="776"/>
      <c r="I209" s="776"/>
      <c r="J209" s="776"/>
      <c r="K209" s="776"/>
      <c r="L209" s="169">
        <f>IF($B$203="Лікар загальної практики - сімейний лікар",IF(L207&lt;Законод!$C$22,0,(IF(AND(L207&gt;=Законод!$E$22,L207&lt;=Законод!$E$23),L207-Законод!$C$22,IF('01_Доходи'!L207&gt;=Законод!$F$22,Законод!$E$24,0)))),IF($B$203="Лікар-педіатр",IF(L207&lt;Законод!$C$18,0,(IF(AND(L207&gt;=Законод!$E$18,L207&lt;=Законод!$E$19),L207-Законод!$C$18,IF('01_Доходи'!L207&gt;=Законод!$F$18,Законод!$E$20,0)))),IF($B$203="Лікар-терапевт",IF(L207&lt;Законод!$C$26,0,(IF(AND(L207&gt;=Законод!$E$26,L207&lt;=Законод!$E$27),L207-Законод!$C$26,IF('01_Доходи'!L207&gt;=Законод!$F$26,Законод!$E$28,0)))),0)))</f>
        <v>0</v>
      </c>
      <c r="M209" s="767"/>
      <c r="N209" s="776" t="s">
        <v>158</v>
      </c>
      <c r="O209" s="776"/>
      <c r="P209" s="776"/>
      <c r="Q209" s="776"/>
      <c r="R209" s="776"/>
      <c r="S209" s="169">
        <f>IF($B$203="Лікар загальної практики - сімейний лікар",IF(S207&lt;Законод!$C$22,0,(IF(AND(S207&gt;=Законод!$E$22,S207&lt;=Законод!$E$23),S207-Законод!$C$22,IF('01_Доходи'!S207&gt;=Законод!$F$22,Законод!$E$24,0)))),IF($B$203="Лікар-педіатр",IF(S207&lt;Законод!$C$18,0,(IF(AND(S207&gt;=Законод!$E$18,S207&lt;=Законод!$E$19),S207-Законод!$C$18,IF('01_Доходи'!S207&gt;=Законод!$F$18,Законод!$E$20,0)))),IF($B$203="Лікар-терапевт",IF(S207&lt;Законод!$C$26,0,(IF(AND(S207&gt;=Законод!$E$26,S207&lt;=Законод!$E$27),S207-Законод!$C$26,IF('01_Доходи'!S207&gt;=Законод!$F$26,Законод!$E$28,0)))),0)))</f>
        <v>0</v>
      </c>
      <c r="T209" s="767"/>
      <c r="U209" s="776" t="s">
        <v>158</v>
      </c>
      <c r="V209" s="776"/>
      <c r="W209" s="776"/>
      <c r="X209" s="776"/>
      <c r="Y209" s="776"/>
      <c r="Z209" s="169">
        <f>IF($B$203="Лікар загальної практики - сімейний лікар",IF(Z207&lt;Законод!$C$22,0,(IF(AND(Z207&gt;=Законод!$E$22,Z207&lt;=Законод!$E$23),Z207-Законод!$C$22,IF('01_Доходи'!Z207&gt;=Законод!$F$22,Законод!$E$24,0)))),IF($B$203="Лікар-педіатр",IF(Z207&lt;Законод!$C$18,0,(IF(AND(Z207&gt;=Законод!$E$18,Z207&lt;=Законод!$E$19),Z207-Законод!$C$18,IF('01_Доходи'!Z207&gt;=Законод!$F$18,Законод!$E$20,0)))),IF($B$203="Лікар-терапевт",IF(Z207&lt;Законод!$C$26,0,(IF(AND(Z207&gt;=Законод!$E$26,Z207&lt;=Законод!$E$27),Z207-Законод!$C$26,IF('01_Доходи'!Z207&gt;=Законод!$F$26,Законод!$E$28,0)))),0)))</f>
        <v>0</v>
      </c>
      <c r="AA209" s="767"/>
      <c r="AB209" s="776" t="s">
        <v>158</v>
      </c>
      <c r="AC209" s="776"/>
      <c r="AD209" s="776"/>
      <c r="AE209" s="776"/>
      <c r="AF209" s="776"/>
      <c r="AG209" s="169">
        <f>IF($B$203="Лікар загальної практики - сімейний лікар",IF(AG207&lt;Законод!$C$22,0,(IF(AND(AG207&gt;=Законод!$E$22,AG207&lt;=Законод!$E$23),AG207-Законод!$C$22,IF('01_Доходи'!AG207&gt;=Законод!$F$22,Законод!$E$24,0)))),IF($B$203="Лікар-педіатр",IF(AG207&lt;Законод!$C$18,0,(IF(AND(AG207&gt;=Законод!$E$18,AG207&lt;=Законод!$E$19),AG207-Законод!$C$18,IF('01_Доходи'!AG207&gt;=Законод!$F$18,Законод!$E$20,0)))),IF($B$203="Лікар-терапевт",IF(AG207&lt;Законод!$C$26,0,(IF(AND(AG207&gt;=Законод!$E$26,AG207&lt;=Законод!$E$27),AG207-Законод!$C$26,IF('01_Доходи'!AG207&gt;=Законод!$F$26,Законод!$E$28,0)))),0)))</f>
        <v>0</v>
      </c>
      <c r="AH209" s="767"/>
      <c r="AI209" s="174"/>
      <c r="AJ209" s="771"/>
      <c r="AK209" s="774"/>
      <c r="AL209" s="774"/>
      <c r="AM209" s="757" t="s">
        <v>187</v>
      </c>
      <c r="AN209" s="183">
        <f>IF(B203="Лікар загальної практики - сімейний лікар",L209*Законод!$C$9/4*Законод!$E$16,IF(B203="Лікар-педіатр",L209*Законод!$C$9/4*Законод!$E$16,IF(B203="Лікар-терапевт",L209*Законод!$C$9/4*Законод!$E$16,0)))</f>
        <v>0</v>
      </c>
      <c r="AO209" s="183">
        <f>IF(B203="Лікар загальної практики - сімейний лікар",S209*Законод!$C$9/4*Законод!$E$16,IF(B203="Лікар-педіатр",S209*Законод!$C$9/4*Законод!$E$16,IF(B203="Лікар-терапевт",S209*Законод!$C$9/4*Законод!$E$16,0)))</f>
        <v>0</v>
      </c>
      <c r="AP209" s="183">
        <f>IF(B203="Лікар загальної практики - сімейний лікар",Z209*Законод!$C$9/4*Законод!$E$16,IF(B203="Лікар-педіатр",Z209*Законод!$C$9/4*Законод!$E$16,IF(B203="Лікар-терапевт",Z209*Законод!$C$9/4*Законод!$E$16,0)))</f>
        <v>0</v>
      </c>
      <c r="AQ209" s="183">
        <f>IF(B203="Лікар загальної практики - сімейний лікар",AG209*Законод!$C$9/4*Законод!$E$16,IF(B203="Лікар-педіатр",AG209*Законод!$C$9/4*Законод!$E$16,IF(B203="Лікар-терапевт",AG209*Законод!$C$9/4*Законод!$E$16,0)))</f>
        <v>0</v>
      </c>
      <c r="AR209" s="184">
        <f>SUM(AN209:AQ209)</f>
        <v>0</v>
      </c>
    </row>
    <row r="210" spans="1:44" s="52" customFormat="1" ht="31.9" customHeight="1" x14ac:dyDescent="0.25">
      <c r="A210" s="170"/>
      <c r="B210" s="763"/>
      <c r="C210" s="764"/>
      <c r="D210" s="765"/>
      <c r="E210" s="764"/>
      <c r="F210" s="211" t="str">
        <f>IF(B203="Лікар-педіатр",Законод!$F$17,IF(B203="Лікар загальної практики - сімейний лікар",Законод!$F$21,IF(B203="Лікар-терапевт",Законод!$F$25,"х")))</f>
        <v>х</v>
      </c>
      <c r="G210" s="776" t="s">
        <v>158</v>
      </c>
      <c r="H210" s="776"/>
      <c r="I210" s="776"/>
      <c r="J210" s="776"/>
      <c r="K210" s="776"/>
      <c r="L210" s="169">
        <f>IF($B$203="Лікар загальної практики - сімейний лікар",IF(L207&lt;Законод!$C$22,0,(IF(AND(L207&gt;=Законод!$F$22,L207&lt;=Законод!$F$23),L207-Законод!$E$23,IF('01_Доходи'!L207&gt;=Законод!$G$22,Законод!$F$24,0)))),IF($B$203="Лікар-педіатр",IF(L207&lt;Законод!$C$18,0,(IF(AND(L207&gt;=Законод!$F$18,L207&lt;=Законод!$F$19),L207-Законод!$E$19,IF('01_Доходи'!L207&gt;=Законод!$G$18,Законод!$F$20,0)))),IF($B$203="Лікар-терапевт",IF(L207&lt;Законод!$C$26,0,(IF(AND(L207&gt;=Законод!$F$26,L207&lt;=Законод!$F$27),L207-Законод!$E$27,IF('01_Доходи'!L207&gt;=Законод!$G$26,Законод!$F$28,0)))),0)))</f>
        <v>0</v>
      </c>
      <c r="M210" s="767"/>
      <c r="N210" s="776" t="s">
        <v>158</v>
      </c>
      <c r="O210" s="776"/>
      <c r="P210" s="776"/>
      <c r="Q210" s="776"/>
      <c r="R210" s="776"/>
      <c r="S210" s="169">
        <f>IF($B$203="Лікар загальної практики - сімейний лікар",IF(S207&lt;Законод!$C$22,0,(IF(AND(S207&gt;=Законод!$F$22,S207&lt;=Законод!$F$23),S207-Законод!$E$23,IF('01_Доходи'!S207&gt;=Законод!$G$22,Законод!$F$24,0)))),IF($B$203="Лікар-педіатр",IF(S207&lt;Законод!$C$18,0,(IF(AND(S207&gt;=Законод!$F$18,S207&lt;=Законод!$F$19),S207-Законод!$E$19,IF('01_Доходи'!S207&gt;=Законод!$G$18,Законод!$F$20,0)))),IF($B$203="Лікар-терапевт",IF(S207&lt;Законод!$C$26,0,(IF(AND(S207&gt;=Законод!$F$26,S207&lt;=Законод!$F$27),S207-Законод!$E$27,IF('01_Доходи'!S207&gt;=Законод!$G$26,Законод!$F$28,0)))),0)))</f>
        <v>0</v>
      </c>
      <c r="T210" s="767"/>
      <c r="U210" s="776" t="s">
        <v>158</v>
      </c>
      <c r="V210" s="776"/>
      <c r="W210" s="776"/>
      <c r="X210" s="776"/>
      <c r="Y210" s="776"/>
      <c r="Z210" s="169">
        <f>IF($B$203="Лікар загальної практики - сімейний лікар",IF(Z207&lt;Законод!$C$22,0,(IF(AND(Z207&gt;=Законод!$F$22,Z207&lt;=Законод!$F$23),Z207-Законод!$E$23,IF('01_Доходи'!Z207&gt;=Законод!$G$22,Законод!$F$24,0)))),IF($B$203="Лікар-педіатр",IF(Z207&lt;Законод!$C$18,0,(IF(AND(Z207&gt;=Законод!$F$18,Z207&lt;=Законод!$F$19),Z207-Законод!$E$19,IF('01_Доходи'!Z207&gt;=Законод!$G$18,Законод!$F$20,0)))),IF($B$203="Лікар-терапевт",IF(Z207&lt;Законод!$C$26,0,(IF(AND(Z207&gt;=Законод!$F$26,Z207&lt;=Законод!$F$27),Z207-Законод!$E$27,IF('01_Доходи'!Z207&gt;=Законод!$G$26,Законод!$F$28,0)))),0)))</f>
        <v>0</v>
      </c>
      <c r="AA210" s="767"/>
      <c r="AB210" s="776" t="s">
        <v>158</v>
      </c>
      <c r="AC210" s="776"/>
      <c r="AD210" s="776"/>
      <c r="AE210" s="776"/>
      <c r="AF210" s="776"/>
      <c r="AG210" s="169">
        <f>IF($B$203="Лікар загальної практики - сімейний лікар",IF(AG207&lt;Законод!$C$22,0,(IF(AND(AG207&gt;=Законод!$F$22,AG207&lt;=Законод!$F$23),AG207-Законод!$E$23,IF('01_Доходи'!AG207&gt;=Законод!$G$22,Законод!$F$24,0)))),IF($B$203="Лікар-педіатр",IF(AG207&lt;Законод!$C$18,0,(IF(AND(AG207&gt;=Законод!$F$18,AG207&lt;=Законод!$F$19),AG207-Законод!$E$19,IF('01_Доходи'!AG207&gt;=Законод!$G$18,Законод!$F$20,0)))),IF($B$203="Лікар-терапевт",IF(AG207&lt;Законод!$C$26,0,(IF(AND(AG207&gt;=Законод!$F$26,AG207&lt;=Законод!$F$27),AG207-Законод!$E$27,IF('01_Доходи'!AG207&gt;=Законод!$G$26,Законод!$F$28,0)))),0)))</f>
        <v>0</v>
      </c>
      <c r="AH210" s="767"/>
      <c r="AI210" s="174"/>
      <c r="AJ210" s="771"/>
      <c r="AK210" s="774"/>
      <c r="AL210" s="774"/>
      <c r="AM210" s="758"/>
      <c r="AN210" s="183">
        <f>IF(B203="Лікар загальної практики - сімейний лікар",L210*Законод!$C$9/4*Законод!$F$16,IF(B203="Лікар-педіатр",L210*Законод!$C$9/4*Законод!$F$16,IF(B203="Лікар-терапевт",L210*Законод!$C$9/4*Законод!$F$16,0)))</f>
        <v>0</v>
      </c>
      <c r="AO210" s="183">
        <f>IF(B203="Лікар загальної практики - сімейний лікар",S210*Законод!$C$9/4*Законод!$F$16,IF(B203="Лікар-педіатр",S210*Законод!$C$9/4*Законод!$F$16,IF(B203="Лікар-терапевт",S210*Законод!$C$9/4*Законод!$F$16,0)))</f>
        <v>0</v>
      </c>
      <c r="AP210" s="183">
        <f>IF(B203="Лікар загальної практики - сімейний лікар",Z210*Законод!$C$9/4*Законод!$F$16,IF(B203="Лікар-педіатр",Z210*Законод!$C$9/4*Законод!$F$16,IF(B203="Лікар-терапевт",Z210*Законод!$C$9/4*Законод!$F$16,0)))</f>
        <v>0</v>
      </c>
      <c r="AQ210" s="183">
        <f>IF(B203="Лікар загальної практики - сімейний лікар",AG210*Законод!$C$9/4*Законод!$F$16,IF(B203="Лікар-педіатр",AG210*Законод!$C$9/4*Законод!$F$16,IF(B203="Лікар-терапевт",AG210*Законод!$C$9/4*Законод!$F$16,0)))</f>
        <v>0</v>
      </c>
      <c r="AR210" s="184">
        <f>SUM(AN210:AQ210)</f>
        <v>0</v>
      </c>
    </row>
    <row r="211" spans="1:44" s="52" customFormat="1" ht="31.9" customHeight="1" x14ac:dyDescent="0.25">
      <c r="A211" s="170"/>
      <c r="B211" s="763"/>
      <c r="C211" s="764"/>
      <c r="D211" s="765"/>
      <c r="E211" s="764"/>
      <c r="F211" s="211" t="str">
        <f>IF(B203="Лікар-педіатр",Законод!$G$17,IF(B203="Лікар загальної практики - сімейний лікар",Законод!$G$21,IF(B203="Лікар-терапевт",Законод!$G$25,"х")))</f>
        <v>х</v>
      </c>
      <c r="G211" s="776" t="s">
        <v>158</v>
      </c>
      <c r="H211" s="776"/>
      <c r="I211" s="776"/>
      <c r="J211" s="776"/>
      <c r="K211" s="776"/>
      <c r="L211" s="169">
        <f>IF($B$203="Лікар загальної практики - сімейний лікар",IF(L207&lt;Законод!$C$22,0,(IF(AND(L207&gt;=Законод!$G$22,L207&lt;=Законод!$G$23),L207-Законод!$F$23,IF('01_Доходи'!L207&gt;=Законод!$H$22,Законод!$G$24,0)))),IF($B$203="Лікар-педіатр",IF(L207&lt;Законод!$C$18,0,(IF(AND(L207&gt;=Законод!$G$18,L207&lt;=Законод!$G$19),L207-Законод!$F$19,IF('01_Доходи'!L207&gt;=Законод!$H$18,Законод!$G$20,0)))),IF($B$203="Лікар-терапевт",IF(L207&lt;Законод!$C$26,0,(IF(AND(L207&gt;=Законод!$G$26,L207&lt;=Законод!$G$27),L207-Законод!$F$27,IF('01_Доходи'!L207&gt;=Законод!$H$26,Законод!$G$28,0)))),0)))</f>
        <v>0</v>
      </c>
      <c r="M211" s="767"/>
      <c r="N211" s="776" t="s">
        <v>158</v>
      </c>
      <c r="O211" s="776"/>
      <c r="P211" s="776"/>
      <c r="Q211" s="776"/>
      <c r="R211" s="776"/>
      <c r="S211" s="169">
        <f>IF($B$203="Лікар загальної практики - сімейний лікар",IF(S207&lt;Законод!$C$22,0,(IF(AND(S207&gt;=Законод!$G$22,S207&lt;=Законод!$G$23),S207-Законод!$F$23,IF('01_Доходи'!S207&gt;=Законод!$H$22,Законод!$G$24,0)))),IF($B$203="Лікар-педіатр",IF(S207&lt;Законод!$C$18,0,(IF(AND(S207&gt;=Законод!$G$18,S207&lt;=Законод!$G$19),S207-Законод!$F$19,IF('01_Доходи'!S207&gt;=Законод!$H$18,Законод!$G$20,0)))),IF($B$203="Лікар-терапевт",IF(S207&lt;Законод!$C$26,0,(IF(AND(S207&gt;=Законод!$G$26,S207&lt;=Законод!$G$27),S207-Законод!$F$27,IF('01_Доходи'!S207&gt;=Законод!$H$26,Законод!$G$28,0)))),0)))</f>
        <v>0</v>
      </c>
      <c r="T211" s="767"/>
      <c r="U211" s="776" t="s">
        <v>158</v>
      </c>
      <c r="V211" s="776"/>
      <c r="W211" s="776"/>
      <c r="X211" s="776"/>
      <c r="Y211" s="776"/>
      <c r="Z211" s="169">
        <f>IF($B$203="Лікар загальної практики - сімейний лікар",IF(Z207&lt;Законод!$C$22,0,(IF(AND(Z207&gt;=Законод!$G$22,Z207&lt;=Законод!$G$23),Z207-Законод!$F$23,IF('01_Доходи'!Z207&gt;=Законод!$H$22,Законод!$G$24,0)))),IF($B$203="Лікар-педіатр",IF(Z207&lt;Законод!$C$18,0,(IF(AND(Z207&gt;=Законод!$G$18,Z207&lt;=Законод!$G$19),Z207-Законод!$F$19,IF('01_Доходи'!Z207&gt;=Законод!$H$18,Законод!$G$20,0)))),IF($B$203="Лікар-терапевт",IF(Z207&lt;Законод!$C$26,0,(IF(AND(Z207&gt;=Законод!$G$26,Z207&lt;=Законод!$G$27),Z207-Законод!$F$27,IF('01_Доходи'!Z207&gt;=Законод!$H$26,Законод!$G$28,0)))),0)))</f>
        <v>0</v>
      </c>
      <c r="AA211" s="767"/>
      <c r="AB211" s="776" t="s">
        <v>158</v>
      </c>
      <c r="AC211" s="776"/>
      <c r="AD211" s="776"/>
      <c r="AE211" s="776"/>
      <c r="AF211" s="776"/>
      <c r="AG211" s="169">
        <f>IF($B$203="Лікар загальної практики - сімейний лікар",IF(AG207&lt;Законод!$C$22,0,(IF(AND(AG207&gt;=Законод!$G$22,AG207&lt;=Законод!$G$23),AG207-Законод!$F$23,IF('01_Доходи'!AG207&gt;=Законод!$H$22,Законод!$G$24,0)))),IF($B$203="Лікар-педіатр",IF(AG207&lt;Законод!$C$18,0,(IF(AND(AG207&gt;=Законод!$G$18,AG207&lt;=Законод!$G$19),AG207-Законод!$F$19,IF('01_Доходи'!AG207&gt;=Законод!$H$18,Законод!$G$20,0)))),IF($B$203="Лікар-терапевт",IF(AG207&lt;Законод!$C$26,0,(IF(AND(AG207&gt;=Законод!$G$26,AG207&lt;=Законод!$G$27),AG207-Законод!$F$27,IF('01_Доходи'!AG207&gt;=Законод!$H$26,Законод!$G$28,0)))),0)))</f>
        <v>0</v>
      </c>
      <c r="AH211" s="767"/>
      <c r="AI211" s="174"/>
      <c r="AJ211" s="771"/>
      <c r="AK211" s="774"/>
      <c r="AL211" s="774"/>
      <c r="AM211" s="758"/>
      <c r="AN211" s="183">
        <f>IF(B203="Лікар загальної практики - сімейний лікар",L211*Законод!$C$9/4*Законод!$G$16,IF(B203="Лікар-педіатр",L211*Законод!$C$9/4*Законод!$G$16,IF(B203="Лікар-терапевт",L211*Законод!$C$9/4*Законод!$G$16,0)))</f>
        <v>0</v>
      </c>
      <c r="AO211" s="183">
        <f>IF(B203="Лікар загальної практики - сімейний лікар",S211*Законод!$C$9/4*Законод!$G$16,IF(B203="Лікар-педіатр",S211*Законод!$C$9/4*Законод!$G$16,IF(B203="Лікар-терапевт",S211*Законод!$C$9/4*Законод!$G$16,0)))</f>
        <v>0</v>
      </c>
      <c r="AP211" s="183">
        <f>IF(B203="Лікар загальної практики - сімейний лікар",Z211*Законод!$C$9/4*Законод!$G$16,IF(B203="Лікар-педіатр",Z211*Законод!$C$9/4*Законод!$G$16,IF(B203="Лікар-терапевт",Z211*Законод!$C$9/4*Законод!$G$16,0)))</f>
        <v>0</v>
      </c>
      <c r="AQ211" s="183">
        <f>IF(B203="Лікар загальної практики - сімейний лікар",AG211*Законод!$C$9/4*Законод!$G$16,IF(B203="Лікар-педіатр",AG211*Законод!$C$9/4*Законод!$G$16,IF(B203="Лікар-терапевт",AG211*Законод!$C$9/4*Законод!$G$16,0)))</f>
        <v>0</v>
      </c>
      <c r="AR211" s="184">
        <f t="shared" ref="AR211" si="54">SUM(AN211:AQ211)</f>
        <v>0</v>
      </c>
    </row>
    <row r="212" spans="1:44" s="52" customFormat="1" ht="31.9" customHeight="1" x14ac:dyDescent="0.25">
      <c r="A212" s="170"/>
      <c r="B212" s="763"/>
      <c r="C212" s="764"/>
      <c r="D212" s="765"/>
      <c r="E212" s="764"/>
      <c r="F212" s="211" t="str">
        <f>IF(B203="Лікар-педіатр",Законод!$H$17,IF(B203="Лікар загальної практики - сімейний лікар",Законод!$H$21,IF(B203="Лікар-терапевт",Законод!$H$25,"х")))</f>
        <v>х</v>
      </c>
      <c r="G212" s="776" t="s">
        <v>158</v>
      </c>
      <c r="H212" s="776"/>
      <c r="I212" s="776"/>
      <c r="J212" s="776"/>
      <c r="K212" s="776"/>
      <c r="L212" s="169">
        <f>IF($B$203="Лікар загальної практики - сімейний лікар",IF(L207&lt;Законод!$C$22,0,(IF(AND(L207&gt;=Законод!$H$22,L207&lt;=Законод!$H$23),L207-Законод!$G$23,IF('01_Доходи'!L207&gt;=Законод!$I$22,Законод!$H$24,0)))),IF($B$203="Лікар-педіатр",IF(L207&lt;Законод!$C$18,0,(IF(AND(L207&gt;=Законод!$H$18,L207&lt;=Законод!$H$19),L207-Законод!$G$19,IF('01_Доходи'!L207&gt;=Законод!$I$18,Законод!$H$20,0)))),IF($B$203="Лікар-терапевт",IF(L207&lt;Законод!$C$26,0,(IF(AND(L207&gt;=Законод!$H$26,L207&lt;=Законод!$H$27),L207-Законод!$G$27,IF(L207&gt;=Законод!$I$26,Законод!$H$28,0)))),0)))</f>
        <v>0</v>
      </c>
      <c r="M212" s="767"/>
      <c r="N212" s="776" t="s">
        <v>158</v>
      </c>
      <c r="O212" s="776"/>
      <c r="P212" s="776"/>
      <c r="Q212" s="776"/>
      <c r="R212" s="776"/>
      <c r="S212" s="169">
        <f>IF($B$203="Лікар загальної практики - сімейний лікар",IF(S207&lt;Законод!$C$22,0,(IF(AND(S207&gt;=Законод!$H$22,S207&lt;=Законод!$H$23),S207-Законод!$G$23,IF('01_Доходи'!S207&gt;=Законод!$I$22,Законод!$H$24,0)))),IF($B$203="Лікар-педіатр",IF(S207&lt;Законод!$C$18,0,(IF(AND(S207&gt;=Законод!$H$18,S207&lt;=Законод!$H$19),S207-Законод!$G$19,IF('01_Доходи'!S207&gt;=Законод!$I$18,Законод!$H$20,0)))),IF($B$203="Лікар-терапевт",IF(S207&lt;Законод!$C$26,0,(IF(AND(S207&gt;=Законод!$H$26,S207&lt;=Законод!$H$27),S207-Законод!$G$27,IF(S207&gt;=Законод!$I$26,Законод!$H$28,0)))),0)))</f>
        <v>0</v>
      </c>
      <c r="T212" s="767"/>
      <c r="U212" s="776" t="s">
        <v>158</v>
      </c>
      <c r="V212" s="776"/>
      <c r="W212" s="776"/>
      <c r="X212" s="776"/>
      <c r="Y212" s="776"/>
      <c r="Z212" s="169">
        <f>IF($B$203="Лікар загальної практики - сімейний лікар",IF(Z207&lt;Законод!$C$22,0,(IF(AND(Z207&gt;=Законод!$H$22,Z207&lt;=Законод!$H$23),Z207-Законод!$G$23,IF('01_Доходи'!Z207&gt;=Законод!$I$22,Законод!$H$24,0)))),IF($B$203="Лікар-педіатр",IF(Z207&lt;Законод!$C$18,0,(IF(AND(Z207&gt;=Законод!$H$18,Z207&lt;=Законод!$H$19),Z207-Законод!$G$19,IF('01_Доходи'!Z207&gt;=Законод!$I$18,Законод!$H$20,0)))),IF($B$203="Лікар-терапевт",IF(Z207&lt;Законод!$C$26,0,(IF(AND(Z207&gt;=Законод!$H$26,Z207&lt;=Законод!$H$27),Z207-Законод!$G$27,IF(Z207&gt;=Законод!$I$26,Законод!$H$28,0)))),0)))</f>
        <v>0</v>
      </c>
      <c r="AA212" s="767"/>
      <c r="AB212" s="776" t="s">
        <v>158</v>
      </c>
      <c r="AC212" s="776"/>
      <c r="AD212" s="776"/>
      <c r="AE212" s="776"/>
      <c r="AF212" s="776"/>
      <c r="AG212" s="169">
        <f>IF($B$203="Лікар загальної практики - сімейний лікар",IF(AG207&lt;Законод!$C$22,0,(IF(AND(AG207&gt;=Законод!$H$22,AG207&lt;=Законод!$H$23),AG207-Законод!$G$23,IF('01_Доходи'!AG207&gt;=Законод!$I$22,Законод!$H$24,0)))),IF($B$203="Лікар-педіатр",IF(AG207&lt;Законод!$C$18,0,(IF(AND(AG207&gt;=Законод!$H$18,AG207&lt;=Законод!$H$19),AG207-Законод!$G$19,IF('01_Доходи'!AG207&gt;=Законод!$I$18,Законод!$H$20,0)))),IF($B$203="Лікар-терапевт",IF(AG207&lt;Законод!$C$26,0,(IF(AND(AG207&gt;=Законод!$H$26,AG207&lt;=Законод!$H$27),AG207-Законод!$G$27,IF(AG207&gt;=Законод!$I$26,Законод!$H$28,0)))),0)))</f>
        <v>0</v>
      </c>
      <c r="AH212" s="767"/>
      <c r="AI212" s="174"/>
      <c r="AJ212" s="771"/>
      <c r="AK212" s="774"/>
      <c r="AL212" s="774"/>
      <c r="AM212" s="758"/>
      <c r="AN212" s="183">
        <f>IF(B203="Лікар загальної практики - сімейний лікар",L212*Законод!$C$9/4*Законод!$H$16,IF(B203="Лікар-педіатр",L212*Законод!$C$9/4*Законод!$H$16,IF(B203="Лікар-терапевт",L212*Законод!$C$9/4*Законод!$H$16,0)))</f>
        <v>0</v>
      </c>
      <c r="AO212" s="183">
        <f>IF(B203="Лікар загальної практики - сімейний лікар",S212*Законод!$C$9/4*Законод!$H$16,IF(B203="Лікар-педіатр",S212*Законод!$C$9/4*Законод!$H$16,IF(B203="Лікар-терапевт",S212*Законод!$C$9/4*Законод!$H$16,0)))</f>
        <v>0</v>
      </c>
      <c r="AP212" s="183">
        <f>IF(B203="Лікар загальної практики - сімейний лікар",Z212*Законод!$C$9/4*Законод!$H$16,IF(B203="Лікар-педіатр",Z212*Законод!$C$9/4*Законод!$H$16,IF(B203="Лікар-терапевт",Z212*Законод!$C$9/4*Законод!$H$16,0)))</f>
        <v>0</v>
      </c>
      <c r="AQ212" s="183">
        <f>IF(B203="Лікар загальної практики - сімейний лікар",AG212*Законод!$C$9/4*Законод!$H$16,IF(B203="Лікар-педіатр",AG212*Законод!$C$9/4*Законод!$H$16,IF(B203="Лікар-терапевт",AG212*Законод!$C$9/4*Законод!$H$16,0)))</f>
        <v>0</v>
      </c>
      <c r="AR212" s="184">
        <f>SUM(AN212:AQ212)</f>
        <v>0</v>
      </c>
    </row>
    <row r="213" spans="1:44" s="52" customFormat="1" ht="31.9" customHeight="1" x14ac:dyDescent="0.25">
      <c r="A213" s="170"/>
      <c r="B213" s="763"/>
      <c r="C213" s="764"/>
      <c r="D213" s="765"/>
      <c r="E213" s="764"/>
      <c r="F213" s="211" t="str">
        <f>IF(B203="Лікар-педіатр",Законод!$I$17,IF(B203="Лікар загальної практики - сімейний лікар",Законод!$I$21,IF(B203="Лікар-терапевт",Законод!$I$25,"х")))</f>
        <v>х</v>
      </c>
      <c r="G213" s="776" t="s">
        <v>158</v>
      </c>
      <c r="H213" s="776"/>
      <c r="I213" s="776"/>
      <c r="J213" s="776"/>
      <c r="K213" s="776"/>
      <c r="L213" s="169">
        <f>IF($B$203="Лікар загальної практики - сімейний лікар",IF(L207&lt;Законод!$C$22,0,(IF(AND(L207&gt;=Законод!$I$22,L207&lt;=Законод!$I$23),L207-Законод!$H$23,IF('01_Доходи'!L207&gt;=Законод!$I$22,Законод!$I$24,0)))),IF($B$203="Лікар-педіатр",IF(L207&lt;Законод!$C$18,0,(IF(AND(L207&gt;=Законод!$I$18,L207&lt;=Законод!$I$19),L207-Законод!$H$19,IF('01_Доходи'!L207&gt;=Законод!$I$18,Законод!$H$20,0)))),IF($B$203="Лікар-терапевт",IF(L207&lt;Законод!$C$26,0,(IF(AND(L207&gt;=Законод!$I$26,L207&lt;=Законод!$I$27),L207-Законод!$H$27,IF('01_Доходи'!L207&gt;=Законод!$I$26,Законод!$H$28,0)))),0)))</f>
        <v>0</v>
      </c>
      <c r="M213" s="767"/>
      <c r="N213" s="776" t="s">
        <v>158</v>
      </c>
      <c r="O213" s="776"/>
      <c r="P213" s="776"/>
      <c r="Q213" s="776"/>
      <c r="R213" s="776"/>
      <c r="S213" s="169">
        <f>IF($B$203="Лікар загальної практики - сімейний лікар",IF(S207&lt;Законод!$C$22,0,(IF(AND(S207&gt;=Законод!$I$22,S207&lt;=Законод!$I$23),S207-Законод!$H$23,IF('01_Доходи'!S207&gt;=Законод!$I$22,Законод!$I$24,0)))),IF($B$203="Лікар-педіатр",IF(S207&lt;Законод!$C$18,0,(IF(AND(S207&gt;=Законод!$I$18,S207&lt;=Законод!$I$19),S207-Законод!$H$19,IF('01_Доходи'!S207&gt;=Законод!$I$18,Законод!$H$20,0)))),IF($B$203="Лікар-терапевт",IF(S207&lt;Законод!$C$26,0,(IF(AND(S207&gt;=Законод!$I$26,S207&lt;=Законод!$I$27),S207-Законод!$H$27,IF('01_Доходи'!S207&gt;=Законод!$I$26,Законод!$H$28,0)))),0)))</f>
        <v>0</v>
      </c>
      <c r="T213" s="767"/>
      <c r="U213" s="776" t="s">
        <v>158</v>
      </c>
      <c r="V213" s="776"/>
      <c r="W213" s="776"/>
      <c r="X213" s="776"/>
      <c r="Y213" s="776"/>
      <c r="Z213" s="169">
        <f>IF($B$203="Лікар загальної практики - сімейний лікар",IF(Z207&lt;Законод!$C$22,0,(IF(AND(Z207&gt;=Законод!$I$22,Z207&lt;=Законод!$I$23),Z207-Законод!$H$23,IF('01_Доходи'!Z207&gt;=Законод!$I$22,Законод!$I$24,0)))),IF($B$203="Лікар-педіатр",IF(Z207&lt;Законод!$C$18,0,(IF(AND(Z207&gt;=Законод!$I$18,Z207&lt;=Законод!$I$19),Z207-Законод!$H$19,IF('01_Доходи'!Z207&gt;=Законод!$I$18,Законод!$H$20,0)))),IF($B$203="Лікар-терапевт",IF(Z207&lt;Законод!$C$26,0,(IF(AND(Z207&gt;=Законод!$I$26,Z207&lt;=Законод!$I$27),Z207-Законод!$H$27,IF('01_Доходи'!Z207&gt;=Законод!$I$26,Законод!$H$28,0)))),0)))</f>
        <v>0</v>
      </c>
      <c r="AA213" s="767"/>
      <c r="AB213" s="776" t="s">
        <v>158</v>
      </c>
      <c r="AC213" s="776"/>
      <c r="AD213" s="776"/>
      <c r="AE213" s="776"/>
      <c r="AF213" s="776"/>
      <c r="AG213" s="169">
        <f>IF($B$203="Лікар загальної практики - сімейний лікар",IF(AG207&lt;Законод!$C$22,0,(IF(AND(AG207&gt;=Законод!$I$22,AG207&lt;=Законод!$I$23),AG207-Законод!$H$23,IF('01_Доходи'!AG207&gt;=Законод!$I$22,Законод!$I$24,0)))),IF($B$203="Лікар-педіатр",IF(AG207&lt;Законод!$C$18,0,(IF(AND(AG207&gt;=Законод!$I$18,AG207&lt;=Законод!$I$19),AG207-Законод!$H$19,IF('01_Доходи'!AG207&gt;=Законод!$I$18,Законод!$H$20,0)))),IF($B$203="Лікар-терапевт",IF(AG207&lt;Законод!$C$26,0,(IF(AND(AG207&gt;=Законод!$I$26,AG207&lt;=Законод!$I$27),AG207-Законод!$H$27,IF('01_Доходи'!AG207&gt;=Законод!$I$26,Законод!$H$28,0)))),0)))</f>
        <v>0</v>
      </c>
      <c r="AH213" s="767"/>
      <c r="AI213" s="174"/>
      <c r="AJ213" s="771"/>
      <c r="AK213" s="774"/>
      <c r="AL213" s="774"/>
      <c r="AM213" s="758"/>
      <c r="AN213" s="183">
        <f>IF(B203="Лікар загальної практики - сімейний лікар",L213*Законод!$C$9/4*Законод!$I$16,IF(B203="Лікар-педіатр",L213*Законод!$C$9/4*Законод!$I$16,IF(B203="Лікар-терапевт",L213*Законод!$C$9/4*Законод!$I$16,0)))</f>
        <v>0</v>
      </c>
      <c r="AO213" s="183">
        <f>IF(B203="Лікар загальної практики - сімейний лікар",S213*Законод!$C$9/4*Законод!$I$16,IF(B203="Лікар-педіатр",S213*Законод!$C$9/4*Законод!$I$16,IF(B203="Лікар-терапевт",S213*Законод!$C$9/4*Законод!$I$16,0)))</f>
        <v>0</v>
      </c>
      <c r="AP213" s="183">
        <f>IF(B203="Лікар загальної практики - сімейний лікар",Z213*Законод!$C$9/4*Законод!$I$16,IF(B203="Лікар-педіатр",Z213*Законод!$C$9/4*Законод!$I$16,IF(B203="Лікар-терапевт",Z213*Законод!$C$9/4*Законод!$I$16,0)))</f>
        <v>0</v>
      </c>
      <c r="AQ213" s="183">
        <f>IF(B203="Лікар загальної практики - сімейний лікар",AG213*Законод!$C$9/4*Законод!$I$16,IF(B203="Лікар-педіатр",AG213*Законод!$C$9/4*Законод!$I$16,IF(B203="Лікар-терапевт",AG213*Законод!$C$9/4*Законод!$I$16,0)))</f>
        <v>0</v>
      </c>
      <c r="AR213" s="184">
        <f>SUM(AN213:AQ213)</f>
        <v>0</v>
      </c>
    </row>
    <row r="214" spans="1:44" s="191" customFormat="1" ht="31.9" customHeight="1" thickBot="1" x14ac:dyDescent="0.3">
      <c r="A214" s="186"/>
      <c r="B214" s="763"/>
      <c r="C214" s="764"/>
      <c r="D214" s="765"/>
      <c r="E214" s="764"/>
      <c r="F214" s="212" t="str">
        <f>IF(B203="Лікар-педіатр",Законод!$J$17,IF(B203="Лікар загальної практики - сімейний лікар",Законод!$J$21,IF(B203="Лікар-терапевт",Законод!$J$25,"х")))</f>
        <v>х</v>
      </c>
      <c r="G214" s="777" t="s">
        <v>158</v>
      </c>
      <c r="H214" s="777"/>
      <c r="I214" s="777"/>
      <c r="J214" s="777"/>
      <c r="K214" s="777"/>
      <c r="L214" s="169">
        <f>IF($B$203="Лікар загальної практики - сімейний лікар",IF(L207&gt;=Законод!$J$22,'01_Доходи'!L207-('01_Доходи'!L208+'01_Доходи'!L209+'01_Доходи'!L210+'01_Доходи'!L211+'01_Доходи'!L212+'01_Доходи'!L213),0),IF($B$203="Лікар-педіатр",IF(L207&gt;=Законод!$J$18,'01_Доходи'!L207-('01_Доходи'!L208+'01_Доходи'!L209+'01_Доходи'!L210+'01_Доходи'!L211+'01_Доходи'!L212+'01_Доходи'!L213),0),IF($B$203="Лікар-терапевт",IF('01_Доходи'!L207&gt;=Законод!$J$26,L207-Законод!$I$27,0),0)))</f>
        <v>0</v>
      </c>
      <c r="M214" s="767"/>
      <c r="N214" s="777" t="s">
        <v>158</v>
      </c>
      <c r="O214" s="777"/>
      <c r="P214" s="777"/>
      <c r="Q214" s="777"/>
      <c r="R214" s="777"/>
      <c r="S214" s="169">
        <f>IF($B$203="Лікар загальної практики - сімейний лікар",IF(S207&gt;=Законод!$J$22,'01_Доходи'!S207-('01_Доходи'!S208+'01_Доходи'!S209+'01_Доходи'!S210+'01_Доходи'!S211+'01_Доходи'!S212+'01_Доходи'!S213),0),IF($B$203="Лікар-педіатр",IF(S207&gt;=Законод!$J$18,'01_Доходи'!S207-('01_Доходи'!S208+'01_Доходи'!S209+'01_Доходи'!S210+'01_Доходи'!S211+'01_Доходи'!S212+'01_Доходи'!S213),0),IF($B$203="Лікар-терапевт",IF('01_Доходи'!S207&gt;=Законод!$J$26,S207-Законод!$I$27,0),0)))</f>
        <v>0</v>
      </c>
      <c r="T214" s="767"/>
      <c r="U214" s="777" t="s">
        <v>158</v>
      </c>
      <c r="V214" s="777"/>
      <c r="W214" s="777"/>
      <c r="X214" s="777"/>
      <c r="Y214" s="777"/>
      <c r="Z214" s="169">
        <f>IF($B$203="Лікар загальної практики - сімейний лікар",IF(Z207&gt;=Законод!$J$22,'01_Доходи'!Z207-('01_Доходи'!Z208+'01_Доходи'!Z209+'01_Доходи'!Z210+'01_Доходи'!Z211+'01_Доходи'!Z212+'01_Доходи'!Z213),0),IF($B$203="Лікар-педіатр",IF(Z207&gt;=Законод!$J$18,'01_Доходи'!Z207-('01_Доходи'!Z208+'01_Доходи'!Z209+'01_Доходи'!Z210+'01_Доходи'!Z211+'01_Доходи'!Z212+'01_Доходи'!Z213),0),IF($B$203="Лікар-терапевт",IF('01_Доходи'!Z207&gt;=Законод!$J$26,Z207-Законод!$I$27,0),0)))</f>
        <v>0</v>
      </c>
      <c r="AA214" s="767"/>
      <c r="AB214" s="777" t="s">
        <v>158</v>
      </c>
      <c r="AC214" s="777"/>
      <c r="AD214" s="777"/>
      <c r="AE214" s="777"/>
      <c r="AF214" s="777"/>
      <c r="AG214" s="169">
        <f>IF($B$203="Лікар загальної практики - сімейний лікар",IF(AG207&gt;=Законод!$J$22,'01_Доходи'!AG207-('01_Доходи'!AG208+'01_Доходи'!AG209+'01_Доходи'!AG210+'01_Доходи'!AG211+'01_Доходи'!AG212+'01_Доходи'!AG213),0),IF($B$203="Лікар-педіатр",IF(AG207&gt;=Законод!$J$18,'01_Доходи'!AG207-('01_Доходи'!AG208+'01_Доходи'!AG209+'01_Доходи'!AG210+'01_Доходи'!AG211+'01_Доходи'!AG212+'01_Доходи'!AG213),0),IF($B$203="Лікар-терапевт",IF('01_Доходи'!AG207&gt;=Законод!$J$26,AG207-Законод!$I$27,0),0)))</f>
        <v>0</v>
      </c>
      <c r="AH214" s="767"/>
      <c r="AI214" s="188"/>
      <c r="AJ214" s="772"/>
      <c r="AK214" s="775"/>
      <c r="AL214" s="775"/>
      <c r="AM214" s="759"/>
      <c r="AN214" s="189">
        <f>IF(B203="Лікар загальної практики - сімейний лікар",L214*Законод!$C$9/4*Законод!$J$16,IF(B203="Лікар-педіатр",L214*Законод!$C$9/4*Законод!$J$16,IF(B203="Лікар-терапевт",L214*Законод!$C$9/4*Законод!$J$16,0)))</f>
        <v>0</v>
      </c>
      <c r="AO214" s="189">
        <f>IF(B203="Лікар загальної практики - сімейний лікар",S214*Законод!$C$9/4*Законод!$J$16,IF(B203="Лікар-педіатр",S214*Законод!$C$9/4*Законод!$J$16,IF(B203="Лікар-терапевт",S214*Законод!$C$9/4*Законод!$J$16,0)))</f>
        <v>0</v>
      </c>
      <c r="AP214" s="189">
        <f>IF(B203="Лікар загальної практики - сімейний лікар",S214*Законод!$C$9/4*Законод!$J$16,IF(B203="Лікар-педіатр",S214*Законод!$C$9/4*Законод!$J$16,IF(B203="Лікар-терапевт",S214*Законод!$C$9/4*Законод!$J$16,0)))</f>
        <v>0</v>
      </c>
      <c r="AQ214" s="189">
        <f>IF(B203="Лікар загальної практики - сімейний лікар",AG214*Законод!$C$9/4*Законод!$J$16,IF(B203="Лікар-педіатр",AG214*Законод!$C$9/4*Законод!$J$16,IF(B203="Лікар-терапевт",AG214*Законод!$C$9/4*Законод!$J$16,0)))</f>
        <v>0</v>
      </c>
      <c r="AR214" s="190">
        <f t="shared" ref="AR214" si="55">SUM(AN214:AQ214)</f>
        <v>0</v>
      </c>
    </row>
    <row r="215" spans="1:44" s="220" customFormat="1" ht="23.45" customHeight="1" thickBot="1" x14ac:dyDescent="0.3">
      <c r="A215" s="216"/>
      <c r="B215" s="217"/>
      <c r="C215" s="217"/>
      <c r="D215" s="217"/>
      <c r="E215" s="217"/>
      <c r="F215" s="218"/>
      <c r="G215" s="219"/>
      <c r="H215" s="219"/>
      <c r="L215" s="221"/>
      <c r="S215" s="221"/>
      <c r="Z215" s="221"/>
      <c r="AG215" s="221"/>
      <c r="AM215" s="222"/>
      <c r="AR215" s="223"/>
    </row>
    <row r="216" spans="1:44" s="164" customFormat="1" ht="27.6" customHeight="1" x14ac:dyDescent="0.3">
      <c r="A216" s="167">
        <f>A203+1</f>
        <v>15</v>
      </c>
      <c r="B216" s="763"/>
      <c r="C216" s="764"/>
      <c r="D216" s="765"/>
      <c r="E216" s="764"/>
      <c r="F216" s="207" t="s">
        <v>422</v>
      </c>
      <c r="G216" s="169">
        <f>IF($B$216="Лікар-педіатр",G219*L216,IF($B$216="Лікар-терапевт","х",IF($B$216="Лікар загальної практики - сімейний лікар",G219*L216,0)))</f>
        <v>0</v>
      </c>
      <c r="H216" s="169">
        <f>IF($B$216="Лікар-педіатр",H219*L216,IF($B$216="Лікар-терапевт","х",IF($B$216="Лікар загальної практики - сімейний лікар",H219*L216,0)))</f>
        <v>0</v>
      </c>
      <c r="I216" s="169">
        <f>IF($B$216="Лікар-педіатр","x",IF($B$216="Лікар-терапевт",I219*L216,IF($B$216="Лікар загальної практики - сімейний лікар",I219*L216,0)))</f>
        <v>0</v>
      </c>
      <c r="J216" s="169">
        <f>IF($B$216="Лікар-педіатр","x",IF($B$216="Лікар-терапевт",J219*L216,IF($B$216="Лікар загальної практики - сімейний лікар",J219*L216,0)))</f>
        <v>0</v>
      </c>
      <c r="K216" s="169">
        <f>IF($B$216="Лікар-педіатр","x",IF($B$216="Лікар-терапевт",K219*L216,IF($B$216="Лікар загальної практики - сімейний лікар",K219*L216,0)))</f>
        <v>0</v>
      </c>
      <c r="L216" s="542">
        <v>0</v>
      </c>
      <c r="M216" s="767">
        <v>0</v>
      </c>
      <c r="N216" s="169">
        <f>IF($B$216="Лікар-педіатр",N219*S216,IF($B$216="Лікар-терапевт","х",IF($B$216="Лікар загальної практики - сімейний лікар",N219*S216,0)))</f>
        <v>0</v>
      </c>
      <c r="O216" s="169">
        <f>IF($B$216="Лікар-педіатр",O219*S216,IF($B$216="Лікар-терапевт","х",IF($B$216="Лікар загальної практики - сімейний лікар",O219*S216,0)))</f>
        <v>0</v>
      </c>
      <c r="P216" s="169">
        <f>IF($B$216="Лікар-педіатр","x",IF($B$216="Лікар-терапевт",P219*S216,IF($B$216="Лікар загальної практики - сімейний лікар",P219*S216,0)))</f>
        <v>0</v>
      </c>
      <c r="Q216" s="169">
        <f>IF($B$216="Лікар-педіатр","x",IF($B$216="Лікар-терапевт",Q219*S216,IF($B$216="Лікар загальної практики - сімейний лікар",Q219*S216,0)))</f>
        <v>0</v>
      </c>
      <c r="R216" s="169">
        <f>IF($B$216="Лікар-педіатр","x",IF($B$216="Лікар-терапевт",R219*S216,IF($B$216="Лікар загальної практики - сімейний лікар",R219*S216,0)))</f>
        <v>0</v>
      </c>
      <c r="S216" s="542">
        <v>0</v>
      </c>
      <c r="T216" s="767">
        <v>0</v>
      </c>
      <c r="U216" s="169">
        <f>IF($B$216="Лікар-педіатр",U219*Z216,IF($B$216="Лікар-терапевт","х",IF($B$216="Лікар загальної практики - сімейний лікар",U219*Z216,0)))</f>
        <v>0</v>
      </c>
      <c r="V216" s="169">
        <f>IF($B$216="Лікар-педіатр",V219*Z216,IF($B$216="Лікар-терапевт","х",IF($B$216="Лікар загальної практики - сімейний лікар",V219*Z216,0)))</f>
        <v>0</v>
      </c>
      <c r="W216" s="169">
        <f>IF($B$216="Лікар-педіатр","x",IF($B$216="Лікар-терапевт",W219*Z216,IF($B$216="Лікар загальної практики - сімейний лікар",W219*Z216,0)))</f>
        <v>0</v>
      </c>
      <c r="X216" s="169">
        <f>IF($B$216="Лікар-педіатр","x",IF($B$216="Лікар-терапевт",X219*Z216,IF($B$216="Лікар загальної практики - сімейний лікар",X219*Z216,0)))</f>
        <v>0</v>
      </c>
      <c r="Y216" s="169">
        <f>IF($B$216="Лікар-педіатр","x",IF($B$216="Лікар-терапевт",Y219*Z216,IF($B$216="Лікар загальної практики - сімейний лікар",Y219*Z216,0)))</f>
        <v>0</v>
      </c>
      <c r="Z216" s="542">
        <v>0</v>
      </c>
      <c r="AA216" s="767">
        <v>0</v>
      </c>
      <c r="AB216" s="169">
        <f>IF($B$216="Лікар-педіатр",AB219*AG216,IF($B$216="Лікар-терапевт","х",IF($B$216="Лікар загальної практики - сімейний лікар",AB219*AG216,0)))</f>
        <v>0</v>
      </c>
      <c r="AC216" s="169">
        <f>IF($B$216="Лікар-педіатр",AC219*AG216,IF($B$216="Лікар-терапевт","х",IF($B$216="Лікар загальної практики - сімейний лікар",AC219*AG216,0)))</f>
        <v>0</v>
      </c>
      <c r="AD216" s="169">
        <f>IF($B$216="Лікар-педіатр","x",IF($B$216="Лікар-терапевт",AD219*AG216,IF($B$216="Лікар загальної практики - сімейний лікар",AD219*AG216,0)))</f>
        <v>0</v>
      </c>
      <c r="AE216" s="169">
        <f>IF($B$216="Лікар-педіатр","x",IF($B$216="Лікар-терапевт",AE219*AG216,IF($B$216="Лікар загальної практики - сімейний лікар",AE219*AG216,0)))</f>
        <v>0</v>
      </c>
      <c r="AF216" s="169">
        <f>IF($B$216="Лікар-педіатр","x",IF($B$216="Лікар-терапевт",AF219*AG216,IF($B$216="Лікар загальної практики - сімейний лікар",AF219*AG216,0)))</f>
        <v>0</v>
      </c>
      <c r="AG216" s="542">
        <v>0</v>
      </c>
      <c r="AH216" s="767">
        <v>0</v>
      </c>
      <c r="AI216" s="525">
        <f>A216</f>
        <v>15</v>
      </c>
      <c r="AJ216" s="770">
        <f>B216</f>
        <v>0</v>
      </c>
      <c r="AK216" s="773">
        <f>C216</f>
        <v>0</v>
      </c>
      <c r="AL216" s="773">
        <f>D216</f>
        <v>0</v>
      </c>
      <c r="AM216" s="760" t="s">
        <v>568</v>
      </c>
      <c r="AN216" s="778">
        <f>SUM(AN221:AN227)</f>
        <v>0</v>
      </c>
      <c r="AO216" s="778">
        <f>SUM(AO221:AO227)</f>
        <v>0</v>
      </c>
      <c r="AP216" s="778">
        <f>SUM(AP221:AP227)</f>
        <v>0</v>
      </c>
      <c r="AQ216" s="778">
        <f>SUM(AQ221:AQ227)</f>
        <v>0</v>
      </c>
      <c r="AR216" s="781">
        <f>SUM(AN216:AQ220)</f>
        <v>0</v>
      </c>
    </row>
    <row r="217" spans="1:44" s="52" customFormat="1" ht="28.15" customHeight="1" x14ac:dyDescent="0.25">
      <c r="A217" s="170"/>
      <c r="B217" s="763"/>
      <c r="C217" s="764"/>
      <c r="D217" s="765"/>
      <c r="E217" s="764"/>
      <c r="F217" s="207" t="s">
        <v>423</v>
      </c>
      <c r="G217" s="169">
        <f>IF($B$216="Лікар-педіатр",G219*L217,IF($B$216="Лікар-терапевт","х",IF($B$216="Лікар загальної практики - сімейний лікар",G219*L217,0)))</f>
        <v>0</v>
      </c>
      <c r="H217" s="169">
        <f>IF($B$216="Лікар-педіатр",H219*L217,IF($B$216="Лікар-терапевт","х",IF($B$216="Лікар загальної практики - сімейний лікар",H219*L217,0)))</f>
        <v>0</v>
      </c>
      <c r="I217" s="169">
        <f>IF($B$216="Лікар-педіатр","x",IF($B$216="Лікар-терапевт",I219*L217,IF($B$216="Лікар загальної практики - сімейний лікар",I219*L217,0)))</f>
        <v>0</v>
      </c>
      <c r="J217" s="169">
        <f>IF($B$216="Лікар-педіатр","x",IF($B$216="Лікар-терапевт",J219*L217,IF($B$216="Лікар загальної практики - сімейний лікар",J219*L217,0)))</f>
        <v>0</v>
      </c>
      <c r="K217" s="169">
        <f>IF($B$216="Лікар-педіатр","x",IF($B$216="Лікар-терапевт",K219*L217,IF($B$216="Лікар загальної практики - сімейний лікар",K219*L217,0)))</f>
        <v>0</v>
      </c>
      <c r="L217" s="542">
        <v>0</v>
      </c>
      <c r="M217" s="767"/>
      <c r="N217" s="169">
        <f>IF($B$216="Лікар-педіатр",N219*S217,IF($B$216="Лікар-терапевт","х",IF($B$216="Лікар загальної практики - сімейний лікар",N219*S217,0)))</f>
        <v>0</v>
      </c>
      <c r="O217" s="169">
        <f>IF($B$216="Лікар-педіатр",O219*S217,IF($B$216="Лікар-терапевт","х",IF($B$216="Лікар загальної практики - сімейний лікар",O219*S217,0)))</f>
        <v>0</v>
      </c>
      <c r="P217" s="169">
        <f>IF($B$216="Лікар-педіатр","x",IF($B$216="Лікар-терапевт",P219*S217,IF($B$216="Лікар загальної практики - сімейний лікар",P219*S217,0)))</f>
        <v>0</v>
      </c>
      <c r="Q217" s="169">
        <f>IF($B$216="Лікар-педіатр","x",IF($B$216="Лікар-терапевт",Q219*S217,IF($B$216="Лікар загальної практики - сімейний лікар",Q219*S217,0)))</f>
        <v>0</v>
      </c>
      <c r="R217" s="169">
        <f>IF($B$216="Лікар-педіатр","x",IF($B$216="Лікар-терапевт",R219*S217,IF($B$216="Лікар загальної практики - сімейний лікар",R219*S217,0)))</f>
        <v>0</v>
      </c>
      <c r="S217" s="542">
        <v>0</v>
      </c>
      <c r="T217" s="767"/>
      <c r="U217" s="169">
        <f>IF($B$216="Лікар-педіатр",U219*Z217,IF($B$216="Лікар-терапевт","х",IF($B$216="Лікар загальної практики - сімейний лікар",U219*Z217,0)))</f>
        <v>0</v>
      </c>
      <c r="V217" s="169">
        <f>IF($B$216="Лікар-педіатр",V219*Z217,IF($B$216="Лікар-терапевт","х",IF($B$216="Лікар загальної практики - сімейний лікар",V219*Z217,0)))</f>
        <v>0</v>
      </c>
      <c r="W217" s="169">
        <f>IF($B$216="Лікар-педіатр","x",IF($B$216="Лікар-терапевт",W219*Z217,IF($B$216="Лікар загальної практики - сімейний лікар",W219*Z217,0)))</f>
        <v>0</v>
      </c>
      <c r="X217" s="169">
        <f>IF($B$216="Лікар-педіатр","x",IF($B$216="Лікар-терапевт",X219*Z217,IF($B$216="Лікар загальної практики - сімейний лікар",X219*Z217,0)))</f>
        <v>0</v>
      </c>
      <c r="Y217" s="169">
        <f>IF($B$216="Лікар-педіатр","x",IF($B$216="Лікар-терапевт",Y219*Z217,IF($B$216="Лікар загальної практики - сімейний лікар",Y219*Z217,0)))</f>
        <v>0</v>
      </c>
      <c r="Z217" s="542">
        <v>0</v>
      </c>
      <c r="AA217" s="767"/>
      <c r="AB217" s="169">
        <f>IF($B$216="Лікар-педіатр",AB219*AG217,IF($B$216="Лікар-терапевт","х",IF($B$216="Лікар загальної практики - сімейний лікар",AB219*AG217,0)))</f>
        <v>0</v>
      </c>
      <c r="AC217" s="169">
        <f>IF($B$216="Лікар-педіатр",AC219*AG217,IF($B$216="Лікар-терапевт","х",IF($B$216="Лікар загальної практики - сімейний лікар",AC219*AG217,0)))</f>
        <v>0</v>
      </c>
      <c r="AD217" s="169">
        <f>IF($B$216="Лікар-педіатр","x",IF($B$216="Лікар-терапевт",AD219*AG217,IF($B$216="Лікар загальної практики - сімейний лікар",AD219*AG217,0)))</f>
        <v>0</v>
      </c>
      <c r="AE217" s="169">
        <f>IF($B$216="Лікар-педіатр","x",IF($B$216="Лікар-терапевт",AE219*AG217,IF($B$216="Лікар загальної практики - сімейний лікар",AE219*AG217,0)))</f>
        <v>0</v>
      </c>
      <c r="AF217" s="169">
        <f>IF($B$216="Лікар-педіатр","x",IF($B$216="Лікар-терапевт",AF219*AG217,IF($B$216="Лікар загальної практики - сімейний лікар",AF219*AG217,0)))</f>
        <v>0</v>
      </c>
      <c r="AG217" s="542">
        <v>0</v>
      </c>
      <c r="AH217" s="767"/>
      <c r="AI217" s="171"/>
      <c r="AJ217" s="771"/>
      <c r="AK217" s="774"/>
      <c r="AL217" s="774"/>
      <c r="AM217" s="761"/>
      <c r="AN217" s="779"/>
      <c r="AO217" s="779"/>
      <c r="AP217" s="779"/>
      <c r="AQ217" s="779"/>
      <c r="AR217" s="782"/>
    </row>
    <row r="218" spans="1:44" s="92" customFormat="1" ht="31.15" customHeight="1" x14ac:dyDescent="0.25">
      <c r="A218" s="213"/>
      <c r="B218" s="763"/>
      <c r="C218" s="764"/>
      <c r="D218" s="765"/>
      <c r="E218" s="764"/>
      <c r="F218" s="214" t="s">
        <v>424</v>
      </c>
      <c r="G218" s="172">
        <v>0</v>
      </c>
      <c r="H218" s="172">
        <v>0</v>
      </c>
      <c r="I218" s="172">
        <v>0</v>
      </c>
      <c r="J218" s="172">
        <v>0</v>
      </c>
      <c r="K218" s="172">
        <v>0</v>
      </c>
      <c r="L218" s="173">
        <f>SUM(G218:K218)</f>
        <v>0</v>
      </c>
      <c r="M218" s="767"/>
      <c r="N218" s="172">
        <v>0</v>
      </c>
      <c r="O218" s="172">
        <v>0</v>
      </c>
      <c r="P218" s="172">
        <v>0</v>
      </c>
      <c r="Q218" s="172">
        <v>0</v>
      </c>
      <c r="R218" s="172">
        <v>0</v>
      </c>
      <c r="S218" s="173">
        <f>SUM(N218:R218)</f>
        <v>0</v>
      </c>
      <c r="T218" s="767"/>
      <c r="U218" s="172">
        <v>0</v>
      </c>
      <c r="V218" s="172">
        <v>0</v>
      </c>
      <c r="W218" s="172">
        <v>0</v>
      </c>
      <c r="X218" s="172">
        <v>0</v>
      </c>
      <c r="Y218" s="172">
        <v>0</v>
      </c>
      <c r="Z218" s="173">
        <f>SUM(U218:Y218)</f>
        <v>0</v>
      </c>
      <c r="AA218" s="767"/>
      <c r="AB218" s="172">
        <v>0</v>
      </c>
      <c r="AC218" s="172">
        <v>0</v>
      </c>
      <c r="AD218" s="172">
        <v>0</v>
      </c>
      <c r="AE218" s="172">
        <v>0</v>
      </c>
      <c r="AF218" s="172">
        <v>0</v>
      </c>
      <c r="AG218" s="173">
        <f>SUM(AB218:AF218)</f>
        <v>0</v>
      </c>
      <c r="AH218" s="767"/>
      <c r="AI218" s="215"/>
      <c r="AJ218" s="771"/>
      <c r="AK218" s="774"/>
      <c r="AL218" s="774"/>
      <c r="AM218" s="761"/>
      <c r="AN218" s="779"/>
      <c r="AO218" s="779"/>
      <c r="AP218" s="779"/>
      <c r="AQ218" s="779"/>
      <c r="AR218" s="782"/>
    </row>
    <row r="219" spans="1:44" s="52" customFormat="1" ht="31.9" customHeight="1" thickBot="1" x14ac:dyDescent="0.3">
      <c r="A219" s="170"/>
      <c r="B219" s="763"/>
      <c r="C219" s="764"/>
      <c r="D219" s="765"/>
      <c r="E219" s="764"/>
      <c r="F219" s="209" t="s">
        <v>161</v>
      </c>
      <c r="G219" s="176">
        <f>IF($B$216="Лікар-педіатр",G218/L218,IF($B$216="Лікар-терапевт","х",IF($B$216="Лікар загальної практики - сімейний лікар",G218/L218,0)))</f>
        <v>0</v>
      </c>
      <c r="H219" s="176">
        <f>IF($B$216="Лікар-педіатр",H218/L218,IF($B$216="Лікар-терапевт","х",IF($B$216="Лікар загальної практики - сімейний лікар",H218/L218,0)))</f>
        <v>0</v>
      </c>
      <c r="I219" s="176">
        <f>IF($B$216="Лікар-педіатр","x",IF($B$216="Лікар-терапевт",I218/L218,IF($B$216="Лікар загальної практики - сімейний лікар",I218/L218,0)))</f>
        <v>0</v>
      </c>
      <c r="J219" s="176">
        <f>IF($B$216="Лікар-педіатр","x",IF($B$216="Лікар-терапевт",J218/L218,IF($B$216="Лікар загальної практики - сімейний лікар",J218/L218,0)))</f>
        <v>0</v>
      </c>
      <c r="K219" s="176">
        <f>IF($B$216="Лікар-педіатр","x",IF($B$216="Лікар-терапевт",K218/L218,IF($B$216="Лікар загальної практики - сімейний лікар",K218/L218,0)))</f>
        <v>0</v>
      </c>
      <c r="L219" s="176">
        <f>SUM(G219:K219)</f>
        <v>0</v>
      </c>
      <c r="M219" s="767"/>
      <c r="N219" s="176">
        <f>IF($B$216="Лікар-педіатр",N218/S218,IF($B$216="Лікар-терапевт","х",IF($B$216="Лікар загальної практики - сімейний лікар",N218/S218,0)))</f>
        <v>0</v>
      </c>
      <c r="O219" s="176">
        <f>IF($B$216="Лікар-педіатр",O218/S218,IF($B$216="Лікар-терапевт","х",IF($B$216="Лікар загальної практики - сімейний лікар",O218/S218,0)))</f>
        <v>0</v>
      </c>
      <c r="P219" s="176">
        <f>IF($B$216="Лікар-педіатр","x",IF($B$216="Лікар-терапевт",P218/S218,IF($B$216="Лікар загальної практики - сімейний лікар",P218/S218,0)))</f>
        <v>0</v>
      </c>
      <c r="Q219" s="176">
        <f>IF($B$216="Лікар-педіатр","x",IF($B$216="Лікар-терапевт",Q218/S218,IF($B$216="Лікар загальної практики - сімейний лікар",Q218/S218,0)))</f>
        <v>0</v>
      </c>
      <c r="R219" s="176">
        <f>IF($B$216="Лікар-педіатр","x",IF($B$216="Лікар-терапевт",R218/S218,IF($B$216="Лікар загальної практики - сімейний лікар",R218/S218,0)))</f>
        <v>0</v>
      </c>
      <c r="S219" s="176">
        <f>SUM(N219:R219)</f>
        <v>0</v>
      </c>
      <c r="T219" s="767"/>
      <c r="U219" s="176">
        <f>IF($B$216="Лікар-педіатр",U218/Z218,IF($B$216="Лікар-терапевт","х",IF($B$216="Лікар загальної практики - сімейний лікар",U218/Z218,0)))</f>
        <v>0</v>
      </c>
      <c r="V219" s="176">
        <f>IF($B$216="Лікар-педіатр",V218/Z218,IF($B$216="Лікар-терапевт","х",IF($B$216="Лікар загальної практики - сімейний лікар",V218/Z218,0)))</f>
        <v>0</v>
      </c>
      <c r="W219" s="176">
        <f>IF($B$216="Лікар-педіатр","x",IF($B$216="Лікар-терапевт",W218/Z218,IF($B$216="Лікар загальної практики - сімейний лікар",W218/Z218,0)))</f>
        <v>0</v>
      </c>
      <c r="X219" s="176">
        <f>IF($B$216="Лікар-педіатр","x",IF($B$216="Лікар-терапевт",X218/Z218,IF($B$216="Лікар загальної практики - сімейний лікар",X218/Z218,0)))</f>
        <v>0</v>
      </c>
      <c r="Y219" s="176">
        <f>IF($B$216="Лікар-педіатр","x",IF($B$216="Лікар-терапевт",Y218/Z218,IF($B$216="Лікар загальної практики - сімейний лікар",Y218/Z218,0)))</f>
        <v>0</v>
      </c>
      <c r="Z219" s="176">
        <f>SUM(U219:Y219)</f>
        <v>0</v>
      </c>
      <c r="AA219" s="767"/>
      <c r="AB219" s="176">
        <f>IF($B$216="Лікар-педіатр",AB218/AG218,IF($B$216="Лікар-терапевт","х",IF($B$216="Лікар загальної практики - сімейний лікар",AB218/AG218,0)))</f>
        <v>0</v>
      </c>
      <c r="AC219" s="176">
        <f>IF($B$216="Лікар-педіатр",AC218/AG218,IF($B$216="Лікар-терапевт","х",IF($B$216="Лікар загальної практики - сімейний лікар",AC218/AG218,0)))</f>
        <v>0</v>
      </c>
      <c r="AD219" s="176">
        <f>IF($B$216="Лікар-педіатр","x",IF($B$216="Лікар-терапевт",AD218/AG218,IF($B$216="Лікар загальної практики - сімейний лікар",AD218/AG218,0)))</f>
        <v>0</v>
      </c>
      <c r="AE219" s="176">
        <f>IF($B$216="Лікар-педіатр","x",IF($B$216="Лікар-терапевт",AE218/AG218,IF($B$216="Лікар загальної практики - сімейний лікар",AE218/AG218,0)))</f>
        <v>0</v>
      </c>
      <c r="AF219" s="176">
        <f>IF($B$216="Лікар-педіатр","x",IF($B$216="Лікар-терапевт",AF218/AG218,IF($B$216="Лікар загальної практики - сімейний лікар",AF218/AG218,0)))</f>
        <v>0</v>
      </c>
      <c r="AG219" s="176">
        <f>SUM(AB219:AF219)</f>
        <v>0</v>
      </c>
      <c r="AH219" s="767"/>
      <c r="AI219" s="174"/>
      <c r="AJ219" s="771"/>
      <c r="AK219" s="774"/>
      <c r="AL219" s="774"/>
      <c r="AM219" s="761"/>
      <c r="AN219" s="779"/>
      <c r="AO219" s="779"/>
      <c r="AP219" s="779"/>
      <c r="AQ219" s="779"/>
      <c r="AR219" s="782"/>
    </row>
    <row r="220" spans="1:44" s="52" customFormat="1" ht="45" customHeight="1" thickBot="1" x14ac:dyDescent="0.3">
      <c r="A220" s="170"/>
      <c r="B220" s="763"/>
      <c r="C220" s="764"/>
      <c r="D220" s="765"/>
      <c r="E220" s="784"/>
      <c r="F220" s="177" t="s">
        <v>425</v>
      </c>
      <c r="G220" s="178">
        <f>IF($B$216="Лікар загальної практики - сімейний лікар",AVERAGE(G216:G218),IF($B$216="Лікар-педіатр",AVERAGE(G216:G218),IF($B$216="Лікар-терапевт","х",0)))</f>
        <v>0</v>
      </c>
      <c r="H220" s="178">
        <f>IF($B$216="Лікар загальної практики - сімейний лікар",AVERAGE(H216:H218),IF($B$216="Лікар-педіатр",AVERAGE(H216:H218),IF($B$216="Лікар-терапевт","х",0)))</f>
        <v>0</v>
      </c>
      <c r="I220" s="178">
        <f>IF($B$216="Лікар загальної практики - сімейний лікар",AVERAGE(I216:I218),IF($B$216="Лікар-педіатр","x",IF($B$216="Лікар-терапевт",AVERAGE(I216:I218),0)))</f>
        <v>0</v>
      </c>
      <c r="J220" s="178">
        <f>IF($B$216="Лікар загальної практики - сімейний лікар",AVERAGE(J216:J218),IF($B$216="Лікар-педіатр","x",IF($B$216="Лікар-терапевт",AVERAGE(J216:J218),0)))</f>
        <v>0</v>
      </c>
      <c r="K220" s="178">
        <f>IF($B$216="Лікар загальної практики - сімейний лікар",AVERAGE(K216:K218),IF($B$216="Лікар-педіатр","x",IF($B$216="Лікар-терапевт",AVERAGE(K216:K218),0)))</f>
        <v>0</v>
      </c>
      <c r="L220" s="179">
        <f>SUM(G220:K220)</f>
        <v>0</v>
      </c>
      <c r="M220" s="768"/>
      <c r="N220" s="178">
        <f>IF($B$216="Лікар загальної практики - сімейний лікар",AVERAGE(N216:N218),IF($B$216="Лікар-педіатр",AVERAGE(N216:N218),IF($B$216="Лікар-терапевт","х",0)))</f>
        <v>0</v>
      </c>
      <c r="O220" s="178">
        <f>IF($B$216="Лікар загальної практики - сімейний лікар",AVERAGE(O216:O218),IF($B$216="Лікар-педіатр",AVERAGE(O216:O218),IF($B$216="Лікар-терапевт","х",0)))</f>
        <v>0</v>
      </c>
      <c r="P220" s="178">
        <f>IF($B$216="Лікар загальної практики - сімейний лікар",AVERAGE(P216:P218),IF($B$216="Лікар-педіатр","x",IF($B$216="Лікар-терапевт",AVERAGE(P216:P218),0)))</f>
        <v>0</v>
      </c>
      <c r="Q220" s="178">
        <f>IF($B$216="Лікар загальної практики - сімейний лікар",AVERAGE(Q216:Q218),IF($B$216="Лікар-педіатр","x",IF($B$216="Лікар-терапевт",AVERAGE(Q216:Q218),0)))</f>
        <v>0</v>
      </c>
      <c r="R220" s="178">
        <f>IF($B$216="Лікар загальної практики - сімейний лікар",AVERAGE(R216:R218),IF($B$216="Лікар-педіатр","x",IF($B$216="Лікар-терапевт",AVERAGE(R216:R218),0)))</f>
        <v>0</v>
      </c>
      <c r="S220" s="179">
        <f>SUM(N220:R220)</f>
        <v>0</v>
      </c>
      <c r="T220" s="768"/>
      <c r="U220" s="178">
        <f>IF($B$216="Лікар загальної практики - сімейний лікар",AVERAGE(U216:U218),IF($B$216="Лікар-педіатр",AVERAGE(U216:U218),IF($B$216="Лікар-терапевт","х",0)))</f>
        <v>0</v>
      </c>
      <c r="V220" s="178">
        <f>IF($B$216="Лікар загальної практики - сімейний лікар",AVERAGE(V216:V218),IF($B$216="Лікар-педіатр",AVERAGE(V216:V218),IF($B$216="Лікар-терапевт","х",0)))</f>
        <v>0</v>
      </c>
      <c r="W220" s="178">
        <f>IF($B$216="Лікар загальної практики - сімейний лікар",AVERAGE(W216:W218),IF($B$216="Лікар-педіатр","x",IF($B$216="Лікар-терапевт",AVERAGE(W216:W218),0)))</f>
        <v>0</v>
      </c>
      <c r="X220" s="178">
        <f>IF($B$216="Лікар загальної практики - сімейний лікар",AVERAGE(X216:X218),IF($B$216="Лікар-педіатр","x",IF($B$216="Лікар-терапевт",AVERAGE(X216:X218),0)))</f>
        <v>0</v>
      </c>
      <c r="Y220" s="178">
        <f>IF($B$216="Лікар загальної практики - сімейний лікар",AVERAGE(Y216:Y218),IF($B$216="Лікар-педіатр","x",IF($B$216="Лікар-терапевт",AVERAGE(Y216:Y218),0)))</f>
        <v>0</v>
      </c>
      <c r="Z220" s="179">
        <f>SUM(U220:Y220)</f>
        <v>0</v>
      </c>
      <c r="AA220" s="768"/>
      <c r="AB220" s="178">
        <f>IF($B$216="Лікар загальної практики - сімейний лікар",AVERAGE(AB216:AB218),IF($B$216="Лікар-педіатр",AVERAGE(AB216:AB218),IF($B$216="Лікар-терапевт","х",0)))</f>
        <v>0</v>
      </c>
      <c r="AC220" s="178">
        <f>IF($B$216="Лікар загальної практики - сімейний лікар",AVERAGE(AC216:AC218),IF($B$216="Лікар-педіатр",AVERAGE(AC216:AC218),IF($B$216="Лікар-терапевт","х",0)))</f>
        <v>0</v>
      </c>
      <c r="AD220" s="178">
        <f>IF($B$216="Лікар загальної практики - сімейний лікар",AVERAGE(AD216:AD218),IF($B$216="Лікар-педіатр","x",IF($B$216="Лікар-терапевт",AVERAGE(AD216:AD218),0)))</f>
        <v>0</v>
      </c>
      <c r="AE220" s="178">
        <f>IF($B$216="Лікар загальної практики - сімейний лікар",AVERAGE(AE216:AE218),IF($B$216="Лікар-педіатр","x",IF($B$216="Лікар-терапевт",AVERAGE(AE216:AE218),0)))</f>
        <v>0</v>
      </c>
      <c r="AF220" s="178">
        <f>IF($B$216="Лікар загальної практики - сімейний лікар",AVERAGE(AF216:AF218),IF($B$216="Лікар-педіатр","x",IF($B$216="Лікар-терапевт",AVERAGE(AF216:AF218),0)))</f>
        <v>0</v>
      </c>
      <c r="AG220" s="179">
        <f>SUM(AB220:AF220)</f>
        <v>0</v>
      </c>
      <c r="AH220" s="769"/>
      <c r="AI220" s="174"/>
      <c r="AJ220" s="771"/>
      <c r="AK220" s="774"/>
      <c r="AL220" s="774"/>
      <c r="AM220" s="762"/>
      <c r="AN220" s="780"/>
      <c r="AO220" s="780"/>
      <c r="AP220" s="780"/>
      <c r="AQ220" s="780"/>
      <c r="AR220" s="783"/>
    </row>
    <row r="221" spans="1:44" s="52" customFormat="1" ht="40.5" x14ac:dyDescent="0.25">
      <c r="A221" s="170"/>
      <c r="B221" s="763"/>
      <c r="C221" s="764"/>
      <c r="D221" s="765"/>
      <c r="E221" s="764"/>
      <c r="F221" s="210" t="str">
        <f>IF(B216="Лікар-педіатр",Законод!$C$17,IF(B216="Лікар загальної практики - сімейний лікар",Законод!$C$21,IF(B216="Лікар-терапевт",Законод!$C$25,"х")))</f>
        <v>х</v>
      </c>
      <c r="G221" s="181">
        <f>IF($B$216="Лікар загальної практики - сімейний лікар",IF(L220&lt;=Законод!$C$22,G220,Законод!$C$22*'01_Доходи'!G219),IF($B$216="Лікар-педіатр",IF(L220&lt;=Законод!$C$18,G220,Законод!$C$18*'01_Доходи'!G219),IF($B$216="Лікар-терапевт","x",0)))</f>
        <v>0</v>
      </c>
      <c r="H221" s="181">
        <f>IF($B$216="Лікар загальної практики - сімейний лікар",IF(L220&lt;=Законод!$C$22,H220,Законод!$C$22*'01_Доходи'!H219),IF($B$216="Лікар-педіатр",IF(L220&lt;=Законод!$C$18,H220,Законод!$C$18*'01_Доходи'!H219),IF($B$216="Лікар-терапевт","x",0)))</f>
        <v>0</v>
      </c>
      <c r="I221" s="181">
        <f>IF($B$216="Лікар загальної практики - сімейний лікар",IF(L220&lt;=Законод!$C$22,I220,Законод!$C$22*'01_Доходи'!I219),IF($B$216="Лікар-педіатр","x",IF($B$216="Лікар-терапевт",IF(L220&lt;=Законод!$C$26,I220,Законод!$C$26*'01_Доходи'!I219),0)))</f>
        <v>0</v>
      </c>
      <c r="J221" s="181">
        <f>IF($B$216="Лікар загальної практики - сімейний лікар",IF(L220&lt;=Законод!$C$22,J220,Законод!$C$22*'01_Доходи'!J219),IF($B$216="Лікар-педіатр","x",IF($B$216="Лікар-терапевт",IF(L220&lt;=Законод!$C$26,J220,Законод!$C$26*'01_Доходи'!J219),0)))</f>
        <v>0</v>
      </c>
      <c r="K221" s="181">
        <f>IF($B$216="Лікар загальної практики - сімейний лікар",IF(L220&lt;=Законод!$C$22,K220,Законод!$C$22*'01_Доходи'!K219),IF($B$216="Лікар-педіатр","x",IF($B$216="Лікар-терапевт",IF(L220&lt;=Законод!$C$26,K220,Законод!$C$26*'01_Доходи'!K219),0)))</f>
        <v>0</v>
      </c>
      <c r="L221" s="182">
        <f>SUM(G221:K221)</f>
        <v>0</v>
      </c>
      <c r="M221" s="767"/>
      <c r="N221" s="181">
        <f>IF($B$216="Лікар загальної практики - сімейний лікар",IF(S220&lt;=Законод!$C$22,N220,Законод!$C$22*'01_Доходи'!N219),IF($B$216="Лікар-педіатр",IF(S220&lt;=Законод!$C$18,N220,Законод!$C$18*'01_Доходи'!N219),IF($B$216="Лікар-терапевт","x",0)))</f>
        <v>0</v>
      </c>
      <c r="O221" s="181">
        <f>IF($B$216="Лікар загальної практики - сімейний лікар",IF(S220&lt;=Законод!$C$22,O220,Законод!$C$22*'01_Доходи'!O219),IF($B$216="Лікар-педіатр",IF(S220&lt;=Законод!$C$18,O220,Законод!$C$18*'01_Доходи'!O219),IF($B$216="Лікар-терапевт","x",0)))</f>
        <v>0</v>
      </c>
      <c r="P221" s="181">
        <f>IF($B$216="Лікар загальної практики - сімейний лікар",IF(S220&lt;=Законод!$C$22,P220,Законод!$C$22*'01_Доходи'!P219),IF($B$216="Лікар-педіатр","x",IF($B$216="Лікар-терапевт",IF(S220&lt;=Законод!$C$26,P220,Законод!$C$26*'01_Доходи'!P219),0)))</f>
        <v>0</v>
      </c>
      <c r="Q221" s="181">
        <f>IF($B$216="Лікар загальної практики - сімейний лікар",IF(S220&lt;=Законод!$C$22,Q220,Законод!$C$22*'01_Доходи'!Q219),IF($B$216="Лікар-педіатр","x",IF($B$216="Лікар-терапевт",IF(S220&lt;=Законод!$C$26,Q220,Законод!$C$26*'01_Доходи'!Q219),0)))</f>
        <v>0</v>
      </c>
      <c r="R221" s="181">
        <f>IF($B$216="Лікар загальної практики - сімейний лікар",IF(S220&lt;=Законод!$C$22,R220,Законод!$C$22*'01_Доходи'!R219),IF($B$216="Лікар-педіатр","x",IF($B$216="Лікар-терапевт",IF(S220&lt;=Законод!$C$26,R220,Законод!$C$26*'01_Доходи'!R219),0)))</f>
        <v>0</v>
      </c>
      <c r="S221" s="182">
        <f>SUM(N221:R221)</f>
        <v>0</v>
      </c>
      <c r="T221" s="767"/>
      <c r="U221" s="181">
        <f>IF($B$216="Лікар загальної практики - сімейний лікар",IF(Z220&lt;=Законод!$C$22,U220,Законод!$C$22*'01_Доходи'!U219),IF($B$216="Лікар-педіатр",IF(Z220&lt;=Законод!$C$18,U220,Законод!$C$18*'01_Доходи'!U219),IF($B$216="Лікар-терапевт","x",0)))</f>
        <v>0</v>
      </c>
      <c r="V221" s="181">
        <f>IF($B$216="Лікар загальної практики - сімейний лікар",IF(Z220&lt;=Законод!$C$22,V220,Законод!$C$22*'01_Доходи'!V219),IF($B$216="Лікар-педіатр",IF(Z220&lt;=Законод!$C$18,V220,Законод!$C$18*'01_Доходи'!V219),IF($B$216="Лікар-терапевт","x",0)))</f>
        <v>0</v>
      </c>
      <c r="W221" s="181">
        <f>IF($B$216="Лікар загальної практики - сімейний лікар",IF(Z220&lt;=Законод!$C$22,W220,Законод!$C$22*'01_Доходи'!W219),IF($B$216="Лікар-педіатр","x",IF($B$216="Лікар-терапевт",IF(Z220&lt;=Законод!$C$26,W220,Законод!$C$26*'01_Доходи'!W219),0)))</f>
        <v>0</v>
      </c>
      <c r="X221" s="181">
        <f>IF($B$216="Лікар загальної практики - сімейний лікар",IF(Z220&lt;=Законод!$C$22,X220,Законод!$C$22*'01_Доходи'!X219),IF($B$216="Лікар-педіатр","x",IF($B$216="Лікар-терапевт",IF(Z220&lt;=Законод!$C$26,X220,Законод!$C$26*'01_Доходи'!X219),0)))</f>
        <v>0</v>
      </c>
      <c r="Y221" s="181">
        <f>IF($B$216="Лікар загальної практики - сімейний лікар",IF(Z220&lt;=Законод!$C$22,Y220,Законод!$C$22*'01_Доходи'!Y219),IF($B$216="Лікар-педіатр","x",IF($B$216="Лікар-терапевт",IF(Z220&lt;=Законод!$C$26,Y220,Законод!$C$26*'01_Доходи'!Y219),0)))</f>
        <v>0</v>
      </c>
      <c r="Z221" s="182">
        <f>SUM(U221:Y221)</f>
        <v>0</v>
      </c>
      <c r="AA221" s="767"/>
      <c r="AB221" s="181">
        <f>IF($B$216="Лікар загальної практики - сімейний лікар",IF(AG220&lt;=Законод!$C$22,AB220,Законод!$C$22*'01_Доходи'!AB219),IF($B$216="Лікар-педіатр",IF(AG220&lt;=Законод!$C$18,AB220,Законод!$C$18*'01_Доходи'!AB219),IF($B$216="Лікар-терапевт","x",0)))</f>
        <v>0</v>
      </c>
      <c r="AC221" s="181">
        <f>IF($B$216="Лікар загальної практики - сімейний лікар",IF(AG220&lt;=Законод!$C$22,AC220,Законод!$C$22*'01_Доходи'!AC219),IF($B$216="Лікар-педіатр",IF(AG220&lt;=Законод!$C$18,AC220,Законод!$C$18*'01_Доходи'!AC219),IF($B$216="Лікар-терапевт","x",0)))</f>
        <v>0</v>
      </c>
      <c r="AD221" s="181">
        <f>IF($B$216="Лікар загальної практики - сімейний лікар",IF(AG220&lt;=Законод!$C$22,AD220,Законод!$C$22*'01_Доходи'!AD219),IF($B$216="Лікар-педіатр","x",IF($B$216="Лікар-терапевт",IF(AG220&lt;=Законод!$C$26,AD220,Законод!$C$26*'01_Доходи'!AD219),0)))</f>
        <v>0</v>
      </c>
      <c r="AE221" s="181">
        <f>IF($B$216="Лікар загальної практики - сімейний лікар",IF(AG220&lt;=Законод!$C$22,AE220,Законод!$C$22*'01_Доходи'!AE219),IF($B$216="Лікар-педіатр","x",IF($B$216="Лікар-терапевт",IF(AG220&lt;=Законод!$C$26,AE220,Законод!$C$26*'01_Доходи'!AE219),0)))</f>
        <v>0</v>
      </c>
      <c r="AF221" s="181">
        <f>IF($B$216="Лікар загальної практики - сімейний лікар",IF(AG220&lt;=Законод!$C$22,AF220,Законод!$C$22*'01_Доходи'!AF219),IF($B$216="Лікар-педіатр","x",IF($B$216="Лікар-терапевт",IF(AG220&lt;=Законод!$C$26,AF220,Законод!$C$26*'01_Доходи'!AF219),0)))</f>
        <v>0</v>
      </c>
      <c r="AG221" s="182">
        <f>SUM(AB221:AF221)</f>
        <v>0</v>
      </c>
      <c r="AH221" s="767"/>
      <c r="AI221" s="174"/>
      <c r="AJ221" s="771"/>
      <c r="AK221" s="774"/>
      <c r="AL221" s="774"/>
      <c r="AM221" s="318" t="s">
        <v>186</v>
      </c>
      <c r="AN221" s="183">
        <f>IF(B216="Лікар загальної практики - сімейний лікар",G221*Законод!$C$11+'01_Доходи'!H221*Законод!$D$11+'01_Доходи'!I221*Законод!$E$11+'01_Доходи'!J221*Законод!$F$11+'01_Доходи'!K221*Законод!$G$11,IF(B216="Лікар-педіатр",G221*Законод!$C$11+'01_Доходи'!H221*Законод!$D$11,IF(B216="Лікар-терапевт",'01_Доходи'!I221*Законод!$E$11+'01_Доходи'!J221*Законод!$F$11+'01_Доходи'!K221*Законод!$G$11,0)))</f>
        <v>0</v>
      </c>
      <c r="AO221" s="183">
        <f>IF(B216="Лікар загальної практики - сімейний лікар",N221*Законод!$C$11+'01_Доходи'!O221*Законод!$D$11+'01_Доходи'!P221*Законод!$E$11+'01_Доходи'!Q221*Законод!$F$11+'01_Доходи'!R221*Законод!$G$11,IF(B216="Лікар-педіатр",N221*Законод!$C$11+'01_Доходи'!O221*Законод!$D$11,IF(B216="Лікар-терапевт",'01_Доходи'!P221*Законод!$E$11+'01_Доходи'!Q221*Законод!$F$11+'01_Доходи'!R221*Законод!$G$11,0)))</f>
        <v>0</v>
      </c>
      <c r="AP221" s="183">
        <f>IF(B216="Лікар загальної практики - сімейний лікар",U221*Законод!$C$11+'01_Доходи'!V221*Законод!$D$11+'01_Доходи'!W221*Законод!$E$11+'01_Доходи'!X221*Законод!$F$11+'01_Доходи'!Y221*Законод!$G$11,IF(B216="Лікар-педіатр",U221*Законод!$C$11+'01_Доходи'!V221*Законод!$D$11,IF(B216="Лікар-терапевт",'01_Доходи'!W221*Законод!$E$11+'01_Доходи'!X221*Законод!$F$11+'01_Доходи'!Y221*Законод!$G$11,0)))</f>
        <v>0</v>
      </c>
      <c r="AQ221" s="183">
        <f>IF(B216="Лікар загальної практики - сімейний лікар",AB221*Законод!$C$11+'01_Доходи'!AC221*Законод!$D$11+'01_Доходи'!AD221*Законод!$E$11+'01_Доходи'!AE221*Законод!$F$11+'01_Доходи'!AF221*Законод!$G$11,IF(B216="Лікар-педіатр",AB221*Законод!$C$11+'01_Доходи'!AC221*Законод!$D$11,IF(B216="Лікар-терапевт",'01_Доходи'!AD221*Законод!$E$11+'01_Доходи'!AE221*Законод!$F$11+'01_Доходи'!AF221*Законод!$G$11,0)))</f>
        <v>0</v>
      </c>
      <c r="AR221" s="184">
        <f>SUM(AN221:AQ221)</f>
        <v>0</v>
      </c>
    </row>
    <row r="222" spans="1:44" s="52" customFormat="1" ht="31.9" customHeight="1" x14ac:dyDescent="0.25">
      <c r="A222" s="170"/>
      <c r="B222" s="763"/>
      <c r="C222" s="764"/>
      <c r="D222" s="765"/>
      <c r="E222" s="764"/>
      <c r="F222" s="211" t="str">
        <f>IF(B216="Лікар-педіатр",Законод!$E$17,IF(B216="Лікар загальної практики - сімейний лікар",Законод!$E$21,IF(B216="Лікар-терапевт",Законод!$E$25,"х")))</f>
        <v>х</v>
      </c>
      <c r="G222" s="776" t="s">
        <v>158</v>
      </c>
      <c r="H222" s="776"/>
      <c r="I222" s="776"/>
      <c r="J222" s="776"/>
      <c r="K222" s="776"/>
      <c r="L222" s="169">
        <f>IF($B$216="Лікар загальної практики - сімейний лікар",IF(L220&lt;Законод!$C$22,0,(IF(AND(L220&gt;=Законод!$E$22,L220&lt;=Законод!$E$23),L220-Законод!$C$22,IF('01_Доходи'!L220&gt;=Законод!$F$22,Законод!$E$24,0)))),IF($B$216="Лікар-педіатр",IF(L220&lt;Законод!$C$18,0,(IF(AND(L220&gt;=Законод!$E$18,L220&lt;=Законод!$E$19),L220-Законод!$C$18,IF('01_Доходи'!L220&gt;=Законод!$F$18,Законод!$E$20,0)))),IF($B$216="Лікар-терапевт",IF(L220&lt;Законод!$C$26,0,(IF(AND(L220&gt;=Законод!$E$26,L220&lt;=Законод!$E$27),L220-Законод!$C$26,IF('01_Доходи'!L220&gt;=Законод!$F$26,Законод!$E$28,0)))),0)))</f>
        <v>0</v>
      </c>
      <c r="M222" s="767"/>
      <c r="N222" s="776" t="s">
        <v>158</v>
      </c>
      <c r="O222" s="776"/>
      <c r="P222" s="776"/>
      <c r="Q222" s="776"/>
      <c r="R222" s="776"/>
      <c r="S222" s="169">
        <f>IF($B$216="Лікар загальної практики - сімейний лікар",IF(S220&lt;Законод!$C$22,0,(IF(AND(S220&gt;=Законод!$E$22,S220&lt;=Законод!$E$23),S220-Законод!$C$22,IF('01_Доходи'!S220&gt;=Законод!$F$22,Законод!$E$24,0)))),IF($B$216="Лікар-педіатр",IF(S220&lt;Законод!$C$18,0,(IF(AND(S220&gt;=Законод!$E$18,S220&lt;=Законод!$E$19),S220-Законод!$C$18,IF('01_Доходи'!S220&gt;=Законод!$F$18,Законод!$E$20,0)))),IF($B$216="Лікар-терапевт",IF(S220&lt;Законод!$C$26,0,(IF(AND(S220&gt;=Законод!$E$26,S220&lt;=Законод!$E$27),S220-Законод!$C$26,IF('01_Доходи'!S220&gt;=Законод!$F$26,Законод!$E$28,0)))),0)))</f>
        <v>0</v>
      </c>
      <c r="T222" s="767"/>
      <c r="U222" s="776" t="s">
        <v>158</v>
      </c>
      <c r="V222" s="776"/>
      <c r="W222" s="776"/>
      <c r="X222" s="776"/>
      <c r="Y222" s="776"/>
      <c r="Z222" s="169">
        <f>IF($B$216="Лікар загальної практики - сімейний лікар",IF(Z220&lt;Законод!$C$22,0,(IF(AND(Z220&gt;=Законод!$E$22,Z220&lt;=Законод!$E$23),Z220-Законод!$C$22,IF('01_Доходи'!Z220&gt;=Законод!$F$22,Законод!$E$24,0)))),IF($B$216="Лікар-педіатр",IF(Z220&lt;Законод!$C$18,0,(IF(AND(Z220&gt;=Законод!$E$18,Z220&lt;=Законод!$E$19),Z220-Законод!$C$18,IF('01_Доходи'!Z220&gt;=Законод!$F$18,Законод!$E$20,0)))),IF($B$216="Лікар-терапевт",IF(Z220&lt;Законод!$C$26,0,(IF(AND(Z220&gt;=Законод!$E$26,Z220&lt;=Законод!$E$27),Z220-Законод!$C$26,IF('01_Доходи'!Z220&gt;=Законод!$F$26,Законод!$E$28,0)))),0)))</f>
        <v>0</v>
      </c>
      <c r="AA222" s="767"/>
      <c r="AB222" s="776" t="s">
        <v>158</v>
      </c>
      <c r="AC222" s="776"/>
      <c r="AD222" s="776"/>
      <c r="AE222" s="776"/>
      <c r="AF222" s="776"/>
      <c r="AG222" s="169">
        <f>IF($B$216="Лікар загальної практики - сімейний лікар",IF(AG220&lt;Законод!$C$22,0,(IF(AND(AG220&gt;=Законод!$E$22,AG220&lt;=Законод!$E$23),AG220-Законод!$C$22,IF('01_Доходи'!AG220&gt;=Законод!$F$22,Законод!$E$24,0)))),IF($B$216="Лікар-педіатр",IF(AG220&lt;Законод!$C$18,0,(IF(AND(AG220&gt;=Законод!$E$18,AG220&lt;=Законод!$E$19),AG220-Законод!$C$18,IF('01_Доходи'!AG220&gt;=Законод!$F$18,Законод!$E$20,0)))),IF($B$216="Лікар-терапевт",IF(AG220&lt;Законод!$C$26,0,(IF(AND(AG220&gt;=Законод!$E$26,AG220&lt;=Законод!$E$27),AG220-Законод!$C$26,IF('01_Доходи'!AG220&gt;=Законод!$F$26,Законод!$E$28,0)))),0)))</f>
        <v>0</v>
      </c>
      <c r="AH222" s="767"/>
      <c r="AI222" s="174"/>
      <c r="AJ222" s="771"/>
      <c r="AK222" s="774"/>
      <c r="AL222" s="774"/>
      <c r="AM222" s="757" t="s">
        <v>187</v>
      </c>
      <c r="AN222" s="183">
        <f>IF(B216="Лікар загальної практики - сімейний лікар",L222*Законод!$C$9/4*Законод!$E$16,IF(B216="Лікар-педіатр",L222*Законод!$C$9/4*Законод!$E$16,IF(B216="Лікар-терапевт",L222*Законод!$C$9/4*Законод!$E$16,0)))</f>
        <v>0</v>
      </c>
      <c r="AO222" s="183">
        <f>IF(B216="Лікар загальної практики - сімейний лікар",S222*Законод!$C$9/4*Законод!$E$16,IF(B216="Лікар-педіатр",S222*Законод!$C$9/4*Законод!$E$16,IF(B216="Лікар-терапевт",S222*Законод!$C$9/4*Законод!$E$16,0)))</f>
        <v>0</v>
      </c>
      <c r="AP222" s="183">
        <f>IF(B216="Лікар загальної практики - сімейний лікар",Z222*Законод!$C$9/4*Законод!$E$16,IF(B216="Лікар-педіатр",Z222*Законод!$C$9/4*Законод!$E$16,IF(B216="Лікар-терапевт",Z222*Законод!$C$9/4*Законод!$E$16,0)))</f>
        <v>0</v>
      </c>
      <c r="AQ222" s="183">
        <f>IF(B216="Лікар загальної практики - сімейний лікар",AG222*Законод!$C$9/4*Законод!$E$16,IF(B216="Лікар-педіатр",AG222*Законод!$C$9/4*Законод!$E$16,IF(B216="Лікар-терапевт",AG222*Законод!$C$9/4*Законод!$E$16,0)))</f>
        <v>0</v>
      </c>
      <c r="AR222" s="184">
        <f>SUM(AN222:AQ222)</f>
        <v>0</v>
      </c>
    </row>
    <row r="223" spans="1:44" s="52" customFormat="1" ht="31.9" customHeight="1" x14ac:dyDescent="0.25">
      <c r="A223" s="170"/>
      <c r="B223" s="763"/>
      <c r="C223" s="764"/>
      <c r="D223" s="765"/>
      <c r="E223" s="764"/>
      <c r="F223" s="211" t="str">
        <f>IF(B216="Лікар-педіатр",Законод!$F$17,IF(B216="Лікар загальної практики - сімейний лікар",Законод!$F$21,IF(B216="Лікар-терапевт",Законод!$F$25,"х")))</f>
        <v>х</v>
      </c>
      <c r="G223" s="776" t="s">
        <v>158</v>
      </c>
      <c r="H223" s="776"/>
      <c r="I223" s="776"/>
      <c r="J223" s="776"/>
      <c r="K223" s="776"/>
      <c r="L223" s="169">
        <f>IF($B$216="Лікар загальної практики - сімейний лікар",IF(L220&lt;Законод!$C$22,0,(IF(AND(L220&gt;=Законод!$F$22,L220&lt;=Законод!$F$23),L220-Законод!$E$23,IF('01_Доходи'!L220&gt;=Законод!$G$22,Законод!$F$24,0)))),IF($B$216="Лікар-педіатр",IF(L220&lt;Законод!$C$18,0,(IF(AND(L220&gt;=Законод!$F$18,L220&lt;=Законод!$F$19),L220-Законод!$E$19,IF('01_Доходи'!L220&gt;=Законод!$G$18,Законод!$F$20,0)))),IF($B$216="Лікар-терапевт",IF(L220&lt;Законод!$C$26,0,(IF(AND(L220&gt;=Законод!$F$26,L220&lt;=Законод!$F$27),L220-Законод!$E$27,IF('01_Доходи'!L220&gt;=Законод!$G$26,Законод!$F$28,0)))),0)))</f>
        <v>0</v>
      </c>
      <c r="M223" s="767"/>
      <c r="N223" s="776" t="s">
        <v>158</v>
      </c>
      <c r="O223" s="776"/>
      <c r="P223" s="776"/>
      <c r="Q223" s="776"/>
      <c r="R223" s="776"/>
      <c r="S223" s="169">
        <f>IF($B$216="Лікар загальної практики - сімейний лікар",IF(S220&lt;Законод!$C$22,0,(IF(AND(S220&gt;=Законод!$F$22,S220&lt;=Законод!$F$23),S220-Законод!$E$23,IF('01_Доходи'!S220&gt;=Законод!$G$22,Законод!$F$24,0)))),IF($B$216="Лікар-педіатр",IF(S220&lt;Законод!$C$18,0,(IF(AND(S220&gt;=Законод!$F$18,S220&lt;=Законод!$F$19),S220-Законод!$E$19,IF('01_Доходи'!S220&gt;=Законод!$G$18,Законод!$F$20,0)))),IF($B$216="Лікар-терапевт",IF(S220&lt;Законод!$C$26,0,(IF(AND(S220&gt;=Законод!$F$26,S220&lt;=Законод!$F$27),S220-Законод!$E$27,IF('01_Доходи'!S220&gt;=Законод!$G$26,Законод!$F$28,0)))),0)))</f>
        <v>0</v>
      </c>
      <c r="T223" s="767"/>
      <c r="U223" s="776" t="s">
        <v>158</v>
      </c>
      <c r="V223" s="776"/>
      <c r="W223" s="776"/>
      <c r="X223" s="776"/>
      <c r="Y223" s="776"/>
      <c r="Z223" s="169">
        <f>IF($B$216="Лікар загальної практики - сімейний лікар",IF(Z220&lt;Законод!$C$22,0,(IF(AND(Z220&gt;=Законод!$F$22,Z220&lt;=Законод!$F$23),Z220-Законод!$E$23,IF('01_Доходи'!Z220&gt;=Законод!$G$22,Законод!$F$24,0)))),IF($B$216="Лікар-педіатр",IF(Z220&lt;Законод!$C$18,0,(IF(AND(Z220&gt;=Законод!$F$18,Z220&lt;=Законод!$F$19),Z220-Законод!$E$19,IF('01_Доходи'!Z220&gt;=Законод!$G$18,Законод!$F$20,0)))),IF($B$216="Лікар-терапевт",IF(Z220&lt;Законод!$C$26,0,(IF(AND(Z220&gt;=Законод!$F$26,Z220&lt;=Законод!$F$27),Z220-Законод!$E$27,IF('01_Доходи'!Z220&gt;=Законод!$G$26,Законод!$F$28,0)))),0)))</f>
        <v>0</v>
      </c>
      <c r="AA223" s="767"/>
      <c r="AB223" s="776" t="s">
        <v>158</v>
      </c>
      <c r="AC223" s="776"/>
      <c r="AD223" s="776"/>
      <c r="AE223" s="776"/>
      <c r="AF223" s="776"/>
      <c r="AG223" s="169">
        <f>IF($B$216="Лікар загальної практики - сімейний лікар",IF(AG220&lt;Законод!$C$22,0,(IF(AND(AG220&gt;=Законод!$F$22,AG220&lt;=Законод!$F$23),AG220-Законод!$E$23,IF('01_Доходи'!AG220&gt;=Законод!$G$22,Законод!$F$24,0)))),IF($B$216="Лікар-педіатр",IF(AG220&lt;Законод!$C$18,0,(IF(AND(AG220&gt;=Законод!$F$18,AG220&lt;=Законод!$F$19),AG220-Законод!$E$19,IF('01_Доходи'!AG220&gt;=Законод!$G$18,Законод!$F$20,0)))),IF($B$216="Лікар-терапевт",IF(AG220&lt;Законод!$C$26,0,(IF(AND(AG220&gt;=Законод!$F$26,AG220&lt;=Законод!$F$27),AG220-Законод!$E$27,IF('01_Доходи'!AG220&gt;=Законод!$G$26,Законод!$F$28,0)))),0)))</f>
        <v>0</v>
      </c>
      <c r="AH223" s="767"/>
      <c r="AI223" s="174"/>
      <c r="AJ223" s="771"/>
      <c r="AK223" s="774"/>
      <c r="AL223" s="774"/>
      <c r="AM223" s="758"/>
      <c r="AN223" s="183">
        <f>IF(B216="Лікар загальної практики - сімейний лікар",L223*Законод!$C$9/4*Законод!$F$16,IF(B216="Лікар-педіатр",L223*Законод!$C$9/4*Законод!$F$16,IF(B216="Лікар-терапевт",L223*Законод!$C$9/4*Законод!$F$16,0)))</f>
        <v>0</v>
      </c>
      <c r="AO223" s="183">
        <f>IF(B216="Лікар загальної практики - сімейний лікар",S223*Законод!$C$9/4*Законод!$F$16,IF(B216="Лікар-педіатр",S223*Законод!$C$9/4*Законод!$F$16,IF(B216="Лікар-терапевт",S223*Законод!$C$9/4*Законод!$F$16,0)))</f>
        <v>0</v>
      </c>
      <c r="AP223" s="183">
        <f>IF(B216="Лікар загальної практики - сімейний лікар",Z223*Законод!$C$9/4*Законод!$F$16,IF(B216="Лікар-педіатр",Z223*Законод!$C$9/4*Законод!$F$16,IF(B216="Лікар-терапевт",Z223*Законод!$C$9/4*Законод!$F$16,0)))</f>
        <v>0</v>
      </c>
      <c r="AQ223" s="183">
        <f>IF(B216="Лікар загальної практики - сімейний лікар",AG223*Законод!$C$9/4*Законод!$F$16,IF(B216="Лікар-педіатр",AG223*Законод!$C$9/4*Законод!$F$16,IF(B216="Лікар-терапевт",AG223*Законод!$C$9/4*Законод!$F$16,0)))</f>
        <v>0</v>
      </c>
      <c r="AR223" s="184">
        <f>SUM(AN223:AQ223)</f>
        <v>0</v>
      </c>
    </row>
    <row r="224" spans="1:44" s="52" customFormat="1" ht="31.9" customHeight="1" x14ac:dyDescent="0.25">
      <c r="A224" s="170"/>
      <c r="B224" s="763"/>
      <c r="C224" s="764"/>
      <c r="D224" s="765"/>
      <c r="E224" s="764"/>
      <c r="F224" s="211" t="str">
        <f>IF(B216="Лікар-педіатр",Законод!$G$17,IF(B216="Лікар загальної практики - сімейний лікар",Законод!$G$21,IF(B216="Лікар-терапевт",Законод!$G$25,"х")))</f>
        <v>х</v>
      </c>
      <c r="G224" s="776" t="s">
        <v>158</v>
      </c>
      <c r="H224" s="776"/>
      <c r="I224" s="776"/>
      <c r="J224" s="776"/>
      <c r="K224" s="776"/>
      <c r="L224" s="169">
        <f>IF($B$216="Лікар загальної практики - сімейний лікар",IF(L220&lt;Законод!$C$22,0,(IF(AND(L220&gt;=Законод!$G$22,L220&lt;=Законод!$G$23),L220-Законод!$F$23,IF('01_Доходи'!L220&gt;=Законод!$H$22,Законод!$G$24,0)))),IF($B$216="Лікар-педіатр",IF(L220&lt;Законод!$C$18,0,(IF(AND(L220&gt;=Законод!$G$18,L220&lt;=Законод!$G$19),L220-Законод!$F$19,IF('01_Доходи'!L220&gt;=Законод!$H$18,Законод!$G$20,0)))),IF($B$216="Лікар-терапевт",IF(L220&lt;Законод!$C$26,0,(IF(AND(L220&gt;=Законод!$G$26,L220&lt;=Законод!$G$27),L220-Законод!$F$27,IF('01_Доходи'!L220&gt;=Законод!$H$26,Законод!$G$28,0)))),0)))</f>
        <v>0</v>
      </c>
      <c r="M224" s="767"/>
      <c r="N224" s="776" t="s">
        <v>158</v>
      </c>
      <c r="O224" s="776"/>
      <c r="P224" s="776"/>
      <c r="Q224" s="776"/>
      <c r="R224" s="776"/>
      <c r="S224" s="169">
        <f>IF($B$216="Лікар загальної практики - сімейний лікар",IF(S220&lt;Законод!$C$22,0,(IF(AND(S220&gt;=Законод!$G$22,S220&lt;=Законод!$G$23),S220-Законод!$F$23,IF('01_Доходи'!S220&gt;=Законод!$H$22,Законод!$G$24,0)))),IF($B$216="Лікар-педіатр",IF(S220&lt;Законод!$C$18,0,(IF(AND(S220&gt;=Законод!$G$18,S220&lt;=Законод!$G$19),S220-Законод!$F$19,IF('01_Доходи'!S220&gt;=Законод!$H$18,Законод!$G$20,0)))),IF($B$216="Лікар-терапевт",IF(S220&lt;Законод!$C$26,0,(IF(AND(S220&gt;=Законод!$G$26,S220&lt;=Законод!$G$27),S220-Законод!$F$27,IF('01_Доходи'!S220&gt;=Законод!$H$26,Законод!$G$28,0)))),0)))</f>
        <v>0</v>
      </c>
      <c r="T224" s="767"/>
      <c r="U224" s="776" t="s">
        <v>158</v>
      </c>
      <c r="V224" s="776"/>
      <c r="W224" s="776"/>
      <c r="X224" s="776"/>
      <c r="Y224" s="776"/>
      <c r="Z224" s="169">
        <f>IF($B$216="Лікар загальної практики - сімейний лікар",IF(Z220&lt;Законод!$C$22,0,(IF(AND(Z220&gt;=Законод!$G$22,Z220&lt;=Законод!$G$23),Z220-Законод!$F$23,IF('01_Доходи'!Z220&gt;=Законод!$H$22,Законод!$G$24,0)))),IF($B$216="Лікар-педіатр",IF(Z220&lt;Законод!$C$18,0,(IF(AND(Z220&gt;=Законод!$G$18,Z220&lt;=Законод!$G$19),Z220-Законод!$F$19,IF('01_Доходи'!Z220&gt;=Законод!$H$18,Законод!$G$20,0)))),IF($B$216="Лікар-терапевт",IF(Z220&lt;Законод!$C$26,0,(IF(AND(Z220&gt;=Законод!$G$26,Z220&lt;=Законод!$G$27),Z220-Законод!$F$27,IF('01_Доходи'!Z220&gt;=Законод!$H$26,Законод!$G$28,0)))),0)))</f>
        <v>0</v>
      </c>
      <c r="AA224" s="767"/>
      <c r="AB224" s="776" t="s">
        <v>158</v>
      </c>
      <c r="AC224" s="776"/>
      <c r="AD224" s="776"/>
      <c r="AE224" s="776"/>
      <c r="AF224" s="776"/>
      <c r="AG224" s="169">
        <f>IF($B$216="Лікар загальної практики - сімейний лікар",IF(AG220&lt;Законод!$C$22,0,(IF(AND(AG220&gt;=Законод!$G$22,AG220&lt;=Законод!$G$23),AG220-Законод!$F$23,IF('01_Доходи'!AG220&gt;=Законод!$H$22,Законод!$G$24,0)))),IF($B$216="Лікар-педіатр",IF(AG220&lt;Законод!$C$18,0,(IF(AND(AG220&gt;=Законод!$G$18,AG220&lt;=Законод!$G$19),AG220-Законод!$F$19,IF('01_Доходи'!AG220&gt;=Законод!$H$18,Законод!$G$20,0)))),IF($B$216="Лікар-терапевт",IF(AG220&lt;Законод!$C$26,0,(IF(AND(AG220&gt;=Законод!$G$26,AG220&lt;=Законод!$G$27),AG220-Законод!$F$27,IF('01_Доходи'!AG220&gt;=Законод!$H$26,Законод!$G$28,0)))),0)))</f>
        <v>0</v>
      </c>
      <c r="AH224" s="767"/>
      <c r="AI224" s="174"/>
      <c r="AJ224" s="771"/>
      <c r="AK224" s="774"/>
      <c r="AL224" s="774"/>
      <c r="AM224" s="758"/>
      <c r="AN224" s="183">
        <f>IF(B216="Лікар загальної практики - сімейний лікар",L224*Законод!$C$9/4*Законод!$G$16,IF(B216="Лікар-педіатр",L224*Законод!$C$9/4*Законод!$G$16,IF(B216="Лікар-терапевт",L224*Законод!$C$9/4*Законод!$G$16,0)))</f>
        <v>0</v>
      </c>
      <c r="AO224" s="183">
        <f>IF(B216="Лікар загальної практики - сімейний лікар",S224*Законод!$C$9/4*Законод!$G$16,IF(B216="Лікар-педіатр",S224*Законод!$C$9/4*Законод!$G$16,IF(B216="Лікар-терапевт",S224*Законод!$C$9/4*Законод!$G$16,0)))</f>
        <v>0</v>
      </c>
      <c r="AP224" s="183">
        <f>IF(B216="Лікар загальної практики - сімейний лікар",Z224*Законод!$C$9/4*Законод!$G$16,IF(B216="Лікар-педіатр",Z224*Законод!$C$9/4*Законод!$G$16,IF(B216="Лікар-терапевт",Z224*Законод!$C$9/4*Законод!$G$16,0)))</f>
        <v>0</v>
      </c>
      <c r="AQ224" s="183">
        <f>IF(B216="Лікар загальної практики - сімейний лікар",AG224*Законод!$C$9/4*Законод!$G$16,IF(B216="Лікар-педіатр",AG224*Законод!$C$9/4*Законод!$G$16,IF(B216="Лікар-терапевт",AG224*Законод!$C$9/4*Законод!$G$16,0)))</f>
        <v>0</v>
      </c>
      <c r="AR224" s="184">
        <f t="shared" ref="AR224" si="56">SUM(AN224:AQ224)</f>
        <v>0</v>
      </c>
    </row>
    <row r="225" spans="1:44" s="52" customFormat="1" ht="31.9" customHeight="1" x14ac:dyDescent="0.25">
      <c r="A225" s="170"/>
      <c r="B225" s="763"/>
      <c r="C225" s="764"/>
      <c r="D225" s="765"/>
      <c r="E225" s="764"/>
      <c r="F225" s="211" t="str">
        <f>IF(B216="Лікар-педіатр",Законод!$H$17,IF(B216="Лікар загальної практики - сімейний лікар",Законод!$H$21,IF(B216="Лікар-терапевт",Законод!$H$25,"х")))</f>
        <v>х</v>
      </c>
      <c r="G225" s="776" t="s">
        <v>158</v>
      </c>
      <c r="H225" s="776"/>
      <c r="I225" s="776"/>
      <c r="J225" s="776"/>
      <c r="K225" s="776"/>
      <c r="L225" s="169">
        <f>IF($B$216="Лікар загальної практики - сімейний лікар",IF(L220&lt;Законод!$C$22,0,(IF(AND(L220&gt;=Законод!$H$22,L220&lt;=Законод!$H$23),L220-Законод!$G$23,IF('01_Доходи'!L220&gt;=Законод!$I$22,Законод!$H$24,0)))),IF($B$216="Лікар-педіатр",IF(L220&lt;Законод!$C$18,0,(IF(AND(L220&gt;=Законод!$H$18,L220&lt;=Законод!$H$19),L220-Законод!$G$19,IF('01_Доходи'!L220&gt;=Законод!$I$18,Законод!$H$20,0)))),IF($B$216="Лікар-терапевт",IF(L220&lt;Законод!$C$26,0,(IF(AND(L220&gt;=Законод!$H$26,L220&lt;=Законод!$H$27),L220-Законод!$G$27,IF(L220&gt;=Законод!$I$26,Законод!$H$28,0)))),0)))</f>
        <v>0</v>
      </c>
      <c r="M225" s="767"/>
      <c r="N225" s="776" t="s">
        <v>158</v>
      </c>
      <c r="O225" s="776"/>
      <c r="P225" s="776"/>
      <c r="Q225" s="776"/>
      <c r="R225" s="776"/>
      <c r="S225" s="169">
        <f>IF($B$216="Лікар загальної практики - сімейний лікар",IF(S220&lt;Законод!$C$22,0,(IF(AND(S220&gt;=Законод!$H$22,S220&lt;=Законод!$H$23),S220-Законод!$G$23,IF('01_Доходи'!S220&gt;=Законод!$I$22,Законод!$H$24,0)))),IF($B$216="Лікар-педіатр",IF(S220&lt;Законод!$C$18,0,(IF(AND(S220&gt;=Законод!$H$18,S220&lt;=Законод!$H$19),S220-Законод!$G$19,IF('01_Доходи'!S220&gt;=Законод!$I$18,Законод!$H$20,0)))),IF($B$216="Лікар-терапевт",IF(S220&lt;Законод!$C$26,0,(IF(AND(S220&gt;=Законод!$H$26,S220&lt;=Законод!$H$27),S220-Законод!$G$27,IF(S220&gt;=Законод!$I$26,Законод!$H$28,0)))),0)))</f>
        <v>0</v>
      </c>
      <c r="T225" s="767"/>
      <c r="U225" s="776" t="s">
        <v>158</v>
      </c>
      <c r="V225" s="776"/>
      <c r="W225" s="776"/>
      <c r="X225" s="776"/>
      <c r="Y225" s="776"/>
      <c r="Z225" s="169">
        <f>IF($B$216="Лікар загальної практики - сімейний лікар",IF(Z220&lt;Законод!$C$22,0,(IF(AND(Z220&gt;=Законод!$H$22,Z220&lt;=Законод!$H$23),Z220-Законод!$G$23,IF('01_Доходи'!Z220&gt;=Законод!$I$22,Законод!$H$24,0)))),IF($B$216="Лікар-педіатр",IF(Z220&lt;Законод!$C$18,0,(IF(AND(Z220&gt;=Законод!$H$18,Z220&lt;=Законод!$H$19),Z220-Законод!$G$19,IF('01_Доходи'!Z220&gt;=Законод!$I$18,Законод!$H$20,0)))),IF($B$216="Лікар-терапевт",IF(Z220&lt;Законод!$C$26,0,(IF(AND(Z220&gt;=Законод!$H$26,Z220&lt;=Законод!$H$27),Z220-Законод!$G$27,IF(Z220&gt;=Законод!$I$26,Законод!$H$28,0)))),0)))</f>
        <v>0</v>
      </c>
      <c r="AA225" s="767"/>
      <c r="AB225" s="776" t="s">
        <v>158</v>
      </c>
      <c r="AC225" s="776"/>
      <c r="AD225" s="776"/>
      <c r="AE225" s="776"/>
      <c r="AF225" s="776"/>
      <c r="AG225" s="169">
        <f>IF($B$216="Лікар загальної практики - сімейний лікар",IF(AG220&lt;Законод!$C$22,0,(IF(AND(AG220&gt;=Законод!$H$22,AG220&lt;=Законод!$H$23),AG220-Законод!$G$23,IF('01_Доходи'!AG220&gt;=Законод!$I$22,Законод!$H$24,0)))),IF($B$216="Лікар-педіатр",IF(AG220&lt;Законод!$C$18,0,(IF(AND(AG220&gt;=Законод!$H$18,AG220&lt;=Законод!$H$19),AG220-Законод!$G$19,IF('01_Доходи'!AG220&gt;=Законод!$I$18,Законод!$H$20,0)))),IF($B$216="Лікар-терапевт",IF(AG220&lt;Законод!$C$26,0,(IF(AND(AG220&gt;=Законод!$H$26,AG220&lt;=Законод!$H$27),AG220-Законод!$G$27,IF(AG220&gt;=Законод!$I$26,Законод!$H$28,0)))),0)))</f>
        <v>0</v>
      </c>
      <c r="AH225" s="767"/>
      <c r="AI225" s="174"/>
      <c r="AJ225" s="771"/>
      <c r="AK225" s="774"/>
      <c r="AL225" s="774"/>
      <c r="AM225" s="758"/>
      <c r="AN225" s="183">
        <f>IF(B216="Лікар загальної практики - сімейний лікар",L225*Законод!$C$9/4*Законод!$H$16,IF(B216="Лікар-педіатр",L225*Законод!$C$9/4*Законод!$H$16,IF(B216="Лікар-терапевт",L225*Законод!$C$9/4*Законод!$H$16,0)))</f>
        <v>0</v>
      </c>
      <c r="AO225" s="183">
        <f>IF(B216="Лікар загальної практики - сімейний лікар",S225*Законод!$C$9/4*Законод!$H$16,IF(B216="Лікар-педіатр",S225*Законод!$C$9/4*Законод!$H$16,IF(B216="Лікар-терапевт",S225*Законод!$C$9/4*Законод!$H$16,0)))</f>
        <v>0</v>
      </c>
      <c r="AP225" s="183">
        <f>IF(B216="Лікар загальної практики - сімейний лікар",Z225*Законод!$C$9/4*Законод!$H$16,IF(B216="Лікар-педіатр",Z225*Законод!$C$9/4*Законод!$H$16,IF(B216="Лікар-терапевт",Z225*Законод!$C$9/4*Законод!$H$16,0)))</f>
        <v>0</v>
      </c>
      <c r="AQ225" s="183">
        <f>IF(B216="Лікар загальної практики - сімейний лікар",AG225*Законод!$C$9/4*Законод!$H$16,IF(B216="Лікар-педіатр",AG225*Законод!$C$9/4*Законод!$H$16,IF(B216="Лікар-терапевт",AG225*Законод!$C$9/4*Законод!$H$16,0)))</f>
        <v>0</v>
      </c>
      <c r="AR225" s="184">
        <f>SUM(AN225:AQ225)</f>
        <v>0</v>
      </c>
    </row>
    <row r="226" spans="1:44" s="52" customFormat="1" ht="31.9" customHeight="1" x14ac:dyDescent="0.25">
      <c r="A226" s="170"/>
      <c r="B226" s="763"/>
      <c r="C226" s="764"/>
      <c r="D226" s="765"/>
      <c r="E226" s="764"/>
      <c r="F226" s="211" t="str">
        <f>IF(B216="Лікар-педіатр",Законод!$I$17,IF(B216="Лікар загальної практики - сімейний лікар",Законод!$I$21,IF(B216="Лікар-терапевт",Законод!$I$25,"х")))</f>
        <v>х</v>
      </c>
      <c r="G226" s="776" t="s">
        <v>158</v>
      </c>
      <c r="H226" s="776"/>
      <c r="I226" s="776"/>
      <c r="J226" s="776"/>
      <c r="K226" s="776"/>
      <c r="L226" s="169">
        <f>IF($B$216="Лікар загальної практики - сімейний лікар",IF(L220&lt;Законод!$C$22,0,(IF(AND(L220&gt;=Законод!$I$22,L220&lt;=Законод!$I$23),L220-Законод!$H$23,IF('01_Доходи'!L220&gt;=Законод!$I$22,Законод!$I$24,0)))),IF($B$216="Лікар-педіатр",IF(L220&lt;Законод!$C$18,0,(IF(AND(L220&gt;=Законод!$I$18,L220&lt;=Законод!$I$19),L220-Законод!$H$19,IF('01_Доходи'!L220&gt;=Законод!$I$18,Законод!$H$20,0)))),IF($B$216="Лікар-терапевт",IF(L220&lt;Законод!$C$26,0,(IF(AND(L220&gt;=Законод!$I$26,L220&lt;=Законод!$I$27),L220-Законод!$H$27,IF('01_Доходи'!L220&gt;=Законод!$I$26,Законод!$H$28,0)))),0)))</f>
        <v>0</v>
      </c>
      <c r="M226" s="767"/>
      <c r="N226" s="776" t="s">
        <v>158</v>
      </c>
      <c r="O226" s="776"/>
      <c r="P226" s="776"/>
      <c r="Q226" s="776"/>
      <c r="R226" s="776"/>
      <c r="S226" s="169">
        <f>IF($B$216="Лікар загальної практики - сімейний лікар",IF(S220&lt;Законод!$C$22,0,(IF(AND(S220&gt;=Законод!$I$22,S220&lt;=Законод!$I$23),S220-Законод!$H$23,IF('01_Доходи'!S220&gt;=Законод!$I$22,Законод!$I$24,0)))),IF($B$216="Лікар-педіатр",IF(S220&lt;Законод!$C$18,0,(IF(AND(S220&gt;=Законод!$I$18,S220&lt;=Законод!$I$19),S220-Законод!$H$19,IF('01_Доходи'!S220&gt;=Законод!$I$18,Законод!$H$20,0)))),IF($B$216="Лікар-терапевт",IF(S220&lt;Законод!$C$26,0,(IF(AND(S220&gt;=Законод!$I$26,S220&lt;=Законод!$I$27),S220-Законод!$H$27,IF('01_Доходи'!S220&gt;=Законод!$I$26,Законод!$H$28,0)))),0)))</f>
        <v>0</v>
      </c>
      <c r="T226" s="767"/>
      <c r="U226" s="776" t="s">
        <v>158</v>
      </c>
      <c r="V226" s="776"/>
      <c r="W226" s="776"/>
      <c r="X226" s="776"/>
      <c r="Y226" s="776"/>
      <c r="Z226" s="169">
        <f>IF($B$216="Лікар загальної практики - сімейний лікар",IF(Z220&lt;Законод!$C$22,0,(IF(AND(Z220&gt;=Законод!$I$22,Z220&lt;=Законод!$I$23),Z220-Законод!$H$23,IF('01_Доходи'!Z220&gt;=Законод!$I$22,Законод!$I$24,0)))),IF($B$216="Лікар-педіатр",IF(Z220&lt;Законод!$C$18,0,(IF(AND(Z220&gt;=Законод!$I$18,Z220&lt;=Законод!$I$19),Z220-Законод!$H$19,IF('01_Доходи'!Z220&gt;=Законод!$I$18,Законод!$H$20,0)))),IF($B$216="Лікар-терапевт",IF(Z220&lt;Законод!$C$26,0,(IF(AND(Z220&gt;=Законод!$I$26,Z220&lt;=Законод!$I$27),Z220-Законод!$H$27,IF('01_Доходи'!Z220&gt;=Законод!$I$26,Законод!$H$28,0)))),0)))</f>
        <v>0</v>
      </c>
      <c r="AA226" s="767"/>
      <c r="AB226" s="776" t="s">
        <v>158</v>
      </c>
      <c r="AC226" s="776"/>
      <c r="AD226" s="776"/>
      <c r="AE226" s="776"/>
      <c r="AF226" s="776"/>
      <c r="AG226" s="169">
        <f>IF($B$216="Лікар загальної практики - сімейний лікар",IF(AG220&lt;Законод!$C$22,0,(IF(AND(AG220&gt;=Законод!$I$22,AG220&lt;=Законод!$I$23),AG220-Законод!$H$23,IF('01_Доходи'!AG220&gt;=Законод!$I$22,Законод!$I$24,0)))),IF($B$216="Лікар-педіатр",IF(AG220&lt;Законод!$C$18,0,(IF(AND(AG220&gt;=Законод!$I$18,AG220&lt;=Законод!$I$19),AG220-Законод!$H$19,IF('01_Доходи'!AG220&gt;=Законод!$I$18,Законод!$H$20,0)))),IF($B$216="Лікар-терапевт",IF(AG220&lt;Законод!$C$26,0,(IF(AND(AG220&gt;=Законод!$I$26,AG220&lt;=Законод!$I$27),AG220-Законод!$H$27,IF('01_Доходи'!AG220&gt;=Законод!$I$26,Законод!$H$28,0)))),0)))</f>
        <v>0</v>
      </c>
      <c r="AH226" s="767"/>
      <c r="AI226" s="174"/>
      <c r="AJ226" s="771"/>
      <c r="AK226" s="774"/>
      <c r="AL226" s="774"/>
      <c r="AM226" s="758"/>
      <c r="AN226" s="183">
        <f>IF(B216="Лікар загальної практики - сімейний лікар",L226*Законод!$C$9/4*Законод!$I$16,IF(B216="Лікар-педіатр",L226*Законод!$C$9/4*Законод!$I$16,IF(B216="Лікар-терапевт",L226*Законод!$C$9/4*Законод!$I$16,0)))</f>
        <v>0</v>
      </c>
      <c r="AO226" s="183">
        <f>IF(B216="Лікар загальної практики - сімейний лікар",S226*Законод!$C$9/4*Законод!$I$16,IF(B216="Лікар-педіатр",S226*Законод!$C$9/4*Законод!$I$16,IF(B216="Лікар-терапевт",S226*Законод!$C$9/4*Законод!$I$16,0)))</f>
        <v>0</v>
      </c>
      <c r="AP226" s="183">
        <f>IF(B216="Лікар загальної практики - сімейний лікар",Z226*Законод!$C$9/4*Законод!$I$16,IF(B216="Лікар-педіатр",Z226*Законод!$C$9/4*Законод!$I$16,IF(B216="Лікар-терапевт",Z226*Законод!$C$9/4*Законод!$I$16,0)))</f>
        <v>0</v>
      </c>
      <c r="AQ226" s="183">
        <f>IF(B216="Лікар загальної практики - сімейний лікар",AG226*Законод!$C$9/4*Законод!$I$16,IF(B216="Лікар-педіатр",AG226*Законод!$C$9/4*Законод!$I$16,IF(B216="Лікар-терапевт",AG226*Законод!$C$9/4*Законод!$I$16,0)))</f>
        <v>0</v>
      </c>
      <c r="AR226" s="184">
        <f>SUM(AN226:AQ226)</f>
        <v>0</v>
      </c>
    </row>
    <row r="227" spans="1:44" s="191" customFormat="1" ht="31.9" customHeight="1" thickBot="1" x14ac:dyDescent="0.3">
      <c r="A227" s="186"/>
      <c r="B227" s="763"/>
      <c r="C227" s="764"/>
      <c r="D227" s="765"/>
      <c r="E227" s="764"/>
      <c r="F227" s="212" t="str">
        <f>IF(B216="Лікар-педіатр",Законод!$J$17,IF(B216="Лікар загальної практики - сімейний лікар",Законод!$J$21,IF(B216="Лікар-терапевт",Законод!$J$25,"х")))</f>
        <v>х</v>
      </c>
      <c r="G227" s="777" t="s">
        <v>158</v>
      </c>
      <c r="H227" s="777"/>
      <c r="I227" s="777"/>
      <c r="J227" s="777"/>
      <c r="K227" s="777"/>
      <c r="L227" s="169">
        <f>IF($B$216="Лікар загальної практики - сімейний лікар",IF(L220&gt;=Законод!$J$22,'01_Доходи'!L220-('01_Доходи'!L221+'01_Доходи'!L222+'01_Доходи'!L223+'01_Доходи'!L224+'01_Доходи'!L225+'01_Доходи'!L226),0),IF($B$216="Лікар-педіатр",IF(L220&gt;=Законод!$J$18,'01_Доходи'!L220-('01_Доходи'!L221+'01_Доходи'!L222+'01_Доходи'!L223+'01_Доходи'!L224+'01_Доходи'!L225+'01_Доходи'!L226),0),IF($B$216="Лікар-терапевт",IF('01_Доходи'!L220&gt;=Законод!$J$26,L220-Законод!$I$27,0),0)))</f>
        <v>0</v>
      </c>
      <c r="M227" s="767"/>
      <c r="N227" s="777" t="s">
        <v>158</v>
      </c>
      <c r="O227" s="777"/>
      <c r="P227" s="777"/>
      <c r="Q227" s="777"/>
      <c r="R227" s="777"/>
      <c r="S227" s="169">
        <f>IF($B$216="Лікар загальної практики - сімейний лікар",IF(S220&gt;=Законод!$J$22,'01_Доходи'!S220-('01_Доходи'!S221+'01_Доходи'!S222+'01_Доходи'!S223+'01_Доходи'!S224+'01_Доходи'!S225+'01_Доходи'!S226),0),IF($B$216="Лікар-педіатр",IF(S220&gt;=Законод!$J$18,'01_Доходи'!S220-('01_Доходи'!S221+'01_Доходи'!S222+'01_Доходи'!S223+'01_Доходи'!S224+'01_Доходи'!S225+'01_Доходи'!S226),0),IF($B$216="Лікар-терапевт",IF('01_Доходи'!S220&gt;=Законод!$J$26,S220-Законод!$I$27,0),0)))</f>
        <v>0</v>
      </c>
      <c r="T227" s="767"/>
      <c r="U227" s="777" t="s">
        <v>158</v>
      </c>
      <c r="V227" s="777"/>
      <c r="W227" s="777"/>
      <c r="X227" s="777"/>
      <c r="Y227" s="777"/>
      <c r="Z227" s="169">
        <f>IF($B$216="Лікар загальної практики - сімейний лікар",IF(Z220&gt;=Законод!$J$22,'01_Доходи'!Z220-('01_Доходи'!Z221+'01_Доходи'!Z222+'01_Доходи'!Z223+'01_Доходи'!Z224+'01_Доходи'!Z225+'01_Доходи'!Z226),0),IF($B$216="Лікар-педіатр",IF(Z220&gt;=Законод!$J$18,'01_Доходи'!Z220-('01_Доходи'!Z221+'01_Доходи'!Z222+'01_Доходи'!Z223+'01_Доходи'!Z224+'01_Доходи'!Z225+'01_Доходи'!Z226),0),IF($B$216="Лікар-терапевт",IF('01_Доходи'!Z220&gt;=Законод!$J$26,Z220-Законод!$I$27,0),0)))</f>
        <v>0</v>
      </c>
      <c r="AA227" s="767"/>
      <c r="AB227" s="777" t="s">
        <v>158</v>
      </c>
      <c r="AC227" s="777"/>
      <c r="AD227" s="777"/>
      <c r="AE227" s="777"/>
      <c r="AF227" s="777"/>
      <c r="AG227" s="169">
        <f>IF($B$216="Лікар загальної практики - сімейний лікар",IF(AG220&gt;=Законод!$J$22,'01_Доходи'!AG220-('01_Доходи'!AG221+'01_Доходи'!AG222+'01_Доходи'!AG223+'01_Доходи'!AG224+'01_Доходи'!AG225+'01_Доходи'!AG226),0),IF($B$216="Лікар-педіатр",IF(AG220&gt;=Законод!$J$18,'01_Доходи'!AG220-('01_Доходи'!AG221+'01_Доходи'!AG222+'01_Доходи'!AG223+'01_Доходи'!AG224+'01_Доходи'!AG225+'01_Доходи'!AG226),0),IF($B$216="Лікар-терапевт",IF('01_Доходи'!AG220&gt;=Законод!$J$26,AG220-Законод!$I$27,0),0)))</f>
        <v>0</v>
      </c>
      <c r="AH227" s="767"/>
      <c r="AI227" s="188"/>
      <c r="AJ227" s="772"/>
      <c r="AK227" s="775"/>
      <c r="AL227" s="775"/>
      <c r="AM227" s="759"/>
      <c r="AN227" s="189">
        <f>IF(B216="Лікар загальної практики - сімейний лікар",L227*Законод!$C$9/4*Законод!$J$16,IF(B216="Лікар-педіатр",L227*Законод!$C$9/4*Законод!$J$16,IF(B216="Лікар-терапевт",L227*Законод!$C$9/4*Законод!$J$16,0)))</f>
        <v>0</v>
      </c>
      <c r="AO227" s="189">
        <f>IF(B216="Лікар загальної практики - сімейний лікар",S227*Законод!$C$9/4*Законод!$J$16,IF(B216="Лікар-педіатр",S227*Законод!$C$9/4*Законод!$J$16,IF(B216="Лікар-терапевт",S227*Законод!$C$9/4*Законод!$J$16,0)))</f>
        <v>0</v>
      </c>
      <c r="AP227" s="189">
        <f>IF(B216="Лікар загальної практики - сімейний лікар",S227*Законод!$C$9/4*Законод!$J$16,IF(B216="Лікар-педіатр",S227*Законод!$C$9/4*Законод!$J$16,IF(B216="Лікар-терапевт",S227*Законод!$C$9/4*Законод!$J$16,0)))</f>
        <v>0</v>
      </c>
      <c r="AQ227" s="189">
        <f>IF(B216="Лікар загальної практики - сімейний лікар",AG227*Законод!$C$9/4*Законод!$J$16,IF(B216="Лікар-педіатр",AG227*Законод!$C$9/4*Законод!$J$16,IF(B216="Лікар-терапевт",AG227*Законод!$C$9/4*Законод!$J$16,0)))</f>
        <v>0</v>
      </c>
      <c r="AR227" s="190">
        <f t="shared" ref="AR227" si="57">SUM(AN227:AQ227)</f>
        <v>0</v>
      </c>
    </row>
    <row r="228" spans="1:44" s="220" customFormat="1" ht="23.45" customHeight="1" thickBot="1" x14ac:dyDescent="0.3">
      <c r="A228" s="216"/>
      <c r="B228" s="217"/>
      <c r="C228" s="217"/>
      <c r="D228" s="217"/>
      <c r="E228" s="217"/>
      <c r="F228" s="218"/>
      <c r="G228" s="219"/>
      <c r="H228" s="219"/>
      <c r="L228" s="221"/>
      <c r="S228" s="221"/>
      <c r="Z228" s="221"/>
      <c r="AG228" s="221"/>
      <c r="AM228" s="222"/>
      <c r="AR228" s="223"/>
    </row>
    <row r="229" spans="1:44" s="164" customFormat="1" ht="27.6" customHeight="1" x14ac:dyDescent="0.3">
      <c r="A229" s="167">
        <f>A216+1</f>
        <v>16</v>
      </c>
      <c r="B229" s="763"/>
      <c r="C229" s="764"/>
      <c r="D229" s="765"/>
      <c r="E229" s="764"/>
      <c r="F229" s="207" t="s">
        <v>422</v>
      </c>
      <c r="G229" s="169">
        <f>IF($B$229="Лікар-педіатр",G232*L229,IF($B$229="Лікар-терапевт","х",IF($B$229="Лікар загальної практики - сімейний лікар",G232*L229,0)))</f>
        <v>0</v>
      </c>
      <c r="H229" s="169">
        <f>IF($B$229="Лікар-педіатр",H232*L229,IF($B$229="Лікар-терапевт","х",IF($B$229="Лікар загальної практики - сімейний лікар",H232*L229,0)))</f>
        <v>0</v>
      </c>
      <c r="I229" s="169">
        <f>IF($B$229="Лікар-педіатр","x",IF($B$229="Лікар-терапевт",I232*L229,IF($B$229="Лікар загальної практики - сімейний лікар",I232*L229,0)))</f>
        <v>0</v>
      </c>
      <c r="J229" s="169">
        <f>IF($B$229="Лікар-педіатр","x",IF($B$229="Лікар-терапевт",J232*L229,IF($B$229="Лікар загальної практики - сімейний лікар",J232*L229,0)))</f>
        <v>0</v>
      </c>
      <c r="K229" s="169">
        <f>IF($B$229="Лікар-педіатр","x",IF($B$229="Лікар-терапевт",K232*L229,IF($B$229="Лікар загальної практики - сімейний лікар",K232*L229,0)))</f>
        <v>0</v>
      </c>
      <c r="L229" s="542">
        <v>0</v>
      </c>
      <c r="M229" s="767">
        <v>0</v>
      </c>
      <c r="N229" s="169">
        <f>IF($B$229="Лікар-педіатр",N232*S229,IF($B$229="Лікар-терапевт","х",IF($B$229="Лікар загальної практики - сімейний лікар",N232*S229,0)))</f>
        <v>0</v>
      </c>
      <c r="O229" s="169">
        <f>IF($B$229="Лікар-педіатр",O232*S229,IF($B$229="Лікар-терапевт","х",IF($B$229="Лікар загальної практики - сімейний лікар",O232*S229,0)))</f>
        <v>0</v>
      </c>
      <c r="P229" s="169">
        <f>IF($B$229="Лікар-педіатр","x",IF($B$229="Лікар-терапевт",P232*S229,IF($B$229="Лікар загальної практики - сімейний лікар",P232*S229,0)))</f>
        <v>0</v>
      </c>
      <c r="Q229" s="169">
        <f>IF($B$229="Лікар-педіатр","x",IF($B$229="Лікар-терапевт",Q232*S229,IF($B$229="Лікар загальної практики - сімейний лікар",Q232*S229,0)))</f>
        <v>0</v>
      </c>
      <c r="R229" s="169">
        <f>IF($B$229="Лікар-педіатр","x",IF($B$229="Лікар-терапевт",R232*S229,IF($B$229="Лікар загальної практики - сімейний лікар",R232*S229,0)))</f>
        <v>0</v>
      </c>
      <c r="S229" s="542">
        <v>0</v>
      </c>
      <c r="T229" s="767">
        <v>0</v>
      </c>
      <c r="U229" s="169">
        <f>IF($B$229="Лікар-педіатр",U232*Z229,IF($B$229="Лікар-терапевт","х",IF($B$229="Лікар загальної практики - сімейний лікар",U232*Z229,0)))</f>
        <v>0</v>
      </c>
      <c r="V229" s="169">
        <f>IF($B$229="Лікар-педіатр",V232*Z229,IF($B$229="Лікар-терапевт","х",IF($B$229="Лікар загальної практики - сімейний лікар",V232*Z229,0)))</f>
        <v>0</v>
      </c>
      <c r="W229" s="169">
        <f>IF($B$229="Лікар-педіатр","x",IF($B$229="Лікар-терапевт",W232*Z229,IF($B$229="Лікар загальної практики - сімейний лікар",W232*Z229,0)))</f>
        <v>0</v>
      </c>
      <c r="X229" s="169">
        <f>IF($B$229="Лікар-педіатр","x",IF($B$229="Лікар-терапевт",X232*Z229,IF($B$229="Лікар загальної практики - сімейний лікар",X232*Z229,0)))</f>
        <v>0</v>
      </c>
      <c r="Y229" s="169">
        <f>IF($B$229="Лікар-педіатр","x",IF($B$229="Лікар-терапевт",Y232*Z229,IF($B$229="Лікар загальної практики - сімейний лікар",Y232*Z229,0)))</f>
        <v>0</v>
      </c>
      <c r="Z229" s="542">
        <v>0</v>
      </c>
      <c r="AA229" s="767">
        <v>0</v>
      </c>
      <c r="AB229" s="169">
        <f>IF($B$229="Лікар-педіатр",AB232*AG229,IF($B$229="Лікар-терапевт","х",IF($B$229="Лікар загальної практики - сімейний лікар",AB232*AG229,0)))</f>
        <v>0</v>
      </c>
      <c r="AC229" s="169">
        <f>IF($B$229="Лікар-педіатр",AC232*AG229,IF($B$229="Лікар-терапевт","х",IF($B$229="Лікар загальної практики - сімейний лікар",AC232*AG229,0)))</f>
        <v>0</v>
      </c>
      <c r="AD229" s="169">
        <f>IF($B$229="Лікар-педіатр","x",IF($B$229="Лікар-терапевт",AD232*AG229,IF($B$229="Лікар загальної практики - сімейний лікар",AD232*AG229,0)))</f>
        <v>0</v>
      </c>
      <c r="AE229" s="169">
        <f>IF($B$229="Лікар-педіатр","x",IF($B$229="Лікар-терапевт",AE232*AG229,IF($B$229="Лікар загальної практики - сімейний лікар",AE232*AG229,0)))</f>
        <v>0</v>
      </c>
      <c r="AF229" s="169">
        <f>IF($B$229="Лікар-педіатр","x",IF($B$229="Лікар-терапевт",AF232*AG229,IF($B$229="Лікар загальної практики - сімейний лікар",AF232*AG229,0)))</f>
        <v>0</v>
      </c>
      <c r="AG229" s="542">
        <v>0</v>
      </c>
      <c r="AH229" s="767">
        <v>0</v>
      </c>
      <c r="AI229" s="525">
        <f>A229</f>
        <v>16</v>
      </c>
      <c r="AJ229" s="770">
        <f>B229</f>
        <v>0</v>
      </c>
      <c r="AK229" s="773">
        <f>C229</f>
        <v>0</v>
      </c>
      <c r="AL229" s="773">
        <f>D229</f>
        <v>0</v>
      </c>
      <c r="AM229" s="760" t="s">
        <v>568</v>
      </c>
      <c r="AN229" s="778">
        <f>SUM(AN234:AN240)</f>
        <v>0</v>
      </c>
      <c r="AO229" s="778">
        <f>SUM(AO234:AO240)</f>
        <v>0</v>
      </c>
      <c r="AP229" s="778">
        <f>SUM(AP234:AP240)</f>
        <v>0</v>
      </c>
      <c r="AQ229" s="778">
        <f>SUM(AQ234:AQ240)</f>
        <v>0</v>
      </c>
      <c r="AR229" s="781">
        <f>SUM(AN229:AQ233)</f>
        <v>0</v>
      </c>
    </row>
    <row r="230" spans="1:44" s="52" customFormat="1" ht="28.15" customHeight="1" x14ac:dyDescent="0.25">
      <c r="A230" s="170"/>
      <c r="B230" s="763"/>
      <c r="C230" s="764"/>
      <c r="D230" s="765"/>
      <c r="E230" s="764"/>
      <c r="F230" s="207" t="s">
        <v>423</v>
      </c>
      <c r="G230" s="169">
        <f>IF($B$229="Лікар-педіатр",G232*L230,IF($B$229="Лікар-терапевт","х",IF($B$229="Лікар загальної практики - сімейний лікар",G232*L230,0)))</f>
        <v>0</v>
      </c>
      <c r="H230" s="169">
        <f>IF($B$229="Лікар-педіатр",H232*L230,IF($B$229="Лікар-терапевт","х",IF($B$229="Лікар загальної практики - сімейний лікар",H232*L230,0)))</f>
        <v>0</v>
      </c>
      <c r="I230" s="169">
        <f>IF($B$229="Лікар-педіатр","x",IF($B$229="Лікар-терапевт",I232*L230,IF($B$229="Лікар загальної практики - сімейний лікар",I232*L230,0)))</f>
        <v>0</v>
      </c>
      <c r="J230" s="169">
        <f>IF($B$229="Лікар-педіатр","x",IF($B$229="Лікар-терапевт",J232*L230,IF($B$229="Лікар загальної практики - сімейний лікар",J232*L230,0)))</f>
        <v>0</v>
      </c>
      <c r="K230" s="169">
        <f>IF($B$229="Лікар-педіатр","x",IF($B$229="Лікар-терапевт",K232*L230,IF($B$229="Лікар загальної практики - сімейний лікар",K232*L230,0)))</f>
        <v>0</v>
      </c>
      <c r="L230" s="542">
        <v>0</v>
      </c>
      <c r="M230" s="767"/>
      <c r="N230" s="169">
        <f>IF($B$229="Лікар-педіатр",N232*S230,IF($B$229="Лікар-терапевт","х",IF($B$229="Лікар загальної практики - сімейний лікар",N232*S230,0)))</f>
        <v>0</v>
      </c>
      <c r="O230" s="169">
        <f>IF($B$229="Лікар-педіатр",O232*S230,IF($B$229="Лікар-терапевт","х",IF($B$229="Лікар загальної практики - сімейний лікар",O232*S230,0)))</f>
        <v>0</v>
      </c>
      <c r="P230" s="169">
        <f>IF($B$229="Лікар-педіатр","x",IF($B$229="Лікар-терапевт",P232*S230,IF($B$229="Лікар загальної практики - сімейний лікар",P232*S230,0)))</f>
        <v>0</v>
      </c>
      <c r="Q230" s="169">
        <f>IF($B$229="Лікар-педіатр","x",IF($B$229="Лікар-терапевт",Q232*S230,IF($B$229="Лікар загальної практики - сімейний лікар",Q232*S230,0)))</f>
        <v>0</v>
      </c>
      <c r="R230" s="169">
        <f>IF($B$229="Лікар-педіатр","x",IF($B$229="Лікар-терапевт",R232*S230,IF($B$229="Лікар загальної практики - сімейний лікар",R232*S230,0)))</f>
        <v>0</v>
      </c>
      <c r="S230" s="542">
        <v>0</v>
      </c>
      <c r="T230" s="767"/>
      <c r="U230" s="169">
        <f>IF($B$229="Лікар-педіатр",U232*Z230,IF($B$229="Лікар-терапевт","х",IF($B$229="Лікар загальної практики - сімейний лікар",U232*Z230,0)))</f>
        <v>0</v>
      </c>
      <c r="V230" s="169">
        <f>IF($B$229="Лікар-педіатр",V232*Z230,IF($B$229="Лікар-терапевт","х",IF($B$229="Лікар загальної практики - сімейний лікар",V232*Z230,0)))</f>
        <v>0</v>
      </c>
      <c r="W230" s="169">
        <f>IF($B$229="Лікар-педіатр","x",IF($B$229="Лікар-терапевт",W232*Z230,IF($B$229="Лікар загальної практики - сімейний лікар",W232*Z230,0)))</f>
        <v>0</v>
      </c>
      <c r="X230" s="169">
        <f>IF($B$229="Лікар-педіатр","x",IF($B$229="Лікар-терапевт",X232*Z230,IF($B$229="Лікар загальної практики - сімейний лікар",X232*Z230,0)))</f>
        <v>0</v>
      </c>
      <c r="Y230" s="169">
        <f>IF($B$229="Лікар-педіатр","x",IF($B$229="Лікар-терапевт",Y232*Z230,IF($B$229="Лікар загальної практики - сімейний лікар",Y232*Z230,0)))</f>
        <v>0</v>
      </c>
      <c r="Z230" s="542">
        <v>0</v>
      </c>
      <c r="AA230" s="767"/>
      <c r="AB230" s="169">
        <f>IF($B$229="Лікар-педіатр",AB232*AG230,IF($B$229="Лікар-терапевт","х",IF($B$229="Лікар загальної практики - сімейний лікар",AB232*AG230,0)))</f>
        <v>0</v>
      </c>
      <c r="AC230" s="169">
        <f>IF($B$229="Лікар-педіатр",AC232*AG230,IF($B$229="Лікар-терапевт","х",IF($B$229="Лікар загальної практики - сімейний лікар",AC232*AG230,0)))</f>
        <v>0</v>
      </c>
      <c r="AD230" s="169">
        <f>IF($B$229="Лікар-педіатр","x",IF($B$229="Лікар-терапевт",AD232*AG230,IF($B$229="Лікар загальної практики - сімейний лікар",AD232*AG230,0)))</f>
        <v>0</v>
      </c>
      <c r="AE230" s="169">
        <f>IF($B$229="Лікар-педіатр","x",IF($B$229="Лікар-терапевт",AE232*AG230,IF($B$229="Лікар загальної практики - сімейний лікар",AE232*AG230,0)))</f>
        <v>0</v>
      </c>
      <c r="AF230" s="169">
        <f>IF($B$229="Лікар-педіатр","x",IF($B$229="Лікар-терапевт",AF232*AG230,IF($B$229="Лікар загальної практики - сімейний лікар",AF232*AG230,0)))</f>
        <v>0</v>
      </c>
      <c r="AG230" s="542">
        <v>0</v>
      </c>
      <c r="AH230" s="767"/>
      <c r="AI230" s="171"/>
      <c r="AJ230" s="771"/>
      <c r="AK230" s="774"/>
      <c r="AL230" s="774"/>
      <c r="AM230" s="761"/>
      <c r="AN230" s="779"/>
      <c r="AO230" s="779"/>
      <c r="AP230" s="779"/>
      <c r="AQ230" s="779"/>
      <c r="AR230" s="782"/>
    </row>
    <row r="231" spans="1:44" s="92" customFormat="1" ht="31.15" customHeight="1" x14ac:dyDescent="0.25">
      <c r="A231" s="213"/>
      <c r="B231" s="763"/>
      <c r="C231" s="764"/>
      <c r="D231" s="765"/>
      <c r="E231" s="764"/>
      <c r="F231" s="214" t="s">
        <v>424</v>
      </c>
      <c r="G231" s="172">
        <v>0</v>
      </c>
      <c r="H231" s="172">
        <v>0</v>
      </c>
      <c r="I231" s="172">
        <v>0</v>
      </c>
      <c r="J231" s="172">
        <f>IF(B229="Лікар загальної практики - сімейний лікар"," ",IF(B229="Лікар-педіатр","х",IF(B229="Лікар-терапевт"," ",0)))</f>
        <v>0</v>
      </c>
      <c r="K231" s="172">
        <f>IF(B229="Лікар загальної практики - сімейний лікар"," ",IF(B229="Лікар-педіатр","х",IF(B229="Лікар-терапевт"," ",0)))</f>
        <v>0</v>
      </c>
      <c r="L231" s="173">
        <f>SUM(G231:K231)</f>
        <v>0</v>
      </c>
      <c r="M231" s="767"/>
      <c r="N231" s="172">
        <v>0</v>
      </c>
      <c r="O231" s="172">
        <v>0</v>
      </c>
      <c r="P231" s="172">
        <v>0</v>
      </c>
      <c r="Q231" s="172">
        <f>IF(B229="Лікар загальної практики - сімейний лікар"," ",IF(B229="Лікар-педіатр","х",IF(B229="Лікар-терапевт"," ",0)))</f>
        <v>0</v>
      </c>
      <c r="R231" s="172">
        <f>IF(B229="Лікар загальної практики - сімейний лікар"," ",IF(B229="Лікар-педіатр","х",IF(B229="Лікар-терапевт"," ",0)))</f>
        <v>0</v>
      </c>
      <c r="S231" s="173">
        <f>SUM(N231:R231)</f>
        <v>0</v>
      </c>
      <c r="T231" s="767"/>
      <c r="U231" s="172">
        <v>0</v>
      </c>
      <c r="V231" s="172">
        <v>0</v>
      </c>
      <c r="W231" s="172">
        <v>0</v>
      </c>
      <c r="X231" s="172">
        <f>IF(B229="Лікар загальної практики - сімейний лікар"," ",IF(B229="Лікар-педіатр","х",IF(B229="Лікар-терапевт"," ",0)))</f>
        <v>0</v>
      </c>
      <c r="Y231" s="172">
        <f>IF(B229="Лікар загальної практики - сімейний лікар"," ",IF(B229="Лікар-педіатр","х",IF(B229="Лікар-терапевт"," ",0)))</f>
        <v>0</v>
      </c>
      <c r="Z231" s="173">
        <f>SUM(U231:Y231)</f>
        <v>0</v>
      </c>
      <c r="AA231" s="767"/>
      <c r="AB231" s="172">
        <v>0</v>
      </c>
      <c r="AC231" s="172">
        <v>0</v>
      </c>
      <c r="AD231" s="172">
        <v>0</v>
      </c>
      <c r="AE231" s="172">
        <f>IF(B229="Лікар загальної практики - сімейний лікар"," ",IF(B229="Лікар-педіатр","х",IF(B229="Лікар-терапевт"," ",0)))</f>
        <v>0</v>
      </c>
      <c r="AF231" s="172">
        <f>IF(B229="Лікар загальної практики - сімейний лікар"," ",IF(B229="Лікар-педіатр","х",IF(B229="Лікар-терапевт"," ",0)))</f>
        <v>0</v>
      </c>
      <c r="AG231" s="173">
        <f>SUM(AB231:AF231)</f>
        <v>0</v>
      </c>
      <c r="AH231" s="767"/>
      <c r="AI231" s="215"/>
      <c r="AJ231" s="771"/>
      <c r="AK231" s="774"/>
      <c r="AL231" s="774"/>
      <c r="AM231" s="761"/>
      <c r="AN231" s="779"/>
      <c r="AO231" s="779"/>
      <c r="AP231" s="779"/>
      <c r="AQ231" s="779"/>
      <c r="AR231" s="782"/>
    </row>
    <row r="232" spans="1:44" s="52" customFormat="1" ht="31.9" customHeight="1" thickBot="1" x14ac:dyDescent="0.3">
      <c r="A232" s="170"/>
      <c r="B232" s="763"/>
      <c r="C232" s="764"/>
      <c r="D232" s="765"/>
      <c r="E232" s="764"/>
      <c r="F232" s="209" t="s">
        <v>161</v>
      </c>
      <c r="G232" s="176">
        <f>IF($B$229="Лікар-педіатр",G231/L231,IF($B$229="Лікар-терапевт","х",IF($B$229="Лікар загальної практики - сімейний лікар",G231/L231,0)))</f>
        <v>0</v>
      </c>
      <c r="H232" s="176">
        <f>IF($B$229="Лікар-педіатр",H231/L231,IF($B$229="Лікар-терапевт","х",IF($B$229="Лікар загальної практики - сімейний лікар",H231/L231,0)))</f>
        <v>0</v>
      </c>
      <c r="I232" s="176">
        <f>IF($B$229="Лікар-педіатр","x",IF($B$229="Лікар-терапевт",I231/L231,IF($B$229="Лікар загальної практики - сімейний лікар",I231/L231,0)))</f>
        <v>0</v>
      </c>
      <c r="J232" s="176">
        <f>IF($B$229="Лікар-педіатр","x",IF($B$229="Лікар-терапевт",J231/L231,IF($B$229="Лікар загальної практики - сімейний лікар",J231/L231,0)))</f>
        <v>0</v>
      </c>
      <c r="K232" s="176">
        <f>IF($B$229="Лікар-педіатр","x",IF($B$229="Лікар-терапевт",K231/L231,IF($B$229="Лікар загальної практики - сімейний лікар",K231/L231,0)))</f>
        <v>0</v>
      </c>
      <c r="L232" s="176">
        <f>SUM(G232:K232)</f>
        <v>0</v>
      </c>
      <c r="M232" s="767"/>
      <c r="N232" s="176">
        <f>IF($B$229="Лікар-педіатр",N231/S231,IF($B$229="Лікар-терапевт","х",IF($B$229="Лікар загальної практики - сімейний лікар",N231/S231,0)))</f>
        <v>0</v>
      </c>
      <c r="O232" s="176">
        <f>IF($B$229="Лікар-педіатр",O231/S231,IF($B$229="Лікар-терапевт","х",IF($B$229="Лікар загальної практики - сімейний лікар",O231/S231,0)))</f>
        <v>0</v>
      </c>
      <c r="P232" s="176">
        <f>IF($B$229="Лікар-педіатр","x",IF($B$229="Лікар-терапевт",P231/S231,IF($B$229="Лікар загальної практики - сімейний лікар",P231/S231,0)))</f>
        <v>0</v>
      </c>
      <c r="Q232" s="176">
        <f>IF($B$229="Лікар-педіатр","x",IF($B$229="Лікар-терапевт",Q231/S231,IF($B$229="Лікар загальної практики - сімейний лікар",Q231/S231,0)))</f>
        <v>0</v>
      </c>
      <c r="R232" s="176">
        <f>IF($B$229="Лікар-педіатр","x",IF($B$229="Лікар-терапевт",R231/S231,IF($B$229="Лікар загальної практики - сімейний лікар",R231/S231,0)))</f>
        <v>0</v>
      </c>
      <c r="S232" s="176">
        <f>SUM(N232:R232)</f>
        <v>0</v>
      </c>
      <c r="T232" s="767"/>
      <c r="U232" s="176">
        <f>IF($B$229="Лікар-педіатр",U231/Z231,IF($B$229="Лікар-терапевт","х",IF($B$229="Лікар загальної практики - сімейний лікар",U231/Z231,0)))</f>
        <v>0</v>
      </c>
      <c r="V232" s="176">
        <f>IF($B$229="Лікар-педіатр",V231/Z231,IF($B$229="Лікар-терапевт","х",IF($B$229="Лікар загальної практики - сімейний лікар",V231/Z231,0)))</f>
        <v>0</v>
      </c>
      <c r="W232" s="176">
        <f>IF($B$229="Лікар-педіатр","x",IF($B$229="Лікар-терапевт",W231/Z231,IF($B$229="Лікар загальної практики - сімейний лікар",W231/Z231,0)))</f>
        <v>0</v>
      </c>
      <c r="X232" s="176">
        <f>IF($B$229="Лікар-педіатр","x",IF($B$229="Лікар-терапевт",X231/Z231,IF($B$229="Лікар загальної практики - сімейний лікар",X231/Z231,0)))</f>
        <v>0</v>
      </c>
      <c r="Y232" s="176">
        <f>IF($B$229="Лікар-педіатр","x",IF($B$229="Лікар-терапевт",Y231/Z231,IF($B$229="Лікар загальної практики - сімейний лікар",Y231/Z231,0)))</f>
        <v>0</v>
      </c>
      <c r="Z232" s="176">
        <f>SUM(U232:Y232)</f>
        <v>0</v>
      </c>
      <c r="AA232" s="767"/>
      <c r="AB232" s="176">
        <f>IF($B$229="Лікар-педіатр",AB231/AG231,IF($B$229="Лікар-терапевт","х",IF($B$229="Лікар загальної практики - сімейний лікар",AB231/AG231,0)))</f>
        <v>0</v>
      </c>
      <c r="AC232" s="176">
        <f>IF($B$229="Лікар-педіатр",AC231/AG231,IF($B$229="Лікар-терапевт","х",IF($B$229="Лікар загальної практики - сімейний лікар",AC231/AG231,0)))</f>
        <v>0</v>
      </c>
      <c r="AD232" s="176">
        <f>IF($B$229="Лікар-педіатр","x",IF($B$229="Лікар-терапевт",AD231/AG231,IF($B$229="Лікар загальної практики - сімейний лікар",AD231/AG231,0)))</f>
        <v>0</v>
      </c>
      <c r="AE232" s="176">
        <f>IF($B$229="Лікар-педіатр","x",IF($B$229="Лікар-терапевт",AE231/AG231,IF($B$229="Лікар загальної практики - сімейний лікар",AE231/AG231,0)))</f>
        <v>0</v>
      </c>
      <c r="AF232" s="176">
        <f>IF($B$229="Лікар-педіатр","x",IF($B$229="Лікар-терапевт",AF231/AG231,IF($B$229="Лікар загальної практики - сімейний лікар",AF231/AG231,0)))</f>
        <v>0</v>
      </c>
      <c r="AG232" s="176">
        <f>SUM(AB232:AF232)</f>
        <v>0</v>
      </c>
      <c r="AH232" s="767"/>
      <c r="AI232" s="174"/>
      <c r="AJ232" s="771"/>
      <c r="AK232" s="774"/>
      <c r="AL232" s="774"/>
      <c r="AM232" s="761"/>
      <c r="AN232" s="779"/>
      <c r="AO232" s="779"/>
      <c r="AP232" s="779"/>
      <c r="AQ232" s="779"/>
      <c r="AR232" s="782"/>
    </row>
    <row r="233" spans="1:44" s="52" customFormat="1" ht="45" customHeight="1" thickBot="1" x14ac:dyDescent="0.3">
      <c r="A233" s="170"/>
      <c r="B233" s="763"/>
      <c r="C233" s="764"/>
      <c r="D233" s="765"/>
      <c r="E233" s="784"/>
      <c r="F233" s="177" t="s">
        <v>425</v>
      </c>
      <c r="G233" s="178">
        <f>IF($B$229="Лікар загальної практики - сімейний лікар",AVERAGE(G229:G231),IF($B$229="Лікар-педіатр",AVERAGE(G229:G231),IF($B$229="Лікар-терапевт","х",0)))</f>
        <v>0</v>
      </c>
      <c r="H233" s="178">
        <f>IF($B$229="Лікар загальної практики - сімейний лікар",AVERAGE(H229:H231),IF($B$229="Лікар-педіатр",AVERAGE(H229:H231),IF($B$229="Лікар-терапевт","х",0)))</f>
        <v>0</v>
      </c>
      <c r="I233" s="178">
        <f>IF($B$229="Лікар загальної практики - сімейний лікар",AVERAGE(I229:I231),IF($B$229="Лікар-педіатр","x",IF($B$229="Лікар-терапевт",AVERAGE(I229:I231),0)))</f>
        <v>0</v>
      </c>
      <c r="J233" s="178">
        <f>IF($B$229="Лікар загальної практики - сімейний лікар",AVERAGE(J229:J231),IF($B$229="Лікар-педіатр","x",IF($B$229="Лікар-терапевт",AVERAGE(J229:J231),0)))</f>
        <v>0</v>
      </c>
      <c r="K233" s="178">
        <f>IF($B$229="Лікар загальної практики - сімейний лікар",AVERAGE(K229:K231),IF($B$229="Лікар-педіатр","x",IF($B$229="Лікар-терапевт",AVERAGE(K229:K231),0)))</f>
        <v>0</v>
      </c>
      <c r="L233" s="179">
        <f>SUM(G233:K233)</f>
        <v>0</v>
      </c>
      <c r="M233" s="768"/>
      <c r="N233" s="178">
        <f>IF($B$229="Лікар загальної практики - сімейний лікар",AVERAGE(N229:N231),IF($B$229="Лікар-педіатр",AVERAGE(N229:N231),IF($B$229="Лікар-терапевт","х",0)))</f>
        <v>0</v>
      </c>
      <c r="O233" s="178">
        <f>IF($B$229="Лікар загальної практики - сімейний лікар",AVERAGE(O229:O231),IF($B$229="Лікар-педіатр",AVERAGE(O229:O231),IF($B$229="Лікар-терапевт","х",0)))</f>
        <v>0</v>
      </c>
      <c r="P233" s="178">
        <f>IF($B$229="Лікар загальної практики - сімейний лікар",AVERAGE(P229:P231),IF($B$229="Лікар-педіатр","x",IF($B$229="Лікар-терапевт",AVERAGE(P229:P231),0)))</f>
        <v>0</v>
      </c>
      <c r="Q233" s="178">
        <f>IF($B$229="Лікар загальної практики - сімейний лікар",AVERAGE(Q229:Q231),IF($B$229="Лікар-педіатр","x",IF($B$229="Лікар-терапевт",AVERAGE(Q229:Q231),0)))</f>
        <v>0</v>
      </c>
      <c r="R233" s="178">
        <f>IF($B$229="Лікар загальної практики - сімейний лікар",AVERAGE(R229:R231),IF($B$229="Лікар-педіатр","x",IF($B$229="Лікар-терапевт",AVERAGE(R229:R231),0)))</f>
        <v>0</v>
      </c>
      <c r="S233" s="179">
        <f>SUM(N233:R233)</f>
        <v>0</v>
      </c>
      <c r="T233" s="768"/>
      <c r="U233" s="178">
        <f>IF($B$229="Лікар загальної практики - сімейний лікар",AVERAGE(U229:U231),IF($B$229="Лікар-педіатр",AVERAGE(U229:U231),IF($B$229="Лікар-терапевт","х",0)))</f>
        <v>0</v>
      </c>
      <c r="V233" s="178">
        <f>IF($B$229="Лікар загальної практики - сімейний лікар",AVERAGE(V229:V231),IF($B$229="Лікар-педіатр",AVERAGE(V229:V231),IF($B$229="Лікар-терапевт","х",0)))</f>
        <v>0</v>
      </c>
      <c r="W233" s="178">
        <f>IF($B$229="Лікар загальної практики - сімейний лікар",AVERAGE(W229:W231),IF($B$229="Лікар-педіатр","x",IF($B$229="Лікар-терапевт",AVERAGE(W229:W231),0)))</f>
        <v>0</v>
      </c>
      <c r="X233" s="178">
        <f>IF($B$229="Лікар загальної практики - сімейний лікар",AVERAGE(X229:X231),IF($B$229="Лікар-педіатр","x",IF($B$229="Лікар-терапевт",AVERAGE(X229:X231),0)))</f>
        <v>0</v>
      </c>
      <c r="Y233" s="178">
        <f>IF($B$229="Лікар загальної практики - сімейний лікар",AVERAGE(Y229:Y231),IF($B$229="Лікар-педіатр","x",IF($B$229="Лікар-терапевт",AVERAGE(Y229:Y231),0)))</f>
        <v>0</v>
      </c>
      <c r="Z233" s="179">
        <f>SUM(U233:Y233)</f>
        <v>0</v>
      </c>
      <c r="AA233" s="768"/>
      <c r="AB233" s="178">
        <f>IF($B$229="Лікар загальної практики - сімейний лікар",AVERAGE(AB229:AB231),IF($B$229="Лікар-педіатр",AVERAGE(AB229:AB231),IF($B$229="Лікар-терапевт","х",0)))</f>
        <v>0</v>
      </c>
      <c r="AC233" s="178">
        <f>IF($B$229="Лікар загальної практики - сімейний лікар",AVERAGE(AC229:AC231),IF($B$229="Лікар-педіатр",AVERAGE(AC229:AC231),IF($B$229="Лікар-терапевт","х",0)))</f>
        <v>0</v>
      </c>
      <c r="AD233" s="178">
        <f>IF($B$229="Лікар загальної практики - сімейний лікар",AVERAGE(AD229:AD231),IF($B$229="Лікар-педіатр","x",IF($B$229="Лікар-терапевт",AVERAGE(AD229:AD231),0)))</f>
        <v>0</v>
      </c>
      <c r="AE233" s="178">
        <f>IF($B$229="Лікар загальної практики - сімейний лікар",AVERAGE(AE229:AE231),IF($B$229="Лікар-педіатр","x",IF($B$229="Лікар-терапевт",AVERAGE(AE229:AE231),0)))</f>
        <v>0</v>
      </c>
      <c r="AF233" s="178">
        <f>IF($B$229="Лікар загальної практики - сімейний лікар",AVERAGE(AF229:AF231),IF($B$229="Лікар-педіатр","x",IF($B$229="Лікар-терапевт",AVERAGE(AF229:AF231),0)))</f>
        <v>0</v>
      </c>
      <c r="AG233" s="179">
        <f>SUM(AB233:AF233)</f>
        <v>0</v>
      </c>
      <c r="AH233" s="769"/>
      <c r="AI233" s="174"/>
      <c r="AJ233" s="771"/>
      <c r="AK233" s="774"/>
      <c r="AL233" s="774"/>
      <c r="AM233" s="762"/>
      <c r="AN233" s="780"/>
      <c r="AO233" s="780"/>
      <c r="AP233" s="780"/>
      <c r="AQ233" s="780"/>
      <c r="AR233" s="783"/>
    </row>
    <row r="234" spans="1:44" s="52" customFormat="1" ht="40.5" x14ac:dyDescent="0.25">
      <c r="A234" s="170"/>
      <c r="B234" s="763"/>
      <c r="C234" s="764"/>
      <c r="D234" s="765"/>
      <c r="E234" s="764"/>
      <c r="F234" s="210" t="str">
        <f>IF(B229="Лікар-педіатр",Законод!$C$17,IF(B229="Лікар загальної практики - сімейний лікар",Законод!$C$21,IF(B229="Лікар-терапевт",Законод!$C$25,"х")))</f>
        <v>х</v>
      </c>
      <c r="G234" s="181">
        <f>IF($B$229="Лікар загальної практики - сімейний лікар",IF(L233&lt;=Законод!$C$22,G233,Законод!$C$22*'01_Доходи'!G232),IF($B$229="Лікар-педіатр",IF(L233&lt;=Законод!$C$18,G233,Законод!$C$18*'01_Доходи'!G232),IF($B$229="Лікар-терапевт","x",0)))</f>
        <v>0</v>
      </c>
      <c r="H234" s="181">
        <f>IF($B$229="Лікар загальної практики - сімейний лікар",IF(L233&lt;=Законод!$C$22,H233,Законод!$C$22*'01_Доходи'!H232),IF($B$229="Лікар-педіатр",IF(L233&lt;=Законод!$C$18,H233,Законод!$C$18*'01_Доходи'!H232),IF($B$229="Лікар-терапевт","x",0)))</f>
        <v>0</v>
      </c>
      <c r="I234" s="181">
        <f>IF($B$229="Лікар загальної практики - сімейний лікар",IF(L233&lt;=Законод!$C$22,I233,Законод!$C$22*'01_Доходи'!I232),IF($B$229="Лікар-педіатр","x",IF($B$229="Лікар-терапевт",IF(L233&lt;=Законод!$C$26,I233,Законод!$C$26*'01_Доходи'!I232),0)))</f>
        <v>0</v>
      </c>
      <c r="J234" s="181">
        <f>IF($B$229="Лікар загальної практики - сімейний лікар",IF(L233&lt;=Законод!$C$22,J233,Законод!$C$22*'01_Доходи'!J232),IF($B$229="Лікар-педіатр","x",IF($B$229="Лікар-терапевт",IF(L233&lt;=Законод!$C$26,J233,Законод!$C$26*'01_Доходи'!J232),0)))</f>
        <v>0</v>
      </c>
      <c r="K234" s="181">
        <f>IF($B$229="Лікар загальної практики - сімейний лікар",IF(L233&lt;=Законод!$C$22,K233,Законод!$C$22*'01_Доходи'!K232),IF($B$229="Лікар-педіатр","x",IF($B$229="Лікар-терапевт",IF(L233&lt;=Законод!$C$26,K233,Законод!$C$26*'01_Доходи'!K232),0)))</f>
        <v>0</v>
      </c>
      <c r="L234" s="182">
        <f>SUM(G234:K234)</f>
        <v>0</v>
      </c>
      <c r="M234" s="767"/>
      <c r="N234" s="181">
        <f>IF($B$229="Лікар загальної практики - сімейний лікар",IF(S233&lt;=Законод!$C$22,N233,Законод!$C$22*'01_Доходи'!N232),IF($B$229="Лікар-педіатр",IF(S233&lt;=Законод!$C$18,N233,Законод!$C$18*'01_Доходи'!N232),IF($B$229="Лікар-терапевт","x",0)))</f>
        <v>0</v>
      </c>
      <c r="O234" s="181">
        <f>IF($B$229="Лікар загальної практики - сімейний лікар",IF(S233&lt;=Законод!$C$22,O233,Законод!$C$22*'01_Доходи'!O232),IF($B$229="Лікар-педіатр",IF(S233&lt;=Законод!$C$18,O233,Законод!$C$18*'01_Доходи'!O232),IF($B$229="Лікар-терапевт","x",0)))</f>
        <v>0</v>
      </c>
      <c r="P234" s="181">
        <f>IF($B$229="Лікар загальної практики - сімейний лікар",IF(S233&lt;=Законод!$C$22,P233,Законод!$C$22*'01_Доходи'!P232),IF($B$229="Лікар-педіатр","x",IF($B$229="Лікар-терапевт",IF(S233&lt;=Законод!$C$26,P233,Законод!$C$26*'01_Доходи'!P232),0)))</f>
        <v>0</v>
      </c>
      <c r="Q234" s="181">
        <f>IF($B$229="Лікар загальної практики - сімейний лікар",IF(S233&lt;=Законод!$C$22,Q233,Законод!$C$22*'01_Доходи'!Q232),IF($B$229="Лікар-педіатр","x",IF($B$229="Лікар-терапевт",IF(S233&lt;=Законод!$C$26,Q233,Законод!$C$26*'01_Доходи'!Q232),0)))</f>
        <v>0</v>
      </c>
      <c r="R234" s="181">
        <f>IF($B$229="Лікар загальної практики - сімейний лікар",IF(S233&lt;=Законод!$C$22,R233,Законод!$C$22*'01_Доходи'!R232),IF($B$229="Лікар-педіатр","x",IF($B$229="Лікар-терапевт",IF(S233&lt;=Законод!$C$26,R233,Законод!$C$26*'01_Доходи'!R232),0)))</f>
        <v>0</v>
      </c>
      <c r="S234" s="182">
        <f>SUM(N234:R234)</f>
        <v>0</v>
      </c>
      <c r="T234" s="767"/>
      <c r="U234" s="181">
        <f>IF($B$229="Лікар загальної практики - сімейний лікар",IF(Z233&lt;=Законод!$C$22,U233,Законод!$C$22*'01_Доходи'!U232),IF($B$229="Лікар-педіатр",IF(Z233&lt;=Законод!$C$18,U233,Законод!$C$18*'01_Доходи'!U232),IF($B$229="Лікар-терапевт","x",0)))</f>
        <v>0</v>
      </c>
      <c r="V234" s="181">
        <f>IF($B$229="Лікар загальної практики - сімейний лікар",IF(Z233&lt;=Законод!$C$22,V233,Законод!$C$22*'01_Доходи'!V232),IF($B$229="Лікар-педіатр",IF(Z233&lt;=Законод!$C$18,V233,Законод!$C$18*'01_Доходи'!V232),IF($B$229="Лікар-терапевт","x",0)))</f>
        <v>0</v>
      </c>
      <c r="W234" s="181">
        <f>IF($B$229="Лікар загальної практики - сімейний лікар",IF(Z233&lt;=Законод!$C$22,W233,Законод!$C$22*'01_Доходи'!W232),IF($B$229="Лікар-педіатр","x",IF($B$229="Лікар-терапевт",IF(Z233&lt;=Законод!$C$26,W233,Законод!$C$26*'01_Доходи'!W232),0)))</f>
        <v>0</v>
      </c>
      <c r="X234" s="181">
        <f>IF($B$229="Лікар загальної практики - сімейний лікар",IF(Z233&lt;=Законод!$C$22,X233,Законод!$C$22*'01_Доходи'!X232),IF($B$229="Лікар-педіатр","x",IF($B$229="Лікар-терапевт",IF(Z233&lt;=Законод!$C$26,X233,Законод!$C$26*'01_Доходи'!X232),0)))</f>
        <v>0</v>
      </c>
      <c r="Y234" s="181">
        <f>IF($B$229="Лікар загальної практики - сімейний лікар",IF(Z233&lt;=Законод!$C$22,Y233,Законод!$C$22*'01_Доходи'!Y232),IF($B$229="Лікар-педіатр","x",IF($B$229="Лікар-терапевт",IF(Z233&lt;=Законод!$C$26,Y233,Законод!$C$26*'01_Доходи'!Y232),0)))</f>
        <v>0</v>
      </c>
      <c r="Z234" s="182">
        <f>SUM(U234:Y234)</f>
        <v>0</v>
      </c>
      <c r="AA234" s="767"/>
      <c r="AB234" s="181">
        <f>IF($B$229="Лікар загальної практики - сімейний лікар",IF(AG233&lt;=Законод!$C$22,AB233,Законод!$C$22*'01_Доходи'!AB232),IF($B$229="Лікар-педіатр",IF(AG233&lt;=Законод!$C$18,AB233,Законод!$C$18*'01_Доходи'!AB232),IF($B$229="Лікар-терапевт","x",0)))</f>
        <v>0</v>
      </c>
      <c r="AC234" s="181">
        <f>IF($B$229="Лікар загальної практики - сімейний лікар",IF(AG233&lt;=Законод!$C$22,AC233,Законод!$C$22*'01_Доходи'!AC232),IF($B$229="Лікар-педіатр",IF(AG233&lt;=Законод!$C$18,AC233,Законод!$C$18*'01_Доходи'!AC232),IF($B$229="Лікар-терапевт","x",0)))</f>
        <v>0</v>
      </c>
      <c r="AD234" s="181">
        <f>IF($B$229="Лікар загальної практики - сімейний лікар",IF(AG233&lt;=Законод!$C$22,AD233,Законод!$C$22*'01_Доходи'!AD232),IF($B$229="Лікар-педіатр","x",IF($B$229="Лікар-терапевт",IF(AG233&lt;=Законод!$C$26,AD233,Законод!$C$26*'01_Доходи'!AD232),0)))</f>
        <v>0</v>
      </c>
      <c r="AE234" s="181">
        <f>IF($B$229="Лікар загальної практики - сімейний лікар",IF(AG233&lt;=Законод!$C$22,AE233,Законод!$C$22*'01_Доходи'!AE232),IF($B$229="Лікар-педіатр","x",IF($B$229="Лікар-терапевт",IF(AG233&lt;=Законод!$C$26,AE233,Законод!$C$26*'01_Доходи'!AE232),0)))</f>
        <v>0</v>
      </c>
      <c r="AF234" s="181">
        <f>IF($B$229="Лікар загальної практики - сімейний лікар",IF(AG233&lt;=Законод!$C$22,AF233,Законод!$C$22*'01_Доходи'!AF232),IF($B$229="Лікар-педіатр","x",IF($B$229="Лікар-терапевт",IF(AG233&lt;=Законод!$C$26,AF233,Законод!$C$26*'01_Доходи'!AF232),0)))</f>
        <v>0</v>
      </c>
      <c r="AG234" s="182">
        <f>SUM(AB234:AF234)</f>
        <v>0</v>
      </c>
      <c r="AH234" s="767"/>
      <c r="AI234" s="174"/>
      <c r="AJ234" s="771"/>
      <c r="AK234" s="774"/>
      <c r="AL234" s="774"/>
      <c r="AM234" s="318" t="s">
        <v>186</v>
      </c>
      <c r="AN234" s="183">
        <f>IF(B229="Лікар загальної практики - сімейний лікар",G234*Законод!$C$11+'01_Доходи'!H234*Законод!$D$11+'01_Доходи'!I234*Законод!$E$11+'01_Доходи'!J234*Законод!$F$11+'01_Доходи'!K234*Законод!$G$11,IF(B229="Лікар-педіатр",G234*Законод!$C$11+'01_Доходи'!H234*Законод!$D$11,IF(B229="Лікар-терапевт",'01_Доходи'!I234*Законод!$E$11+'01_Доходи'!J234*Законод!$F$11+'01_Доходи'!K234*Законод!$G$11,0)))</f>
        <v>0</v>
      </c>
      <c r="AO234" s="183">
        <f>IF(B229="Лікар загальної практики - сімейний лікар",N234*Законод!$C$11+'01_Доходи'!O234*Законод!$D$11+'01_Доходи'!P234*Законод!$E$11+'01_Доходи'!Q234*Законод!$F$11+'01_Доходи'!R234*Законод!$G$11,IF(B229="Лікар-педіатр",N234*Законод!$C$11+'01_Доходи'!O234*Законод!$D$11,IF(B229="Лікар-терапевт",'01_Доходи'!P234*Законод!$E$11+'01_Доходи'!Q234*Законод!$F$11+'01_Доходи'!R234*Законод!$G$11,0)))</f>
        <v>0</v>
      </c>
      <c r="AP234" s="183">
        <f>IF(B229="Лікар загальної практики - сімейний лікар",U234*Законод!$C$11+'01_Доходи'!V234*Законод!$D$11+'01_Доходи'!W234*Законод!$E$11+'01_Доходи'!X234*Законод!$F$11+'01_Доходи'!Y234*Законод!$G$11,IF(B229="Лікар-педіатр",U234*Законод!$C$11+'01_Доходи'!V234*Законод!$D$11,IF(B229="Лікар-терапевт",'01_Доходи'!W234*Законод!$E$11+'01_Доходи'!X234*Законод!$F$11+'01_Доходи'!Y234*Законод!$G$11,0)))</f>
        <v>0</v>
      </c>
      <c r="AQ234" s="183">
        <f>IF(B229="Лікар загальної практики - сімейний лікар",AB234*Законод!$C$11+'01_Доходи'!AC234*Законод!$D$11+'01_Доходи'!AD234*Законод!$E$11+'01_Доходи'!AE234*Законод!$F$11+'01_Доходи'!AF234*Законод!$G$11,IF(B229="Лікар-педіатр",AB234*Законод!$C$11+'01_Доходи'!AC234*Законод!$D$11,IF(B229="Лікар-терапевт",'01_Доходи'!AD234*Законод!$E$11+'01_Доходи'!AE234*Законод!$F$11+'01_Доходи'!AF234*Законод!$G$11,0)))</f>
        <v>0</v>
      </c>
      <c r="AR234" s="184">
        <f>SUM(AN234:AQ234)</f>
        <v>0</v>
      </c>
    </row>
    <row r="235" spans="1:44" s="52" customFormat="1" ht="31.9" customHeight="1" x14ac:dyDescent="0.25">
      <c r="A235" s="170"/>
      <c r="B235" s="763"/>
      <c r="C235" s="764"/>
      <c r="D235" s="765"/>
      <c r="E235" s="764"/>
      <c r="F235" s="211" t="str">
        <f>IF(B229="Лікар-педіатр",Законод!$E$17,IF(B229="Лікар загальної практики - сімейний лікар",Законод!$E$21,IF(B229="Лікар-терапевт",Законод!$E$25,"х")))</f>
        <v>х</v>
      </c>
      <c r="G235" s="776" t="s">
        <v>158</v>
      </c>
      <c r="H235" s="776"/>
      <c r="I235" s="776"/>
      <c r="J235" s="776"/>
      <c r="K235" s="776"/>
      <c r="L235" s="169">
        <f>IF($B$229="Лікар загальної практики - сімейний лікар",IF(L233&lt;Законод!$C$22,0,(IF(AND(L233&gt;=Законод!$E$22,L233&lt;=Законод!$E$23),L233-Законод!$C$22,IF('01_Доходи'!L233&gt;=Законод!$F$22,Законод!$E$24,0)))),IF($B$229="Лікар-педіатр",IF(L233&lt;Законод!$C$18,0,(IF(AND(L233&gt;=Законод!$E$18,L233&lt;=Законод!$E$19),L233-Законод!$C$18,IF('01_Доходи'!L233&gt;=Законод!$F$18,Законод!$E$20,0)))),IF($B$229="Лікар-терапевт",IF(L233&lt;Законод!$C$26,0,(IF(AND(L233&gt;=Законод!$E$26,L233&lt;=Законод!$E$27),L233-Законод!$C$26,IF('01_Доходи'!L233&gt;=Законод!$F$26,Законод!$E$28,0)))),0)))</f>
        <v>0</v>
      </c>
      <c r="M235" s="767"/>
      <c r="N235" s="776" t="s">
        <v>158</v>
      </c>
      <c r="O235" s="776"/>
      <c r="P235" s="776"/>
      <c r="Q235" s="776"/>
      <c r="R235" s="776"/>
      <c r="S235" s="169">
        <f>IF($B$229="Лікар загальної практики - сімейний лікар",IF(S233&lt;Законод!$C$22,0,(IF(AND(S233&gt;=Законод!$E$22,S233&lt;=Законод!$E$23),S233-Законод!$C$22,IF('01_Доходи'!S233&gt;=Законод!$F$22,Законод!$E$24,0)))),IF($B$229="Лікар-педіатр",IF(S233&lt;Законод!$C$18,0,(IF(AND(S233&gt;=Законод!$E$18,S233&lt;=Законод!$E$19),S233-Законод!$C$18,IF('01_Доходи'!S233&gt;=Законод!$F$18,Законод!$E$20,0)))),IF($B$229="Лікар-терапевт",IF(S233&lt;Законод!$C$26,0,(IF(AND(S233&gt;=Законод!$E$26,S233&lt;=Законод!$E$27),S233-Законод!$C$26,IF('01_Доходи'!S233&gt;=Законод!$F$26,Законод!$E$28,0)))),0)))</f>
        <v>0</v>
      </c>
      <c r="T235" s="767"/>
      <c r="U235" s="776" t="s">
        <v>158</v>
      </c>
      <c r="V235" s="776"/>
      <c r="W235" s="776"/>
      <c r="X235" s="776"/>
      <c r="Y235" s="776"/>
      <c r="Z235" s="169">
        <f>IF($B$229="Лікар загальної практики - сімейний лікар",IF(Z233&lt;Законод!$C$22,0,(IF(AND(Z233&gt;=Законод!$E$22,Z233&lt;=Законод!$E$23),Z233-Законод!$C$22,IF('01_Доходи'!Z233&gt;=Законод!$F$22,Законод!$E$24,0)))),IF($B$229="Лікар-педіатр",IF(Z233&lt;Законод!$C$18,0,(IF(AND(Z233&gt;=Законод!$E$18,Z233&lt;=Законод!$E$19),Z233-Законод!$C$18,IF('01_Доходи'!Z233&gt;=Законод!$F$18,Законод!$E$20,0)))),IF($B$229="Лікар-терапевт",IF(Z233&lt;Законод!$C$26,0,(IF(AND(Z233&gt;=Законод!$E$26,Z233&lt;=Законод!$E$27),Z233-Законод!$C$26,IF('01_Доходи'!Z233&gt;=Законод!$F$26,Законод!$E$28,0)))),0)))</f>
        <v>0</v>
      </c>
      <c r="AA235" s="767"/>
      <c r="AB235" s="776" t="s">
        <v>158</v>
      </c>
      <c r="AC235" s="776"/>
      <c r="AD235" s="776"/>
      <c r="AE235" s="776"/>
      <c r="AF235" s="776"/>
      <c r="AG235" s="169">
        <f>IF($B$229="Лікар загальної практики - сімейний лікар",IF(AG233&lt;Законод!$C$22,0,(IF(AND(AG233&gt;=Законод!$E$22,AG233&lt;=Законод!$E$23),AG233-Законод!$C$22,IF('01_Доходи'!AG233&gt;=Законод!$F$22,Законод!$E$24,0)))),IF($B$229="Лікар-педіатр",IF(AG233&lt;Законод!$C$18,0,(IF(AND(AG233&gt;=Законод!$E$18,AG233&lt;=Законод!$E$19),AG233-Законод!$C$18,IF('01_Доходи'!AG233&gt;=Законод!$F$18,Законод!$E$20,0)))),IF($B$229="Лікар-терапевт",IF(AG233&lt;Законод!$C$26,0,(IF(AND(AG233&gt;=Законод!$E$26,AG233&lt;=Законод!$E$27),AG233-Законод!$C$26,IF('01_Доходи'!AG233&gt;=Законод!$F$26,Законод!$E$28,0)))),0)))</f>
        <v>0</v>
      </c>
      <c r="AH235" s="767"/>
      <c r="AI235" s="174"/>
      <c r="AJ235" s="771"/>
      <c r="AK235" s="774"/>
      <c r="AL235" s="774"/>
      <c r="AM235" s="757" t="s">
        <v>187</v>
      </c>
      <c r="AN235" s="183">
        <f>IF(B229="Лікар загальної практики - сімейний лікар",L235*Законод!$C$9/4*Законод!$E$16,IF(B229="Лікар-педіатр",L235*Законод!$C$9/4*Законод!$E$16,IF(B229="Лікар-терапевт",L235*Законод!$C$9/4*Законод!$E$16,0)))</f>
        <v>0</v>
      </c>
      <c r="AO235" s="183">
        <f>IF(B229="Лікар загальної практики - сімейний лікар",S235*Законод!$C$9/4*Законод!$E$16,IF(B229="Лікар-педіатр",S235*Законод!$C$9/4*Законод!$E$16,IF(B229="Лікар-терапевт",S235*Законод!$C$9/4*Законод!$E$16,0)))</f>
        <v>0</v>
      </c>
      <c r="AP235" s="183">
        <f>IF(B229="Лікар загальної практики - сімейний лікар",Z235*Законод!$C$9/4*Законод!$E$16,IF(B229="Лікар-педіатр",Z235*Законод!$C$9/4*Законод!$E$16,IF(B229="Лікар-терапевт",Z235*Законод!$C$9/4*Законод!$E$16,0)))</f>
        <v>0</v>
      </c>
      <c r="AQ235" s="183">
        <f>IF(B229="Лікар загальної практики - сімейний лікар",AG235*Законод!$C$9/4*Законод!$E$16,IF(B229="Лікар-педіатр",AG235*Законод!$C$9/4*Законод!$E$16,IF(B229="Лікар-терапевт",AG235*Законод!$C$9/4*Законод!$E$16,0)))</f>
        <v>0</v>
      </c>
      <c r="AR235" s="184">
        <f>SUM(AN235:AQ235)</f>
        <v>0</v>
      </c>
    </row>
    <row r="236" spans="1:44" s="52" customFormat="1" ht="31.9" customHeight="1" x14ac:dyDescent="0.25">
      <c r="A236" s="170"/>
      <c r="B236" s="763"/>
      <c r="C236" s="764"/>
      <c r="D236" s="765"/>
      <c r="E236" s="764"/>
      <c r="F236" s="211" t="str">
        <f>IF(B229="Лікар-педіатр",Законод!$F$17,IF(B229="Лікар загальної практики - сімейний лікар",Законод!$F$21,IF(B229="Лікар-терапевт",Законод!$F$25,"х")))</f>
        <v>х</v>
      </c>
      <c r="G236" s="776" t="s">
        <v>158</v>
      </c>
      <c r="H236" s="776"/>
      <c r="I236" s="776"/>
      <c r="J236" s="776"/>
      <c r="K236" s="776"/>
      <c r="L236" s="169">
        <f>IF($B$229="Лікар загальної практики - сімейний лікар",IF(L233&lt;Законод!$C$22,0,(IF(AND(L233&gt;=Законод!$F$22,L233&lt;=Законод!$F$23),L233-Законод!$E$23,IF('01_Доходи'!L233&gt;=Законод!$G$22,Законод!$F$24,0)))),IF($B$229="Лікар-педіатр",IF(L233&lt;Законод!$C$18,0,(IF(AND(L233&gt;=Законод!$F$18,L233&lt;=Законод!$F$19),L233-Законод!$E$19,IF('01_Доходи'!L233&gt;=Законод!$G$18,Законод!$F$20,0)))),IF($B$229="Лікар-терапевт",IF(L233&lt;Законод!$C$26,0,(IF(AND(L233&gt;=Законод!$F$26,L233&lt;=Законод!$F$27),L233-Законод!$E$27,IF('01_Доходи'!L233&gt;=Законод!$G$26,Законод!$F$28,0)))),0)))</f>
        <v>0</v>
      </c>
      <c r="M236" s="767"/>
      <c r="N236" s="776" t="s">
        <v>158</v>
      </c>
      <c r="O236" s="776"/>
      <c r="P236" s="776"/>
      <c r="Q236" s="776"/>
      <c r="R236" s="776"/>
      <c r="S236" s="169">
        <f>IF($B$229="Лікар загальної практики - сімейний лікар",IF(S233&lt;Законод!$C$22,0,(IF(AND(S233&gt;=Законод!$F$22,S233&lt;=Законод!$F$23),S233-Законод!$E$23,IF('01_Доходи'!S233&gt;=Законод!$G$22,Законод!$F$24,0)))),IF($B$229="Лікар-педіатр",IF(S233&lt;Законод!$C$18,0,(IF(AND(S233&gt;=Законод!$F$18,S233&lt;=Законод!$F$19),S233-Законод!$E$19,IF('01_Доходи'!S233&gt;=Законод!$G$18,Законод!$F$20,0)))),IF($B$229="Лікар-терапевт",IF(S233&lt;Законод!$C$26,0,(IF(AND(S233&gt;=Законод!$F$26,S233&lt;=Законод!$F$27),S233-Законод!$E$27,IF('01_Доходи'!S233&gt;=Законод!$G$26,Законод!$F$28,0)))),0)))</f>
        <v>0</v>
      </c>
      <c r="T236" s="767"/>
      <c r="U236" s="776" t="s">
        <v>158</v>
      </c>
      <c r="V236" s="776"/>
      <c r="W236" s="776"/>
      <c r="X236" s="776"/>
      <c r="Y236" s="776"/>
      <c r="Z236" s="169">
        <f>IF($B$229="Лікар загальної практики - сімейний лікар",IF(Z233&lt;Законод!$C$22,0,(IF(AND(Z233&gt;=Законод!$F$22,Z233&lt;=Законод!$F$23),Z233-Законод!$E$23,IF('01_Доходи'!Z233&gt;=Законод!$G$22,Законод!$F$24,0)))),IF($B$229="Лікар-педіатр",IF(Z233&lt;Законод!$C$18,0,(IF(AND(Z233&gt;=Законод!$F$18,Z233&lt;=Законод!$F$19),Z233-Законод!$E$19,IF('01_Доходи'!Z233&gt;=Законод!$G$18,Законод!$F$20,0)))),IF($B$229="Лікар-терапевт",IF(Z233&lt;Законод!$C$26,0,(IF(AND(Z233&gt;=Законод!$F$26,Z233&lt;=Законод!$F$27),Z233-Законод!$E$27,IF('01_Доходи'!Z233&gt;=Законод!$G$26,Законод!$F$28,0)))),0)))</f>
        <v>0</v>
      </c>
      <c r="AA236" s="767"/>
      <c r="AB236" s="776" t="s">
        <v>158</v>
      </c>
      <c r="AC236" s="776"/>
      <c r="AD236" s="776"/>
      <c r="AE236" s="776"/>
      <c r="AF236" s="776"/>
      <c r="AG236" s="169">
        <f>IF($B$229="Лікар загальної практики - сімейний лікар",IF(AG233&lt;Законод!$C$22,0,(IF(AND(AG233&gt;=Законод!$F$22,AG233&lt;=Законод!$F$23),AG233-Законод!$E$23,IF('01_Доходи'!AG233&gt;=Законод!$G$22,Законод!$F$24,0)))),IF($B$229="Лікар-педіатр",IF(AG233&lt;Законод!$C$18,0,(IF(AND(AG233&gt;=Законод!$F$18,AG233&lt;=Законод!$F$19),AG233-Законод!$E$19,IF('01_Доходи'!AG233&gt;=Законод!$G$18,Законод!$F$20,0)))),IF($B$229="Лікар-терапевт",IF(AG233&lt;Законод!$C$26,0,(IF(AND(AG233&gt;=Законод!$F$26,AG233&lt;=Законод!$F$27),AG233-Законод!$E$27,IF('01_Доходи'!AG233&gt;=Законод!$G$26,Законод!$F$28,0)))),0)))</f>
        <v>0</v>
      </c>
      <c r="AH236" s="767"/>
      <c r="AI236" s="174"/>
      <c r="AJ236" s="771"/>
      <c r="AK236" s="774"/>
      <c r="AL236" s="774"/>
      <c r="AM236" s="758"/>
      <c r="AN236" s="183">
        <f>IF(B229="Лікар загальної практики - сімейний лікар",L236*Законод!$C$9/4*Законод!$F$16,IF(B229="Лікар-педіатр",L236*Законод!$C$9/4*Законод!$F$16,IF(B229="Лікар-терапевт",L236*Законод!$C$9/4*Законод!$F$16,0)))</f>
        <v>0</v>
      </c>
      <c r="AO236" s="183">
        <f>IF(B229="Лікар загальної практики - сімейний лікар",S236*Законод!$C$9/4*Законод!$F$16,IF(B229="Лікар-педіатр",S236*Законод!$C$9/4*Законод!$F$16,IF(B229="Лікар-терапевт",S236*Законод!$C$9/4*Законод!$F$16,0)))</f>
        <v>0</v>
      </c>
      <c r="AP236" s="183">
        <f>IF(B229="Лікар загальної практики - сімейний лікар",Z236*Законод!$C$9/4*Законод!$F$16,IF(B229="Лікар-педіатр",Z236*Законод!$C$9/4*Законод!$F$16,IF(B229="Лікар-терапевт",Z236*Законод!$C$9/4*Законод!$F$16,0)))</f>
        <v>0</v>
      </c>
      <c r="AQ236" s="183">
        <f>IF(B229="Лікар загальної практики - сімейний лікар",AG236*Законод!$C$9/4*Законод!$F$16,IF(B229="Лікар-педіатр",AG236*Законод!$C$9/4*Законод!$F$16,IF(B229="Лікар-терапевт",AG236*Законод!$C$9/4*Законод!$F$16,0)))</f>
        <v>0</v>
      </c>
      <c r="AR236" s="184">
        <f>SUM(AN236:AQ236)</f>
        <v>0</v>
      </c>
    </row>
    <row r="237" spans="1:44" s="52" customFormat="1" ht="31.9" customHeight="1" x14ac:dyDescent="0.25">
      <c r="A237" s="170"/>
      <c r="B237" s="763"/>
      <c r="C237" s="764"/>
      <c r="D237" s="765"/>
      <c r="E237" s="764"/>
      <c r="F237" s="211" t="str">
        <f>IF(B229="Лікар-педіатр",Законод!$G$17,IF(B229="Лікар загальної практики - сімейний лікар",Законод!$G$21,IF(B229="Лікар-терапевт",Законод!$G$25,"х")))</f>
        <v>х</v>
      </c>
      <c r="G237" s="776" t="s">
        <v>158</v>
      </c>
      <c r="H237" s="776"/>
      <c r="I237" s="776"/>
      <c r="J237" s="776"/>
      <c r="K237" s="776"/>
      <c r="L237" s="169">
        <f>IF($B$229="Лікар загальної практики - сімейний лікар",IF(L233&lt;Законод!$C$22,0,(IF(AND(L233&gt;=Законод!$G$22,L233&lt;=Законод!$G$23),L233-Законод!$F$23,IF('01_Доходи'!L233&gt;=Законод!$H$22,Законод!$G$24,0)))),IF($B$229="Лікар-педіатр",IF(L233&lt;Законод!$C$18,0,(IF(AND(L233&gt;=Законод!$G$18,L233&lt;=Законод!$G$19),L233-Законод!$F$19,IF('01_Доходи'!L233&gt;=Законод!$H$18,Законод!$G$20,0)))),IF($B$229="Лікар-терапевт",IF(L233&lt;Законод!$C$26,0,(IF(AND(L233&gt;=Законод!$G$26,L233&lt;=Законод!$G$27),L233-Законод!$F$27,IF('01_Доходи'!L233&gt;=Законод!$H$26,Законод!$G$28,0)))),0)))</f>
        <v>0</v>
      </c>
      <c r="M237" s="767"/>
      <c r="N237" s="776" t="s">
        <v>158</v>
      </c>
      <c r="O237" s="776"/>
      <c r="P237" s="776"/>
      <c r="Q237" s="776"/>
      <c r="R237" s="776"/>
      <c r="S237" s="169">
        <f>IF($B$229="Лікар загальної практики - сімейний лікар",IF(S233&lt;Законод!$C$22,0,(IF(AND(S233&gt;=Законод!$G$22,S233&lt;=Законод!$G$23),S233-Законод!$F$23,IF('01_Доходи'!S233&gt;=Законод!$H$22,Законод!$G$24,0)))),IF($B$229="Лікар-педіатр",IF(S233&lt;Законод!$C$18,0,(IF(AND(S233&gt;=Законод!$G$18,S233&lt;=Законод!$G$19),S233-Законод!$F$19,IF('01_Доходи'!S233&gt;=Законод!$H$18,Законод!$G$20,0)))),IF($B$229="Лікар-терапевт",IF(S233&lt;Законод!$C$26,0,(IF(AND(S233&gt;=Законод!$G$26,S233&lt;=Законод!$G$27),S233-Законод!$F$27,IF('01_Доходи'!S233&gt;=Законод!$H$26,Законод!$G$28,0)))),0)))</f>
        <v>0</v>
      </c>
      <c r="T237" s="767"/>
      <c r="U237" s="776" t="s">
        <v>158</v>
      </c>
      <c r="V237" s="776"/>
      <c r="W237" s="776"/>
      <c r="X237" s="776"/>
      <c r="Y237" s="776"/>
      <c r="Z237" s="169">
        <f>IF($B$229="Лікар загальної практики - сімейний лікар",IF(Z233&lt;Законод!$C$22,0,(IF(AND(Z233&gt;=Законод!$G$22,Z233&lt;=Законод!$G$23),Z233-Законод!$F$23,IF('01_Доходи'!Z233&gt;=Законод!$H$22,Законод!$G$24,0)))),IF($B$229="Лікар-педіатр",IF(Z233&lt;Законод!$C$18,0,(IF(AND(Z233&gt;=Законод!$G$18,Z233&lt;=Законод!$G$19),Z233-Законод!$F$19,IF('01_Доходи'!Z233&gt;=Законод!$H$18,Законод!$G$20,0)))),IF($B$229="Лікар-терапевт",IF(Z233&lt;Законод!$C$26,0,(IF(AND(Z233&gt;=Законод!$G$26,Z233&lt;=Законод!$G$27),Z233-Законод!$F$27,IF('01_Доходи'!Z233&gt;=Законод!$H$26,Законод!$G$28,0)))),0)))</f>
        <v>0</v>
      </c>
      <c r="AA237" s="767"/>
      <c r="AB237" s="776" t="s">
        <v>158</v>
      </c>
      <c r="AC237" s="776"/>
      <c r="AD237" s="776"/>
      <c r="AE237" s="776"/>
      <c r="AF237" s="776"/>
      <c r="AG237" s="169">
        <f>IF($B$229="Лікар загальної практики - сімейний лікар",IF(AG233&lt;Законод!$C$22,0,(IF(AND(AG233&gt;=Законод!$G$22,AG233&lt;=Законод!$G$23),AG233-Законод!$F$23,IF('01_Доходи'!AG233&gt;=Законод!$H$22,Законод!$G$24,0)))),IF($B$229="Лікар-педіатр",IF(AG233&lt;Законод!$C$18,0,(IF(AND(AG233&gt;=Законод!$G$18,AG233&lt;=Законод!$G$19),AG233-Законод!$F$19,IF('01_Доходи'!AG233&gt;=Законод!$H$18,Законод!$G$20,0)))),IF($B$229="Лікар-терапевт",IF(AG233&lt;Законод!$C$26,0,(IF(AND(AG233&gt;=Законод!$G$26,AG233&lt;=Законод!$G$27),AG233-Законод!$F$27,IF('01_Доходи'!AG233&gt;=Законод!$H$26,Законод!$G$28,0)))),0)))</f>
        <v>0</v>
      </c>
      <c r="AH237" s="767"/>
      <c r="AI237" s="174"/>
      <c r="AJ237" s="771"/>
      <c r="AK237" s="774"/>
      <c r="AL237" s="774"/>
      <c r="AM237" s="758"/>
      <c r="AN237" s="183">
        <f>IF(B229="Лікар загальної практики - сімейний лікар",L237*Законод!$C$9/4*Законод!$G$16,IF(B229="Лікар-педіатр",L237*Законод!$C$9/4*Законод!$G$16,IF(B229="Лікар-терапевт",L237*Законод!$C$9/4*Законод!$G$16,0)))</f>
        <v>0</v>
      </c>
      <c r="AO237" s="183">
        <f>IF(B229="Лікар загальної практики - сімейний лікар",S237*Законод!$C$9/4*Законод!$G$16,IF(B229="Лікар-педіатр",S237*Законод!$C$9/4*Законод!$G$16,IF(B229="Лікар-терапевт",S237*Законод!$C$9/4*Законод!$G$16,0)))</f>
        <v>0</v>
      </c>
      <c r="AP237" s="183">
        <f>IF(B229="Лікар загальної практики - сімейний лікар",Z237*Законод!$C$9/4*Законод!$G$16,IF(B229="Лікар-педіатр",Z237*Законод!$C$9/4*Законод!$G$16,IF(B229="Лікар-терапевт",Z237*Законод!$C$9/4*Законод!$G$16,0)))</f>
        <v>0</v>
      </c>
      <c r="AQ237" s="183">
        <f>IF(B229="Лікар загальної практики - сімейний лікар",AG237*Законод!$C$9/4*Законод!$G$16,IF(B229="Лікар-педіатр",AG237*Законод!$C$9/4*Законод!$G$16,IF(B229="Лікар-терапевт",AG237*Законод!$C$9/4*Законод!$G$16,0)))</f>
        <v>0</v>
      </c>
      <c r="AR237" s="184">
        <f t="shared" ref="AR237" si="58">SUM(AN237:AQ237)</f>
        <v>0</v>
      </c>
    </row>
    <row r="238" spans="1:44" s="52" customFormat="1" ht="31.9" customHeight="1" x14ac:dyDescent="0.25">
      <c r="A238" s="170"/>
      <c r="B238" s="763"/>
      <c r="C238" s="764"/>
      <c r="D238" s="765"/>
      <c r="E238" s="764"/>
      <c r="F238" s="211" t="str">
        <f>IF(B229="Лікар-педіатр",Законод!$H$17,IF(B229="Лікар загальної практики - сімейний лікар",Законод!$H$21,IF(B229="Лікар-терапевт",Законод!$H$25,"х")))</f>
        <v>х</v>
      </c>
      <c r="G238" s="776" t="s">
        <v>158</v>
      </c>
      <c r="H238" s="776"/>
      <c r="I238" s="776"/>
      <c r="J238" s="776"/>
      <c r="K238" s="776"/>
      <c r="L238" s="169">
        <f>IF($B$229="Лікар загальної практики - сімейний лікар",IF(L233&lt;Законод!$C$22,0,(IF(AND(L233&gt;=Законод!$H$22,L233&lt;=Законод!$H$23),L233-Законод!$G$23,IF('01_Доходи'!L233&gt;=Законод!$I$22,Законод!$H$24,0)))),IF($B$229="Лікар-педіатр",IF(L233&lt;Законод!$C$18,0,(IF(AND(L233&gt;=Законод!$H$18,L233&lt;=Законод!$H$19),L233-Законод!$G$19,IF('01_Доходи'!L233&gt;=Законод!$I$18,Законод!$H$20,0)))),IF($B$229="Лікар-терапевт",IF(L233&lt;Законод!$C$26,0,(IF(AND(L233&gt;=Законод!$H$26,L233&lt;=Законод!$H$27),L233-Законод!$G$27,IF(L233&gt;=Законод!$I$26,Законод!$H$28,0)))),0)))</f>
        <v>0</v>
      </c>
      <c r="M238" s="767"/>
      <c r="N238" s="776" t="s">
        <v>158</v>
      </c>
      <c r="O238" s="776"/>
      <c r="P238" s="776"/>
      <c r="Q238" s="776"/>
      <c r="R238" s="776"/>
      <c r="S238" s="169">
        <f>IF($B$229="Лікар загальної практики - сімейний лікар",IF(S233&lt;Законод!$C$22,0,(IF(AND(S233&gt;=Законод!$H$22,S233&lt;=Законод!$H$23),S233-Законод!$G$23,IF('01_Доходи'!S233&gt;=Законод!$I$22,Законод!$H$24,0)))),IF($B$229="Лікар-педіатр",IF(S233&lt;Законод!$C$18,0,(IF(AND(S233&gt;=Законод!$H$18,S233&lt;=Законод!$H$19),S233-Законод!$G$19,IF('01_Доходи'!S233&gt;=Законод!$I$18,Законод!$H$20,0)))),IF($B$229="Лікар-терапевт",IF(S233&lt;Законод!$C$26,0,(IF(AND(S233&gt;=Законод!$H$26,S233&lt;=Законод!$H$27),S233-Законод!$G$27,IF(S233&gt;=Законод!$I$26,Законод!$H$28,0)))),0)))</f>
        <v>0</v>
      </c>
      <c r="T238" s="767"/>
      <c r="U238" s="776" t="s">
        <v>158</v>
      </c>
      <c r="V238" s="776"/>
      <c r="W238" s="776"/>
      <c r="X238" s="776"/>
      <c r="Y238" s="776"/>
      <c r="Z238" s="169">
        <f>IF($B$229="Лікар загальної практики - сімейний лікар",IF(Z233&lt;Законод!$C$22,0,(IF(AND(Z233&gt;=Законод!$H$22,Z233&lt;=Законод!$H$23),Z233-Законод!$G$23,IF('01_Доходи'!Z233&gt;=Законод!$I$22,Законод!$H$24,0)))),IF($B$229="Лікар-педіатр",IF(Z233&lt;Законод!$C$18,0,(IF(AND(Z233&gt;=Законод!$H$18,Z233&lt;=Законод!$H$19),Z233-Законод!$G$19,IF('01_Доходи'!Z233&gt;=Законод!$I$18,Законод!$H$20,0)))),IF($B$229="Лікар-терапевт",IF(Z233&lt;Законод!$C$26,0,(IF(AND(Z233&gt;=Законод!$H$26,Z233&lt;=Законод!$H$27),Z233-Законод!$G$27,IF(Z233&gt;=Законод!$I$26,Законод!$H$28,0)))),0)))</f>
        <v>0</v>
      </c>
      <c r="AA238" s="767"/>
      <c r="AB238" s="776" t="s">
        <v>158</v>
      </c>
      <c r="AC238" s="776"/>
      <c r="AD238" s="776"/>
      <c r="AE238" s="776"/>
      <c r="AF238" s="776"/>
      <c r="AG238" s="169">
        <f>IF($B$229="Лікар загальної практики - сімейний лікар",IF(AG233&lt;Законод!$C$22,0,(IF(AND(AG233&gt;=Законод!$H$22,AG233&lt;=Законод!$H$23),AG233-Законод!$G$23,IF('01_Доходи'!AG233&gt;=Законод!$I$22,Законод!$H$24,0)))),IF($B$229="Лікар-педіатр",IF(AG233&lt;Законод!$C$18,0,(IF(AND(AG233&gt;=Законод!$H$18,AG233&lt;=Законод!$H$19),AG233-Законод!$G$19,IF('01_Доходи'!AG233&gt;=Законод!$I$18,Законод!$H$20,0)))),IF($B$229="Лікар-терапевт",IF(AG233&lt;Законод!$C$26,0,(IF(AND(AG233&gt;=Законод!$H$26,AG233&lt;=Законод!$H$27),AG233-Законод!$G$27,IF(AG233&gt;=Законод!$I$26,Законод!$H$28,0)))),0)))</f>
        <v>0</v>
      </c>
      <c r="AH238" s="767"/>
      <c r="AI238" s="174"/>
      <c r="AJ238" s="771"/>
      <c r="AK238" s="774"/>
      <c r="AL238" s="774"/>
      <c r="AM238" s="758"/>
      <c r="AN238" s="183">
        <f>IF(B229="Лікар загальної практики - сімейний лікар",L238*Законод!$C$9/4*Законод!$H$16,IF(B229="Лікар-педіатр",L238*Законод!$C$9/4*Законод!$H$16,IF(B229="Лікар-терапевт",L238*Законод!$C$9/4*Законод!$H$16,0)))</f>
        <v>0</v>
      </c>
      <c r="AO238" s="183">
        <f>IF(B229="Лікар загальної практики - сімейний лікар",S238*Законод!$C$9/4*Законод!$H$16,IF(B229="Лікар-педіатр",S238*Законод!$C$9/4*Законод!$H$16,IF(B229="Лікар-терапевт",S238*Законод!$C$9/4*Законод!$H$16,0)))</f>
        <v>0</v>
      </c>
      <c r="AP238" s="183">
        <f>IF(B229="Лікар загальної практики - сімейний лікар",Z238*Законод!$C$9/4*Законод!$H$16,IF(B229="Лікар-педіатр",Z238*Законод!$C$9/4*Законод!$H$16,IF(B229="Лікар-терапевт",Z238*Законод!$C$9/4*Законод!$H$16,0)))</f>
        <v>0</v>
      </c>
      <c r="AQ238" s="183">
        <f>IF(B229="Лікар загальної практики - сімейний лікар",AG238*Законод!$C$9/4*Законод!$H$16,IF(B229="Лікар-педіатр",AG238*Законод!$C$9/4*Законод!$H$16,IF(B229="Лікар-терапевт",AG238*Законод!$C$9/4*Законод!$H$16,0)))</f>
        <v>0</v>
      </c>
      <c r="AR238" s="184">
        <f>SUM(AN238:AQ238)</f>
        <v>0</v>
      </c>
    </row>
    <row r="239" spans="1:44" s="52" customFormat="1" ht="31.9" customHeight="1" x14ac:dyDescent="0.25">
      <c r="A239" s="170"/>
      <c r="B239" s="763"/>
      <c r="C239" s="764"/>
      <c r="D239" s="765"/>
      <c r="E239" s="764"/>
      <c r="F239" s="211" t="str">
        <f>IF(B229="Лікар-педіатр",Законод!$I$17,IF(B229="Лікар загальної практики - сімейний лікар",Законод!$I$21,IF(B229="Лікар-терапевт",Законод!$I$25,"х")))</f>
        <v>х</v>
      </c>
      <c r="G239" s="776" t="s">
        <v>158</v>
      </c>
      <c r="H239" s="776"/>
      <c r="I239" s="776"/>
      <c r="J239" s="776"/>
      <c r="K239" s="776"/>
      <c r="L239" s="169">
        <f>IF($B$229="Лікар загальної практики - сімейний лікар",IF(L233&lt;Законод!$C$22,0,(IF(AND(L233&gt;=Законод!$I$22,L233&lt;=Законод!$I$23),L233-Законод!$H$23,IF('01_Доходи'!L233&gt;=Законод!$I$22,Законод!$I$24,0)))),IF($B$229="Лікар-педіатр",IF(L233&lt;Законод!$C$18,0,(IF(AND(L233&gt;=Законод!$I$18,L233&lt;=Законод!$I$19),L233-Законод!$H$19,IF('01_Доходи'!L233&gt;=Законод!$I$18,Законод!$H$20,0)))),IF($B$229="Лікар-терапевт",IF(L233&lt;Законод!$C$26,0,(IF(AND(L233&gt;=Законод!$I$26,L233&lt;=Законод!$I$27),L233-Законод!$H$27,IF('01_Доходи'!L233&gt;=Законод!$I$26,Законод!$H$28,0)))),0)))</f>
        <v>0</v>
      </c>
      <c r="M239" s="767"/>
      <c r="N239" s="776" t="s">
        <v>158</v>
      </c>
      <c r="O239" s="776"/>
      <c r="P239" s="776"/>
      <c r="Q239" s="776"/>
      <c r="R239" s="776"/>
      <c r="S239" s="169">
        <f>IF($B$229="Лікар загальної практики - сімейний лікар",IF(S233&lt;Законод!$C$22,0,(IF(AND(S233&gt;=Законод!$I$22,S233&lt;=Законод!$I$23),S233-Законод!$H$23,IF('01_Доходи'!S233&gt;=Законод!$I$22,Законод!$I$24,0)))),IF($B$229="Лікар-педіатр",IF(S233&lt;Законод!$C$18,0,(IF(AND(S233&gt;=Законод!$I$18,S233&lt;=Законод!$I$19),S233-Законод!$H$19,IF('01_Доходи'!S233&gt;=Законод!$I$18,Законод!$H$20,0)))),IF($B$229="Лікар-терапевт",IF(S233&lt;Законод!$C$26,0,(IF(AND(S233&gt;=Законод!$I$26,S233&lt;=Законод!$I$27),S233-Законод!$H$27,IF('01_Доходи'!S233&gt;=Законод!$I$26,Законод!$H$28,0)))),0)))</f>
        <v>0</v>
      </c>
      <c r="T239" s="767"/>
      <c r="U239" s="776" t="s">
        <v>158</v>
      </c>
      <c r="V239" s="776"/>
      <c r="W239" s="776"/>
      <c r="X239" s="776"/>
      <c r="Y239" s="776"/>
      <c r="Z239" s="169">
        <f>IF($B$229="Лікар загальної практики - сімейний лікар",IF(Z233&lt;Законод!$C$22,0,(IF(AND(Z233&gt;=Законод!$I$22,Z233&lt;=Законод!$I$23),Z233-Законод!$H$23,IF('01_Доходи'!Z233&gt;=Законод!$I$22,Законод!$I$24,0)))),IF($B$229="Лікар-педіатр",IF(Z233&lt;Законод!$C$18,0,(IF(AND(Z233&gt;=Законод!$I$18,Z233&lt;=Законод!$I$19),Z233-Законод!$H$19,IF('01_Доходи'!Z233&gt;=Законод!$I$18,Законод!$H$20,0)))),IF($B$229="Лікар-терапевт",IF(Z233&lt;Законод!$C$26,0,(IF(AND(Z233&gt;=Законод!$I$26,Z233&lt;=Законод!$I$27),Z233-Законод!$H$27,IF('01_Доходи'!Z233&gt;=Законод!$I$26,Законод!$H$28,0)))),0)))</f>
        <v>0</v>
      </c>
      <c r="AA239" s="767"/>
      <c r="AB239" s="776" t="s">
        <v>158</v>
      </c>
      <c r="AC239" s="776"/>
      <c r="AD239" s="776"/>
      <c r="AE239" s="776"/>
      <c r="AF239" s="776"/>
      <c r="AG239" s="169">
        <f>IF($B$229="Лікар загальної практики - сімейний лікар",IF(AG233&lt;Законод!$C$22,0,(IF(AND(AG233&gt;=Законод!$I$22,AG233&lt;=Законод!$I$23),AG233-Законод!$H$23,IF('01_Доходи'!AG233&gt;=Законод!$I$22,Законод!$I$24,0)))),IF($B$229="Лікар-педіатр",IF(AG233&lt;Законод!$C$18,0,(IF(AND(AG233&gt;=Законод!$I$18,AG233&lt;=Законод!$I$19),AG233-Законод!$H$19,IF('01_Доходи'!AG233&gt;=Законод!$I$18,Законод!$H$20,0)))),IF($B$229="Лікар-терапевт",IF(AG233&lt;Законод!$C$26,0,(IF(AND(AG233&gt;=Законод!$I$26,AG233&lt;=Законод!$I$27),AG233-Законод!$H$27,IF('01_Доходи'!AG233&gt;=Законод!$I$26,Законод!$H$28,0)))),0)))</f>
        <v>0</v>
      </c>
      <c r="AH239" s="767"/>
      <c r="AI239" s="174"/>
      <c r="AJ239" s="771"/>
      <c r="AK239" s="774"/>
      <c r="AL239" s="774"/>
      <c r="AM239" s="758"/>
      <c r="AN239" s="183">
        <f>IF(B229="Лікар загальної практики - сімейний лікар",L239*Законод!$C$9/4*Законод!$I$16,IF(B229="Лікар-педіатр",L239*Законод!$C$9/4*Законод!$I$16,IF(B229="Лікар-терапевт",L239*Законод!$C$9/4*Законод!$I$16,0)))</f>
        <v>0</v>
      </c>
      <c r="AO239" s="183">
        <f>IF(B229="Лікар загальної практики - сімейний лікар",S239*Законод!$C$9/4*Законод!$I$16,IF(B229="Лікар-педіатр",S239*Законод!$C$9/4*Законод!$I$16,IF(B229="Лікар-терапевт",S239*Законод!$C$9/4*Законод!$I$16,0)))</f>
        <v>0</v>
      </c>
      <c r="AP239" s="183">
        <f>IF(B229="Лікар загальної практики - сімейний лікар",Z239*Законод!$C$9/4*Законод!$I$16,IF(B229="Лікар-педіатр",Z239*Законод!$C$9/4*Законод!$I$16,IF(B229="Лікар-терапевт",Z239*Законод!$C$9/4*Законод!$I$16,0)))</f>
        <v>0</v>
      </c>
      <c r="AQ239" s="183">
        <f>IF(B229="Лікар загальної практики - сімейний лікар",AG239*Законод!$C$9/4*Законод!$I$16,IF(B229="Лікар-педіатр",AG239*Законод!$C$9/4*Законод!$I$16,IF(B229="Лікар-терапевт",AG239*Законод!$C$9/4*Законод!$I$16,0)))</f>
        <v>0</v>
      </c>
      <c r="AR239" s="184">
        <f>SUM(AN239:AQ239)</f>
        <v>0</v>
      </c>
    </row>
    <row r="240" spans="1:44" s="191" customFormat="1" ht="31.9" customHeight="1" thickBot="1" x14ac:dyDescent="0.3">
      <c r="A240" s="186"/>
      <c r="B240" s="763"/>
      <c r="C240" s="764"/>
      <c r="D240" s="765"/>
      <c r="E240" s="764"/>
      <c r="F240" s="212" t="str">
        <f>IF(B229="Лікар-педіатр",Законод!$J$17,IF(B229="Лікар загальної практики - сімейний лікар",Законод!$J$21,IF(B229="Лікар-терапевт",Законод!$J$25,"х")))</f>
        <v>х</v>
      </c>
      <c r="G240" s="777" t="s">
        <v>158</v>
      </c>
      <c r="H240" s="777"/>
      <c r="I240" s="777"/>
      <c r="J240" s="777"/>
      <c r="K240" s="777"/>
      <c r="L240" s="169">
        <f>IF($B$229="Лікар загальної практики - сімейний лікар",IF(L233&gt;=Законод!$J$22,'01_Доходи'!L233-('01_Доходи'!L234+'01_Доходи'!L235+'01_Доходи'!L236+'01_Доходи'!L237+'01_Доходи'!L238+'01_Доходи'!L239),0),IF($B$229="Лікар-педіатр",IF(L233&gt;=Законод!$J$18,'01_Доходи'!L233-('01_Доходи'!L234+'01_Доходи'!L235+'01_Доходи'!L236+'01_Доходи'!L237+'01_Доходи'!L238+'01_Доходи'!L239),0),IF($B$229="Лікар-терапевт",IF('01_Доходи'!L233&gt;=Законод!$J$26,L233-Законод!$I$27,0),0)))</f>
        <v>0</v>
      </c>
      <c r="M240" s="767"/>
      <c r="N240" s="777" t="s">
        <v>158</v>
      </c>
      <c r="O240" s="777"/>
      <c r="P240" s="777"/>
      <c r="Q240" s="777"/>
      <c r="R240" s="777"/>
      <c r="S240" s="169">
        <f>IF($B$229="Лікар загальної практики - сімейний лікар",IF(S233&gt;=Законод!$J$22,'01_Доходи'!S233-('01_Доходи'!S234+'01_Доходи'!S235+'01_Доходи'!S236+'01_Доходи'!S237+'01_Доходи'!S238+'01_Доходи'!S239),0),IF($B$229="Лікар-педіатр",IF(S233&gt;=Законод!$J$18,'01_Доходи'!S233-('01_Доходи'!S234+'01_Доходи'!S235+'01_Доходи'!S236+'01_Доходи'!S237+'01_Доходи'!S238+'01_Доходи'!S239),0),IF($B$229="Лікар-терапевт",IF('01_Доходи'!S233&gt;=Законод!$J$26,S233-Законод!$I$27,0),0)))</f>
        <v>0</v>
      </c>
      <c r="T240" s="767"/>
      <c r="U240" s="777" t="s">
        <v>158</v>
      </c>
      <c r="V240" s="777"/>
      <c r="W240" s="777"/>
      <c r="X240" s="777"/>
      <c r="Y240" s="777"/>
      <c r="Z240" s="169">
        <f>IF($B$229="Лікар загальної практики - сімейний лікар",IF(Z233&gt;=Законод!$J$22,'01_Доходи'!Z233-('01_Доходи'!Z234+'01_Доходи'!Z235+'01_Доходи'!Z236+'01_Доходи'!Z237+'01_Доходи'!Z238+'01_Доходи'!Z239),0),IF($B$229="Лікар-педіатр",IF(Z233&gt;=Законод!$J$18,'01_Доходи'!Z233-('01_Доходи'!Z234+'01_Доходи'!Z235+'01_Доходи'!Z236+'01_Доходи'!Z237+'01_Доходи'!Z238+'01_Доходи'!Z239),0),IF($B$229="Лікар-терапевт",IF('01_Доходи'!Z233&gt;=Законод!$J$26,Z233-Законод!$I$27,0),0)))</f>
        <v>0</v>
      </c>
      <c r="AA240" s="767"/>
      <c r="AB240" s="777" t="s">
        <v>158</v>
      </c>
      <c r="AC240" s="777"/>
      <c r="AD240" s="777"/>
      <c r="AE240" s="777"/>
      <c r="AF240" s="777"/>
      <c r="AG240" s="169">
        <f>IF($B$229="Лікар загальної практики - сімейний лікар",IF(AG233&gt;=Законод!$J$22,'01_Доходи'!AG233-('01_Доходи'!AG234+'01_Доходи'!AG235+'01_Доходи'!AG236+'01_Доходи'!AG237+'01_Доходи'!AG238+'01_Доходи'!AG239),0),IF($B$229="Лікар-педіатр",IF(AG233&gt;=Законод!$J$18,'01_Доходи'!AG233-('01_Доходи'!AG234+'01_Доходи'!AG235+'01_Доходи'!AG236+'01_Доходи'!AG237+'01_Доходи'!AG238+'01_Доходи'!AG239),0),IF($B$229="Лікар-терапевт",IF('01_Доходи'!AG233&gt;=Законод!$J$26,AG233-Законод!$I$27,0),0)))</f>
        <v>0</v>
      </c>
      <c r="AH240" s="767"/>
      <c r="AI240" s="188"/>
      <c r="AJ240" s="772"/>
      <c r="AK240" s="775"/>
      <c r="AL240" s="775"/>
      <c r="AM240" s="759"/>
      <c r="AN240" s="189">
        <f>IF(B229="Лікар загальної практики - сімейний лікар",L240*Законод!$C$9/4*Законод!$J$16,IF(B229="Лікар-педіатр",L240*Законод!$C$9/4*Законод!$J$16,IF(B229="Лікар-терапевт",L240*Законод!$C$9/4*Законод!$J$16,0)))</f>
        <v>0</v>
      </c>
      <c r="AO240" s="189">
        <f>IF(B229="Лікар загальної практики - сімейний лікар",S240*Законод!$C$9/4*Законод!$J$16,IF(B229="Лікар-педіатр",S240*Законод!$C$9/4*Законод!$J$16,IF(B229="Лікар-терапевт",S240*Законод!$C$9/4*Законод!$J$16,0)))</f>
        <v>0</v>
      </c>
      <c r="AP240" s="189">
        <f>IF(B229="Лікар загальної практики - сімейний лікар",S240*Законод!$C$9/4*Законод!$J$16,IF(B229="Лікар-педіатр",S240*Законод!$C$9/4*Законод!$J$16,IF(B229="Лікар-терапевт",S240*Законод!$C$9/4*Законод!$J$16,0)))</f>
        <v>0</v>
      </c>
      <c r="AQ240" s="189">
        <f>IF(B229="Лікар загальної практики - сімейний лікар",AG240*Законод!$C$9/4*Законод!$J$16,IF(B229="Лікар-педіатр",AG240*Законод!$C$9/4*Законод!$J$16,IF(B229="Лікар-терапевт",AG240*Законод!$C$9/4*Законод!$J$16,0)))</f>
        <v>0</v>
      </c>
      <c r="AR240" s="190">
        <f t="shared" ref="AR240" si="59">SUM(AN240:AQ240)</f>
        <v>0</v>
      </c>
    </row>
    <row r="241" spans="1:44" s="220" customFormat="1" ht="23.45" customHeight="1" thickBot="1" x14ac:dyDescent="0.3">
      <c r="A241" s="216"/>
      <c r="B241" s="217"/>
      <c r="C241" s="217"/>
      <c r="D241" s="217"/>
      <c r="E241" s="217"/>
      <c r="F241" s="218"/>
      <c r="G241" s="219"/>
      <c r="H241" s="219"/>
      <c r="L241" s="221"/>
      <c r="S241" s="221"/>
      <c r="Z241" s="221"/>
      <c r="AG241" s="221"/>
      <c r="AM241" s="222"/>
      <c r="AR241" s="223"/>
    </row>
    <row r="242" spans="1:44" s="164" customFormat="1" ht="27.6" customHeight="1" x14ac:dyDescent="0.3">
      <c r="A242" s="167">
        <f>A229+1</f>
        <v>17</v>
      </c>
      <c r="B242" s="763"/>
      <c r="C242" s="764"/>
      <c r="D242" s="765"/>
      <c r="E242" s="764"/>
      <c r="F242" s="207" t="s">
        <v>422</v>
      </c>
      <c r="G242" s="169">
        <f>IF($B$242="Лікар-педіатр",G245*L242,IF($B$242="Лікар-терапевт","х",IF($B$242="Лікар загальної практики - сімейний лікар",G245*L242,0)))</f>
        <v>0</v>
      </c>
      <c r="H242" s="169">
        <f>IF($B$242="Лікар-педіатр",H245*L242,IF($B$242="Лікар-терапевт","х",IF($B$242="Лікар загальної практики - сімейний лікар",H245*L242,0)))</f>
        <v>0</v>
      </c>
      <c r="I242" s="169">
        <f>IF($B$242="Лікар-педіатр","x",IF($B$242="Лікар-терапевт",I245*L242,IF($B$242="Лікар загальної практики - сімейний лікар",I245*L242,0)))</f>
        <v>0</v>
      </c>
      <c r="J242" s="169">
        <f>IF($B$242="Лікар-педіатр","x",IF($B$242="Лікар-терапевт",J245*L242,IF($B$242="Лікар загальної практики - сімейний лікар",J245*L242,0)))</f>
        <v>0</v>
      </c>
      <c r="K242" s="169">
        <f>IF($B$242="Лікар-педіатр","x",IF($B$242="Лікар-терапевт",K245*L242,IF($B$242="Лікар загальної практики - сімейний лікар",K245*L242,0)))</f>
        <v>0</v>
      </c>
      <c r="L242" s="542">
        <v>0</v>
      </c>
      <c r="M242" s="767">
        <v>0</v>
      </c>
      <c r="N242" s="169">
        <f>IF($B$242="Лікар-педіатр",N245*S242,IF($B$242="Лікар-терапевт","х",IF($B$242="Лікар загальної практики - сімейний лікар",N245*S242,0)))</f>
        <v>0</v>
      </c>
      <c r="O242" s="169">
        <f>IF($B$242="Лікар-педіатр",O245*S242,IF($B$242="Лікар-терапевт","х",IF($B$242="Лікар загальної практики - сімейний лікар",O245*S242,0)))</f>
        <v>0</v>
      </c>
      <c r="P242" s="169">
        <f>IF($B$242="Лікар-педіатр","x",IF($B$242="Лікар-терапевт",P245*S242,IF($B$242="Лікар загальної практики - сімейний лікар",P245*S242,0)))</f>
        <v>0</v>
      </c>
      <c r="Q242" s="169">
        <f>IF($B$242="Лікар-педіатр","x",IF($B$242="Лікар-терапевт",Q245*S242,IF($B$242="Лікар загальної практики - сімейний лікар",Q245*S242,0)))</f>
        <v>0</v>
      </c>
      <c r="R242" s="169">
        <f>IF($B$242="Лікар-педіатр","x",IF($B$242="Лікар-терапевт",R245*S242,IF($B$242="Лікар загальної практики - сімейний лікар",R245*S242,0)))</f>
        <v>0</v>
      </c>
      <c r="S242" s="542">
        <v>0</v>
      </c>
      <c r="T242" s="767">
        <v>0</v>
      </c>
      <c r="U242" s="169">
        <f>IF($B$242="Лікар-педіатр",U245*Z242,IF($B$242="Лікар-терапевт","х",IF($B$242="Лікар загальної практики - сімейний лікар",U245*Z242,0)))</f>
        <v>0</v>
      </c>
      <c r="V242" s="169">
        <f>IF($B$242="Лікар-педіатр",V245*Z242,IF($B$242="Лікар-терапевт","х",IF($B$242="Лікар загальної практики - сімейний лікар",V245*Z242,0)))</f>
        <v>0</v>
      </c>
      <c r="W242" s="169">
        <f>IF($B$242="Лікар-педіатр","x",IF($B$242="Лікар-терапевт",W245*Z242,IF($B$242="Лікар загальної практики - сімейний лікар",W245*Z242,0)))</f>
        <v>0</v>
      </c>
      <c r="X242" s="169">
        <f>IF($B$242="Лікар-педіатр","x",IF($B$242="Лікар-терапевт",X245*Z242,IF($B$242="Лікар загальної практики - сімейний лікар",X245*Z242,0)))</f>
        <v>0</v>
      </c>
      <c r="Y242" s="169">
        <f>IF($B$242="Лікар-педіатр","x",IF($B$242="Лікар-терапевт",Y245*Z242,IF($B$242="Лікар загальної практики - сімейний лікар",Y245*Z242,0)))</f>
        <v>0</v>
      </c>
      <c r="Z242" s="542">
        <v>0</v>
      </c>
      <c r="AA242" s="767">
        <v>0</v>
      </c>
      <c r="AB242" s="169">
        <f>IF($B$242="Лікар-педіатр",AB245*AG242,IF($B$242="Лікар-терапевт","х",IF($B$242="Лікар загальної практики - сімейний лікар",AB245*AG242,0)))</f>
        <v>0</v>
      </c>
      <c r="AC242" s="169">
        <f>IF($B$242="Лікар-педіатр",AC245*AG242,IF($B$242="Лікар-терапевт","х",IF($B$242="Лікар загальної практики - сімейний лікар",AC245*AG242,0)))</f>
        <v>0</v>
      </c>
      <c r="AD242" s="169">
        <f>IF($B$242="Лікар-педіатр","x",IF($B$242="Лікар-терапевт",AD245*AG242,IF($B$242="Лікар загальної практики - сімейний лікар",AD245*AG242,0)))</f>
        <v>0</v>
      </c>
      <c r="AE242" s="169">
        <f>IF($B$242="Лікар-педіатр","x",IF($B$242="Лікар-терапевт",AE245*AG242,IF($B$242="Лікар загальної практики - сімейний лікар",AE245*AG242,0)))</f>
        <v>0</v>
      </c>
      <c r="AF242" s="169">
        <f>IF($B$242="Лікар-педіатр","x",IF($B$242="Лікар-терапевт",AF245*AG242,IF($B$242="Лікар загальної практики - сімейний лікар",AF245*AG242,0)))</f>
        <v>0</v>
      </c>
      <c r="AG242" s="542">
        <v>0</v>
      </c>
      <c r="AH242" s="767">
        <v>0</v>
      </c>
      <c r="AI242" s="525">
        <f>A242</f>
        <v>17</v>
      </c>
      <c r="AJ242" s="770">
        <f>B242</f>
        <v>0</v>
      </c>
      <c r="AK242" s="773">
        <f>C242</f>
        <v>0</v>
      </c>
      <c r="AL242" s="773">
        <f>D242</f>
        <v>0</v>
      </c>
      <c r="AM242" s="760" t="s">
        <v>568</v>
      </c>
      <c r="AN242" s="778">
        <f>SUM(AN247:AN253)</f>
        <v>0</v>
      </c>
      <c r="AO242" s="778">
        <f>SUM(AO247:AO253)</f>
        <v>0</v>
      </c>
      <c r="AP242" s="778">
        <f>SUM(AP247:AP253)</f>
        <v>0</v>
      </c>
      <c r="AQ242" s="778">
        <f>SUM(AQ247:AQ253)</f>
        <v>0</v>
      </c>
      <c r="AR242" s="781">
        <f>SUM(AN242:AQ246)</f>
        <v>0</v>
      </c>
    </row>
    <row r="243" spans="1:44" s="52" customFormat="1" ht="28.15" customHeight="1" x14ac:dyDescent="0.25">
      <c r="A243" s="170"/>
      <c r="B243" s="763"/>
      <c r="C243" s="764"/>
      <c r="D243" s="765"/>
      <c r="E243" s="764"/>
      <c r="F243" s="207" t="s">
        <v>423</v>
      </c>
      <c r="G243" s="169">
        <f>IF($B$242="Лікар-педіатр",G245*L243,IF($B$242="Лікар-терапевт","х",IF($B$242="Лікар загальної практики - сімейний лікар",G245*L243,0)))</f>
        <v>0</v>
      </c>
      <c r="H243" s="169">
        <f>IF($B$242="Лікар-педіатр",H245*L243,IF($B$242="Лікар-терапевт","х",IF($B$242="Лікар загальної практики - сімейний лікар",H245*L243,0)))</f>
        <v>0</v>
      </c>
      <c r="I243" s="169">
        <f>IF($B$242="Лікар-педіатр","x",IF($B$242="Лікар-терапевт",I245*L243,IF($B$242="Лікар загальної практики - сімейний лікар",I245*L243,0)))</f>
        <v>0</v>
      </c>
      <c r="J243" s="169">
        <f>IF($B$242="Лікар-педіатр","x",IF($B$242="Лікар-терапевт",J245*L243,IF($B$242="Лікар загальної практики - сімейний лікар",J245*L243,0)))</f>
        <v>0</v>
      </c>
      <c r="K243" s="169">
        <f>IF($B$242="Лікар-педіатр","x",IF($B$242="Лікар-терапевт",K245*L243,IF($B$242="Лікар загальної практики - сімейний лікар",K245*L243,0)))</f>
        <v>0</v>
      </c>
      <c r="L243" s="542">
        <v>0</v>
      </c>
      <c r="M243" s="767"/>
      <c r="N243" s="169">
        <f>IF($B$242="Лікар-педіатр",N245*S243,IF($B$242="Лікар-терапевт","х",IF($B$242="Лікар загальної практики - сімейний лікар",N245*S243,0)))</f>
        <v>0</v>
      </c>
      <c r="O243" s="169">
        <f>IF($B$242="Лікар-педіатр",O245*S243,IF($B$242="Лікар-терапевт","х",IF($B$242="Лікар загальної практики - сімейний лікар",O245*S243,0)))</f>
        <v>0</v>
      </c>
      <c r="P243" s="169">
        <f>IF($B$242="Лікар-педіатр","x",IF($B$242="Лікар-терапевт",P245*S243,IF($B$242="Лікар загальної практики - сімейний лікар",P245*S243,0)))</f>
        <v>0</v>
      </c>
      <c r="Q243" s="169">
        <f>IF($B$242="Лікар-педіатр","x",IF($B$242="Лікар-терапевт",Q245*S243,IF($B$242="Лікар загальної практики - сімейний лікар",Q245*S243,0)))</f>
        <v>0</v>
      </c>
      <c r="R243" s="169">
        <f>IF($B$242="Лікар-педіатр","x",IF($B$242="Лікар-терапевт",R245*S243,IF($B$242="Лікар загальної практики - сімейний лікар",R245*S243,0)))</f>
        <v>0</v>
      </c>
      <c r="S243" s="542">
        <v>0</v>
      </c>
      <c r="T243" s="767"/>
      <c r="U243" s="169">
        <f>IF($B$242="Лікар-педіатр",U245*Z243,IF($B$242="Лікар-терапевт","х",IF($B$242="Лікар загальної практики - сімейний лікар",U245*Z243,0)))</f>
        <v>0</v>
      </c>
      <c r="V243" s="169">
        <f>IF($B$242="Лікар-педіатр",V245*Z243,IF($B$242="Лікар-терапевт","х",IF($B$242="Лікар загальної практики - сімейний лікар",V245*Z243,0)))</f>
        <v>0</v>
      </c>
      <c r="W243" s="169">
        <f>IF($B$242="Лікар-педіатр","x",IF($B$242="Лікар-терапевт",W245*Z243,IF($B$242="Лікар загальної практики - сімейний лікар",W245*Z243,0)))</f>
        <v>0</v>
      </c>
      <c r="X243" s="169">
        <f>IF($B$242="Лікар-педіатр","x",IF($B$242="Лікар-терапевт",X245*Z243,IF($B$242="Лікар загальної практики - сімейний лікар",X245*Z243,0)))</f>
        <v>0</v>
      </c>
      <c r="Y243" s="169">
        <f>IF($B$242="Лікар-педіатр","x",IF($B$242="Лікар-терапевт",Y245*Z243,IF($B$242="Лікар загальної практики - сімейний лікар",Y245*Z243,0)))</f>
        <v>0</v>
      </c>
      <c r="Z243" s="542">
        <v>0</v>
      </c>
      <c r="AA243" s="767"/>
      <c r="AB243" s="169">
        <f>IF($B$242="Лікар-педіатр",AB245*AG243,IF($B$242="Лікар-терапевт","х",IF($B$242="Лікар загальної практики - сімейний лікар",AB245*AG243,0)))</f>
        <v>0</v>
      </c>
      <c r="AC243" s="169">
        <f>IF($B$242="Лікар-педіатр",AC245*AG243,IF($B$242="Лікар-терапевт","х",IF($B$242="Лікар загальної практики - сімейний лікар",AC245*AG243,0)))</f>
        <v>0</v>
      </c>
      <c r="AD243" s="169">
        <f>IF($B$242="Лікар-педіатр","x",IF($B$242="Лікар-терапевт",AD245*AG243,IF($B$242="Лікар загальної практики - сімейний лікар",AD245*AG243,0)))</f>
        <v>0</v>
      </c>
      <c r="AE243" s="169">
        <f>IF($B$242="Лікар-педіатр","x",IF($B$242="Лікар-терапевт",AE245*AG243,IF($B$242="Лікар загальної практики - сімейний лікар",AE245*AG243,0)))</f>
        <v>0</v>
      </c>
      <c r="AF243" s="169">
        <f>IF($B$242="Лікар-педіатр","x",IF($B$242="Лікар-терапевт",AF245*AG243,IF($B$242="Лікар загальної практики - сімейний лікар",AF245*AG243,0)))</f>
        <v>0</v>
      </c>
      <c r="AG243" s="542">
        <v>0</v>
      </c>
      <c r="AH243" s="767"/>
      <c r="AI243" s="171"/>
      <c r="AJ243" s="771"/>
      <c r="AK243" s="774"/>
      <c r="AL243" s="774"/>
      <c r="AM243" s="761"/>
      <c r="AN243" s="779"/>
      <c r="AO243" s="779"/>
      <c r="AP243" s="779"/>
      <c r="AQ243" s="779"/>
      <c r="AR243" s="782"/>
    </row>
    <row r="244" spans="1:44" s="92" customFormat="1" ht="31.15" customHeight="1" x14ac:dyDescent="0.25">
      <c r="A244" s="213"/>
      <c r="B244" s="763"/>
      <c r="C244" s="764"/>
      <c r="D244" s="765"/>
      <c r="E244" s="764"/>
      <c r="F244" s="214" t="s">
        <v>424</v>
      </c>
      <c r="G244" s="172">
        <f>IF(B242="Лікар загальної практики - сімейний лікар"," ",IF(B242="Лікар-педіатр"," ",IF(B242="Лікар-терапевт","х",0)))</f>
        <v>0</v>
      </c>
      <c r="H244" s="172">
        <v>0</v>
      </c>
      <c r="I244" s="172">
        <v>0</v>
      </c>
      <c r="J244" s="172">
        <v>0</v>
      </c>
      <c r="K244" s="172">
        <v>0</v>
      </c>
      <c r="L244" s="173">
        <f>SUM(G244:K244)</f>
        <v>0</v>
      </c>
      <c r="M244" s="767"/>
      <c r="N244" s="172">
        <f>IF(I242="Лікар загальної практики - сімейний лікар"," ",IF(I242="Лікар-педіатр"," ",IF(I242="Лікар-терапевт","х",0)))</f>
        <v>0</v>
      </c>
      <c r="O244" s="172">
        <v>0</v>
      </c>
      <c r="P244" s="172">
        <v>0</v>
      </c>
      <c r="Q244" s="172">
        <v>0</v>
      </c>
      <c r="R244" s="172">
        <v>0</v>
      </c>
      <c r="S244" s="173">
        <f>SUM(N244:R244)</f>
        <v>0</v>
      </c>
      <c r="T244" s="767"/>
      <c r="U244" s="172">
        <f>IF(P242="Лікар загальної практики - сімейний лікар"," ",IF(P242="Лікар-педіатр"," ",IF(P242="Лікар-терапевт","х",0)))</f>
        <v>0</v>
      </c>
      <c r="V244" s="172">
        <v>0</v>
      </c>
      <c r="W244" s="172">
        <v>0</v>
      </c>
      <c r="X244" s="172">
        <v>0</v>
      </c>
      <c r="Y244" s="172">
        <v>0</v>
      </c>
      <c r="Z244" s="173">
        <f>SUM(U244:Y244)</f>
        <v>0</v>
      </c>
      <c r="AA244" s="767"/>
      <c r="AB244" s="172">
        <f>IF(W242="Лікар загальної практики - сімейний лікар"," ",IF(W242="Лікар-педіатр"," ",IF(W242="Лікар-терапевт","х",0)))</f>
        <v>0</v>
      </c>
      <c r="AC244" s="172">
        <v>0</v>
      </c>
      <c r="AD244" s="172">
        <v>0</v>
      </c>
      <c r="AE244" s="172">
        <v>0</v>
      </c>
      <c r="AF244" s="172">
        <v>0</v>
      </c>
      <c r="AG244" s="173">
        <f>SUM(AB244:AF244)</f>
        <v>0</v>
      </c>
      <c r="AH244" s="767"/>
      <c r="AI244" s="215"/>
      <c r="AJ244" s="771"/>
      <c r="AK244" s="774"/>
      <c r="AL244" s="774"/>
      <c r="AM244" s="761"/>
      <c r="AN244" s="779"/>
      <c r="AO244" s="779"/>
      <c r="AP244" s="779"/>
      <c r="AQ244" s="779"/>
      <c r="AR244" s="782"/>
    </row>
    <row r="245" spans="1:44" s="52" customFormat="1" ht="31.9" customHeight="1" thickBot="1" x14ac:dyDescent="0.3">
      <c r="A245" s="170"/>
      <c r="B245" s="763"/>
      <c r="C245" s="764"/>
      <c r="D245" s="765"/>
      <c r="E245" s="764"/>
      <c r="F245" s="209" t="s">
        <v>161</v>
      </c>
      <c r="G245" s="176">
        <f>IF($B$242="Лікар-педіатр",G244/L244,IF($B$242="Лікар-терапевт","х",IF($B$242="Лікар загальної практики - сімейний лікар",G244/L244,0)))</f>
        <v>0</v>
      </c>
      <c r="H245" s="176">
        <f>IF($B$242="Лікар-педіатр",H244/L244,IF($B$242="Лікар-терапевт","х",IF($B$242="Лікар загальної практики - сімейний лікар",H244/L244,0)))</f>
        <v>0</v>
      </c>
      <c r="I245" s="176">
        <f>IF($B$242="Лікар-педіатр","x",IF($B$242="Лікар-терапевт",I244/L244,IF($B$242="Лікар загальної практики - сімейний лікар",I244/L244,0)))</f>
        <v>0</v>
      </c>
      <c r="J245" s="176">
        <f>IF($B$242="Лікар-педіатр","x",IF($B$242="Лікар-терапевт",J244/L244,IF($B$242="Лікар загальної практики - сімейний лікар",J244/L244,0)))</f>
        <v>0</v>
      </c>
      <c r="K245" s="176">
        <f>IF($B$242="Лікар-педіатр","x",IF($B$242="Лікар-терапевт",K244/L244,IF($B$242="Лікар загальної практики - сімейний лікар",K244/L244,0)))</f>
        <v>0</v>
      </c>
      <c r="L245" s="176">
        <f>SUM(G245:K245)</f>
        <v>0</v>
      </c>
      <c r="M245" s="767"/>
      <c r="N245" s="176">
        <f>IF($B$242="Лікар-педіатр",N244/S244,IF($B$242="Лікар-терапевт","х",IF($B$242="Лікар загальної практики - сімейний лікар",N244/S244,0)))</f>
        <v>0</v>
      </c>
      <c r="O245" s="176">
        <f>IF($B$242="Лікар-педіатр",O244/S244,IF($B$242="Лікар-терапевт","х",IF($B$242="Лікар загальної практики - сімейний лікар",O244/S244,0)))</f>
        <v>0</v>
      </c>
      <c r="P245" s="176">
        <f>IF($B$242="Лікар-педіатр","x",IF($B$242="Лікар-терапевт",P244/S244,IF($B$242="Лікар загальної практики - сімейний лікар",P244/S244,0)))</f>
        <v>0</v>
      </c>
      <c r="Q245" s="176">
        <f>IF($B$242="Лікар-педіатр","x",IF($B$242="Лікар-терапевт",Q244/S244,IF($B$242="Лікар загальної практики - сімейний лікар",Q244/S244,0)))</f>
        <v>0</v>
      </c>
      <c r="R245" s="176">
        <f>IF($B$242="Лікар-педіатр","x",IF($B$242="Лікар-терапевт",R244/S244,IF($B$242="Лікар загальної практики - сімейний лікар",R244/S244,0)))</f>
        <v>0</v>
      </c>
      <c r="S245" s="176">
        <f>SUM(N245:R245)</f>
        <v>0</v>
      </c>
      <c r="T245" s="767"/>
      <c r="U245" s="176">
        <f>IF($B$242="Лікар-педіатр",U244/Z244,IF($B$242="Лікар-терапевт","х",IF($B$242="Лікар загальної практики - сімейний лікар",U244/Z244,0)))</f>
        <v>0</v>
      </c>
      <c r="V245" s="176">
        <f>IF($B$242="Лікар-педіатр",V244/Z244,IF($B$242="Лікар-терапевт","х",IF($B$242="Лікар загальної практики - сімейний лікар",V244/Z244,0)))</f>
        <v>0</v>
      </c>
      <c r="W245" s="176">
        <f>IF($B$242="Лікар-педіатр","x",IF($B$242="Лікар-терапевт",W244/Z244,IF($B$242="Лікар загальної практики - сімейний лікар",W244/Z244,0)))</f>
        <v>0</v>
      </c>
      <c r="X245" s="176">
        <f>IF($B$242="Лікар-педіатр","x",IF($B$242="Лікар-терапевт",X244/Z244,IF($B$242="Лікар загальної практики - сімейний лікар",X244/Z244,0)))</f>
        <v>0</v>
      </c>
      <c r="Y245" s="176">
        <f>IF($B$242="Лікар-педіатр","x",IF($B$242="Лікар-терапевт",Y244/Z244,IF($B$242="Лікар загальної практики - сімейний лікар",Y244/Z244,0)))</f>
        <v>0</v>
      </c>
      <c r="Z245" s="176">
        <f>SUM(U245:Y245)</f>
        <v>0</v>
      </c>
      <c r="AA245" s="767"/>
      <c r="AB245" s="176">
        <f>IF($B$242="Лікар-педіатр",AB244/AG244,IF($B$242="Лікар-терапевт","х",IF($B$242="Лікар загальної практики - сімейний лікар",AB244/AG244,0)))</f>
        <v>0</v>
      </c>
      <c r="AC245" s="176">
        <f>IF($B$242="Лікар-педіатр",AC244/AG244,IF($B$242="Лікар-терапевт","х",IF($B$242="Лікар загальної практики - сімейний лікар",AC244/AG244,0)))</f>
        <v>0</v>
      </c>
      <c r="AD245" s="176">
        <f>IF($B$242="Лікар-педіатр","x",IF($B$242="Лікар-терапевт",AD244/AG244,IF($B$242="Лікар загальної практики - сімейний лікар",AD244/AG244,0)))</f>
        <v>0</v>
      </c>
      <c r="AE245" s="176">
        <f>IF($B$242="Лікар-педіатр","x",IF($B$242="Лікар-терапевт",AE244/AG244,IF($B$242="Лікар загальної практики - сімейний лікар",AE244/AG244,0)))</f>
        <v>0</v>
      </c>
      <c r="AF245" s="176">
        <f>IF($B$242="Лікар-педіатр","x",IF($B$242="Лікар-терапевт",AF244/AG244,IF($B$242="Лікар загальної практики - сімейний лікар",AF244/AG244,0)))</f>
        <v>0</v>
      </c>
      <c r="AG245" s="176">
        <f>SUM(AB245:AF245)</f>
        <v>0</v>
      </c>
      <c r="AH245" s="767"/>
      <c r="AI245" s="174"/>
      <c r="AJ245" s="771"/>
      <c r="AK245" s="774"/>
      <c r="AL245" s="774"/>
      <c r="AM245" s="761"/>
      <c r="AN245" s="779"/>
      <c r="AO245" s="779"/>
      <c r="AP245" s="779"/>
      <c r="AQ245" s="779"/>
      <c r="AR245" s="782"/>
    </row>
    <row r="246" spans="1:44" s="52" customFormat="1" ht="45" customHeight="1" thickBot="1" x14ac:dyDescent="0.3">
      <c r="A246" s="170"/>
      <c r="B246" s="763"/>
      <c r="C246" s="764"/>
      <c r="D246" s="765"/>
      <c r="E246" s="784"/>
      <c r="F246" s="177" t="s">
        <v>425</v>
      </c>
      <c r="G246" s="178">
        <f>IF($B$242="Лікар загальної практики - сімейний лікар",AVERAGE(G242:G244),IF($B$242="Лікар-педіатр",AVERAGE(G242:G244),IF($B$242="Лікар-терапевт","х",0)))</f>
        <v>0</v>
      </c>
      <c r="H246" s="178">
        <f>IF($B$242="Лікар загальної практики - сімейний лікар",AVERAGE(H242:H244),IF($B$242="Лікар-педіатр",AVERAGE(H242:H244),IF($B$242="Лікар-терапевт","х",0)))</f>
        <v>0</v>
      </c>
      <c r="I246" s="178">
        <f>IF($B$242="Лікар загальної практики - сімейний лікар",AVERAGE(I242:I244),IF($B$242="Лікар-педіатр","x",IF($B$242="Лікар-терапевт",AVERAGE(I242:I244),0)))</f>
        <v>0</v>
      </c>
      <c r="J246" s="178">
        <f>IF($B$242="Лікар загальної практики - сімейний лікар",AVERAGE(J242:J244),IF($B$242="Лікар-педіатр","x",IF($B$242="Лікар-терапевт",AVERAGE(J242:J244),0)))</f>
        <v>0</v>
      </c>
      <c r="K246" s="178">
        <f>IF($B$242="Лікар загальної практики - сімейний лікар",AVERAGE(K242:K244),IF($B$242="Лікар-педіатр","x",IF($B$242="Лікар-терапевт",AVERAGE(K242:K244),0)))</f>
        <v>0</v>
      </c>
      <c r="L246" s="179">
        <f>SUM(G246:K246)</f>
        <v>0</v>
      </c>
      <c r="M246" s="768"/>
      <c r="N246" s="178">
        <f>IF($B$242="Лікар загальної практики - сімейний лікар",AVERAGE(N242:N244),IF($B$242="Лікар-педіатр",AVERAGE(N242:N244),IF($B$242="Лікар-терапевт","х",0)))</f>
        <v>0</v>
      </c>
      <c r="O246" s="178">
        <f>IF($B$242="Лікар загальної практики - сімейний лікар",AVERAGE(O242:O244),IF($B$242="Лікар-педіатр",AVERAGE(O242:O244),IF($B$242="Лікар-терапевт","х",0)))</f>
        <v>0</v>
      </c>
      <c r="P246" s="178">
        <f>IF($B$242="Лікар загальної практики - сімейний лікар",AVERAGE(P242:P244),IF($B$242="Лікар-педіатр","x",IF($B$242="Лікар-терапевт",AVERAGE(P242:P244),0)))</f>
        <v>0</v>
      </c>
      <c r="Q246" s="178">
        <f>IF($B$242="Лікар загальної практики - сімейний лікар",AVERAGE(Q242:Q244),IF($B$242="Лікар-педіатр","x",IF($B$242="Лікар-терапевт",AVERAGE(Q242:Q244),0)))</f>
        <v>0</v>
      </c>
      <c r="R246" s="178">
        <f>IF($B$242="Лікар загальної практики - сімейний лікар",AVERAGE(R242:R244),IF($B$242="Лікар-педіатр","x",IF($B$242="Лікар-терапевт",AVERAGE(R242:R244),0)))</f>
        <v>0</v>
      </c>
      <c r="S246" s="179">
        <f>SUM(N246:R246)</f>
        <v>0</v>
      </c>
      <c r="T246" s="768"/>
      <c r="U246" s="178">
        <f>IF($B$242="Лікар загальної практики - сімейний лікар",AVERAGE(U242:U244),IF($B$242="Лікар-педіатр",AVERAGE(U242:U244),IF($B$242="Лікар-терапевт","х",0)))</f>
        <v>0</v>
      </c>
      <c r="V246" s="178">
        <f>IF($B$242="Лікар загальної практики - сімейний лікар",AVERAGE(V242:V244),IF($B$242="Лікар-педіатр",AVERAGE(V242:V244),IF($B$242="Лікар-терапевт","х",0)))</f>
        <v>0</v>
      </c>
      <c r="W246" s="178">
        <f>IF($B$242="Лікар загальної практики - сімейний лікар",AVERAGE(W242:W244),IF($B$242="Лікар-педіатр","x",IF($B$242="Лікар-терапевт",AVERAGE(W242:W244),0)))</f>
        <v>0</v>
      </c>
      <c r="X246" s="178">
        <f>IF($B$242="Лікар загальної практики - сімейний лікар",AVERAGE(X242:X244),IF($B$242="Лікар-педіатр","x",IF($B$242="Лікар-терапевт",AVERAGE(X242:X244),0)))</f>
        <v>0</v>
      </c>
      <c r="Y246" s="178">
        <f>IF($B$242="Лікар загальної практики - сімейний лікар",AVERAGE(Y242:Y244),IF($B$242="Лікар-педіатр","x",IF($B$242="Лікар-терапевт",AVERAGE(Y242:Y244),0)))</f>
        <v>0</v>
      </c>
      <c r="Z246" s="179">
        <f>SUM(U246:Y246)</f>
        <v>0</v>
      </c>
      <c r="AA246" s="768"/>
      <c r="AB246" s="178">
        <f>IF($B$242="Лікар загальної практики - сімейний лікар",AVERAGE(AB242:AB244),IF($B$242="Лікар-педіатр",AVERAGE(AB242:AB244),IF($B$242="Лікар-терапевт","х",0)))</f>
        <v>0</v>
      </c>
      <c r="AC246" s="178">
        <f>IF($B$242="Лікар загальної практики - сімейний лікар",AVERAGE(AC242:AC244),IF($B$242="Лікар-педіатр",AVERAGE(AC242:AC244),IF($B$242="Лікар-терапевт","х",0)))</f>
        <v>0</v>
      </c>
      <c r="AD246" s="178">
        <f>IF($B$242="Лікар загальної практики - сімейний лікар",AVERAGE(AD242:AD244),IF($B$242="Лікар-педіатр","x",IF($B$242="Лікар-терапевт",AVERAGE(AD242:AD244),0)))</f>
        <v>0</v>
      </c>
      <c r="AE246" s="178">
        <f>IF($B$242="Лікар загальної практики - сімейний лікар",AVERAGE(AE242:AE244),IF($B$242="Лікар-педіатр","x",IF($B$242="Лікар-терапевт",AVERAGE(AE242:AE244),0)))</f>
        <v>0</v>
      </c>
      <c r="AF246" s="178">
        <f>IF($B$242="Лікар загальної практики - сімейний лікар",AVERAGE(AF242:AF244),IF($B$242="Лікар-педіатр","x",IF($B$242="Лікар-терапевт",AVERAGE(AF242:AF244),0)))</f>
        <v>0</v>
      </c>
      <c r="AG246" s="179">
        <f>SUM(AB246:AF246)</f>
        <v>0</v>
      </c>
      <c r="AH246" s="769"/>
      <c r="AI246" s="174"/>
      <c r="AJ246" s="771"/>
      <c r="AK246" s="774"/>
      <c r="AL246" s="774"/>
      <c r="AM246" s="762"/>
      <c r="AN246" s="780"/>
      <c r="AO246" s="780"/>
      <c r="AP246" s="780"/>
      <c r="AQ246" s="780"/>
      <c r="AR246" s="783"/>
    </row>
    <row r="247" spans="1:44" s="52" customFormat="1" ht="40.5" x14ac:dyDescent="0.25">
      <c r="A247" s="170"/>
      <c r="B247" s="763"/>
      <c r="C247" s="764"/>
      <c r="D247" s="765"/>
      <c r="E247" s="764"/>
      <c r="F247" s="210" t="str">
        <f>IF(B242="Лікар-педіатр",Законод!$C$17,IF(B242="Лікар загальної практики - сімейний лікар",Законод!$C$21,IF(B242="Лікар-терапевт",Законод!$C$25,"х")))</f>
        <v>х</v>
      </c>
      <c r="G247" s="181">
        <f>IF($B$242="Лікар загальної практики - сімейний лікар",IF(L246&lt;=Законод!$C$22,G246,Законод!$C$22*'01_Доходи'!G245),IF($B$242="Лікар-педіатр",IF(L246&lt;=Законод!$C$18,G246,Законод!$C$18*'01_Доходи'!G245),IF($B$242="Лікар-терапевт","x",0)))</f>
        <v>0</v>
      </c>
      <c r="H247" s="181">
        <f>IF($B$242="Лікар загальної практики - сімейний лікар",IF(L246&lt;=Законод!$C$22,H246,Законод!$C$22*'01_Доходи'!H245),IF($B$242="Лікар-педіатр",IF(L246&lt;=Законод!$C$18,H246,Законод!$C$18*'01_Доходи'!H245),IF($B$242="Лікар-терапевт","x",0)))</f>
        <v>0</v>
      </c>
      <c r="I247" s="181">
        <f>IF($B$242="Лікар загальної практики - сімейний лікар",IF(L246&lt;=Законод!$C$22,I246,Законод!$C$22*'01_Доходи'!I245),IF($B$242="Лікар-педіатр","x",IF($B$242="Лікар-терапевт",IF(L246&lt;=Законод!$C$26,I246,Законод!$C$26*'01_Доходи'!I245),0)))</f>
        <v>0</v>
      </c>
      <c r="J247" s="181">
        <f>IF($B$242="Лікар загальної практики - сімейний лікар",IF(L246&lt;=Законод!$C$22,J246,Законод!$C$22*'01_Доходи'!J245),IF($B$242="Лікар-педіатр","x",IF($B$242="Лікар-терапевт",IF(L246&lt;=Законод!$C$26,J246,Законод!$C$26*'01_Доходи'!J245),0)))</f>
        <v>0</v>
      </c>
      <c r="K247" s="181">
        <f>IF($B$242="Лікар загальної практики - сімейний лікар",IF(L246&lt;=Законод!$C$22,K246,Законод!$C$22*'01_Доходи'!K245),IF($B$242="Лікар-педіатр","x",IF($B$242="Лікар-терапевт",IF(L246&lt;=Законод!$C$26,K246,Законод!$C$26*'01_Доходи'!K245),0)))</f>
        <v>0</v>
      </c>
      <c r="L247" s="182">
        <f>SUM(G247:K247)</f>
        <v>0</v>
      </c>
      <c r="M247" s="767"/>
      <c r="N247" s="181">
        <f>IF($B$242="Лікар загальної практики - сімейний лікар",IF(S246&lt;=Законод!$C$22,N246,Законод!$C$22*'01_Доходи'!N245),IF($B$242="Лікар-педіатр",IF(S246&lt;=Законод!$C$18,N246,Законод!$C$18*'01_Доходи'!N245),IF($B$242="Лікар-терапевт","x",0)))</f>
        <v>0</v>
      </c>
      <c r="O247" s="181">
        <f>IF($B$242="Лікар загальної практики - сімейний лікар",IF(S246&lt;=Законод!$C$22,O246,Законод!$C$22*'01_Доходи'!O245),IF($B$242="Лікар-педіатр",IF(S246&lt;=Законод!$C$18,O246,Законод!$C$18*'01_Доходи'!O245),IF($B$242="Лікар-терапевт","x",0)))</f>
        <v>0</v>
      </c>
      <c r="P247" s="181">
        <f>IF($B$242="Лікар загальної практики - сімейний лікар",IF(S246&lt;=Законод!$C$22,P246,Законод!$C$22*'01_Доходи'!P245),IF($B$242="Лікар-педіатр","x",IF($B$242="Лікар-терапевт",IF(S246&lt;=Законод!$C$26,P246,Законод!$C$26*'01_Доходи'!P245),0)))</f>
        <v>0</v>
      </c>
      <c r="Q247" s="181">
        <f>IF($B$242="Лікар загальної практики - сімейний лікар",IF(S246&lt;=Законод!$C$22,Q246,Законод!$C$22*'01_Доходи'!Q245),IF($B$242="Лікар-педіатр","x",IF($B$242="Лікар-терапевт",IF(S246&lt;=Законод!$C$26,Q246,Законод!$C$26*'01_Доходи'!Q245),0)))</f>
        <v>0</v>
      </c>
      <c r="R247" s="181">
        <f>IF($B$242="Лікар загальної практики - сімейний лікар",IF(S246&lt;=Законод!$C$22,R246,Законод!$C$22*'01_Доходи'!R245),IF($B$242="Лікар-педіатр","x",IF($B$242="Лікар-терапевт",IF(S246&lt;=Законод!$C$26,R246,Законод!$C$26*'01_Доходи'!R245),0)))</f>
        <v>0</v>
      </c>
      <c r="S247" s="182">
        <f>SUM(N247:R247)</f>
        <v>0</v>
      </c>
      <c r="T247" s="767"/>
      <c r="U247" s="181">
        <f>IF($B$242="Лікар загальної практики - сімейний лікар",IF(Z246&lt;=Законод!$C$22,U246,Законод!$C$22*'01_Доходи'!U245),IF($B$242="Лікар-педіатр",IF(Z246&lt;=Законод!$C$18,U246,Законод!$C$18*'01_Доходи'!U245),IF($B$242="Лікар-терапевт","x",0)))</f>
        <v>0</v>
      </c>
      <c r="V247" s="181">
        <f>IF($B$242="Лікар загальної практики - сімейний лікар",IF(Z246&lt;=Законод!$C$22,V246,Законод!$C$22*'01_Доходи'!V245),IF($B$242="Лікар-педіатр",IF(Z246&lt;=Законод!$C$18,V246,Законод!$C$18*'01_Доходи'!V245),IF($B$242="Лікар-терапевт","x",0)))</f>
        <v>0</v>
      </c>
      <c r="W247" s="181">
        <f>IF($B$242="Лікар загальної практики - сімейний лікар",IF(Z246&lt;=Законод!$C$22,W246,Законод!$C$22*'01_Доходи'!W245),IF($B$242="Лікар-педіатр","x",IF($B$242="Лікар-терапевт",IF(Z246&lt;=Законод!$C$26,W246,Законод!$C$26*'01_Доходи'!W245),0)))</f>
        <v>0</v>
      </c>
      <c r="X247" s="181">
        <f>IF($B$242="Лікар загальної практики - сімейний лікар",IF(Z246&lt;=Законод!$C$22,X246,Законод!$C$22*'01_Доходи'!X245),IF($B$242="Лікар-педіатр","x",IF($B$242="Лікар-терапевт",IF(Z246&lt;=Законод!$C$26,X246,Законод!$C$26*'01_Доходи'!X245),0)))</f>
        <v>0</v>
      </c>
      <c r="Y247" s="181">
        <f>IF($B$242="Лікар загальної практики - сімейний лікар",IF(Z246&lt;=Законод!$C$22,Y246,Законод!$C$22*'01_Доходи'!Y245),IF($B$242="Лікар-педіатр","x",IF($B$242="Лікар-терапевт",IF(Z246&lt;=Законод!$C$26,Y246,Законод!$C$26*'01_Доходи'!Y245),0)))</f>
        <v>0</v>
      </c>
      <c r="Z247" s="182">
        <f>SUM(U247:Y247)</f>
        <v>0</v>
      </c>
      <c r="AA247" s="767"/>
      <c r="AB247" s="181">
        <f>IF($B$242="Лікар загальної практики - сімейний лікар",IF(AG246&lt;=Законод!$C$22,AB246,Законод!$C$22*'01_Доходи'!AB245),IF($B$242="Лікар-педіатр",IF(AG246&lt;=Законод!$C$18,AB246,Законод!$C$18*'01_Доходи'!AB245),IF($B$242="Лікар-терапевт","x",0)))</f>
        <v>0</v>
      </c>
      <c r="AC247" s="181">
        <f>IF($B$242="Лікар загальної практики - сімейний лікар",IF(AG246&lt;=Законод!$C$22,AC246,Законод!$C$22*'01_Доходи'!AC245),IF($B$242="Лікар-педіатр",IF(AG246&lt;=Законод!$C$18,AC246,Законод!$C$18*'01_Доходи'!AC245),IF($B$242="Лікар-терапевт","x",0)))</f>
        <v>0</v>
      </c>
      <c r="AD247" s="181">
        <f>IF($B$242="Лікар загальної практики - сімейний лікар",IF(AG246&lt;=Законод!$C$22,AD246,Законод!$C$22*'01_Доходи'!AD245),IF($B$242="Лікар-педіатр","x",IF($B$242="Лікар-терапевт",IF(AG246&lt;=Законод!$C$26,AD246,Законод!$C$26*'01_Доходи'!AD245),0)))</f>
        <v>0</v>
      </c>
      <c r="AE247" s="181">
        <f>IF($B$242="Лікар загальної практики - сімейний лікар",IF(AG246&lt;=Законод!$C$22,AE246,Законод!$C$22*'01_Доходи'!AE245),IF($B$242="Лікар-педіатр","x",IF($B$242="Лікар-терапевт",IF(AG246&lt;=Законод!$C$26,AE246,Законод!$C$26*'01_Доходи'!AE245),0)))</f>
        <v>0</v>
      </c>
      <c r="AF247" s="181">
        <f>IF($B$242="Лікар загальної практики - сімейний лікар",IF(AG246&lt;=Законод!$C$22,AF246,Законод!$C$22*'01_Доходи'!AF245),IF($B$242="Лікар-педіатр","x",IF($B$242="Лікар-терапевт",IF(AG246&lt;=Законод!$C$26,AF246,Законод!$C$26*'01_Доходи'!AF245),0)))</f>
        <v>0</v>
      </c>
      <c r="AG247" s="182">
        <f>SUM(AB247:AF247)</f>
        <v>0</v>
      </c>
      <c r="AH247" s="767"/>
      <c r="AI247" s="174"/>
      <c r="AJ247" s="771"/>
      <c r="AK247" s="774"/>
      <c r="AL247" s="774"/>
      <c r="AM247" s="318" t="s">
        <v>186</v>
      </c>
      <c r="AN247" s="183">
        <f>IF(B242="Лікар загальної практики - сімейний лікар",G247*Законод!$C$11+'01_Доходи'!H247*Законод!$D$11+'01_Доходи'!I247*Законод!$E$11+'01_Доходи'!J247*Законод!$F$11+'01_Доходи'!K247*Законод!$G$11,IF(B242="Лікар-педіатр",G247*Законод!$C$11+'01_Доходи'!H247*Законод!$D$11,IF(B242="Лікар-терапевт",'01_Доходи'!I247*Законод!$E$11+'01_Доходи'!J247*Законод!$F$11+'01_Доходи'!K247*Законод!$G$11,0)))</f>
        <v>0</v>
      </c>
      <c r="AO247" s="183">
        <f>IF(B242="Лікар загальної практики - сімейний лікар",N247*Законод!$C$11+'01_Доходи'!O247*Законод!$D$11+'01_Доходи'!P247*Законод!$E$11+'01_Доходи'!Q247*Законод!$F$11+'01_Доходи'!R247*Законод!$G$11,IF(B242="Лікар-педіатр",N247*Законод!$C$11+'01_Доходи'!O247*Законод!$D$11,IF(B242="Лікар-терапевт",'01_Доходи'!P247*Законод!$E$11+'01_Доходи'!Q247*Законод!$F$11+'01_Доходи'!R247*Законод!$G$11,0)))</f>
        <v>0</v>
      </c>
      <c r="AP247" s="183">
        <f>IF(B242="Лікар загальної практики - сімейний лікар",U247*Законод!$C$11+'01_Доходи'!V247*Законод!$D$11+'01_Доходи'!W247*Законод!$E$11+'01_Доходи'!X247*Законод!$F$11+'01_Доходи'!Y247*Законод!$G$11,IF(B242="Лікар-педіатр",U247*Законод!$C$11+'01_Доходи'!V247*Законод!$D$11,IF(B242="Лікар-терапевт",'01_Доходи'!W247*Законод!$E$11+'01_Доходи'!X247*Законод!$F$11+'01_Доходи'!Y247*Законод!$G$11,0)))</f>
        <v>0</v>
      </c>
      <c r="AQ247" s="183">
        <f>IF(B242="Лікар загальної практики - сімейний лікар",AB247*Законод!$C$11+'01_Доходи'!AC247*Законод!$D$11+'01_Доходи'!AD247*Законод!$E$11+'01_Доходи'!AE247*Законод!$F$11+'01_Доходи'!AF247*Законод!$G$11,IF(B242="Лікар-педіатр",AB247*Законод!$C$11+'01_Доходи'!AC247*Законод!$D$11,IF(B242="Лікар-терапевт",'01_Доходи'!AD247*Законод!$E$11+'01_Доходи'!AE247*Законод!$F$11+'01_Доходи'!AF247*Законод!$G$11,0)))</f>
        <v>0</v>
      </c>
      <c r="AR247" s="184">
        <f>SUM(AN247:AQ247)</f>
        <v>0</v>
      </c>
    </row>
    <row r="248" spans="1:44" s="52" customFormat="1" ht="31.9" customHeight="1" x14ac:dyDescent="0.25">
      <c r="A248" s="170"/>
      <c r="B248" s="763"/>
      <c r="C248" s="764"/>
      <c r="D248" s="765"/>
      <c r="E248" s="764"/>
      <c r="F248" s="211" t="str">
        <f>IF(B242="Лікар-педіатр",Законод!$E$17,IF(B242="Лікар загальної практики - сімейний лікар",Законод!$E$21,IF(B242="Лікар-терапевт",Законод!$E$25,"х")))</f>
        <v>х</v>
      </c>
      <c r="G248" s="776" t="s">
        <v>158</v>
      </c>
      <c r="H248" s="776"/>
      <c r="I248" s="776"/>
      <c r="J248" s="776"/>
      <c r="K248" s="776"/>
      <c r="L248" s="169">
        <f>IF($B$242="Лікар загальної практики - сімейний лікар",IF(L246&lt;Законод!$C$22,0,(IF(AND(L246&gt;=Законод!$E$22,L246&lt;=Законод!$E$23),L246-Законод!$C$22,IF('01_Доходи'!L246&gt;=Законод!$F$22,Законод!$E$24,0)))),IF($B$242="Лікар-педіатр",IF(L246&lt;Законод!$C$18,0,(IF(AND(L246&gt;=Законод!$E$18,L246&lt;=Законод!$E$19),L246-Законод!$C$18,IF('01_Доходи'!L246&gt;=Законод!$F$18,Законод!$E$20,0)))),IF($B$242="Лікар-терапевт",IF(L246&lt;Законод!$C$26,0,(IF(AND(L246&gt;=Законод!$E$26,L246&lt;=Законод!$E$27),L246-Законод!$C$26,IF('01_Доходи'!L246&gt;=Законод!$F$26,Законод!$E$28,0)))),0)))</f>
        <v>0</v>
      </c>
      <c r="M248" s="767"/>
      <c r="N248" s="776" t="s">
        <v>158</v>
      </c>
      <c r="O248" s="776"/>
      <c r="P248" s="776"/>
      <c r="Q248" s="776"/>
      <c r="R248" s="776"/>
      <c r="S248" s="169">
        <f>IF($B$242="Лікар загальної практики - сімейний лікар",IF(S246&lt;Законод!$C$22,0,(IF(AND(S246&gt;=Законод!$E$22,S246&lt;=Законод!$E$23),S246-Законод!$C$22,IF('01_Доходи'!S246&gt;=Законод!$F$22,Законод!$E$24,0)))),IF($B$242="Лікар-педіатр",IF(S246&lt;Законод!$C$18,0,(IF(AND(S246&gt;=Законод!$E$18,S246&lt;=Законод!$E$19),S246-Законод!$C$18,IF('01_Доходи'!S246&gt;=Законод!$F$18,Законод!$E$20,0)))),IF($B$242="Лікар-терапевт",IF(S246&lt;Законод!$C$26,0,(IF(AND(S246&gt;=Законод!$E$26,S246&lt;=Законод!$E$27),S246-Законод!$C$26,IF('01_Доходи'!S246&gt;=Законод!$F$26,Законод!$E$28,0)))),0)))</f>
        <v>0</v>
      </c>
      <c r="T248" s="767"/>
      <c r="U248" s="776" t="s">
        <v>158</v>
      </c>
      <c r="V248" s="776"/>
      <c r="W248" s="776"/>
      <c r="X248" s="776"/>
      <c r="Y248" s="776"/>
      <c r="Z248" s="169">
        <f>IF($B$242="Лікар загальної практики - сімейний лікар",IF(Z246&lt;Законод!$C$22,0,(IF(AND(Z246&gt;=Законод!$E$22,Z246&lt;=Законод!$E$23),Z246-Законод!$C$22,IF('01_Доходи'!Z246&gt;=Законод!$F$22,Законод!$E$24,0)))),IF($B$242="Лікар-педіатр",IF(Z246&lt;Законод!$C$18,0,(IF(AND(Z246&gt;=Законод!$E$18,Z246&lt;=Законод!$E$19),Z246-Законод!$C$18,IF('01_Доходи'!Z246&gt;=Законод!$F$18,Законод!$E$20,0)))),IF($B$242="Лікар-терапевт",IF(Z246&lt;Законод!$C$26,0,(IF(AND(Z246&gt;=Законод!$E$26,Z246&lt;=Законод!$E$27),Z246-Законод!$C$26,IF('01_Доходи'!Z246&gt;=Законод!$F$26,Законод!$E$28,0)))),0)))</f>
        <v>0</v>
      </c>
      <c r="AA248" s="767"/>
      <c r="AB248" s="776" t="s">
        <v>158</v>
      </c>
      <c r="AC248" s="776"/>
      <c r="AD248" s="776"/>
      <c r="AE248" s="776"/>
      <c r="AF248" s="776"/>
      <c r="AG248" s="169">
        <f>IF($B$242="Лікар загальної практики - сімейний лікар",IF(AG246&lt;Законод!$C$22,0,(IF(AND(AG246&gt;=Законод!$E$22,AG246&lt;=Законод!$E$23),AG246-Законод!$C$22,IF('01_Доходи'!AG246&gt;=Законод!$F$22,Законод!$E$24,0)))),IF($B$242="Лікар-педіатр",IF(AG246&lt;Законод!$C$18,0,(IF(AND(AG246&gt;=Законод!$E$18,AG246&lt;=Законод!$E$19),AG246-Законод!$C$18,IF('01_Доходи'!AG246&gt;=Законод!$F$18,Законод!$E$20,0)))),IF($B$242="Лікар-терапевт",IF(AG246&lt;Законод!$C$26,0,(IF(AND(AG246&gt;=Законод!$E$26,AG246&lt;=Законод!$E$27),AG246-Законод!$C$26,IF('01_Доходи'!AG246&gt;=Законод!$F$26,Законод!$E$28,0)))),0)))</f>
        <v>0</v>
      </c>
      <c r="AH248" s="767"/>
      <c r="AI248" s="174"/>
      <c r="AJ248" s="771"/>
      <c r="AK248" s="774"/>
      <c r="AL248" s="774"/>
      <c r="AM248" s="757" t="s">
        <v>187</v>
      </c>
      <c r="AN248" s="183">
        <f>IF(B242="Лікар загальної практики - сімейний лікар",L248*Законод!$C$9/4*Законод!$E$16,IF(B242="Лікар-педіатр",L248*Законод!$C$9/4*Законод!$E$16,IF(B242="Лікар-терапевт",L248*Законод!$C$9/4*Законод!$E$16,0)))</f>
        <v>0</v>
      </c>
      <c r="AO248" s="183">
        <f>IF(B242="Лікар загальної практики - сімейний лікар",S248*Законод!$C$9/4*Законод!$E$16,IF(B242="Лікар-педіатр",S248*Законод!$C$9/4*Законод!$E$16,IF(B242="Лікар-терапевт",S248*Законод!$C$9/4*Законод!$E$16,0)))</f>
        <v>0</v>
      </c>
      <c r="AP248" s="183">
        <f>IF(B242="Лікар загальної практики - сімейний лікар",Z248*Законод!$C$9/4*Законод!$E$16,IF(B242="Лікар-педіатр",Z248*Законод!$C$9/4*Законод!$E$16,IF(B242="Лікар-терапевт",Z248*Законод!$C$9/4*Законод!$E$16,0)))</f>
        <v>0</v>
      </c>
      <c r="AQ248" s="183">
        <f>IF(B242="Лікар загальної практики - сімейний лікар",AG248*Законод!$C$9/4*Законод!$E$16,IF(B242="Лікар-педіатр",AG248*Законод!$C$9/4*Законод!$E$16,IF(B242="Лікар-терапевт",AG248*Законод!$C$9/4*Законод!$E$16,0)))</f>
        <v>0</v>
      </c>
      <c r="AR248" s="184">
        <f>SUM(AN248:AQ248)</f>
        <v>0</v>
      </c>
    </row>
    <row r="249" spans="1:44" s="52" customFormat="1" ht="31.9" customHeight="1" x14ac:dyDescent="0.25">
      <c r="A249" s="170"/>
      <c r="B249" s="763"/>
      <c r="C249" s="764"/>
      <c r="D249" s="765"/>
      <c r="E249" s="764"/>
      <c r="F249" s="211" t="str">
        <f>IF(B242="Лікар-педіатр",Законод!$F$17,IF(B242="Лікар загальної практики - сімейний лікар",Законод!$F$21,IF(B242="Лікар-терапевт",Законод!$F$25,"х")))</f>
        <v>х</v>
      </c>
      <c r="G249" s="776" t="s">
        <v>158</v>
      </c>
      <c r="H249" s="776"/>
      <c r="I249" s="776"/>
      <c r="J249" s="776"/>
      <c r="K249" s="776"/>
      <c r="L249" s="169">
        <f>IF($B$242="Лікар загальної практики - сімейний лікар",IF(L246&lt;Законод!$C$22,0,(IF(AND(L246&gt;=Законод!$F$22,L246&lt;=Законод!$F$23),L246-Законод!$E$23,IF('01_Доходи'!L246&gt;=Законод!$G$22,Законод!$F$24,0)))),IF($B$242="Лікар-педіатр",IF(L246&lt;Законод!$C$18,0,(IF(AND(L246&gt;=Законод!$F$18,L246&lt;=Законод!$F$19),L246-Законод!$E$19,IF('01_Доходи'!L246&gt;=Законод!$G$18,Законод!$F$20,0)))),IF($B$242="Лікар-терапевт",IF(L246&lt;Законод!$C$26,0,(IF(AND(L246&gt;=Законод!$F$26,L246&lt;=Законод!$F$27),L246-Законод!$E$27,IF('01_Доходи'!L246&gt;=Законод!$G$26,Законод!$F$28,0)))),0)))</f>
        <v>0</v>
      </c>
      <c r="M249" s="767"/>
      <c r="N249" s="776" t="s">
        <v>158</v>
      </c>
      <c r="O249" s="776"/>
      <c r="P249" s="776"/>
      <c r="Q249" s="776"/>
      <c r="R249" s="776"/>
      <c r="S249" s="169">
        <f>IF($B$242="Лікар загальної практики - сімейний лікар",IF(S246&lt;Законод!$C$22,0,(IF(AND(S246&gt;=Законод!$F$22,S246&lt;=Законод!$F$23),S246-Законод!$E$23,IF('01_Доходи'!S246&gt;=Законод!$G$22,Законод!$F$24,0)))),IF($B$242="Лікар-педіатр",IF(S246&lt;Законод!$C$18,0,(IF(AND(S246&gt;=Законод!$F$18,S246&lt;=Законод!$F$19),S246-Законод!$E$19,IF('01_Доходи'!S246&gt;=Законод!$G$18,Законод!$F$20,0)))),IF($B$242="Лікар-терапевт",IF(S246&lt;Законод!$C$26,0,(IF(AND(S246&gt;=Законод!$F$26,S246&lt;=Законод!$F$27),S246-Законод!$E$27,IF('01_Доходи'!S246&gt;=Законод!$G$26,Законод!$F$28,0)))),0)))</f>
        <v>0</v>
      </c>
      <c r="T249" s="767"/>
      <c r="U249" s="776" t="s">
        <v>158</v>
      </c>
      <c r="V249" s="776"/>
      <c r="W249" s="776"/>
      <c r="X249" s="776"/>
      <c r="Y249" s="776"/>
      <c r="Z249" s="169">
        <f>IF($B$242="Лікар загальної практики - сімейний лікар",IF(Z246&lt;Законод!$C$22,0,(IF(AND(Z246&gt;=Законод!$F$22,Z246&lt;=Законод!$F$23),Z246-Законод!$E$23,IF('01_Доходи'!Z246&gt;=Законод!$G$22,Законод!$F$24,0)))),IF($B$242="Лікар-педіатр",IF(Z246&lt;Законод!$C$18,0,(IF(AND(Z246&gt;=Законод!$F$18,Z246&lt;=Законод!$F$19),Z246-Законод!$E$19,IF('01_Доходи'!Z246&gt;=Законод!$G$18,Законод!$F$20,0)))),IF($B$242="Лікар-терапевт",IF(Z246&lt;Законод!$C$26,0,(IF(AND(Z246&gt;=Законод!$F$26,Z246&lt;=Законод!$F$27),Z246-Законод!$E$27,IF('01_Доходи'!Z246&gt;=Законод!$G$26,Законод!$F$28,0)))),0)))</f>
        <v>0</v>
      </c>
      <c r="AA249" s="767"/>
      <c r="AB249" s="776" t="s">
        <v>158</v>
      </c>
      <c r="AC249" s="776"/>
      <c r="AD249" s="776"/>
      <c r="AE249" s="776"/>
      <c r="AF249" s="776"/>
      <c r="AG249" s="169">
        <f>IF($B$242="Лікар загальної практики - сімейний лікар",IF(AG246&lt;Законод!$C$22,0,(IF(AND(AG246&gt;=Законод!$F$22,AG246&lt;=Законод!$F$23),AG246-Законод!$E$23,IF('01_Доходи'!AG246&gt;=Законод!$G$22,Законод!$F$24,0)))),IF($B$242="Лікар-педіатр",IF(AG246&lt;Законод!$C$18,0,(IF(AND(AG246&gt;=Законод!$F$18,AG246&lt;=Законод!$F$19),AG246-Законод!$E$19,IF('01_Доходи'!AG246&gt;=Законод!$G$18,Законод!$F$20,0)))),IF($B$242="Лікар-терапевт",IF(AG246&lt;Законод!$C$26,0,(IF(AND(AG246&gt;=Законод!$F$26,AG246&lt;=Законод!$F$27),AG246-Законод!$E$27,IF('01_Доходи'!AG246&gt;=Законод!$G$26,Законод!$F$28,0)))),0)))</f>
        <v>0</v>
      </c>
      <c r="AH249" s="767"/>
      <c r="AI249" s="174"/>
      <c r="AJ249" s="771"/>
      <c r="AK249" s="774"/>
      <c r="AL249" s="774"/>
      <c r="AM249" s="758"/>
      <c r="AN249" s="183">
        <f>IF(B242="Лікар загальної практики - сімейний лікар",L249*Законод!$C$9/4*Законод!$F$16,IF(B242="Лікар-педіатр",L249*Законод!$C$9/4*Законод!$F$16,IF(B242="Лікар-терапевт",L249*Законод!$C$9/4*Законод!$F$16,0)))</f>
        <v>0</v>
      </c>
      <c r="AO249" s="183">
        <f>IF(B242="Лікар загальної практики - сімейний лікар",S249*Законод!$C$9/4*Законод!$F$16,IF(B242="Лікар-педіатр",S249*Законод!$C$9/4*Законод!$F$16,IF(B242="Лікар-терапевт",S249*Законод!$C$9/4*Законод!$F$16,0)))</f>
        <v>0</v>
      </c>
      <c r="AP249" s="183">
        <f>IF(B242="Лікар загальної практики - сімейний лікар",Z249*Законод!$C$9/4*Законод!$F$16,IF(B242="Лікар-педіатр",Z249*Законод!$C$9/4*Законод!$F$16,IF(B242="Лікар-терапевт",Z249*Законод!$C$9/4*Законод!$F$16,0)))</f>
        <v>0</v>
      </c>
      <c r="AQ249" s="183">
        <f>IF(B242="Лікар загальної практики - сімейний лікар",AG249*Законод!$C$9/4*Законод!$F$16,IF(B242="Лікар-педіатр",AG249*Законод!$C$9/4*Законод!$F$16,IF(B242="Лікар-терапевт",AG249*Законод!$C$9/4*Законод!$F$16,0)))</f>
        <v>0</v>
      </c>
      <c r="AR249" s="184">
        <f>SUM(AN249:AQ249)</f>
        <v>0</v>
      </c>
    </row>
    <row r="250" spans="1:44" s="52" customFormat="1" ht="31.9" customHeight="1" x14ac:dyDescent="0.25">
      <c r="A250" s="170"/>
      <c r="B250" s="763"/>
      <c r="C250" s="764"/>
      <c r="D250" s="765"/>
      <c r="E250" s="764"/>
      <c r="F250" s="211" t="str">
        <f>IF(B242="Лікар-педіатр",Законод!$G$17,IF(B242="Лікар загальної практики - сімейний лікар",Законод!$G$21,IF(B242="Лікар-терапевт",Законод!$G$25,"х")))</f>
        <v>х</v>
      </c>
      <c r="G250" s="776" t="s">
        <v>158</v>
      </c>
      <c r="H250" s="776"/>
      <c r="I250" s="776"/>
      <c r="J250" s="776"/>
      <c r="K250" s="776"/>
      <c r="L250" s="169">
        <f>IF($B$242="Лікар загальної практики - сімейний лікар",IF(L246&lt;Законод!$C$22,0,(IF(AND(L246&gt;=Законод!$G$22,L246&lt;=Законод!$G$23),L246-Законод!$F$23,IF('01_Доходи'!L246&gt;=Законод!$H$22,Законод!$G$24,0)))),IF($B$242="Лікар-педіатр",IF(L246&lt;Законод!$C$18,0,(IF(AND(L246&gt;=Законод!$G$18,L246&lt;=Законод!$G$19),L246-Законод!$F$19,IF('01_Доходи'!L246&gt;=Законод!$H$18,Законод!$G$20,0)))),IF($B$242="Лікар-терапевт",IF(L246&lt;Законод!$C$26,0,(IF(AND(L246&gt;=Законод!$G$26,L246&lt;=Законод!$G$27),L246-Законод!$F$27,IF('01_Доходи'!L246&gt;=Законод!$H$26,Законод!$G$28,0)))),0)))</f>
        <v>0</v>
      </c>
      <c r="M250" s="767"/>
      <c r="N250" s="776" t="s">
        <v>158</v>
      </c>
      <c r="O250" s="776"/>
      <c r="P250" s="776"/>
      <c r="Q250" s="776"/>
      <c r="R250" s="776"/>
      <c r="S250" s="169">
        <f>IF($B$242="Лікар загальної практики - сімейний лікар",IF(S246&lt;Законод!$C$22,0,(IF(AND(S246&gt;=Законод!$G$22,S246&lt;=Законод!$G$23),S246-Законод!$F$23,IF('01_Доходи'!S246&gt;=Законод!$H$22,Законод!$G$24,0)))),IF($B$242="Лікар-педіатр",IF(S246&lt;Законод!$C$18,0,(IF(AND(S246&gt;=Законод!$G$18,S246&lt;=Законод!$G$19),S246-Законод!$F$19,IF('01_Доходи'!S246&gt;=Законод!$H$18,Законод!$G$20,0)))),IF($B$242="Лікар-терапевт",IF(S246&lt;Законод!$C$26,0,(IF(AND(S246&gt;=Законод!$G$26,S246&lt;=Законод!$G$27),S246-Законод!$F$27,IF('01_Доходи'!S246&gt;=Законод!$H$26,Законод!$G$28,0)))),0)))</f>
        <v>0</v>
      </c>
      <c r="T250" s="767"/>
      <c r="U250" s="776" t="s">
        <v>158</v>
      </c>
      <c r="V250" s="776"/>
      <c r="W250" s="776"/>
      <c r="X250" s="776"/>
      <c r="Y250" s="776"/>
      <c r="Z250" s="169">
        <f>IF($B$242="Лікар загальної практики - сімейний лікар",IF(Z246&lt;Законод!$C$22,0,(IF(AND(Z246&gt;=Законод!$G$22,Z246&lt;=Законод!$G$23),Z246-Законод!$F$23,IF('01_Доходи'!Z246&gt;=Законод!$H$22,Законод!$G$24,0)))),IF($B$242="Лікар-педіатр",IF(Z246&lt;Законод!$C$18,0,(IF(AND(Z246&gt;=Законод!$G$18,Z246&lt;=Законод!$G$19),Z246-Законод!$F$19,IF('01_Доходи'!Z246&gt;=Законод!$H$18,Законод!$G$20,0)))),IF($B$242="Лікар-терапевт",IF(Z246&lt;Законод!$C$26,0,(IF(AND(Z246&gt;=Законод!$G$26,Z246&lt;=Законод!$G$27),Z246-Законод!$F$27,IF('01_Доходи'!Z246&gt;=Законод!$H$26,Законод!$G$28,0)))),0)))</f>
        <v>0</v>
      </c>
      <c r="AA250" s="767"/>
      <c r="AB250" s="776" t="s">
        <v>158</v>
      </c>
      <c r="AC250" s="776"/>
      <c r="AD250" s="776"/>
      <c r="AE250" s="776"/>
      <c r="AF250" s="776"/>
      <c r="AG250" s="169">
        <f>IF($B$242="Лікар загальної практики - сімейний лікар",IF(AG246&lt;Законод!$C$22,0,(IF(AND(AG246&gt;=Законод!$G$22,AG246&lt;=Законод!$G$23),AG246-Законод!$F$23,IF('01_Доходи'!AG246&gt;=Законод!$H$22,Законод!$G$24,0)))),IF($B$242="Лікар-педіатр",IF(AG246&lt;Законод!$C$18,0,(IF(AND(AG246&gt;=Законод!$G$18,AG246&lt;=Законод!$G$19),AG246-Законод!$F$19,IF('01_Доходи'!AG246&gt;=Законод!$H$18,Законод!$G$20,0)))),IF($B$242="Лікар-терапевт",IF(AG246&lt;Законод!$C$26,0,(IF(AND(AG246&gt;=Законод!$G$26,AG246&lt;=Законод!$G$27),AG246-Законод!$F$27,IF('01_Доходи'!AG246&gt;=Законод!$H$26,Законод!$G$28,0)))),0)))</f>
        <v>0</v>
      </c>
      <c r="AH250" s="767"/>
      <c r="AI250" s="174"/>
      <c r="AJ250" s="771"/>
      <c r="AK250" s="774"/>
      <c r="AL250" s="774"/>
      <c r="AM250" s="758"/>
      <c r="AN250" s="183">
        <f>IF(B242="Лікар загальної практики - сімейний лікар",L250*Законод!$C$9/4*Законод!$G$16,IF(B242="Лікар-педіатр",L250*Законод!$C$9/4*Законод!$G$16,IF(B242="Лікар-терапевт",L250*Законод!$C$9/4*Законод!$G$16,0)))</f>
        <v>0</v>
      </c>
      <c r="AO250" s="183">
        <f>IF(B242="Лікар загальної практики - сімейний лікар",S250*Законод!$C$9/4*Законод!$G$16,IF(B242="Лікар-педіатр",S250*Законод!$C$9/4*Законод!$G$16,IF(B242="Лікар-терапевт",S250*Законод!$C$9/4*Законод!$G$16,0)))</f>
        <v>0</v>
      </c>
      <c r="AP250" s="183">
        <f>IF(B242="Лікар загальної практики - сімейний лікар",Z250*Законод!$C$9/4*Законод!$G$16,IF(B242="Лікар-педіатр",Z250*Законод!$C$9/4*Законод!$G$16,IF(B242="Лікар-терапевт",Z250*Законод!$C$9/4*Законод!$G$16,0)))</f>
        <v>0</v>
      </c>
      <c r="AQ250" s="183">
        <f>IF(B242="Лікар загальної практики - сімейний лікар",AG250*Законод!$C$9/4*Законод!$G$16,IF(B242="Лікар-педіатр",AG250*Законод!$C$9/4*Законод!$G$16,IF(B242="Лікар-терапевт",AG250*Законод!$C$9/4*Законод!$G$16,0)))</f>
        <v>0</v>
      </c>
      <c r="AR250" s="184">
        <f t="shared" ref="AR250" si="60">SUM(AN250:AQ250)</f>
        <v>0</v>
      </c>
    </row>
    <row r="251" spans="1:44" s="52" customFormat="1" ht="31.9" customHeight="1" x14ac:dyDescent="0.25">
      <c r="A251" s="170"/>
      <c r="B251" s="763"/>
      <c r="C251" s="764"/>
      <c r="D251" s="765"/>
      <c r="E251" s="764"/>
      <c r="F251" s="211" t="str">
        <f>IF(B242="Лікар-педіатр",Законод!$H$17,IF(B242="Лікар загальної практики - сімейний лікар",Законод!$H$21,IF(B242="Лікар-терапевт",Законод!$H$25,"х")))</f>
        <v>х</v>
      </c>
      <c r="G251" s="776" t="s">
        <v>158</v>
      </c>
      <c r="H251" s="776"/>
      <c r="I251" s="776"/>
      <c r="J251" s="776"/>
      <c r="K251" s="776"/>
      <c r="L251" s="169">
        <f>IF($B$242="Лікар загальної практики - сімейний лікар",IF(L246&lt;Законод!$C$22,0,(IF(AND(L246&gt;=Законод!$H$22,L246&lt;=Законод!$H$23),L246-Законод!$G$23,IF('01_Доходи'!L246&gt;=Законод!$I$22,Законод!$H$24,0)))),IF($B$242="Лікар-педіатр",IF(L246&lt;Законод!$C$18,0,(IF(AND(L246&gt;=Законод!$H$18,L246&lt;=Законод!$H$19),L246-Законод!$G$19,IF('01_Доходи'!L246&gt;=Законод!$I$18,Законод!$H$20,0)))),IF($B$242="Лікар-терапевт",IF(L246&lt;Законод!$C$26,0,(IF(AND(L246&gt;=Законод!$H$26,L246&lt;=Законод!$H$27),L246-Законод!$G$27,IF(L246&gt;=Законод!$I$26,Законод!$H$28,0)))),0)))</f>
        <v>0</v>
      </c>
      <c r="M251" s="767"/>
      <c r="N251" s="776" t="s">
        <v>158</v>
      </c>
      <c r="O251" s="776"/>
      <c r="P251" s="776"/>
      <c r="Q251" s="776"/>
      <c r="R251" s="776"/>
      <c r="S251" s="169">
        <f>IF($B$242="Лікар загальної практики - сімейний лікар",IF(S246&lt;Законод!$C$22,0,(IF(AND(S246&gt;=Законод!$H$22,S246&lt;=Законод!$H$23),S246-Законод!$G$23,IF('01_Доходи'!S246&gt;=Законод!$I$22,Законод!$H$24,0)))),IF($B$242="Лікар-педіатр",IF(S246&lt;Законод!$C$18,0,(IF(AND(S246&gt;=Законод!$H$18,S246&lt;=Законод!$H$19),S246-Законод!$G$19,IF('01_Доходи'!S246&gt;=Законод!$I$18,Законод!$H$20,0)))),IF($B$242="Лікар-терапевт",IF(S246&lt;Законод!$C$26,0,(IF(AND(S246&gt;=Законод!$H$26,S246&lt;=Законод!$H$27),S246-Законод!$G$27,IF(S246&gt;=Законод!$I$26,Законод!$H$28,0)))),0)))</f>
        <v>0</v>
      </c>
      <c r="T251" s="767"/>
      <c r="U251" s="776" t="s">
        <v>158</v>
      </c>
      <c r="V251" s="776"/>
      <c r="W251" s="776"/>
      <c r="X251" s="776"/>
      <c r="Y251" s="776"/>
      <c r="Z251" s="169">
        <f>IF($B$242="Лікар загальної практики - сімейний лікар",IF(Z246&lt;Законод!$C$22,0,(IF(AND(Z246&gt;=Законод!$H$22,Z246&lt;=Законод!$H$23),Z246-Законод!$G$23,IF('01_Доходи'!Z246&gt;=Законод!$I$22,Законод!$H$24,0)))),IF($B$242="Лікар-педіатр",IF(Z246&lt;Законод!$C$18,0,(IF(AND(Z246&gt;=Законод!$H$18,Z246&lt;=Законод!$H$19),Z246-Законод!$G$19,IF('01_Доходи'!Z246&gt;=Законод!$I$18,Законод!$H$20,0)))),IF($B$242="Лікар-терапевт",IF(Z246&lt;Законод!$C$26,0,(IF(AND(Z246&gt;=Законод!$H$26,Z246&lt;=Законод!$H$27),Z246-Законод!$G$27,IF(Z246&gt;=Законод!$I$26,Законод!$H$28,0)))),0)))</f>
        <v>0</v>
      </c>
      <c r="AA251" s="767"/>
      <c r="AB251" s="776" t="s">
        <v>158</v>
      </c>
      <c r="AC251" s="776"/>
      <c r="AD251" s="776"/>
      <c r="AE251" s="776"/>
      <c r="AF251" s="776"/>
      <c r="AG251" s="169">
        <f>IF($B$242="Лікар загальної практики - сімейний лікар",IF(AG246&lt;Законод!$C$22,0,(IF(AND(AG246&gt;=Законод!$H$22,AG246&lt;=Законод!$H$23),AG246-Законод!$G$23,IF('01_Доходи'!AG246&gt;=Законод!$I$22,Законод!$H$24,0)))),IF($B$242="Лікар-педіатр",IF(AG246&lt;Законод!$C$18,0,(IF(AND(AG246&gt;=Законод!$H$18,AG246&lt;=Законод!$H$19),AG246-Законод!$G$19,IF('01_Доходи'!AG246&gt;=Законод!$I$18,Законод!$H$20,0)))),IF($B$242="Лікар-терапевт",IF(AG246&lt;Законод!$C$26,0,(IF(AND(AG246&gt;=Законод!$H$26,AG246&lt;=Законод!$H$27),AG246-Законод!$G$27,IF(AG246&gt;=Законод!$I$26,Законод!$H$28,0)))),0)))</f>
        <v>0</v>
      </c>
      <c r="AH251" s="767"/>
      <c r="AI251" s="174"/>
      <c r="AJ251" s="771"/>
      <c r="AK251" s="774"/>
      <c r="AL251" s="774"/>
      <c r="AM251" s="758"/>
      <c r="AN251" s="183">
        <f>IF(B242="Лікар загальної практики - сімейний лікар",L251*Законод!$C$9/4*Законод!$H$16,IF(B242="Лікар-педіатр",L251*Законод!$C$9/4*Законод!$H$16,IF(B242="Лікар-терапевт",L251*Законод!$C$9/4*Законод!$H$16,0)))</f>
        <v>0</v>
      </c>
      <c r="AO251" s="183">
        <f>IF(B242="Лікар загальної практики - сімейний лікар",S251*Законод!$C$9/4*Законод!$H$16,IF(B242="Лікар-педіатр",S251*Законод!$C$9/4*Законод!$H$16,IF(B242="Лікар-терапевт",S251*Законод!$C$9/4*Законод!$H$16,0)))</f>
        <v>0</v>
      </c>
      <c r="AP251" s="183">
        <f>IF(B242="Лікар загальної практики - сімейний лікар",Z251*Законод!$C$9/4*Законод!$H$16,IF(B242="Лікар-педіатр",Z251*Законод!$C$9/4*Законод!$H$16,IF(B242="Лікар-терапевт",Z251*Законод!$C$9/4*Законод!$H$16,0)))</f>
        <v>0</v>
      </c>
      <c r="AQ251" s="183">
        <f>IF(B242="Лікар загальної практики - сімейний лікар",AG251*Законод!$C$9/4*Законод!$H$16,IF(B242="Лікар-педіатр",AG251*Законод!$C$9/4*Законод!$H$16,IF(B242="Лікар-терапевт",AG251*Законод!$C$9/4*Законод!$H$16,0)))</f>
        <v>0</v>
      </c>
      <c r="AR251" s="184">
        <f>SUM(AN251:AQ251)</f>
        <v>0</v>
      </c>
    </row>
    <row r="252" spans="1:44" s="52" customFormat="1" ht="31.9" customHeight="1" x14ac:dyDescent="0.25">
      <c r="A252" s="170"/>
      <c r="B252" s="763"/>
      <c r="C252" s="764"/>
      <c r="D252" s="765"/>
      <c r="E252" s="764"/>
      <c r="F252" s="211" t="str">
        <f>IF(B242="Лікар-педіатр",Законод!$I$17,IF(B242="Лікар загальної практики - сімейний лікар",Законод!$I$21,IF(B242="Лікар-терапевт",Законод!$I$25,"х")))</f>
        <v>х</v>
      </c>
      <c r="G252" s="776" t="s">
        <v>158</v>
      </c>
      <c r="H252" s="776"/>
      <c r="I252" s="776"/>
      <c r="J252" s="776"/>
      <c r="K252" s="776"/>
      <c r="L252" s="169">
        <f>IF($B$242="Лікар загальної практики - сімейний лікар",IF(L246&lt;Законод!$C$22,0,(IF(AND(L246&gt;=Законод!$I$22,L246&lt;=Законод!$I$23),L246-Законод!$H$23,IF('01_Доходи'!L246&gt;=Законод!$I$22,Законод!$I$24,0)))),IF($B$242="Лікар-педіатр",IF(L246&lt;Законод!$C$18,0,(IF(AND(L246&gt;=Законод!$I$18,L246&lt;=Законод!$I$19),L246-Законод!$H$19,IF('01_Доходи'!L246&gt;=Законод!$I$18,Законод!$H$20,0)))),IF($B$242="Лікар-терапевт",IF(L246&lt;Законод!$C$26,0,(IF(AND(L246&gt;=Законод!$I$26,L246&lt;=Законод!$I$27),L246-Законод!$H$27,IF('01_Доходи'!L246&gt;=Законод!$I$26,Законод!$H$28,0)))),0)))</f>
        <v>0</v>
      </c>
      <c r="M252" s="767"/>
      <c r="N252" s="776" t="s">
        <v>158</v>
      </c>
      <c r="O252" s="776"/>
      <c r="P252" s="776"/>
      <c r="Q252" s="776"/>
      <c r="R252" s="776"/>
      <c r="S252" s="169">
        <f>IF($B$242="Лікар загальної практики - сімейний лікар",IF(S246&lt;Законод!$C$22,0,(IF(AND(S246&gt;=Законод!$I$22,S246&lt;=Законод!$I$23),S246-Законод!$H$23,IF('01_Доходи'!S246&gt;=Законод!$I$22,Законод!$I$24,0)))),IF($B$242="Лікар-педіатр",IF(S246&lt;Законод!$C$18,0,(IF(AND(S246&gt;=Законод!$I$18,S246&lt;=Законод!$I$19),S246-Законод!$H$19,IF('01_Доходи'!S246&gt;=Законод!$I$18,Законод!$H$20,0)))),IF($B$242="Лікар-терапевт",IF(S246&lt;Законод!$C$26,0,(IF(AND(S246&gt;=Законод!$I$26,S246&lt;=Законод!$I$27),S246-Законод!$H$27,IF('01_Доходи'!S246&gt;=Законод!$I$26,Законод!$H$28,0)))),0)))</f>
        <v>0</v>
      </c>
      <c r="T252" s="767"/>
      <c r="U252" s="776" t="s">
        <v>158</v>
      </c>
      <c r="V252" s="776"/>
      <c r="W252" s="776"/>
      <c r="X252" s="776"/>
      <c r="Y252" s="776"/>
      <c r="Z252" s="169">
        <f>IF($B$242="Лікар загальної практики - сімейний лікар",IF(Z246&lt;Законод!$C$22,0,(IF(AND(Z246&gt;=Законод!$I$22,Z246&lt;=Законод!$I$23),Z246-Законод!$H$23,IF('01_Доходи'!Z246&gt;=Законод!$I$22,Законод!$I$24,0)))),IF($B$242="Лікар-педіатр",IF(Z246&lt;Законод!$C$18,0,(IF(AND(Z246&gt;=Законод!$I$18,Z246&lt;=Законод!$I$19),Z246-Законод!$H$19,IF('01_Доходи'!Z246&gt;=Законод!$I$18,Законод!$H$20,0)))),IF($B$242="Лікар-терапевт",IF(Z246&lt;Законод!$C$26,0,(IF(AND(Z246&gt;=Законод!$I$26,Z246&lt;=Законод!$I$27),Z246-Законод!$H$27,IF('01_Доходи'!Z246&gt;=Законод!$I$26,Законод!$H$28,0)))),0)))</f>
        <v>0</v>
      </c>
      <c r="AA252" s="767"/>
      <c r="AB252" s="776" t="s">
        <v>158</v>
      </c>
      <c r="AC252" s="776"/>
      <c r="AD252" s="776"/>
      <c r="AE252" s="776"/>
      <c r="AF252" s="776"/>
      <c r="AG252" s="169">
        <f>IF($B$242="Лікар загальної практики - сімейний лікар",IF(AG246&lt;Законод!$C$22,0,(IF(AND(AG246&gt;=Законод!$I$22,AG246&lt;=Законод!$I$23),AG246-Законод!$H$23,IF('01_Доходи'!AG246&gt;=Законод!$I$22,Законод!$I$24,0)))),IF($B$242="Лікар-педіатр",IF(AG246&lt;Законод!$C$18,0,(IF(AND(AG246&gt;=Законод!$I$18,AG246&lt;=Законод!$I$19),AG246-Законод!$H$19,IF('01_Доходи'!AG246&gt;=Законод!$I$18,Законод!$H$20,0)))),IF($B$242="Лікар-терапевт",IF(AG246&lt;Законод!$C$26,0,(IF(AND(AG246&gt;=Законод!$I$26,AG246&lt;=Законод!$I$27),AG246-Законод!$H$27,IF('01_Доходи'!AG246&gt;=Законод!$I$26,Законод!$H$28,0)))),0)))</f>
        <v>0</v>
      </c>
      <c r="AH252" s="767"/>
      <c r="AI252" s="174"/>
      <c r="AJ252" s="771"/>
      <c r="AK252" s="774"/>
      <c r="AL252" s="774"/>
      <c r="AM252" s="758"/>
      <c r="AN252" s="183">
        <f>IF(B242="Лікар загальної практики - сімейний лікар",L252*Законод!$C$9/4*Законод!$I$16,IF(B242="Лікар-педіатр",L252*Законод!$C$9/4*Законод!$I$16,IF(B242="Лікар-терапевт",L252*Законод!$C$9/4*Законод!$I$16,0)))</f>
        <v>0</v>
      </c>
      <c r="AO252" s="183">
        <f>IF(B242="Лікар загальної практики - сімейний лікар",S252*Законод!$C$9/4*Законод!$I$16,IF(B242="Лікар-педіатр",S252*Законод!$C$9/4*Законод!$I$16,IF(B242="Лікар-терапевт",S252*Законод!$C$9/4*Законод!$I$16,0)))</f>
        <v>0</v>
      </c>
      <c r="AP252" s="183">
        <f>IF(B242="Лікар загальної практики - сімейний лікар",Z252*Законод!$C$9/4*Законод!$I$16,IF(B242="Лікар-педіатр",Z252*Законод!$C$9/4*Законод!$I$16,IF(B242="Лікар-терапевт",Z252*Законод!$C$9/4*Законод!$I$16,0)))</f>
        <v>0</v>
      </c>
      <c r="AQ252" s="183">
        <f>IF(B242="Лікар загальної практики - сімейний лікар",AG252*Законод!$C$9/4*Законод!$I$16,IF(B242="Лікар-педіатр",AG252*Законод!$C$9/4*Законод!$I$16,IF(B242="Лікар-терапевт",AG252*Законод!$C$9/4*Законод!$I$16,0)))</f>
        <v>0</v>
      </c>
      <c r="AR252" s="184">
        <f>SUM(AN252:AQ252)</f>
        <v>0</v>
      </c>
    </row>
    <row r="253" spans="1:44" s="191" customFormat="1" ht="31.9" customHeight="1" thickBot="1" x14ac:dyDescent="0.3">
      <c r="A253" s="186"/>
      <c r="B253" s="763"/>
      <c r="C253" s="764"/>
      <c r="D253" s="765"/>
      <c r="E253" s="764"/>
      <c r="F253" s="212" t="str">
        <f>IF(B242="Лікар-педіатр",Законод!$J$17,IF(B242="Лікар загальної практики - сімейний лікар",Законод!$J$21,IF(B242="Лікар-терапевт",Законод!$J$25,"х")))</f>
        <v>х</v>
      </c>
      <c r="G253" s="777" t="s">
        <v>158</v>
      </c>
      <c r="H253" s="777"/>
      <c r="I253" s="777"/>
      <c r="J253" s="777"/>
      <c r="K253" s="777"/>
      <c r="L253" s="169">
        <f>IF($B$242="Лікар загальної практики - сімейний лікар",IF(L246&gt;=Законод!$J$22,'01_Доходи'!L246-('01_Доходи'!L247+'01_Доходи'!L248+'01_Доходи'!L249+'01_Доходи'!L250+'01_Доходи'!L251+'01_Доходи'!L252),0),IF($B$242="Лікар-педіатр",IF(L246&gt;=Законод!$J$18,'01_Доходи'!L246-('01_Доходи'!L247+'01_Доходи'!L248+'01_Доходи'!L249+'01_Доходи'!L250+'01_Доходи'!L251+'01_Доходи'!L252),0),IF($B$242="Лікар-терапевт",IF('01_Доходи'!L246&gt;=Законод!$J$26,L246-Законод!$I$27,0),0)))</f>
        <v>0</v>
      </c>
      <c r="M253" s="767"/>
      <c r="N253" s="777" t="s">
        <v>158</v>
      </c>
      <c r="O253" s="777"/>
      <c r="P253" s="777"/>
      <c r="Q253" s="777"/>
      <c r="R253" s="777"/>
      <c r="S253" s="169">
        <f>IF($B$242="Лікар загальної практики - сімейний лікар",IF(S246&gt;=Законод!$J$22,'01_Доходи'!S246-('01_Доходи'!S247+'01_Доходи'!S248+'01_Доходи'!S249+'01_Доходи'!S250+'01_Доходи'!S251+'01_Доходи'!S252),0),IF($B$242="Лікар-педіатр",IF(S246&gt;=Законод!$J$18,'01_Доходи'!S246-('01_Доходи'!S247+'01_Доходи'!S248+'01_Доходи'!S249+'01_Доходи'!S250+'01_Доходи'!S251+'01_Доходи'!S252),0),IF($B$242="Лікар-терапевт",IF('01_Доходи'!S246&gt;=Законод!$J$26,S246-Законод!$I$27,0),0)))</f>
        <v>0</v>
      </c>
      <c r="T253" s="767"/>
      <c r="U253" s="777" t="s">
        <v>158</v>
      </c>
      <c r="V253" s="777"/>
      <c r="W253" s="777"/>
      <c r="X253" s="777"/>
      <c r="Y253" s="777"/>
      <c r="Z253" s="169">
        <f>IF($B$242="Лікар загальної практики - сімейний лікар",IF(Z246&gt;=Законод!$J$22,'01_Доходи'!Z246-('01_Доходи'!Z247+'01_Доходи'!Z248+'01_Доходи'!Z249+'01_Доходи'!Z250+'01_Доходи'!Z251+'01_Доходи'!Z252),0),IF($B$242="Лікар-педіатр",IF(Z246&gt;=Законод!$J$18,'01_Доходи'!Z246-('01_Доходи'!Z247+'01_Доходи'!Z248+'01_Доходи'!Z249+'01_Доходи'!Z250+'01_Доходи'!Z251+'01_Доходи'!Z252),0),IF($B$242="Лікар-терапевт",IF('01_Доходи'!Z246&gt;=Законод!$J$26,Z246-Законод!$I$27,0),0)))</f>
        <v>0</v>
      </c>
      <c r="AA253" s="767"/>
      <c r="AB253" s="777" t="s">
        <v>158</v>
      </c>
      <c r="AC253" s="777"/>
      <c r="AD253" s="777"/>
      <c r="AE253" s="777"/>
      <c r="AF253" s="777"/>
      <c r="AG253" s="169">
        <f>IF($B$242="Лікар загальної практики - сімейний лікар",IF(AG246&gt;=Законод!$J$22,'01_Доходи'!AG246-('01_Доходи'!AG247+'01_Доходи'!AG248+'01_Доходи'!AG249+'01_Доходи'!AG250+'01_Доходи'!AG251+'01_Доходи'!AG252),0),IF($B$242="Лікар-педіатр",IF(AG246&gt;=Законод!$J$18,'01_Доходи'!AG246-('01_Доходи'!AG247+'01_Доходи'!AG248+'01_Доходи'!AG249+'01_Доходи'!AG250+'01_Доходи'!AG251+'01_Доходи'!AG252),0),IF($B$242="Лікар-терапевт",IF('01_Доходи'!AG246&gt;=Законод!$J$26,AG246-Законод!$I$27,0),0)))</f>
        <v>0</v>
      </c>
      <c r="AH253" s="767"/>
      <c r="AI253" s="188"/>
      <c r="AJ253" s="772"/>
      <c r="AK253" s="775"/>
      <c r="AL253" s="775"/>
      <c r="AM253" s="759"/>
      <c r="AN253" s="189">
        <f>IF(B242="Лікар загальної практики - сімейний лікар",L253*Законод!$C$9/4*Законод!$J$16,IF(B242="Лікар-педіатр",L253*Законод!$C$9/4*Законод!$J$16,IF(B242="Лікар-терапевт",L253*Законод!$C$9/4*Законод!$J$16,0)))</f>
        <v>0</v>
      </c>
      <c r="AO253" s="189">
        <f>IF(B242="Лікар загальної практики - сімейний лікар",S253*Законод!$C$9/4*Законод!$J$16,IF(B242="Лікар-педіатр",S253*Законод!$C$9/4*Законод!$J$16,IF(B242="Лікар-терапевт",S253*Законод!$C$9/4*Законод!$J$16,0)))</f>
        <v>0</v>
      </c>
      <c r="AP253" s="189">
        <f>IF(B242="Лікар загальної практики - сімейний лікар",S253*Законод!$C$9/4*Законод!$J$16,IF(B242="Лікар-педіатр",S253*Законод!$C$9/4*Законод!$J$16,IF(B242="Лікар-терапевт",S253*Законод!$C$9/4*Законод!$J$16,0)))</f>
        <v>0</v>
      </c>
      <c r="AQ253" s="189">
        <f>IF(B242="Лікар загальної практики - сімейний лікар",AG253*Законод!$C$9/4*Законод!$J$16,IF(B242="Лікар-педіатр",AG253*Законод!$C$9/4*Законод!$J$16,IF(B242="Лікар-терапевт",AG253*Законод!$C$9/4*Законод!$J$16,0)))</f>
        <v>0</v>
      </c>
      <c r="AR253" s="190">
        <f t="shared" ref="AR253" si="61">SUM(AN253:AQ253)</f>
        <v>0</v>
      </c>
    </row>
    <row r="254" spans="1:44" s="220" customFormat="1" ht="23.45" customHeight="1" thickBot="1" x14ac:dyDescent="0.3">
      <c r="A254" s="216"/>
      <c r="B254" s="217"/>
      <c r="C254" s="217"/>
      <c r="D254" s="217"/>
      <c r="E254" s="217"/>
      <c r="F254" s="218"/>
      <c r="G254" s="219"/>
      <c r="H254" s="219"/>
      <c r="L254" s="221"/>
      <c r="S254" s="221"/>
      <c r="Z254" s="221"/>
      <c r="AG254" s="221"/>
      <c r="AM254" s="222"/>
      <c r="AR254" s="223"/>
    </row>
    <row r="255" spans="1:44" s="164" customFormat="1" ht="27.6" customHeight="1" x14ac:dyDescent="0.3">
      <c r="A255" s="167">
        <f>A242+1</f>
        <v>18</v>
      </c>
      <c r="B255" s="763"/>
      <c r="C255" s="764"/>
      <c r="D255" s="765"/>
      <c r="E255" s="764"/>
      <c r="F255" s="207" t="s">
        <v>422</v>
      </c>
      <c r="G255" s="169">
        <f>IF($B$255="Лікар-педіатр",G258*L255,IF($B$255="Лікар-терапевт","х",IF($B$255="Лікар загальної практики - сімейний лікар",G258*L255,0)))</f>
        <v>0</v>
      </c>
      <c r="H255" s="169">
        <f>IF($B$255="Лікар-педіатр",H258*L255,IF($B$255="Лікар-терапевт","х",IF($B$255="Лікар загальної практики - сімейний лікар",H258*L255,0)))</f>
        <v>0</v>
      </c>
      <c r="I255" s="169">
        <f>IF($B$255="Лікар-педіатр","x",IF($B$255="Лікар-терапевт",I258*L255,IF($B$255="Лікар загальної практики - сімейний лікар",I258*L255,0)))</f>
        <v>0</v>
      </c>
      <c r="J255" s="169">
        <f>IF($B$255="Лікар-педіатр","x",IF($B$255="Лікар-терапевт",J258*L255,IF($B$255="Лікар загальної практики - сімейний лікар",J258*L255,0)))</f>
        <v>0</v>
      </c>
      <c r="K255" s="169">
        <f>IF($B$255="Лікар-педіатр","x",IF($B$255="Лікар-терапевт",K258*L255,IF($B$255="Лікар загальної практики - сімейний лікар",K258*L255,0)))</f>
        <v>0</v>
      </c>
      <c r="L255" s="542">
        <v>0</v>
      </c>
      <c r="M255" s="767">
        <v>0</v>
      </c>
      <c r="N255" s="169">
        <f>IF($B$255="Лікар-педіатр",N258*S255,IF($B$255="Лікар-терапевт","х",IF($B$255="Лікар загальної практики - сімейний лікар",N258*S255,0)))</f>
        <v>0</v>
      </c>
      <c r="O255" s="169">
        <f>IF($B$255="Лікар-педіатр",O258*S255,IF($B$255="Лікар-терапевт","х",IF($B$255="Лікар загальної практики - сімейний лікар",O258*S255,0)))</f>
        <v>0</v>
      </c>
      <c r="P255" s="169">
        <f>IF($B$255="Лікар-педіатр","x",IF($B$255="Лікар-терапевт",P258*S255,IF($B$255="Лікар загальної практики - сімейний лікар",P258*S255,0)))</f>
        <v>0</v>
      </c>
      <c r="Q255" s="169">
        <f>IF($B$255="Лікар-педіатр","x",IF($B$255="Лікар-терапевт",Q258*S255,IF($B$255="Лікар загальної практики - сімейний лікар",Q258*S255,0)))</f>
        <v>0</v>
      </c>
      <c r="R255" s="169">
        <f>IF($B$255="Лікар-педіатр","x",IF($B$255="Лікар-терапевт",R258*S255,IF($B$255="Лікар загальної практики - сімейний лікар",R258*S255,0)))</f>
        <v>0</v>
      </c>
      <c r="S255" s="542">
        <v>0</v>
      </c>
      <c r="T255" s="767">
        <v>0</v>
      </c>
      <c r="U255" s="169">
        <f>IF($B$255="Лікар-педіатр",U258*Z255,IF($B$255="Лікар-терапевт","х",IF($B$255="Лікар загальної практики - сімейний лікар",U258*Z255,0)))</f>
        <v>0</v>
      </c>
      <c r="V255" s="169">
        <f>IF($B$255="Лікар-педіатр",V258*Z255,IF($B$255="Лікар-терапевт","х",IF($B$255="Лікар загальної практики - сімейний лікар",V258*Z255,0)))</f>
        <v>0</v>
      </c>
      <c r="W255" s="169">
        <f>IF($B$255="Лікар-педіатр","x",IF($B$255="Лікар-терапевт",W258*Z255,IF($B$255="Лікар загальної практики - сімейний лікар",W258*Z255,0)))</f>
        <v>0</v>
      </c>
      <c r="X255" s="169">
        <f>IF($B$255="Лікар-педіатр","x",IF($B$255="Лікар-терапевт",X258*Z255,IF($B$255="Лікар загальної практики - сімейний лікар",X258*Z255,0)))</f>
        <v>0</v>
      </c>
      <c r="Y255" s="169">
        <f>IF($B$255="Лікар-педіатр","x",IF($B$255="Лікар-терапевт",Y258*Z255,IF($B$255="Лікар загальної практики - сімейний лікар",Y258*Z255,0)))</f>
        <v>0</v>
      </c>
      <c r="Z255" s="542">
        <v>0</v>
      </c>
      <c r="AA255" s="767">
        <v>0</v>
      </c>
      <c r="AB255" s="169">
        <f>IF($B$255="Лікар-педіатр",AB258*AG255,IF($B$255="Лікар-терапевт","х",IF($B$255="Лікар загальної практики - сімейний лікар",AB258*AG255,0)))</f>
        <v>0</v>
      </c>
      <c r="AC255" s="169">
        <f>IF($B$255="Лікар-педіатр",AC258*AG255,IF($B$255="Лікар-терапевт","х",IF($B$255="Лікар загальної практики - сімейний лікар",AC258*AG255,0)))</f>
        <v>0</v>
      </c>
      <c r="AD255" s="169">
        <f>IF($B$255="Лікар-педіатр","x",IF($B$255="Лікар-терапевт",AD258*AG255,IF($B$255="Лікар загальної практики - сімейний лікар",AD258*AG255,0)))</f>
        <v>0</v>
      </c>
      <c r="AE255" s="169">
        <f>IF($B$255="Лікар-педіатр","x",IF($B$255="Лікар-терапевт",AE258*AG255,IF($B$255="Лікар загальної практики - сімейний лікар",AE258*AG255,0)))</f>
        <v>0</v>
      </c>
      <c r="AF255" s="169">
        <f>IF($B$255="Лікар-педіатр","x",IF($B$255="Лікар-терапевт",AF258*AG255,IF($B$255="Лікар загальної практики - сімейний лікар",AF258*AG255,0)))</f>
        <v>0</v>
      </c>
      <c r="AG255" s="542">
        <v>0</v>
      </c>
      <c r="AH255" s="767">
        <v>0</v>
      </c>
      <c r="AI255" s="525">
        <f>A255</f>
        <v>18</v>
      </c>
      <c r="AJ255" s="770">
        <f>B255</f>
        <v>0</v>
      </c>
      <c r="AK255" s="773">
        <f>C255</f>
        <v>0</v>
      </c>
      <c r="AL255" s="773">
        <f>D255</f>
        <v>0</v>
      </c>
      <c r="AM255" s="760" t="s">
        <v>568</v>
      </c>
      <c r="AN255" s="778">
        <f>SUM(AN260:AN266)</f>
        <v>0</v>
      </c>
      <c r="AO255" s="778">
        <f>SUM(AO260:AO266)</f>
        <v>0</v>
      </c>
      <c r="AP255" s="778">
        <f>SUM(AP260:AP266)</f>
        <v>0</v>
      </c>
      <c r="AQ255" s="778">
        <f>SUM(AQ260:AQ266)</f>
        <v>0</v>
      </c>
      <c r="AR255" s="781">
        <f>SUM(AN255:AQ259)</f>
        <v>0</v>
      </c>
    </row>
    <row r="256" spans="1:44" s="52" customFormat="1" ht="28.15" customHeight="1" x14ac:dyDescent="0.25">
      <c r="A256" s="170"/>
      <c r="B256" s="763"/>
      <c r="C256" s="764"/>
      <c r="D256" s="765"/>
      <c r="E256" s="764"/>
      <c r="F256" s="207" t="s">
        <v>423</v>
      </c>
      <c r="G256" s="169">
        <f>IF($B$255="Лікар-педіатр",G258*L256,IF($B$255="Лікар-терапевт","х",IF($B$255="Лікар загальної практики - сімейний лікар",G258*L256,0)))</f>
        <v>0</v>
      </c>
      <c r="H256" s="169">
        <f>IF($B$255="Лікар-педіатр",H258*L256,IF($B$255="Лікар-терапевт","х",IF($B$255="Лікар загальної практики - сімейний лікар",H258*L256,0)))</f>
        <v>0</v>
      </c>
      <c r="I256" s="169">
        <f>IF($B$255="Лікар-педіатр","x",IF($B$255="Лікар-терапевт",I258*L256,IF($B$255="Лікар загальної практики - сімейний лікар",I258*L256,0)))</f>
        <v>0</v>
      </c>
      <c r="J256" s="169">
        <f>IF($B$255="Лікар-педіатр","x",IF($B$255="Лікар-терапевт",J258*L256,IF($B$255="Лікар загальної практики - сімейний лікар",J258*L256,0)))</f>
        <v>0</v>
      </c>
      <c r="K256" s="169">
        <f>IF($B$255="Лікар-педіатр","x",IF($B$255="Лікар-терапевт",K258*L256,IF($B$255="Лікар загальної практики - сімейний лікар",K258*L256,0)))</f>
        <v>0</v>
      </c>
      <c r="L256" s="542">
        <v>0</v>
      </c>
      <c r="M256" s="767"/>
      <c r="N256" s="169">
        <f>IF($B$255="Лікар-педіатр",N258*S256,IF($B$255="Лікар-терапевт","х",IF($B$255="Лікар загальної практики - сімейний лікар",N258*S256,0)))</f>
        <v>0</v>
      </c>
      <c r="O256" s="169">
        <f>IF($B$255="Лікар-педіатр",O258*S256,IF($B$255="Лікар-терапевт","х",IF($B$255="Лікар загальної практики - сімейний лікар",O258*S256,0)))</f>
        <v>0</v>
      </c>
      <c r="P256" s="169">
        <f>IF($B$255="Лікар-педіатр","x",IF($B$255="Лікар-терапевт",P258*S256,IF($B$255="Лікар загальної практики - сімейний лікар",P258*S256,0)))</f>
        <v>0</v>
      </c>
      <c r="Q256" s="169">
        <f>IF($B$255="Лікар-педіатр","x",IF($B$255="Лікар-терапевт",Q258*S256,IF($B$255="Лікар загальної практики - сімейний лікар",Q258*S256,0)))</f>
        <v>0</v>
      </c>
      <c r="R256" s="169">
        <f>IF($B$255="Лікар-педіатр","x",IF($B$255="Лікар-терапевт",R258*S256,IF($B$255="Лікар загальної практики - сімейний лікар",R258*S256,0)))</f>
        <v>0</v>
      </c>
      <c r="S256" s="542">
        <v>0</v>
      </c>
      <c r="T256" s="767"/>
      <c r="U256" s="169">
        <f>IF($B$255="Лікар-педіатр",U258*Z256,IF($B$255="Лікар-терапевт","х",IF($B$255="Лікар загальної практики - сімейний лікар",U258*Z256,0)))</f>
        <v>0</v>
      </c>
      <c r="V256" s="169">
        <f>IF($B$255="Лікар-педіатр",V258*Z256,IF($B$255="Лікар-терапевт","х",IF($B$255="Лікар загальної практики - сімейний лікар",V258*Z256,0)))</f>
        <v>0</v>
      </c>
      <c r="W256" s="169">
        <f>IF($B$255="Лікар-педіатр","x",IF($B$255="Лікар-терапевт",W258*Z256,IF($B$255="Лікар загальної практики - сімейний лікар",W258*Z256,0)))</f>
        <v>0</v>
      </c>
      <c r="X256" s="169">
        <f>IF($B$255="Лікар-педіатр","x",IF($B$255="Лікар-терапевт",X258*Z256,IF($B$255="Лікар загальної практики - сімейний лікар",X258*Z256,0)))</f>
        <v>0</v>
      </c>
      <c r="Y256" s="169">
        <f>IF($B$255="Лікар-педіатр","x",IF($B$255="Лікар-терапевт",Y258*Z256,IF($B$255="Лікар загальної практики - сімейний лікар",Y258*Z256,0)))</f>
        <v>0</v>
      </c>
      <c r="Z256" s="542">
        <v>0</v>
      </c>
      <c r="AA256" s="767"/>
      <c r="AB256" s="169">
        <f>IF($B$255="Лікар-педіатр",AB258*AG256,IF($B$255="Лікар-терапевт","х",IF($B$255="Лікар загальної практики - сімейний лікар",AB258*AG256,0)))</f>
        <v>0</v>
      </c>
      <c r="AC256" s="169">
        <f>IF($B$255="Лікар-педіатр",AC258*AG256,IF($B$255="Лікар-терапевт","х",IF($B$255="Лікар загальної практики - сімейний лікар",AC258*AG256,0)))</f>
        <v>0</v>
      </c>
      <c r="AD256" s="169">
        <f>IF($B$255="Лікар-педіатр","x",IF($B$255="Лікар-терапевт",AD258*AG256,IF($B$255="Лікар загальної практики - сімейний лікар",AD258*AG256,0)))</f>
        <v>0</v>
      </c>
      <c r="AE256" s="169">
        <f>IF($B$255="Лікар-педіатр","x",IF($B$255="Лікар-терапевт",AE258*AG256,IF($B$255="Лікар загальної практики - сімейний лікар",AE258*AG256,0)))</f>
        <v>0</v>
      </c>
      <c r="AF256" s="169">
        <f>IF($B$255="Лікар-педіатр","x",IF($B$255="Лікар-терапевт",AF258*AG256,IF($B$255="Лікар загальної практики - сімейний лікар",AF258*AG256,0)))</f>
        <v>0</v>
      </c>
      <c r="AG256" s="542">
        <v>0</v>
      </c>
      <c r="AH256" s="767"/>
      <c r="AI256" s="171"/>
      <c r="AJ256" s="771"/>
      <c r="AK256" s="774"/>
      <c r="AL256" s="774"/>
      <c r="AM256" s="761"/>
      <c r="AN256" s="779"/>
      <c r="AO256" s="779"/>
      <c r="AP256" s="779"/>
      <c r="AQ256" s="779"/>
      <c r="AR256" s="782"/>
    </row>
    <row r="257" spans="1:44" s="92" customFormat="1" ht="31.15" customHeight="1" x14ac:dyDescent="0.25">
      <c r="A257" s="213"/>
      <c r="B257" s="763"/>
      <c r="C257" s="764"/>
      <c r="D257" s="765"/>
      <c r="E257" s="764"/>
      <c r="F257" s="214" t="s">
        <v>424</v>
      </c>
      <c r="G257" s="172">
        <v>0</v>
      </c>
      <c r="H257" s="172">
        <v>0</v>
      </c>
      <c r="I257" s="172">
        <v>0</v>
      </c>
      <c r="J257" s="172">
        <v>0</v>
      </c>
      <c r="K257" s="172">
        <v>0</v>
      </c>
      <c r="L257" s="173">
        <f>SUM(G257:K257)</f>
        <v>0</v>
      </c>
      <c r="M257" s="767"/>
      <c r="N257" s="172">
        <v>0</v>
      </c>
      <c r="O257" s="172">
        <v>0</v>
      </c>
      <c r="P257" s="172">
        <v>0</v>
      </c>
      <c r="Q257" s="172">
        <v>0</v>
      </c>
      <c r="R257" s="172">
        <v>0</v>
      </c>
      <c r="S257" s="173">
        <f>SUM(N257:R257)</f>
        <v>0</v>
      </c>
      <c r="T257" s="767"/>
      <c r="U257" s="172">
        <v>0</v>
      </c>
      <c r="V257" s="172">
        <v>0</v>
      </c>
      <c r="W257" s="172">
        <v>0</v>
      </c>
      <c r="X257" s="172">
        <v>0</v>
      </c>
      <c r="Y257" s="172">
        <v>0</v>
      </c>
      <c r="Z257" s="173">
        <f>SUM(U257:Y257)</f>
        <v>0</v>
      </c>
      <c r="AA257" s="767"/>
      <c r="AB257" s="172">
        <v>0</v>
      </c>
      <c r="AC257" s="172">
        <v>0</v>
      </c>
      <c r="AD257" s="172">
        <v>0</v>
      </c>
      <c r="AE257" s="172">
        <v>0</v>
      </c>
      <c r="AF257" s="172">
        <v>0</v>
      </c>
      <c r="AG257" s="173">
        <f>SUM(AB257:AF257)</f>
        <v>0</v>
      </c>
      <c r="AH257" s="767"/>
      <c r="AI257" s="215"/>
      <c r="AJ257" s="771"/>
      <c r="AK257" s="774"/>
      <c r="AL257" s="774"/>
      <c r="AM257" s="761"/>
      <c r="AN257" s="779"/>
      <c r="AO257" s="779"/>
      <c r="AP257" s="779"/>
      <c r="AQ257" s="779"/>
      <c r="AR257" s="782"/>
    </row>
    <row r="258" spans="1:44" s="52" customFormat="1" ht="31.9" customHeight="1" thickBot="1" x14ac:dyDescent="0.3">
      <c r="A258" s="170"/>
      <c r="B258" s="763"/>
      <c r="C258" s="764"/>
      <c r="D258" s="765"/>
      <c r="E258" s="764"/>
      <c r="F258" s="209" t="s">
        <v>161</v>
      </c>
      <c r="G258" s="176">
        <f>IF($B$255="Лікар-педіатр",G257/L257,IF($B$255="Лікар-терапевт","х",IF($B$255="Лікар загальної практики - сімейний лікар",G257/L257,0)))</f>
        <v>0</v>
      </c>
      <c r="H258" s="176">
        <f>IF($B$255="Лікар-педіатр",H257/L257,IF($B$255="Лікар-терапевт","х",IF($B$255="Лікар загальної практики - сімейний лікар",H257/L257,0)))</f>
        <v>0</v>
      </c>
      <c r="I258" s="176">
        <f>IF($B$255="Лікар-педіатр","x",IF($B$255="Лікар-терапевт",I257/L257,IF($B$255="Лікар загальної практики - сімейний лікар",I257/L257,0)))</f>
        <v>0</v>
      </c>
      <c r="J258" s="176">
        <f>IF($B$255="Лікар-педіатр","x",IF($B$255="Лікар-терапевт",J257/L257,IF($B$255="Лікар загальної практики - сімейний лікар",J257/L257,0)))</f>
        <v>0</v>
      </c>
      <c r="K258" s="176">
        <f>IF($B$255="Лікар-педіатр","x",IF($B$255="Лікар-терапевт",K257/L257,IF($B$255="Лікар загальної практики - сімейний лікар",K257/L257,0)))</f>
        <v>0</v>
      </c>
      <c r="L258" s="176">
        <f>SUM(G258:K258)</f>
        <v>0</v>
      </c>
      <c r="M258" s="767"/>
      <c r="N258" s="176">
        <f>IF($B$255="Лікар-педіатр",N257/S257,IF($B$255="Лікар-терапевт","х",IF($B$255="Лікар загальної практики - сімейний лікар",N257/S257,0)))</f>
        <v>0</v>
      </c>
      <c r="O258" s="176">
        <f>IF($B$255="Лікар-педіатр",O257/S257,IF($B$255="Лікар-терапевт","х",IF($B$255="Лікар загальної практики - сімейний лікар",O257/S257,0)))</f>
        <v>0</v>
      </c>
      <c r="P258" s="176">
        <f>IF($B$255="Лікар-педіатр","x",IF($B$255="Лікар-терапевт",P257/S257,IF($B$255="Лікар загальної практики - сімейний лікар",P257/S257,0)))</f>
        <v>0</v>
      </c>
      <c r="Q258" s="176">
        <f>IF($B$255="Лікар-педіатр","x",IF($B$255="Лікар-терапевт",Q257/S257,IF($B$255="Лікар загальної практики - сімейний лікар",Q257/S257,0)))</f>
        <v>0</v>
      </c>
      <c r="R258" s="176">
        <f>IF($B$255="Лікар-педіатр","x",IF($B$255="Лікар-терапевт",R257/S257,IF($B$255="Лікар загальної практики - сімейний лікар",R257/S257,0)))</f>
        <v>0</v>
      </c>
      <c r="S258" s="176">
        <f>SUM(N258:R258)</f>
        <v>0</v>
      </c>
      <c r="T258" s="767"/>
      <c r="U258" s="176">
        <f>IF($B$255="Лікар-педіатр",U257/Z257,IF($B$255="Лікар-терапевт","х",IF($B$255="Лікар загальної практики - сімейний лікар",U257/Z257,0)))</f>
        <v>0</v>
      </c>
      <c r="V258" s="176">
        <f>IF($B$255="Лікар-педіатр",V257/Z257,IF($B$255="Лікар-терапевт","х",IF($B$255="Лікар загальної практики - сімейний лікар",V257/Z257,0)))</f>
        <v>0</v>
      </c>
      <c r="W258" s="176">
        <f>IF($B$255="Лікар-педіатр","x",IF($B$255="Лікар-терапевт",W257/Z257,IF($B$255="Лікар загальної практики - сімейний лікар",W257/Z257,0)))</f>
        <v>0</v>
      </c>
      <c r="X258" s="176">
        <f>IF($B$255="Лікар-педіатр","x",IF($B$255="Лікар-терапевт",X257/Z257,IF($B$255="Лікар загальної практики - сімейний лікар",X257/Z257,0)))</f>
        <v>0</v>
      </c>
      <c r="Y258" s="176">
        <f>IF($B$255="Лікар-педіатр","x",IF($B$255="Лікар-терапевт",Y257/Z257,IF($B$255="Лікар загальної практики - сімейний лікар",Y257/Z257,0)))</f>
        <v>0</v>
      </c>
      <c r="Z258" s="176">
        <f>SUM(U258:Y258)</f>
        <v>0</v>
      </c>
      <c r="AA258" s="767"/>
      <c r="AB258" s="176">
        <f>IF($B$255="Лікар-педіатр",AB257/AG257,IF($B$255="Лікар-терапевт","х",IF($B$255="Лікар загальної практики - сімейний лікар",AB257/AG257,0)))</f>
        <v>0</v>
      </c>
      <c r="AC258" s="176">
        <f>IF($B$255="Лікар-педіатр",AC257/AG257,IF($B$255="Лікар-терапевт","х",IF($B$255="Лікар загальної практики - сімейний лікар",AC257/AG257,0)))</f>
        <v>0</v>
      </c>
      <c r="AD258" s="176">
        <f>IF($B$255="Лікар-педіатр","x",IF($B$255="Лікар-терапевт",AD257/AG257,IF($B$255="Лікар загальної практики - сімейний лікар",AD257/AG257,0)))</f>
        <v>0</v>
      </c>
      <c r="AE258" s="176">
        <f>IF($B$255="Лікар-педіатр","x",IF($B$255="Лікар-терапевт",AE257/AG257,IF($B$255="Лікар загальної практики - сімейний лікар",AE257/AG257,0)))</f>
        <v>0</v>
      </c>
      <c r="AF258" s="176">
        <f>IF($B$255="Лікар-педіатр","x",IF($B$255="Лікар-терапевт",AF257/AG257,IF($B$255="Лікар загальної практики - сімейний лікар",AF257/AG257,0)))</f>
        <v>0</v>
      </c>
      <c r="AG258" s="176">
        <f>SUM(AB258:AF258)</f>
        <v>0</v>
      </c>
      <c r="AH258" s="767"/>
      <c r="AI258" s="174"/>
      <c r="AJ258" s="771"/>
      <c r="AK258" s="774"/>
      <c r="AL258" s="774"/>
      <c r="AM258" s="761"/>
      <c r="AN258" s="779"/>
      <c r="AO258" s="779"/>
      <c r="AP258" s="779"/>
      <c r="AQ258" s="779"/>
      <c r="AR258" s="782"/>
    </row>
    <row r="259" spans="1:44" s="52" customFormat="1" ht="45" customHeight="1" thickBot="1" x14ac:dyDescent="0.3">
      <c r="A259" s="170"/>
      <c r="B259" s="763"/>
      <c r="C259" s="764"/>
      <c r="D259" s="765"/>
      <c r="E259" s="784"/>
      <c r="F259" s="177" t="s">
        <v>425</v>
      </c>
      <c r="G259" s="178">
        <f>IF($B$255="Лікар загальної практики - сімейний лікар",AVERAGE(G255:G257),IF($B$255="Лікар-педіатр",AVERAGE(G255:G257),IF($B$255="Лікар-терапевт","х",0)))</f>
        <v>0</v>
      </c>
      <c r="H259" s="178">
        <f>IF($B$255="Лікар загальної практики - сімейний лікар",AVERAGE(H255:H257),IF($B$255="Лікар-педіатр",AVERAGE(H255:H257),IF($B$255="Лікар-терапевт","х",0)))</f>
        <v>0</v>
      </c>
      <c r="I259" s="178">
        <f>IF($B$255="Лікар загальної практики - сімейний лікар",AVERAGE(I255:I257),IF($B$255="Лікар-педіатр","x",IF($B$255="Лікар-терапевт",AVERAGE(I255:I257),0)))</f>
        <v>0</v>
      </c>
      <c r="J259" s="178">
        <f>IF($B$255="Лікар загальної практики - сімейний лікар",AVERAGE(J255:J257),IF($B$255="Лікар-педіатр","x",IF($B$255="Лікар-терапевт",AVERAGE(J255:J257),0)))</f>
        <v>0</v>
      </c>
      <c r="K259" s="178">
        <f>IF($B$255="Лікар загальної практики - сімейний лікар",AVERAGE(K255:K257),IF($B$255="Лікар-педіатр","x",IF($B$255="Лікар-терапевт",AVERAGE(K255:K257),0)))</f>
        <v>0</v>
      </c>
      <c r="L259" s="179">
        <f>SUM(G259:K259)</f>
        <v>0</v>
      </c>
      <c r="M259" s="768"/>
      <c r="N259" s="178">
        <f>IF($B$255="Лікар загальної практики - сімейний лікар",AVERAGE(N255:N257),IF($B$255="Лікар-педіатр",AVERAGE(N255:N257),IF($B$255="Лікар-терапевт","х",0)))</f>
        <v>0</v>
      </c>
      <c r="O259" s="178">
        <f>IF($B$255="Лікар загальної практики - сімейний лікар",AVERAGE(O255:O257),IF($B$255="Лікар-педіатр",AVERAGE(O255:O257),IF($B$255="Лікар-терапевт","х",0)))</f>
        <v>0</v>
      </c>
      <c r="P259" s="178">
        <f>IF($B$255="Лікар загальної практики - сімейний лікар",AVERAGE(P255:P257),IF($B$255="Лікар-педіатр","x",IF($B$255="Лікар-терапевт",AVERAGE(P255:P257),0)))</f>
        <v>0</v>
      </c>
      <c r="Q259" s="178">
        <f>IF($B$255="Лікар загальної практики - сімейний лікар",AVERAGE(Q255:Q257),IF($B$255="Лікар-педіатр","x",IF($B$255="Лікар-терапевт",AVERAGE(Q255:Q257),0)))</f>
        <v>0</v>
      </c>
      <c r="R259" s="178">
        <f>IF($B$255="Лікар загальної практики - сімейний лікар",AVERAGE(R255:R257),IF($B$255="Лікар-педіатр","x",IF($B$255="Лікар-терапевт",AVERAGE(R255:R257),0)))</f>
        <v>0</v>
      </c>
      <c r="S259" s="179">
        <f>SUM(N259:R259)</f>
        <v>0</v>
      </c>
      <c r="T259" s="768"/>
      <c r="U259" s="178">
        <f>IF($B$255="Лікар загальної практики - сімейний лікар",AVERAGE(U255:U257),IF($B$255="Лікар-педіатр",AVERAGE(U255:U257),IF($B$255="Лікар-терапевт","х",0)))</f>
        <v>0</v>
      </c>
      <c r="V259" s="178">
        <f>IF($B$255="Лікар загальної практики - сімейний лікар",AVERAGE(V255:V257),IF($B$255="Лікар-педіатр",AVERAGE(V255:V257),IF($B$255="Лікар-терапевт","х",0)))</f>
        <v>0</v>
      </c>
      <c r="W259" s="178">
        <f>IF($B$255="Лікар загальної практики - сімейний лікар",AVERAGE(W255:W257),IF($B$255="Лікар-педіатр","x",IF($B$255="Лікар-терапевт",AVERAGE(W255:W257),0)))</f>
        <v>0</v>
      </c>
      <c r="X259" s="178">
        <f>IF($B$255="Лікар загальної практики - сімейний лікар",AVERAGE(X255:X257),IF($B$255="Лікар-педіатр","x",IF($B$255="Лікар-терапевт",AVERAGE(X255:X257),0)))</f>
        <v>0</v>
      </c>
      <c r="Y259" s="178">
        <f>IF($B$255="Лікар загальної практики - сімейний лікар",AVERAGE(Y255:Y257),IF($B$255="Лікар-педіатр","x",IF($B$255="Лікар-терапевт",AVERAGE(Y255:Y257),0)))</f>
        <v>0</v>
      </c>
      <c r="Z259" s="179">
        <f>SUM(U259:Y259)</f>
        <v>0</v>
      </c>
      <c r="AA259" s="768"/>
      <c r="AB259" s="178">
        <f>IF($B$255="Лікар загальної практики - сімейний лікар",AVERAGE(AB255:AB257),IF($B$255="Лікар-педіатр",AVERAGE(AB255:AB257),IF($B$255="Лікар-терапевт","х",0)))</f>
        <v>0</v>
      </c>
      <c r="AC259" s="178">
        <f>IF($B$255="Лікар загальної практики - сімейний лікар",AVERAGE(AC255:AC257),IF($B$255="Лікар-педіатр",AVERAGE(AC255:AC257),IF($B$255="Лікар-терапевт","х",0)))</f>
        <v>0</v>
      </c>
      <c r="AD259" s="178">
        <f>IF($B$255="Лікар загальної практики - сімейний лікар",AVERAGE(AD255:AD257),IF($B$255="Лікар-педіатр","x",IF($B$255="Лікар-терапевт",AVERAGE(AD255:AD257),0)))</f>
        <v>0</v>
      </c>
      <c r="AE259" s="178">
        <f>IF($B$255="Лікар загальної практики - сімейний лікар",AVERAGE(AE255:AE257),IF($B$255="Лікар-педіатр","x",IF($B$255="Лікар-терапевт",AVERAGE(AE255:AE257),0)))</f>
        <v>0</v>
      </c>
      <c r="AF259" s="178">
        <f>IF($B$255="Лікар загальної практики - сімейний лікар",AVERAGE(AF255:AF257),IF($B$255="Лікар-педіатр","x",IF($B$255="Лікар-терапевт",AVERAGE(AF255:AF257),0)))</f>
        <v>0</v>
      </c>
      <c r="AG259" s="179">
        <f>SUM(AB259:AF259)</f>
        <v>0</v>
      </c>
      <c r="AH259" s="769"/>
      <c r="AI259" s="174"/>
      <c r="AJ259" s="771"/>
      <c r="AK259" s="774"/>
      <c r="AL259" s="774"/>
      <c r="AM259" s="762"/>
      <c r="AN259" s="780"/>
      <c r="AO259" s="780"/>
      <c r="AP259" s="780"/>
      <c r="AQ259" s="780"/>
      <c r="AR259" s="783"/>
    </row>
    <row r="260" spans="1:44" s="52" customFormat="1" ht="40.5" x14ac:dyDescent="0.25">
      <c r="A260" s="170"/>
      <c r="B260" s="763"/>
      <c r="C260" s="764"/>
      <c r="D260" s="765"/>
      <c r="E260" s="764"/>
      <c r="F260" s="210" t="str">
        <f>IF(B255="Лікар-педіатр",Законод!$C$17,IF(B255="Лікар загальної практики - сімейний лікар",Законод!$C$21,IF(B255="Лікар-терапевт",Законод!$C$25,"х")))</f>
        <v>х</v>
      </c>
      <c r="G260" s="181">
        <f>IF($B$255="Лікар загальної практики - сімейний лікар",IF(L259&lt;=Законод!$C$22,G259,Законод!$C$22*'01_Доходи'!G258),IF($B$255="Лікар-педіатр",IF(L259&lt;=Законод!$C$18,G259,Законод!$C$18*'01_Доходи'!G258),IF($B$255="Лікар-терапевт","x",0)))</f>
        <v>0</v>
      </c>
      <c r="H260" s="181">
        <f>IF($B$255="Лікар загальної практики - сімейний лікар",IF(L259&lt;=Законод!$C$22,H259,Законод!$C$22*'01_Доходи'!H258),IF($B$255="Лікар-педіатр",IF(L259&lt;=Законод!$C$18,H259,Законод!$C$18*'01_Доходи'!H258),IF($B$255="Лікар-терапевт","x",0)))</f>
        <v>0</v>
      </c>
      <c r="I260" s="181">
        <f>IF($B$255="Лікар загальної практики - сімейний лікар",IF(L259&lt;=Законод!$C$22,I259,Законод!$C$22*'01_Доходи'!I258),IF($B$255="Лікар-педіатр","x",IF($B$255="Лікар-терапевт",IF(L259&lt;=Законод!$C$26,I259,Законод!$C$26*'01_Доходи'!I258),0)))</f>
        <v>0</v>
      </c>
      <c r="J260" s="181">
        <f>IF($B$255="Лікар загальної практики - сімейний лікар",IF(L259&lt;=Законод!$C$22,J259,Законод!$C$22*'01_Доходи'!J258),IF($B$255="Лікар-педіатр","x",IF($B$255="Лікар-терапевт",IF(L259&lt;=Законод!$C$26,J259,Законод!$C$26*'01_Доходи'!J258),0)))</f>
        <v>0</v>
      </c>
      <c r="K260" s="181">
        <f>IF($B$255="Лікар загальної практики - сімейний лікар",IF(L259&lt;=Законод!$C$22,K259,Законод!$C$22*'01_Доходи'!K258),IF($B$255="Лікар-педіатр","x",IF($B$255="Лікар-терапевт",IF(L259&lt;=Законод!$C$26,K259,Законод!$C$26*'01_Доходи'!K258),0)))</f>
        <v>0</v>
      </c>
      <c r="L260" s="182">
        <f>SUM(G260:K260)</f>
        <v>0</v>
      </c>
      <c r="M260" s="767"/>
      <c r="N260" s="181">
        <f>IF($B$255="Лікар загальної практики - сімейний лікар",IF(S259&lt;=Законод!$C$22,N259,Законод!$C$22*'01_Доходи'!N258),IF($B$255="Лікар-педіатр",IF(S259&lt;=Законод!$C$18,N259,Законод!$C$18*'01_Доходи'!N258),IF($B$255="Лікар-терапевт","x",0)))</f>
        <v>0</v>
      </c>
      <c r="O260" s="181">
        <f>IF($B$255="Лікар загальної практики - сімейний лікар",IF(S259&lt;=Законод!$C$22,O259,Законод!$C$22*'01_Доходи'!O258),IF($B$255="Лікар-педіатр",IF(S259&lt;=Законод!$C$18,O259,Законод!$C$18*'01_Доходи'!O258),IF($B$255="Лікар-терапевт","x",0)))</f>
        <v>0</v>
      </c>
      <c r="P260" s="181">
        <f>IF($B$255="Лікар загальної практики - сімейний лікар",IF(S259&lt;=Законод!$C$22,P259,Законод!$C$22*'01_Доходи'!P258),IF($B$255="Лікар-педіатр","x",IF($B$255="Лікар-терапевт",IF(S259&lt;=Законод!$C$26,P259,Законод!$C$26*'01_Доходи'!P258),0)))</f>
        <v>0</v>
      </c>
      <c r="Q260" s="181">
        <f>IF($B$255="Лікар загальної практики - сімейний лікар",IF(S259&lt;=Законод!$C$22,Q259,Законод!$C$22*'01_Доходи'!Q258),IF($B$255="Лікар-педіатр","x",IF($B$255="Лікар-терапевт",IF(S259&lt;=Законод!$C$26,Q259,Законод!$C$26*'01_Доходи'!Q258),0)))</f>
        <v>0</v>
      </c>
      <c r="R260" s="181">
        <f>IF($B$255="Лікар загальної практики - сімейний лікар",IF(S259&lt;=Законод!$C$22,R259,Законод!$C$22*'01_Доходи'!R258),IF($B$255="Лікар-педіатр","x",IF($B$255="Лікар-терапевт",IF(S259&lt;=Законод!$C$26,R259,Законод!$C$26*'01_Доходи'!R258),0)))</f>
        <v>0</v>
      </c>
      <c r="S260" s="182">
        <f>SUM(N260:R260)</f>
        <v>0</v>
      </c>
      <c r="T260" s="767"/>
      <c r="U260" s="181">
        <f>IF($B$255="Лікар загальної практики - сімейний лікар",IF(Z259&lt;=Законод!$C$22,U259,Законод!$C$22*'01_Доходи'!U258),IF($B$255="Лікар-педіатр",IF(Z259&lt;=Законод!$C$18,U259,Законод!$C$18*'01_Доходи'!U258),IF($B$255="Лікар-терапевт","x",0)))</f>
        <v>0</v>
      </c>
      <c r="V260" s="181">
        <f>IF($B$255="Лікар загальної практики - сімейний лікар",IF(Z259&lt;=Законод!$C$22,V259,Законод!$C$22*'01_Доходи'!V258),IF($B$255="Лікар-педіатр",IF(Z259&lt;=Законод!$C$18,V259,Законод!$C$18*'01_Доходи'!V258),IF($B$255="Лікар-терапевт","x",0)))</f>
        <v>0</v>
      </c>
      <c r="W260" s="181">
        <f>IF($B$255="Лікар загальної практики - сімейний лікар",IF(Z259&lt;=Законод!$C$22,W259,Законод!$C$22*'01_Доходи'!W258),IF($B$255="Лікар-педіатр","x",IF($B$255="Лікар-терапевт",IF(Z259&lt;=Законод!$C$26,W259,Законод!$C$26*'01_Доходи'!W258),0)))</f>
        <v>0</v>
      </c>
      <c r="X260" s="181">
        <f>IF($B$255="Лікар загальної практики - сімейний лікар",IF(Z259&lt;=Законод!$C$22,X259,Законод!$C$22*'01_Доходи'!X258),IF($B$255="Лікар-педіатр","x",IF($B$255="Лікар-терапевт",IF(Z259&lt;=Законод!$C$26,X259,Законод!$C$26*'01_Доходи'!X258),0)))</f>
        <v>0</v>
      </c>
      <c r="Y260" s="181">
        <f>IF($B$255="Лікар загальної практики - сімейний лікар",IF(Z259&lt;=Законод!$C$22,Y259,Законод!$C$22*'01_Доходи'!Y258),IF($B$255="Лікар-педіатр","x",IF($B$255="Лікар-терапевт",IF(Z259&lt;=Законод!$C$26,Y259,Законод!$C$26*'01_Доходи'!Y258),0)))</f>
        <v>0</v>
      </c>
      <c r="Z260" s="182">
        <f>SUM(U260:Y260)</f>
        <v>0</v>
      </c>
      <c r="AA260" s="767"/>
      <c r="AB260" s="181">
        <f>IF($B$255="Лікар загальної практики - сімейний лікар",IF(AG259&lt;=Законод!$C$22,AB259,Законод!$C$22*'01_Доходи'!AB258),IF($B$255="Лікар-педіатр",IF(AG259&lt;=Законод!$C$18,AB259,Законод!$C$18*'01_Доходи'!AB258),IF($B$255="Лікар-терапевт","x",0)))</f>
        <v>0</v>
      </c>
      <c r="AC260" s="181">
        <f>IF($B$255="Лікар загальної практики - сімейний лікар",IF(AG259&lt;=Законод!$C$22,AC259,Законод!$C$22*'01_Доходи'!AC258),IF($B$255="Лікар-педіатр",IF(AG259&lt;=Законод!$C$18,AC259,Законод!$C$18*'01_Доходи'!AC258),IF($B$255="Лікар-терапевт","x",0)))</f>
        <v>0</v>
      </c>
      <c r="AD260" s="181">
        <f>IF($B$255="Лікар загальної практики - сімейний лікар",IF(AG259&lt;=Законод!$C$22,AD259,Законод!$C$22*'01_Доходи'!AD258),IF($B$255="Лікар-педіатр","x",IF($B$255="Лікар-терапевт",IF(AG259&lt;=Законод!$C$26,AD259,Законод!$C$26*'01_Доходи'!AD258),0)))</f>
        <v>0</v>
      </c>
      <c r="AE260" s="181">
        <f>IF($B$255="Лікар загальної практики - сімейний лікар",IF(AG259&lt;=Законод!$C$22,AE259,Законод!$C$22*'01_Доходи'!AE258),IF($B$255="Лікар-педіатр","x",IF($B$255="Лікар-терапевт",IF(AG259&lt;=Законод!$C$26,AE259,Законод!$C$26*'01_Доходи'!AE258),0)))</f>
        <v>0</v>
      </c>
      <c r="AF260" s="181">
        <f>IF($B$255="Лікар загальної практики - сімейний лікар",IF(AG259&lt;=Законод!$C$22,AF259,Законод!$C$22*'01_Доходи'!AF258),IF($B$255="Лікар-педіатр","x",IF($B$255="Лікар-терапевт",IF(AG259&lt;=Законод!$C$26,AF259,Законод!$C$26*'01_Доходи'!AF258),0)))</f>
        <v>0</v>
      </c>
      <c r="AG260" s="182">
        <f>SUM(AB260:AF260)</f>
        <v>0</v>
      </c>
      <c r="AH260" s="767"/>
      <c r="AI260" s="174"/>
      <c r="AJ260" s="771"/>
      <c r="AK260" s="774"/>
      <c r="AL260" s="774"/>
      <c r="AM260" s="318" t="s">
        <v>186</v>
      </c>
      <c r="AN260" s="183">
        <f>IF(B255="Лікар загальної практики - сімейний лікар",G260*Законод!$C$11+'01_Доходи'!H260*Законод!$D$11+'01_Доходи'!I260*Законод!$E$11+'01_Доходи'!J260*Законод!$F$11+'01_Доходи'!K260*Законод!$G$11,IF(B255="Лікар-педіатр",G260*Законод!$C$11+'01_Доходи'!H260*Законод!$D$11,IF(B255="Лікар-терапевт",'01_Доходи'!I260*Законод!$E$11+'01_Доходи'!J260*Законод!$F$11+'01_Доходи'!K260*Законод!$G$11,0)))</f>
        <v>0</v>
      </c>
      <c r="AO260" s="183">
        <f>IF(B255="Лікар загальної практики - сімейний лікар",N260*Законод!$C$11+'01_Доходи'!O260*Законод!$D$11+'01_Доходи'!P260*Законод!$E$11+'01_Доходи'!Q260*Законод!$F$11+'01_Доходи'!R260*Законод!$G$11,IF(B255="Лікар-педіатр",N260*Законод!$C$11+'01_Доходи'!O260*Законод!$D$11,IF(B255="Лікар-терапевт",'01_Доходи'!P260*Законод!$E$11+'01_Доходи'!Q260*Законод!$F$11+'01_Доходи'!R260*Законод!$G$11,0)))</f>
        <v>0</v>
      </c>
      <c r="AP260" s="183">
        <f>IF(B255="Лікар загальної практики - сімейний лікар",U260*Законод!$C$11+'01_Доходи'!V260*Законод!$D$11+'01_Доходи'!W260*Законод!$E$11+'01_Доходи'!X260*Законод!$F$11+'01_Доходи'!Y260*Законод!$G$11,IF(B255="Лікар-педіатр",U260*Законод!$C$11+'01_Доходи'!V260*Законод!$D$11,IF(B255="Лікар-терапевт",'01_Доходи'!W260*Законод!$E$11+'01_Доходи'!X260*Законод!$F$11+'01_Доходи'!Y260*Законод!$G$11,0)))</f>
        <v>0</v>
      </c>
      <c r="AQ260" s="183">
        <f>IF(B255="Лікар загальної практики - сімейний лікар",AB260*Законод!$C$11+'01_Доходи'!AC260*Законод!$D$11+'01_Доходи'!AD260*Законод!$E$11+'01_Доходи'!AE260*Законод!$F$11+'01_Доходи'!AF260*Законод!$G$11,IF(B255="Лікар-педіатр",AB260*Законод!$C$11+'01_Доходи'!AC260*Законод!$D$11,IF(B255="Лікар-терапевт",'01_Доходи'!AD260*Законод!$E$11+'01_Доходи'!AE260*Законод!$F$11+'01_Доходи'!AF260*Законод!$G$11,0)))</f>
        <v>0</v>
      </c>
      <c r="AR260" s="184">
        <f>SUM(AN260:AQ260)</f>
        <v>0</v>
      </c>
    </row>
    <row r="261" spans="1:44" s="52" customFormat="1" ht="31.9" customHeight="1" x14ac:dyDescent="0.25">
      <c r="A261" s="170"/>
      <c r="B261" s="763"/>
      <c r="C261" s="764"/>
      <c r="D261" s="765"/>
      <c r="E261" s="764"/>
      <c r="F261" s="211" t="str">
        <f>IF(B255="Лікар-педіатр",Законод!$E$17,IF(B255="Лікар загальної практики - сімейний лікар",Законод!$E$21,IF(B255="Лікар-терапевт",Законод!$E$25,"х")))</f>
        <v>х</v>
      </c>
      <c r="G261" s="776" t="s">
        <v>158</v>
      </c>
      <c r="H261" s="776"/>
      <c r="I261" s="776"/>
      <c r="J261" s="776"/>
      <c r="K261" s="776"/>
      <c r="L261" s="169">
        <f>IF($B$255="Лікар загальної практики - сімейний лікар",IF(L259&lt;Законод!$C$22,0,(IF(AND(L259&gt;=Законод!$E$22,L259&lt;=Законод!$E$23),L259-Законод!$C$22,IF('01_Доходи'!L259&gt;=Законод!$F$22,Законод!$E$24,0)))),IF($B$255="Лікар-педіатр",IF(L259&lt;Законод!$C$18,0,(IF(AND(L259&gt;=Законод!$E$18,L259&lt;=Законод!$E$19),L259-Законод!$C$18,IF('01_Доходи'!L259&gt;=Законод!$F$18,Законод!$E$20,0)))),IF($B$255="Лікар-терапевт",IF(L259&lt;Законод!$C$26,0,(IF(AND(L259&gt;=Законод!$E$26,L259&lt;=Законод!$E$27),L259-Законод!$C$26,IF('01_Доходи'!L259&gt;=Законод!$F$26,Законод!$E$28,0)))),0)))</f>
        <v>0</v>
      </c>
      <c r="M261" s="767"/>
      <c r="N261" s="776" t="s">
        <v>158</v>
      </c>
      <c r="O261" s="776"/>
      <c r="P261" s="776"/>
      <c r="Q261" s="776"/>
      <c r="R261" s="776"/>
      <c r="S261" s="169">
        <f>IF($B$255="Лікар загальної практики - сімейний лікар",IF(S259&lt;Законод!$C$22,0,(IF(AND(S259&gt;=Законод!$E$22,S259&lt;=Законод!$E$23),S259-Законод!$C$22,IF('01_Доходи'!S259&gt;=Законод!$F$22,Законод!$E$24,0)))),IF($B$255="Лікар-педіатр",IF(S259&lt;Законод!$C$18,0,(IF(AND(S259&gt;=Законод!$E$18,S259&lt;=Законод!$E$19),S259-Законод!$C$18,IF('01_Доходи'!S259&gt;=Законод!$F$18,Законод!$E$20,0)))),IF($B$255="Лікар-терапевт",IF(S259&lt;Законод!$C$26,0,(IF(AND(S259&gt;=Законод!$E$26,S259&lt;=Законод!$E$27),S259-Законод!$C$26,IF('01_Доходи'!S259&gt;=Законод!$F$26,Законод!$E$28,0)))),0)))</f>
        <v>0</v>
      </c>
      <c r="T261" s="767"/>
      <c r="U261" s="776" t="s">
        <v>158</v>
      </c>
      <c r="V261" s="776"/>
      <c r="W261" s="776"/>
      <c r="X261" s="776"/>
      <c r="Y261" s="776"/>
      <c r="Z261" s="169">
        <f>IF($B$255="Лікар загальної практики - сімейний лікар",IF(Z259&lt;Законод!$C$22,0,(IF(AND(Z259&gt;=Законод!$E$22,Z259&lt;=Законод!$E$23),Z259-Законод!$C$22,IF('01_Доходи'!Z259&gt;=Законод!$F$22,Законод!$E$24,0)))),IF($B$255="Лікар-педіатр",IF(Z259&lt;Законод!$C$18,0,(IF(AND(Z259&gt;=Законод!$E$18,Z259&lt;=Законод!$E$19),Z259-Законод!$C$18,IF('01_Доходи'!Z259&gt;=Законод!$F$18,Законод!$E$20,0)))),IF($B$255="Лікар-терапевт",IF(Z259&lt;Законод!$C$26,0,(IF(AND(Z259&gt;=Законод!$E$26,Z259&lt;=Законод!$E$27),Z259-Законод!$C$26,IF('01_Доходи'!Z259&gt;=Законод!$F$26,Законод!$E$28,0)))),0)))</f>
        <v>0</v>
      </c>
      <c r="AA261" s="767"/>
      <c r="AB261" s="776" t="s">
        <v>158</v>
      </c>
      <c r="AC261" s="776"/>
      <c r="AD261" s="776"/>
      <c r="AE261" s="776"/>
      <c r="AF261" s="776"/>
      <c r="AG261" s="169">
        <f>IF($B$255="Лікар загальної практики - сімейний лікар",IF(AG259&lt;Законод!$C$22,0,(IF(AND(AG259&gt;=Законод!$E$22,AG259&lt;=Законод!$E$23),AG259-Законод!$C$22,IF('01_Доходи'!AG259&gt;=Законод!$F$22,Законод!$E$24,0)))),IF($B$255="Лікар-педіатр",IF(AG259&lt;Законод!$C$18,0,(IF(AND(AG259&gt;=Законод!$E$18,AG259&lt;=Законод!$E$19),AG259-Законод!$C$18,IF('01_Доходи'!AG259&gt;=Законод!$F$18,Законод!$E$20,0)))),IF($B$255="Лікар-терапевт",IF(AG259&lt;Законод!$C$26,0,(IF(AND(AG259&gt;=Законод!$E$26,AG259&lt;=Законод!$E$27),AG259-Законод!$C$26,IF('01_Доходи'!AG259&gt;=Законод!$F$26,Законод!$E$28,0)))),0)))</f>
        <v>0</v>
      </c>
      <c r="AH261" s="767"/>
      <c r="AI261" s="174"/>
      <c r="AJ261" s="771"/>
      <c r="AK261" s="774"/>
      <c r="AL261" s="774"/>
      <c r="AM261" s="757" t="s">
        <v>187</v>
      </c>
      <c r="AN261" s="183">
        <f>IF(B255="Лікар загальної практики - сімейний лікар",L261*Законод!$C$9/4*Законод!$E$16,IF(B255="Лікар-педіатр",L261*Законод!$C$9/4*Законод!$E$16,IF(B255="Лікар-терапевт",L261*Законод!$C$9/4*Законод!$E$16,0)))</f>
        <v>0</v>
      </c>
      <c r="AO261" s="183">
        <f>IF(B255="Лікар загальної практики - сімейний лікар",S261*Законод!$C$9/4*Законод!$E$16,IF(B255="Лікар-педіатр",S261*Законод!$C$9/4*Законод!$E$16,IF(B255="Лікар-терапевт",S261*Законод!$C$9/4*Законод!$E$16,0)))</f>
        <v>0</v>
      </c>
      <c r="AP261" s="183">
        <f>IF(B255="Лікар загальної практики - сімейний лікар",Z261*Законод!$C$9/4*Законод!$E$16,IF(B255="Лікар-педіатр",Z261*Законод!$C$9/4*Законод!$E$16,IF(B255="Лікар-терапевт",Z261*Законод!$C$9/4*Законод!$E$16,0)))</f>
        <v>0</v>
      </c>
      <c r="AQ261" s="183">
        <f>IF(B255="Лікар загальної практики - сімейний лікар",AG261*Законод!$C$9/4*Законод!$E$16,IF(B255="Лікар-педіатр",AG261*Законод!$C$9/4*Законод!$E$16,IF(B255="Лікар-терапевт",AG261*Законод!$C$9/4*Законод!$E$16,0)))</f>
        <v>0</v>
      </c>
      <c r="AR261" s="184">
        <f>SUM(AN261:AQ261)</f>
        <v>0</v>
      </c>
    </row>
    <row r="262" spans="1:44" s="52" customFormat="1" ht="31.9" customHeight="1" x14ac:dyDescent="0.25">
      <c r="A262" s="170"/>
      <c r="B262" s="763"/>
      <c r="C262" s="764"/>
      <c r="D262" s="765"/>
      <c r="E262" s="764"/>
      <c r="F262" s="211" t="str">
        <f>IF(B255="Лікар-педіатр",Законод!$F$17,IF(B255="Лікар загальної практики - сімейний лікар",Законод!$F$21,IF(B255="Лікар-терапевт",Законод!$F$25,"х")))</f>
        <v>х</v>
      </c>
      <c r="G262" s="776" t="s">
        <v>158</v>
      </c>
      <c r="H262" s="776"/>
      <c r="I262" s="776"/>
      <c r="J262" s="776"/>
      <c r="K262" s="776"/>
      <c r="L262" s="169">
        <f>IF($B$255="Лікар загальної практики - сімейний лікар",IF(L259&lt;Законод!$C$22,0,(IF(AND(L259&gt;=Законод!$F$22,L259&lt;=Законод!$F$23),L259-Законод!$E$23,IF('01_Доходи'!L259&gt;=Законод!$G$22,Законод!$F$24,0)))),IF($B$255="Лікар-педіатр",IF(L259&lt;Законод!$C$18,0,(IF(AND(L259&gt;=Законод!$F$18,L259&lt;=Законод!$F$19),L259-Законод!$E$19,IF('01_Доходи'!L259&gt;=Законод!$G$18,Законод!$F$20,0)))),IF($B$255="Лікар-терапевт",IF(L259&lt;Законод!$C$26,0,(IF(AND(L259&gt;=Законод!$F$26,L259&lt;=Законод!$F$27),L259-Законод!$E$27,IF('01_Доходи'!L259&gt;=Законод!$G$26,Законод!$F$28,0)))),0)))</f>
        <v>0</v>
      </c>
      <c r="M262" s="767"/>
      <c r="N262" s="776" t="s">
        <v>158</v>
      </c>
      <c r="O262" s="776"/>
      <c r="P262" s="776"/>
      <c r="Q262" s="776"/>
      <c r="R262" s="776"/>
      <c r="S262" s="169">
        <f>IF($B$255="Лікар загальної практики - сімейний лікар",IF(S259&lt;Законод!$C$22,0,(IF(AND(S259&gt;=Законод!$F$22,S259&lt;=Законод!$F$23),S259-Законод!$E$23,IF('01_Доходи'!S259&gt;=Законод!$G$22,Законод!$F$24,0)))),IF($B$255="Лікар-педіатр",IF(S259&lt;Законод!$C$18,0,(IF(AND(S259&gt;=Законод!$F$18,S259&lt;=Законод!$F$19),S259-Законод!$E$19,IF('01_Доходи'!S259&gt;=Законод!$G$18,Законод!$F$20,0)))),IF($B$255="Лікар-терапевт",IF(S259&lt;Законод!$C$26,0,(IF(AND(S259&gt;=Законод!$F$26,S259&lt;=Законод!$F$27),S259-Законод!$E$27,IF('01_Доходи'!S259&gt;=Законод!$G$26,Законод!$F$28,0)))),0)))</f>
        <v>0</v>
      </c>
      <c r="T262" s="767"/>
      <c r="U262" s="776" t="s">
        <v>158</v>
      </c>
      <c r="V262" s="776"/>
      <c r="W262" s="776"/>
      <c r="X262" s="776"/>
      <c r="Y262" s="776"/>
      <c r="Z262" s="169">
        <f>IF($B$255="Лікар загальної практики - сімейний лікар",IF(Z259&lt;Законод!$C$22,0,(IF(AND(Z259&gt;=Законод!$F$22,Z259&lt;=Законод!$F$23),Z259-Законод!$E$23,IF('01_Доходи'!Z259&gt;=Законод!$G$22,Законод!$F$24,0)))),IF($B$255="Лікар-педіатр",IF(Z259&lt;Законод!$C$18,0,(IF(AND(Z259&gt;=Законод!$F$18,Z259&lt;=Законод!$F$19),Z259-Законод!$E$19,IF('01_Доходи'!Z259&gt;=Законод!$G$18,Законод!$F$20,0)))),IF($B$255="Лікар-терапевт",IF(Z259&lt;Законод!$C$26,0,(IF(AND(Z259&gt;=Законод!$F$26,Z259&lt;=Законод!$F$27),Z259-Законод!$E$27,IF('01_Доходи'!Z259&gt;=Законод!$G$26,Законод!$F$28,0)))),0)))</f>
        <v>0</v>
      </c>
      <c r="AA262" s="767"/>
      <c r="AB262" s="776" t="s">
        <v>158</v>
      </c>
      <c r="AC262" s="776"/>
      <c r="AD262" s="776"/>
      <c r="AE262" s="776"/>
      <c r="AF262" s="776"/>
      <c r="AG262" s="169">
        <f>IF($B$255="Лікар загальної практики - сімейний лікар",IF(AG259&lt;Законод!$C$22,0,(IF(AND(AG259&gt;=Законод!$F$22,AG259&lt;=Законод!$F$23),AG259-Законод!$E$23,IF('01_Доходи'!AG259&gt;=Законод!$G$22,Законод!$F$24,0)))),IF($B$255="Лікар-педіатр",IF(AG259&lt;Законод!$C$18,0,(IF(AND(AG259&gt;=Законод!$F$18,AG259&lt;=Законод!$F$19),AG259-Законод!$E$19,IF('01_Доходи'!AG259&gt;=Законод!$G$18,Законод!$F$20,0)))),IF($B$255="Лікар-терапевт",IF(AG259&lt;Законод!$C$26,0,(IF(AND(AG259&gt;=Законод!$F$26,AG259&lt;=Законод!$F$27),AG259-Законод!$E$27,IF('01_Доходи'!AG259&gt;=Законод!$G$26,Законод!$F$28,0)))),0)))</f>
        <v>0</v>
      </c>
      <c r="AH262" s="767"/>
      <c r="AI262" s="174"/>
      <c r="AJ262" s="771"/>
      <c r="AK262" s="774"/>
      <c r="AL262" s="774"/>
      <c r="AM262" s="758"/>
      <c r="AN262" s="183">
        <f>IF(B255="Лікар загальної практики - сімейний лікар",L262*Законод!$C$9/4*Законод!$F$16,IF(B255="Лікар-педіатр",L262*Законод!$C$9/4*Законод!$F$16,IF(B255="Лікар-терапевт",L262*Законод!$C$9/4*Законод!$F$16,0)))</f>
        <v>0</v>
      </c>
      <c r="AO262" s="183">
        <f>IF(B255="Лікар загальної практики - сімейний лікар",S262*Законод!$C$9/4*Законод!$F$16,IF(B255="Лікар-педіатр",S262*Законод!$C$9/4*Законод!$F$16,IF(B255="Лікар-терапевт",S262*Законод!$C$9/4*Законод!$F$16,0)))</f>
        <v>0</v>
      </c>
      <c r="AP262" s="183">
        <f>IF(B255="Лікар загальної практики - сімейний лікар",Z262*Законод!$C$9/4*Законод!$F$16,IF(B255="Лікар-педіатр",Z262*Законод!$C$9/4*Законод!$F$16,IF(B255="Лікар-терапевт",Z262*Законод!$C$9/4*Законод!$F$16,0)))</f>
        <v>0</v>
      </c>
      <c r="AQ262" s="183">
        <f>IF(B255="Лікар загальної практики - сімейний лікар",AG262*Законод!$C$9/4*Законод!$F$16,IF(B255="Лікар-педіатр",AG262*Законод!$C$9/4*Законод!$F$16,IF(B255="Лікар-терапевт",AG262*Законод!$C$9/4*Законод!$F$16,0)))</f>
        <v>0</v>
      </c>
      <c r="AR262" s="184">
        <f>SUM(AN262:AQ262)</f>
        <v>0</v>
      </c>
    </row>
    <row r="263" spans="1:44" s="52" customFormat="1" ht="31.9" customHeight="1" x14ac:dyDescent="0.25">
      <c r="A263" s="170"/>
      <c r="B263" s="763"/>
      <c r="C263" s="764"/>
      <c r="D263" s="765"/>
      <c r="E263" s="764"/>
      <c r="F263" s="211" t="str">
        <f>IF(B255="Лікар-педіатр",Законод!$G$17,IF(B255="Лікар загальної практики - сімейний лікар",Законод!$G$21,IF(B255="Лікар-терапевт",Законод!$G$25,"х")))</f>
        <v>х</v>
      </c>
      <c r="G263" s="776" t="s">
        <v>158</v>
      </c>
      <c r="H263" s="776"/>
      <c r="I263" s="776"/>
      <c r="J263" s="776"/>
      <c r="K263" s="776"/>
      <c r="L263" s="169">
        <f>IF($B$255="Лікар загальної практики - сімейний лікар",IF(L259&lt;Законод!$C$22,0,(IF(AND(L259&gt;=Законод!$G$22,L259&lt;=Законод!$G$23),L259-Законод!$F$23,IF('01_Доходи'!L259&gt;=Законод!$H$22,Законод!$G$24,0)))),IF($B$255="Лікар-педіатр",IF(L259&lt;Законод!$C$18,0,(IF(AND(L259&gt;=Законод!$G$18,L259&lt;=Законод!$G$19),L259-Законод!$F$19,IF('01_Доходи'!L259&gt;=Законод!$H$18,Законод!$G$20,0)))),IF($B$255="Лікар-терапевт",IF(L259&lt;Законод!$C$26,0,(IF(AND(L259&gt;=Законод!$G$26,L259&lt;=Законод!$G$27),L259-Законод!$F$27,IF('01_Доходи'!L259&gt;=Законод!$H$26,Законод!$G$28,0)))),0)))</f>
        <v>0</v>
      </c>
      <c r="M263" s="767"/>
      <c r="N263" s="776" t="s">
        <v>158</v>
      </c>
      <c r="O263" s="776"/>
      <c r="P263" s="776"/>
      <c r="Q263" s="776"/>
      <c r="R263" s="776"/>
      <c r="S263" s="169">
        <f>IF($B$255="Лікар загальної практики - сімейний лікар",IF(S259&lt;Законод!$C$22,0,(IF(AND(S259&gt;=Законод!$G$22,S259&lt;=Законод!$G$23),S259-Законод!$F$23,IF('01_Доходи'!S259&gt;=Законод!$H$22,Законод!$G$24,0)))),IF($B$255="Лікар-педіатр",IF(S259&lt;Законод!$C$18,0,(IF(AND(S259&gt;=Законод!$G$18,S259&lt;=Законод!$G$19),S259-Законод!$F$19,IF('01_Доходи'!S259&gt;=Законод!$H$18,Законод!$G$20,0)))),IF($B$255="Лікар-терапевт",IF(S259&lt;Законод!$C$26,0,(IF(AND(S259&gt;=Законод!$G$26,S259&lt;=Законод!$G$27),S259-Законод!$F$27,IF('01_Доходи'!S259&gt;=Законод!$H$26,Законод!$G$28,0)))),0)))</f>
        <v>0</v>
      </c>
      <c r="T263" s="767"/>
      <c r="U263" s="776" t="s">
        <v>158</v>
      </c>
      <c r="V263" s="776"/>
      <c r="W263" s="776"/>
      <c r="X263" s="776"/>
      <c r="Y263" s="776"/>
      <c r="Z263" s="169">
        <f>IF($B$255="Лікар загальної практики - сімейний лікар",IF(Z259&lt;Законод!$C$22,0,(IF(AND(Z259&gt;=Законод!$G$22,Z259&lt;=Законод!$G$23),Z259-Законод!$F$23,IF('01_Доходи'!Z259&gt;=Законод!$H$22,Законод!$G$24,0)))),IF($B$255="Лікар-педіатр",IF(Z259&lt;Законод!$C$18,0,(IF(AND(Z259&gt;=Законод!$G$18,Z259&lt;=Законод!$G$19),Z259-Законод!$F$19,IF('01_Доходи'!Z259&gt;=Законод!$H$18,Законод!$G$20,0)))),IF($B$255="Лікар-терапевт",IF(Z259&lt;Законод!$C$26,0,(IF(AND(Z259&gt;=Законод!$G$26,Z259&lt;=Законод!$G$27),Z259-Законод!$F$27,IF('01_Доходи'!Z259&gt;=Законод!$H$26,Законод!$G$28,0)))),0)))</f>
        <v>0</v>
      </c>
      <c r="AA263" s="767"/>
      <c r="AB263" s="776" t="s">
        <v>158</v>
      </c>
      <c r="AC263" s="776"/>
      <c r="AD263" s="776"/>
      <c r="AE263" s="776"/>
      <c r="AF263" s="776"/>
      <c r="AG263" s="169">
        <f>IF($B$255="Лікар загальної практики - сімейний лікар",IF(AG259&lt;Законод!$C$22,0,(IF(AND(AG259&gt;=Законод!$G$22,AG259&lt;=Законод!$G$23),AG259-Законод!$F$23,IF('01_Доходи'!AG259&gt;=Законод!$H$22,Законод!$G$24,0)))),IF($B$255="Лікар-педіатр",IF(AG259&lt;Законод!$C$18,0,(IF(AND(AG259&gt;=Законод!$G$18,AG259&lt;=Законод!$G$19),AG259-Законод!$F$19,IF('01_Доходи'!AG259&gt;=Законод!$H$18,Законод!$G$20,0)))),IF($B$255="Лікар-терапевт",IF(AG259&lt;Законод!$C$26,0,(IF(AND(AG259&gt;=Законод!$G$26,AG259&lt;=Законод!$G$27),AG259-Законод!$F$27,IF('01_Доходи'!AG259&gt;=Законод!$H$26,Законод!$G$28,0)))),0)))</f>
        <v>0</v>
      </c>
      <c r="AH263" s="767"/>
      <c r="AI263" s="174"/>
      <c r="AJ263" s="771"/>
      <c r="AK263" s="774"/>
      <c r="AL263" s="774"/>
      <c r="AM263" s="758"/>
      <c r="AN263" s="183">
        <f>IF(B255="Лікар загальної практики - сімейний лікар",L263*Законод!$C$9/4*Законод!$G$16,IF(B255="Лікар-педіатр",L263*Законод!$C$9/4*Законод!$G$16,IF(B255="Лікар-терапевт",L263*Законод!$C$9/4*Законод!$G$16,0)))</f>
        <v>0</v>
      </c>
      <c r="AO263" s="183">
        <f>IF(B255="Лікар загальної практики - сімейний лікар",S263*Законод!$C$9/4*Законод!$G$16,IF(B255="Лікар-педіатр",S263*Законод!$C$9/4*Законод!$G$16,IF(B255="Лікар-терапевт",S263*Законод!$C$9/4*Законод!$G$16,0)))</f>
        <v>0</v>
      </c>
      <c r="AP263" s="183">
        <f>IF(B255="Лікар загальної практики - сімейний лікар",Z263*Законод!$C$9/4*Законод!$G$16,IF(B255="Лікар-педіатр",Z263*Законод!$C$9/4*Законод!$G$16,IF(B255="Лікар-терапевт",Z263*Законод!$C$9/4*Законод!$G$16,0)))</f>
        <v>0</v>
      </c>
      <c r="AQ263" s="183">
        <f>IF(B255="Лікар загальної практики - сімейний лікар",AG263*Законод!$C$9/4*Законод!$G$16,IF(B255="Лікар-педіатр",AG263*Законод!$C$9/4*Законод!$G$16,IF(B255="Лікар-терапевт",AG263*Законод!$C$9/4*Законод!$G$16,0)))</f>
        <v>0</v>
      </c>
      <c r="AR263" s="184">
        <f t="shared" ref="AR263" si="62">SUM(AN263:AQ263)</f>
        <v>0</v>
      </c>
    </row>
    <row r="264" spans="1:44" s="52" customFormat="1" ht="31.9" customHeight="1" x14ac:dyDescent="0.25">
      <c r="A264" s="170"/>
      <c r="B264" s="763"/>
      <c r="C264" s="764"/>
      <c r="D264" s="765"/>
      <c r="E264" s="764"/>
      <c r="F264" s="211" t="str">
        <f>IF(B255="Лікар-педіатр",Законод!$H$17,IF(B255="Лікар загальної практики - сімейний лікар",Законод!$H$21,IF(B255="Лікар-терапевт",Законод!$H$25,"х")))</f>
        <v>х</v>
      </c>
      <c r="G264" s="776" t="s">
        <v>158</v>
      </c>
      <c r="H264" s="776"/>
      <c r="I264" s="776"/>
      <c r="J264" s="776"/>
      <c r="K264" s="776"/>
      <c r="L264" s="169">
        <f>IF($B$255="Лікар загальної практики - сімейний лікар",IF(L259&lt;Законод!$C$22,0,(IF(AND(L259&gt;=Законод!$H$22,L259&lt;=Законод!$H$23),L259-Законод!$G$23,IF('01_Доходи'!L259&gt;=Законод!$I$22,Законод!$H$24,0)))),IF($B$255="Лікар-педіатр",IF(L259&lt;Законод!$C$18,0,(IF(AND(L259&gt;=Законод!$H$18,L259&lt;=Законод!$H$19),L259-Законод!$G$19,IF('01_Доходи'!L259&gt;=Законод!$I$18,Законод!$H$20,0)))),IF($B$255="Лікар-терапевт",IF(L259&lt;Законод!$C$26,0,(IF(AND(L259&gt;=Законод!$H$26,L259&lt;=Законод!$H$27),L259-Законод!$G$27,IF(L259&gt;=Законод!$I$26,Законод!$H$28,0)))),0)))</f>
        <v>0</v>
      </c>
      <c r="M264" s="767"/>
      <c r="N264" s="776" t="s">
        <v>158</v>
      </c>
      <c r="O264" s="776"/>
      <c r="P264" s="776"/>
      <c r="Q264" s="776"/>
      <c r="R264" s="776"/>
      <c r="S264" s="169">
        <f>IF($B$255="Лікар загальної практики - сімейний лікар",IF(S259&lt;Законод!$C$22,0,(IF(AND(S259&gt;=Законод!$H$22,S259&lt;=Законод!$H$23),S259-Законод!$G$23,IF('01_Доходи'!S259&gt;=Законод!$I$22,Законод!$H$24,0)))),IF($B$255="Лікар-педіатр",IF(S259&lt;Законод!$C$18,0,(IF(AND(S259&gt;=Законод!$H$18,S259&lt;=Законод!$H$19),S259-Законод!$G$19,IF('01_Доходи'!S259&gt;=Законод!$I$18,Законод!$H$20,0)))),IF($B$255="Лікар-терапевт",IF(S259&lt;Законод!$C$26,0,(IF(AND(S259&gt;=Законод!$H$26,S259&lt;=Законод!$H$27),S259-Законод!$G$27,IF(S259&gt;=Законод!$I$26,Законод!$H$28,0)))),0)))</f>
        <v>0</v>
      </c>
      <c r="T264" s="767"/>
      <c r="U264" s="776" t="s">
        <v>158</v>
      </c>
      <c r="V264" s="776"/>
      <c r="W264" s="776"/>
      <c r="X264" s="776"/>
      <c r="Y264" s="776"/>
      <c r="Z264" s="169">
        <f>IF($B$255="Лікар загальної практики - сімейний лікар",IF(Z259&lt;Законод!$C$22,0,(IF(AND(Z259&gt;=Законод!$H$22,Z259&lt;=Законод!$H$23),Z259-Законод!$G$23,IF('01_Доходи'!Z259&gt;=Законод!$I$22,Законод!$H$24,0)))),IF($B$255="Лікар-педіатр",IF(Z259&lt;Законод!$C$18,0,(IF(AND(Z259&gt;=Законод!$H$18,Z259&lt;=Законод!$H$19),Z259-Законод!$G$19,IF('01_Доходи'!Z259&gt;=Законод!$I$18,Законод!$H$20,0)))),IF($B$255="Лікар-терапевт",IF(Z259&lt;Законод!$C$26,0,(IF(AND(Z259&gt;=Законод!$H$26,Z259&lt;=Законод!$H$27),Z259-Законод!$G$27,IF(Z259&gt;=Законод!$I$26,Законод!$H$28,0)))),0)))</f>
        <v>0</v>
      </c>
      <c r="AA264" s="767"/>
      <c r="AB264" s="776" t="s">
        <v>158</v>
      </c>
      <c r="AC264" s="776"/>
      <c r="AD264" s="776"/>
      <c r="AE264" s="776"/>
      <c r="AF264" s="776"/>
      <c r="AG264" s="169">
        <f>IF($B$255="Лікар загальної практики - сімейний лікар",IF(AG259&lt;Законод!$C$22,0,(IF(AND(AG259&gt;=Законод!$H$22,AG259&lt;=Законод!$H$23),AG259-Законод!$G$23,IF('01_Доходи'!AG259&gt;=Законод!$I$22,Законод!$H$24,0)))),IF($B$255="Лікар-педіатр",IF(AG259&lt;Законод!$C$18,0,(IF(AND(AG259&gt;=Законод!$H$18,AG259&lt;=Законод!$H$19),AG259-Законод!$G$19,IF('01_Доходи'!AG259&gt;=Законод!$I$18,Законод!$H$20,0)))),IF($B$255="Лікар-терапевт",IF(AG259&lt;Законод!$C$26,0,(IF(AND(AG259&gt;=Законод!$H$26,AG259&lt;=Законод!$H$27),AG259-Законод!$G$27,IF(AG259&gt;=Законод!$I$26,Законод!$H$28,0)))),0)))</f>
        <v>0</v>
      </c>
      <c r="AH264" s="767"/>
      <c r="AI264" s="174"/>
      <c r="AJ264" s="771"/>
      <c r="AK264" s="774"/>
      <c r="AL264" s="774"/>
      <c r="AM264" s="758"/>
      <c r="AN264" s="183">
        <f>IF(B255="Лікар загальної практики - сімейний лікар",L264*Законод!$C$9/4*Законод!$H$16,IF(B255="Лікар-педіатр",L264*Законод!$C$9/4*Законод!$H$16,IF(B255="Лікар-терапевт",L264*Законод!$C$9/4*Законод!$H$16,0)))</f>
        <v>0</v>
      </c>
      <c r="AO264" s="183">
        <f>IF(B255="Лікар загальної практики - сімейний лікар",S264*Законод!$C$9/4*Законод!$H$16,IF(B255="Лікар-педіатр",S264*Законод!$C$9/4*Законод!$H$16,IF(B255="Лікар-терапевт",S264*Законод!$C$9/4*Законод!$H$16,0)))</f>
        <v>0</v>
      </c>
      <c r="AP264" s="183">
        <f>IF(B255="Лікар загальної практики - сімейний лікар",Z264*Законод!$C$9/4*Законод!$H$16,IF(B255="Лікар-педіатр",Z264*Законод!$C$9/4*Законод!$H$16,IF(B255="Лікар-терапевт",Z264*Законод!$C$9/4*Законод!$H$16,0)))</f>
        <v>0</v>
      </c>
      <c r="AQ264" s="183">
        <f>IF(B255="Лікар загальної практики - сімейний лікар",AG264*Законод!$C$9/4*Законод!$H$16,IF(B255="Лікар-педіатр",AG264*Законод!$C$9/4*Законод!$H$16,IF(B255="Лікар-терапевт",AG264*Законод!$C$9/4*Законод!$H$16,0)))</f>
        <v>0</v>
      </c>
      <c r="AR264" s="184">
        <f>SUM(AN264:AQ264)</f>
        <v>0</v>
      </c>
    </row>
    <row r="265" spans="1:44" s="52" customFormat="1" ht="31.9" customHeight="1" x14ac:dyDescent="0.25">
      <c r="A265" s="170"/>
      <c r="B265" s="763"/>
      <c r="C265" s="764"/>
      <c r="D265" s="765"/>
      <c r="E265" s="764"/>
      <c r="F265" s="211" t="str">
        <f>IF(B255="Лікар-педіатр",Законод!$I$17,IF(B255="Лікар загальної практики - сімейний лікар",Законод!$I$21,IF(B255="Лікар-терапевт",Законод!$I$25,"х")))</f>
        <v>х</v>
      </c>
      <c r="G265" s="776" t="s">
        <v>158</v>
      </c>
      <c r="H265" s="776"/>
      <c r="I265" s="776"/>
      <c r="J265" s="776"/>
      <c r="K265" s="776"/>
      <c r="L265" s="169">
        <f>IF($B$255="Лікар загальної практики - сімейний лікар",IF(L259&lt;Законод!$C$22,0,(IF(AND(L259&gt;=Законод!$I$22,L259&lt;=Законод!$I$23),L259-Законод!$H$23,IF('01_Доходи'!L259&gt;=Законод!$I$22,Законод!$I$24,0)))),IF($B$255="Лікар-педіатр",IF(L259&lt;Законод!$C$18,0,(IF(AND(L259&gt;=Законод!$I$18,L259&lt;=Законод!$I$19),L259-Законод!$H$19,IF('01_Доходи'!L259&gt;=Законод!$I$18,Законод!$H$20,0)))),IF($B$255="Лікар-терапевт",IF(L259&lt;Законод!$C$26,0,(IF(AND(L259&gt;=Законод!$I$26,L259&lt;=Законод!$I$27),L259-Законод!$H$27,IF('01_Доходи'!L259&gt;=Законод!$I$26,Законод!$H$28,0)))),0)))</f>
        <v>0</v>
      </c>
      <c r="M265" s="767"/>
      <c r="N265" s="776" t="s">
        <v>158</v>
      </c>
      <c r="O265" s="776"/>
      <c r="P265" s="776"/>
      <c r="Q265" s="776"/>
      <c r="R265" s="776"/>
      <c r="S265" s="169">
        <f>IF($B$255="Лікар загальної практики - сімейний лікар",IF(S259&lt;Законод!$C$22,0,(IF(AND(S259&gt;=Законод!$I$22,S259&lt;=Законод!$I$23),S259-Законод!$H$23,IF('01_Доходи'!S259&gt;=Законод!$I$22,Законод!$I$24,0)))),IF($B$255="Лікар-педіатр",IF(S259&lt;Законод!$C$18,0,(IF(AND(S259&gt;=Законод!$I$18,S259&lt;=Законод!$I$19),S259-Законод!$H$19,IF('01_Доходи'!S259&gt;=Законод!$I$18,Законод!$H$20,0)))),IF($B$255="Лікар-терапевт",IF(S259&lt;Законод!$C$26,0,(IF(AND(S259&gt;=Законод!$I$26,S259&lt;=Законод!$I$27),S259-Законод!$H$27,IF('01_Доходи'!S259&gt;=Законод!$I$26,Законод!$H$28,0)))),0)))</f>
        <v>0</v>
      </c>
      <c r="T265" s="767"/>
      <c r="U265" s="776" t="s">
        <v>158</v>
      </c>
      <c r="V265" s="776"/>
      <c r="W265" s="776"/>
      <c r="X265" s="776"/>
      <c r="Y265" s="776"/>
      <c r="Z265" s="169">
        <f>IF($B$255="Лікар загальної практики - сімейний лікар",IF(Z259&lt;Законод!$C$22,0,(IF(AND(Z259&gt;=Законод!$I$22,Z259&lt;=Законод!$I$23),Z259-Законод!$H$23,IF('01_Доходи'!Z259&gt;=Законод!$I$22,Законод!$I$24,0)))),IF($B$255="Лікар-педіатр",IF(Z259&lt;Законод!$C$18,0,(IF(AND(Z259&gt;=Законод!$I$18,Z259&lt;=Законод!$I$19),Z259-Законод!$H$19,IF('01_Доходи'!Z259&gt;=Законод!$I$18,Законод!$H$20,0)))),IF($B$255="Лікар-терапевт",IF(Z259&lt;Законод!$C$26,0,(IF(AND(Z259&gt;=Законод!$I$26,Z259&lt;=Законод!$I$27),Z259-Законод!$H$27,IF('01_Доходи'!Z259&gt;=Законод!$I$26,Законод!$H$28,0)))),0)))</f>
        <v>0</v>
      </c>
      <c r="AA265" s="767"/>
      <c r="AB265" s="776" t="s">
        <v>158</v>
      </c>
      <c r="AC265" s="776"/>
      <c r="AD265" s="776"/>
      <c r="AE265" s="776"/>
      <c r="AF265" s="776"/>
      <c r="AG265" s="169">
        <f>IF($B$255="Лікар загальної практики - сімейний лікар",IF(AG259&lt;Законод!$C$22,0,(IF(AND(AG259&gt;=Законод!$I$22,AG259&lt;=Законод!$I$23),AG259-Законод!$H$23,IF('01_Доходи'!AG259&gt;=Законод!$I$22,Законод!$I$24,0)))),IF($B$255="Лікар-педіатр",IF(AG259&lt;Законод!$C$18,0,(IF(AND(AG259&gt;=Законод!$I$18,AG259&lt;=Законод!$I$19),AG259-Законод!$H$19,IF('01_Доходи'!AG259&gt;=Законод!$I$18,Законод!$H$20,0)))),IF($B$255="Лікар-терапевт",IF(AG259&lt;Законод!$C$26,0,(IF(AND(AG259&gt;=Законод!$I$26,AG259&lt;=Законод!$I$27),AG259-Законод!$H$27,IF('01_Доходи'!AG259&gt;=Законод!$I$26,Законод!$H$28,0)))),0)))</f>
        <v>0</v>
      </c>
      <c r="AH265" s="767"/>
      <c r="AI265" s="174"/>
      <c r="AJ265" s="771"/>
      <c r="AK265" s="774"/>
      <c r="AL265" s="774"/>
      <c r="AM265" s="758"/>
      <c r="AN265" s="183">
        <f>IF(B255="Лікар загальної практики - сімейний лікар",L265*Законод!$C$9/4*Законод!$I$16,IF(B255="Лікар-педіатр",L265*Законод!$C$9/4*Законод!$I$16,IF(B255="Лікар-терапевт",L265*Законод!$C$9/4*Законод!$I$16,0)))</f>
        <v>0</v>
      </c>
      <c r="AO265" s="183">
        <f>IF(B255="Лікар загальної практики - сімейний лікар",S265*Законод!$C$9/4*Законод!$I$16,IF(B255="Лікар-педіатр",S265*Законод!$C$9/4*Законод!$I$16,IF(B255="Лікар-терапевт",S265*Законод!$C$9/4*Законод!$I$16,0)))</f>
        <v>0</v>
      </c>
      <c r="AP265" s="183">
        <f>IF(B255="Лікар загальної практики - сімейний лікар",Z265*Законод!$C$9/4*Законод!$I$16,IF(B255="Лікар-педіатр",Z265*Законод!$C$9/4*Законод!$I$16,IF(B255="Лікар-терапевт",Z265*Законод!$C$9/4*Законод!$I$16,0)))</f>
        <v>0</v>
      </c>
      <c r="AQ265" s="183">
        <f>IF(B255="Лікар загальної практики - сімейний лікар",AG265*Законод!$C$9/4*Законод!$I$16,IF(B255="Лікар-педіатр",AG265*Законод!$C$9/4*Законод!$I$16,IF(B255="Лікар-терапевт",AG265*Законод!$C$9/4*Законод!$I$16,0)))</f>
        <v>0</v>
      </c>
      <c r="AR265" s="184">
        <f>SUM(AN265:AQ265)</f>
        <v>0</v>
      </c>
    </row>
    <row r="266" spans="1:44" s="191" customFormat="1" ht="31.9" customHeight="1" thickBot="1" x14ac:dyDescent="0.3">
      <c r="A266" s="186"/>
      <c r="B266" s="763"/>
      <c r="C266" s="764"/>
      <c r="D266" s="765"/>
      <c r="E266" s="764"/>
      <c r="F266" s="212" t="str">
        <f>IF(B255="Лікар-педіатр",Законод!$J$17,IF(B255="Лікар загальної практики - сімейний лікар",Законод!$J$21,IF(B255="Лікар-терапевт",Законод!$J$25,"х")))</f>
        <v>х</v>
      </c>
      <c r="G266" s="777" t="s">
        <v>158</v>
      </c>
      <c r="H266" s="777"/>
      <c r="I266" s="777"/>
      <c r="J266" s="777"/>
      <c r="K266" s="777"/>
      <c r="L266" s="169">
        <f>IF($B$255="Лікар загальної практики - сімейний лікар",IF(L259&gt;=Законод!$J$22,'01_Доходи'!L259-('01_Доходи'!L260+'01_Доходи'!L261+'01_Доходи'!L262+'01_Доходи'!L263+'01_Доходи'!L264+'01_Доходи'!L265),0),IF($B$255="Лікар-педіатр",IF(L259&gt;=Законод!$J$18,'01_Доходи'!L259-('01_Доходи'!L260+'01_Доходи'!L261+'01_Доходи'!L262+'01_Доходи'!L263+'01_Доходи'!L264+'01_Доходи'!L265),0),IF($B$255="Лікар-терапевт",IF('01_Доходи'!L259&gt;=Законод!$J$26,L259-Законод!$I$27,0),0)))</f>
        <v>0</v>
      </c>
      <c r="M266" s="767"/>
      <c r="N266" s="777" t="s">
        <v>158</v>
      </c>
      <c r="O266" s="777"/>
      <c r="P266" s="777"/>
      <c r="Q266" s="777"/>
      <c r="R266" s="777"/>
      <c r="S266" s="169">
        <f>IF($B$255="Лікар загальної практики - сімейний лікар",IF(S259&gt;=Законод!$J$22,'01_Доходи'!S259-('01_Доходи'!S260+'01_Доходи'!S261+'01_Доходи'!S262+'01_Доходи'!S263+'01_Доходи'!S264+'01_Доходи'!S265),0),IF($B$255="Лікар-педіатр",IF(S259&gt;=Законод!$J$18,'01_Доходи'!S259-('01_Доходи'!S260+'01_Доходи'!S261+'01_Доходи'!S262+'01_Доходи'!S263+'01_Доходи'!S264+'01_Доходи'!S265),0),IF($B$255="Лікар-терапевт",IF('01_Доходи'!S259&gt;=Законод!$J$26,S259-Законод!$I$27,0),0)))</f>
        <v>0</v>
      </c>
      <c r="T266" s="767"/>
      <c r="U266" s="777" t="s">
        <v>158</v>
      </c>
      <c r="V266" s="777"/>
      <c r="W266" s="777"/>
      <c r="X266" s="777"/>
      <c r="Y266" s="777"/>
      <c r="Z266" s="169">
        <f>IF($B$255="Лікар загальної практики - сімейний лікар",IF(Z259&gt;=Законод!$J$22,'01_Доходи'!Z259-('01_Доходи'!Z260+'01_Доходи'!Z261+'01_Доходи'!Z262+'01_Доходи'!Z263+'01_Доходи'!Z264+'01_Доходи'!Z265),0),IF($B$255="Лікар-педіатр",IF(Z259&gt;=Законод!$J$18,'01_Доходи'!Z259-('01_Доходи'!Z260+'01_Доходи'!Z261+'01_Доходи'!Z262+'01_Доходи'!Z263+'01_Доходи'!Z264+'01_Доходи'!Z265),0),IF($B$255="Лікар-терапевт",IF('01_Доходи'!Z259&gt;=Законод!$J$26,Z259-Законод!$I$27,0),0)))</f>
        <v>0</v>
      </c>
      <c r="AA266" s="767"/>
      <c r="AB266" s="777" t="s">
        <v>158</v>
      </c>
      <c r="AC266" s="777"/>
      <c r="AD266" s="777"/>
      <c r="AE266" s="777"/>
      <c r="AF266" s="777"/>
      <c r="AG266" s="169">
        <f>IF($B$255="Лікар загальної практики - сімейний лікар",IF(AG259&gt;=Законод!$J$22,'01_Доходи'!AG259-('01_Доходи'!AG260+'01_Доходи'!AG261+'01_Доходи'!AG262+'01_Доходи'!AG263+'01_Доходи'!AG264+'01_Доходи'!AG265),0),IF($B$255="Лікар-педіатр",IF(AG259&gt;=Законод!$J$18,'01_Доходи'!AG259-('01_Доходи'!AG260+'01_Доходи'!AG261+'01_Доходи'!AG262+'01_Доходи'!AG263+'01_Доходи'!AG264+'01_Доходи'!AG265),0),IF($B$255="Лікар-терапевт",IF('01_Доходи'!AG259&gt;=Законод!$J$26,AG259-Законод!$I$27,0),0)))</f>
        <v>0</v>
      </c>
      <c r="AH266" s="767"/>
      <c r="AI266" s="188"/>
      <c r="AJ266" s="772"/>
      <c r="AK266" s="775"/>
      <c r="AL266" s="775"/>
      <c r="AM266" s="759"/>
      <c r="AN266" s="189">
        <f>IF(B255="Лікар загальної практики - сімейний лікар",L266*Законод!$C$9/4*Законод!$J$16,IF(B255="Лікар-педіатр",L266*Законод!$C$9/4*Законод!$J$16,IF(B255="Лікар-терапевт",L266*Законод!$C$9/4*Законод!$J$16,0)))</f>
        <v>0</v>
      </c>
      <c r="AO266" s="189">
        <f>IF(B255="Лікар загальної практики - сімейний лікар",S266*Законод!$C$9/4*Законод!$J$16,IF(B255="Лікар-педіатр",S266*Законод!$C$9/4*Законод!$J$16,IF(B255="Лікар-терапевт",S266*Законод!$C$9/4*Законод!$J$16,0)))</f>
        <v>0</v>
      </c>
      <c r="AP266" s="189">
        <f>IF(B255="Лікар загальної практики - сімейний лікар",S266*Законод!$C$9/4*Законод!$J$16,IF(B255="Лікар-педіатр",S266*Законод!$C$9/4*Законод!$J$16,IF(B255="Лікар-терапевт",S266*Законод!$C$9/4*Законод!$J$16,0)))</f>
        <v>0</v>
      </c>
      <c r="AQ266" s="189">
        <f>IF(B255="Лікар загальної практики - сімейний лікар",AG266*Законод!$C$9/4*Законод!$J$16,IF(B255="Лікар-педіатр",AG266*Законод!$C$9/4*Законод!$J$16,IF(B255="Лікар-терапевт",AG266*Законод!$C$9/4*Законод!$J$16,0)))</f>
        <v>0</v>
      </c>
      <c r="AR266" s="190">
        <f t="shared" ref="AR266" si="63">SUM(AN266:AQ266)</f>
        <v>0</v>
      </c>
    </row>
    <row r="267" spans="1:44" s="220" customFormat="1" ht="23.45" customHeight="1" thickBot="1" x14ac:dyDescent="0.3">
      <c r="A267" s="216"/>
      <c r="B267" s="217"/>
      <c r="C267" s="217"/>
      <c r="D267" s="217"/>
      <c r="E267" s="217"/>
      <c r="F267" s="218"/>
      <c r="G267" s="219"/>
      <c r="H267" s="219"/>
      <c r="L267" s="221"/>
      <c r="S267" s="221"/>
      <c r="Z267" s="221"/>
      <c r="AG267" s="221"/>
      <c r="AM267" s="222"/>
      <c r="AR267" s="223"/>
    </row>
    <row r="268" spans="1:44" s="164" customFormat="1" ht="27.6" customHeight="1" x14ac:dyDescent="0.3">
      <c r="A268" s="167">
        <f>A255+1</f>
        <v>19</v>
      </c>
      <c r="B268" s="763"/>
      <c r="C268" s="764"/>
      <c r="D268" s="765"/>
      <c r="E268" s="764"/>
      <c r="F268" s="207" t="s">
        <v>422</v>
      </c>
      <c r="G268" s="169">
        <f>IF($B$268="Лікар-педіатр",G271*L268,IF($B$268="Лікар-терапевт","х",IF($B$268="Лікар загальної практики - сімейний лікар",G271*L268,0)))</f>
        <v>0</v>
      </c>
      <c r="H268" s="169">
        <f>IF($B$268="Лікар-педіатр",H271*L268,IF($B$268="Лікар-терапевт","х",IF($B$268="Лікар загальної практики - сімейний лікар",H271*L268,0)))</f>
        <v>0</v>
      </c>
      <c r="I268" s="169">
        <f>IF($B$268="Лікар-педіатр","x",IF($B$268="Лікар-терапевт",I271*L268,IF($B$268="Лікар загальної практики - сімейний лікар",I271*L268,0)))</f>
        <v>0</v>
      </c>
      <c r="J268" s="169">
        <f>IF($B$268="Лікар-педіатр","x",IF($B$268="Лікар-терапевт",J271*L268,IF($B$268="Лікар загальної практики - сімейний лікар",J271*L268,0)))</f>
        <v>0</v>
      </c>
      <c r="K268" s="169">
        <f>IF($B$268="Лікар-педіатр","x",IF($B$268="Лікар-терапевт",K271*L268,IF($B$268="Лікар загальної практики - сімейний лікар",K271*L268,0)))</f>
        <v>0</v>
      </c>
      <c r="L268" s="542">
        <v>0</v>
      </c>
      <c r="M268" s="767">
        <v>0</v>
      </c>
      <c r="N268" s="169">
        <f>IF($B$268="Лікар-педіатр",N271*S268,IF($B$268="Лікар-терапевт","х",IF($B$268="Лікар загальної практики - сімейний лікар",N271*S268,0)))</f>
        <v>0</v>
      </c>
      <c r="O268" s="169">
        <f>IF($B$268="Лікар-педіатр",O271*S268,IF($B$268="Лікар-терапевт","х",IF($B$268="Лікар загальної практики - сімейний лікар",O271*S268,0)))</f>
        <v>0</v>
      </c>
      <c r="P268" s="169">
        <f>IF($B$268="Лікар-педіатр","x",IF($B$268="Лікар-терапевт",P271*S268,IF($B$268="Лікар загальної практики - сімейний лікар",P271*S268,0)))</f>
        <v>0</v>
      </c>
      <c r="Q268" s="169">
        <f>IF($B$268="Лікар-педіатр","x",IF($B$268="Лікар-терапевт",Q271*S268,IF($B$268="Лікар загальної практики - сімейний лікар",Q271*S268,0)))</f>
        <v>0</v>
      </c>
      <c r="R268" s="169">
        <f>IF($B$268="Лікар-педіатр","x",IF($B$268="Лікар-терапевт",R271*S268,IF($B$268="Лікар загальної практики - сімейний лікар",R271*S268,0)))</f>
        <v>0</v>
      </c>
      <c r="S268" s="542">
        <v>0</v>
      </c>
      <c r="T268" s="767">
        <v>0</v>
      </c>
      <c r="U268" s="169">
        <f>IF($B$268="Лікар-педіатр",U271*Z268,IF($B$268="Лікар-терапевт","х",IF($B$268="Лікар загальної практики - сімейний лікар",U271*Z268,0)))</f>
        <v>0</v>
      </c>
      <c r="V268" s="169">
        <f>IF($B$268="Лікар-педіатр",V271*Z268,IF($B$268="Лікар-терапевт","х",IF($B$268="Лікар загальної практики - сімейний лікар",V271*Z268,0)))</f>
        <v>0</v>
      </c>
      <c r="W268" s="169">
        <f>IF($B$268="Лікар-педіатр","x",IF($B$268="Лікар-терапевт",W271*Z268,IF($B$268="Лікар загальної практики - сімейний лікар",W271*Z268,0)))</f>
        <v>0</v>
      </c>
      <c r="X268" s="169">
        <f>IF($B$268="Лікар-педіатр","x",IF($B$268="Лікар-терапевт",X271*Z268,IF($B$268="Лікар загальної практики - сімейний лікар",X271*Z268,0)))</f>
        <v>0</v>
      </c>
      <c r="Y268" s="169">
        <f>IF($B$268="Лікар-педіатр","x",IF($B$268="Лікар-терапевт",Y271*Z268,IF($B$268="Лікар загальної практики - сімейний лікар",Y271*Z268,0)))</f>
        <v>0</v>
      </c>
      <c r="Z268" s="542">
        <v>0</v>
      </c>
      <c r="AA268" s="767">
        <v>0</v>
      </c>
      <c r="AB268" s="169">
        <f>IF($B$268="Лікар-педіатр",AB271*AG268,IF($B$268="Лікар-терапевт","х",IF($B$268="Лікар загальної практики - сімейний лікар",AB271*AG268,0)))</f>
        <v>0</v>
      </c>
      <c r="AC268" s="169">
        <f>IF($B$268="Лікар-педіатр",AC271*AG268,IF($B$268="Лікар-терапевт","х",IF($B$268="Лікар загальної практики - сімейний лікар",AC271*AG268,0)))</f>
        <v>0</v>
      </c>
      <c r="AD268" s="169">
        <f>IF($B$268="Лікар-педіатр","x",IF($B$268="Лікар-терапевт",AD271*AG268,IF($B$268="Лікар загальної практики - сімейний лікар",AD271*AG268,0)))</f>
        <v>0</v>
      </c>
      <c r="AE268" s="169">
        <f>IF($B$268="Лікар-педіатр","x",IF($B$268="Лікар-терапевт",AE271*AG268,IF($B$268="Лікар загальної практики - сімейний лікар",AE271*AG268,0)))</f>
        <v>0</v>
      </c>
      <c r="AF268" s="169">
        <f>IF($B$268="Лікар-педіатр","x",IF($B$268="Лікар-терапевт",AF271*AG268,IF($B$268="Лікар загальної практики - сімейний лікар",AF271*AG268,0)))</f>
        <v>0</v>
      </c>
      <c r="AG268" s="542">
        <v>0</v>
      </c>
      <c r="AH268" s="767">
        <v>0</v>
      </c>
      <c r="AI268" s="525">
        <f>A268</f>
        <v>19</v>
      </c>
      <c r="AJ268" s="770">
        <f>B268</f>
        <v>0</v>
      </c>
      <c r="AK268" s="773">
        <f>C268</f>
        <v>0</v>
      </c>
      <c r="AL268" s="773">
        <f>D268</f>
        <v>0</v>
      </c>
      <c r="AM268" s="760" t="s">
        <v>568</v>
      </c>
      <c r="AN268" s="778">
        <f>SUM(AN273:AN279)</f>
        <v>0</v>
      </c>
      <c r="AO268" s="778">
        <f>SUM(AO273:AO279)</f>
        <v>0</v>
      </c>
      <c r="AP268" s="778">
        <f>SUM(AP273:AP279)</f>
        <v>0</v>
      </c>
      <c r="AQ268" s="778">
        <f>SUM(AQ273:AQ279)</f>
        <v>0</v>
      </c>
      <c r="AR268" s="781">
        <f>SUM(AN268:AQ272)</f>
        <v>0</v>
      </c>
    </row>
    <row r="269" spans="1:44" s="52" customFormat="1" ht="28.15" customHeight="1" x14ac:dyDescent="0.25">
      <c r="A269" s="170"/>
      <c r="B269" s="763"/>
      <c r="C269" s="764"/>
      <c r="D269" s="765"/>
      <c r="E269" s="764"/>
      <c r="F269" s="207" t="s">
        <v>423</v>
      </c>
      <c r="G269" s="169">
        <f>IF($B$268="Лікар-педіатр",G271*L269,IF($B$268="Лікар-терапевт","х",IF($B$268="Лікар загальної практики - сімейний лікар",G271*L269,0)))</f>
        <v>0</v>
      </c>
      <c r="H269" s="169">
        <f>IF($B$268="Лікар-педіатр",H271*L269,IF($B$268="Лікар-терапевт","х",IF($B$268="Лікар загальної практики - сімейний лікар",H271*L269,0)))</f>
        <v>0</v>
      </c>
      <c r="I269" s="169">
        <f>IF($B$268="Лікар-педіатр","x",IF($B$268="Лікар-терапевт",I271*L269,IF($B$268="Лікар загальної практики - сімейний лікар",I271*L269,0)))</f>
        <v>0</v>
      </c>
      <c r="J269" s="169">
        <f>IF($B$268="Лікар-педіатр","x",IF($B$268="Лікар-терапевт",J271*L269,IF($B$268="Лікар загальної практики - сімейний лікар",J271*L269,0)))</f>
        <v>0</v>
      </c>
      <c r="K269" s="169">
        <f>IF($B$268="Лікар-педіатр","x",IF($B$268="Лікар-терапевт",K271*L269,IF($B$268="Лікар загальної практики - сімейний лікар",K271*L269,0)))</f>
        <v>0</v>
      </c>
      <c r="L269" s="542">
        <v>0</v>
      </c>
      <c r="M269" s="767"/>
      <c r="N269" s="169">
        <f>IF($B$268="Лікар-педіатр",N271*S269,IF($B$268="Лікар-терапевт","х",IF($B$268="Лікар загальної практики - сімейний лікар",N271*S269,0)))</f>
        <v>0</v>
      </c>
      <c r="O269" s="169">
        <f>IF($B$268="Лікар-педіатр",O271*S269,IF($B$268="Лікар-терапевт","х",IF($B$268="Лікар загальної практики - сімейний лікар",O271*S269,0)))</f>
        <v>0</v>
      </c>
      <c r="P269" s="169">
        <f>IF($B$268="Лікар-педіатр","x",IF($B$268="Лікар-терапевт",P271*S269,IF($B$268="Лікар загальної практики - сімейний лікар",P271*S269,0)))</f>
        <v>0</v>
      </c>
      <c r="Q269" s="169">
        <f>IF($B$268="Лікар-педіатр","x",IF($B$268="Лікар-терапевт",Q271*S269,IF($B$268="Лікар загальної практики - сімейний лікар",Q271*S269,0)))</f>
        <v>0</v>
      </c>
      <c r="R269" s="169">
        <f>IF($B$268="Лікар-педіатр","x",IF($B$268="Лікар-терапевт",R271*S269,IF($B$268="Лікар загальної практики - сімейний лікар",R271*S269,0)))</f>
        <v>0</v>
      </c>
      <c r="S269" s="542">
        <v>0</v>
      </c>
      <c r="T269" s="767"/>
      <c r="U269" s="169">
        <f>IF($B$268="Лікар-педіатр",U271*Z269,IF($B$268="Лікар-терапевт","х",IF($B$268="Лікар загальної практики - сімейний лікар",U271*Z269,0)))</f>
        <v>0</v>
      </c>
      <c r="V269" s="169">
        <f>IF($B$268="Лікар-педіатр",V271*Z269,IF($B$268="Лікар-терапевт","х",IF($B$268="Лікар загальної практики - сімейний лікар",V271*Z269,0)))</f>
        <v>0</v>
      </c>
      <c r="W269" s="169">
        <f>IF($B$268="Лікар-педіатр","x",IF($B$268="Лікар-терапевт",W271*Z269,IF($B$268="Лікар загальної практики - сімейний лікар",W271*Z269,0)))</f>
        <v>0</v>
      </c>
      <c r="X269" s="169">
        <f>IF($B$268="Лікар-педіатр","x",IF($B$268="Лікар-терапевт",X271*Z269,IF($B$268="Лікар загальної практики - сімейний лікар",X271*Z269,0)))</f>
        <v>0</v>
      </c>
      <c r="Y269" s="169">
        <f>IF($B$268="Лікар-педіатр","x",IF($B$268="Лікар-терапевт",Y271*Z269,IF($B$268="Лікар загальної практики - сімейний лікар",Y271*Z269,0)))</f>
        <v>0</v>
      </c>
      <c r="Z269" s="542">
        <v>0</v>
      </c>
      <c r="AA269" s="767"/>
      <c r="AB269" s="169">
        <f>IF($B$268="Лікар-педіатр",AB271*AG269,IF($B$268="Лікар-терапевт","х",IF($B$268="Лікар загальної практики - сімейний лікар",AB271*AG269,0)))</f>
        <v>0</v>
      </c>
      <c r="AC269" s="169">
        <f>IF($B$268="Лікар-педіатр",AC271*AG269,IF($B$268="Лікар-терапевт","х",IF($B$268="Лікар загальної практики - сімейний лікар",AC271*AG269,0)))</f>
        <v>0</v>
      </c>
      <c r="AD269" s="169">
        <f>IF($B$268="Лікар-педіатр","x",IF($B$268="Лікар-терапевт",AD271*AG269,IF($B$268="Лікар загальної практики - сімейний лікар",AD271*AG269,0)))</f>
        <v>0</v>
      </c>
      <c r="AE269" s="169">
        <f>IF($B$268="Лікар-педіатр","x",IF($B$268="Лікар-терапевт",AE271*AG269,IF($B$268="Лікар загальної практики - сімейний лікар",AE271*AG269,0)))</f>
        <v>0</v>
      </c>
      <c r="AF269" s="169">
        <f>IF($B$268="Лікар-педіатр","x",IF($B$268="Лікар-терапевт",AF271*AG269,IF($B$268="Лікар загальної практики - сімейний лікар",AF271*AG269,0)))</f>
        <v>0</v>
      </c>
      <c r="AG269" s="542">
        <v>0</v>
      </c>
      <c r="AH269" s="767"/>
      <c r="AI269" s="171"/>
      <c r="AJ269" s="771"/>
      <c r="AK269" s="774"/>
      <c r="AL269" s="774"/>
      <c r="AM269" s="761"/>
      <c r="AN269" s="779"/>
      <c r="AO269" s="779"/>
      <c r="AP269" s="779"/>
      <c r="AQ269" s="779"/>
      <c r="AR269" s="782"/>
    </row>
    <row r="270" spans="1:44" s="92" customFormat="1" ht="31.15" customHeight="1" x14ac:dyDescent="0.25">
      <c r="A270" s="213"/>
      <c r="B270" s="763"/>
      <c r="C270" s="764"/>
      <c r="D270" s="765"/>
      <c r="E270" s="764"/>
      <c r="F270" s="214" t="s">
        <v>424</v>
      </c>
      <c r="G270" s="172">
        <v>0</v>
      </c>
      <c r="H270" s="172">
        <v>0</v>
      </c>
      <c r="I270" s="172">
        <f>IF(B268="Лікар загальної практики - сімейний лікар"," ",IF(B268="Лікар-педіатр","х",IF(B268="Лікар-терапевт"," ",0)))</f>
        <v>0</v>
      </c>
      <c r="J270" s="172">
        <f>IF(B268="Лікар загальної практики - сімейний лікар"," ",IF(B268="Лікар-педіатр","х",IF(B268="Лікар-терапевт"," ",0)))</f>
        <v>0</v>
      </c>
      <c r="K270" s="172">
        <f>IF(B268="Лікар загальної практики - сімейний лікар"," ",IF(B268="Лікар-педіатр","х",IF(B268="Лікар-терапевт"," ",0)))</f>
        <v>0</v>
      </c>
      <c r="L270" s="173">
        <f>SUM(G270:K270)</f>
        <v>0</v>
      </c>
      <c r="M270" s="767"/>
      <c r="N270" s="172">
        <v>0</v>
      </c>
      <c r="O270" s="172">
        <v>0</v>
      </c>
      <c r="P270" s="172">
        <f>IF(B268="Лікар загальної практики - сімейний лікар"," ",IF(B268="Лікар-педіатр","х",IF(B268="Лікар-терапевт"," ",0)))</f>
        <v>0</v>
      </c>
      <c r="Q270" s="172">
        <f>IF(B268="Лікар загальної практики - сімейний лікар"," ",IF(B268="Лікар-педіатр","х",IF(B268="Лікар-терапевт"," ",0)))</f>
        <v>0</v>
      </c>
      <c r="R270" s="172">
        <f>IF(B268="Лікар загальної практики - сімейний лікар"," ",IF(B268="Лікар-педіатр","х",IF(B268="Лікар-терапевт"," ",0)))</f>
        <v>0</v>
      </c>
      <c r="S270" s="173">
        <f>SUM(N270:R270)</f>
        <v>0</v>
      </c>
      <c r="T270" s="767"/>
      <c r="U270" s="172">
        <v>0</v>
      </c>
      <c r="V270" s="172">
        <v>0</v>
      </c>
      <c r="W270" s="172">
        <f>IF(B268="Лікар загальної практики - сімейний лікар"," ",IF(B268="Лікар-педіатр","х",IF(B268="Лікар-терапевт"," ",0)))</f>
        <v>0</v>
      </c>
      <c r="X270" s="172">
        <f>IF(B268="Лікар загальної практики - сімейний лікар"," ",IF(B268="Лікар-педіатр","х",IF(B268="Лікар-терапевт"," ",0)))</f>
        <v>0</v>
      </c>
      <c r="Y270" s="172">
        <f>IF(B268="Лікар загальної практики - сімейний лікар"," ",IF(B268="Лікар-педіатр","х",IF(B268="Лікар-терапевт"," ",0)))</f>
        <v>0</v>
      </c>
      <c r="Z270" s="173">
        <f>SUM(U270:Y270)</f>
        <v>0</v>
      </c>
      <c r="AA270" s="767"/>
      <c r="AB270" s="172">
        <v>0</v>
      </c>
      <c r="AC270" s="172">
        <v>0</v>
      </c>
      <c r="AD270" s="172">
        <f>IF(B268="Лікар загальної практики - сімейний лікар"," ",IF(B268="Лікар-педіатр","х",IF(B268="Лікар-терапевт"," ",0)))</f>
        <v>0</v>
      </c>
      <c r="AE270" s="172">
        <f>IF(B268="Лікар загальної практики - сімейний лікар"," ",IF(B268="Лікар-педіатр","х",IF(B268="Лікар-терапевт"," ",0)))</f>
        <v>0</v>
      </c>
      <c r="AF270" s="172">
        <f>IF(B268="Лікар загальної практики - сімейний лікар"," ",IF(B268="Лікар-педіатр","х",IF(B268="Лікар-терапевт"," ",0)))</f>
        <v>0</v>
      </c>
      <c r="AG270" s="173">
        <f>SUM(AB270:AF270)</f>
        <v>0</v>
      </c>
      <c r="AH270" s="767"/>
      <c r="AI270" s="215"/>
      <c r="AJ270" s="771"/>
      <c r="AK270" s="774"/>
      <c r="AL270" s="774"/>
      <c r="AM270" s="761"/>
      <c r="AN270" s="779"/>
      <c r="AO270" s="779"/>
      <c r="AP270" s="779"/>
      <c r="AQ270" s="779"/>
      <c r="AR270" s="782"/>
    </row>
    <row r="271" spans="1:44" s="52" customFormat="1" ht="31.9" customHeight="1" thickBot="1" x14ac:dyDescent="0.3">
      <c r="A271" s="170"/>
      <c r="B271" s="763"/>
      <c r="C271" s="764"/>
      <c r="D271" s="765"/>
      <c r="E271" s="764"/>
      <c r="F271" s="209" t="s">
        <v>161</v>
      </c>
      <c r="G271" s="176">
        <f>IF($B$268="Лікар-педіатр",G270/L270,IF($B$268="Лікар-терапевт","х",IF($B$268="Лікар загальної практики - сімейний лікар",G270/L270,0)))</f>
        <v>0</v>
      </c>
      <c r="H271" s="176">
        <f>IF($B$268="Лікар-педіатр",H270/L270,IF($B$268="Лікар-терапевт","х",IF($B$268="Лікар загальної практики - сімейний лікар",H270/L270,0)))</f>
        <v>0</v>
      </c>
      <c r="I271" s="176">
        <f>IF($B$268="Лікар-педіатр","x",IF($B$268="Лікар-терапевт",I270/L270,IF($B$268="Лікар загальної практики - сімейний лікар",I270/L270,0)))</f>
        <v>0</v>
      </c>
      <c r="J271" s="176">
        <f>IF($B$268="Лікар-педіатр","x",IF($B$268="Лікар-терапевт",J270/L270,IF($B$268="Лікар загальної практики - сімейний лікар",J270/L270,0)))</f>
        <v>0</v>
      </c>
      <c r="K271" s="176">
        <f>IF($B$268="Лікар-педіатр","x",IF($B$268="Лікар-терапевт",K270/L270,IF($B$268="Лікар загальної практики - сімейний лікар",K270/L270,0)))</f>
        <v>0</v>
      </c>
      <c r="L271" s="176">
        <f>SUM(G271:K271)</f>
        <v>0</v>
      </c>
      <c r="M271" s="767"/>
      <c r="N271" s="176">
        <f>IF($B$268="Лікар-педіатр",N270/S270,IF($B$268="Лікар-терапевт","х",IF($B$268="Лікар загальної практики - сімейний лікар",N270/S270,0)))</f>
        <v>0</v>
      </c>
      <c r="O271" s="176">
        <f>IF($B$268="Лікар-педіатр",O270/S270,IF($B$268="Лікар-терапевт","х",IF($B$268="Лікар загальної практики - сімейний лікар",O270/S270,0)))</f>
        <v>0</v>
      </c>
      <c r="P271" s="176">
        <f>IF($B$268="Лікар-педіатр","x",IF($B$268="Лікар-терапевт",P270/S270,IF($B$268="Лікар загальної практики - сімейний лікар",P270/S270,0)))</f>
        <v>0</v>
      </c>
      <c r="Q271" s="176">
        <f>IF($B$268="Лікар-педіатр","x",IF($B$268="Лікар-терапевт",Q270/S270,IF($B$268="Лікар загальної практики - сімейний лікар",Q270/S270,0)))</f>
        <v>0</v>
      </c>
      <c r="R271" s="176">
        <f>IF($B$268="Лікар-педіатр","x",IF($B$268="Лікар-терапевт",R270/S270,IF($B$268="Лікар загальної практики - сімейний лікар",R270/S270,0)))</f>
        <v>0</v>
      </c>
      <c r="S271" s="176">
        <f>SUM(N271:R271)</f>
        <v>0</v>
      </c>
      <c r="T271" s="767"/>
      <c r="U271" s="176">
        <f>IF($B$268="Лікар-педіатр",U270/Z270,IF($B$268="Лікар-терапевт","х",IF($B$268="Лікар загальної практики - сімейний лікар",U270/Z270,0)))</f>
        <v>0</v>
      </c>
      <c r="V271" s="176">
        <f>IF($B$268="Лікар-педіатр",V270/Z270,IF($B$268="Лікар-терапевт","х",IF($B$268="Лікар загальної практики - сімейний лікар",V270/Z270,0)))</f>
        <v>0</v>
      </c>
      <c r="W271" s="176">
        <f>IF($B$268="Лікар-педіатр","x",IF($B$268="Лікар-терапевт",W270/Z270,IF($B$268="Лікар загальної практики - сімейний лікар",W270/Z270,0)))</f>
        <v>0</v>
      </c>
      <c r="X271" s="176">
        <f>IF($B$268="Лікар-педіатр","x",IF($B$268="Лікар-терапевт",X270/Z270,IF($B$268="Лікар загальної практики - сімейний лікар",X270/Z270,0)))</f>
        <v>0</v>
      </c>
      <c r="Y271" s="176">
        <f>IF($B$268="Лікар-педіатр","x",IF($B$268="Лікар-терапевт",Y270/Z270,IF($B$268="Лікар загальної практики - сімейний лікар",Y270/Z270,0)))</f>
        <v>0</v>
      </c>
      <c r="Z271" s="176">
        <f>SUM(U271:Y271)</f>
        <v>0</v>
      </c>
      <c r="AA271" s="767"/>
      <c r="AB271" s="176">
        <f>IF($B$268="Лікар-педіатр",AB270/AG270,IF($B$268="Лікар-терапевт","х",IF($B$268="Лікар загальної практики - сімейний лікар",AB270/AG270,0)))</f>
        <v>0</v>
      </c>
      <c r="AC271" s="176">
        <f>IF($B$268="Лікар-педіатр",AC270/AG270,IF($B$268="Лікар-терапевт","х",IF($B$268="Лікар загальної практики - сімейний лікар",AC270/AG270,0)))</f>
        <v>0</v>
      </c>
      <c r="AD271" s="176">
        <f>IF($B$268="Лікар-педіатр","x",IF($B$268="Лікар-терапевт",AD270/AG270,IF($B$268="Лікар загальної практики - сімейний лікар",AD270/AG270,0)))</f>
        <v>0</v>
      </c>
      <c r="AE271" s="176">
        <f>IF($B$268="Лікар-педіатр","x",IF($B$268="Лікар-терапевт",AE270/AG270,IF($B$268="Лікар загальної практики - сімейний лікар",AE270/AG270,0)))</f>
        <v>0</v>
      </c>
      <c r="AF271" s="176">
        <f>IF($B$268="Лікар-педіатр","x",IF($B$268="Лікар-терапевт",AF270/AG270,IF($B$268="Лікар загальної практики - сімейний лікар",AF270/AG270,0)))</f>
        <v>0</v>
      </c>
      <c r="AG271" s="176">
        <f>SUM(AB271:AF271)</f>
        <v>0</v>
      </c>
      <c r="AH271" s="767"/>
      <c r="AI271" s="174"/>
      <c r="AJ271" s="771"/>
      <c r="AK271" s="774"/>
      <c r="AL271" s="774"/>
      <c r="AM271" s="761"/>
      <c r="AN271" s="779"/>
      <c r="AO271" s="779"/>
      <c r="AP271" s="779"/>
      <c r="AQ271" s="779"/>
      <c r="AR271" s="782"/>
    </row>
    <row r="272" spans="1:44" s="52" customFormat="1" ht="45" customHeight="1" thickBot="1" x14ac:dyDescent="0.3">
      <c r="A272" s="170"/>
      <c r="B272" s="763"/>
      <c r="C272" s="764"/>
      <c r="D272" s="765"/>
      <c r="E272" s="784"/>
      <c r="F272" s="177" t="s">
        <v>425</v>
      </c>
      <c r="G272" s="178">
        <f>IF($B$268="Лікар загальної практики - сімейний лікар",AVERAGE(G268:G270),IF($B$268="Лікар-педіатр",AVERAGE(G268:G270),IF($B$268="Лікар-терапевт","х",0)))</f>
        <v>0</v>
      </c>
      <c r="H272" s="178">
        <f>IF($B$268="Лікар загальної практики - сімейний лікар",AVERAGE(H268:H270),IF($B$268="Лікар-педіатр",AVERAGE(H268:H270),IF($B$268="Лікар-терапевт","х",0)))</f>
        <v>0</v>
      </c>
      <c r="I272" s="178">
        <f>IF($B$268="Лікар загальної практики - сімейний лікар",AVERAGE(I268:I270),IF($B$268="Лікар-педіатр","x",IF($B$268="Лікар-терапевт",AVERAGE(I268:I270),0)))</f>
        <v>0</v>
      </c>
      <c r="J272" s="178">
        <f>IF($B$268="Лікар загальної практики - сімейний лікар",AVERAGE(J268:J270),IF($B$268="Лікар-педіатр","x",IF($B$268="Лікар-терапевт",AVERAGE(J268:J270),0)))</f>
        <v>0</v>
      </c>
      <c r="K272" s="178">
        <f>IF($B$268="Лікар загальної практики - сімейний лікар",AVERAGE(K268:K270),IF($B$268="Лікар-педіатр","x",IF($B$268="Лікар-терапевт",AVERAGE(K268:K270),0)))</f>
        <v>0</v>
      </c>
      <c r="L272" s="179">
        <f>SUM(G272:K272)</f>
        <v>0</v>
      </c>
      <c r="M272" s="768"/>
      <c r="N272" s="178">
        <f>IF($B$268="Лікар загальної практики - сімейний лікар",AVERAGE(N268:N270),IF($B$268="Лікар-педіатр",AVERAGE(N268:N270),IF($B$268="Лікар-терапевт","х",0)))</f>
        <v>0</v>
      </c>
      <c r="O272" s="178">
        <f>IF($B$268="Лікар загальної практики - сімейний лікар",AVERAGE(O268:O270),IF($B$268="Лікар-педіатр",AVERAGE(O268:O270),IF($B$268="Лікар-терапевт","х",0)))</f>
        <v>0</v>
      </c>
      <c r="P272" s="178">
        <f>IF($B$268="Лікар загальної практики - сімейний лікар",AVERAGE(P268:P270),IF($B$268="Лікар-педіатр","x",IF($B$268="Лікар-терапевт",AVERAGE(P268:P270),0)))</f>
        <v>0</v>
      </c>
      <c r="Q272" s="178">
        <f>IF($B$268="Лікар загальної практики - сімейний лікар",AVERAGE(Q268:Q270),IF($B$268="Лікар-педіатр","x",IF($B$268="Лікар-терапевт",AVERAGE(Q268:Q270),0)))</f>
        <v>0</v>
      </c>
      <c r="R272" s="178">
        <f>IF($B$268="Лікар загальної практики - сімейний лікар",AVERAGE(R268:R270),IF($B$268="Лікар-педіатр","x",IF($B$268="Лікар-терапевт",AVERAGE(R268:R270),0)))</f>
        <v>0</v>
      </c>
      <c r="S272" s="179">
        <f>SUM(N272:R272)</f>
        <v>0</v>
      </c>
      <c r="T272" s="768"/>
      <c r="U272" s="178">
        <f>IF($B$268="Лікар загальної практики - сімейний лікар",AVERAGE(U268:U270),IF($B$268="Лікар-педіатр",AVERAGE(U268:U270),IF($B$268="Лікар-терапевт","х",0)))</f>
        <v>0</v>
      </c>
      <c r="V272" s="178">
        <f>IF($B$268="Лікар загальної практики - сімейний лікар",AVERAGE(V268:V270),IF($B$268="Лікар-педіатр",AVERAGE(V268:V270),IF($B$268="Лікар-терапевт","х",0)))</f>
        <v>0</v>
      </c>
      <c r="W272" s="178">
        <f>IF($B$268="Лікар загальної практики - сімейний лікар",AVERAGE(W268:W270),IF($B$268="Лікар-педіатр","x",IF($B$268="Лікар-терапевт",AVERAGE(W268:W270),0)))</f>
        <v>0</v>
      </c>
      <c r="X272" s="178">
        <f>IF($B$268="Лікар загальної практики - сімейний лікар",AVERAGE(X268:X270),IF($B$268="Лікар-педіатр","x",IF($B$268="Лікар-терапевт",AVERAGE(X268:X270),0)))</f>
        <v>0</v>
      </c>
      <c r="Y272" s="178">
        <f>IF($B$268="Лікар загальної практики - сімейний лікар",AVERAGE(Y268:Y270),IF($B$268="Лікар-педіатр","x",IF($B$268="Лікар-терапевт",AVERAGE(Y268:Y270),0)))</f>
        <v>0</v>
      </c>
      <c r="Z272" s="179">
        <f>SUM(U272:Y272)</f>
        <v>0</v>
      </c>
      <c r="AA272" s="768"/>
      <c r="AB272" s="178">
        <f>IF($B$268="Лікар загальної практики - сімейний лікар",AVERAGE(AB268:AB270),IF($B$268="Лікар-педіатр",AVERAGE(AB268:AB270),IF($B$268="Лікар-терапевт","х",0)))</f>
        <v>0</v>
      </c>
      <c r="AC272" s="178">
        <f>IF($B$268="Лікар загальної практики - сімейний лікар",AVERAGE(AC268:AC270),IF($B$268="Лікар-педіатр",AVERAGE(AC268:AC270),IF($B$268="Лікар-терапевт","х",0)))</f>
        <v>0</v>
      </c>
      <c r="AD272" s="178">
        <f>IF($B$268="Лікар загальної практики - сімейний лікар",AVERAGE(AD268:AD270),IF($B$268="Лікар-педіатр","x",IF($B$268="Лікар-терапевт",AVERAGE(AD268:AD270),0)))</f>
        <v>0</v>
      </c>
      <c r="AE272" s="178">
        <f>IF($B$268="Лікар загальної практики - сімейний лікар",AVERAGE(AE268:AE270),IF($B$268="Лікар-педіатр","x",IF($B$268="Лікар-терапевт",AVERAGE(AE268:AE270),0)))</f>
        <v>0</v>
      </c>
      <c r="AF272" s="178">
        <f>IF($B$268="Лікар загальної практики - сімейний лікар",AVERAGE(AF268:AF270),IF($B$268="Лікар-педіатр","x",IF($B$268="Лікар-терапевт",AVERAGE(AF268:AF270),0)))</f>
        <v>0</v>
      </c>
      <c r="AG272" s="179">
        <f>SUM(AB272:AF272)</f>
        <v>0</v>
      </c>
      <c r="AH272" s="769"/>
      <c r="AI272" s="174"/>
      <c r="AJ272" s="771"/>
      <c r="AK272" s="774"/>
      <c r="AL272" s="774"/>
      <c r="AM272" s="762"/>
      <c r="AN272" s="780"/>
      <c r="AO272" s="780"/>
      <c r="AP272" s="780"/>
      <c r="AQ272" s="780"/>
      <c r="AR272" s="783"/>
    </row>
    <row r="273" spans="1:44" s="52" customFormat="1" ht="40.5" x14ac:dyDescent="0.25">
      <c r="A273" s="170"/>
      <c r="B273" s="763"/>
      <c r="C273" s="764"/>
      <c r="D273" s="765"/>
      <c r="E273" s="764"/>
      <c r="F273" s="210" t="str">
        <f>IF(B268="Лікар-педіатр",Законод!$C$17,IF(B268="Лікар загальної практики - сімейний лікар",Законод!$C$21,IF(B268="Лікар-терапевт",Законод!$C$25,"х")))</f>
        <v>х</v>
      </c>
      <c r="G273" s="181">
        <f>IF($B$268="Лікар загальної практики - сімейний лікар",IF(L272&lt;=Законод!$C$22,G272,Законод!$C$22*'01_Доходи'!G271),IF($B$268="Лікар-педіатр",IF(L272&lt;=Законод!$C$18,G272,Законод!$C$18*'01_Доходи'!G271),IF($B$268="Лікар-терапевт","x",0)))</f>
        <v>0</v>
      </c>
      <c r="H273" s="181">
        <f>IF($B$268="Лікар загальної практики - сімейний лікар",IF(L272&lt;=Законод!$C$22,H272,Законод!$C$22*'01_Доходи'!H271),IF($B$268="Лікар-педіатр",IF(L272&lt;=Законод!$C$18,H272,Законод!$C$18*'01_Доходи'!H271),IF($B$268="Лікар-терапевт","x",0)))</f>
        <v>0</v>
      </c>
      <c r="I273" s="181">
        <f>IF($B$268="Лікар загальної практики - сімейний лікар",IF(L272&lt;=Законод!$C$22,I272,Законод!$C$22*'01_Доходи'!I271),IF($B$268="Лікар-педіатр","x",IF($B$268="Лікар-терапевт",IF(L272&lt;=Законод!$C$26,I272,Законод!$C$26*'01_Доходи'!I271),0)))</f>
        <v>0</v>
      </c>
      <c r="J273" s="181">
        <f>IF($B$268="Лікар загальної практики - сімейний лікар",IF(L272&lt;=Законод!$C$22,J272,Законод!$C$22*'01_Доходи'!J271),IF($B$268="Лікар-педіатр","x",IF($B$268="Лікар-терапевт",IF(L272&lt;=Законод!$C$26,J272,Законод!$C$26*'01_Доходи'!J271),0)))</f>
        <v>0</v>
      </c>
      <c r="K273" s="181">
        <f>IF($B$268="Лікар загальної практики - сімейний лікар",IF(L272&lt;=Законод!$C$22,K272,Законод!$C$22*'01_Доходи'!K271),IF($B$268="Лікар-педіатр","x",IF($B$268="Лікар-терапевт",IF(L272&lt;=Законод!$C$26,K272,Законод!$C$26*'01_Доходи'!K271),0)))</f>
        <v>0</v>
      </c>
      <c r="L273" s="182">
        <f>SUM(G273:K273)</f>
        <v>0</v>
      </c>
      <c r="M273" s="767"/>
      <c r="N273" s="181">
        <f>IF($B$268="Лікар загальної практики - сімейний лікар",IF(S272&lt;=Законод!$C$22,N272,Законод!$C$22*'01_Доходи'!N271),IF($B$268="Лікар-педіатр",IF(S272&lt;=Законод!$C$18,N272,Законод!$C$18*'01_Доходи'!N271),IF($B$268="Лікар-терапевт","x",0)))</f>
        <v>0</v>
      </c>
      <c r="O273" s="181">
        <f>IF($B$268="Лікар загальної практики - сімейний лікар",IF(S272&lt;=Законод!$C$22,O272,Законод!$C$22*'01_Доходи'!O271),IF($B$268="Лікар-педіатр",IF(S272&lt;=Законод!$C$18,O272,Законод!$C$18*'01_Доходи'!O271),IF($B$268="Лікар-терапевт","x",0)))</f>
        <v>0</v>
      </c>
      <c r="P273" s="181">
        <f>IF($B$268="Лікар загальної практики - сімейний лікар",IF(S272&lt;=Законод!$C$22,P272,Законод!$C$22*'01_Доходи'!P271),IF($B$268="Лікар-педіатр","x",IF($B$268="Лікар-терапевт",IF(S272&lt;=Законод!$C$26,P272,Законод!$C$26*'01_Доходи'!P271),0)))</f>
        <v>0</v>
      </c>
      <c r="Q273" s="181">
        <f>IF($B$268="Лікар загальної практики - сімейний лікар",IF(S272&lt;=Законод!$C$22,Q272,Законод!$C$22*'01_Доходи'!Q271),IF($B$268="Лікар-педіатр","x",IF($B$268="Лікар-терапевт",IF(S272&lt;=Законод!$C$26,Q272,Законод!$C$26*'01_Доходи'!Q271),0)))</f>
        <v>0</v>
      </c>
      <c r="R273" s="181">
        <f>IF($B$268="Лікар загальної практики - сімейний лікар",IF(S272&lt;=Законод!$C$22,R272,Законод!$C$22*'01_Доходи'!R271),IF($B$268="Лікар-педіатр","x",IF($B$268="Лікар-терапевт",IF(S272&lt;=Законод!$C$26,R272,Законод!$C$26*'01_Доходи'!R271),0)))</f>
        <v>0</v>
      </c>
      <c r="S273" s="182">
        <f>SUM(N273:R273)</f>
        <v>0</v>
      </c>
      <c r="T273" s="767"/>
      <c r="U273" s="181">
        <f>IF($B$268="Лікар загальної практики - сімейний лікар",IF(Z272&lt;=Законод!$C$22,U272,Законод!$C$22*'01_Доходи'!U271),IF($B$268="Лікар-педіатр",IF(Z272&lt;=Законод!$C$18,U272,Законод!$C$18*'01_Доходи'!U271),IF($B$268="Лікар-терапевт","x",0)))</f>
        <v>0</v>
      </c>
      <c r="V273" s="181">
        <f>IF($B$268="Лікар загальної практики - сімейний лікар",IF(Z272&lt;=Законод!$C$22,V272,Законод!$C$22*'01_Доходи'!V271),IF($B$268="Лікар-педіатр",IF(Z272&lt;=Законод!$C$18,V272,Законод!$C$18*'01_Доходи'!V271),IF($B$268="Лікар-терапевт","x",0)))</f>
        <v>0</v>
      </c>
      <c r="W273" s="181">
        <f>IF($B$268="Лікар загальної практики - сімейний лікар",IF(Z272&lt;=Законод!$C$22,W272,Законод!$C$22*'01_Доходи'!W271),IF($B$268="Лікар-педіатр","x",IF($B$268="Лікар-терапевт",IF(Z272&lt;=Законод!$C$26,W272,Законод!$C$26*'01_Доходи'!W271),0)))</f>
        <v>0</v>
      </c>
      <c r="X273" s="181">
        <f>IF($B$268="Лікар загальної практики - сімейний лікар",IF(Z272&lt;=Законод!$C$22,X272,Законод!$C$22*'01_Доходи'!X271),IF($B$268="Лікар-педіатр","x",IF($B$268="Лікар-терапевт",IF(Z272&lt;=Законод!$C$26,X272,Законод!$C$26*'01_Доходи'!X271),0)))</f>
        <v>0</v>
      </c>
      <c r="Y273" s="181">
        <f>IF($B$268="Лікар загальної практики - сімейний лікар",IF(Z272&lt;=Законод!$C$22,Y272,Законод!$C$22*'01_Доходи'!Y271),IF($B$268="Лікар-педіатр","x",IF($B$268="Лікар-терапевт",IF(Z272&lt;=Законод!$C$26,Y272,Законод!$C$26*'01_Доходи'!Y271),0)))</f>
        <v>0</v>
      </c>
      <c r="Z273" s="182">
        <f>SUM(U273:Y273)</f>
        <v>0</v>
      </c>
      <c r="AA273" s="767"/>
      <c r="AB273" s="181">
        <f>IF($B$268="Лікар загальної практики - сімейний лікар",IF(AG272&lt;=Законод!$C$22,AB272,Законод!$C$22*'01_Доходи'!AB271),IF($B$268="Лікар-педіатр",IF(AG272&lt;=Законод!$C$18,AB272,Законод!$C$18*'01_Доходи'!AB271),IF($B$268="Лікар-терапевт","x",0)))</f>
        <v>0</v>
      </c>
      <c r="AC273" s="181">
        <f>IF($B$268="Лікар загальної практики - сімейний лікар",IF(AG272&lt;=Законод!$C$22,AC272,Законод!$C$22*'01_Доходи'!AC271),IF($B$268="Лікар-педіатр",IF(AG272&lt;=Законод!$C$18,AC272,Законод!$C$18*'01_Доходи'!AC271),IF($B$268="Лікар-терапевт","x",0)))</f>
        <v>0</v>
      </c>
      <c r="AD273" s="181">
        <f>IF($B$268="Лікар загальної практики - сімейний лікар",IF(AG272&lt;=Законод!$C$22,AD272,Законод!$C$22*'01_Доходи'!AD271),IF($B$268="Лікар-педіатр","x",IF($B$268="Лікар-терапевт",IF(AG272&lt;=Законод!$C$26,AD272,Законод!$C$26*'01_Доходи'!AD271),0)))</f>
        <v>0</v>
      </c>
      <c r="AE273" s="181">
        <f>IF($B$268="Лікар загальної практики - сімейний лікар",IF(AG272&lt;=Законод!$C$22,AE272,Законод!$C$22*'01_Доходи'!AE271),IF($B$268="Лікар-педіатр","x",IF($B$268="Лікар-терапевт",IF(AG272&lt;=Законод!$C$26,AE272,Законод!$C$26*'01_Доходи'!AE271),0)))</f>
        <v>0</v>
      </c>
      <c r="AF273" s="181">
        <f>IF($B$268="Лікар загальної практики - сімейний лікар",IF(AG272&lt;=Законод!$C$22,AF272,Законод!$C$22*'01_Доходи'!AF271),IF($B$268="Лікар-педіатр","x",IF($B$268="Лікар-терапевт",IF(AG272&lt;=Законод!$C$26,AF272,Законод!$C$26*'01_Доходи'!AF271),0)))</f>
        <v>0</v>
      </c>
      <c r="AG273" s="182">
        <f>SUM(AB273:AF273)</f>
        <v>0</v>
      </c>
      <c r="AH273" s="767"/>
      <c r="AI273" s="174"/>
      <c r="AJ273" s="771"/>
      <c r="AK273" s="774"/>
      <c r="AL273" s="774"/>
      <c r="AM273" s="318" t="s">
        <v>186</v>
      </c>
      <c r="AN273" s="183">
        <f>IF(B268="Лікар загальної практики - сімейний лікар",G273*Законод!$C$11+'01_Доходи'!H273*Законод!$D$11+'01_Доходи'!I273*Законод!$E$11+'01_Доходи'!J273*Законод!$F$11+'01_Доходи'!K273*Законод!$G$11,IF(B268="Лікар-педіатр",G273*Законод!$C$11+'01_Доходи'!H273*Законод!$D$11,IF(B268="Лікар-терапевт",'01_Доходи'!I273*Законод!$E$11+'01_Доходи'!J273*Законод!$F$11+'01_Доходи'!K273*Законод!$G$11,0)))</f>
        <v>0</v>
      </c>
      <c r="AO273" s="183">
        <f>IF(B268="Лікар загальної практики - сімейний лікар",N273*Законод!$C$11+'01_Доходи'!O273*Законод!$D$11+'01_Доходи'!P273*Законод!$E$11+'01_Доходи'!Q273*Законод!$F$11+'01_Доходи'!R273*Законод!$G$11,IF(B268="Лікар-педіатр",N273*Законод!$C$11+'01_Доходи'!O273*Законод!$D$11,IF(B268="Лікар-терапевт",'01_Доходи'!P273*Законод!$E$11+'01_Доходи'!Q273*Законод!$F$11+'01_Доходи'!R273*Законод!$G$11,0)))</f>
        <v>0</v>
      </c>
      <c r="AP273" s="183">
        <f>IF(B268="Лікар загальної практики - сімейний лікар",U273*Законод!$C$11+'01_Доходи'!V273*Законод!$D$11+'01_Доходи'!W273*Законод!$E$11+'01_Доходи'!X273*Законод!$F$11+'01_Доходи'!Y273*Законод!$G$11,IF(B268="Лікар-педіатр",U273*Законод!$C$11+'01_Доходи'!V273*Законод!$D$11,IF(B268="Лікар-терапевт",'01_Доходи'!W273*Законод!$E$11+'01_Доходи'!X273*Законод!$F$11+'01_Доходи'!Y273*Законод!$G$11,0)))</f>
        <v>0</v>
      </c>
      <c r="AQ273" s="183">
        <f>IF(B268="Лікар загальної практики - сімейний лікар",AB273*Законод!$C$11+'01_Доходи'!AC273*Законод!$D$11+'01_Доходи'!AD273*Законод!$E$11+'01_Доходи'!AE273*Законод!$F$11+'01_Доходи'!AF273*Законод!$G$11,IF(B268="Лікар-педіатр",AB273*Законод!$C$11+'01_Доходи'!AC273*Законод!$D$11,IF(B268="Лікар-терапевт",'01_Доходи'!AD273*Законод!$E$11+'01_Доходи'!AE273*Законод!$F$11+'01_Доходи'!AF273*Законод!$G$11,0)))</f>
        <v>0</v>
      </c>
      <c r="AR273" s="184">
        <f>SUM(AN273:AQ273)</f>
        <v>0</v>
      </c>
    </row>
    <row r="274" spans="1:44" s="52" customFormat="1" ht="31.9" customHeight="1" x14ac:dyDescent="0.25">
      <c r="A274" s="170"/>
      <c r="B274" s="763"/>
      <c r="C274" s="764"/>
      <c r="D274" s="765"/>
      <c r="E274" s="764"/>
      <c r="F274" s="211" t="str">
        <f>IF(B268="Лікар-педіатр",Законод!$E$17,IF(B268="Лікар загальної практики - сімейний лікар",Законод!$E$21,IF(B268="Лікар-терапевт",Законод!$E$25,"х")))</f>
        <v>х</v>
      </c>
      <c r="G274" s="776" t="s">
        <v>158</v>
      </c>
      <c r="H274" s="776"/>
      <c r="I274" s="776"/>
      <c r="J274" s="776"/>
      <c r="K274" s="776"/>
      <c r="L274" s="169">
        <f>IF($B$268="Лікар загальної практики - сімейний лікар",IF(L272&lt;Законод!$C$22,0,(IF(AND(L272&gt;=Законод!$E$22,L272&lt;=Законод!$E$23),L272-Законод!$C$22,IF('01_Доходи'!L272&gt;=Законод!$F$22,Законод!$E$24,0)))),IF($B$268="Лікар-педіатр",IF(L272&lt;Законод!$C$18,0,(IF(AND(L272&gt;=Законод!$E$18,L272&lt;=Законод!$E$19),L272-Законод!$C$18,IF('01_Доходи'!L272&gt;=Законод!$F$18,Законод!$E$20,0)))),IF($B$268="Лікар-терапевт",IF(L272&lt;Законод!$C$26,0,(IF(AND(L272&gt;=Законод!$E$26,L272&lt;=Законод!$E$27),L272-Законод!$C$26,IF('01_Доходи'!L272&gt;=Законод!$F$26,Законод!$E$28,0)))),0)))</f>
        <v>0</v>
      </c>
      <c r="M274" s="767"/>
      <c r="N274" s="776" t="s">
        <v>158</v>
      </c>
      <c r="O274" s="776"/>
      <c r="P274" s="776"/>
      <c r="Q274" s="776"/>
      <c r="R274" s="776"/>
      <c r="S274" s="169">
        <f>IF($B$268="Лікар загальної практики - сімейний лікар",IF(S272&lt;Законод!$C$22,0,(IF(AND(S272&gt;=Законод!$E$22,S272&lt;=Законод!$E$23),S272-Законод!$C$22,IF('01_Доходи'!S272&gt;=Законод!$F$22,Законод!$E$24,0)))),IF($B$268="Лікар-педіатр",IF(S272&lt;Законод!$C$18,0,(IF(AND(S272&gt;=Законод!$E$18,S272&lt;=Законод!$E$19),S272-Законод!$C$18,IF('01_Доходи'!S272&gt;=Законод!$F$18,Законод!$E$20,0)))),IF($B$268="Лікар-терапевт",IF(S272&lt;Законод!$C$26,0,(IF(AND(S272&gt;=Законод!$E$26,S272&lt;=Законод!$E$27),S272-Законод!$C$26,IF('01_Доходи'!S272&gt;=Законод!$F$26,Законод!$E$28,0)))),0)))</f>
        <v>0</v>
      </c>
      <c r="T274" s="767"/>
      <c r="U274" s="776" t="s">
        <v>158</v>
      </c>
      <c r="V274" s="776"/>
      <c r="W274" s="776"/>
      <c r="X274" s="776"/>
      <c r="Y274" s="776"/>
      <c r="Z274" s="169">
        <f>IF($B$268="Лікар загальної практики - сімейний лікар",IF(Z272&lt;Законод!$C$22,0,(IF(AND(Z272&gt;=Законод!$E$22,Z272&lt;=Законод!$E$23),Z272-Законод!$C$22,IF('01_Доходи'!Z272&gt;=Законод!$F$22,Законод!$E$24,0)))),IF($B$268="Лікар-педіатр",IF(Z272&lt;Законод!$C$18,0,(IF(AND(Z272&gt;=Законод!$E$18,Z272&lt;=Законод!$E$19),Z272-Законод!$C$18,IF('01_Доходи'!Z272&gt;=Законод!$F$18,Законод!$E$20,0)))),IF($B$268="Лікар-терапевт",IF(Z272&lt;Законод!$C$26,0,(IF(AND(Z272&gt;=Законод!$E$26,Z272&lt;=Законод!$E$27),Z272-Законод!$C$26,IF('01_Доходи'!Z272&gt;=Законод!$F$26,Законод!$E$28,0)))),0)))</f>
        <v>0</v>
      </c>
      <c r="AA274" s="767"/>
      <c r="AB274" s="776" t="s">
        <v>158</v>
      </c>
      <c r="AC274" s="776"/>
      <c r="AD274" s="776"/>
      <c r="AE274" s="776"/>
      <c r="AF274" s="776"/>
      <c r="AG274" s="169">
        <f>IF($B$268="Лікар загальної практики - сімейний лікар",IF(AG272&lt;Законод!$C$22,0,(IF(AND(AG272&gt;=Законод!$E$22,AG272&lt;=Законод!$E$23),AG272-Законод!$C$22,IF('01_Доходи'!AG272&gt;=Законод!$F$22,Законод!$E$24,0)))),IF($B$268="Лікар-педіатр",IF(AG272&lt;Законод!$C$18,0,(IF(AND(AG272&gt;=Законод!$E$18,AG272&lt;=Законод!$E$19),AG272-Законод!$C$18,IF('01_Доходи'!AG272&gt;=Законод!$F$18,Законод!$E$20,0)))),IF($B$268="Лікар-терапевт",IF(AG272&lt;Законод!$C$26,0,(IF(AND(AG272&gt;=Законод!$E$26,AG272&lt;=Законод!$E$27),AG272-Законод!$C$26,IF('01_Доходи'!AG272&gt;=Законод!$F$26,Законод!$E$28,0)))),0)))</f>
        <v>0</v>
      </c>
      <c r="AH274" s="767"/>
      <c r="AI274" s="174"/>
      <c r="AJ274" s="771"/>
      <c r="AK274" s="774"/>
      <c r="AL274" s="774"/>
      <c r="AM274" s="757" t="s">
        <v>187</v>
      </c>
      <c r="AN274" s="183">
        <f>IF(B268="Лікар загальної практики - сімейний лікар",L274*Законод!$C$9/4*Законод!$E$16,IF(B268="Лікар-педіатр",L274*Законод!$C$9/4*Законод!$E$16,IF(B268="Лікар-терапевт",L274*Законод!$C$9/4*Законод!$E$16,0)))</f>
        <v>0</v>
      </c>
      <c r="AO274" s="183">
        <f>IF(B268="Лікар загальної практики - сімейний лікар",S274*Законод!$C$9/4*Законод!$E$16,IF(B268="Лікар-педіатр",S274*Законод!$C$9/4*Законод!$E$16,IF(B268="Лікар-терапевт",S274*Законод!$C$9/4*Законод!$E$16,0)))</f>
        <v>0</v>
      </c>
      <c r="AP274" s="183">
        <f>IF(B268="Лікар загальної практики - сімейний лікар",Z274*Законод!$C$9/4*Законод!$E$16,IF(B268="Лікар-педіатр",Z274*Законод!$C$9/4*Законод!$E$16,IF(B268="Лікар-терапевт",Z274*Законод!$C$9/4*Законод!$E$16,0)))</f>
        <v>0</v>
      </c>
      <c r="AQ274" s="183">
        <f>IF(B268="Лікар загальної практики - сімейний лікар",AG274*Законод!$C$9/4*Законод!$E$16,IF(B268="Лікар-педіатр",AG274*Законод!$C$9/4*Законод!$E$16,IF(B268="Лікар-терапевт",AG274*Законод!$C$9/4*Законод!$E$16,0)))</f>
        <v>0</v>
      </c>
      <c r="AR274" s="184">
        <f>SUM(AN274:AQ274)</f>
        <v>0</v>
      </c>
    </row>
    <row r="275" spans="1:44" s="52" customFormat="1" ht="31.9" customHeight="1" x14ac:dyDescent="0.25">
      <c r="A275" s="170"/>
      <c r="B275" s="763"/>
      <c r="C275" s="764"/>
      <c r="D275" s="765"/>
      <c r="E275" s="764"/>
      <c r="F275" s="211" t="str">
        <f>IF(B268="Лікар-педіатр",Законод!$F$17,IF(B268="Лікар загальної практики - сімейний лікар",Законод!$F$21,IF(B268="Лікар-терапевт",Законод!$F$25,"х")))</f>
        <v>х</v>
      </c>
      <c r="G275" s="776" t="s">
        <v>158</v>
      </c>
      <c r="H275" s="776"/>
      <c r="I275" s="776"/>
      <c r="J275" s="776"/>
      <c r="K275" s="776"/>
      <c r="L275" s="169">
        <f>IF($B$268="Лікар загальної практики - сімейний лікар",IF(L272&lt;Законод!$C$22,0,(IF(AND(L272&gt;=Законод!$F$22,L272&lt;=Законод!$F$23),L272-Законод!$E$23,IF('01_Доходи'!L272&gt;=Законод!$G$22,Законод!$F$24,0)))),IF($B$268="Лікар-педіатр",IF(L272&lt;Законод!$C$18,0,(IF(AND(L272&gt;=Законод!$F$18,L272&lt;=Законод!$F$19),L272-Законод!$E$19,IF('01_Доходи'!L272&gt;=Законод!$G$18,Законод!$F$20,0)))),IF($B$268="Лікар-терапевт",IF(L272&lt;Законод!$C$26,0,(IF(AND(L272&gt;=Законод!$F$26,L272&lt;=Законод!$F$27),L272-Законод!$E$27,IF('01_Доходи'!L272&gt;=Законод!$G$26,Законод!$F$28,0)))),0)))</f>
        <v>0</v>
      </c>
      <c r="M275" s="767"/>
      <c r="N275" s="776" t="s">
        <v>158</v>
      </c>
      <c r="O275" s="776"/>
      <c r="P275" s="776"/>
      <c r="Q275" s="776"/>
      <c r="R275" s="776"/>
      <c r="S275" s="169">
        <f>IF($B$268="Лікар загальної практики - сімейний лікар",IF(S272&lt;Законод!$C$22,0,(IF(AND(S272&gt;=Законод!$F$22,S272&lt;=Законод!$F$23),S272-Законод!$E$23,IF('01_Доходи'!S272&gt;=Законод!$G$22,Законод!$F$24,0)))),IF($B$268="Лікар-педіатр",IF(S272&lt;Законод!$C$18,0,(IF(AND(S272&gt;=Законод!$F$18,S272&lt;=Законод!$F$19),S272-Законод!$E$19,IF('01_Доходи'!S272&gt;=Законод!$G$18,Законод!$F$20,0)))),IF($B$268="Лікар-терапевт",IF(S272&lt;Законод!$C$26,0,(IF(AND(S272&gt;=Законод!$F$26,S272&lt;=Законод!$F$27),S272-Законод!$E$27,IF('01_Доходи'!S272&gt;=Законод!$G$26,Законод!$F$28,0)))),0)))</f>
        <v>0</v>
      </c>
      <c r="T275" s="767"/>
      <c r="U275" s="776" t="s">
        <v>158</v>
      </c>
      <c r="V275" s="776"/>
      <c r="W275" s="776"/>
      <c r="X275" s="776"/>
      <c r="Y275" s="776"/>
      <c r="Z275" s="169">
        <f>IF($B$268="Лікар загальної практики - сімейний лікар",IF(Z272&lt;Законод!$C$22,0,(IF(AND(Z272&gt;=Законод!$F$22,Z272&lt;=Законод!$F$23),Z272-Законод!$E$23,IF('01_Доходи'!Z272&gt;=Законод!$G$22,Законод!$F$24,0)))),IF($B$268="Лікар-педіатр",IF(Z272&lt;Законод!$C$18,0,(IF(AND(Z272&gt;=Законод!$F$18,Z272&lt;=Законод!$F$19),Z272-Законод!$E$19,IF('01_Доходи'!Z272&gt;=Законод!$G$18,Законод!$F$20,0)))),IF($B$268="Лікар-терапевт",IF(Z272&lt;Законод!$C$26,0,(IF(AND(Z272&gt;=Законод!$F$26,Z272&lt;=Законод!$F$27),Z272-Законод!$E$27,IF('01_Доходи'!Z272&gt;=Законод!$G$26,Законод!$F$28,0)))),0)))</f>
        <v>0</v>
      </c>
      <c r="AA275" s="767"/>
      <c r="AB275" s="776" t="s">
        <v>158</v>
      </c>
      <c r="AC275" s="776"/>
      <c r="AD275" s="776"/>
      <c r="AE275" s="776"/>
      <c r="AF275" s="776"/>
      <c r="AG275" s="169">
        <f>IF($B$268="Лікар загальної практики - сімейний лікар",IF(AG272&lt;Законод!$C$22,0,(IF(AND(AG272&gt;=Законод!$F$22,AG272&lt;=Законод!$F$23),AG272-Законод!$E$23,IF('01_Доходи'!AG272&gt;=Законод!$G$22,Законод!$F$24,0)))),IF($B$268="Лікар-педіатр",IF(AG272&lt;Законод!$C$18,0,(IF(AND(AG272&gt;=Законод!$F$18,AG272&lt;=Законод!$F$19),AG272-Законод!$E$19,IF('01_Доходи'!AG272&gt;=Законод!$G$18,Законод!$F$20,0)))),IF($B$268="Лікар-терапевт",IF(AG272&lt;Законод!$C$26,0,(IF(AND(AG272&gt;=Законод!$F$26,AG272&lt;=Законод!$F$27),AG272-Законод!$E$27,IF('01_Доходи'!AG272&gt;=Законод!$G$26,Законод!$F$28,0)))),0)))</f>
        <v>0</v>
      </c>
      <c r="AH275" s="767"/>
      <c r="AI275" s="174"/>
      <c r="AJ275" s="771"/>
      <c r="AK275" s="774"/>
      <c r="AL275" s="774"/>
      <c r="AM275" s="758"/>
      <c r="AN275" s="183">
        <f>IF(B268="Лікар загальної практики - сімейний лікар",L275*Законод!$C$9/4*Законод!$F$16,IF(B268="Лікар-педіатр",L275*Законод!$C$9/4*Законод!$F$16,IF(B268="Лікар-терапевт",L275*Законод!$C$9/4*Законод!$F$16,0)))</f>
        <v>0</v>
      </c>
      <c r="AO275" s="183">
        <f>IF(B268="Лікар загальної практики - сімейний лікар",S275*Законод!$C$9/4*Законод!$F$16,IF(B268="Лікар-педіатр",S275*Законод!$C$9/4*Законод!$F$16,IF(B268="Лікар-терапевт",S275*Законод!$C$9/4*Законод!$F$16,0)))</f>
        <v>0</v>
      </c>
      <c r="AP275" s="183">
        <f>IF(B268="Лікар загальної практики - сімейний лікар",Z275*Законод!$C$9/4*Законод!$F$16,IF(B268="Лікар-педіатр",Z275*Законод!$C$9/4*Законод!$F$16,IF(B268="Лікар-терапевт",Z275*Законод!$C$9/4*Законод!$F$16,0)))</f>
        <v>0</v>
      </c>
      <c r="AQ275" s="183">
        <f>IF(B268="Лікар загальної практики - сімейний лікар",AG275*Законод!$C$9/4*Законод!$F$16,IF(B268="Лікар-педіатр",AG275*Законод!$C$9/4*Законод!$F$16,IF(B268="Лікар-терапевт",AG275*Законод!$C$9/4*Законод!$F$16,0)))</f>
        <v>0</v>
      </c>
      <c r="AR275" s="184">
        <f>SUM(AN275:AQ275)</f>
        <v>0</v>
      </c>
    </row>
    <row r="276" spans="1:44" s="52" customFormat="1" ht="31.9" customHeight="1" x14ac:dyDescent="0.25">
      <c r="A276" s="170"/>
      <c r="B276" s="763"/>
      <c r="C276" s="764"/>
      <c r="D276" s="765"/>
      <c r="E276" s="764"/>
      <c r="F276" s="211" t="str">
        <f>IF(B268="Лікар-педіатр",Законод!$G$17,IF(B268="Лікар загальної практики - сімейний лікар",Законод!$G$21,IF(B268="Лікар-терапевт",Законод!$G$25,"х")))</f>
        <v>х</v>
      </c>
      <c r="G276" s="776" t="s">
        <v>158</v>
      </c>
      <c r="H276" s="776"/>
      <c r="I276" s="776"/>
      <c r="J276" s="776"/>
      <c r="K276" s="776"/>
      <c r="L276" s="169">
        <f>IF($B$268="Лікар загальної практики - сімейний лікар",IF(L272&lt;Законод!$C$22,0,(IF(AND(L272&gt;=Законод!$G$22,L272&lt;=Законод!$G$23),L272-Законод!$F$23,IF('01_Доходи'!L272&gt;=Законод!$H$22,Законод!$G$24,0)))),IF($B$268="Лікар-педіатр",IF(L272&lt;Законод!$C$18,0,(IF(AND(L272&gt;=Законод!$G$18,L272&lt;=Законод!$G$19),L272-Законод!$F$19,IF('01_Доходи'!L272&gt;=Законод!$H$18,Законод!$G$20,0)))),IF($B$268="Лікар-терапевт",IF(L272&lt;Законод!$C$26,0,(IF(AND(L272&gt;=Законод!$G$26,L272&lt;=Законод!$G$27),L272-Законод!$F$27,IF('01_Доходи'!L272&gt;=Законод!$H$26,Законод!$G$28,0)))),0)))</f>
        <v>0</v>
      </c>
      <c r="M276" s="767"/>
      <c r="N276" s="776" t="s">
        <v>158</v>
      </c>
      <c r="O276" s="776"/>
      <c r="P276" s="776"/>
      <c r="Q276" s="776"/>
      <c r="R276" s="776"/>
      <c r="S276" s="169">
        <f>IF($B$268="Лікар загальної практики - сімейний лікар",IF(S272&lt;Законод!$C$22,0,(IF(AND(S272&gt;=Законод!$G$22,S272&lt;=Законод!$G$23),S272-Законод!$F$23,IF('01_Доходи'!S272&gt;=Законод!$H$22,Законод!$G$24,0)))),IF($B$268="Лікар-педіатр",IF(S272&lt;Законод!$C$18,0,(IF(AND(S272&gt;=Законод!$G$18,S272&lt;=Законод!$G$19),S272-Законод!$F$19,IF('01_Доходи'!S272&gt;=Законод!$H$18,Законод!$G$20,0)))),IF($B$268="Лікар-терапевт",IF(S272&lt;Законод!$C$26,0,(IF(AND(S272&gt;=Законод!$G$26,S272&lt;=Законод!$G$27),S272-Законод!$F$27,IF('01_Доходи'!S272&gt;=Законод!$H$26,Законод!$G$28,0)))),0)))</f>
        <v>0</v>
      </c>
      <c r="T276" s="767"/>
      <c r="U276" s="776" t="s">
        <v>158</v>
      </c>
      <c r="V276" s="776"/>
      <c r="W276" s="776"/>
      <c r="X276" s="776"/>
      <c r="Y276" s="776"/>
      <c r="Z276" s="169">
        <f>IF($B$268="Лікар загальної практики - сімейний лікар",IF(Z272&lt;Законод!$C$22,0,(IF(AND(Z272&gt;=Законод!$G$22,Z272&lt;=Законод!$G$23),Z272-Законод!$F$23,IF('01_Доходи'!Z272&gt;=Законод!$H$22,Законод!$G$24,0)))),IF($B$268="Лікар-педіатр",IF(Z272&lt;Законод!$C$18,0,(IF(AND(Z272&gt;=Законод!$G$18,Z272&lt;=Законод!$G$19),Z272-Законод!$F$19,IF('01_Доходи'!Z272&gt;=Законод!$H$18,Законод!$G$20,0)))),IF($B$268="Лікар-терапевт",IF(Z272&lt;Законод!$C$26,0,(IF(AND(Z272&gt;=Законод!$G$26,Z272&lt;=Законод!$G$27),Z272-Законод!$F$27,IF('01_Доходи'!Z272&gt;=Законод!$H$26,Законод!$G$28,0)))),0)))</f>
        <v>0</v>
      </c>
      <c r="AA276" s="767"/>
      <c r="AB276" s="776" t="s">
        <v>158</v>
      </c>
      <c r="AC276" s="776"/>
      <c r="AD276" s="776"/>
      <c r="AE276" s="776"/>
      <c r="AF276" s="776"/>
      <c r="AG276" s="169">
        <f>IF($B$268="Лікар загальної практики - сімейний лікар",IF(AG272&lt;Законод!$C$22,0,(IF(AND(AG272&gt;=Законод!$G$22,AG272&lt;=Законод!$G$23),AG272-Законод!$F$23,IF('01_Доходи'!AG272&gt;=Законод!$H$22,Законод!$G$24,0)))),IF($B$268="Лікар-педіатр",IF(AG272&lt;Законод!$C$18,0,(IF(AND(AG272&gt;=Законод!$G$18,AG272&lt;=Законод!$G$19),AG272-Законод!$F$19,IF('01_Доходи'!AG272&gt;=Законод!$H$18,Законод!$G$20,0)))),IF($B$268="Лікар-терапевт",IF(AG272&lt;Законод!$C$26,0,(IF(AND(AG272&gt;=Законод!$G$26,AG272&lt;=Законод!$G$27),AG272-Законод!$F$27,IF('01_Доходи'!AG272&gt;=Законод!$H$26,Законод!$G$28,0)))),0)))</f>
        <v>0</v>
      </c>
      <c r="AH276" s="767"/>
      <c r="AI276" s="174"/>
      <c r="AJ276" s="771"/>
      <c r="AK276" s="774"/>
      <c r="AL276" s="774"/>
      <c r="AM276" s="758"/>
      <c r="AN276" s="183">
        <f>IF(B268="Лікар загальної практики - сімейний лікар",L276*Законод!$C$9/4*Законод!$G$16,IF(B268="Лікар-педіатр",L276*Законод!$C$9/4*Законод!$G$16,IF(B268="Лікар-терапевт",L276*Законод!$C$9/4*Законод!$G$16,0)))</f>
        <v>0</v>
      </c>
      <c r="AO276" s="183">
        <f>IF(B268="Лікар загальної практики - сімейний лікар",S276*Законод!$C$9/4*Законод!$G$16,IF(B268="Лікар-педіатр",S276*Законод!$C$9/4*Законод!$G$16,IF(B268="Лікар-терапевт",S276*Законод!$C$9/4*Законод!$G$16,0)))</f>
        <v>0</v>
      </c>
      <c r="AP276" s="183">
        <f>IF(B268="Лікар загальної практики - сімейний лікар",Z276*Законод!$C$9/4*Законод!$G$16,IF(B268="Лікар-педіатр",Z276*Законод!$C$9/4*Законод!$G$16,IF(B268="Лікар-терапевт",Z276*Законод!$C$9/4*Законод!$G$16,0)))</f>
        <v>0</v>
      </c>
      <c r="AQ276" s="183">
        <f>IF(B268="Лікар загальної практики - сімейний лікар",AG276*Законод!$C$9/4*Законод!$G$16,IF(B268="Лікар-педіатр",AG276*Законод!$C$9/4*Законод!$G$16,IF(B268="Лікар-терапевт",AG276*Законод!$C$9/4*Законод!$G$16,0)))</f>
        <v>0</v>
      </c>
      <c r="AR276" s="184">
        <f t="shared" ref="AR276" si="64">SUM(AN276:AQ276)</f>
        <v>0</v>
      </c>
    </row>
    <row r="277" spans="1:44" s="52" customFormat="1" ht="31.9" customHeight="1" x14ac:dyDescent="0.25">
      <c r="A277" s="170"/>
      <c r="B277" s="763"/>
      <c r="C277" s="764"/>
      <c r="D277" s="765"/>
      <c r="E277" s="764"/>
      <c r="F277" s="211" t="str">
        <f>IF(B268="Лікар-педіатр",Законод!$H$17,IF(B268="Лікар загальної практики - сімейний лікар",Законод!$H$21,IF(B268="Лікар-терапевт",Законод!$H$25,"х")))</f>
        <v>х</v>
      </c>
      <c r="G277" s="776" t="s">
        <v>158</v>
      </c>
      <c r="H277" s="776"/>
      <c r="I277" s="776"/>
      <c r="J277" s="776"/>
      <c r="K277" s="776"/>
      <c r="L277" s="169">
        <f>IF($B$268="Лікар загальної практики - сімейний лікар",IF(L272&lt;Законод!$C$22,0,(IF(AND(L272&gt;=Законод!$H$22,L272&lt;=Законод!$H$23),L272-Законод!$G$23,IF('01_Доходи'!L272&gt;=Законод!$I$22,Законод!$H$24,0)))),IF($B$268="Лікар-педіатр",IF(L272&lt;Законод!$C$18,0,(IF(AND(L272&gt;=Законод!$H$18,L272&lt;=Законод!$H$19),L272-Законод!$G$19,IF('01_Доходи'!L272&gt;=Законод!$I$18,Законод!$H$20,0)))),IF($B$268="Лікар-терапевт",IF(L272&lt;Законод!$C$26,0,(IF(AND(L272&gt;=Законод!$H$26,L272&lt;=Законод!$H$27),L272-Законод!$G$27,IF(L272&gt;=Законод!$I$26,Законод!$H$28,0)))),0)))</f>
        <v>0</v>
      </c>
      <c r="M277" s="767"/>
      <c r="N277" s="776" t="s">
        <v>158</v>
      </c>
      <c r="O277" s="776"/>
      <c r="P277" s="776"/>
      <c r="Q277" s="776"/>
      <c r="R277" s="776"/>
      <c r="S277" s="169">
        <f>IF($B$268="Лікар загальної практики - сімейний лікар",IF(S272&lt;Законод!$C$22,0,(IF(AND(S272&gt;=Законод!$H$22,S272&lt;=Законод!$H$23),S272-Законод!$G$23,IF('01_Доходи'!S272&gt;=Законод!$I$22,Законод!$H$24,0)))),IF($B$268="Лікар-педіатр",IF(S272&lt;Законод!$C$18,0,(IF(AND(S272&gt;=Законод!$H$18,S272&lt;=Законод!$H$19),S272-Законод!$G$19,IF('01_Доходи'!S272&gt;=Законод!$I$18,Законод!$H$20,0)))),IF($B$268="Лікар-терапевт",IF(S272&lt;Законод!$C$26,0,(IF(AND(S272&gt;=Законод!$H$26,S272&lt;=Законод!$H$27),S272-Законод!$G$27,IF(S272&gt;=Законод!$I$26,Законод!$H$28,0)))),0)))</f>
        <v>0</v>
      </c>
      <c r="T277" s="767"/>
      <c r="U277" s="776" t="s">
        <v>158</v>
      </c>
      <c r="V277" s="776"/>
      <c r="W277" s="776"/>
      <c r="X277" s="776"/>
      <c r="Y277" s="776"/>
      <c r="Z277" s="169">
        <f>IF($B$268="Лікар загальної практики - сімейний лікар",IF(Z272&lt;Законод!$C$22,0,(IF(AND(Z272&gt;=Законод!$H$22,Z272&lt;=Законод!$H$23),Z272-Законод!$G$23,IF('01_Доходи'!Z272&gt;=Законод!$I$22,Законод!$H$24,0)))),IF($B$268="Лікар-педіатр",IF(Z272&lt;Законод!$C$18,0,(IF(AND(Z272&gt;=Законод!$H$18,Z272&lt;=Законод!$H$19),Z272-Законод!$G$19,IF('01_Доходи'!Z272&gt;=Законод!$I$18,Законод!$H$20,0)))),IF($B$268="Лікар-терапевт",IF(Z272&lt;Законод!$C$26,0,(IF(AND(Z272&gt;=Законод!$H$26,Z272&lt;=Законод!$H$27),Z272-Законод!$G$27,IF(Z272&gt;=Законод!$I$26,Законод!$H$28,0)))),0)))</f>
        <v>0</v>
      </c>
      <c r="AA277" s="767"/>
      <c r="AB277" s="776" t="s">
        <v>158</v>
      </c>
      <c r="AC277" s="776"/>
      <c r="AD277" s="776"/>
      <c r="AE277" s="776"/>
      <c r="AF277" s="776"/>
      <c r="AG277" s="169">
        <f>IF($B$268="Лікар загальної практики - сімейний лікар",IF(AG272&lt;Законод!$C$22,0,(IF(AND(AG272&gt;=Законод!$H$22,AG272&lt;=Законод!$H$23),AG272-Законод!$G$23,IF('01_Доходи'!AG272&gt;=Законод!$I$22,Законод!$H$24,0)))),IF($B$268="Лікар-педіатр",IF(AG272&lt;Законод!$C$18,0,(IF(AND(AG272&gt;=Законод!$H$18,AG272&lt;=Законод!$H$19),AG272-Законод!$G$19,IF('01_Доходи'!AG272&gt;=Законод!$I$18,Законод!$H$20,0)))),IF($B$268="Лікар-терапевт",IF(AG272&lt;Законод!$C$26,0,(IF(AND(AG272&gt;=Законод!$H$26,AG272&lt;=Законод!$H$27),AG272-Законод!$G$27,IF(AG272&gt;=Законод!$I$26,Законод!$H$28,0)))),0)))</f>
        <v>0</v>
      </c>
      <c r="AH277" s="767"/>
      <c r="AI277" s="174"/>
      <c r="AJ277" s="771"/>
      <c r="AK277" s="774"/>
      <c r="AL277" s="774"/>
      <c r="AM277" s="758"/>
      <c r="AN277" s="183">
        <f>IF(B268="Лікар загальної практики - сімейний лікар",L277*Законод!$C$9/4*Законод!$H$16,IF(B268="Лікар-педіатр",L277*Законод!$C$9/4*Законод!$H$16,IF(B268="Лікар-терапевт",L277*Законод!$C$9/4*Законод!$H$16,0)))</f>
        <v>0</v>
      </c>
      <c r="AO277" s="183">
        <f>IF(B268="Лікар загальної практики - сімейний лікар",S277*Законод!$C$9/4*Законод!$H$16,IF(B268="Лікар-педіатр",S277*Законод!$C$9/4*Законод!$H$16,IF(B268="Лікар-терапевт",S277*Законод!$C$9/4*Законод!$H$16,0)))</f>
        <v>0</v>
      </c>
      <c r="AP277" s="183">
        <f>IF(B268="Лікар загальної практики - сімейний лікар",Z277*Законод!$C$9/4*Законод!$H$16,IF(B268="Лікар-педіатр",Z277*Законод!$C$9/4*Законод!$H$16,IF(B268="Лікар-терапевт",Z277*Законод!$C$9/4*Законод!$H$16,0)))</f>
        <v>0</v>
      </c>
      <c r="AQ277" s="183">
        <f>IF(B268="Лікар загальної практики - сімейний лікар",AG277*Законод!$C$9/4*Законод!$H$16,IF(B268="Лікар-педіатр",AG277*Законод!$C$9/4*Законод!$H$16,IF(B268="Лікар-терапевт",AG277*Законод!$C$9/4*Законод!$H$16,0)))</f>
        <v>0</v>
      </c>
      <c r="AR277" s="184">
        <f>SUM(AN277:AQ277)</f>
        <v>0</v>
      </c>
    </row>
    <row r="278" spans="1:44" s="52" customFormat="1" ht="31.9" customHeight="1" x14ac:dyDescent="0.25">
      <c r="A278" s="170"/>
      <c r="B278" s="763"/>
      <c r="C278" s="764"/>
      <c r="D278" s="765"/>
      <c r="E278" s="764"/>
      <c r="F278" s="211" t="str">
        <f>IF(B268="Лікар-педіатр",Законод!$I$17,IF(B268="Лікар загальної практики - сімейний лікар",Законод!$I$21,IF(B268="Лікар-терапевт",Законод!$I$25,"х")))</f>
        <v>х</v>
      </c>
      <c r="G278" s="776" t="s">
        <v>158</v>
      </c>
      <c r="H278" s="776"/>
      <c r="I278" s="776"/>
      <c r="J278" s="776"/>
      <c r="K278" s="776"/>
      <c r="L278" s="169">
        <f>IF($B$268="Лікар загальної практики - сімейний лікар",IF(L272&lt;Законод!$C$22,0,(IF(AND(L272&gt;=Законод!$I$22,L272&lt;=Законод!$I$23),L272-Законод!$H$23,IF('01_Доходи'!L272&gt;=Законод!$I$22,Законод!$I$24,0)))),IF($B$268="Лікар-педіатр",IF(L272&lt;Законод!$C$18,0,(IF(AND(L272&gt;=Законод!$I$18,L272&lt;=Законод!$I$19),L272-Законод!$H$19,IF('01_Доходи'!L272&gt;=Законод!$I$18,Законод!$H$20,0)))),IF($B$268="Лікар-терапевт",IF(L272&lt;Законод!$C$26,0,(IF(AND(L272&gt;=Законод!$I$26,L272&lt;=Законод!$I$27),L272-Законод!$H$27,IF('01_Доходи'!L272&gt;=Законод!$I$26,Законод!$H$28,0)))),0)))</f>
        <v>0</v>
      </c>
      <c r="M278" s="767"/>
      <c r="N278" s="776" t="s">
        <v>158</v>
      </c>
      <c r="O278" s="776"/>
      <c r="P278" s="776"/>
      <c r="Q278" s="776"/>
      <c r="R278" s="776"/>
      <c r="S278" s="169">
        <f>IF($B$268="Лікар загальної практики - сімейний лікар",IF(S272&lt;Законод!$C$22,0,(IF(AND(S272&gt;=Законод!$I$22,S272&lt;=Законод!$I$23),S272-Законод!$H$23,IF('01_Доходи'!S272&gt;=Законод!$I$22,Законод!$I$24,0)))),IF($B$268="Лікар-педіатр",IF(S272&lt;Законод!$C$18,0,(IF(AND(S272&gt;=Законод!$I$18,S272&lt;=Законод!$I$19),S272-Законод!$H$19,IF('01_Доходи'!S272&gt;=Законод!$I$18,Законод!$H$20,0)))),IF($B$268="Лікар-терапевт",IF(S272&lt;Законод!$C$26,0,(IF(AND(S272&gt;=Законод!$I$26,S272&lt;=Законод!$I$27),S272-Законод!$H$27,IF('01_Доходи'!S272&gt;=Законод!$I$26,Законод!$H$28,0)))),0)))</f>
        <v>0</v>
      </c>
      <c r="T278" s="767"/>
      <c r="U278" s="776" t="s">
        <v>158</v>
      </c>
      <c r="V278" s="776"/>
      <c r="W278" s="776"/>
      <c r="X278" s="776"/>
      <c r="Y278" s="776"/>
      <c r="Z278" s="169">
        <f>IF($B$268="Лікар загальної практики - сімейний лікар",IF(Z272&lt;Законод!$C$22,0,(IF(AND(Z272&gt;=Законод!$I$22,Z272&lt;=Законод!$I$23),Z272-Законод!$H$23,IF('01_Доходи'!Z272&gt;=Законод!$I$22,Законод!$I$24,0)))),IF($B$268="Лікар-педіатр",IF(Z272&lt;Законод!$C$18,0,(IF(AND(Z272&gt;=Законод!$I$18,Z272&lt;=Законод!$I$19),Z272-Законод!$H$19,IF('01_Доходи'!Z272&gt;=Законод!$I$18,Законод!$H$20,0)))),IF($B$268="Лікар-терапевт",IF(Z272&lt;Законод!$C$26,0,(IF(AND(Z272&gt;=Законод!$I$26,Z272&lt;=Законод!$I$27),Z272-Законод!$H$27,IF('01_Доходи'!Z272&gt;=Законод!$I$26,Законод!$H$28,0)))),0)))</f>
        <v>0</v>
      </c>
      <c r="AA278" s="767"/>
      <c r="AB278" s="776" t="s">
        <v>158</v>
      </c>
      <c r="AC278" s="776"/>
      <c r="AD278" s="776"/>
      <c r="AE278" s="776"/>
      <c r="AF278" s="776"/>
      <c r="AG278" s="169">
        <f>IF($B$268="Лікар загальної практики - сімейний лікар",IF(AG272&lt;Законод!$C$22,0,(IF(AND(AG272&gt;=Законод!$I$22,AG272&lt;=Законод!$I$23),AG272-Законод!$H$23,IF('01_Доходи'!AG272&gt;=Законод!$I$22,Законод!$I$24,0)))),IF($B$268="Лікар-педіатр",IF(AG272&lt;Законод!$C$18,0,(IF(AND(AG272&gt;=Законод!$I$18,AG272&lt;=Законод!$I$19),AG272-Законод!$H$19,IF('01_Доходи'!AG272&gt;=Законод!$I$18,Законод!$H$20,0)))),IF($B$268="Лікар-терапевт",IF(AG272&lt;Законод!$C$26,0,(IF(AND(AG272&gt;=Законод!$I$26,AG272&lt;=Законод!$I$27),AG272-Законод!$H$27,IF('01_Доходи'!AG272&gt;=Законод!$I$26,Законод!$H$28,0)))),0)))</f>
        <v>0</v>
      </c>
      <c r="AH278" s="767"/>
      <c r="AI278" s="174"/>
      <c r="AJ278" s="771"/>
      <c r="AK278" s="774"/>
      <c r="AL278" s="774"/>
      <c r="AM278" s="758"/>
      <c r="AN278" s="183">
        <f>IF(B268="Лікар загальної практики - сімейний лікар",L278*Законод!$C$9/4*Законод!$I$16,IF(B268="Лікар-педіатр",L278*Законод!$C$9/4*Законод!$I$16,IF(B268="Лікар-терапевт",L278*Законод!$C$9/4*Законод!$I$16,0)))</f>
        <v>0</v>
      </c>
      <c r="AO278" s="183">
        <f>IF(B268="Лікар загальної практики - сімейний лікар",S278*Законод!$C$9/4*Законод!$I$16,IF(B268="Лікар-педіатр",S278*Законод!$C$9/4*Законод!$I$16,IF(B268="Лікар-терапевт",S278*Законод!$C$9/4*Законод!$I$16,0)))</f>
        <v>0</v>
      </c>
      <c r="AP278" s="183">
        <f>IF(B268="Лікар загальної практики - сімейний лікар",Z278*Законод!$C$9/4*Законод!$I$16,IF(B268="Лікар-педіатр",Z278*Законод!$C$9/4*Законод!$I$16,IF(B268="Лікар-терапевт",Z278*Законод!$C$9/4*Законод!$I$16,0)))</f>
        <v>0</v>
      </c>
      <c r="AQ278" s="183">
        <f>IF(B268="Лікар загальної практики - сімейний лікар",AG278*Законод!$C$9/4*Законод!$I$16,IF(B268="Лікар-педіатр",AG278*Законод!$C$9/4*Законод!$I$16,IF(B268="Лікар-терапевт",AG278*Законод!$C$9/4*Законод!$I$16,0)))</f>
        <v>0</v>
      </c>
      <c r="AR278" s="184">
        <f>SUM(AN278:AQ278)</f>
        <v>0</v>
      </c>
    </row>
    <row r="279" spans="1:44" s="191" customFormat="1" ht="31.9" customHeight="1" thickBot="1" x14ac:dyDescent="0.3">
      <c r="A279" s="186"/>
      <c r="B279" s="763"/>
      <c r="C279" s="764"/>
      <c r="D279" s="765"/>
      <c r="E279" s="764"/>
      <c r="F279" s="212" t="str">
        <f>IF(B268="Лікар-педіатр",Законод!$J$17,IF(B268="Лікар загальної практики - сімейний лікар",Законод!$J$21,IF(B268="Лікар-терапевт",Законод!$J$25,"х")))</f>
        <v>х</v>
      </c>
      <c r="G279" s="777" t="s">
        <v>158</v>
      </c>
      <c r="H279" s="777"/>
      <c r="I279" s="777"/>
      <c r="J279" s="777"/>
      <c r="K279" s="777"/>
      <c r="L279" s="169">
        <f>IF($B$268="Лікар загальної практики - сімейний лікар",IF(L272&gt;=Законод!$J$22,'01_Доходи'!L272-('01_Доходи'!L273+'01_Доходи'!L274+'01_Доходи'!L275+'01_Доходи'!L276+'01_Доходи'!L277+'01_Доходи'!L278),0),IF($B$268="Лікар-педіатр",IF(L272&gt;=Законод!$J$18,'01_Доходи'!L272-('01_Доходи'!L273+'01_Доходи'!L274+'01_Доходи'!L275+'01_Доходи'!L276+'01_Доходи'!L277+'01_Доходи'!L278),0),IF($B$268="Лікар-терапевт",IF('01_Доходи'!L272&gt;=Законод!$J$26,L272-Законод!$I$27,0),0)))</f>
        <v>0</v>
      </c>
      <c r="M279" s="767"/>
      <c r="N279" s="777" t="s">
        <v>158</v>
      </c>
      <c r="O279" s="777"/>
      <c r="P279" s="777"/>
      <c r="Q279" s="777"/>
      <c r="R279" s="777"/>
      <c r="S279" s="169">
        <f>IF($B$268="Лікар загальної практики - сімейний лікар",IF(S272&gt;=Законод!$J$22,'01_Доходи'!S272-('01_Доходи'!S273+'01_Доходи'!S274+'01_Доходи'!S275+'01_Доходи'!S276+'01_Доходи'!S277+'01_Доходи'!S278),0),IF($B$268="Лікар-педіатр",IF(S272&gt;=Законод!$J$18,'01_Доходи'!S272-('01_Доходи'!S273+'01_Доходи'!S274+'01_Доходи'!S275+'01_Доходи'!S276+'01_Доходи'!S277+'01_Доходи'!S278),0),IF($B$268="Лікар-терапевт",IF('01_Доходи'!S272&gt;=Законод!$J$26,S272-Законод!$I$27,0),0)))</f>
        <v>0</v>
      </c>
      <c r="T279" s="767"/>
      <c r="U279" s="777" t="s">
        <v>158</v>
      </c>
      <c r="V279" s="777"/>
      <c r="W279" s="777"/>
      <c r="X279" s="777"/>
      <c r="Y279" s="777"/>
      <c r="Z279" s="169">
        <f>IF($B$268="Лікар загальної практики - сімейний лікар",IF(Z272&gt;=Законод!$J$22,'01_Доходи'!Z272-('01_Доходи'!Z273+'01_Доходи'!Z274+'01_Доходи'!Z275+'01_Доходи'!Z276+'01_Доходи'!Z277+'01_Доходи'!Z278),0),IF($B$268="Лікар-педіатр",IF(Z272&gt;=Законод!$J$18,'01_Доходи'!Z272-('01_Доходи'!Z273+'01_Доходи'!Z274+'01_Доходи'!Z275+'01_Доходи'!Z276+'01_Доходи'!Z277+'01_Доходи'!Z278),0),IF($B$268="Лікар-терапевт",IF('01_Доходи'!Z272&gt;=Законод!$J$26,Z272-Законод!$I$27,0),0)))</f>
        <v>0</v>
      </c>
      <c r="AA279" s="767"/>
      <c r="AB279" s="777" t="s">
        <v>158</v>
      </c>
      <c r="AC279" s="777"/>
      <c r="AD279" s="777"/>
      <c r="AE279" s="777"/>
      <c r="AF279" s="777"/>
      <c r="AG279" s="169">
        <f>IF($B$268="Лікар загальної практики - сімейний лікар",IF(AG272&gt;=Законод!$J$22,'01_Доходи'!AG272-('01_Доходи'!AG273+'01_Доходи'!AG274+'01_Доходи'!AG275+'01_Доходи'!AG276+'01_Доходи'!AG277+'01_Доходи'!AG278),0),IF($B$268="Лікар-педіатр",IF(AG272&gt;=Законод!$J$18,'01_Доходи'!AG272-('01_Доходи'!AG273+'01_Доходи'!AG274+'01_Доходи'!AG275+'01_Доходи'!AG276+'01_Доходи'!AG277+'01_Доходи'!AG278),0),IF($B$268="Лікар-терапевт",IF('01_Доходи'!AG272&gt;=Законод!$J$26,AG272-Законод!$I$27,0),0)))</f>
        <v>0</v>
      </c>
      <c r="AH279" s="767"/>
      <c r="AI279" s="188"/>
      <c r="AJ279" s="772"/>
      <c r="AK279" s="775"/>
      <c r="AL279" s="775"/>
      <c r="AM279" s="759"/>
      <c r="AN279" s="189">
        <f>IF(B268="Лікар загальної практики - сімейний лікар",L279*Законод!$C$9/4*Законод!$J$16,IF(B268="Лікар-педіатр",L279*Законод!$C$9/4*Законод!$J$16,IF(B268="Лікар-терапевт",L279*Законод!$C$9/4*Законод!$J$16,0)))</f>
        <v>0</v>
      </c>
      <c r="AO279" s="189">
        <f>IF(B268="Лікар загальної практики - сімейний лікар",S279*Законод!$C$9/4*Законод!$J$16,IF(B268="Лікар-педіатр",S279*Законод!$C$9/4*Законод!$J$16,IF(B268="Лікар-терапевт",S279*Законод!$C$9/4*Законод!$J$16,0)))</f>
        <v>0</v>
      </c>
      <c r="AP279" s="189">
        <f>IF(B268="Лікар загальної практики - сімейний лікар",S279*Законод!$C$9/4*Законод!$J$16,IF(B268="Лікар-педіатр",S279*Законод!$C$9/4*Законод!$J$16,IF(B268="Лікар-терапевт",S279*Законод!$C$9/4*Законод!$J$16,0)))</f>
        <v>0</v>
      </c>
      <c r="AQ279" s="189">
        <f>IF(B268="Лікар загальної практики - сімейний лікар",AG279*Законод!$C$9/4*Законод!$J$16,IF(B268="Лікар-педіатр",AG279*Законод!$C$9/4*Законод!$J$16,IF(B268="Лікар-терапевт",AG279*Законод!$C$9/4*Законод!$J$16,0)))</f>
        <v>0</v>
      </c>
      <c r="AR279" s="190">
        <f t="shared" ref="AR279" si="65">SUM(AN279:AQ279)</f>
        <v>0</v>
      </c>
    </row>
    <row r="280" spans="1:44" s="220" customFormat="1" ht="23.45" customHeight="1" thickBot="1" x14ac:dyDescent="0.3">
      <c r="A280" s="216"/>
      <c r="B280" s="217"/>
      <c r="C280" s="217"/>
      <c r="D280" s="217"/>
      <c r="E280" s="217"/>
      <c r="F280" s="218"/>
      <c r="G280" s="219"/>
      <c r="H280" s="219"/>
      <c r="L280" s="221"/>
      <c r="S280" s="221"/>
      <c r="Z280" s="221"/>
      <c r="AG280" s="221"/>
      <c r="AM280" s="222"/>
      <c r="AR280" s="223"/>
    </row>
    <row r="281" spans="1:44" s="164" customFormat="1" ht="27.6" customHeight="1" x14ac:dyDescent="0.3">
      <c r="A281" s="167">
        <f>A268+1</f>
        <v>20</v>
      </c>
      <c r="B281" s="763"/>
      <c r="C281" s="764"/>
      <c r="D281" s="765"/>
      <c r="E281" s="765"/>
      <c r="F281" s="207" t="s">
        <v>422</v>
      </c>
      <c r="G281" s="169">
        <f>IF($B$281="Лікар-педіатр",G284*L281,IF($B$281="Лікар-терапевт","х",IF($B$281="Лікар загальної практики - сімейний лікар",G284*L281,0)))</f>
        <v>0</v>
      </c>
      <c r="H281" s="169">
        <f>IF($B$281="Лікар-педіатр",H284*L281,IF($B$281="Лікар-терапевт","х",IF($B$281="Лікар загальної практики - сімейний лікар",H284*L281,0)))</f>
        <v>0</v>
      </c>
      <c r="I281" s="169">
        <f>IF($B$281="Лікар-педіатр","x",IF($B$281="Лікар-терапевт",I284*L281,IF($B$281="Лікар загальної практики - сімейний лікар",I284*L281,0)))</f>
        <v>0</v>
      </c>
      <c r="J281" s="169">
        <f>IF($B$281="Лікар-педіатр","x",IF($B$281="Лікар-терапевт",J284*L281,IF($B$281="Лікар загальної практики - сімейний лікар",J284*L281,0)))</f>
        <v>0</v>
      </c>
      <c r="K281" s="169">
        <f>IF($B$281="Лікар-педіатр","x",IF($B$281="Лікар-терапевт",K284*L281,IF($B$281="Лікар загальної практики - сімейний лікар",K284*L281,0)))</f>
        <v>0</v>
      </c>
      <c r="L281" s="542">
        <v>0</v>
      </c>
      <c r="M281" s="767">
        <v>0</v>
      </c>
      <c r="N281" s="169">
        <f>IF($B$281="Лікар-педіатр",N284*S281,IF($B$281="Лікар-терапевт","х",IF($B$281="Лікар загальної практики - сімейний лікар",N284*S281,0)))</f>
        <v>0</v>
      </c>
      <c r="O281" s="169">
        <f>IF($B$281="Лікар-педіатр",O284*S281,IF($B$281="Лікар-терапевт","х",IF($B$281="Лікар загальної практики - сімейний лікар",O284*S281,0)))</f>
        <v>0</v>
      </c>
      <c r="P281" s="169">
        <f>IF($B$281="Лікар-педіатр","x",IF($B$281="Лікар-терапевт",P284*S281,IF($B$281="Лікар загальної практики - сімейний лікар",P284*S281,0)))</f>
        <v>0</v>
      </c>
      <c r="Q281" s="169">
        <f>IF($B$281="Лікар-педіатр","x",IF($B$281="Лікар-терапевт",Q284*S281,IF($B$281="Лікар загальної практики - сімейний лікар",Q284*S281,0)))</f>
        <v>0</v>
      </c>
      <c r="R281" s="169">
        <f>IF($B$281="Лікар-педіатр","x",IF($B$281="Лікар-терапевт",R284*S281,IF($B$281="Лікар загальної практики - сімейний лікар",R284*S281,0)))</f>
        <v>0</v>
      </c>
      <c r="S281" s="542">
        <v>0</v>
      </c>
      <c r="T281" s="767">
        <v>0</v>
      </c>
      <c r="U281" s="169">
        <f>IF($B$281="Лікар-педіатр",U284*Z281,IF($B$281="Лікар-терапевт","х",IF($B$281="Лікар загальної практики - сімейний лікар",U284*Z281,0)))</f>
        <v>0</v>
      </c>
      <c r="V281" s="169">
        <f>IF($B$281="Лікар-педіатр",V284*Z281,IF($B$281="Лікар-терапевт","х",IF($B$281="Лікар загальної практики - сімейний лікар",V284*Z281,0)))</f>
        <v>0</v>
      </c>
      <c r="W281" s="169">
        <f>IF($B$281="Лікар-педіатр","x",IF($B$281="Лікар-терапевт",W284*Z281,IF($B$281="Лікар загальної практики - сімейний лікар",W284*Z281,0)))</f>
        <v>0</v>
      </c>
      <c r="X281" s="169">
        <f>IF($B$281="Лікар-педіатр","x",IF($B$281="Лікар-терапевт",X284*Z281,IF($B$281="Лікар загальної практики - сімейний лікар",X284*Z281,0)))</f>
        <v>0</v>
      </c>
      <c r="Y281" s="169">
        <f>IF($B$281="Лікар-педіатр","x",IF($B$281="Лікар-терапевт",Y284*Z281,IF($B$281="Лікар загальної практики - сімейний лікар",Y284*Z281,0)))</f>
        <v>0</v>
      </c>
      <c r="Z281" s="542">
        <v>0</v>
      </c>
      <c r="AA281" s="767">
        <v>0</v>
      </c>
      <c r="AB281" s="169">
        <f>IF($B$281="Лікар-педіатр",AB284*AG281,IF($B$281="Лікар-терапевт","х",IF($B$281="Лікар загальної практики - сімейний лікар",AB284*AG281,0)))</f>
        <v>0</v>
      </c>
      <c r="AC281" s="169">
        <f>IF($B$281="Лікар-педіатр",AC284*AG281,IF($B$281="Лікар-терапевт","х",IF($B$281="Лікар загальної практики - сімейний лікар",AC284*AG281,0)))</f>
        <v>0</v>
      </c>
      <c r="AD281" s="169">
        <f>IF($B$281="Лікар-педіатр","x",IF($B$281="Лікар-терапевт",AD284*AG281,IF($B$281="Лікар загальної практики - сімейний лікар",AD284*AG281,0)))</f>
        <v>0</v>
      </c>
      <c r="AE281" s="169">
        <f>IF($B$281="Лікар-педіатр","x",IF($B$281="Лікар-терапевт",AE284*AG281,IF($B$281="Лікар загальної практики - сімейний лікар",AE284*AG281,0)))</f>
        <v>0</v>
      </c>
      <c r="AF281" s="169">
        <f>IF($B$281="Лікар-педіатр","x",IF($B$281="Лікар-терапевт",AF284*AG281,IF($B$281="Лікар загальної практики - сімейний лікар",AF284*AG281,0)))</f>
        <v>0</v>
      </c>
      <c r="AG281" s="542">
        <v>0</v>
      </c>
      <c r="AH281" s="767">
        <v>0</v>
      </c>
      <c r="AI281" s="525">
        <f>A281</f>
        <v>20</v>
      </c>
      <c r="AJ281" s="770">
        <f>B281</f>
        <v>0</v>
      </c>
      <c r="AK281" s="773">
        <f>C281</f>
        <v>0</v>
      </c>
      <c r="AL281" s="773">
        <f>D281</f>
        <v>0</v>
      </c>
      <c r="AM281" s="760" t="s">
        <v>568</v>
      </c>
      <c r="AN281" s="778">
        <f>SUM(AN286:AN292)</f>
        <v>0</v>
      </c>
      <c r="AO281" s="778">
        <f>SUM(AO286:AO292)</f>
        <v>0</v>
      </c>
      <c r="AP281" s="778">
        <f>SUM(AP286:AP292)</f>
        <v>0</v>
      </c>
      <c r="AQ281" s="778">
        <f>SUM(AQ286:AQ292)</f>
        <v>0</v>
      </c>
      <c r="AR281" s="781">
        <f>SUM(AN281:AQ285)</f>
        <v>0</v>
      </c>
    </row>
    <row r="282" spans="1:44" s="52" customFormat="1" ht="28.15" customHeight="1" x14ac:dyDescent="0.25">
      <c r="A282" s="170"/>
      <c r="B282" s="763"/>
      <c r="C282" s="764"/>
      <c r="D282" s="765"/>
      <c r="E282" s="765"/>
      <c r="F282" s="207" t="s">
        <v>423</v>
      </c>
      <c r="G282" s="169">
        <f>IF($B$281="Лікар-педіатр",G284*L282,IF($B$281="Лікар-терапевт","х",IF($B$281="Лікар загальної практики - сімейний лікар",G284*L282,0)))</f>
        <v>0</v>
      </c>
      <c r="H282" s="169">
        <f>IF($B$281="Лікар-педіатр",H284*L282,IF($B$281="Лікар-терапевт","х",IF($B$281="Лікар загальної практики - сімейний лікар",H284*L282,0)))</f>
        <v>0</v>
      </c>
      <c r="I282" s="169">
        <f>IF($B$281="Лікар-педіатр","x",IF($B$281="Лікар-терапевт",I284*L282,IF($B$281="Лікар загальної практики - сімейний лікар",I284*L282,0)))</f>
        <v>0</v>
      </c>
      <c r="J282" s="169">
        <f>IF($B$281="Лікар-педіатр","x",IF($B$281="Лікар-терапевт",J284*L282,IF($B$281="Лікар загальної практики - сімейний лікар",J284*L282,0)))</f>
        <v>0</v>
      </c>
      <c r="K282" s="169">
        <f>IF($B$281="Лікар-педіатр","x",IF($B$281="Лікар-терапевт",K284*L282,IF($B$281="Лікар загальної практики - сімейний лікар",K284*L282,0)))</f>
        <v>0</v>
      </c>
      <c r="L282" s="542">
        <v>0</v>
      </c>
      <c r="M282" s="767"/>
      <c r="N282" s="169">
        <f>IF($B$281="Лікар-педіатр",N284*S282,IF($B$281="Лікар-терапевт","х",IF($B$281="Лікар загальної практики - сімейний лікар",N284*S282,0)))</f>
        <v>0</v>
      </c>
      <c r="O282" s="169">
        <f>IF($B$281="Лікар-педіатр",O284*S282,IF($B$281="Лікар-терапевт","х",IF($B$281="Лікар загальної практики - сімейний лікар",O284*S282,0)))</f>
        <v>0</v>
      </c>
      <c r="P282" s="169">
        <f>IF($B$281="Лікар-педіатр","x",IF($B$281="Лікар-терапевт",P284*S282,IF($B$281="Лікар загальної практики - сімейний лікар",P284*S282,0)))</f>
        <v>0</v>
      </c>
      <c r="Q282" s="169">
        <f>IF($B$281="Лікар-педіатр","x",IF($B$281="Лікар-терапевт",Q284*S282,IF($B$281="Лікар загальної практики - сімейний лікар",Q284*S282,0)))</f>
        <v>0</v>
      </c>
      <c r="R282" s="169">
        <f>IF($B$281="Лікар-педіатр","x",IF($B$281="Лікар-терапевт",R284*S282,IF($B$281="Лікар загальної практики - сімейний лікар",R284*S282,0)))</f>
        <v>0</v>
      </c>
      <c r="S282" s="542">
        <v>0</v>
      </c>
      <c r="T282" s="767"/>
      <c r="U282" s="169">
        <f>IF($B$281="Лікар-педіатр",U284*Z282,IF($B$281="Лікар-терапевт","х",IF($B$281="Лікар загальної практики - сімейний лікар",U284*Z282,0)))</f>
        <v>0</v>
      </c>
      <c r="V282" s="169">
        <f>IF($B$281="Лікар-педіатр",V284*Z282,IF($B$281="Лікар-терапевт","х",IF($B$281="Лікар загальної практики - сімейний лікар",V284*Z282,0)))</f>
        <v>0</v>
      </c>
      <c r="W282" s="169">
        <f>IF($B$281="Лікар-педіатр","x",IF($B$281="Лікар-терапевт",W284*Z282,IF($B$281="Лікар загальної практики - сімейний лікар",W284*Z282,0)))</f>
        <v>0</v>
      </c>
      <c r="X282" s="169">
        <f>IF($B$281="Лікар-педіатр","x",IF($B$281="Лікар-терапевт",X284*Z282,IF($B$281="Лікар загальної практики - сімейний лікар",X284*Z282,0)))</f>
        <v>0</v>
      </c>
      <c r="Y282" s="169">
        <f>IF($B$281="Лікар-педіатр","x",IF($B$281="Лікар-терапевт",Y284*Z282,IF($B$281="Лікар загальної практики - сімейний лікар",Y284*Z282,0)))</f>
        <v>0</v>
      </c>
      <c r="Z282" s="542">
        <v>0</v>
      </c>
      <c r="AA282" s="767"/>
      <c r="AB282" s="169">
        <f>IF($B$281="Лікар-педіатр",AB284*AG282,IF($B$281="Лікар-терапевт","х",IF($B$281="Лікар загальної практики - сімейний лікар",AB284*AG282,0)))</f>
        <v>0</v>
      </c>
      <c r="AC282" s="169">
        <f>IF($B$281="Лікар-педіатр",AC284*AG282,IF($B$281="Лікар-терапевт","х",IF($B$281="Лікар загальної практики - сімейний лікар",AC284*AG282,0)))</f>
        <v>0</v>
      </c>
      <c r="AD282" s="169">
        <f>IF($B$281="Лікар-педіатр","x",IF($B$281="Лікар-терапевт",AD284*AG282,IF($B$281="Лікар загальної практики - сімейний лікар",AD284*AG282,0)))</f>
        <v>0</v>
      </c>
      <c r="AE282" s="169">
        <f>IF($B$281="Лікар-педіатр","x",IF($B$281="Лікар-терапевт",AE284*AG282,IF($B$281="Лікар загальної практики - сімейний лікар",AE284*AG282,0)))</f>
        <v>0</v>
      </c>
      <c r="AF282" s="169">
        <f>IF($B$281="Лікар-педіатр","x",IF($B$281="Лікар-терапевт",AF284*AG282,IF($B$281="Лікар загальної практики - сімейний лікар",AF284*AG282,0)))</f>
        <v>0</v>
      </c>
      <c r="AG282" s="542">
        <v>0</v>
      </c>
      <c r="AH282" s="767"/>
      <c r="AI282" s="171"/>
      <c r="AJ282" s="771"/>
      <c r="AK282" s="774"/>
      <c r="AL282" s="774"/>
      <c r="AM282" s="761"/>
      <c r="AN282" s="779"/>
      <c r="AO282" s="779"/>
      <c r="AP282" s="779"/>
      <c r="AQ282" s="779"/>
      <c r="AR282" s="782"/>
    </row>
    <row r="283" spans="1:44" s="92" customFormat="1" ht="31.15" customHeight="1" x14ac:dyDescent="0.25">
      <c r="A283" s="213"/>
      <c r="B283" s="763"/>
      <c r="C283" s="764"/>
      <c r="D283" s="765"/>
      <c r="E283" s="765"/>
      <c r="F283" s="214" t="s">
        <v>424</v>
      </c>
      <c r="G283" s="172">
        <v>0</v>
      </c>
      <c r="H283" s="172">
        <v>0</v>
      </c>
      <c r="I283" s="172">
        <v>0</v>
      </c>
      <c r="J283" s="172">
        <v>0</v>
      </c>
      <c r="K283" s="172">
        <v>0</v>
      </c>
      <c r="L283" s="173">
        <f>SUM(G283:K283)</f>
        <v>0</v>
      </c>
      <c r="M283" s="767"/>
      <c r="N283" s="172">
        <v>0</v>
      </c>
      <c r="O283" s="172">
        <v>0</v>
      </c>
      <c r="P283" s="172">
        <v>0</v>
      </c>
      <c r="Q283" s="172">
        <v>0</v>
      </c>
      <c r="R283" s="172">
        <v>0</v>
      </c>
      <c r="S283" s="173">
        <f>SUM(N283:R283)</f>
        <v>0</v>
      </c>
      <c r="T283" s="767"/>
      <c r="U283" s="172">
        <v>0</v>
      </c>
      <c r="V283" s="172">
        <v>0</v>
      </c>
      <c r="W283" s="172">
        <v>0</v>
      </c>
      <c r="X283" s="172">
        <v>0</v>
      </c>
      <c r="Y283" s="172">
        <v>0</v>
      </c>
      <c r="Z283" s="173">
        <f>SUM(U283:Y283)</f>
        <v>0</v>
      </c>
      <c r="AA283" s="767"/>
      <c r="AB283" s="172">
        <v>0</v>
      </c>
      <c r="AC283" s="172">
        <v>0</v>
      </c>
      <c r="AD283" s="172">
        <v>0</v>
      </c>
      <c r="AE283" s="172">
        <v>0</v>
      </c>
      <c r="AF283" s="172">
        <v>0</v>
      </c>
      <c r="AG283" s="173">
        <f>SUM(AB283:AF283)</f>
        <v>0</v>
      </c>
      <c r="AH283" s="767"/>
      <c r="AI283" s="215"/>
      <c r="AJ283" s="771"/>
      <c r="AK283" s="774"/>
      <c r="AL283" s="774"/>
      <c r="AM283" s="761"/>
      <c r="AN283" s="779"/>
      <c r="AO283" s="779"/>
      <c r="AP283" s="779"/>
      <c r="AQ283" s="779"/>
      <c r="AR283" s="782"/>
    </row>
    <row r="284" spans="1:44" s="52" customFormat="1" ht="31.9" customHeight="1" thickBot="1" x14ac:dyDescent="0.3">
      <c r="A284" s="170"/>
      <c r="B284" s="763"/>
      <c r="C284" s="764"/>
      <c r="D284" s="765"/>
      <c r="E284" s="765"/>
      <c r="F284" s="209" t="s">
        <v>161</v>
      </c>
      <c r="G284" s="176">
        <f>IF($B$281="Лікар-педіатр",G283/L283,IF($B$281="Лікар-терапевт","х",IF($B$281="Лікар загальної практики - сімейний лікар",G283/L283,0)))</f>
        <v>0</v>
      </c>
      <c r="H284" s="176">
        <f>IF($B$281="Лікар-педіатр",H283/L283,IF($B$281="Лікар-терапевт","х",IF($B$281="Лікар загальної практики - сімейний лікар",H283/L283,0)))</f>
        <v>0</v>
      </c>
      <c r="I284" s="176">
        <f>IF($B$281="Лікар-педіатр","x",IF($B$281="Лікар-терапевт",I283/L283,IF($B$281="Лікар загальної практики - сімейний лікар",I283/L283,0)))</f>
        <v>0</v>
      </c>
      <c r="J284" s="176">
        <f>IF($B$281="Лікар-педіатр","x",IF($B$281="Лікар-терапевт",J283/L283,IF($B$281="Лікар загальної практики - сімейний лікар",J283/L283,0)))</f>
        <v>0</v>
      </c>
      <c r="K284" s="176">
        <f>IF($B$281="Лікар-педіатр","x",IF($B$281="Лікар-терапевт",K283/L283,IF($B$281="Лікар загальної практики - сімейний лікар",K283/L283,0)))</f>
        <v>0</v>
      </c>
      <c r="L284" s="176">
        <f>SUM(G284:K284)</f>
        <v>0</v>
      </c>
      <c r="M284" s="767"/>
      <c r="N284" s="176">
        <f>IF($B$281="Лікар-педіатр",N283/S283,IF($B$281="Лікар-терапевт","х",IF($B$281="Лікар загальної практики - сімейний лікар",N283/S283,0)))</f>
        <v>0</v>
      </c>
      <c r="O284" s="176">
        <f>IF($B$281="Лікар-педіатр",O283/S283,IF($B$281="Лікар-терапевт","х",IF($B$281="Лікар загальної практики - сімейний лікар",O283/S283,0)))</f>
        <v>0</v>
      </c>
      <c r="P284" s="176">
        <f>IF($B$281="Лікар-педіатр","x",IF($B$281="Лікар-терапевт",P283/S283,IF($B$281="Лікар загальної практики - сімейний лікар",P283/S283,0)))</f>
        <v>0</v>
      </c>
      <c r="Q284" s="176">
        <f>IF($B$281="Лікар-педіатр","x",IF($B$281="Лікар-терапевт",Q283/S283,IF($B$281="Лікар загальної практики - сімейний лікар",Q283/S283,0)))</f>
        <v>0</v>
      </c>
      <c r="R284" s="176">
        <f>IF($B$281="Лікар-педіатр","x",IF($B$281="Лікар-терапевт",R283/S283,IF($B$281="Лікар загальної практики - сімейний лікар",R283/S283,0)))</f>
        <v>0</v>
      </c>
      <c r="S284" s="176">
        <f>SUM(N284:R284)</f>
        <v>0</v>
      </c>
      <c r="T284" s="767"/>
      <c r="U284" s="176">
        <f>IF($B$281="Лікар-педіатр",U283/Z283,IF($B$281="Лікар-терапевт","х",IF($B$281="Лікар загальної практики - сімейний лікар",U283/Z283,0)))</f>
        <v>0</v>
      </c>
      <c r="V284" s="176">
        <f>IF($B$281="Лікар-педіатр",V283/Z283,IF($B$281="Лікар-терапевт","х",IF($B$281="Лікар загальної практики - сімейний лікар",V283/Z283,0)))</f>
        <v>0</v>
      </c>
      <c r="W284" s="176">
        <f>IF($B$281="Лікар-педіатр","x",IF($B$281="Лікар-терапевт",W283/Z283,IF($B$281="Лікар загальної практики - сімейний лікар",W283/Z283,0)))</f>
        <v>0</v>
      </c>
      <c r="X284" s="176">
        <f>IF($B$281="Лікар-педіатр","x",IF($B$281="Лікар-терапевт",X283/Z283,IF($B$281="Лікар загальної практики - сімейний лікар",X283/Z283,0)))</f>
        <v>0</v>
      </c>
      <c r="Y284" s="176">
        <f>IF($B$281="Лікар-педіатр","x",IF($B$281="Лікар-терапевт",Y283/Z283,IF($B$281="Лікар загальної практики - сімейний лікар",Y283/Z283,0)))</f>
        <v>0</v>
      </c>
      <c r="Z284" s="176">
        <f>SUM(U284:Y284)</f>
        <v>0</v>
      </c>
      <c r="AA284" s="767"/>
      <c r="AB284" s="176">
        <f>IF($B$281="Лікар-педіатр",AB283/AG283,IF($B$281="Лікар-терапевт","х",IF($B$281="Лікар загальної практики - сімейний лікар",AB283/AG283,0)))</f>
        <v>0</v>
      </c>
      <c r="AC284" s="176">
        <f>IF($B$281="Лікар-педіатр",AC283/AG283,IF($B$281="Лікар-терапевт","х",IF($B$281="Лікар загальної практики - сімейний лікар",AC283/AG283,0)))</f>
        <v>0</v>
      </c>
      <c r="AD284" s="176">
        <f>IF($B$281="Лікар-педіатр","x",IF($B$281="Лікар-терапевт",AD283/AG283,IF($B$281="Лікар загальної практики - сімейний лікар",AD283/AG283,0)))</f>
        <v>0</v>
      </c>
      <c r="AE284" s="176">
        <f>IF($B$281="Лікар-педіатр","x",IF($B$281="Лікар-терапевт",AE283/AG283,IF($B$281="Лікар загальної практики - сімейний лікар",AE283/AG283,0)))</f>
        <v>0</v>
      </c>
      <c r="AF284" s="176">
        <f>IF($B$281="Лікар-педіатр","x",IF($B$281="Лікар-терапевт",AF283/AG283,IF($B$281="Лікар загальної практики - сімейний лікар",AF283/AG283,0)))</f>
        <v>0</v>
      </c>
      <c r="AG284" s="176">
        <f>SUM(AB284:AF284)</f>
        <v>0</v>
      </c>
      <c r="AH284" s="767"/>
      <c r="AI284" s="174"/>
      <c r="AJ284" s="771"/>
      <c r="AK284" s="774"/>
      <c r="AL284" s="774"/>
      <c r="AM284" s="761"/>
      <c r="AN284" s="779"/>
      <c r="AO284" s="779"/>
      <c r="AP284" s="779"/>
      <c r="AQ284" s="779"/>
      <c r="AR284" s="782"/>
    </row>
    <row r="285" spans="1:44" s="52" customFormat="1" ht="45" customHeight="1" thickBot="1" x14ac:dyDescent="0.3">
      <c r="A285" s="170"/>
      <c r="B285" s="763"/>
      <c r="C285" s="764"/>
      <c r="D285" s="765"/>
      <c r="E285" s="766"/>
      <c r="F285" s="177" t="s">
        <v>425</v>
      </c>
      <c r="G285" s="178">
        <f>IF($B$281="Лікар загальної практики - сімейний лікар",AVERAGE(G281:G283),IF($B$281="Лікар-педіатр",AVERAGE(G281:G283),IF($B$281="Лікар-терапевт","х",0)))</f>
        <v>0</v>
      </c>
      <c r="H285" s="178">
        <f>IF($B$281="Лікар загальної практики - сімейний лікар",AVERAGE(H281:H283),IF($B$281="Лікар-педіатр",AVERAGE(H281:H283),IF($B$281="Лікар-терапевт","х",0)))</f>
        <v>0</v>
      </c>
      <c r="I285" s="178">
        <f>IF($B$281="Лікар загальної практики - сімейний лікар",AVERAGE(I281:I283),IF($B$281="Лікар-педіатр","x",IF($B$281="Лікар-терапевт",AVERAGE(I281:I283),0)))</f>
        <v>0</v>
      </c>
      <c r="J285" s="178">
        <f>IF($B$281="Лікар загальної практики - сімейний лікар",AVERAGE(J281:J283),IF($B$281="Лікар-педіатр","x",IF($B$281="Лікар-терапевт",AVERAGE(J281:J283),0)))</f>
        <v>0</v>
      </c>
      <c r="K285" s="178">
        <f>IF($B$281="Лікар загальної практики - сімейний лікар",AVERAGE(K281:K283),IF($B$281="Лікар-педіатр","x",IF($B$281="Лікар-терапевт",AVERAGE(K281:K283),0)))</f>
        <v>0</v>
      </c>
      <c r="L285" s="179">
        <f>SUM(G285:K285)</f>
        <v>0</v>
      </c>
      <c r="M285" s="768"/>
      <c r="N285" s="178">
        <f>IF($B$281="Лікар загальної практики - сімейний лікар",AVERAGE(N281:N283),IF($B$281="Лікар-педіатр",AVERAGE(N281:N283),IF($B$281="Лікар-терапевт","х",0)))</f>
        <v>0</v>
      </c>
      <c r="O285" s="178">
        <f>IF($B$281="Лікар загальної практики - сімейний лікар",AVERAGE(O281:O283),IF($B$281="Лікар-педіатр",AVERAGE(O281:O283),IF($B$281="Лікар-терапевт","х",0)))</f>
        <v>0</v>
      </c>
      <c r="P285" s="178">
        <f>IF($B$281="Лікар загальної практики - сімейний лікар",AVERAGE(P281:P283),IF($B$281="Лікар-педіатр","x",IF($B$281="Лікар-терапевт",AVERAGE(P281:P283),0)))</f>
        <v>0</v>
      </c>
      <c r="Q285" s="178">
        <f>IF($B$281="Лікар загальної практики - сімейний лікар",AVERAGE(Q281:Q283),IF($B$281="Лікар-педіатр","x",IF($B$281="Лікар-терапевт",AVERAGE(Q281:Q283),0)))</f>
        <v>0</v>
      </c>
      <c r="R285" s="178">
        <f>IF($B$281="Лікар загальної практики - сімейний лікар",AVERAGE(R281:R283),IF($B$281="Лікар-педіатр","x",IF($B$281="Лікар-терапевт",AVERAGE(R281:R283),0)))</f>
        <v>0</v>
      </c>
      <c r="S285" s="179">
        <f>SUM(N285:R285)</f>
        <v>0</v>
      </c>
      <c r="T285" s="768"/>
      <c r="U285" s="178">
        <f>IF($B$281="Лікар загальної практики - сімейний лікар",AVERAGE(U281:U283),IF($B$281="Лікар-педіатр",AVERAGE(U281:U283),IF($B$281="Лікар-терапевт","х",0)))</f>
        <v>0</v>
      </c>
      <c r="V285" s="178">
        <f>IF($B$281="Лікар загальної практики - сімейний лікар",AVERAGE(V281:V283),IF($B$281="Лікар-педіатр",AVERAGE(V281:V283),IF($B$281="Лікар-терапевт","х",0)))</f>
        <v>0</v>
      </c>
      <c r="W285" s="178">
        <f>IF($B$281="Лікар загальної практики - сімейний лікар",AVERAGE(W281:W283),IF($B$281="Лікар-педіатр","x",IF($B$281="Лікар-терапевт",AVERAGE(W281:W283),0)))</f>
        <v>0</v>
      </c>
      <c r="X285" s="178">
        <f>IF($B$281="Лікар загальної практики - сімейний лікар",AVERAGE(X281:X283),IF($B$281="Лікар-педіатр","x",IF($B$281="Лікар-терапевт",AVERAGE(X281:X283),0)))</f>
        <v>0</v>
      </c>
      <c r="Y285" s="178">
        <f>IF($B$281="Лікар загальної практики - сімейний лікар",AVERAGE(Y281:Y283),IF($B$281="Лікар-педіатр","x",IF($B$281="Лікар-терапевт",AVERAGE(Y281:Y283),0)))</f>
        <v>0</v>
      </c>
      <c r="Z285" s="179">
        <f>SUM(U285:Y285)</f>
        <v>0</v>
      </c>
      <c r="AA285" s="768"/>
      <c r="AB285" s="178">
        <f>IF($B$281="Лікар загальної практики - сімейний лікар",AVERAGE(AB281:AB283),IF($B$281="Лікар-педіатр",AVERAGE(AB281:AB283),IF($B$281="Лікар-терапевт","х",0)))</f>
        <v>0</v>
      </c>
      <c r="AC285" s="178">
        <f>IF($B$281="Лікар загальної практики - сімейний лікар",AVERAGE(AC281:AC283),IF($B$281="Лікар-педіатр",AVERAGE(AC281:AC283),IF($B$281="Лікар-терапевт","х",0)))</f>
        <v>0</v>
      </c>
      <c r="AD285" s="178">
        <f>IF($B$281="Лікар загальної практики - сімейний лікар",AVERAGE(AD281:AD283),IF($B$281="Лікар-педіатр","x",IF($B$281="Лікар-терапевт",AVERAGE(AD281:AD283),0)))</f>
        <v>0</v>
      </c>
      <c r="AE285" s="178">
        <f>IF($B$281="Лікар загальної практики - сімейний лікар",AVERAGE(AE281:AE283),IF($B$281="Лікар-педіатр","x",IF($B$281="Лікар-терапевт",AVERAGE(AE281:AE283),0)))</f>
        <v>0</v>
      </c>
      <c r="AF285" s="178">
        <f>IF($B$281="Лікар загальної практики - сімейний лікар",AVERAGE(AF281:AF283),IF($B$281="Лікар-педіатр","x",IF($B$281="Лікар-терапевт",AVERAGE(AF281:AF283),0)))</f>
        <v>0</v>
      </c>
      <c r="AG285" s="179">
        <f>SUM(AB285:AF285)</f>
        <v>0</v>
      </c>
      <c r="AH285" s="769"/>
      <c r="AI285" s="174"/>
      <c r="AJ285" s="771"/>
      <c r="AK285" s="774"/>
      <c r="AL285" s="774"/>
      <c r="AM285" s="762"/>
      <c r="AN285" s="780"/>
      <c r="AO285" s="780"/>
      <c r="AP285" s="780"/>
      <c r="AQ285" s="780"/>
      <c r="AR285" s="783"/>
    </row>
    <row r="286" spans="1:44" s="52" customFormat="1" ht="40.5" x14ac:dyDescent="0.25">
      <c r="A286" s="170"/>
      <c r="B286" s="763"/>
      <c r="C286" s="764"/>
      <c r="D286" s="765"/>
      <c r="E286" s="765"/>
      <c r="F286" s="210" t="str">
        <f>IF(B281="Лікар-педіатр",Законод!$C$17,IF(B281="Лікар загальної практики - сімейний лікар",Законод!$C$21,IF(B281="Лікар-терапевт",Законод!$C$25,"х")))</f>
        <v>х</v>
      </c>
      <c r="G286" s="181">
        <f>IF($B$281="Лікар загальної практики - сімейний лікар",IF(L285&lt;=Законод!$C$22,G285,Законод!$C$22*'01_Доходи'!G284),IF($B$281="Лікар-педіатр",IF(L285&lt;=Законод!$C$18,G285,Законод!$C$18*'01_Доходи'!G284),IF($B$281="Лікар-терапевт","x",0)))</f>
        <v>0</v>
      </c>
      <c r="H286" s="181">
        <f>IF($B$281="Лікар загальної практики - сімейний лікар",IF(L285&lt;=Законод!$C$22,H285,Законод!$C$22*'01_Доходи'!H284),IF($B$281="Лікар-педіатр",IF(L285&lt;=Законод!$C$18,H285,Законод!$C$18*'01_Доходи'!H284),IF($B$281="Лікар-терапевт","x",0)))</f>
        <v>0</v>
      </c>
      <c r="I286" s="181">
        <f>IF($B$281="Лікар загальної практики - сімейний лікар",IF(L285&lt;=Законод!$C$22,I285,Законод!$C$22*'01_Доходи'!I284),IF($B$281="Лікар-педіатр","x",IF($B$281="Лікар-терапевт",IF(L285&lt;=Законод!$C$26,I285,Законод!$C$26*'01_Доходи'!I284),0)))</f>
        <v>0</v>
      </c>
      <c r="J286" s="181">
        <f>IF($B$281="Лікар загальної практики - сімейний лікар",IF(L285&lt;=Законод!$C$22,J285,Законод!$C$22*'01_Доходи'!J284),IF($B$281="Лікар-педіатр","x",IF($B$281="Лікар-терапевт",IF(L285&lt;=Законод!$C$26,J285,Законод!$C$26*'01_Доходи'!J284),0)))</f>
        <v>0</v>
      </c>
      <c r="K286" s="181">
        <f>IF($B$281="Лікар загальної практики - сімейний лікар",IF(L285&lt;=Законод!$C$22,K285,Законод!$C$22*'01_Доходи'!K284),IF($B$281="Лікар-педіатр","x",IF($B$281="Лікар-терапевт",IF(L285&lt;=Законод!$C$26,K285,Законод!$C$26*'01_Доходи'!K284),0)))</f>
        <v>0</v>
      </c>
      <c r="L286" s="182">
        <f>SUM(G286:K286)</f>
        <v>0</v>
      </c>
      <c r="M286" s="767"/>
      <c r="N286" s="181">
        <f>IF($B$281="Лікар загальної практики - сімейний лікар",IF(S285&lt;=Законод!$C$22,N285,Законод!$C$22*'01_Доходи'!N284),IF($B$281="Лікар-педіатр",IF(S285&lt;=Законод!$C$18,N285,Законод!$C$18*'01_Доходи'!N284),IF($B$281="Лікар-терапевт","x",0)))</f>
        <v>0</v>
      </c>
      <c r="O286" s="181">
        <f>IF($B$281="Лікар загальної практики - сімейний лікар",IF(S285&lt;=Законод!$C$22,O285,Законод!$C$22*'01_Доходи'!O284),IF($B$281="Лікар-педіатр",IF(S285&lt;=Законод!$C$18,O285,Законод!$C$18*'01_Доходи'!O284),IF($B$281="Лікар-терапевт","x",0)))</f>
        <v>0</v>
      </c>
      <c r="P286" s="181">
        <f>IF($B$281="Лікар загальної практики - сімейний лікар",IF(S285&lt;=Законод!$C$22,P285,Законод!$C$22*'01_Доходи'!P284),IF($B$281="Лікар-педіатр","x",IF($B$281="Лікар-терапевт",IF(S285&lt;=Законод!$C$26,P285,Законод!$C$26*'01_Доходи'!P284),0)))</f>
        <v>0</v>
      </c>
      <c r="Q286" s="181">
        <f>IF($B$281="Лікар загальної практики - сімейний лікар",IF(S285&lt;=Законод!$C$22,Q285,Законод!$C$22*'01_Доходи'!Q284),IF($B$281="Лікар-педіатр","x",IF($B$281="Лікар-терапевт",IF(S285&lt;=Законод!$C$26,Q285,Законод!$C$26*'01_Доходи'!Q284),0)))</f>
        <v>0</v>
      </c>
      <c r="R286" s="181">
        <f>IF($B$281="Лікар загальної практики - сімейний лікар",IF(S285&lt;=Законод!$C$22,R285,Законод!$C$22*'01_Доходи'!R284),IF($B$281="Лікар-педіатр","x",IF($B$281="Лікар-терапевт",IF(S285&lt;=Законод!$C$26,R285,Законод!$C$26*'01_Доходи'!R284),0)))</f>
        <v>0</v>
      </c>
      <c r="S286" s="182">
        <f>SUM(N286:R286)</f>
        <v>0</v>
      </c>
      <c r="T286" s="767"/>
      <c r="U286" s="181">
        <f>IF($B$281="Лікар загальної практики - сімейний лікар",IF(Z285&lt;=Законод!$C$22,U285,Законод!$C$22*'01_Доходи'!U284),IF($B$281="Лікар-педіатр",IF(Z285&lt;=Законод!$C$18,U285,Законод!$C$18*'01_Доходи'!U284),IF($B$281="Лікар-терапевт","x",0)))</f>
        <v>0</v>
      </c>
      <c r="V286" s="181">
        <f>IF($B$281="Лікар загальної практики - сімейний лікар",IF(Z285&lt;=Законод!$C$22,V285,Законод!$C$22*'01_Доходи'!V284),IF($B$281="Лікар-педіатр",IF(Z285&lt;=Законод!$C$18,V285,Законод!$C$18*'01_Доходи'!V284),IF($B$281="Лікар-терапевт","x",0)))</f>
        <v>0</v>
      </c>
      <c r="W286" s="181">
        <f>IF($B$281="Лікар загальної практики - сімейний лікар",IF(Z285&lt;=Законод!$C$22,W285,Законод!$C$22*'01_Доходи'!W284),IF($B$281="Лікар-педіатр","x",IF($B$281="Лікар-терапевт",IF(Z285&lt;=Законод!$C$26,W285,Законод!$C$26*'01_Доходи'!W284),0)))</f>
        <v>0</v>
      </c>
      <c r="X286" s="181">
        <f>IF($B$281="Лікар загальної практики - сімейний лікар",IF(Z285&lt;=Законод!$C$22,X285,Законод!$C$22*'01_Доходи'!X284),IF($B$281="Лікар-педіатр","x",IF($B$281="Лікар-терапевт",IF(Z285&lt;=Законод!$C$26,X285,Законод!$C$26*'01_Доходи'!X284),0)))</f>
        <v>0</v>
      </c>
      <c r="Y286" s="181">
        <f>IF($B$281="Лікар загальної практики - сімейний лікар",IF(Z285&lt;=Законод!$C$22,Y285,Законод!$C$22*'01_Доходи'!Y284),IF($B$281="Лікар-педіатр","x",IF($B$281="Лікар-терапевт",IF(Z285&lt;=Законод!$C$26,Y285,Законод!$C$26*'01_Доходи'!Y284),0)))</f>
        <v>0</v>
      </c>
      <c r="Z286" s="182">
        <f>SUM(U286:Y286)</f>
        <v>0</v>
      </c>
      <c r="AA286" s="767"/>
      <c r="AB286" s="181">
        <f>IF($B$281="Лікар загальної практики - сімейний лікар",IF(AG285&lt;=Законод!$C$22,AB285,Законод!$C$22*'01_Доходи'!AB284),IF($B$281="Лікар-педіатр",IF(AG285&lt;=Законод!$C$18,AB285,Законод!$C$18*'01_Доходи'!AB284),IF($B$281="Лікар-терапевт","x",0)))</f>
        <v>0</v>
      </c>
      <c r="AC286" s="181">
        <f>IF($B$281="Лікар загальної практики - сімейний лікар",IF(AG285&lt;=Законод!$C$22,AC285,Законод!$C$22*'01_Доходи'!AC284),IF($B$281="Лікар-педіатр",IF(AG285&lt;=Законод!$C$18,AC285,Законод!$C$18*'01_Доходи'!AC284),IF($B$281="Лікар-терапевт","x",0)))</f>
        <v>0</v>
      </c>
      <c r="AD286" s="181">
        <f>IF($B$281="Лікар загальної практики - сімейний лікар",IF(AG285&lt;=Законод!$C$22,AD285,Законод!$C$22*'01_Доходи'!AD284),IF($B$281="Лікар-педіатр","x",IF($B$281="Лікар-терапевт",IF(AG285&lt;=Законод!$C$26,AD285,Законод!$C$26*'01_Доходи'!AD284),0)))</f>
        <v>0</v>
      </c>
      <c r="AE286" s="181">
        <f>IF($B$281="Лікар загальної практики - сімейний лікар",IF(AG285&lt;=Законод!$C$22,AE285,Законод!$C$22*'01_Доходи'!AE284),IF($B$281="Лікар-педіатр","x",IF($B$281="Лікар-терапевт",IF(AG285&lt;=Законод!$C$26,AE285,Законод!$C$26*'01_Доходи'!AE284),0)))</f>
        <v>0</v>
      </c>
      <c r="AF286" s="181">
        <f>IF($B$281="Лікар загальної практики - сімейний лікар",IF(AG285&lt;=Законод!$C$22,AF285,Законод!$C$22*'01_Доходи'!AF284),IF($B$281="Лікар-педіатр","x",IF($B$281="Лікар-терапевт",IF(AG285&lt;=Законод!$C$26,AF285,Законод!$C$26*'01_Доходи'!AF284),0)))</f>
        <v>0</v>
      </c>
      <c r="AG286" s="182">
        <f>SUM(AB286:AF286)</f>
        <v>0</v>
      </c>
      <c r="AH286" s="767"/>
      <c r="AI286" s="174"/>
      <c r="AJ286" s="771"/>
      <c r="AK286" s="774"/>
      <c r="AL286" s="774"/>
      <c r="AM286" s="318" t="s">
        <v>186</v>
      </c>
      <c r="AN286" s="183">
        <f>IF(B281="Лікар загальної практики - сімейний лікар",G286*Законод!$C$11+'01_Доходи'!H286*Законод!$D$11+'01_Доходи'!I286*Законод!$E$11+'01_Доходи'!J286*Законод!$F$11+'01_Доходи'!K286*Законод!$G$11,IF(B281="Лікар-педіатр",G286*Законод!$C$11+'01_Доходи'!H286*Законод!$D$11,IF(B281="Лікар-терапевт",'01_Доходи'!I286*Законод!$E$11+'01_Доходи'!J286*Законод!$F$11+'01_Доходи'!K286*Законод!$G$11,0)))</f>
        <v>0</v>
      </c>
      <c r="AO286" s="183">
        <f>IF(B281="Лікар загальної практики - сімейний лікар",N286*Законод!$C$11+'01_Доходи'!O286*Законод!$D$11+'01_Доходи'!P286*Законод!$E$11+'01_Доходи'!Q286*Законод!$F$11+'01_Доходи'!R286*Законод!$G$11,IF(B281="Лікар-педіатр",N286*Законод!$C$11+'01_Доходи'!O286*Законод!$D$11,IF(B281="Лікар-терапевт",'01_Доходи'!P286*Законод!$E$11+'01_Доходи'!Q286*Законод!$F$11+'01_Доходи'!R286*Законод!$G$11,0)))</f>
        <v>0</v>
      </c>
      <c r="AP286" s="183">
        <f>IF(B281="Лікар загальної практики - сімейний лікар",U286*Законод!$C$11+'01_Доходи'!V286*Законод!$D$11+'01_Доходи'!W286*Законод!$E$11+'01_Доходи'!X286*Законод!$F$11+'01_Доходи'!Y286*Законод!$G$11,IF(B281="Лікар-педіатр",U286*Законод!$C$11+'01_Доходи'!V286*Законод!$D$11,IF(B281="Лікар-терапевт",'01_Доходи'!W286*Законод!$E$11+'01_Доходи'!X286*Законод!$F$11+'01_Доходи'!Y286*Законод!$G$11,0)))</f>
        <v>0</v>
      </c>
      <c r="AQ286" s="183">
        <f>IF(B281="Лікар загальної практики - сімейний лікар",AB286*Законод!$C$11+'01_Доходи'!AC286*Законод!$D$11+'01_Доходи'!AD286*Законод!$E$11+'01_Доходи'!AE286*Законод!$F$11+'01_Доходи'!AF286*Законод!$G$11,IF(B281="Лікар-педіатр",AB286*Законод!$C$11+'01_Доходи'!AC286*Законод!$D$11,IF(B281="Лікар-терапевт",'01_Доходи'!AD286*Законод!$E$11+'01_Доходи'!AE286*Законод!$F$11+'01_Доходи'!AF286*Законод!$G$11,0)))</f>
        <v>0</v>
      </c>
      <c r="AR286" s="184">
        <f>SUM(AN286:AQ286)</f>
        <v>0</v>
      </c>
    </row>
    <row r="287" spans="1:44" s="52" customFormat="1" ht="31.9" customHeight="1" x14ac:dyDescent="0.25">
      <c r="A287" s="170"/>
      <c r="B287" s="763"/>
      <c r="C287" s="764"/>
      <c r="D287" s="765"/>
      <c r="E287" s="765"/>
      <c r="F287" s="211" t="str">
        <f>IF(B281="Лікар-педіатр",Законод!$E$17,IF(B281="Лікар загальної практики - сімейний лікар",Законод!$E$21,IF(B281="Лікар-терапевт",Законод!$E$25,"х")))</f>
        <v>х</v>
      </c>
      <c r="G287" s="776" t="s">
        <v>158</v>
      </c>
      <c r="H287" s="776"/>
      <c r="I287" s="776"/>
      <c r="J287" s="776"/>
      <c r="K287" s="776"/>
      <c r="L287" s="169">
        <f>IF($B$281="Лікар загальної практики - сімейний лікар",IF(L285&lt;Законод!$C$22,0,(IF(AND(L285&gt;=Законод!$E$22,L285&lt;=Законод!$E$23),L285-Законод!$C$22,IF('01_Доходи'!L285&gt;=Законод!$F$22,Законод!$E$24,0)))),IF($B$281="Лікар-педіатр",IF(L285&lt;Законод!$C$18,0,(IF(AND(L285&gt;=Законод!$E$18,L285&lt;=Законод!$E$19),L285-Законод!$C$18,IF('01_Доходи'!L285&gt;=Законод!$F$18,Законод!$E$20,0)))),IF($B$281="Лікар-терапевт",IF(L285&lt;Законод!$C$26,0,(IF(AND(L285&gt;=Законод!$E$26,L285&lt;=Законод!$E$27),L285-Законод!$C$26,IF('01_Доходи'!L285&gt;=Законод!$F$26,Законод!$E$28,0)))),0)))</f>
        <v>0</v>
      </c>
      <c r="M287" s="767"/>
      <c r="N287" s="776" t="s">
        <v>158</v>
      </c>
      <c r="O287" s="776"/>
      <c r="P287" s="776"/>
      <c r="Q287" s="776"/>
      <c r="R287" s="776"/>
      <c r="S287" s="169">
        <f>IF($B$281="Лікар загальної практики - сімейний лікар",IF(S285&lt;Законод!$C$22,0,(IF(AND(S285&gt;=Законод!$E$22,S285&lt;=Законод!$E$23),S285-Законод!$C$22,IF('01_Доходи'!S285&gt;=Законод!$F$22,Законод!$E$24,0)))),IF($B$281="Лікар-педіатр",IF(S285&lt;Законод!$C$18,0,(IF(AND(S285&gt;=Законод!$E$18,S285&lt;=Законод!$E$19),S285-Законод!$C$18,IF('01_Доходи'!S285&gt;=Законод!$F$18,Законод!$E$20,0)))),IF($B$281="Лікар-терапевт",IF(S285&lt;Законод!$C$26,0,(IF(AND(S285&gt;=Законод!$E$26,S285&lt;=Законод!$E$27),S285-Законод!$C$26,IF('01_Доходи'!S285&gt;=Законод!$F$26,Законод!$E$28,0)))),0)))</f>
        <v>0</v>
      </c>
      <c r="T287" s="767"/>
      <c r="U287" s="776" t="s">
        <v>158</v>
      </c>
      <c r="V287" s="776"/>
      <c r="W287" s="776"/>
      <c r="X287" s="776"/>
      <c r="Y287" s="776"/>
      <c r="Z287" s="169">
        <f>IF($B$281="Лікар загальної практики - сімейний лікар",IF(Z285&lt;Законод!$C$22,0,(IF(AND(Z285&gt;=Законод!$E$22,Z285&lt;=Законод!$E$23),Z285-Законод!$C$22,IF('01_Доходи'!Z285&gt;=Законод!$F$22,Законод!$E$24,0)))),IF($B$281="Лікар-педіатр",IF(Z285&lt;Законод!$C$18,0,(IF(AND(Z285&gt;=Законод!$E$18,Z285&lt;=Законод!$E$19),Z285-Законод!$C$18,IF('01_Доходи'!Z285&gt;=Законод!$F$18,Законод!$E$20,0)))),IF($B$281="Лікар-терапевт",IF(Z285&lt;Законод!$C$26,0,(IF(AND(Z285&gt;=Законод!$E$26,Z285&lt;=Законод!$E$27),Z285-Законод!$C$26,IF('01_Доходи'!Z285&gt;=Законод!$F$26,Законод!$E$28,0)))),0)))</f>
        <v>0</v>
      </c>
      <c r="AA287" s="767"/>
      <c r="AB287" s="776" t="s">
        <v>158</v>
      </c>
      <c r="AC287" s="776"/>
      <c r="AD287" s="776"/>
      <c r="AE287" s="776"/>
      <c r="AF287" s="776"/>
      <c r="AG287" s="169">
        <f>IF($B$281="Лікар загальної практики - сімейний лікар",IF(AG285&lt;Законод!$C$22,0,(IF(AND(AG285&gt;=Законод!$E$22,AG285&lt;=Законод!$E$23),AG285-Законод!$C$22,IF('01_Доходи'!AG285&gt;=Законод!$F$22,Законод!$E$24,0)))),IF($B$281="Лікар-педіатр",IF(AG285&lt;Законод!$C$18,0,(IF(AND(AG285&gt;=Законод!$E$18,AG285&lt;=Законод!$E$19),AG285-Законод!$C$18,IF('01_Доходи'!AG285&gt;=Законод!$F$18,Законод!$E$20,0)))),IF($B$281="Лікар-терапевт",IF(AG285&lt;Законод!$C$26,0,(IF(AND(AG285&gt;=Законод!$E$26,AG285&lt;=Законод!$E$27),AG285-Законод!$C$26,IF('01_Доходи'!AG285&gt;=Законод!$F$26,Законод!$E$28,0)))),0)))</f>
        <v>0</v>
      </c>
      <c r="AH287" s="767"/>
      <c r="AI287" s="174"/>
      <c r="AJ287" s="771"/>
      <c r="AK287" s="774"/>
      <c r="AL287" s="774"/>
      <c r="AM287" s="757" t="s">
        <v>187</v>
      </c>
      <c r="AN287" s="183">
        <f>IF(B281="Лікар загальної практики - сімейний лікар",L287*Законод!$C$9/4*Законод!$E$16,IF(B281="Лікар-педіатр",L287*Законод!$C$9/4*Законод!$E$16,IF(B281="Лікар-терапевт",L287*Законод!$C$9/4*Законод!$E$16,0)))</f>
        <v>0</v>
      </c>
      <c r="AO287" s="183">
        <f>IF(B281="Лікар загальної практики - сімейний лікар",S287*Законод!$C$9/4*Законод!$E$16,IF(B281="Лікар-педіатр",S287*Законод!$C$9/4*Законод!$E$16,IF(B281="Лікар-терапевт",S287*Законод!$C$9/4*Законод!$E$16,0)))</f>
        <v>0</v>
      </c>
      <c r="AP287" s="183">
        <f>IF(B281="Лікар загальної практики - сімейний лікар",Z287*Законод!$C$9/4*Законод!$E$16,IF(B281="Лікар-педіатр",Z287*Законод!$C$9/4*Законод!$E$16,IF(B281="Лікар-терапевт",Z287*Законод!$C$9/4*Законод!$E$16,0)))</f>
        <v>0</v>
      </c>
      <c r="AQ287" s="183">
        <f>IF(B281="Лікар загальної практики - сімейний лікар",AG287*Законод!$C$9/4*Законод!$E$16,IF(B281="Лікар-педіатр",AG287*Законод!$C$9/4*Законод!$E$16,IF(B281="Лікар-терапевт",AG287*Законод!$C$9/4*Законод!$E$16,0)))</f>
        <v>0</v>
      </c>
      <c r="AR287" s="184">
        <f>SUM(AN287:AQ287)</f>
        <v>0</v>
      </c>
    </row>
    <row r="288" spans="1:44" s="52" customFormat="1" ht="31.9" customHeight="1" x14ac:dyDescent="0.25">
      <c r="A288" s="170"/>
      <c r="B288" s="763"/>
      <c r="C288" s="764"/>
      <c r="D288" s="765"/>
      <c r="E288" s="765"/>
      <c r="F288" s="211" t="str">
        <f>IF(B281="Лікар-педіатр",Законод!$F$17,IF(B281="Лікар загальної практики - сімейний лікар",Законод!$F$21,IF(B281="Лікар-терапевт",Законод!$F$25,"х")))</f>
        <v>х</v>
      </c>
      <c r="G288" s="776" t="s">
        <v>158</v>
      </c>
      <c r="H288" s="776"/>
      <c r="I288" s="776"/>
      <c r="J288" s="776"/>
      <c r="K288" s="776"/>
      <c r="L288" s="169">
        <f>IF($B$281="Лікар загальної практики - сімейний лікар",IF(L285&lt;Законод!$C$22,0,(IF(AND(L285&gt;=Законод!$F$22,L285&lt;=Законод!$F$23),L285-Законод!$E$23,IF('01_Доходи'!L285&gt;=Законод!$G$22,Законод!$F$24,0)))),IF($B$281="Лікар-педіатр",IF(L285&lt;Законод!$C$18,0,(IF(AND(L285&gt;=Законод!$F$18,L285&lt;=Законод!$F$19),L285-Законод!$E$19,IF('01_Доходи'!L285&gt;=Законод!$G$18,Законод!$F$20,0)))),IF($B$281="Лікар-терапевт",IF(L285&lt;Законод!$C$26,0,(IF(AND(L285&gt;=Законод!$F$26,L285&lt;=Законод!$F$27),L285-Законод!$E$27,IF('01_Доходи'!L285&gt;=Законод!$G$26,Законод!$F$28,0)))),0)))</f>
        <v>0</v>
      </c>
      <c r="M288" s="767"/>
      <c r="N288" s="776" t="s">
        <v>158</v>
      </c>
      <c r="O288" s="776"/>
      <c r="P288" s="776"/>
      <c r="Q288" s="776"/>
      <c r="R288" s="776"/>
      <c r="S288" s="169">
        <f>IF($B$281="Лікар загальної практики - сімейний лікар",IF(S285&lt;Законод!$C$22,0,(IF(AND(S285&gt;=Законод!$F$22,S285&lt;=Законод!$F$23),S285-Законод!$E$23,IF('01_Доходи'!S285&gt;=Законод!$G$22,Законод!$F$24,0)))),IF($B$281="Лікар-педіатр",IF(S285&lt;Законод!$C$18,0,(IF(AND(S285&gt;=Законод!$F$18,S285&lt;=Законод!$F$19),S285-Законод!$E$19,IF('01_Доходи'!S285&gt;=Законод!$G$18,Законод!$F$20,0)))),IF($B$281="Лікар-терапевт",IF(S285&lt;Законод!$C$26,0,(IF(AND(S285&gt;=Законод!$F$26,S285&lt;=Законод!$F$27),S285-Законод!$E$27,IF('01_Доходи'!S285&gt;=Законод!$G$26,Законод!$F$28,0)))),0)))</f>
        <v>0</v>
      </c>
      <c r="T288" s="767"/>
      <c r="U288" s="776" t="s">
        <v>158</v>
      </c>
      <c r="V288" s="776"/>
      <c r="W288" s="776"/>
      <c r="X288" s="776"/>
      <c r="Y288" s="776"/>
      <c r="Z288" s="169">
        <f>IF($B$281="Лікар загальної практики - сімейний лікар",IF(Z285&lt;Законод!$C$22,0,(IF(AND(Z285&gt;=Законод!$F$22,Z285&lt;=Законод!$F$23),Z285-Законод!$E$23,IF('01_Доходи'!Z285&gt;=Законод!$G$22,Законод!$F$24,0)))),IF($B$281="Лікар-педіатр",IF(Z285&lt;Законод!$C$18,0,(IF(AND(Z285&gt;=Законод!$F$18,Z285&lt;=Законод!$F$19),Z285-Законод!$E$19,IF('01_Доходи'!Z285&gt;=Законод!$G$18,Законод!$F$20,0)))),IF($B$281="Лікар-терапевт",IF(Z285&lt;Законод!$C$26,0,(IF(AND(Z285&gt;=Законод!$F$26,Z285&lt;=Законод!$F$27),Z285-Законод!$E$27,IF('01_Доходи'!Z285&gt;=Законод!$G$26,Законод!$F$28,0)))),0)))</f>
        <v>0</v>
      </c>
      <c r="AA288" s="767"/>
      <c r="AB288" s="776" t="s">
        <v>158</v>
      </c>
      <c r="AC288" s="776"/>
      <c r="AD288" s="776"/>
      <c r="AE288" s="776"/>
      <c r="AF288" s="776"/>
      <c r="AG288" s="169">
        <f>IF($B$281="Лікар загальної практики - сімейний лікар",IF(AG285&lt;Законод!$C$22,0,(IF(AND(AG285&gt;=Законод!$F$22,AG285&lt;=Законод!$F$23),AG285-Законод!$E$23,IF('01_Доходи'!AG285&gt;=Законод!$G$22,Законод!$F$24,0)))),IF($B$281="Лікар-педіатр",IF(AG285&lt;Законод!$C$18,0,(IF(AND(AG285&gt;=Законод!$F$18,AG285&lt;=Законод!$F$19),AG285-Законод!$E$19,IF('01_Доходи'!AG285&gt;=Законод!$G$18,Законод!$F$20,0)))),IF($B$281="Лікар-терапевт",IF(AG285&lt;Законод!$C$26,0,(IF(AND(AG285&gt;=Законод!$F$26,AG285&lt;=Законод!$F$27),AG285-Законод!$E$27,IF('01_Доходи'!AG285&gt;=Законод!$G$26,Законод!$F$28,0)))),0)))</f>
        <v>0</v>
      </c>
      <c r="AH288" s="767"/>
      <c r="AI288" s="174"/>
      <c r="AJ288" s="771"/>
      <c r="AK288" s="774"/>
      <c r="AL288" s="774"/>
      <c r="AM288" s="758"/>
      <c r="AN288" s="183">
        <f>IF(B281="Лікар загальної практики - сімейний лікар",L288*Законод!$C$9/4*Законод!$F$16,IF(B281="Лікар-педіатр",L288*Законод!$C$9/4*Законод!$F$16,IF(B281="Лікар-терапевт",L288*Законод!$C$9/4*Законод!$F$16,0)))</f>
        <v>0</v>
      </c>
      <c r="AO288" s="183">
        <f>IF(B281="Лікар загальної практики - сімейний лікар",S288*Законод!$C$9/4*Законод!$F$16,IF(B281="Лікар-педіатр",S288*Законод!$C$9/4*Законод!$F$16,IF(B281="Лікар-терапевт",S288*Законод!$C$9/4*Законод!$F$16,0)))</f>
        <v>0</v>
      </c>
      <c r="AP288" s="183">
        <f>IF(B281="Лікар загальної практики - сімейний лікар",Z288*Законод!$C$9/4*Законод!$F$16,IF(B281="Лікар-педіатр",Z288*Законод!$C$9/4*Законод!$F$16,IF(B281="Лікар-терапевт",Z288*Законод!$C$9/4*Законод!$F$16,0)))</f>
        <v>0</v>
      </c>
      <c r="AQ288" s="183">
        <f>IF(B281="Лікар загальної практики - сімейний лікар",AG288*Законод!$C$9/4*Законод!$F$16,IF(B281="Лікар-педіатр",AG288*Законод!$C$9/4*Законод!$F$16,IF(B281="Лікар-терапевт",AG288*Законод!$C$9/4*Законод!$F$16,0)))</f>
        <v>0</v>
      </c>
      <c r="AR288" s="184">
        <f>SUM(AN288:AQ288)</f>
        <v>0</v>
      </c>
    </row>
    <row r="289" spans="1:44" s="52" customFormat="1" ht="31.9" customHeight="1" x14ac:dyDescent="0.25">
      <c r="A289" s="170"/>
      <c r="B289" s="763"/>
      <c r="C289" s="764"/>
      <c r="D289" s="765"/>
      <c r="E289" s="765"/>
      <c r="F289" s="211" t="str">
        <f>IF(B281="Лікар-педіатр",Законод!$G$17,IF(B281="Лікар загальної практики - сімейний лікар",Законод!$G$21,IF(B281="Лікар-терапевт",Законод!$G$25,"х")))</f>
        <v>х</v>
      </c>
      <c r="G289" s="776" t="s">
        <v>158</v>
      </c>
      <c r="H289" s="776"/>
      <c r="I289" s="776"/>
      <c r="J289" s="776"/>
      <c r="K289" s="776"/>
      <c r="L289" s="169">
        <f>IF($B$281="Лікар загальної практики - сімейний лікар",IF(L285&lt;Законод!$C$22,0,(IF(AND(L285&gt;=Законод!$G$22,L285&lt;=Законод!$G$23),L285-Законод!$F$23,IF('01_Доходи'!L285&gt;=Законод!$H$22,Законод!$G$24,0)))),IF($B$281="Лікар-педіатр",IF(L285&lt;Законод!$C$18,0,(IF(AND(L285&gt;=Законод!$G$18,L285&lt;=Законод!$G$19),L285-Законод!$F$19,IF('01_Доходи'!L285&gt;=Законод!$H$18,Законод!$G$20,0)))),IF($B$281="Лікар-терапевт",IF(L285&lt;Законод!$C$26,0,(IF(AND(L285&gt;=Законод!$G$26,L285&lt;=Законод!$G$27),L285-Законод!$F$27,IF('01_Доходи'!L285&gt;=Законод!$H$26,Законод!$G$28,0)))),0)))</f>
        <v>0</v>
      </c>
      <c r="M289" s="767"/>
      <c r="N289" s="776" t="s">
        <v>158</v>
      </c>
      <c r="O289" s="776"/>
      <c r="P289" s="776"/>
      <c r="Q289" s="776"/>
      <c r="R289" s="776"/>
      <c r="S289" s="169">
        <f>IF($B$281="Лікар загальної практики - сімейний лікар",IF(S285&lt;Законод!$C$22,0,(IF(AND(S285&gt;=Законод!$G$22,S285&lt;=Законод!$G$23),S285-Законод!$F$23,IF('01_Доходи'!S285&gt;=Законод!$H$22,Законод!$G$24,0)))),IF($B$281="Лікар-педіатр",IF(S285&lt;Законод!$C$18,0,(IF(AND(S285&gt;=Законод!$G$18,S285&lt;=Законод!$G$19),S285-Законод!$F$19,IF('01_Доходи'!S285&gt;=Законод!$H$18,Законод!$G$20,0)))),IF($B$281="Лікар-терапевт",IF(S285&lt;Законод!$C$26,0,(IF(AND(S285&gt;=Законод!$G$26,S285&lt;=Законод!$G$27),S285-Законод!$F$27,IF('01_Доходи'!S285&gt;=Законод!$H$26,Законод!$G$28,0)))),0)))</f>
        <v>0</v>
      </c>
      <c r="T289" s="767"/>
      <c r="U289" s="776" t="s">
        <v>158</v>
      </c>
      <c r="V289" s="776"/>
      <c r="W289" s="776"/>
      <c r="X289" s="776"/>
      <c r="Y289" s="776"/>
      <c r="Z289" s="169">
        <f>IF($B$281="Лікар загальної практики - сімейний лікар",IF(Z285&lt;Законод!$C$22,0,(IF(AND(Z285&gt;=Законод!$G$22,Z285&lt;=Законод!$G$23),Z285-Законод!$F$23,IF('01_Доходи'!Z285&gt;=Законод!$H$22,Законод!$G$24,0)))),IF($B$281="Лікар-педіатр",IF(Z285&lt;Законод!$C$18,0,(IF(AND(Z285&gt;=Законод!$G$18,Z285&lt;=Законод!$G$19),Z285-Законод!$F$19,IF('01_Доходи'!Z285&gt;=Законод!$H$18,Законод!$G$20,0)))),IF($B$281="Лікар-терапевт",IF(Z285&lt;Законод!$C$26,0,(IF(AND(Z285&gt;=Законод!$G$26,Z285&lt;=Законод!$G$27),Z285-Законод!$F$27,IF('01_Доходи'!Z285&gt;=Законод!$H$26,Законод!$G$28,0)))),0)))</f>
        <v>0</v>
      </c>
      <c r="AA289" s="767"/>
      <c r="AB289" s="776" t="s">
        <v>158</v>
      </c>
      <c r="AC289" s="776"/>
      <c r="AD289" s="776"/>
      <c r="AE289" s="776"/>
      <c r="AF289" s="776"/>
      <c r="AG289" s="169">
        <f>IF($B$281="Лікар загальної практики - сімейний лікар",IF(AG285&lt;Законод!$C$22,0,(IF(AND(AG285&gt;=Законод!$G$22,AG285&lt;=Законод!$G$23),AG285-Законод!$F$23,IF('01_Доходи'!AG285&gt;=Законод!$H$22,Законод!$G$24,0)))),IF($B$281="Лікар-педіатр",IF(AG285&lt;Законод!$C$18,0,(IF(AND(AG285&gt;=Законод!$G$18,AG285&lt;=Законод!$G$19),AG285-Законод!$F$19,IF('01_Доходи'!AG285&gt;=Законод!$H$18,Законод!$G$20,0)))),IF($B$281="Лікар-терапевт",IF(AG285&lt;Законод!$C$26,0,(IF(AND(AG285&gt;=Законод!$G$26,AG285&lt;=Законод!$G$27),AG285-Законод!$F$27,IF('01_Доходи'!AG285&gt;=Законод!$H$26,Законод!$G$28,0)))),0)))</f>
        <v>0</v>
      </c>
      <c r="AH289" s="767"/>
      <c r="AI289" s="174"/>
      <c r="AJ289" s="771"/>
      <c r="AK289" s="774"/>
      <c r="AL289" s="774"/>
      <c r="AM289" s="758"/>
      <c r="AN289" s="183">
        <f>IF(B281="Лікар загальної практики - сімейний лікар",L289*Законод!$C$9/4*Законод!$G$16,IF(B281="Лікар-педіатр",L289*Законод!$C$9/4*Законод!$G$16,IF(B281="Лікар-терапевт",L289*Законод!$C$9/4*Законод!$G$16,0)))</f>
        <v>0</v>
      </c>
      <c r="AO289" s="183">
        <f>IF(B281="Лікар загальної практики - сімейний лікар",S289*Законод!$C$9/4*Законод!$G$16,IF(B281="Лікар-педіатр",S289*Законод!$C$9/4*Законод!$G$16,IF(B281="Лікар-терапевт",S289*Законод!$C$9/4*Законод!$G$16,0)))</f>
        <v>0</v>
      </c>
      <c r="AP289" s="183">
        <f>IF(B281="Лікар загальної практики - сімейний лікар",Z289*Законод!$C$9/4*Законод!$G$16,IF(B281="Лікар-педіатр",Z289*Законод!$C$9/4*Законод!$G$16,IF(B281="Лікар-терапевт",Z289*Законод!$C$9/4*Законод!$G$16,0)))</f>
        <v>0</v>
      </c>
      <c r="AQ289" s="183">
        <f>IF(B281="Лікар загальної практики - сімейний лікар",AG289*Законод!$C$9/4*Законод!$G$16,IF(B281="Лікар-педіатр",AG289*Законод!$C$9/4*Законод!$G$16,IF(B281="Лікар-терапевт",AG289*Законод!$C$9/4*Законод!$G$16,0)))</f>
        <v>0</v>
      </c>
      <c r="AR289" s="184">
        <f t="shared" ref="AR289" si="66">SUM(AN289:AQ289)</f>
        <v>0</v>
      </c>
    </row>
    <row r="290" spans="1:44" s="52" customFormat="1" ht="31.9" customHeight="1" x14ac:dyDescent="0.25">
      <c r="A290" s="170"/>
      <c r="B290" s="763"/>
      <c r="C290" s="764"/>
      <c r="D290" s="765"/>
      <c r="E290" s="765"/>
      <c r="F290" s="211" t="str">
        <f>IF(B281="Лікар-педіатр",Законод!$H$17,IF(B281="Лікар загальної практики - сімейний лікар",Законод!$H$21,IF(B281="Лікар-терапевт",Законод!$H$25,"х")))</f>
        <v>х</v>
      </c>
      <c r="G290" s="776" t="s">
        <v>158</v>
      </c>
      <c r="H290" s="776"/>
      <c r="I290" s="776"/>
      <c r="J290" s="776"/>
      <c r="K290" s="776"/>
      <c r="L290" s="169">
        <f>IF($B$281="Лікар загальної практики - сімейний лікар",IF(L285&lt;Законод!$C$22,0,(IF(AND(L285&gt;=Законод!$H$22,L285&lt;=Законод!$H$23),L285-Законод!$G$23,IF('01_Доходи'!L285&gt;=Законод!$I$22,Законод!$H$24,0)))),IF($B$281="Лікар-педіатр",IF(L285&lt;Законод!$C$18,0,(IF(AND(L285&gt;=Законод!$H$18,L285&lt;=Законод!$H$19),L285-Законод!$G$19,IF('01_Доходи'!L285&gt;=Законод!$I$18,Законод!$H$20,0)))),IF($B$281="Лікар-терапевт",IF(L285&lt;Законод!$C$26,0,(IF(AND(L285&gt;=Законод!$H$26,L285&lt;=Законод!$H$27),L285-Законод!$G$27,IF(L285&gt;=Законод!$I$26,Законод!$H$28,0)))),0)))</f>
        <v>0</v>
      </c>
      <c r="M290" s="767"/>
      <c r="N290" s="776" t="s">
        <v>158</v>
      </c>
      <c r="O290" s="776"/>
      <c r="P290" s="776"/>
      <c r="Q290" s="776"/>
      <c r="R290" s="776"/>
      <c r="S290" s="169">
        <f>IF($B$281="Лікар загальної практики - сімейний лікар",IF(S285&lt;Законод!$C$22,0,(IF(AND(S285&gt;=Законод!$H$22,S285&lt;=Законод!$H$23),S285-Законод!$G$23,IF('01_Доходи'!S285&gt;=Законод!$I$22,Законод!$H$24,0)))),IF($B$281="Лікар-педіатр",IF(S285&lt;Законод!$C$18,0,(IF(AND(S285&gt;=Законод!$H$18,S285&lt;=Законод!$H$19),S285-Законод!$G$19,IF('01_Доходи'!S285&gt;=Законод!$I$18,Законод!$H$20,0)))),IF($B$281="Лікар-терапевт",IF(S285&lt;Законод!$C$26,0,(IF(AND(S285&gt;=Законод!$H$26,S285&lt;=Законод!$H$27),S285-Законод!$G$27,IF(S285&gt;=Законод!$I$26,Законод!$H$28,0)))),0)))</f>
        <v>0</v>
      </c>
      <c r="T290" s="767"/>
      <c r="U290" s="776" t="s">
        <v>158</v>
      </c>
      <c r="V290" s="776"/>
      <c r="W290" s="776"/>
      <c r="X290" s="776"/>
      <c r="Y290" s="776"/>
      <c r="Z290" s="169">
        <f>IF($B$281="Лікар загальної практики - сімейний лікар",IF(Z285&lt;Законод!$C$22,0,(IF(AND(Z285&gt;=Законод!$H$22,Z285&lt;=Законод!$H$23),Z285-Законод!$G$23,IF('01_Доходи'!Z285&gt;=Законод!$I$22,Законод!$H$24,0)))),IF($B$281="Лікар-педіатр",IF(Z285&lt;Законод!$C$18,0,(IF(AND(Z285&gt;=Законод!$H$18,Z285&lt;=Законод!$H$19),Z285-Законод!$G$19,IF('01_Доходи'!Z285&gt;=Законод!$I$18,Законод!$H$20,0)))),IF($B$281="Лікар-терапевт",IF(Z285&lt;Законод!$C$26,0,(IF(AND(Z285&gt;=Законод!$H$26,Z285&lt;=Законод!$H$27),Z285-Законод!$G$27,IF(Z285&gt;=Законод!$I$26,Законод!$H$28,0)))),0)))</f>
        <v>0</v>
      </c>
      <c r="AA290" s="767"/>
      <c r="AB290" s="776" t="s">
        <v>158</v>
      </c>
      <c r="AC290" s="776"/>
      <c r="AD290" s="776"/>
      <c r="AE290" s="776"/>
      <c r="AF290" s="776"/>
      <c r="AG290" s="169">
        <f>IF($B$281="Лікар загальної практики - сімейний лікар",IF(AG285&lt;Законод!$C$22,0,(IF(AND(AG285&gt;=Законод!$H$22,AG285&lt;=Законод!$H$23),AG285-Законод!$G$23,IF('01_Доходи'!AG285&gt;=Законод!$I$22,Законод!$H$24,0)))),IF($B$281="Лікар-педіатр",IF(AG285&lt;Законод!$C$18,0,(IF(AND(AG285&gt;=Законод!$H$18,AG285&lt;=Законод!$H$19),AG285-Законод!$G$19,IF('01_Доходи'!AG285&gt;=Законод!$I$18,Законод!$H$20,0)))),IF($B$281="Лікар-терапевт",IF(AG285&lt;Законод!$C$26,0,(IF(AND(AG285&gt;=Законод!$H$26,AG285&lt;=Законод!$H$27),AG285-Законод!$G$27,IF(AG285&gt;=Законод!$I$26,Законод!$H$28,0)))),0)))</f>
        <v>0</v>
      </c>
      <c r="AH290" s="767"/>
      <c r="AI290" s="174"/>
      <c r="AJ290" s="771"/>
      <c r="AK290" s="774"/>
      <c r="AL290" s="774"/>
      <c r="AM290" s="758"/>
      <c r="AN290" s="183">
        <f>IF(B281="Лікар загальної практики - сімейний лікар",L290*Законод!$C$9/4*Законод!$H$16,IF(B281="Лікар-педіатр",L290*Законод!$C$9/4*Законод!$H$16,IF(B281="Лікар-терапевт",L290*Законод!$C$9/4*Законод!$H$16,0)))</f>
        <v>0</v>
      </c>
      <c r="AO290" s="183">
        <f>IF(B281="Лікар загальної практики - сімейний лікар",S290*Законод!$C$9/4*Законод!$H$16,IF(B281="Лікар-педіатр",S290*Законод!$C$9/4*Законод!$H$16,IF(B281="Лікар-терапевт",S290*Законод!$C$9/4*Законод!$H$16,0)))</f>
        <v>0</v>
      </c>
      <c r="AP290" s="183">
        <f>IF(B281="Лікар загальної практики - сімейний лікар",Z290*Законод!$C$9/4*Законод!$H$16,IF(B281="Лікар-педіатр",Z290*Законод!$C$9/4*Законод!$H$16,IF(B281="Лікар-терапевт",Z290*Законод!$C$9/4*Законод!$H$16,0)))</f>
        <v>0</v>
      </c>
      <c r="AQ290" s="183">
        <f>IF(B281="Лікар загальної практики - сімейний лікар",AG290*Законод!$C$9/4*Законод!$H$16,IF(B281="Лікар-педіатр",AG290*Законод!$C$9/4*Законод!$H$16,IF(B281="Лікар-терапевт",AG290*Законод!$C$9/4*Законод!$H$16,0)))</f>
        <v>0</v>
      </c>
      <c r="AR290" s="184">
        <f>SUM(AN290:AQ290)</f>
        <v>0</v>
      </c>
    </row>
    <row r="291" spans="1:44" s="52" customFormat="1" ht="31.9" customHeight="1" x14ac:dyDescent="0.25">
      <c r="A291" s="170"/>
      <c r="B291" s="763"/>
      <c r="C291" s="764"/>
      <c r="D291" s="765"/>
      <c r="E291" s="765"/>
      <c r="F291" s="211" t="str">
        <f>IF(B281="Лікар-педіатр",Законод!$I$17,IF(B281="Лікар загальної практики - сімейний лікар",Законод!$I$21,IF(B281="Лікар-терапевт",Законод!$I$25,"х")))</f>
        <v>х</v>
      </c>
      <c r="G291" s="776" t="s">
        <v>158</v>
      </c>
      <c r="H291" s="776"/>
      <c r="I291" s="776"/>
      <c r="J291" s="776"/>
      <c r="K291" s="776"/>
      <c r="L291" s="169">
        <f>IF($B$281="Лікар загальної практики - сімейний лікар",IF(L285&lt;Законод!$C$22,0,(IF(AND(L285&gt;=Законод!$I$22,L285&lt;=Законод!$I$23),L285-Законод!$H$23,IF('01_Доходи'!L285&gt;=Законод!$I$22,Законод!$I$24,0)))),IF($B$281="Лікар-педіатр",IF(L285&lt;Законод!$C$18,0,(IF(AND(L285&gt;=Законод!$I$18,L285&lt;=Законод!$I$19),L285-Законод!$H$19,IF('01_Доходи'!L285&gt;=Законод!$I$18,Законод!$H$20,0)))),IF($B$281="Лікар-терапевт",IF(L285&lt;Законод!$C$26,0,(IF(AND(L285&gt;=Законод!$I$26,L285&lt;=Законод!$I$27),L285-Законод!$H$27,IF('01_Доходи'!L285&gt;=Законод!$I$26,Законод!$H$28,0)))),0)))</f>
        <v>0</v>
      </c>
      <c r="M291" s="767"/>
      <c r="N291" s="776" t="s">
        <v>158</v>
      </c>
      <c r="O291" s="776"/>
      <c r="P291" s="776"/>
      <c r="Q291" s="776"/>
      <c r="R291" s="776"/>
      <c r="S291" s="169">
        <f>IF($B$281="Лікар загальної практики - сімейний лікар",IF(S285&lt;Законод!$C$22,0,(IF(AND(S285&gt;=Законод!$I$22,S285&lt;=Законод!$I$23),S285-Законод!$H$23,IF('01_Доходи'!S285&gt;=Законод!$I$22,Законод!$I$24,0)))),IF($B$281="Лікар-педіатр",IF(S285&lt;Законод!$C$18,0,(IF(AND(S285&gt;=Законод!$I$18,S285&lt;=Законод!$I$19),S285-Законод!$H$19,IF('01_Доходи'!S285&gt;=Законод!$I$18,Законод!$H$20,0)))),IF($B$281="Лікар-терапевт",IF(S285&lt;Законод!$C$26,0,(IF(AND(S285&gt;=Законод!$I$26,S285&lt;=Законод!$I$27),S285-Законод!$H$27,IF('01_Доходи'!S285&gt;=Законод!$I$26,Законод!$H$28,0)))),0)))</f>
        <v>0</v>
      </c>
      <c r="T291" s="767"/>
      <c r="U291" s="776" t="s">
        <v>158</v>
      </c>
      <c r="V291" s="776"/>
      <c r="W291" s="776"/>
      <c r="X291" s="776"/>
      <c r="Y291" s="776"/>
      <c r="Z291" s="169">
        <f>IF($B$281="Лікар загальної практики - сімейний лікар",IF(Z285&lt;Законод!$C$22,0,(IF(AND(Z285&gt;=Законод!$I$22,Z285&lt;=Законод!$I$23),Z285-Законод!$H$23,IF('01_Доходи'!Z285&gt;=Законод!$I$22,Законод!$I$24,0)))),IF($B$281="Лікар-педіатр",IF(Z285&lt;Законод!$C$18,0,(IF(AND(Z285&gt;=Законод!$I$18,Z285&lt;=Законод!$I$19),Z285-Законод!$H$19,IF('01_Доходи'!Z285&gt;=Законод!$I$18,Законод!$H$20,0)))),IF($B$281="Лікар-терапевт",IF(Z285&lt;Законод!$C$26,0,(IF(AND(Z285&gt;=Законод!$I$26,Z285&lt;=Законод!$I$27),Z285-Законод!$H$27,IF('01_Доходи'!Z285&gt;=Законод!$I$26,Законод!$H$28,0)))),0)))</f>
        <v>0</v>
      </c>
      <c r="AA291" s="767"/>
      <c r="AB291" s="776" t="s">
        <v>158</v>
      </c>
      <c r="AC291" s="776"/>
      <c r="AD291" s="776"/>
      <c r="AE291" s="776"/>
      <c r="AF291" s="776"/>
      <c r="AG291" s="169">
        <f>IF($B$281="Лікар загальної практики - сімейний лікар",IF(AG285&lt;Законод!$C$22,0,(IF(AND(AG285&gt;=Законод!$I$22,AG285&lt;=Законод!$I$23),AG285-Законод!$H$23,IF('01_Доходи'!AG285&gt;=Законод!$I$22,Законод!$I$24,0)))),IF($B$281="Лікар-педіатр",IF(AG285&lt;Законод!$C$18,0,(IF(AND(AG285&gt;=Законод!$I$18,AG285&lt;=Законод!$I$19),AG285-Законод!$H$19,IF('01_Доходи'!AG285&gt;=Законод!$I$18,Законод!$H$20,0)))),IF($B$281="Лікар-терапевт",IF(AG285&lt;Законод!$C$26,0,(IF(AND(AG285&gt;=Законод!$I$26,AG285&lt;=Законод!$I$27),AG285-Законод!$H$27,IF('01_Доходи'!AG285&gt;=Законод!$I$26,Законод!$H$28,0)))),0)))</f>
        <v>0</v>
      </c>
      <c r="AH291" s="767"/>
      <c r="AI291" s="174"/>
      <c r="AJ291" s="771"/>
      <c r="AK291" s="774"/>
      <c r="AL291" s="774"/>
      <c r="AM291" s="758"/>
      <c r="AN291" s="183">
        <f>IF(B281="Лікар загальної практики - сімейний лікар",L291*Законод!$C$9/4*Законод!$I$16,IF(B281="Лікар-педіатр",L291*Законод!$C$9/4*Законод!$I$16,IF(B281="Лікар-терапевт",L291*Законод!$C$9/4*Законод!$I$16,0)))</f>
        <v>0</v>
      </c>
      <c r="AO291" s="183">
        <f>IF(B281="Лікар загальної практики - сімейний лікар",S291*Законод!$C$9/4*Законод!$I$16,IF(B281="Лікар-педіатр",S291*Законод!$C$9/4*Законод!$I$16,IF(B281="Лікар-терапевт",S291*Законод!$C$9/4*Законод!$I$16,0)))</f>
        <v>0</v>
      </c>
      <c r="AP291" s="183">
        <f>IF(B281="Лікар загальної практики - сімейний лікар",Z291*Законод!$C$9/4*Законод!$I$16,IF(B281="Лікар-педіатр",Z291*Законод!$C$9/4*Законод!$I$16,IF(B281="Лікар-терапевт",Z291*Законод!$C$9/4*Законод!$I$16,0)))</f>
        <v>0</v>
      </c>
      <c r="AQ291" s="183">
        <f>IF(B281="Лікар загальної практики - сімейний лікар",AG291*Законод!$C$9/4*Законод!$I$16,IF(B281="Лікар-педіатр",AG291*Законод!$C$9/4*Законод!$I$16,IF(B281="Лікар-терапевт",AG291*Законод!$C$9/4*Законод!$I$16,0)))</f>
        <v>0</v>
      </c>
      <c r="AR291" s="184">
        <f>SUM(AN291:AQ291)</f>
        <v>0</v>
      </c>
    </row>
    <row r="292" spans="1:44" s="191" customFormat="1" ht="31.9" customHeight="1" thickBot="1" x14ac:dyDescent="0.3">
      <c r="A292" s="186"/>
      <c r="B292" s="763"/>
      <c r="C292" s="764"/>
      <c r="D292" s="765"/>
      <c r="E292" s="765"/>
      <c r="F292" s="212" t="str">
        <f>IF(B281="Лікар-педіатр",Законод!$J$17,IF(B281="Лікар загальної практики - сімейний лікар",Законод!$J$21,IF(B281="Лікар-терапевт",Законод!$J$25,"х")))</f>
        <v>х</v>
      </c>
      <c r="G292" s="777" t="s">
        <v>158</v>
      </c>
      <c r="H292" s="777"/>
      <c r="I292" s="777"/>
      <c r="J292" s="777"/>
      <c r="K292" s="777"/>
      <c r="L292" s="169">
        <f>IF($B$281="Лікар загальної практики - сімейний лікар",IF(L285&gt;=Законод!$J$22,'01_Доходи'!L285-('01_Доходи'!L286+'01_Доходи'!L287+'01_Доходи'!L288+'01_Доходи'!L289+'01_Доходи'!L290+'01_Доходи'!L291),0),IF($B$281="Лікар-педіатр",IF(L285&gt;=Законод!$J$18,'01_Доходи'!L285-('01_Доходи'!L286+'01_Доходи'!L287+'01_Доходи'!L288+'01_Доходи'!L289+'01_Доходи'!L290+'01_Доходи'!L291),0),IF($B$281="Лікар-терапевт",IF('01_Доходи'!L285&gt;=Законод!$J$26,L285-Законод!$I$27,0),0)))</f>
        <v>0</v>
      </c>
      <c r="M292" s="767"/>
      <c r="N292" s="777" t="s">
        <v>158</v>
      </c>
      <c r="O292" s="777"/>
      <c r="P292" s="777"/>
      <c r="Q292" s="777"/>
      <c r="R292" s="777"/>
      <c r="S292" s="169">
        <f>IF($B$281="Лікар загальної практики - сімейний лікар",IF(S285&gt;=Законод!$J$22,'01_Доходи'!S285-('01_Доходи'!S286+'01_Доходи'!S287+'01_Доходи'!S288+'01_Доходи'!S289+'01_Доходи'!S290+'01_Доходи'!S291),0),IF($B$281="Лікар-педіатр",IF(S285&gt;=Законод!$J$18,'01_Доходи'!S285-('01_Доходи'!S286+'01_Доходи'!S287+'01_Доходи'!S288+'01_Доходи'!S289+'01_Доходи'!S290+'01_Доходи'!S291),0),IF($B$281="Лікар-терапевт",IF('01_Доходи'!S285&gt;=Законод!$J$26,S285-Законод!$I$27,0),0)))</f>
        <v>0</v>
      </c>
      <c r="T292" s="767"/>
      <c r="U292" s="777" t="s">
        <v>158</v>
      </c>
      <c r="V292" s="777"/>
      <c r="W292" s="777"/>
      <c r="X292" s="777"/>
      <c r="Y292" s="777"/>
      <c r="Z292" s="169">
        <f>IF($B$281="Лікар загальної практики - сімейний лікар",IF(Z285&gt;=Законод!$J$22,'01_Доходи'!Z285-('01_Доходи'!Z286+'01_Доходи'!Z287+'01_Доходи'!Z288+'01_Доходи'!Z289+'01_Доходи'!Z290+'01_Доходи'!Z291),0),IF($B$281="Лікар-педіатр",IF(Z285&gt;=Законод!$J$18,'01_Доходи'!Z285-('01_Доходи'!Z286+'01_Доходи'!Z287+'01_Доходи'!Z288+'01_Доходи'!Z289+'01_Доходи'!Z290+'01_Доходи'!Z291),0),IF($B$281="Лікар-терапевт",IF('01_Доходи'!Z285&gt;=Законод!$J$26,Z285-Законод!$I$27,0),0)))</f>
        <v>0</v>
      </c>
      <c r="AA292" s="767"/>
      <c r="AB292" s="777" t="s">
        <v>158</v>
      </c>
      <c r="AC292" s="777"/>
      <c r="AD292" s="777"/>
      <c r="AE292" s="777"/>
      <c r="AF292" s="777"/>
      <c r="AG292" s="169">
        <f>IF($B$281="Лікар загальної практики - сімейний лікар",IF(AG285&gt;=Законод!$J$22,'01_Доходи'!AG285-('01_Доходи'!AG286+'01_Доходи'!AG287+'01_Доходи'!AG288+'01_Доходи'!AG289+'01_Доходи'!AG290+'01_Доходи'!AG291),0),IF($B$281="Лікар-педіатр",IF(AG285&gt;=Законод!$J$18,'01_Доходи'!AG285-('01_Доходи'!AG286+'01_Доходи'!AG287+'01_Доходи'!AG288+'01_Доходи'!AG289+'01_Доходи'!AG290+'01_Доходи'!AG291),0),IF($B$281="Лікар-терапевт",IF('01_Доходи'!AG285&gt;=Законод!$J$26,AG285-Законод!$I$27,0),0)))</f>
        <v>0</v>
      </c>
      <c r="AH292" s="767"/>
      <c r="AI292" s="188"/>
      <c r="AJ292" s="772"/>
      <c r="AK292" s="775"/>
      <c r="AL292" s="775"/>
      <c r="AM292" s="759"/>
      <c r="AN292" s="189">
        <f>IF(B281="Лікар загальної практики - сімейний лікар",L292*Законод!$C$9/4*Законод!$J$16,IF(B281="Лікар-педіатр",L292*Законод!$C$9/4*Законод!$J$16,IF(B281="Лікар-терапевт",L292*Законод!$C$9/4*Законод!$J$16,0)))</f>
        <v>0</v>
      </c>
      <c r="AO292" s="189">
        <f>IF(B281="Лікар загальної практики - сімейний лікар",S292*Законод!$C$9/4*Законод!$J$16,IF(B281="Лікар-педіатр",S292*Законод!$C$9/4*Законод!$J$16,IF(B281="Лікар-терапевт",S292*Законод!$C$9/4*Законод!$J$16,0)))</f>
        <v>0</v>
      </c>
      <c r="AP292" s="189">
        <f>IF(B281="Лікар загальної практики - сімейний лікар",S292*Законод!$C$9/4*Законод!$J$16,IF(B281="Лікар-педіатр",S292*Законод!$C$9/4*Законод!$J$16,IF(B281="Лікар-терапевт",S292*Законод!$C$9/4*Законод!$J$16,0)))</f>
        <v>0</v>
      </c>
      <c r="AQ292" s="189">
        <f>IF(B281="Лікар загальної практики - сімейний лікар",AG292*Законод!$C$9/4*Законод!$J$16,IF(B281="Лікар-педіатр",AG292*Законод!$C$9/4*Законод!$J$16,IF(B281="Лікар-терапевт",AG292*Законод!$C$9/4*Законод!$J$16,0)))</f>
        <v>0</v>
      </c>
      <c r="AR292" s="190">
        <f t="shared" ref="AR292" si="67">SUM(AN292:AQ292)</f>
        <v>0</v>
      </c>
    </row>
    <row r="293" spans="1:44" s="220" customFormat="1" ht="23.45" customHeight="1" thickBot="1" x14ac:dyDescent="0.3">
      <c r="A293" s="216"/>
      <c r="B293" s="217"/>
      <c r="C293" s="217"/>
      <c r="D293" s="217"/>
      <c r="E293" s="217"/>
      <c r="F293" s="218"/>
      <c r="G293" s="219"/>
      <c r="H293" s="219"/>
      <c r="L293" s="221"/>
      <c r="S293" s="221"/>
      <c r="Z293" s="221"/>
      <c r="AG293" s="221"/>
      <c r="AM293" s="222"/>
      <c r="AR293" s="223"/>
    </row>
    <row r="294" spans="1:44" s="164" customFormat="1" ht="27.6" customHeight="1" x14ac:dyDescent="0.3">
      <c r="A294" s="167">
        <f>A281+1</f>
        <v>21</v>
      </c>
      <c r="B294" s="763"/>
      <c r="C294" s="764"/>
      <c r="D294" s="765"/>
      <c r="E294" s="765"/>
      <c r="F294" s="207" t="s">
        <v>422</v>
      </c>
      <c r="G294" s="169">
        <f>IF($B$294="Лікар-педіатр",G297*L294,IF($B$294="Лікар-терапевт","х",IF($B$294="Лікар загальної практики - сімейний лікар",G297*L294,0)))</f>
        <v>0</v>
      </c>
      <c r="H294" s="169">
        <f>IF($B$294="Лікар-педіатр",H297*L294,IF($B$294="Лікар-терапевт","х",IF($B$294="Лікар загальної практики - сімейний лікар",H297*L294,0)))</f>
        <v>0</v>
      </c>
      <c r="I294" s="169">
        <f>IF($B$294="Лікар-педіатр","x",IF($B$294="Лікар-терапевт",I297*L294,IF($B$294="Лікар загальної практики - сімейний лікар",I297*L294,0)))</f>
        <v>0</v>
      </c>
      <c r="J294" s="169">
        <f>IF($B$294="Лікар-педіатр","x",IF($B$294="Лікар-терапевт",J297*L294,IF($B$294="Лікар загальної практики - сімейний лікар",J297*L294,0)))</f>
        <v>0</v>
      </c>
      <c r="K294" s="169">
        <f>IF($B$294="Лікар-педіатр","x",IF($B$294="Лікар-терапевт",K297*L294,IF($B$294="Лікар загальної практики - сімейний лікар",K297*L294,0)))</f>
        <v>0</v>
      </c>
      <c r="L294" s="542">
        <v>0</v>
      </c>
      <c r="M294" s="767">
        <v>0</v>
      </c>
      <c r="N294" s="169">
        <f>IF($B$294="Лікар-педіатр",N297*S294,IF($B$294="Лікар-терапевт","х",IF($B$294="Лікар загальної практики - сімейний лікар",N297*S294,0)))</f>
        <v>0</v>
      </c>
      <c r="O294" s="169">
        <f>IF($B$294="Лікар-педіатр",O297*S294,IF($B$294="Лікар-терапевт","х",IF($B$294="Лікар загальної практики - сімейний лікар",O297*S294,0)))</f>
        <v>0</v>
      </c>
      <c r="P294" s="169">
        <f>IF($B$294="Лікар-педіатр","x",IF($B$294="Лікар-терапевт",P297*S294,IF($B$294="Лікар загальної практики - сімейний лікар",P297*S294,0)))</f>
        <v>0</v>
      </c>
      <c r="Q294" s="169">
        <f>IF($B$294="Лікар-педіатр","x",IF($B$294="Лікар-терапевт",Q297*S294,IF($B$294="Лікар загальної практики - сімейний лікар",Q297*S294,0)))</f>
        <v>0</v>
      </c>
      <c r="R294" s="169">
        <f>IF($B$294="Лікар-педіатр","x",IF($B$294="Лікар-терапевт",R297*S294,IF($B$294="Лікар загальної практики - сімейний лікар",R297*S294,0)))</f>
        <v>0</v>
      </c>
      <c r="S294" s="542">
        <v>0</v>
      </c>
      <c r="T294" s="767">
        <v>0</v>
      </c>
      <c r="U294" s="169">
        <f>IF($B$294="Лікар-педіатр",U297*Z294,IF($B$294="Лікар-терапевт","х",IF($B$294="Лікар загальної практики - сімейний лікар",U297*Z294,0)))</f>
        <v>0</v>
      </c>
      <c r="V294" s="169">
        <f>IF($B$294="Лікар-педіатр",V297*Z294,IF($B$294="Лікар-терапевт","х",IF($B$294="Лікар загальної практики - сімейний лікар",V297*Z294,0)))</f>
        <v>0</v>
      </c>
      <c r="W294" s="169">
        <f>IF($B$294="Лікар-педіатр","x",IF($B$294="Лікар-терапевт",W297*Z294,IF($B$294="Лікар загальної практики - сімейний лікар",W297*Z294,0)))</f>
        <v>0</v>
      </c>
      <c r="X294" s="169">
        <f>IF($B$294="Лікар-педіатр","x",IF($B$294="Лікар-терапевт",X297*Z294,IF($B$294="Лікар загальної практики - сімейний лікар",X297*Z294,0)))</f>
        <v>0</v>
      </c>
      <c r="Y294" s="169">
        <f>IF($B$294="Лікар-педіатр","x",IF($B$294="Лікар-терапевт",Y297*Z294,IF($B$294="Лікар загальної практики - сімейний лікар",Y297*Z294,0)))</f>
        <v>0</v>
      </c>
      <c r="Z294" s="542">
        <v>0</v>
      </c>
      <c r="AA294" s="767">
        <v>0</v>
      </c>
      <c r="AB294" s="169">
        <f>IF($B$294="Лікар-педіатр",AB297*AG294,IF($B$294="Лікар-терапевт","х",IF($B$294="Лікар загальної практики - сімейний лікар",AB297*AG294,0)))</f>
        <v>0</v>
      </c>
      <c r="AC294" s="169">
        <f>IF($B$294="Лікар-педіатр",AC297*AG294,IF($B$294="Лікар-терапевт","х",IF($B$294="Лікар загальної практики - сімейний лікар",AC297*AG294,0)))</f>
        <v>0</v>
      </c>
      <c r="AD294" s="169">
        <f>IF($B$294="Лікар-педіатр","x",IF($B$294="Лікар-терапевт",AD297*AG294,IF($B$294="Лікар загальної практики - сімейний лікар",AD297*AG294,0)))</f>
        <v>0</v>
      </c>
      <c r="AE294" s="169">
        <f>IF($B$294="Лікар-педіатр","x",IF($B$294="Лікар-терапевт",AE297*AG294,IF($B$294="Лікар загальної практики - сімейний лікар",AE297*AG294,0)))</f>
        <v>0</v>
      </c>
      <c r="AF294" s="169">
        <f>IF($B$294="Лікар-педіатр","x",IF($B$294="Лікар-терапевт",AF297*AG294,IF($B$294="Лікар загальної практики - сімейний лікар",AF297*AG294,0)))</f>
        <v>0</v>
      </c>
      <c r="AG294" s="542">
        <v>0</v>
      </c>
      <c r="AH294" s="767">
        <v>0</v>
      </c>
      <c r="AI294" s="525">
        <f>A294</f>
        <v>21</v>
      </c>
      <c r="AJ294" s="770">
        <f>B294</f>
        <v>0</v>
      </c>
      <c r="AK294" s="773">
        <f>C294</f>
        <v>0</v>
      </c>
      <c r="AL294" s="773">
        <f>D294</f>
        <v>0</v>
      </c>
      <c r="AM294" s="760" t="s">
        <v>568</v>
      </c>
      <c r="AN294" s="778">
        <f>SUM(AN299:AN305)</f>
        <v>0</v>
      </c>
      <c r="AO294" s="778">
        <f>SUM(AO299:AO305)</f>
        <v>0</v>
      </c>
      <c r="AP294" s="778">
        <f>SUM(AP299:AP305)</f>
        <v>0</v>
      </c>
      <c r="AQ294" s="778">
        <f>SUM(AQ299:AQ305)</f>
        <v>0</v>
      </c>
      <c r="AR294" s="781">
        <f>SUM(AN294:AQ298)</f>
        <v>0</v>
      </c>
    </row>
    <row r="295" spans="1:44" s="52" customFormat="1" ht="28.15" customHeight="1" x14ac:dyDescent="0.25">
      <c r="A295" s="170"/>
      <c r="B295" s="763"/>
      <c r="C295" s="764"/>
      <c r="D295" s="765"/>
      <c r="E295" s="765"/>
      <c r="F295" s="207" t="s">
        <v>423</v>
      </c>
      <c r="G295" s="169">
        <f>IF($B$294="Лікар-педіатр",G297*L295,IF($B$294="Лікар-терапевт","х",IF($B$294="Лікар загальної практики - сімейний лікар",G297*L295,0)))</f>
        <v>0</v>
      </c>
      <c r="H295" s="169">
        <f>IF($B$294="Лікар-педіатр",H297*L295,IF($B$294="Лікар-терапевт","х",IF($B$294="Лікар загальної практики - сімейний лікар",H297*L295,0)))</f>
        <v>0</v>
      </c>
      <c r="I295" s="169">
        <f>IF($B$294="Лікар-педіатр","x",IF($B$294="Лікар-терапевт",I297*L295,IF($B$294="Лікар загальної практики - сімейний лікар",I297*L295,0)))</f>
        <v>0</v>
      </c>
      <c r="J295" s="169">
        <f>IF($B$294="Лікар-педіатр","x",IF($B$294="Лікар-терапевт",J297*L295,IF($B$294="Лікар загальної практики - сімейний лікар",J297*L295,0)))</f>
        <v>0</v>
      </c>
      <c r="K295" s="169">
        <f>IF($B$294="Лікар-педіатр","x",IF($B$294="Лікар-терапевт",K297*L295,IF($B$294="Лікар загальної практики - сімейний лікар",K297*L295,0)))</f>
        <v>0</v>
      </c>
      <c r="L295" s="542">
        <v>0</v>
      </c>
      <c r="M295" s="767"/>
      <c r="N295" s="169">
        <f>IF($B$294="Лікар-педіатр",N297*S295,IF($B$294="Лікар-терапевт","х",IF($B$294="Лікар загальної практики - сімейний лікар",N297*S295,0)))</f>
        <v>0</v>
      </c>
      <c r="O295" s="169">
        <f>IF($B$294="Лікар-педіатр",O297*S295,IF($B$294="Лікар-терапевт","х",IF($B$294="Лікар загальної практики - сімейний лікар",O297*S295,0)))</f>
        <v>0</v>
      </c>
      <c r="P295" s="169">
        <f>IF($B$294="Лікар-педіатр","x",IF($B$294="Лікар-терапевт",P297*S295,IF($B$294="Лікар загальної практики - сімейний лікар",P297*S295,0)))</f>
        <v>0</v>
      </c>
      <c r="Q295" s="169">
        <f>IF($B$294="Лікар-педіатр","x",IF($B$294="Лікар-терапевт",Q297*S295,IF($B$294="Лікар загальної практики - сімейний лікар",Q297*S295,0)))</f>
        <v>0</v>
      </c>
      <c r="R295" s="169">
        <f>IF($B$294="Лікар-педіатр","x",IF($B$294="Лікар-терапевт",R297*S295,IF($B$294="Лікар загальної практики - сімейний лікар",R297*S295,0)))</f>
        <v>0</v>
      </c>
      <c r="S295" s="542">
        <v>0</v>
      </c>
      <c r="T295" s="767"/>
      <c r="U295" s="169">
        <f>IF($B$294="Лікар-педіатр",U297*Z295,IF($B$294="Лікар-терапевт","х",IF($B$294="Лікар загальної практики - сімейний лікар",U297*Z295,0)))</f>
        <v>0</v>
      </c>
      <c r="V295" s="169">
        <f>IF($B$294="Лікар-педіатр",V297*Z295,IF($B$294="Лікар-терапевт","х",IF($B$294="Лікар загальної практики - сімейний лікар",V297*Z295,0)))</f>
        <v>0</v>
      </c>
      <c r="W295" s="169">
        <f>IF($B$294="Лікар-педіатр","x",IF($B$294="Лікар-терапевт",W297*Z295,IF($B$294="Лікар загальної практики - сімейний лікар",W297*Z295,0)))</f>
        <v>0</v>
      </c>
      <c r="X295" s="169">
        <f>IF($B$294="Лікар-педіатр","x",IF($B$294="Лікар-терапевт",X297*Z295,IF($B$294="Лікар загальної практики - сімейний лікар",X297*Z295,0)))</f>
        <v>0</v>
      </c>
      <c r="Y295" s="169">
        <f>IF($B$294="Лікар-педіатр","x",IF($B$294="Лікар-терапевт",Y297*Z295,IF($B$294="Лікар загальної практики - сімейний лікар",Y297*Z295,0)))</f>
        <v>0</v>
      </c>
      <c r="Z295" s="542">
        <v>0</v>
      </c>
      <c r="AA295" s="767"/>
      <c r="AB295" s="169">
        <f>IF($B$294="Лікар-педіатр",AB297*AG295,IF($B$294="Лікар-терапевт","х",IF($B$294="Лікар загальної практики - сімейний лікар",AB297*AG295,0)))</f>
        <v>0</v>
      </c>
      <c r="AC295" s="169">
        <f>IF($B$294="Лікар-педіатр",AC297*AG295,IF($B$294="Лікар-терапевт","х",IF($B$294="Лікар загальної практики - сімейний лікар",AC297*AG295,0)))</f>
        <v>0</v>
      </c>
      <c r="AD295" s="169">
        <f>IF($B$294="Лікар-педіатр","x",IF($B$294="Лікар-терапевт",AD297*AG295,IF($B$294="Лікар загальної практики - сімейний лікар",AD297*AG295,0)))</f>
        <v>0</v>
      </c>
      <c r="AE295" s="169">
        <f>IF($B$294="Лікар-педіатр","x",IF($B$294="Лікар-терапевт",AE297*AG295,IF($B$294="Лікар загальної практики - сімейний лікар",AE297*AG295,0)))</f>
        <v>0</v>
      </c>
      <c r="AF295" s="169">
        <f>IF($B$294="Лікар-педіатр","x",IF($B$294="Лікар-терапевт",AF297*AG295,IF($B$294="Лікар загальної практики - сімейний лікар",AF297*AG295,0)))</f>
        <v>0</v>
      </c>
      <c r="AG295" s="542">
        <v>0</v>
      </c>
      <c r="AH295" s="767"/>
      <c r="AI295" s="171"/>
      <c r="AJ295" s="771"/>
      <c r="AK295" s="774"/>
      <c r="AL295" s="774"/>
      <c r="AM295" s="761"/>
      <c r="AN295" s="779"/>
      <c r="AO295" s="779"/>
      <c r="AP295" s="779"/>
      <c r="AQ295" s="779"/>
      <c r="AR295" s="782"/>
    </row>
    <row r="296" spans="1:44" s="92" customFormat="1" ht="31.15" customHeight="1" x14ac:dyDescent="0.25">
      <c r="A296" s="213"/>
      <c r="B296" s="763"/>
      <c r="C296" s="764"/>
      <c r="D296" s="765"/>
      <c r="E296" s="765"/>
      <c r="F296" s="214" t="s">
        <v>424</v>
      </c>
      <c r="G296" s="172">
        <v>0</v>
      </c>
      <c r="H296" s="172">
        <v>0</v>
      </c>
      <c r="I296" s="172">
        <v>0</v>
      </c>
      <c r="J296" s="172">
        <v>0</v>
      </c>
      <c r="K296" s="172">
        <v>0</v>
      </c>
      <c r="L296" s="173">
        <f>SUM(G296:K296)</f>
        <v>0</v>
      </c>
      <c r="M296" s="767"/>
      <c r="N296" s="172">
        <v>0</v>
      </c>
      <c r="O296" s="172">
        <v>0</v>
      </c>
      <c r="P296" s="172">
        <v>0</v>
      </c>
      <c r="Q296" s="172">
        <v>0</v>
      </c>
      <c r="R296" s="172">
        <v>0</v>
      </c>
      <c r="S296" s="173">
        <f>SUM(N296:R296)</f>
        <v>0</v>
      </c>
      <c r="T296" s="767"/>
      <c r="U296" s="172">
        <v>0</v>
      </c>
      <c r="V296" s="172">
        <v>0</v>
      </c>
      <c r="W296" s="172">
        <v>0</v>
      </c>
      <c r="X296" s="172">
        <v>0</v>
      </c>
      <c r="Y296" s="172">
        <v>0</v>
      </c>
      <c r="Z296" s="173">
        <f>SUM(U296:Y296)</f>
        <v>0</v>
      </c>
      <c r="AA296" s="767"/>
      <c r="AB296" s="172">
        <v>0</v>
      </c>
      <c r="AC296" s="172">
        <v>0</v>
      </c>
      <c r="AD296" s="172">
        <v>0</v>
      </c>
      <c r="AE296" s="172">
        <v>0</v>
      </c>
      <c r="AF296" s="172">
        <v>0</v>
      </c>
      <c r="AG296" s="173">
        <f>SUM(AB296:AF296)</f>
        <v>0</v>
      </c>
      <c r="AH296" s="767"/>
      <c r="AI296" s="215"/>
      <c r="AJ296" s="771"/>
      <c r="AK296" s="774"/>
      <c r="AL296" s="774"/>
      <c r="AM296" s="761"/>
      <c r="AN296" s="779"/>
      <c r="AO296" s="779"/>
      <c r="AP296" s="779"/>
      <c r="AQ296" s="779"/>
      <c r="AR296" s="782"/>
    </row>
    <row r="297" spans="1:44" s="52" customFormat="1" ht="31.9" customHeight="1" thickBot="1" x14ac:dyDescent="0.3">
      <c r="A297" s="170"/>
      <c r="B297" s="763"/>
      <c r="C297" s="764"/>
      <c r="D297" s="765"/>
      <c r="E297" s="765"/>
      <c r="F297" s="209" t="s">
        <v>161</v>
      </c>
      <c r="G297" s="176">
        <f>IF($B$294="Лікар-педіатр",G296/L296,IF($B$294="Лікар-терапевт","х",IF($B$294="Лікар загальної практики - сімейний лікар",G296/L296,0)))</f>
        <v>0</v>
      </c>
      <c r="H297" s="176">
        <f>IF($B$294="Лікар-педіатр",H296/L296,IF($B$294="Лікар-терапевт","х",IF($B$294="Лікар загальної практики - сімейний лікар",H296/L296,0)))</f>
        <v>0</v>
      </c>
      <c r="I297" s="176">
        <f>IF($B$294="Лікар-педіатр","x",IF($B$294="Лікар-терапевт",I296/L296,IF($B$294="Лікар загальної практики - сімейний лікар",I296/L296,0)))</f>
        <v>0</v>
      </c>
      <c r="J297" s="176">
        <f>IF($B$294="Лікар-педіатр","x",IF($B$294="Лікар-терапевт",J296/L296,IF($B$294="Лікар загальної практики - сімейний лікар",J296/L296,0)))</f>
        <v>0</v>
      </c>
      <c r="K297" s="176">
        <f>IF($B$294="Лікар-педіатр","x",IF($B$294="Лікар-терапевт",K296/L296,IF($B$294="Лікар загальної практики - сімейний лікар",K296/L296,0)))</f>
        <v>0</v>
      </c>
      <c r="L297" s="176">
        <f>SUM(G297:K297)</f>
        <v>0</v>
      </c>
      <c r="M297" s="767"/>
      <c r="N297" s="176">
        <f>IF($B$294="Лікар-педіатр",N296/S296,IF($B$294="Лікар-терапевт","х",IF($B$294="Лікар загальної практики - сімейний лікар",N296/S296,0)))</f>
        <v>0</v>
      </c>
      <c r="O297" s="176">
        <f>IF($B$294="Лікар-педіатр",O296/S296,IF($B$294="Лікар-терапевт","х",IF($B$294="Лікар загальної практики - сімейний лікар",O296/S296,0)))</f>
        <v>0</v>
      </c>
      <c r="P297" s="176">
        <f>IF($B$294="Лікар-педіатр","x",IF($B$294="Лікар-терапевт",P296/S296,IF($B$294="Лікар загальної практики - сімейний лікар",P296/S296,0)))</f>
        <v>0</v>
      </c>
      <c r="Q297" s="176">
        <f>IF($B$294="Лікар-педіатр","x",IF($B$294="Лікар-терапевт",Q296/S296,IF($B$294="Лікар загальної практики - сімейний лікар",Q296/S296,0)))</f>
        <v>0</v>
      </c>
      <c r="R297" s="176">
        <f>IF($B$294="Лікар-педіатр","x",IF($B$294="Лікар-терапевт",R296/S296,IF($B$294="Лікар загальної практики - сімейний лікар",R296/S296,0)))</f>
        <v>0</v>
      </c>
      <c r="S297" s="176">
        <f>SUM(N297:R297)</f>
        <v>0</v>
      </c>
      <c r="T297" s="767"/>
      <c r="U297" s="176">
        <f>IF($B$294="Лікар-педіатр",U296/Z296,IF($B$294="Лікар-терапевт","х",IF($B$294="Лікар загальної практики - сімейний лікар",U296/Z296,0)))</f>
        <v>0</v>
      </c>
      <c r="V297" s="176">
        <f>IF($B$294="Лікар-педіатр",V296/Z296,IF($B$294="Лікар-терапевт","х",IF($B$294="Лікар загальної практики - сімейний лікар",V296/Z296,0)))</f>
        <v>0</v>
      </c>
      <c r="W297" s="176">
        <f>IF($B$294="Лікар-педіатр","x",IF($B$294="Лікар-терапевт",W296/Z296,IF($B$294="Лікар загальної практики - сімейний лікар",W296/Z296,0)))</f>
        <v>0</v>
      </c>
      <c r="X297" s="176">
        <f>IF($B$294="Лікар-педіатр","x",IF($B$294="Лікар-терапевт",X296/Z296,IF($B$294="Лікар загальної практики - сімейний лікар",X296/Z296,0)))</f>
        <v>0</v>
      </c>
      <c r="Y297" s="176">
        <f>IF($B$294="Лікар-педіатр","x",IF($B$294="Лікар-терапевт",Y296/Z296,IF($B$294="Лікар загальної практики - сімейний лікар",Y296/Z296,0)))</f>
        <v>0</v>
      </c>
      <c r="Z297" s="176">
        <f>SUM(U297:Y297)</f>
        <v>0</v>
      </c>
      <c r="AA297" s="767"/>
      <c r="AB297" s="176">
        <f>IF($B$294="Лікар-педіатр",AB296/AG296,IF($B$294="Лікар-терапевт","х",IF($B$294="Лікар загальної практики - сімейний лікар",AB296/AG296,0)))</f>
        <v>0</v>
      </c>
      <c r="AC297" s="176">
        <f>IF($B$294="Лікар-педіатр",AC296/AG296,IF($B$294="Лікар-терапевт","х",IF($B$294="Лікар загальної практики - сімейний лікар",AC296/AG296,0)))</f>
        <v>0</v>
      </c>
      <c r="AD297" s="176">
        <f>IF($B$294="Лікар-педіатр","x",IF($B$294="Лікар-терапевт",AD296/AG296,IF($B$294="Лікар загальної практики - сімейний лікар",AD296/AG296,0)))</f>
        <v>0</v>
      </c>
      <c r="AE297" s="176">
        <f>IF($B$294="Лікар-педіатр","x",IF($B$294="Лікар-терапевт",AE296/AG296,IF($B$294="Лікар загальної практики - сімейний лікар",AE296/AG296,0)))</f>
        <v>0</v>
      </c>
      <c r="AF297" s="176">
        <f>IF($B$294="Лікар-педіатр","x",IF($B$294="Лікар-терапевт",AF296/AG296,IF($B$294="Лікар загальної практики - сімейний лікар",AF296/AG296,0)))</f>
        <v>0</v>
      </c>
      <c r="AG297" s="176">
        <f>SUM(AB297:AF297)</f>
        <v>0</v>
      </c>
      <c r="AH297" s="767"/>
      <c r="AI297" s="174"/>
      <c r="AJ297" s="771"/>
      <c r="AK297" s="774"/>
      <c r="AL297" s="774"/>
      <c r="AM297" s="761"/>
      <c r="AN297" s="779"/>
      <c r="AO297" s="779"/>
      <c r="AP297" s="779"/>
      <c r="AQ297" s="779"/>
      <c r="AR297" s="782"/>
    </row>
    <row r="298" spans="1:44" s="52" customFormat="1" ht="45" customHeight="1" thickBot="1" x14ac:dyDescent="0.3">
      <c r="A298" s="170"/>
      <c r="B298" s="763"/>
      <c r="C298" s="764"/>
      <c r="D298" s="765"/>
      <c r="E298" s="766"/>
      <c r="F298" s="177" t="s">
        <v>425</v>
      </c>
      <c r="G298" s="178">
        <f>IF($B$294="Лікар загальної практики - сімейний лікар",AVERAGE(G294:G296),IF($B$294="Лікар-педіатр",AVERAGE(G294:G296),IF($B$294="Лікар-терапевт","х",0)))</f>
        <v>0</v>
      </c>
      <c r="H298" s="178">
        <f>IF($B$294="Лікар загальної практики - сімейний лікар",AVERAGE(H294:H296),IF($B$294="Лікар-педіатр",AVERAGE(H294:H296),IF($B$294="Лікар-терапевт","х",0)))</f>
        <v>0</v>
      </c>
      <c r="I298" s="178">
        <f>IF($B$294="Лікар загальної практики - сімейний лікар",AVERAGE(I294:I296),IF($B$294="Лікар-педіатр","x",IF($B$294="Лікар-терапевт",AVERAGE(I294:I296),0)))</f>
        <v>0</v>
      </c>
      <c r="J298" s="178">
        <f>IF($B$294="Лікар загальної практики - сімейний лікар",AVERAGE(J294:J296),IF($B$294="Лікар-педіатр","x",IF($B$294="Лікар-терапевт",AVERAGE(J294:J296),0)))</f>
        <v>0</v>
      </c>
      <c r="K298" s="178">
        <f>IF($B$294="Лікар загальної практики - сімейний лікар",AVERAGE(K294:K296),IF($B$294="Лікар-педіатр","x",IF($B$294="Лікар-терапевт",AVERAGE(K294:K296),0)))</f>
        <v>0</v>
      </c>
      <c r="L298" s="179">
        <f>SUM(G298:K298)</f>
        <v>0</v>
      </c>
      <c r="M298" s="768"/>
      <c r="N298" s="178">
        <f>IF($B$294="Лікар загальної практики - сімейний лікар",AVERAGE(N294:N296),IF($B$294="Лікар-педіатр",AVERAGE(N294:N296),IF($B$294="Лікар-терапевт","х",0)))</f>
        <v>0</v>
      </c>
      <c r="O298" s="178">
        <f>IF($B$294="Лікар загальної практики - сімейний лікар",AVERAGE(O294:O296),IF($B$294="Лікар-педіатр",AVERAGE(O294:O296),IF($B$294="Лікар-терапевт","х",0)))</f>
        <v>0</v>
      </c>
      <c r="P298" s="178">
        <f>IF($B$294="Лікар загальної практики - сімейний лікар",AVERAGE(P294:P296),IF($B$294="Лікар-педіатр","x",IF($B$294="Лікар-терапевт",AVERAGE(P294:P296),0)))</f>
        <v>0</v>
      </c>
      <c r="Q298" s="178">
        <f>IF($B$294="Лікар загальної практики - сімейний лікар",AVERAGE(Q294:Q296),IF($B$294="Лікар-педіатр","x",IF($B$294="Лікар-терапевт",AVERAGE(Q294:Q296),0)))</f>
        <v>0</v>
      </c>
      <c r="R298" s="178">
        <f>IF($B$294="Лікар загальної практики - сімейний лікар",AVERAGE(R294:R296),IF($B$294="Лікар-педіатр","x",IF($B$294="Лікар-терапевт",AVERAGE(R294:R296),0)))</f>
        <v>0</v>
      </c>
      <c r="S298" s="179">
        <f>SUM(N298:R298)</f>
        <v>0</v>
      </c>
      <c r="T298" s="768"/>
      <c r="U298" s="178">
        <f>IF($B$294="Лікар загальної практики - сімейний лікар",AVERAGE(U294:U296),IF($B$294="Лікар-педіатр",AVERAGE(U294:U296),IF($B$294="Лікар-терапевт","х",0)))</f>
        <v>0</v>
      </c>
      <c r="V298" s="178">
        <f>IF($B$294="Лікар загальної практики - сімейний лікар",AVERAGE(V294:V296),IF($B$294="Лікар-педіатр",AVERAGE(V294:V296),IF($B$294="Лікар-терапевт","х",0)))</f>
        <v>0</v>
      </c>
      <c r="W298" s="178">
        <f>IF($B$294="Лікар загальної практики - сімейний лікар",AVERAGE(W294:W296),IF($B$294="Лікар-педіатр","x",IF($B$294="Лікар-терапевт",AVERAGE(W294:W296),0)))</f>
        <v>0</v>
      </c>
      <c r="X298" s="178">
        <f>IF($B$294="Лікар загальної практики - сімейний лікар",AVERAGE(X294:X296),IF($B$294="Лікар-педіатр","x",IF($B$294="Лікар-терапевт",AVERAGE(X294:X296),0)))</f>
        <v>0</v>
      </c>
      <c r="Y298" s="178">
        <f>IF($B$294="Лікар загальної практики - сімейний лікар",AVERAGE(Y294:Y296),IF($B$294="Лікар-педіатр","x",IF($B$294="Лікар-терапевт",AVERAGE(Y294:Y296),0)))</f>
        <v>0</v>
      </c>
      <c r="Z298" s="179">
        <f>SUM(U298:Y298)</f>
        <v>0</v>
      </c>
      <c r="AA298" s="768"/>
      <c r="AB298" s="178">
        <f>IF($B$294="Лікар загальної практики - сімейний лікар",AVERAGE(AB294:AB296),IF($B$294="Лікар-педіатр",AVERAGE(AB294:AB296),IF($B$294="Лікар-терапевт","х",0)))</f>
        <v>0</v>
      </c>
      <c r="AC298" s="178">
        <f>IF($B$294="Лікар загальної практики - сімейний лікар",AVERAGE(AC294:AC296),IF($B$294="Лікар-педіатр",AVERAGE(AC294:AC296),IF($B$294="Лікар-терапевт","х",0)))</f>
        <v>0</v>
      </c>
      <c r="AD298" s="178">
        <f>IF($B$294="Лікар загальної практики - сімейний лікар",AVERAGE(AD294:AD296),IF($B$294="Лікар-педіатр","x",IF($B$294="Лікар-терапевт",AVERAGE(AD294:AD296),0)))</f>
        <v>0</v>
      </c>
      <c r="AE298" s="178">
        <f>IF($B$294="Лікар загальної практики - сімейний лікар",AVERAGE(AE294:AE296),IF($B$294="Лікар-педіатр","x",IF($B$294="Лікар-терапевт",AVERAGE(AE294:AE296),0)))</f>
        <v>0</v>
      </c>
      <c r="AF298" s="178">
        <f>IF($B$294="Лікар загальної практики - сімейний лікар",AVERAGE(AF294:AF296),IF($B$294="Лікар-педіатр","x",IF($B$294="Лікар-терапевт",AVERAGE(AF294:AF296),0)))</f>
        <v>0</v>
      </c>
      <c r="AG298" s="179">
        <f>SUM(AB298:AF298)</f>
        <v>0</v>
      </c>
      <c r="AH298" s="769"/>
      <c r="AI298" s="174"/>
      <c r="AJ298" s="771"/>
      <c r="AK298" s="774"/>
      <c r="AL298" s="774"/>
      <c r="AM298" s="762"/>
      <c r="AN298" s="780"/>
      <c r="AO298" s="780"/>
      <c r="AP298" s="780"/>
      <c r="AQ298" s="780"/>
      <c r="AR298" s="783"/>
    </row>
    <row r="299" spans="1:44" s="52" customFormat="1" ht="40.5" x14ac:dyDescent="0.25">
      <c r="A299" s="170"/>
      <c r="B299" s="763"/>
      <c r="C299" s="764"/>
      <c r="D299" s="765"/>
      <c r="E299" s="765"/>
      <c r="F299" s="210" t="str">
        <f>IF(B294="Лікар-педіатр",Законод!$C$17,IF(B294="Лікар загальної практики - сімейний лікар",Законод!$C$21,IF(B294="Лікар-терапевт",Законод!$C$25,"х")))</f>
        <v>х</v>
      </c>
      <c r="G299" s="181">
        <f>IF($B$294="Лікар загальної практики - сімейний лікар",IF(L298&lt;=Законод!$C$22,G298,Законод!$C$22*'01_Доходи'!G297),IF($B$294="Лікар-педіатр",IF(L298&lt;=Законод!$C$18,G298,Законод!$C$18*'01_Доходи'!G297),IF($B$294="Лікар-терапевт","x",0)))</f>
        <v>0</v>
      </c>
      <c r="H299" s="181">
        <f>IF($B$294="Лікар загальної практики - сімейний лікар",IF(L298&lt;=Законод!$C$22,H298,Законод!$C$22*'01_Доходи'!H297),IF($B$294="Лікар-педіатр",IF(L298&lt;=Законод!$C$18,H298,Законод!$C$18*'01_Доходи'!H297),IF($B$294="Лікар-терапевт","x",0)))</f>
        <v>0</v>
      </c>
      <c r="I299" s="181">
        <f>IF($B$294="Лікар загальної практики - сімейний лікар",IF(L298&lt;=Законод!$C$22,I298,Законод!$C$22*'01_Доходи'!I297),IF($B$294="Лікар-педіатр","x",IF($B$294="Лікар-терапевт",IF(L298&lt;=Законод!$C$26,I298,Законод!$C$26*'01_Доходи'!I297),0)))</f>
        <v>0</v>
      </c>
      <c r="J299" s="181">
        <f>IF($B$294="Лікар загальної практики - сімейний лікар",IF(L298&lt;=Законод!$C$22,J298,Законод!$C$22*'01_Доходи'!J297),IF($B$294="Лікар-педіатр","x",IF($B$294="Лікар-терапевт",IF(L298&lt;=Законод!$C$26,J298,Законод!$C$26*'01_Доходи'!J297),0)))</f>
        <v>0</v>
      </c>
      <c r="K299" s="181">
        <f>IF($B$294="Лікар загальної практики - сімейний лікар",IF(L298&lt;=Законод!$C$22,K298,Законод!$C$22*'01_Доходи'!K297),IF($B$294="Лікар-педіатр","x",IF($B$294="Лікар-терапевт",IF(L298&lt;=Законод!$C$26,K298,Законод!$C$26*'01_Доходи'!K297),0)))</f>
        <v>0</v>
      </c>
      <c r="L299" s="182">
        <f>SUM(G299:K299)</f>
        <v>0</v>
      </c>
      <c r="M299" s="767"/>
      <c r="N299" s="181">
        <f>IF($B$294="Лікар загальної практики - сімейний лікар",IF(S298&lt;=Законод!$C$22,N298,Законод!$C$22*'01_Доходи'!N297),IF($B$294="Лікар-педіатр",IF(S298&lt;=Законод!$C$18,N298,Законод!$C$18*'01_Доходи'!N297),IF($B$294="Лікар-терапевт","x",0)))</f>
        <v>0</v>
      </c>
      <c r="O299" s="181">
        <f>IF($B$294="Лікар загальної практики - сімейний лікар",IF(S298&lt;=Законод!$C$22,O298,Законод!$C$22*'01_Доходи'!O297),IF($B$294="Лікар-педіатр",IF(S298&lt;=Законод!$C$18,O298,Законод!$C$18*'01_Доходи'!O297),IF($B$294="Лікар-терапевт","x",0)))</f>
        <v>0</v>
      </c>
      <c r="P299" s="181">
        <f>IF($B$294="Лікар загальної практики - сімейний лікар",IF(S298&lt;=Законод!$C$22,P298,Законод!$C$22*'01_Доходи'!P297),IF($B$294="Лікар-педіатр","x",IF($B$294="Лікар-терапевт",IF(S298&lt;=Законод!$C$26,P298,Законод!$C$26*'01_Доходи'!P297),0)))</f>
        <v>0</v>
      </c>
      <c r="Q299" s="181">
        <f>IF($B$294="Лікар загальної практики - сімейний лікар",IF(S298&lt;=Законод!$C$22,Q298,Законод!$C$22*'01_Доходи'!Q297),IF($B$294="Лікар-педіатр","x",IF($B$294="Лікар-терапевт",IF(S298&lt;=Законод!$C$26,Q298,Законод!$C$26*'01_Доходи'!Q297),0)))</f>
        <v>0</v>
      </c>
      <c r="R299" s="181">
        <f>IF($B$294="Лікар загальної практики - сімейний лікар",IF(S298&lt;=Законод!$C$22,R298,Законод!$C$22*'01_Доходи'!R297),IF($B$294="Лікар-педіатр","x",IF($B$294="Лікар-терапевт",IF(S298&lt;=Законод!$C$26,R298,Законод!$C$26*'01_Доходи'!R297),0)))</f>
        <v>0</v>
      </c>
      <c r="S299" s="182">
        <f>SUM(N299:R299)</f>
        <v>0</v>
      </c>
      <c r="T299" s="767"/>
      <c r="U299" s="181">
        <f>IF($B$294="Лікар загальної практики - сімейний лікар",IF(Z298&lt;=Законод!$C$22,U298,Законод!$C$22*'01_Доходи'!U297),IF($B$294="Лікар-педіатр",IF(Z298&lt;=Законод!$C$18,U298,Законод!$C$18*'01_Доходи'!U297),IF($B$294="Лікар-терапевт","x",0)))</f>
        <v>0</v>
      </c>
      <c r="V299" s="181">
        <f>IF($B$294="Лікар загальної практики - сімейний лікар",IF(Z298&lt;=Законод!$C$22,V298,Законод!$C$22*'01_Доходи'!V297),IF($B$294="Лікар-педіатр",IF(Z298&lt;=Законод!$C$18,V298,Законод!$C$18*'01_Доходи'!V297),IF($B$294="Лікар-терапевт","x",0)))</f>
        <v>0</v>
      </c>
      <c r="W299" s="181">
        <f>IF($B$294="Лікар загальної практики - сімейний лікар",IF(Z298&lt;=Законод!$C$22,W298,Законод!$C$22*'01_Доходи'!W297),IF($B$294="Лікар-педіатр","x",IF($B$294="Лікар-терапевт",IF(Z298&lt;=Законод!$C$26,W298,Законод!$C$26*'01_Доходи'!W297),0)))</f>
        <v>0</v>
      </c>
      <c r="X299" s="181">
        <f>IF($B$294="Лікар загальної практики - сімейний лікар",IF(Z298&lt;=Законод!$C$22,X298,Законод!$C$22*'01_Доходи'!X297),IF($B$294="Лікар-педіатр","x",IF($B$294="Лікар-терапевт",IF(Z298&lt;=Законод!$C$26,X298,Законод!$C$26*'01_Доходи'!X297),0)))</f>
        <v>0</v>
      </c>
      <c r="Y299" s="181">
        <f>IF($B$294="Лікар загальної практики - сімейний лікар",IF(Z298&lt;=Законод!$C$22,Y298,Законод!$C$22*'01_Доходи'!Y297),IF($B$294="Лікар-педіатр","x",IF($B$294="Лікар-терапевт",IF(Z298&lt;=Законод!$C$26,Y298,Законод!$C$26*'01_Доходи'!Y297),0)))</f>
        <v>0</v>
      </c>
      <c r="Z299" s="182">
        <f>SUM(U299:Y299)</f>
        <v>0</v>
      </c>
      <c r="AA299" s="767"/>
      <c r="AB299" s="181">
        <f>IF($B$294="Лікар загальної практики - сімейний лікар",IF(AG298&lt;=Законод!$C$22,AB298,Законод!$C$22*'01_Доходи'!AB297),IF($B$294="Лікар-педіатр",IF(AG298&lt;=Законод!$C$18,AB298,Законод!$C$18*'01_Доходи'!AB297),IF($B$294="Лікар-терапевт","x",0)))</f>
        <v>0</v>
      </c>
      <c r="AC299" s="181">
        <f>IF($B$294="Лікар загальної практики - сімейний лікар",IF(AG298&lt;=Законод!$C$22,AC298,Законод!$C$22*'01_Доходи'!AC297),IF($B$294="Лікар-педіатр",IF(AG298&lt;=Законод!$C$18,AC298,Законод!$C$18*'01_Доходи'!AC297),IF($B$294="Лікар-терапевт","x",0)))</f>
        <v>0</v>
      </c>
      <c r="AD299" s="181">
        <f>IF($B$294="Лікар загальної практики - сімейний лікар",IF(AG298&lt;=Законод!$C$22,AD298,Законод!$C$22*'01_Доходи'!AD297),IF($B$294="Лікар-педіатр","x",IF($B$294="Лікар-терапевт",IF(AG298&lt;=Законод!$C$26,AD298,Законод!$C$26*'01_Доходи'!AD297),0)))</f>
        <v>0</v>
      </c>
      <c r="AE299" s="181">
        <f>IF($B$294="Лікар загальної практики - сімейний лікар",IF(AG298&lt;=Законод!$C$22,AE298,Законод!$C$22*'01_Доходи'!AE297),IF($B$294="Лікар-педіатр","x",IF($B$294="Лікар-терапевт",IF(AG298&lt;=Законод!$C$26,AE298,Законод!$C$26*'01_Доходи'!AE297),0)))</f>
        <v>0</v>
      </c>
      <c r="AF299" s="181">
        <f>IF($B$294="Лікар загальної практики - сімейний лікар",IF(AG298&lt;=Законод!$C$22,AF298,Законод!$C$22*'01_Доходи'!AF297),IF($B$294="Лікар-педіатр","x",IF($B$294="Лікар-терапевт",IF(AG298&lt;=Законод!$C$26,AF298,Законод!$C$26*'01_Доходи'!AF297),0)))</f>
        <v>0</v>
      </c>
      <c r="AG299" s="182">
        <f>SUM(AB299:AF299)</f>
        <v>0</v>
      </c>
      <c r="AH299" s="767"/>
      <c r="AI299" s="174"/>
      <c r="AJ299" s="771"/>
      <c r="AK299" s="774"/>
      <c r="AL299" s="774"/>
      <c r="AM299" s="318" t="s">
        <v>186</v>
      </c>
      <c r="AN299" s="183">
        <f>IF(B294="Лікар загальної практики - сімейний лікар",G299*Законод!$C$11+'01_Доходи'!H299*Законод!$D$11+'01_Доходи'!I299*Законод!$E$11+'01_Доходи'!J299*Законод!$F$11+'01_Доходи'!K299*Законод!$G$11,IF(B294="Лікар-педіатр",G299*Законод!$C$11+'01_Доходи'!H299*Законод!$D$11,IF(B294="Лікар-терапевт",'01_Доходи'!I299*Законод!$E$11+'01_Доходи'!J299*Законод!$F$11+'01_Доходи'!K299*Законод!$G$11,0)))</f>
        <v>0</v>
      </c>
      <c r="AO299" s="183">
        <f>IF(B294="Лікар загальної практики - сімейний лікар",N299*Законод!$C$11+'01_Доходи'!O299*Законод!$D$11+'01_Доходи'!P299*Законод!$E$11+'01_Доходи'!Q299*Законод!$F$11+'01_Доходи'!R299*Законод!$G$11,IF(B294="Лікар-педіатр",N299*Законод!$C$11+'01_Доходи'!O299*Законод!$D$11,IF(B294="Лікар-терапевт",'01_Доходи'!P299*Законод!$E$11+'01_Доходи'!Q299*Законод!$F$11+'01_Доходи'!R299*Законод!$G$11,0)))</f>
        <v>0</v>
      </c>
      <c r="AP299" s="183">
        <f>IF(B294="Лікар загальної практики - сімейний лікар",U299*Законод!$C$11+'01_Доходи'!V299*Законод!$D$11+'01_Доходи'!W299*Законод!$E$11+'01_Доходи'!X299*Законод!$F$11+'01_Доходи'!Y299*Законод!$G$11,IF(B294="Лікар-педіатр",U299*Законод!$C$11+'01_Доходи'!V299*Законод!$D$11,IF(B294="Лікар-терапевт",'01_Доходи'!W299*Законод!$E$11+'01_Доходи'!X299*Законод!$F$11+'01_Доходи'!Y299*Законод!$G$11,0)))</f>
        <v>0</v>
      </c>
      <c r="AQ299" s="183">
        <f>IF(B294="Лікар загальної практики - сімейний лікар",AB299*Законод!$C$11+'01_Доходи'!AC299*Законод!$D$11+'01_Доходи'!AD299*Законод!$E$11+'01_Доходи'!AE299*Законод!$F$11+'01_Доходи'!AF299*Законод!$G$11,IF(B294="Лікар-педіатр",AB299*Законод!$C$11+'01_Доходи'!AC299*Законод!$D$11,IF(B294="Лікар-терапевт",'01_Доходи'!AD299*Законод!$E$11+'01_Доходи'!AE299*Законод!$F$11+'01_Доходи'!AF299*Законод!$G$11,0)))</f>
        <v>0</v>
      </c>
      <c r="AR299" s="184">
        <f>SUM(AN299:AQ299)</f>
        <v>0</v>
      </c>
    </row>
    <row r="300" spans="1:44" s="52" customFormat="1" ht="31.9" customHeight="1" x14ac:dyDescent="0.25">
      <c r="A300" s="170"/>
      <c r="B300" s="763"/>
      <c r="C300" s="764"/>
      <c r="D300" s="765"/>
      <c r="E300" s="765"/>
      <c r="F300" s="211" t="str">
        <f>IF(B294="Лікар-педіатр",Законод!$E$17,IF(B294="Лікар загальної практики - сімейний лікар",Законод!$E$21,IF(B294="Лікар-терапевт",Законод!$E$25,"х")))</f>
        <v>х</v>
      </c>
      <c r="G300" s="776" t="s">
        <v>158</v>
      </c>
      <c r="H300" s="776"/>
      <c r="I300" s="776"/>
      <c r="J300" s="776"/>
      <c r="K300" s="776"/>
      <c r="L300" s="169">
        <f>IF($B$294="Лікар загальної практики - сімейний лікар",IF(L298&lt;Законод!$C$22,0,(IF(AND(L298&gt;=Законод!$E$22,L298&lt;=Законод!$E$23),L298-Законод!$C$22,IF('01_Доходи'!L298&gt;=Законод!$F$22,Законод!$E$24,0)))),IF($B$294="Лікар-педіатр",IF(L298&lt;Законод!$C$18,0,(IF(AND(L298&gt;=Законод!$E$18,L298&lt;=Законод!$E$19),L298-Законод!$C$18,IF('01_Доходи'!L298&gt;=Законод!$F$18,Законод!$E$20,0)))),IF($B$294="Лікар-терапевт",IF(L298&lt;Законод!$C$26,0,(IF(AND(L298&gt;=Законод!$E$26,L298&lt;=Законод!$E$27),L298-Законод!$C$26,IF('01_Доходи'!L298&gt;=Законод!$F$26,Законод!$E$28,0)))),0)))</f>
        <v>0</v>
      </c>
      <c r="M300" s="767"/>
      <c r="N300" s="776" t="s">
        <v>158</v>
      </c>
      <c r="O300" s="776"/>
      <c r="P300" s="776"/>
      <c r="Q300" s="776"/>
      <c r="R300" s="776"/>
      <c r="S300" s="169">
        <f>IF($B$294="Лікар загальної практики - сімейний лікар",IF(S298&lt;Законод!$C$22,0,(IF(AND(S298&gt;=Законод!$E$22,S298&lt;=Законод!$E$23),S298-Законод!$C$22,IF('01_Доходи'!S298&gt;=Законод!$F$22,Законод!$E$24,0)))),IF($B$294="Лікар-педіатр",IF(S298&lt;Законод!$C$18,0,(IF(AND(S298&gt;=Законод!$E$18,S298&lt;=Законод!$E$19),S298-Законод!$C$18,IF('01_Доходи'!S298&gt;=Законод!$F$18,Законод!$E$20,0)))),IF($B$294="Лікар-терапевт",IF(S298&lt;Законод!$C$26,0,(IF(AND(S298&gt;=Законод!$E$26,S298&lt;=Законод!$E$27),S298-Законод!$C$26,IF('01_Доходи'!S298&gt;=Законод!$F$26,Законод!$E$28,0)))),0)))</f>
        <v>0</v>
      </c>
      <c r="T300" s="767"/>
      <c r="U300" s="776" t="s">
        <v>158</v>
      </c>
      <c r="V300" s="776"/>
      <c r="W300" s="776"/>
      <c r="X300" s="776"/>
      <c r="Y300" s="776"/>
      <c r="Z300" s="169">
        <f>IF($B$294="Лікар загальної практики - сімейний лікар",IF(Z298&lt;Законод!$C$22,0,(IF(AND(Z298&gt;=Законод!$E$22,Z298&lt;=Законод!$E$23),Z298-Законод!$C$22,IF('01_Доходи'!Z298&gt;=Законод!$F$22,Законод!$E$24,0)))),IF($B$294="Лікар-педіатр",IF(Z298&lt;Законод!$C$18,0,(IF(AND(Z298&gt;=Законод!$E$18,Z298&lt;=Законод!$E$19),Z298-Законод!$C$18,IF('01_Доходи'!Z298&gt;=Законод!$F$18,Законод!$E$20,0)))),IF($B$294="Лікар-терапевт",IF(Z298&lt;Законод!$C$26,0,(IF(AND(Z298&gt;=Законод!$E$26,Z298&lt;=Законод!$E$27),Z298-Законод!$C$26,IF('01_Доходи'!Z298&gt;=Законод!$F$26,Законод!$E$28,0)))),0)))</f>
        <v>0</v>
      </c>
      <c r="AA300" s="767"/>
      <c r="AB300" s="776" t="s">
        <v>158</v>
      </c>
      <c r="AC300" s="776"/>
      <c r="AD300" s="776"/>
      <c r="AE300" s="776"/>
      <c r="AF300" s="776"/>
      <c r="AG300" s="169">
        <f>IF($B$294="Лікар загальної практики - сімейний лікар",IF(AG298&lt;Законод!$C$22,0,(IF(AND(AG298&gt;=Законод!$E$22,AG298&lt;=Законод!$E$23),AG298-Законод!$C$22,IF('01_Доходи'!AG298&gt;=Законод!$F$22,Законод!$E$24,0)))),IF($B$294="Лікар-педіатр",IF(AG298&lt;Законод!$C$18,0,(IF(AND(AG298&gt;=Законод!$E$18,AG298&lt;=Законод!$E$19),AG298-Законод!$C$18,IF('01_Доходи'!AG298&gt;=Законод!$F$18,Законод!$E$20,0)))),IF($B$294="Лікар-терапевт",IF(AG298&lt;Законод!$C$26,0,(IF(AND(AG298&gt;=Законод!$E$26,AG298&lt;=Законод!$E$27),AG298-Законод!$C$26,IF('01_Доходи'!AG298&gt;=Законод!$F$26,Законод!$E$28,0)))),0)))</f>
        <v>0</v>
      </c>
      <c r="AH300" s="767"/>
      <c r="AI300" s="174"/>
      <c r="AJ300" s="771"/>
      <c r="AK300" s="774"/>
      <c r="AL300" s="774"/>
      <c r="AM300" s="757" t="s">
        <v>187</v>
      </c>
      <c r="AN300" s="183">
        <f>IF(B294="Лікар загальної практики - сімейний лікар",L300*Законод!$C$9/4*Законод!$E$16,IF(B294="Лікар-педіатр",L300*Законод!$C$9/4*Законод!$E$16,IF(B294="Лікар-терапевт",L300*Законод!$C$9/4*Законод!$E$16,0)))</f>
        <v>0</v>
      </c>
      <c r="AO300" s="183">
        <f>IF(B294="Лікар загальної практики - сімейний лікар",S300*Законод!$C$9/4*Законод!$E$16,IF(B294="Лікар-педіатр",S300*Законод!$C$9/4*Законод!$E$16,IF(B294="Лікар-терапевт",S300*Законод!$C$9/4*Законод!$E$16,0)))</f>
        <v>0</v>
      </c>
      <c r="AP300" s="183">
        <f>IF(B294="Лікар загальної практики - сімейний лікар",Z300*Законод!$C$9/4*Законод!$E$16,IF(B294="Лікар-педіатр",Z300*Законод!$C$9/4*Законод!$E$16,IF(B294="Лікар-терапевт",Z300*Законод!$C$9/4*Законод!$E$16,0)))</f>
        <v>0</v>
      </c>
      <c r="AQ300" s="183">
        <f>IF(B294="Лікар загальної практики - сімейний лікар",AG300*Законод!$C$9/4*Законод!$E$16,IF(B294="Лікар-педіатр",AG300*Законод!$C$9/4*Законод!$E$16,IF(B294="Лікар-терапевт",AG300*Законод!$C$9/4*Законод!$E$16,0)))</f>
        <v>0</v>
      </c>
      <c r="AR300" s="184">
        <f>SUM(AN300:AQ300)</f>
        <v>0</v>
      </c>
    </row>
    <row r="301" spans="1:44" s="52" customFormat="1" ht="31.9" customHeight="1" x14ac:dyDescent="0.25">
      <c r="A301" s="170"/>
      <c r="B301" s="763"/>
      <c r="C301" s="764"/>
      <c r="D301" s="765"/>
      <c r="E301" s="765"/>
      <c r="F301" s="211" t="str">
        <f>IF(B294="Лікар-педіатр",Законод!$F$17,IF(B294="Лікар загальної практики - сімейний лікар",Законод!$F$21,IF(B294="Лікар-терапевт",Законод!$F$25,"х")))</f>
        <v>х</v>
      </c>
      <c r="G301" s="776" t="s">
        <v>158</v>
      </c>
      <c r="H301" s="776"/>
      <c r="I301" s="776"/>
      <c r="J301" s="776"/>
      <c r="K301" s="776"/>
      <c r="L301" s="169">
        <f>IF($B$294="Лікар загальної практики - сімейний лікар",IF(L298&lt;Законод!$C$22,0,(IF(AND(L298&gt;=Законод!$F$22,L298&lt;=Законод!$F$23),L298-Законод!$E$23,IF('01_Доходи'!L298&gt;=Законод!$G$22,Законод!$F$24,0)))),IF($B$294="Лікар-педіатр",IF(L298&lt;Законод!$C$18,0,(IF(AND(L298&gt;=Законод!$F$18,L298&lt;=Законод!$F$19),L298-Законод!$E$19,IF('01_Доходи'!L298&gt;=Законод!$G$18,Законод!$F$20,0)))),IF($B$294="Лікар-терапевт",IF(L298&lt;Законод!$C$26,0,(IF(AND(L298&gt;=Законод!$F$26,L298&lt;=Законод!$F$27),L298-Законод!$E$27,IF('01_Доходи'!L298&gt;=Законод!$G$26,Законод!$F$28,0)))),0)))</f>
        <v>0</v>
      </c>
      <c r="M301" s="767"/>
      <c r="N301" s="776" t="s">
        <v>158</v>
      </c>
      <c r="O301" s="776"/>
      <c r="P301" s="776"/>
      <c r="Q301" s="776"/>
      <c r="R301" s="776"/>
      <c r="S301" s="169">
        <f>IF($B$294="Лікар загальної практики - сімейний лікар",IF(S298&lt;Законод!$C$22,0,(IF(AND(S298&gt;=Законод!$F$22,S298&lt;=Законод!$F$23),S298-Законод!$E$23,IF('01_Доходи'!S298&gt;=Законод!$G$22,Законод!$F$24,0)))),IF($B$294="Лікар-педіатр",IF(S298&lt;Законод!$C$18,0,(IF(AND(S298&gt;=Законод!$F$18,S298&lt;=Законод!$F$19),S298-Законод!$E$19,IF('01_Доходи'!S298&gt;=Законод!$G$18,Законод!$F$20,0)))),IF($B$294="Лікар-терапевт",IF(S298&lt;Законод!$C$26,0,(IF(AND(S298&gt;=Законод!$F$26,S298&lt;=Законод!$F$27),S298-Законод!$E$27,IF('01_Доходи'!S298&gt;=Законод!$G$26,Законод!$F$28,0)))),0)))</f>
        <v>0</v>
      </c>
      <c r="T301" s="767"/>
      <c r="U301" s="776" t="s">
        <v>158</v>
      </c>
      <c r="V301" s="776"/>
      <c r="W301" s="776"/>
      <c r="X301" s="776"/>
      <c r="Y301" s="776"/>
      <c r="Z301" s="169">
        <f>IF($B$294="Лікар загальної практики - сімейний лікар",IF(Z298&lt;Законод!$C$22,0,(IF(AND(Z298&gt;=Законод!$F$22,Z298&lt;=Законод!$F$23),Z298-Законод!$E$23,IF('01_Доходи'!Z298&gt;=Законод!$G$22,Законод!$F$24,0)))),IF($B$294="Лікар-педіатр",IF(Z298&lt;Законод!$C$18,0,(IF(AND(Z298&gt;=Законод!$F$18,Z298&lt;=Законод!$F$19),Z298-Законод!$E$19,IF('01_Доходи'!Z298&gt;=Законод!$G$18,Законод!$F$20,0)))),IF($B$294="Лікар-терапевт",IF(Z298&lt;Законод!$C$26,0,(IF(AND(Z298&gt;=Законод!$F$26,Z298&lt;=Законод!$F$27),Z298-Законод!$E$27,IF('01_Доходи'!Z298&gt;=Законод!$G$26,Законод!$F$28,0)))),0)))</f>
        <v>0</v>
      </c>
      <c r="AA301" s="767"/>
      <c r="AB301" s="776" t="s">
        <v>158</v>
      </c>
      <c r="AC301" s="776"/>
      <c r="AD301" s="776"/>
      <c r="AE301" s="776"/>
      <c r="AF301" s="776"/>
      <c r="AG301" s="169">
        <f>IF($B$294="Лікар загальної практики - сімейний лікар",IF(AG298&lt;Законод!$C$22,0,(IF(AND(AG298&gt;=Законод!$F$22,AG298&lt;=Законод!$F$23),AG298-Законод!$E$23,IF('01_Доходи'!AG298&gt;=Законод!$G$22,Законод!$F$24,0)))),IF($B$294="Лікар-педіатр",IF(AG298&lt;Законод!$C$18,0,(IF(AND(AG298&gt;=Законод!$F$18,AG298&lt;=Законод!$F$19),AG298-Законод!$E$19,IF('01_Доходи'!AG298&gt;=Законод!$G$18,Законод!$F$20,0)))),IF($B$294="Лікар-терапевт",IF(AG298&lt;Законод!$C$26,0,(IF(AND(AG298&gt;=Законод!$F$26,AG298&lt;=Законод!$F$27),AG298-Законод!$E$27,IF('01_Доходи'!AG298&gt;=Законод!$G$26,Законод!$F$28,0)))),0)))</f>
        <v>0</v>
      </c>
      <c r="AH301" s="767"/>
      <c r="AI301" s="174"/>
      <c r="AJ301" s="771"/>
      <c r="AK301" s="774"/>
      <c r="AL301" s="774"/>
      <c r="AM301" s="758"/>
      <c r="AN301" s="183">
        <f>IF(B294="Лікар загальної практики - сімейний лікар",L301*Законод!$C$9/4*Законод!$F$16,IF(B294="Лікар-педіатр",L301*Законод!$C$9/4*Законод!$F$16,IF(B294="Лікар-терапевт",L301*Законод!$C$9/4*Законод!$F$16,0)))</f>
        <v>0</v>
      </c>
      <c r="AO301" s="183">
        <f>IF(B294="Лікар загальної практики - сімейний лікар",S301*Законод!$C$9/4*Законод!$F$16,IF(B294="Лікар-педіатр",S301*Законод!$C$9/4*Законод!$F$16,IF(B294="Лікар-терапевт",S301*Законод!$C$9/4*Законод!$F$16,0)))</f>
        <v>0</v>
      </c>
      <c r="AP301" s="183">
        <f>IF(B294="Лікар загальної практики - сімейний лікар",Z301*Законод!$C$9/4*Законод!$F$16,IF(B294="Лікар-педіатр",Z301*Законод!$C$9/4*Законод!$F$16,IF(B294="Лікар-терапевт",Z301*Законод!$C$9/4*Законод!$F$16,0)))</f>
        <v>0</v>
      </c>
      <c r="AQ301" s="183">
        <f>IF(B294="Лікар загальної практики - сімейний лікар",AG301*Законод!$C$9/4*Законод!$F$16,IF(B294="Лікар-педіатр",AG301*Законод!$C$9/4*Законод!$F$16,IF(B294="Лікар-терапевт",AG301*Законод!$C$9/4*Законод!$F$16,0)))</f>
        <v>0</v>
      </c>
      <c r="AR301" s="184">
        <f>SUM(AN301:AQ301)</f>
        <v>0</v>
      </c>
    </row>
    <row r="302" spans="1:44" s="52" customFormat="1" ht="31.9" customHeight="1" x14ac:dyDescent="0.25">
      <c r="A302" s="170"/>
      <c r="B302" s="763"/>
      <c r="C302" s="764"/>
      <c r="D302" s="765"/>
      <c r="E302" s="765"/>
      <c r="F302" s="211" t="str">
        <f>IF(B294="Лікар-педіатр",Законод!$G$17,IF(B294="Лікар загальної практики - сімейний лікар",Законод!$G$21,IF(B294="Лікар-терапевт",Законод!$G$25,"х")))</f>
        <v>х</v>
      </c>
      <c r="G302" s="776" t="s">
        <v>158</v>
      </c>
      <c r="H302" s="776"/>
      <c r="I302" s="776"/>
      <c r="J302" s="776"/>
      <c r="K302" s="776"/>
      <c r="L302" s="169">
        <f>IF($B$294="Лікар загальної практики - сімейний лікар",IF(L298&lt;Законод!$C$22,0,(IF(AND(L298&gt;=Законод!$G$22,L298&lt;=Законод!$G$23),L298-Законод!$F$23,IF('01_Доходи'!L298&gt;=Законод!$H$22,Законод!$G$24,0)))),IF($B$294="Лікар-педіатр",IF(L298&lt;Законод!$C$18,0,(IF(AND(L298&gt;=Законод!$G$18,L298&lt;=Законод!$G$19),L298-Законод!$F$19,IF('01_Доходи'!L298&gt;=Законод!$H$18,Законод!$G$20,0)))),IF($B$294="Лікар-терапевт",IF(L298&lt;Законод!$C$26,0,(IF(AND(L298&gt;=Законод!$G$26,L298&lt;=Законод!$G$27),L298-Законод!$F$27,IF('01_Доходи'!L298&gt;=Законод!$H$26,Законод!$G$28,0)))),0)))</f>
        <v>0</v>
      </c>
      <c r="M302" s="767"/>
      <c r="N302" s="776" t="s">
        <v>158</v>
      </c>
      <c r="O302" s="776"/>
      <c r="P302" s="776"/>
      <c r="Q302" s="776"/>
      <c r="R302" s="776"/>
      <c r="S302" s="169">
        <f>IF($B$294="Лікар загальної практики - сімейний лікар",IF(S298&lt;Законод!$C$22,0,(IF(AND(S298&gt;=Законод!$G$22,S298&lt;=Законод!$G$23),S298-Законод!$F$23,IF('01_Доходи'!S298&gt;=Законод!$H$22,Законод!$G$24,0)))),IF($B$294="Лікар-педіатр",IF(S298&lt;Законод!$C$18,0,(IF(AND(S298&gt;=Законод!$G$18,S298&lt;=Законод!$G$19),S298-Законод!$F$19,IF('01_Доходи'!S298&gt;=Законод!$H$18,Законод!$G$20,0)))),IF($B$294="Лікар-терапевт",IF(S298&lt;Законод!$C$26,0,(IF(AND(S298&gt;=Законод!$G$26,S298&lt;=Законод!$G$27),S298-Законод!$F$27,IF('01_Доходи'!S298&gt;=Законод!$H$26,Законод!$G$28,0)))),0)))</f>
        <v>0</v>
      </c>
      <c r="T302" s="767"/>
      <c r="U302" s="776" t="s">
        <v>158</v>
      </c>
      <c r="V302" s="776"/>
      <c r="W302" s="776"/>
      <c r="X302" s="776"/>
      <c r="Y302" s="776"/>
      <c r="Z302" s="169">
        <f>IF($B$294="Лікар загальної практики - сімейний лікар",IF(Z298&lt;Законод!$C$22,0,(IF(AND(Z298&gt;=Законод!$G$22,Z298&lt;=Законод!$G$23),Z298-Законод!$F$23,IF('01_Доходи'!Z298&gt;=Законод!$H$22,Законод!$G$24,0)))),IF($B$294="Лікар-педіатр",IF(Z298&lt;Законод!$C$18,0,(IF(AND(Z298&gt;=Законод!$G$18,Z298&lt;=Законод!$G$19),Z298-Законод!$F$19,IF('01_Доходи'!Z298&gt;=Законод!$H$18,Законод!$G$20,0)))),IF($B$294="Лікар-терапевт",IF(Z298&lt;Законод!$C$26,0,(IF(AND(Z298&gt;=Законод!$G$26,Z298&lt;=Законод!$G$27),Z298-Законод!$F$27,IF('01_Доходи'!Z298&gt;=Законод!$H$26,Законод!$G$28,0)))),0)))</f>
        <v>0</v>
      </c>
      <c r="AA302" s="767"/>
      <c r="AB302" s="776" t="s">
        <v>158</v>
      </c>
      <c r="AC302" s="776"/>
      <c r="AD302" s="776"/>
      <c r="AE302" s="776"/>
      <c r="AF302" s="776"/>
      <c r="AG302" s="169">
        <f>IF($B$294="Лікар загальної практики - сімейний лікар",IF(AG298&lt;Законод!$C$22,0,(IF(AND(AG298&gt;=Законод!$G$22,AG298&lt;=Законод!$G$23),AG298-Законод!$F$23,IF('01_Доходи'!AG298&gt;=Законод!$H$22,Законод!$G$24,0)))),IF($B$294="Лікар-педіатр",IF(AG298&lt;Законод!$C$18,0,(IF(AND(AG298&gt;=Законод!$G$18,AG298&lt;=Законод!$G$19),AG298-Законод!$F$19,IF('01_Доходи'!AG298&gt;=Законод!$H$18,Законод!$G$20,0)))),IF($B$294="Лікар-терапевт",IF(AG298&lt;Законод!$C$26,0,(IF(AND(AG298&gt;=Законод!$G$26,AG298&lt;=Законод!$G$27),AG298-Законод!$F$27,IF('01_Доходи'!AG298&gt;=Законод!$H$26,Законод!$G$28,0)))),0)))</f>
        <v>0</v>
      </c>
      <c r="AH302" s="767"/>
      <c r="AI302" s="174"/>
      <c r="AJ302" s="771"/>
      <c r="AK302" s="774"/>
      <c r="AL302" s="774"/>
      <c r="AM302" s="758"/>
      <c r="AN302" s="183">
        <f>IF(B294="Лікар загальної практики - сімейний лікар",L302*Законод!$C$9/4*Законод!$G$16,IF(B294="Лікар-педіатр",L302*Законод!$C$9/4*Законод!$G$16,IF(B294="Лікар-терапевт",L302*Законод!$C$9/4*Законод!$G$16,0)))</f>
        <v>0</v>
      </c>
      <c r="AO302" s="183">
        <f>IF(B294="Лікар загальної практики - сімейний лікар",S302*Законод!$C$9/4*Законод!$G$16,IF(B294="Лікар-педіатр",S302*Законод!$C$9/4*Законод!$G$16,IF(B294="Лікар-терапевт",S302*Законод!$C$9/4*Законод!$G$16,0)))</f>
        <v>0</v>
      </c>
      <c r="AP302" s="183">
        <f>IF(B294="Лікар загальної практики - сімейний лікар",Z302*Законод!$C$9/4*Законод!$G$16,IF(B294="Лікар-педіатр",Z302*Законод!$C$9/4*Законод!$G$16,IF(B294="Лікар-терапевт",Z302*Законод!$C$9/4*Законод!$G$16,0)))</f>
        <v>0</v>
      </c>
      <c r="AQ302" s="183">
        <f>IF(B294="Лікар загальної практики - сімейний лікар",AG302*Законод!$C$9/4*Законод!$G$16,IF(B294="Лікар-педіатр",AG302*Законод!$C$9/4*Законод!$G$16,IF(B294="Лікар-терапевт",AG302*Законод!$C$9/4*Законод!$G$16,0)))</f>
        <v>0</v>
      </c>
      <c r="AR302" s="184">
        <f t="shared" ref="AR302" si="68">SUM(AN302:AQ302)</f>
        <v>0</v>
      </c>
    </row>
    <row r="303" spans="1:44" s="52" customFormat="1" ht="31.9" customHeight="1" x14ac:dyDescent="0.25">
      <c r="A303" s="170"/>
      <c r="B303" s="763"/>
      <c r="C303" s="764"/>
      <c r="D303" s="765"/>
      <c r="E303" s="765"/>
      <c r="F303" s="211" t="str">
        <f>IF(B294="Лікар-педіатр",Законод!$H$17,IF(B294="Лікар загальної практики - сімейний лікар",Законод!$H$21,IF(B294="Лікар-терапевт",Законод!$H$25,"х")))</f>
        <v>х</v>
      </c>
      <c r="G303" s="776" t="s">
        <v>158</v>
      </c>
      <c r="H303" s="776"/>
      <c r="I303" s="776"/>
      <c r="J303" s="776"/>
      <c r="K303" s="776"/>
      <c r="L303" s="169">
        <f>IF($B$294="Лікар загальної практики - сімейний лікар",IF(L298&lt;Законод!$C$22,0,(IF(AND(L298&gt;=Законод!$H$22,L298&lt;=Законод!$H$23),L298-Законод!$G$23,IF('01_Доходи'!L298&gt;=Законод!$I$22,Законод!$H$24,0)))),IF($B$294="Лікар-педіатр",IF(L298&lt;Законод!$C$18,0,(IF(AND(L298&gt;=Законод!$H$18,L298&lt;=Законод!$H$19),L298-Законод!$G$19,IF('01_Доходи'!L298&gt;=Законод!$I$18,Законод!$H$20,0)))),IF($B$294="Лікар-терапевт",IF(L298&lt;Законод!$C$26,0,(IF(AND(L298&gt;=Законод!$H$26,L298&lt;=Законод!$H$27),L298-Законод!$G$27,IF(L298&gt;=Законод!$I$26,Законод!$H$28,0)))),0)))</f>
        <v>0</v>
      </c>
      <c r="M303" s="767"/>
      <c r="N303" s="776" t="s">
        <v>158</v>
      </c>
      <c r="O303" s="776"/>
      <c r="P303" s="776"/>
      <c r="Q303" s="776"/>
      <c r="R303" s="776"/>
      <c r="S303" s="169">
        <f>IF($B$294="Лікар загальної практики - сімейний лікар",IF(S298&lt;Законод!$C$22,0,(IF(AND(S298&gt;=Законод!$H$22,S298&lt;=Законод!$H$23),S298-Законод!$G$23,IF('01_Доходи'!S298&gt;=Законод!$I$22,Законод!$H$24,0)))),IF($B$294="Лікар-педіатр",IF(S298&lt;Законод!$C$18,0,(IF(AND(S298&gt;=Законод!$H$18,S298&lt;=Законод!$H$19),S298-Законод!$G$19,IF('01_Доходи'!S298&gt;=Законод!$I$18,Законод!$H$20,0)))),IF($B$294="Лікар-терапевт",IF(S298&lt;Законод!$C$26,0,(IF(AND(S298&gt;=Законод!$H$26,S298&lt;=Законод!$H$27),S298-Законод!$G$27,IF(S298&gt;=Законод!$I$26,Законод!$H$28,0)))),0)))</f>
        <v>0</v>
      </c>
      <c r="T303" s="767"/>
      <c r="U303" s="776" t="s">
        <v>158</v>
      </c>
      <c r="V303" s="776"/>
      <c r="W303" s="776"/>
      <c r="X303" s="776"/>
      <c r="Y303" s="776"/>
      <c r="Z303" s="169">
        <f>IF($B$294="Лікар загальної практики - сімейний лікар",IF(Z298&lt;Законод!$C$22,0,(IF(AND(Z298&gt;=Законод!$H$22,Z298&lt;=Законод!$H$23),Z298-Законод!$G$23,IF('01_Доходи'!Z298&gt;=Законод!$I$22,Законод!$H$24,0)))),IF($B$294="Лікар-педіатр",IF(Z298&lt;Законод!$C$18,0,(IF(AND(Z298&gt;=Законод!$H$18,Z298&lt;=Законод!$H$19),Z298-Законод!$G$19,IF('01_Доходи'!Z298&gt;=Законод!$I$18,Законод!$H$20,0)))),IF($B$294="Лікар-терапевт",IF(Z298&lt;Законод!$C$26,0,(IF(AND(Z298&gt;=Законод!$H$26,Z298&lt;=Законод!$H$27),Z298-Законод!$G$27,IF(Z298&gt;=Законод!$I$26,Законод!$H$28,0)))),0)))</f>
        <v>0</v>
      </c>
      <c r="AA303" s="767"/>
      <c r="AB303" s="776" t="s">
        <v>158</v>
      </c>
      <c r="AC303" s="776"/>
      <c r="AD303" s="776"/>
      <c r="AE303" s="776"/>
      <c r="AF303" s="776"/>
      <c r="AG303" s="169">
        <f>IF($B$294="Лікар загальної практики - сімейний лікар",IF(AG298&lt;Законод!$C$22,0,(IF(AND(AG298&gt;=Законод!$H$22,AG298&lt;=Законод!$H$23),AG298-Законод!$G$23,IF('01_Доходи'!AG298&gt;=Законод!$I$22,Законод!$H$24,0)))),IF($B$294="Лікар-педіатр",IF(AG298&lt;Законод!$C$18,0,(IF(AND(AG298&gt;=Законод!$H$18,AG298&lt;=Законод!$H$19),AG298-Законод!$G$19,IF('01_Доходи'!AG298&gt;=Законод!$I$18,Законод!$H$20,0)))),IF($B$294="Лікар-терапевт",IF(AG298&lt;Законод!$C$26,0,(IF(AND(AG298&gt;=Законод!$H$26,AG298&lt;=Законод!$H$27),AG298-Законод!$G$27,IF(AG298&gt;=Законод!$I$26,Законод!$H$28,0)))),0)))</f>
        <v>0</v>
      </c>
      <c r="AH303" s="767"/>
      <c r="AI303" s="174"/>
      <c r="AJ303" s="771"/>
      <c r="AK303" s="774"/>
      <c r="AL303" s="774"/>
      <c r="AM303" s="758"/>
      <c r="AN303" s="183">
        <f>IF(B294="Лікар загальної практики - сімейний лікар",L303*Законод!$C$9/4*Законод!$H$16,IF(B294="Лікар-педіатр",L303*Законод!$C$9/4*Законод!$H$16,IF(B294="Лікар-терапевт",L303*Законод!$C$9/4*Законод!$H$16,0)))</f>
        <v>0</v>
      </c>
      <c r="AO303" s="183">
        <f>IF(B294="Лікар загальної практики - сімейний лікар",S303*Законод!$C$9/4*Законод!$H$16,IF(B294="Лікар-педіатр",S303*Законод!$C$9/4*Законод!$H$16,IF(B294="Лікар-терапевт",S303*Законод!$C$9/4*Законод!$H$16,0)))</f>
        <v>0</v>
      </c>
      <c r="AP303" s="183">
        <f>IF(B294="Лікар загальної практики - сімейний лікар",Z303*Законод!$C$9/4*Законод!$H$16,IF(B294="Лікар-педіатр",Z303*Законод!$C$9/4*Законод!$H$16,IF(B294="Лікар-терапевт",Z303*Законод!$C$9/4*Законод!$H$16,0)))</f>
        <v>0</v>
      </c>
      <c r="AQ303" s="183">
        <f>IF(B294="Лікар загальної практики - сімейний лікар",AG303*Законод!$C$9/4*Законод!$H$16,IF(B294="Лікар-педіатр",AG303*Законод!$C$9/4*Законод!$H$16,IF(B294="Лікар-терапевт",AG303*Законод!$C$9/4*Законод!$H$16,0)))</f>
        <v>0</v>
      </c>
      <c r="AR303" s="184">
        <f>SUM(AN303:AQ303)</f>
        <v>0</v>
      </c>
    </row>
    <row r="304" spans="1:44" s="52" customFormat="1" ht="31.9" customHeight="1" x14ac:dyDescent="0.25">
      <c r="A304" s="170"/>
      <c r="B304" s="763"/>
      <c r="C304" s="764"/>
      <c r="D304" s="765"/>
      <c r="E304" s="765"/>
      <c r="F304" s="211" t="str">
        <f>IF(B294="Лікар-педіатр",Законод!$I$17,IF(B294="Лікар загальної практики - сімейний лікар",Законод!$I$21,IF(B294="Лікар-терапевт",Законод!$I$25,"х")))</f>
        <v>х</v>
      </c>
      <c r="G304" s="776" t="s">
        <v>158</v>
      </c>
      <c r="H304" s="776"/>
      <c r="I304" s="776"/>
      <c r="J304" s="776"/>
      <c r="K304" s="776"/>
      <c r="L304" s="169">
        <f>IF($B$294="Лікар загальної практики - сімейний лікар",IF(L298&lt;Законод!$C$22,0,(IF(AND(L298&gt;=Законод!$I$22,L298&lt;=Законод!$I$23),L298-Законод!$H$23,IF('01_Доходи'!L298&gt;=Законод!$I$22,Законод!$I$24,0)))),IF($B$294="Лікар-педіатр",IF(L298&lt;Законод!$C$18,0,(IF(AND(L298&gt;=Законод!$I$18,L298&lt;=Законод!$I$19),L298-Законод!$H$19,IF('01_Доходи'!L298&gt;=Законод!$I$18,Законод!$H$20,0)))),IF($B$294="Лікар-терапевт",IF(L298&lt;Законод!$C$26,0,(IF(AND(L298&gt;=Законод!$I$26,L298&lt;=Законод!$I$27),L298-Законод!$H$27,IF('01_Доходи'!L298&gt;=Законод!$I$26,Законод!$H$28,0)))),0)))</f>
        <v>0</v>
      </c>
      <c r="M304" s="767"/>
      <c r="N304" s="776" t="s">
        <v>158</v>
      </c>
      <c r="O304" s="776"/>
      <c r="P304" s="776"/>
      <c r="Q304" s="776"/>
      <c r="R304" s="776"/>
      <c r="S304" s="169">
        <f>IF($B$294="Лікар загальної практики - сімейний лікар",IF(S298&lt;Законод!$C$22,0,(IF(AND(S298&gt;=Законод!$I$22,S298&lt;=Законод!$I$23),S298-Законод!$H$23,IF('01_Доходи'!S298&gt;=Законод!$I$22,Законод!$I$24,0)))),IF($B$294="Лікар-педіатр",IF(S298&lt;Законод!$C$18,0,(IF(AND(S298&gt;=Законод!$I$18,S298&lt;=Законод!$I$19),S298-Законод!$H$19,IF('01_Доходи'!S298&gt;=Законод!$I$18,Законод!$H$20,0)))),IF($B$294="Лікар-терапевт",IF(S298&lt;Законод!$C$26,0,(IF(AND(S298&gt;=Законод!$I$26,S298&lt;=Законод!$I$27),S298-Законод!$H$27,IF('01_Доходи'!S298&gt;=Законод!$I$26,Законод!$H$28,0)))),0)))</f>
        <v>0</v>
      </c>
      <c r="T304" s="767"/>
      <c r="U304" s="776" t="s">
        <v>158</v>
      </c>
      <c r="V304" s="776"/>
      <c r="W304" s="776"/>
      <c r="X304" s="776"/>
      <c r="Y304" s="776"/>
      <c r="Z304" s="169">
        <f>IF($B$294="Лікар загальної практики - сімейний лікар",IF(Z298&lt;Законод!$C$22,0,(IF(AND(Z298&gt;=Законод!$I$22,Z298&lt;=Законод!$I$23),Z298-Законод!$H$23,IF('01_Доходи'!Z298&gt;=Законод!$I$22,Законод!$I$24,0)))),IF($B$294="Лікар-педіатр",IF(Z298&lt;Законод!$C$18,0,(IF(AND(Z298&gt;=Законод!$I$18,Z298&lt;=Законод!$I$19),Z298-Законод!$H$19,IF('01_Доходи'!Z298&gt;=Законод!$I$18,Законод!$H$20,0)))),IF($B$294="Лікар-терапевт",IF(Z298&lt;Законод!$C$26,0,(IF(AND(Z298&gt;=Законод!$I$26,Z298&lt;=Законод!$I$27),Z298-Законод!$H$27,IF('01_Доходи'!Z298&gt;=Законод!$I$26,Законод!$H$28,0)))),0)))</f>
        <v>0</v>
      </c>
      <c r="AA304" s="767"/>
      <c r="AB304" s="776" t="s">
        <v>158</v>
      </c>
      <c r="AC304" s="776"/>
      <c r="AD304" s="776"/>
      <c r="AE304" s="776"/>
      <c r="AF304" s="776"/>
      <c r="AG304" s="169">
        <f>IF($B$294="Лікар загальної практики - сімейний лікар",IF(AG298&lt;Законод!$C$22,0,(IF(AND(AG298&gt;=Законод!$I$22,AG298&lt;=Законод!$I$23),AG298-Законод!$H$23,IF('01_Доходи'!AG298&gt;=Законод!$I$22,Законод!$I$24,0)))),IF($B$294="Лікар-педіатр",IF(AG298&lt;Законод!$C$18,0,(IF(AND(AG298&gt;=Законод!$I$18,AG298&lt;=Законод!$I$19),AG298-Законод!$H$19,IF('01_Доходи'!AG298&gt;=Законод!$I$18,Законод!$H$20,0)))),IF($B$294="Лікар-терапевт",IF(AG298&lt;Законод!$C$26,0,(IF(AND(AG298&gt;=Законод!$I$26,AG298&lt;=Законод!$I$27),AG298-Законод!$H$27,IF('01_Доходи'!AG298&gt;=Законод!$I$26,Законод!$H$28,0)))),0)))</f>
        <v>0</v>
      </c>
      <c r="AH304" s="767"/>
      <c r="AI304" s="174"/>
      <c r="AJ304" s="771"/>
      <c r="AK304" s="774"/>
      <c r="AL304" s="774"/>
      <c r="AM304" s="758"/>
      <c r="AN304" s="183">
        <f>IF(B294="Лікар загальної практики - сімейний лікар",L304*Законод!$C$9/4*Законод!$I$16,IF(B294="Лікар-педіатр",L304*Законод!$C$9/4*Законод!$I$16,IF(B294="Лікар-терапевт",L304*Законод!$C$9/4*Законод!$I$16,0)))</f>
        <v>0</v>
      </c>
      <c r="AO304" s="183">
        <f>IF(B294="Лікар загальної практики - сімейний лікар",S304*Законод!$C$9/4*Законод!$I$16,IF(B294="Лікар-педіатр",S304*Законод!$C$9/4*Законод!$I$16,IF(B294="Лікар-терапевт",S304*Законод!$C$9/4*Законод!$I$16,0)))</f>
        <v>0</v>
      </c>
      <c r="AP304" s="183">
        <f>IF(B294="Лікар загальної практики - сімейний лікар",Z304*Законод!$C$9/4*Законод!$I$16,IF(B294="Лікар-педіатр",Z304*Законод!$C$9/4*Законод!$I$16,IF(B294="Лікар-терапевт",Z304*Законод!$C$9/4*Законод!$I$16,0)))</f>
        <v>0</v>
      </c>
      <c r="AQ304" s="183">
        <f>IF(B294="Лікар загальної практики - сімейний лікар",AG304*Законод!$C$9/4*Законод!$I$16,IF(B294="Лікар-педіатр",AG304*Законод!$C$9/4*Законод!$I$16,IF(B294="Лікар-терапевт",AG304*Законод!$C$9/4*Законод!$I$16,0)))</f>
        <v>0</v>
      </c>
      <c r="AR304" s="184">
        <f>SUM(AN304:AQ304)</f>
        <v>0</v>
      </c>
    </row>
    <row r="305" spans="1:44" s="191" customFormat="1" ht="31.9" customHeight="1" thickBot="1" x14ac:dyDescent="0.3">
      <c r="A305" s="186"/>
      <c r="B305" s="763"/>
      <c r="C305" s="764"/>
      <c r="D305" s="765"/>
      <c r="E305" s="765"/>
      <c r="F305" s="212" t="str">
        <f>IF(B294="Лікар-педіатр",Законод!$J$17,IF(B294="Лікар загальної практики - сімейний лікар",Законод!$J$21,IF(B294="Лікар-терапевт",Законод!$J$25,"х")))</f>
        <v>х</v>
      </c>
      <c r="G305" s="777" t="s">
        <v>158</v>
      </c>
      <c r="H305" s="777"/>
      <c r="I305" s="777"/>
      <c r="J305" s="777"/>
      <c r="K305" s="777"/>
      <c r="L305" s="169">
        <f>IF($B$294="Лікар загальної практики - сімейний лікар",IF(L298&gt;=Законод!$J$22,'01_Доходи'!L298-('01_Доходи'!L299+'01_Доходи'!L300+'01_Доходи'!L301+'01_Доходи'!L302+'01_Доходи'!L303+'01_Доходи'!L304),0),IF($B$294="Лікар-педіатр",IF(L298&gt;=Законод!$J$18,'01_Доходи'!L298-('01_Доходи'!L299+'01_Доходи'!L300+'01_Доходи'!L301+'01_Доходи'!L302+'01_Доходи'!L303+'01_Доходи'!L304),0),IF($B$294="Лікар-терапевт",IF('01_Доходи'!L298&gt;=Законод!$J$26,L298-Законод!$I$27,0),0)))</f>
        <v>0</v>
      </c>
      <c r="M305" s="767"/>
      <c r="N305" s="777" t="s">
        <v>158</v>
      </c>
      <c r="O305" s="777"/>
      <c r="P305" s="777"/>
      <c r="Q305" s="777"/>
      <c r="R305" s="777"/>
      <c r="S305" s="169">
        <f>IF($B$294="Лікар загальної практики - сімейний лікар",IF(S298&gt;=Законод!$J$22,'01_Доходи'!S298-('01_Доходи'!S299+'01_Доходи'!S300+'01_Доходи'!S301+'01_Доходи'!S302+'01_Доходи'!S303+'01_Доходи'!S304),0),IF($B$294="Лікар-педіатр",IF(S298&gt;=Законод!$J$18,'01_Доходи'!S298-('01_Доходи'!S299+'01_Доходи'!S300+'01_Доходи'!S301+'01_Доходи'!S302+'01_Доходи'!S303+'01_Доходи'!S304),0),IF($B$294="Лікар-терапевт",IF('01_Доходи'!S298&gt;=Законод!$J$26,S298-Законод!$I$27,0),0)))</f>
        <v>0</v>
      </c>
      <c r="T305" s="767"/>
      <c r="U305" s="777" t="s">
        <v>158</v>
      </c>
      <c r="V305" s="777"/>
      <c r="W305" s="777"/>
      <c r="X305" s="777"/>
      <c r="Y305" s="777"/>
      <c r="Z305" s="169">
        <f>IF($B$294="Лікар загальної практики - сімейний лікар",IF(Z298&gt;=Законод!$J$22,'01_Доходи'!Z298-('01_Доходи'!Z299+'01_Доходи'!Z300+'01_Доходи'!Z301+'01_Доходи'!Z302+'01_Доходи'!Z303+'01_Доходи'!Z304),0),IF($B$294="Лікар-педіатр",IF(Z298&gt;=Законод!$J$18,'01_Доходи'!Z298-('01_Доходи'!Z299+'01_Доходи'!Z300+'01_Доходи'!Z301+'01_Доходи'!Z302+'01_Доходи'!Z303+'01_Доходи'!Z304),0),IF($B$294="Лікар-терапевт",IF('01_Доходи'!Z298&gt;=Законод!$J$26,Z298-Законод!$I$27,0),0)))</f>
        <v>0</v>
      </c>
      <c r="AA305" s="767"/>
      <c r="AB305" s="777" t="s">
        <v>158</v>
      </c>
      <c r="AC305" s="777"/>
      <c r="AD305" s="777"/>
      <c r="AE305" s="777"/>
      <c r="AF305" s="777"/>
      <c r="AG305" s="169">
        <f>IF($B$294="Лікар загальної практики - сімейний лікар",IF(AG298&gt;=Законод!$J$22,'01_Доходи'!AG298-('01_Доходи'!AG299+'01_Доходи'!AG300+'01_Доходи'!AG301+'01_Доходи'!AG302+'01_Доходи'!AG303+'01_Доходи'!AG304),0),IF($B$294="Лікар-педіатр",IF(AG298&gt;=Законод!$J$18,'01_Доходи'!AG298-('01_Доходи'!AG299+'01_Доходи'!AG300+'01_Доходи'!AG301+'01_Доходи'!AG302+'01_Доходи'!AG303+'01_Доходи'!AG304),0),IF($B$294="Лікар-терапевт",IF('01_Доходи'!AG298&gt;=Законод!$J$26,AG298-Законод!$I$27,0),0)))</f>
        <v>0</v>
      </c>
      <c r="AH305" s="767"/>
      <c r="AI305" s="188"/>
      <c r="AJ305" s="772"/>
      <c r="AK305" s="775"/>
      <c r="AL305" s="775"/>
      <c r="AM305" s="759"/>
      <c r="AN305" s="189">
        <f>IF(B294="Лікар загальної практики - сімейний лікар",L305*Законод!$C$9/4*Законод!$J$16,IF(B294="Лікар-педіатр",L305*Законод!$C$9/4*Законод!$J$16,IF(B294="Лікар-терапевт",L305*Законод!$C$9/4*Законод!$J$16,0)))</f>
        <v>0</v>
      </c>
      <c r="AO305" s="189">
        <f>IF(B294="Лікар загальної практики - сімейний лікар",S305*Законод!$C$9/4*Законод!$J$16,IF(B294="Лікар-педіатр",S305*Законод!$C$9/4*Законод!$J$16,IF(B294="Лікар-терапевт",S305*Законод!$C$9/4*Законод!$J$16,0)))</f>
        <v>0</v>
      </c>
      <c r="AP305" s="189">
        <f>IF(B294="Лікар загальної практики - сімейний лікар",S305*Законод!$C$9/4*Законод!$J$16,IF(B294="Лікар-педіатр",S305*Законод!$C$9/4*Законод!$J$16,IF(B294="Лікар-терапевт",S305*Законод!$C$9/4*Законод!$J$16,0)))</f>
        <v>0</v>
      </c>
      <c r="AQ305" s="189">
        <f>IF(B294="Лікар загальної практики - сімейний лікар",AG305*Законод!$C$9/4*Законод!$J$16,IF(B294="Лікар-педіатр",AG305*Законод!$C$9/4*Законод!$J$16,IF(B294="Лікар-терапевт",AG305*Законод!$C$9/4*Законод!$J$16,0)))</f>
        <v>0</v>
      </c>
      <c r="AR305" s="190">
        <f t="shared" ref="AR305" si="69">SUM(AN305:AQ305)</f>
        <v>0</v>
      </c>
    </row>
    <row r="306" spans="1:44" s="220" customFormat="1" ht="23.45" customHeight="1" thickBot="1" x14ac:dyDescent="0.3">
      <c r="A306" s="216"/>
      <c r="B306" s="217"/>
      <c r="C306" s="217"/>
      <c r="D306" s="217"/>
      <c r="E306" s="217"/>
      <c r="F306" s="218"/>
      <c r="G306" s="219"/>
      <c r="H306" s="219"/>
      <c r="L306" s="221"/>
      <c r="S306" s="221"/>
      <c r="Z306" s="221"/>
      <c r="AG306" s="221"/>
      <c r="AM306" s="222"/>
      <c r="AR306" s="223"/>
    </row>
    <row r="307" spans="1:44" s="164" customFormat="1" ht="27.6" customHeight="1" x14ac:dyDescent="0.3">
      <c r="A307" s="167">
        <f>A294+1</f>
        <v>22</v>
      </c>
      <c r="B307" s="763"/>
      <c r="C307" s="764"/>
      <c r="D307" s="765"/>
      <c r="E307" s="765"/>
      <c r="F307" s="207" t="s">
        <v>422</v>
      </c>
      <c r="G307" s="169">
        <f>IF($B$307="Лікар-педіатр",G310*L307,IF($B$307="Лікар-терапевт","х",IF($B$307="Лікар загальної практики - сімейний лікар",G310*L307,0)))</f>
        <v>0</v>
      </c>
      <c r="H307" s="169">
        <f>IF($B$307="Лікар-педіатр",H310*L307,IF($B$307="Лікар-терапевт","х",IF($B$307="Лікар загальної практики - сімейний лікар",H310*L307,0)))</f>
        <v>0</v>
      </c>
      <c r="I307" s="169">
        <f>IF($B$307="Лікар-педіатр","x",IF($B$307="Лікар-терапевт",I310*L307,IF($B$307="Лікар загальної практики - сімейний лікар",I310*L307,0)))</f>
        <v>0</v>
      </c>
      <c r="J307" s="169">
        <f>IF($B$307="Лікар-педіатр","x",IF($B$307="Лікар-терапевт",J310*L307,IF($B$307="Лікар загальної практики - сімейний лікар",J310*L307,0)))</f>
        <v>0</v>
      </c>
      <c r="K307" s="169">
        <f>IF($B$307="Лікар-педіатр","x",IF($B$307="Лікар-терапевт",K310*L307,IF($B$307="Лікар загальної практики - сімейний лікар",K310*L307,0)))</f>
        <v>0</v>
      </c>
      <c r="L307" s="542">
        <v>0</v>
      </c>
      <c r="M307" s="767">
        <v>0</v>
      </c>
      <c r="N307" s="169">
        <f>IF($B$307="Лікар-педіатр",N310*S307,IF($B$307="Лікар-терапевт","х",IF($B$307="Лікар загальної практики - сімейний лікар",N310*S307,0)))</f>
        <v>0</v>
      </c>
      <c r="O307" s="169">
        <f>IF($B$307="Лікар-педіатр",O310*S307,IF($B$307="Лікар-терапевт","х",IF($B$307="Лікар загальної практики - сімейний лікар",O310*S307,0)))</f>
        <v>0</v>
      </c>
      <c r="P307" s="169">
        <f>IF($B$307="Лікар-педіатр","x",IF($B$307="Лікар-терапевт",P310*S307,IF($B$307="Лікар загальної практики - сімейний лікар",P310*S307,0)))</f>
        <v>0</v>
      </c>
      <c r="Q307" s="169">
        <f>IF($B$307="Лікар-педіатр","x",IF($B$307="Лікар-терапевт",Q310*S307,IF($B$307="Лікар загальної практики - сімейний лікар",Q310*S307,0)))</f>
        <v>0</v>
      </c>
      <c r="R307" s="169">
        <f>IF($B$307="Лікар-педіатр","x",IF($B$307="Лікар-терапевт",R310*S307,IF($B$307="Лікар загальної практики - сімейний лікар",R310*S307,0)))</f>
        <v>0</v>
      </c>
      <c r="S307" s="542">
        <v>0</v>
      </c>
      <c r="T307" s="767">
        <v>0</v>
      </c>
      <c r="U307" s="169">
        <f>IF($B$307="Лікар-педіатр",U310*Z307,IF($B$307="Лікар-терапевт","х",IF($B$307="Лікар загальної практики - сімейний лікар",U310*Z307,0)))</f>
        <v>0</v>
      </c>
      <c r="V307" s="169">
        <f>IF($B$307="Лікар-педіатр",V310*Z307,IF($B$307="Лікар-терапевт","х",IF($B$307="Лікар загальної практики - сімейний лікар",V310*Z307,0)))</f>
        <v>0</v>
      </c>
      <c r="W307" s="169">
        <f>IF($B$307="Лікар-педіатр","x",IF($B$307="Лікар-терапевт",W310*Z307,IF($B$307="Лікар загальної практики - сімейний лікар",W310*Z307,0)))</f>
        <v>0</v>
      </c>
      <c r="X307" s="169">
        <f>IF($B$307="Лікар-педіатр","x",IF($B$307="Лікар-терапевт",X310*Z307,IF($B$307="Лікар загальної практики - сімейний лікар",X310*Z307,0)))</f>
        <v>0</v>
      </c>
      <c r="Y307" s="169">
        <f>IF($B$307="Лікар-педіатр","x",IF($B$307="Лікар-терапевт",Y310*Z307,IF($B$307="Лікар загальної практики - сімейний лікар",Y310*Z307,0)))</f>
        <v>0</v>
      </c>
      <c r="Z307" s="542">
        <v>0</v>
      </c>
      <c r="AA307" s="767">
        <v>0</v>
      </c>
      <c r="AB307" s="169">
        <f>IF($B$307="Лікар-педіатр",AB310*AG307,IF($B$307="Лікар-терапевт","х",IF($B$307="Лікар загальної практики - сімейний лікар",AB310*AG307,0)))</f>
        <v>0</v>
      </c>
      <c r="AC307" s="169">
        <f>IF($B$307="Лікар-педіатр",AC310*AG307,IF($B$307="Лікар-терапевт","х",IF($B$307="Лікар загальної практики - сімейний лікар",AC310*AG307,0)))</f>
        <v>0</v>
      </c>
      <c r="AD307" s="169">
        <f>IF($B$307="Лікар-педіатр","x",IF($B$307="Лікар-терапевт",AD310*AG307,IF($B$307="Лікар загальної практики - сімейний лікар",AD310*AG307,0)))</f>
        <v>0</v>
      </c>
      <c r="AE307" s="169">
        <f>IF($B$307="Лікар-педіатр","x",IF($B$307="Лікар-терапевт",AE310*AG307,IF($B$307="Лікар загальної практики - сімейний лікар",AE310*AG307,0)))</f>
        <v>0</v>
      </c>
      <c r="AF307" s="169">
        <f>IF($B$307="Лікар-педіатр","x",IF($B$307="Лікар-терапевт",AF310*AG307,IF($B$307="Лікар загальної практики - сімейний лікар",AF310*AG307,0)))</f>
        <v>0</v>
      </c>
      <c r="AG307" s="542">
        <v>0</v>
      </c>
      <c r="AH307" s="767">
        <v>0</v>
      </c>
      <c r="AI307" s="525">
        <f>A307</f>
        <v>22</v>
      </c>
      <c r="AJ307" s="770">
        <f>B307</f>
        <v>0</v>
      </c>
      <c r="AK307" s="773">
        <f>C307</f>
        <v>0</v>
      </c>
      <c r="AL307" s="773">
        <f>D307</f>
        <v>0</v>
      </c>
      <c r="AM307" s="760" t="s">
        <v>568</v>
      </c>
      <c r="AN307" s="778">
        <f>SUM(AN312:AN318)</f>
        <v>0</v>
      </c>
      <c r="AO307" s="778">
        <f>SUM(AO312:AO318)</f>
        <v>0</v>
      </c>
      <c r="AP307" s="778">
        <f>SUM(AP312:AP318)</f>
        <v>0</v>
      </c>
      <c r="AQ307" s="778">
        <f>SUM(AQ312:AQ318)</f>
        <v>0</v>
      </c>
      <c r="AR307" s="781">
        <f>SUM(AN307:AQ311)</f>
        <v>0</v>
      </c>
    </row>
    <row r="308" spans="1:44" s="52" customFormat="1" ht="28.15" customHeight="1" x14ac:dyDescent="0.25">
      <c r="A308" s="170"/>
      <c r="B308" s="763"/>
      <c r="C308" s="764"/>
      <c r="D308" s="765"/>
      <c r="E308" s="765"/>
      <c r="F308" s="207" t="s">
        <v>423</v>
      </c>
      <c r="G308" s="169">
        <f>IF($B$307="Лікар-педіатр",G310*L308,IF($B$307="Лікар-терапевт","х",IF($B$307="Лікар загальної практики - сімейний лікар",G310*L308,0)))</f>
        <v>0</v>
      </c>
      <c r="H308" s="169">
        <f>IF($B$307="Лікар-педіатр",H310*L308,IF($B$307="Лікар-терапевт","х",IF($B$307="Лікар загальної практики - сімейний лікар",H310*L308,0)))</f>
        <v>0</v>
      </c>
      <c r="I308" s="169">
        <f>IF($B$307="Лікар-педіатр","x",IF($B$307="Лікар-терапевт",I310*L308,IF($B$307="Лікар загальної практики - сімейний лікар",I310*L308,0)))</f>
        <v>0</v>
      </c>
      <c r="J308" s="169">
        <f>IF($B$307="Лікар-педіатр","x",IF($B$307="Лікар-терапевт",J310*L308,IF($B$307="Лікар загальної практики - сімейний лікар",J310*L308,0)))</f>
        <v>0</v>
      </c>
      <c r="K308" s="169">
        <f>IF($B$307="Лікар-педіатр","x",IF($B$307="Лікар-терапевт",K310*L308,IF($B$307="Лікар загальної практики - сімейний лікар",K310*L308,0)))</f>
        <v>0</v>
      </c>
      <c r="L308" s="542">
        <v>0</v>
      </c>
      <c r="M308" s="767"/>
      <c r="N308" s="169">
        <f>IF($B$307="Лікар-педіатр",N310*S308,IF($B$307="Лікар-терапевт","х",IF($B$307="Лікар загальної практики - сімейний лікар",N310*S308,0)))</f>
        <v>0</v>
      </c>
      <c r="O308" s="169">
        <f>IF($B$307="Лікар-педіатр",O310*S308,IF($B$307="Лікар-терапевт","х",IF($B$307="Лікар загальної практики - сімейний лікар",O310*S308,0)))</f>
        <v>0</v>
      </c>
      <c r="P308" s="169">
        <f>IF($B$307="Лікар-педіатр","x",IF($B$307="Лікар-терапевт",P310*S308,IF($B$307="Лікар загальної практики - сімейний лікар",P310*S308,0)))</f>
        <v>0</v>
      </c>
      <c r="Q308" s="169">
        <f>IF($B$307="Лікар-педіатр","x",IF($B$307="Лікар-терапевт",Q310*S308,IF($B$307="Лікар загальної практики - сімейний лікар",Q310*S308,0)))</f>
        <v>0</v>
      </c>
      <c r="R308" s="169">
        <f>IF($B$307="Лікар-педіатр","x",IF($B$307="Лікар-терапевт",R310*S308,IF($B$307="Лікар загальної практики - сімейний лікар",R310*S308,0)))</f>
        <v>0</v>
      </c>
      <c r="S308" s="542">
        <v>0</v>
      </c>
      <c r="T308" s="767"/>
      <c r="U308" s="169">
        <f>IF($B$307="Лікар-педіатр",U310*Z308,IF($B$307="Лікар-терапевт","х",IF($B$307="Лікар загальної практики - сімейний лікар",U310*Z308,0)))</f>
        <v>0</v>
      </c>
      <c r="V308" s="169">
        <f>IF($B$307="Лікар-педіатр",V310*Z308,IF($B$307="Лікар-терапевт","х",IF($B$307="Лікар загальної практики - сімейний лікар",V310*Z308,0)))</f>
        <v>0</v>
      </c>
      <c r="W308" s="169">
        <f>IF($B$307="Лікар-педіатр","x",IF($B$307="Лікар-терапевт",W310*Z308,IF($B$307="Лікар загальної практики - сімейний лікар",W310*Z308,0)))</f>
        <v>0</v>
      </c>
      <c r="X308" s="169">
        <f>IF($B$307="Лікар-педіатр","x",IF($B$307="Лікар-терапевт",X310*Z308,IF($B$307="Лікар загальної практики - сімейний лікар",X310*Z308,0)))</f>
        <v>0</v>
      </c>
      <c r="Y308" s="169">
        <f>IF($B$307="Лікар-педіатр","x",IF($B$307="Лікар-терапевт",Y310*Z308,IF($B$307="Лікар загальної практики - сімейний лікар",Y310*Z308,0)))</f>
        <v>0</v>
      </c>
      <c r="Z308" s="542">
        <v>0</v>
      </c>
      <c r="AA308" s="767"/>
      <c r="AB308" s="169">
        <f>IF($B$307="Лікар-педіатр",AB310*AG308,IF($B$307="Лікар-терапевт","х",IF($B$307="Лікар загальної практики - сімейний лікар",AB310*AG308,0)))</f>
        <v>0</v>
      </c>
      <c r="AC308" s="169">
        <f>IF($B$307="Лікар-педіатр",AC310*AG308,IF($B$307="Лікар-терапевт","х",IF($B$307="Лікар загальної практики - сімейний лікар",AC310*AG308,0)))</f>
        <v>0</v>
      </c>
      <c r="AD308" s="169">
        <f>IF($B$307="Лікар-педіатр","x",IF($B$307="Лікар-терапевт",AD310*AG308,IF($B$307="Лікар загальної практики - сімейний лікар",AD310*AG308,0)))</f>
        <v>0</v>
      </c>
      <c r="AE308" s="169">
        <f>IF($B$307="Лікар-педіатр","x",IF($B$307="Лікар-терапевт",AE310*AG308,IF($B$307="Лікар загальної практики - сімейний лікар",AE310*AG308,0)))</f>
        <v>0</v>
      </c>
      <c r="AF308" s="169">
        <f>IF($B$307="Лікар-педіатр","x",IF($B$307="Лікар-терапевт",AF310*AG308,IF($B$307="Лікар загальної практики - сімейний лікар",AF310*AG308,0)))</f>
        <v>0</v>
      </c>
      <c r="AG308" s="542">
        <v>0</v>
      </c>
      <c r="AH308" s="767"/>
      <c r="AI308" s="171"/>
      <c r="AJ308" s="771"/>
      <c r="AK308" s="774"/>
      <c r="AL308" s="774"/>
      <c r="AM308" s="761"/>
      <c r="AN308" s="779"/>
      <c r="AO308" s="779"/>
      <c r="AP308" s="779"/>
      <c r="AQ308" s="779"/>
      <c r="AR308" s="782"/>
    </row>
    <row r="309" spans="1:44" s="92" customFormat="1" ht="31.15" customHeight="1" x14ac:dyDescent="0.25">
      <c r="A309" s="213"/>
      <c r="B309" s="763"/>
      <c r="C309" s="764"/>
      <c r="D309" s="765"/>
      <c r="E309" s="765"/>
      <c r="F309" s="214" t="s">
        <v>424</v>
      </c>
      <c r="G309" s="172">
        <v>0</v>
      </c>
      <c r="H309" s="172">
        <v>0</v>
      </c>
      <c r="I309" s="172">
        <v>0</v>
      </c>
      <c r="J309" s="172">
        <v>0</v>
      </c>
      <c r="K309" s="172">
        <v>0</v>
      </c>
      <c r="L309" s="173">
        <f>SUM(G309:K309)</f>
        <v>0</v>
      </c>
      <c r="M309" s="767"/>
      <c r="N309" s="172">
        <v>0</v>
      </c>
      <c r="O309" s="172">
        <v>0</v>
      </c>
      <c r="P309" s="172">
        <v>0</v>
      </c>
      <c r="Q309" s="172">
        <v>0</v>
      </c>
      <c r="R309" s="172">
        <v>0</v>
      </c>
      <c r="S309" s="173">
        <f>SUM(N309:R309)</f>
        <v>0</v>
      </c>
      <c r="T309" s="767"/>
      <c r="U309" s="172">
        <v>0</v>
      </c>
      <c r="V309" s="172">
        <v>0</v>
      </c>
      <c r="W309" s="172">
        <v>0</v>
      </c>
      <c r="X309" s="172">
        <v>0</v>
      </c>
      <c r="Y309" s="172">
        <v>0</v>
      </c>
      <c r="Z309" s="173">
        <f>SUM(U309:Y309)</f>
        <v>0</v>
      </c>
      <c r="AA309" s="767"/>
      <c r="AB309" s="172">
        <v>0</v>
      </c>
      <c r="AC309" s="172">
        <v>0</v>
      </c>
      <c r="AD309" s="172">
        <v>0</v>
      </c>
      <c r="AE309" s="172">
        <v>0</v>
      </c>
      <c r="AF309" s="172">
        <v>0</v>
      </c>
      <c r="AG309" s="173">
        <f>SUM(AB309:AF309)</f>
        <v>0</v>
      </c>
      <c r="AH309" s="767"/>
      <c r="AI309" s="215"/>
      <c r="AJ309" s="771"/>
      <c r="AK309" s="774"/>
      <c r="AL309" s="774"/>
      <c r="AM309" s="761"/>
      <c r="AN309" s="779"/>
      <c r="AO309" s="779"/>
      <c r="AP309" s="779"/>
      <c r="AQ309" s="779"/>
      <c r="AR309" s="782"/>
    </row>
    <row r="310" spans="1:44" s="52" customFormat="1" ht="31.9" customHeight="1" thickBot="1" x14ac:dyDescent="0.3">
      <c r="A310" s="170"/>
      <c r="B310" s="763"/>
      <c r="C310" s="764"/>
      <c r="D310" s="765"/>
      <c r="E310" s="765"/>
      <c r="F310" s="209" t="s">
        <v>161</v>
      </c>
      <c r="G310" s="176">
        <f>IF($B$307="Лікар-педіатр",G309/L309,IF($B$307="Лікар-терапевт","х",IF($B$307="Лікар загальної практики - сімейний лікар",G309/L309,0)))</f>
        <v>0</v>
      </c>
      <c r="H310" s="176">
        <f>IF($B$307="Лікар-педіатр",H309/L309,IF($B$307="Лікар-терапевт","х",IF($B$307="Лікар загальної практики - сімейний лікар",H309/L309,0)))</f>
        <v>0</v>
      </c>
      <c r="I310" s="176">
        <f>IF($B$307="Лікар-педіатр","x",IF($B$307="Лікар-терапевт",I309/L309,IF($B$307="Лікар загальної практики - сімейний лікар",I309/L309,0)))</f>
        <v>0</v>
      </c>
      <c r="J310" s="176">
        <f>IF($B$307="Лікар-педіатр","x",IF($B$307="Лікар-терапевт",J309/L309,IF($B$307="Лікар загальної практики - сімейний лікар",J309/L309,0)))</f>
        <v>0</v>
      </c>
      <c r="K310" s="176">
        <f>IF($B$307="Лікар-педіатр","x",IF($B$307="Лікар-терапевт",K309/L309,IF($B$307="Лікар загальної практики - сімейний лікар",K309/L309,0)))</f>
        <v>0</v>
      </c>
      <c r="L310" s="176">
        <f>SUM(G310:K310)</f>
        <v>0</v>
      </c>
      <c r="M310" s="767"/>
      <c r="N310" s="176">
        <f>IF($B$307="Лікар-педіатр",N309/S309,IF($B$307="Лікар-терапевт","х",IF($B$307="Лікар загальної практики - сімейний лікар",N309/S309,0)))</f>
        <v>0</v>
      </c>
      <c r="O310" s="176">
        <f>IF($B$307="Лікар-педіатр",O309/S309,IF($B$307="Лікар-терапевт","х",IF($B$307="Лікар загальної практики - сімейний лікар",O309/S309,0)))</f>
        <v>0</v>
      </c>
      <c r="P310" s="176">
        <f>IF($B$307="Лікар-педіатр","x",IF($B$307="Лікар-терапевт",P309/S309,IF($B$307="Лікар загальної практики - сімейний лікар",P309/S309,0)))</f>
        <v>0</v>
      </c>
      <c r="Q310" s="176">
        <f>IF($B$307="Лікар-педіатр","x",IF($B$307="Лікар-терапевт",Q309/S309,IF($B$307="Лікар загальної практики - сімейний лікар",Q309/S309,0)))</f>
        <v>0</v>
      </c>
      <c r="R310" s="176">
        <f>IF($B$307="Лікар-педіатр","x",IF($B$307="Лікар-терапевт",R309/S309,IF($B$307="Лікар загальної практики - сімейний лікар",R309/S309,0)))</f>
        <v>0</v>
      </c>
      <c r="S310" s="176">
        <f>SUM(N310:R310)</f>
        <v>0</v>
      </c>
      <c r="T310" s="767"/>
      <c r="U310" s="176">
        <f>IF($B$307="Лікар-педіатр",U309/Z309,IF($B$307="Лікар-терапевт","х",IF($B$307="Лікар загальної практики - сімейний лікар",U309/Z309,0)))</f>
        <v>0</v>
      </c>
      <c r="V310" s="176">
        <f>IF($B$307="Лікар-педіатр",V309/Z309,IF($B$307="Лікар-терапевт","х",IF($B$307="Лікар загальної практики - сімейний лікар",V309/Z309,0)))</f>
        <v>0</v>
      </c>
      <c r="W310" s="176">
        <f>IF($B$307="Лікар-педіатр","x",IF($B$307="Лікар-терапевт",W309/Z309,IF($B$307="Лікар загальної практики - сімейний лікар",W309/Z309,0)))</f>
        <v>0</v>
      </c>
      <c r="X310" s="176">
        <f>IF($B$307="Лікар-педіатр","x",IF($B$307="Лікар-терапевт",X309/Z309,IF($B$307="Лікар загальної практики - сімейний лікар",X309/Z309,0)))</f>
        <v>0</v>
      </c>
      <c r="Y310" s="176">
        <f>IF($B$307="Лікар-педіатр","x",IF($B$307="Лікар-терапевт",Y309/Z309,IF($B$307="Лікар загальної практики - сімейний лікар",Y309/Z309,0)))</f>
        <v>0</v>
      </c>
      <c r="Z310" s="176">
        <f>SUM(U310:Y310)</f>
        <v>0</v>
      </c>
      <c r="AA310" s="767"/>
      <c r="AB310" s="176">
        <f>IF($B$307="Лікар-педіатр",AB309/AG309,IF($B$307="Лікар-терапевт","х",IF($B$307="Лікар загальної практики - сімейний лікар",AB309/AG309,0)))</f>
        <v>0</v>
      </c>
      <c r="AC310" s="176">
        <f>IF($B$307="Лікар-педіатр",AC309/AG309,IF($B$307="Лікар-терапевт","х",IF($B$307="Лікар загальної практики - сімейний лікар",AC309/AG309,0)))</f>
        <v>0</v>
      </c>
      <c r="AD310" s="176">
        <f>IF($B$307="Лікар-педіатр","x",IF($B$307="Лікар-терапевт",AD309/AG309,IF($B$307="Лікар загальної практики - сімейний лікар",AD309/AG309,0)))</f>
        <v>0</v>
      </c>
      <c r="AE310" s="176">
        <f>IF($B$307="Лікар-педіатр","x",IF($B$307="Лікар-терапевт",AE309/AG309,IF($B$307="Лікар загальної практики - сімейний лікар",AE309/AG309,0)))</f>
        <v>0</v>
      </c>
      <c r="AF310" s="176">
        <f>IF($B$307="Лікар-педіатр","x",IF($B$307="Лікар-терапевт",AF309/AG309,IF($B$307="Лікар загальної практики - сімейний лікар",AF309/AG309,0)))</f>
        <v>0</v>
      </c>
      <c r="AG310" s="176">
        <f>SUM(AB310:AF310)</f>
        <v>0</v>
      </c>
      <c r="AH310" s="767"/>
      <c r="AI310" s="174"/>
      <c r="AJ310" s="771"/>
      <c r="AK310" s="774"/>
      <c r="AL310" s="774"/>
      <c r="AM310" s="761"/>
      <c r="AN310" s="779"/>
      <c r="AO310" s="779"/>
      <c r="AP310" s="779"/>
      <c r="AQ310" s="779"/>
      <c r="AR310" s="782"/>
    </row>
    <row r="311" spans="1:44" s="52" customFormat="1" ht="45" customHeight="1" thickBot="1" x14ac:dyDescent="0.3">
      <c r="A311" s="170"/>
      <c r="B311" s="763"/>
      <c r="C311" s="764"/>
      <c r="D311" s="765"/>
      <c r="E311" s="766"/>
      <c r="F311" s="177" t="s">
        <v>425</v>
      </c>
      <c r="G311" s="178">
        <f>IF($B$307="Лікар загальної практики - сімейний лікар",AVERAGE(G307:G309),IF($B$307="Лікар-педіатр",AVERAGE(G307:G309),IF($B$307="Лікар-терапевт","х",0)))</f>
        <v>0</v>
      </c>
      <c r="H311" s="178">
        <f>IF($B$307="Лікар загальної практики - сімейний лікар",AVERAGE(H307:H309),IF($B$307="Лікар-педіатр",AVERAGE(H307:H309),IF($B$307="Лікар-терапевт","х",0)))</f>
        <v>0</v>
      </c>
      <c r="I311" s="178">
        <f>IF($B$307="Лікар загальної практики - сімейний лікар",AVERAGE(I307:I309),IF($B$307="Лікар-педіатр","x",IF($B$307="Лікар-терапевт",AVERAGE(I307:I309),0)))</f>
        <v>0</v>
      </c>
      <c r="J311" s="178">
        <f>IF($B$307="Лікар загальної практики - сімейний лікар",AVERAGE(J307:J309),IF($B$307="Лікар-педіатр","x",IF($B$307="Лікар-терапевт",AVERAGE(J307:J309),0)))</f>
        <v>0</v>
      </c>
      <c r="K311" s="178">
        <f>IF($B$307="Лікар загальної практики - сімейний лікар",AVERAGE(K307:K309),IF($B$307="Лікар-педіатр","x",IF($B$307="Лікар-терапевт",AVERAGE(K307:K309),0)))</f>
        <v>0</v>
      </c>
      <c r="L311" s="179">
        <f>SUM(G311:K311)</f>
        <v>0</v>
      </c>
      <c r="M311" s="768"/>
      <c r="N311" s="178">
        <f>IF($B$307="Лікар загальної практики - сімейний лікар",AVERAGE(N307:N309),IF($B$307="Лікар-педіатр",AVERAGE(N307:N309),IF($B$307="Лікар-терапевт","х",0)))</f>
        <v>0</v>
      </c>
      <c r="O311" s="178">
        <f>IF($B$307="Лікар загальної практики - сімейний лікар",AVERAGE(O307:O309),IF($B$307="Лікар-педіатр",AVERAGE(O307:O309),IF($B$307="Лікар-терапевт","х",0)))</f>
        <v>0</v>
      </c>
      <c r="P311" s="178">
        <f>IF($B$307="Лікар загальної практики - сімейний лікар",AVERAGE(P307:P309),IF($B$307="Лікар-педіатр","x",IF($B$307="Лікар-терапевт",AVERAGE(P307:P309),0)))</f>
        <v>0</v>
      </c>
      <c r="Q311" s="178">
        <f>IF($B$307="Лікар загальної практики - сімейний лікар",AVERAGE(Q307:Q309),IF($B$307="Лікар-педіатр","x",IF($B$307="Лікар-терапевт",AVERAGE(Q307:Q309),0)))</f>
        <v>0</v>
      </c>
      <c r="R311" s="178">
        <f>IF($B$307="Лікар загальної практики - сімейний лікар",AVERAGE(R307:R309),IF($B$307="Лікар-педіатр","x",IF($B$307="Лікар-терапевт",AVERAGE(R307:R309),0)))</f>
        <v>0</v>
      </c>
      <c r="S311" s="179">
        <f>SUM(N311:R311)</f>
        <v>0</v>
      </c>
      <c r="T311" s="768"/>
      <c r="U311" s="178">
        <f>IF($B$307="Лікар загальної практики - сімейний лікар",AVERAGE(U307:U309),IF($B$307="Лікар-педіатр",AVERAGE(U307:U309),IF($B$307="Лікар-терапевт","х",0)))</f>
        <v>0</v>
      </c>
      <c r="V311" s="178">
        <f>IF($B$307="Лікар загальної практики - сімейний лікар",AVERAGE(V307:V309),IF($B$307="Лікар-педіатр",AVERAGE(V307:V309),IF($B$307="Лікар-терапевт","х",0)))</f>
        <v>0</v>
      </c>
      <c r="W311" s="178">
        <f>IF($B$307="Лікар загальної практики - сімейний лікар",AVERAGE(W307:W309),IF($B$307="Лікар-педіатр","x",IF($B$307="Лікар-терапевт",AVERAGE(W307:W309),0)))</f>
        <v>0</v>
      </c>
      <c r="X311" s="178">
        <f>IF($B$307="Лікар загальної практики - сімейний лікар",AVERAGE(X307:X309),IF($B$307="Лікар-педіатр","x",IF($B$307="Лікар-терапевт",AVERAGE(X307:X309),0)))</f>
        <v>0</v>
      </c>
      <c r="Y311" s="178">
        <f>IF($B$307="Лікар загальної практики - сімейний лікар",AVERAGE(Y307:Y309),IF($B$307="Лікар-педіатр","x",IF($B$307="Лікар-терапевт",AVERAGE(Y307:Y309),0)))</f>
        <v>0</v>
      </c>
      <c r="Z311" s="179">
        <f>SUM(U311:Y311)</f>
        <v>0</v>
      </c>
      <c r="AA311" s="768"/>
      <c r="AB311" s="178">
        <f>IF($B$307="Лікар загальної практики - сімейний лікар",AVERAGE(AB307:AB309),IF($B$307="Лікар-педіатр",AVERAGE(AB307:AB309),IF($B$307="Лікар-терапевт","х",0)))</f>
        <v>0</v>
      </c>
      <c r="AC311" s="178">
        <f>IF($B$307="Лікар загальної практики - сімейний лікар",AVERAGE(AC307:AC309),IF($B$307="Лікар-педіатр",AVERAGE(AC307:AC309),IF($B$307="Лікар-терапевт","х",0)))</f>
        <v>0</v>
      </c>
      <c r="AD311" s="178">
        <f>IF($B$307="Лікар загальної практики - сімейний лікар",AVERAGE(AD307:AD309),IF($B$307="Лікар-педіатр","x",IF($B$307="Лікар-терапевт",AVERAGE(AD307:AD309),0)))</f>
        <v>0</v>
      </c>
      <c r="AE311" s="178">
        <f>IF($B$307="Лікар загальної практики - сімейний лікар",AVERAGE(AE307:AE309),IF($B$307="Лікар-педіатр","x",IF($B$307="Лікар-терапевт",AVERAGE(AE307:AE309),0)))</f>
        <v>0</v>
      </c>
      <c r="AF311" s="178">
        <f>IF($B$307="Лікар загальної практики - сімейний лікар",AVERAGE(AF307:AF309),IF($B$307="Лікар-педіатр","x",IF($B$307="Лікар-терапевт",AVERAGE(AF307:AF309),0)))</f>
        <v>0</v>
      </c>
      <c r="AG311" s="179">
        <f>SUM(AB311:AF311)</f>
        <v>0</v>
      </c>
      <c r="AH311" s="769"/>
      <c r="AI311" s="174"/>
      <c r="AJ311" s="771"/>
      <c r="AK311" s="774"/>
      <c r="AL311" s="774"/>
      <c r="AM311" s="762"/>
      <c r="AN311" s="780"/>
      <c r="AO311" s="780"/>
      <c r="AP311" s="780"/>
      <c r="AQ311" s="780"/>
      <c r="AR311" s="783"/>
    </row>
    <row r="312" spans="1:44" s="52" customFormat="1" ht="40.5" x14ac:dyDescent="0.25">
      <c r="A312" s="170"/>
      <c r="B312" s="763"/>
      <c r="C312" s="764"/>
      <c r="D312" s="765"/>
      <c r="E312" s="765"/>
      <c r="F312" s="210" t="str">
        <f>IF(B307="Лікар-педіатр",Законод!$C$17,IF(B307="Лікар загальної практики - сімейний лікар",Законод!$C$21,IF(B307="Лікар-терапевт",Законод!$C$25,"х")))</f>
        <v>х</v>
      </c>
      <c r="G312" s="181">
        <f>IF($B$307="Лікар загальної практики - сімейний лікар",IF(L311&lt;=Законод!$C$22,G311,Законод!$C$22*'01_Доходи'!G310),IF($B$307="Лікар-педіатр",IF(L311&lt;=Законод!$C$18,G311,Законод!$C$18*'01_Доходи'!G310),IF($B$307="Лікар-терапевт","x",0)))</f>
        <v>0</v>
      </c>
      <c r="H312" s="181">
        <f>IF($B$307="Лікар загальної практики - сімейний лікар",IF(L311&lt;=Законод!$C$22,H311,Законод!$C$22*'01_Доходи'!H310),IF($B$307="Лікар-педіатр",IF(L311&lt;=Законод!$C$18,H311,Законод!$C$18*'01_Доходи'!H310),IF($B$307="Лікар-терапевт","x",0)))</f>
        <v>0</v>
      </c>
      <c r="I312" s="181">
        <f>IF($B$307="Лікар загальної практики - сімейний лікар",IF(L311&lt;=Законод!$C$22,I311,Законод!$C$22*'01_Доходи'!I310),IF($B$307="Лікар-педіатр","x",IF($B$307="Лікар-терапевт",IF(L311&lt;=Законод!$C$26,I311,Законод!$C$26*'01_Доходи'!I310),0)))</f>
        <v>0</v>
      </c>
      <c r="J312" s="181">
        <f>IF($B$307="Лікар загальної практики - сімейний лікар",IF(L311&lt;=Законод!$C$22,J311,Законод!$C$22*'01_Доходи'!J310),IF($B$307="Лікар-педіатр","x",IF($B$307="Лікар-терапевт",IF(L311&lt;=Законод!$C$26,J311,Законод!$C$26*'01_Доходи'!J310),0)))</f>
        <v>0</v>
      </c>
      <c r="K312" s="181">
        <f>IF($B$307="Лікар загальної практики - сімейний лікар",IF(L311&lt;=Законод!$C$22,K311,Законод!$C$22*'01_Доходи'!K310),IF($B$307="Лікар-педіатр","x",IF($B$307="Лікар-терапевт",IF(L311&lt;=Законод!$C$26,K311,Законод!$C$26*'01_Доходи'!K310),0)))</f>
        <v>0</v>
      </c>
      <c r="L312" s="182">
        <f>SUM(G312:K312)</f>
        <v>0</v>
      </c>
      <c r="M312" s="767"/>
      <c r="N312" s="181">
        <f>IF($B$307="Лікар загальної практики - сімейний лікар",IF(S311&lt;=Законод!$C$22,N311,Законод!$C$22*'01_Доходи'!N310),IF($B$307="Лікар-педіатр",IF(S311&lt;=Законод!$C$18,N311,Законод!$C$18*'01_Доходи'!N310),IF($B$307="Лікар-терапевт","x",0)))</f>
        <v>0</v>
      </c>
      <c r="O312" s="181">
        <f>IF($B$307="Лікар загальної практики - сімейний лікар",IF(S311&lt;=Законод!$C$22,O311,Законод!$C$22*'01_Доходи'!O310),IF($B$307="Лікар-педіатр",IF(S311&lt;=Законод!$C$18,O311,Законод!$C$18*'01_Доходи'!O310),IF($B$307="Лікар-терапевт","x",0)))</f>
        <v>0</v>
      </c>
      <c r="P312" s="181">
        <f>IF($B$307="Лікар загальної практики - сімейний лікар",IF(S311&lt;=Законод!$C$22,P311,Законод!$C$22*'01_Доходи'!P310),IF($B$307="Лікар-педіатр","x",IF($B$307="Лікар-терапевт",IF(S311&lt;=Законод!$C$26,P311,Законод!$C$26*'01_Доходи'!P310),0)))</f>
        <v>0</v>
      </c>
      <c r="Q312" s="181">
        <f>IF($B$307="Лікар загальної практики - сімейний лікар",IF(S311&lt;=Законод!$C$22,Q311,Законод!$C$22*'01_Доходи'!Q310),IF($B$307="Лікар-педіатр","x",IF($B$307="Лікар-терапевт",IF(S311&lt;=Законод!$C$26,Q311,Законод!$C$26*'01_Доходи'!Q310),0)))</f>
        <v>0</v>
      </c>
      <c r="R312" s="181">
        <f>IF($B$307="Лікар загальної практики - сімейний лікар",IF(S311&lt;=Законод!$C$22,R311,Законод!$C$22*'01_Доходи'!R310),IF($B$307="Лікар-педіатр","x",IF($B$307="Лікар-терапевт",IF(S311&lt;=Законод!$C$26,R311,Законод!$C$26*'01_Доходи'!R310),0)))</f>
        <v>0</v>
      </c>
      <c r="S312" s="182">
        <f>SUM(N312:R312)</f>
        <v>0</v>
      </c>
      <c r="T312" s="767"/>
      <c r="U312" s="181">
        <f>IF($B$307="Лікар загальної практики - сімейний лікар",IF(Z311&lt;=Законод!$C$22,U311,Законод!$C$22*'01_Доходи'!U310),IF($B$307="Лікар-педіатр",IF(Z311&lt;=Законод!$C$18,U311,Законод!$C$18*'01_Доходи'!U310),IF($B$307="Лікар-терапевт","x",0)))</f>
        <v>0</v>
      </c>
      <c r="V312" s="181">
        <f>IF($B$307="Лікар загальної практики - сімейний лікар",IF(Z311&lt;=Законод!$C$22,V311,Законод!$C$22*'01_Доходи'!V310),IF($B$307="Лікар-педіатр",IF(Z311&lt;=Законод!$C$18,V311,Законод!$C$18*'01_Доходи'!V310),IF($B$307="Лікар-терапевт","x",0)))</f>
        <v>0</v>
      </c>
      <c r="W312" s="181">
        <f>IF($B$307="Лікар загальної практики - сімейний лікар",IF(Z311&lt;=Законод!$C$22,W311,Законод!$C$22*'01_Доходи'!W310),IF($B$307="Лікар-педіатр","x",IF($B$307="Лікар-терапевт",IF(Z311&lt;=Законод!$C$26,W311,Законод!$C$26*'01_Доходи'!W310),0)))</f>
        <v>0</v>
      </c>
      <c r="X312" s="181">
        <f>IF($B$307="Лікар загальної практики - сімейний лікар",IF(Z311&lt;=Законод!$C$22,X311,Законод!$C$22*'01_Доходи'!X310),IF($B$307="Лікар-педіатр","x",IF($B$307="Лікар-терапевт",IF(Z311&lt;=Законод!$C$26,X311,Законод!$C$26*'01_Доходи'!X310),0)))</f>
        <v>0</v>
      </c>
      <c r="Y312" s="181">
        <f>IF($B$307="Лікар загальної практики - сімейний лікар",IF(Z311&lt;=Законод!$C$22,Y311,Законод!$C$22*'01_Доходи'!Y310),IF($B$307="Лікар-педіатр","x",IF($B$307="Лікар-терапевт",IF(Z311&lt;=Законод!$C$26,Y311,Законод!$C$26*'01_Доходи'!Y310),0)))</f>
        <v>0</v>
      </c>
      <c r="Z312" s="182">
        <f>SUM(U312:Y312)</f>
        <v>0</v>
      </c>
      <c r="AA312" s="767"/>
      <c r="AB312" s="181">
        <f>IF($B$307="Лікар загальної практики - сімейний лікар",IF(AG311&lt;=Законод!$C$22,AB311,Законод!$C$22*'01_Доходи'!AB310),IF($B$307="Лікар-педіатр",IF(AG311&lt;=Законод!$C$18,AB311,Законод!$C$18*'01_Доходи'!AB310),IF($B$307="Лікар-терапевт","x",0)))</f>
        <v>0</v>
      </c>
      <c r="AC312" s="181">
        <f>IF($B$307="Лікар загальної практики - сімейний лікар",IF(AG311&lt;=Законод!$C$22,AC311,Законод!$C$22*'01_Доходи'!AC310),IF($B$307="Лікар-педіатр",IF(AG311&lt;=Законод!$C$18,AC311,Законод!$C$18*'01_Доходи'!AC310),IF($B$307="Лікар-терапевт","x",0)))</f>
        <v>0</v>
      </c>
      <c r="AD312" s="181">
        <f>IF($B$307="Лікар загальної практики - сімейний лікар",IF(AG311&lt;=Законод!$C$22,AD311,Законод!$C$22*'01_Доходи'!AD310),IF($B$307="Лікар-педіатр","x",IF($B$307="Лікар-терапевт",IF(AG311&lt;=Законод!$C$26,AD311,Законод!$C$26*'01_Доходи'!AD310),0)))</f>
        <v>0</v>
      </c>
      <c r="AE312" s="181">
        <f>IF($B$307="Лікар загальної практики - сімейний лікар",IF(AG311&lt;=Законод!$C$22,AE311,Законод!$C$22*'01_Доходи'!AE310),IF($B$307="Лікар-педіатр","x",IF($B$307="Лікар-терапевт",IF(AG311&lt;=Законод!$C$26,AE311,Законод!$C$26*'01_Доходи'!AE310),0)))</f>
        <v>0</v>
      </c>
      <c r="AF312" s="181">
        <f>IF($B$307="Лікар загальної практики - сімейний лікар",IF(AG311&lt;=Законод!$C$22,AF311,Законод!$C$22*'01_Доходи'!AF310),IF($B$307="Лікар-педіатр","x",IF($B$307="Лікар-терапевт",IF(AG311&lt;=Законод!$C$26,AF311,Законод!$C$26*'01_Доходи'!AF310),0)))</f>
        <v>0</v>
      </c>
      <c r="AG312" s="182">
        <f>SUM(AB312:AF312)</f>
        <v>0</v>
      </c>
      <c r="AH312" s="767"/>
      <c r="AI312" s="174"/>
      <c r="AJ312" s="771"/>
      <c r="AK312" s="774"/>
      <c r="AL312" s="774"/>
      <c r="AM312" s="318" t="s">
        <v>186</v>
      </c>
      <c r="AN312" s="183">
        <f>IF(B307="Лікар загальної практики - сімейний лікар",G312*Законод!$C$11+'01_Доходи'!H312*Законод!$D$11+'01_Доходи'!I312*Законод!$E$11+'01_Доходи'!J312*Законод!$F$11+'01_Доходи'!K312*Законод!$G$11,IF(B307="Лікар-педіатр",G312*Законод!$C$11+'01_Доходи'!H312*Законод!$D$11,IF(B307="Лікар-терапевт",'01_Доходи'!I312*Законод!$E$11+'01_Доходи'!J312*Законод!$F$11+'01_Доходи'!K312*Законод!$G$11,0)))</f>
        <v>0</v>
      </c>
      <c r="AO312" s="183">
        <f>IF(B307="Лікар загальної практики - сімейний лікар",N312*Законод!$C$11+'01_Доходи'!O312*Законод!$D$11+'01_Доходи'!P312*Законод!$E$11+'01_Доходи'!Q312*Законод!$F$11+'01_Доходи'!R312*Законод!$G$11,IF(B307="Лікар-педіатр",N312*Законод!$C$11+'01_Доходи'!O312*Законод!$D$11,IF(B307="Лікар-терапевт",'01_Доходи'!P312*Законод!$E$11+'01_Доходи'!Q312*Законод!$F$11+'01_Доходи'!R312*Законод!$G$11,0)))</f>
        <v>0</v>
      </c>
      <c r="AP312" s="183">
        <f>IF(B307="Лікар загальної практики - сімейний лікар",U312*Законод!$C$11+'01_Доходи'!V312*Законод!$D$11+'01_Доходи'!W312*Законод!$E$11+'01_Доходи'!X312*Законод!$F$11+'01_Доходи'!Y312*Законод!$G$11,IF(B307="Лікар-педіатр",U312*Законод!$C$11+'01_Доходи'!V312*Законод!$D$11,IF(B307="Лікар-терапевт",'01_Доходи'!W312*Законод!$E$11+'01_Доходи'!X312*Законод!$F$11+'01_Доходи'!Y312*Законод!$G$11,0)))</f>
        <v>0</v>
      </c>
      <c r="AQ312" s="183">
        <f>IF(B307="Лікар загальної практики - сімейний лікар",AB312*Законод!$C$11+'01_Доходи'!AC312*Законод!$D$11+'01_Доходи'!AD312*Законод!$E$11+'01_Доходи'!AE312*Законод!$F$11+'01_Доходи'!AF312*Законод!$G$11,IF(B307="Лікар-педіатр",AB312*Законод!$C$11+'01_Доходи'!AC312*Законод!$D$11,IF(B307="Лікар-терапевт",'01_Доходи'!AD312*Законод!$E$11+'01_Доходи'!AE312*Законод!$F$11+'01_Доходи'!AF312*Законод!$G$11,0)))</f>
        <v>0</v>
      </c>
      <c r="AR312" s="184">
        <f>SUM(AN312:AQ312)</f>
        <v>0</v>
      </c>
    </row>
    <row r="313" spans="1:44" s="52" customFormat="1" ht="31.9" customHeight="1" x14ac:dyDescent="0.25">
      <c r="A313" s="170"/>
      <c r="B313" s="763"/>
      <c r="C313" s="764"/>
      <c r="D313" s="765"/>
      <c r="E313" s="765"/>
      <c r="F313" s="211" t="str">
        <f>IF(B307="Лікар-педіатр",Законод!$E$17,IF(B307="Лікар загальної практики - сімейний лікар",Законод!$E$21,IF(B307="Лікар-терапевт",Законод!$E$25,"х")))</f>
        <v>х</v>
      </c>
      <c r="G313" s="776" t="s">
        <v>158</v>
      </c>
      <c r="H313" s="776"/>
      <c r="I313" s="776"/>
      <c r="J313" s="776"/>
      <c r="K313" s="776"/>
      <c r="L313" s="169">
        <f>IF($B$307="Лікар загальної практики - сімейний лікар",IF(L311&lt;Законод!$C$22,0,(IF(AND(L311&gt;=Законод!$E$22,L311&lt;=Законод!$E$23),L311-Законод!$C$22,IF('01_Доходи'!L311&gt;=Законод!$F$22,Законод!$E$24,0)))),IF($B$307="Лікар-педіатр",IF(L311&lt;Законод!$C$18,0,(IF(AND(L311&gt;=Законод!$E$18,L311&lt;=Законод!$E$19),L311-Законод!$C$18,IF('01_Доходи'!L311&gt;=Законод!$F$18,Законод!$E$20,0)))),IF($B$307="Лікар-терапевт",IF(L311&lt;Законод!$C$26,0,(IF(AND(L311&gt;=Законод!$E$26,L311&lt;=Законод!$E$27),L311-Законод!$C$26,IF('01_Доходи'!L311&gt;=Законод!$F$26,Законод!$E$28,0)))),0)))</f>
        <v>0</v>
      </c>
      <c r="M313" s="767"/>
      <c r="N313" s="776" t="s">
        <v>158</v>
      </c>
      <c r="O313" s="776"/>
      <c r="P313" s="776"/>
      <c r="Q313" s="776"/>
      <c r="R313" s="776"/>
      <c r="S313" s="169">
        <f>IF($B$307="Лікар загальної практики - сімейний лікар",IF(S311&lt;Законод!$C$22,0,(IF(AND(S311&gt;=Законод!$E$22,S311&lt;=Законод!$E$23),S311-Законод!$C$22,IF('01_Доходи'!S311&gt;=Законод!$F$22,Законод!$E$24,0)))),IF($B$307="Лікар-педіатр",IF(S311&lt;Законод!$C$18,0,(IF(AND(S311&gt;=Законод!$E$18,S311&lt;=Законод!$E$19),S311-Законод!$C$18,IF('01_Доходи'!S311&gt;=Законод!$F$18,Законод!$E$20,0)))),IF($B$307="Лікар-терапевт",IF(S311&lt;Законод!$C$26,0,(IF(AND(S311&gt;=Законод!$E$26,S311&lt;=Законод!$E$27),S311-Законод!$C$26,IF('01_Доходи'!S311&gt;=Законод!$F$26,Законод!$E$28,0)))),0)))</f>
        <v>0</v>
      </c>
      <c r="T313" s="767"/>
      <c r="U313" s="776" t="s">
        <v>158</v>
      </c>
      <c r="V313" s="776"/>
      <c r="W313" s="776"/>
      <c r="X313" s="776"/>
      <c r="Y313" s="776"/>
      <c r="Z313" s="169">
        <f>IF($B$307="Лікар загальної практики - сімейний лікар",IF(Z311&lt;Законод!$C$22,0,(IF(AND(Z311&gt;=Законод!$E$22,Z311&lt;=Законод!$E$23),Z311-Законод!$C$22,IF('01_Доходи'!Z311&gt;=Законод!$F$22,Законод!$E$24,0)))),IF($B$307="Лікар-педіатр",IF(Z311&lt;Законод!$C$18,0,(IF(AND(Z311&gt;=Законод!$E$18,Z311&lt;=Законод!$E$19),Z311-Законод!$C$18,IF('01_Доходи'!Z311&gt;=Законод!$F$18,Законод!$E$20,0)))),IF($B$307="Лікар-терапевт",IF(Z311&lt;Законод!$C$26,0,(IF(AND(Z311&gt;=Законод!$E$26,Z311&lt;=Законод!$E$27),Z311-Законод!$C$26,IF('01_Доходи'!Z311&gt;=Законод!$F$26,Законод!$E$28,0)))),0)))</f>
        <v>0</v>
      </c>
      <c r="AA313" s="767"/>
      <c r="AB313" s="776" t="s">
        <v>158</v>
      </c>
      <c r="AC313" s="776"/>
      <c r="AD313" s="776"/>
      <c r="AE313" s="776"/>
      <c r="AF313" s="776"/>
      <c r="AG313" s="169">
        <f>IF($B$307="Лікар загальної практики - сімейний лікар",IF(AG311&lt;Законод!$C$22,0,(IF(AND(AG311&gt;=Законод!$E$22,AG311&lt;=Законод!$E$23),AG311-Законод!$C$22,IF('01_Доходи'!AG311&gt;=Законод!$F$22,Законод!$E$24,0)))),IF($B$307="Лікар-педіатр",IF(AG311&lt;Законод!$C$18,0,(IF(AND(AG311&gt;=Законод!$E$18,AG311&lt;=Законод!$E$19),AG311-Законод!$C$18,IF('01_Доходи'!AG311&gt;=Законод!$F$18,Законод!$E$20,0)))),IF($B$307="Лікар-терапевт",IF(AG311&lt;Законод!$C$26,0,(IF(AND(AG311&gt;=Законод!$E$26,AG311&lt;=Законод!$E$27),AG311-Законод!$C$26,IF('01_Доходи'!AG311&gt;=Законод!$F$26,Законод!$E$28,0)))),0)))</f>
        <v>0</v>
      </c>
      <c r="AH313" s="767"/>
      <c r="AI313" s="174"/>
      <c r="AJ313" s="771"/>
      <c r="AK313" s="774"/>
      <c r="AL313" s="774"/>
      <c r="AM313" s="757" t="s">
        <v>187</v>
      </c>
      <c r="AN313" s="183">
        <f>IF(B307="Лікар загальної практики - сімейний лікар",L313*Законод!$C$9/4*Законод!$E$16,IF(B307="Лікар-педіатр",L313*Законод!$C$9/4*Законод!$E$16,IF(B307="Лікар-терапевт",L313*Законод!$C$9/4*Законод!$E$16,0)))</f>
        <v>0</v>
      </c>
      <c r="AO313" s="183">
        <f>IF(B307="Лікар загальної практики - сімейний лікар",S313*Законод!$C$9/4*Законод!$E$16,IF(B307="Лікар-педіатр",S313*Законод!$C$9/4*Законод!$E$16,IF(B307="Лікар-терапевт",S313*Законод!$C$9/4*Законод!$E$16,0)))</f>
        <v>0</v>
      </c>
      <c r="AP313" s="183">
        <f>IF(B307="Лікар загальної практики - сімейний лікар",Z313*Законод!$C$9/4*Законод!$E$16,IF(B307="Лікар-педіатр",Z313*Законод!$C$9/4*Законод!$E$16,IF(B307="Лікар-терапевт",Z313*Законод!$C$9/4*Законод!$E$16,0)))</f>
        <v>0</v>
      </c>
      <c r="AQ313" s="183">
        <f>IF(B307="Лікар загальної практики - сімейний лікар",AG313*Законод!$C$9/4*Законод!$E$16,IF(B307="Лікар-педіатр",AG313*Законод!$C$9/4*Законод!$E$16,IF(B307="Лікар-терапевт",AG313*Законод!$C$9/4*Законод!$E$16,0)))</f>
        <v>0</v>
      </c>
      <c r="AR313" s="184">
        <f>SUM(AN313:AQ313)</f>
        <v>0</v>
      </c>
    </row>
    <row r="314" spans="1:44" s="52" customFormat="1" ht="31.9" customHeight="1" x14ac:dyDescent="0.25">
      <c r="A314" s="170"/>
      <c r="B314" s="763"/>
      <c r="C314" s="764"/>
      <c r="D314" s="765"/>
      <c r="E314" s="765"/>
      <c r="F314" s="211" t="str">
        <f>IF(B307="Лікар-педіатр",Законод!$F$17,IF(B307="Лікар загальної практики - сімейний лікар",Законод!$F$21,IF(B307="Лікар-терапевт",Законод!$F$25,"х")))</f>
        <v>х</v>
      </c>
      <c r="G314" s="776" t="s">
        <v>158</v>
      </c>
      <c r="H314" s="776"/>
      <c r="I314" s="776"/>
      <c r="J314" s="776"/>
      <c r="K314" s="776"/>
      <c r="L314" s="169">
        <f>IF($B$307="Лікар загальної практики - сімейний лікар",IF(L311&lt;Законод!$C$22,0,(IF(AND(L311&gt;=Законод!$F$22,L311&lt;=Законод!$F$23),L311-Законод!$E$23,IF('01_Доходи'!L311&gt;=Законод!$G$22,Законод!$F$24,0)))),IF($B$307="Лікар-педіатр",IF(L311&lt;Законод!$C$18,0,(IF(AND(L311&gt;=Законод!$F$18,L311&lt;=Законод!$F$19),L311-Законод!$E$19,IF('01_Доходи'!L311&gt;=Законод!$G$18,Законод!$F$20,0)))),IF($B$307="Лікар-терапевт",IF(L311&lt;Законод!$C$26,0,(IF(AND(L311&gt;=Законод!$F$26,L311&lt;=Законод!$F$27),L311-Законод!$E$27,IF('01_Доходи'!L311&gt;=Законод!$G$26,Законод!$F$28,0)))),0)))</f>
        <v>0</v>
      </c>
      <c r="M314" s="767"/>
      <c r="N314" s="776" t="s">
        <v>158</v>
      </c>
      <c r="O314" s="776"/>
      <c r="P314" s="776"/>
      <c r="Q314" s="776"/>
      <c r="R314" s="776"/>
      <c r="S314" s="169">
        <f>IF($B$307="Лікар загальної практики - сімейний лікар",IF(S311&lt;Законод!$C$22,0,(IF(AND(S311&gt;=Законод!$F$22,S311&lt;=Законод!$F$23),S311-Законод!$E$23,IF('01_Доходи'!S311&gt;=Законод!$G$22,Законод!$F$24,0)))),IF($B$307="Лікар-педіатр",IF(S311&lt;Законод!$C$18,0,(IF(AND(S311&gt;=Законод!$F$18,S311&lt;=Законод!$F$19),S311-Законод!$E$19,IF('01_Доходи'!S311&gt;=Законод!$G$18,Законод!$F$20,0)))),IF($B$307="Лікар-терапевт",IF(S311&lt;Законод!$C$26,0,(IF(AND(S311&gt;=Законод!$F$26,S311&lt;=Законод!$F$27),S311-Законод!$E$27,IF('01_Доходи'!S311&gt;=Законод!$G$26,Законод!$F$28,0)))),0)))</f>
        <v>0</v>
      </c>
      <c r="T314" s="767"/>
      <c r="U314" s="776" t="s">
        <v>158</v>
      </c>
      <c r="V314" s="776"/>
      <c r="W314" s="776"/>
      <c r="X314" s="776"/>
      <c r="Y314" s="776"/>
      <c r="Z314" s="169">
        <f>IF($B$307="Лікар загальної практики - сімейний лікар",IF(Z311&lt;Законод!$C$22,0,(IF(AND(Z311&gt;=Законод!$F$22,Z311&lt;=Законод!$F$23),Z311-Законод!$E$23,IF('01_Доходи'!Z311&gt;=Законод!$G$22,Законод!$F$24,0)))),IF($B$307="Лікар-педіатр",IF(Z311&lt;Законод!$C$18,0,(IF(AND(Z311&gt;=Законод!$F$18,Z311&lt;=Законод!$F$19),Z311-Законод!$E$19,IF('01_Доходи'!Z311&gt;=Законод!$G$18,Законод!$F$20,0)))),IF($B$307="Лікар-терапевт",IF(Z311&lt;Законод!$C$26,0,(IF(AND(Z311&gt;=Законод!$F$26,Z311&lt;=Законод!$F$27),Z311-Законод!$E$27,IF('01_Доходи'!Z311&gt;=Законод!$G$26,Законод!$F$28,0)))),0)))</f>
        <v>0</v>
      </c>
      <c r="AA314" s="767"/>
      <c r="AB314" s="776" t="s">
        <v>158</v>
      </c>
      <c r="AC314" s="776"/>
      <c r="AD314" s="776"/>
      <c r="AE314" s="776"/>
      <c r="AF314" s="776"/>
      <c r="AG314" s="169">
        <f>IF($B$307="Лікар загальної практики - сімейний лікар",IF(AG311&lt;Законод!$C$22,0,(IF(AND(AG311&gt;=Законод!$F$22,AG311&lt;=Законод!$F$23),AG311-Законод!$E$23,IF('01_Доходи'!AG311&gt;=Законод!$G$22,Законод!$F$24,0)))),IF($B$307="Лікар-педіатр",IF(AG311&lt;Законод!$C$18,0,(IF(AND(AG311&gt;=Законод!$F$18,AG311&lt;=Законод!$F$19),AG311-Законод!$E$19,IF('01_Доходи'!AG311&gt;=Законод!$G$18,Законод!$F$20,0)))),IF($B$307="Лікар-терапевт",IF(AG311&lt;Законод!$C$26,0,(IF(AND(AG311&gt;=Законод!$F$26,AG311&lt;=Законод!$F$27),AG311-Законод!$E$27,IF('01_Доходи'!AG311&gt;=Законод!$G$26,Законод!$F$28,0)))),0)))</f>
        <v>0</v>
      </c>
      <c r="AH314" s="767"/>
      <c r="AI314" s="174"/>
      <c r="AJ314" s="771"/>
      <c r="AK314" s="774"/>
      <c r="AL314" s="774"/>
      <c r="AM314" s="758"/>
      <c r="AN314" s="183">
        <f>IF(B307="Лікар загальної практики - сімейний лікар",L314*Законод!$C$9/4*Законод!$F$16,IF(B307="Лікар-педіатр",L314*Законод!$C$9/4*Законод!$F$16,IF(B307="Лікар-терапевт",L314*Законод!$C$9/4*Законод!$F$16,0)))</f>
        <v>0</v>
      </c>
      <c r="AO314" s="183">
        <f>IF(B307="Лікар загальної практики - сімейний лікар",S314*Законод!$C$9/4*Законод!$F$16,IF(B307="Лікар-педіатр",S314*Законод!$C$9/4*Законод!$F$16,IF(B307="Лікар-терапевт",S314*Законод!$C$9/4*Законод!$F$16,0)))</f>
        <v>0</v>
      </c>
      <c r="AP314" s="183">
        <f>IF(B307="Лікар загальної практики - сімейний лікар",Z314*Законод!$C$9/4*Законод!$F$16,IF(B307="Лікар-педіатр",Z314*Законод!$C$9/4*Законод!$F$16,IF(B307="Лікар-терапевт",Z314*Законод!$C$9/4*Законод!$F$16,0)))</f>
        <v>0</v>
      </c>
      <c r="AQ314" s="183">
        <f>IF(B307="Лікар загальної практики - сімейний лікар",AG314*Законод!$C$9/4*Законод!$F$16,IF(B307="Лікар-педіатр",AG314*Законод!$C$9/4*Законод!$F$16,IF(B307="Лікар-терапевт",AG314*Законод!$C$9/4*Законод!$F$16,0)))</f>
        <v>0</v>
      </c>
      <c r="AR314" s="184">
        <f>SUM(AN314:AQ314)</f>
        <v>0</v>
      </c>
    </row>
    <row r="315" spans="1:44" s="52" customFormat="1" ht="31.9" customHeight="1" x14ac:dyDescent="0.25">
      <c r="A315" s="170"/>
      <c r="B315" s="763"/>
      <c r="C315" s="764"/>
      <c r="D315" s="765"/>
      <c r="E315" s="765"/>
      <c r="F315" s="211" t="str">
        <f>IF(B307="Лікар-педіатр",Законод!$G$17,IF(B307="Лікар загальної практики - сімейний лікар",Законод!$G$21,IF(B307="Лікар-терапевт",Законод!$G$25,"х")))</f>
        <v>х</v>
      </c>
      <c r="G315" s="776" t="s">
        <v>158</v>
      </c>
      <c r="H315" s="776"/>
      <c r="I315" s="776"/>
      <c r="J315" s="776"/>
      <c r="K315" s="776"/>
      <c r="L315" s="169">
        <f>IF($B$307="Лікар загальної практики - сімейний лікар",IF(L311&lt;Законод!$C$22,0,(IF(AND(L311&gt;=Законод!$G$22,L311&lt;=Законод!$G$23),L311-Законод!$F$23,IF('01_Доходи'!L311&gt;=Законод!$H$22,Законод!$G$24,0)))),IF($B$307="Лікар-педіатр",IF(L311&lt;Законод!$C$18,0,(IF(AND(L311&gt;=Законод!$G$18,L311&lt;=Законод!$G$19),L311-Законод!$F$19,IF('01_Доходи'!L311&gt;=Законод!$H$18,Законод!$G$20,0)))),IF($B$307="Лікар-терапевт",IF(L311&lt;Законод!$C$26,0,(IF(AND(L311&gt;=Законод!$G$26,L311&lt;=Законод!$G$27),L311-Законод!$F$27,IF('01_Доходи'!L311&gt;=Законод!$H$26,Законод!$G$28,0)))),0)))</f>
        <v>0</v>
      </c>
      <c r="M315" s="767"/>
      <c r="N315" s="776" t="s">
        <v>158</v>
      </c>
      <c r="O315" s="776"/>
      <c r="P315" s="776"/>
      <c r="Q315" s="776"/>
      <c r="R315" s="776"/>
      <c r="S315" s="169">
        <f>IF($B$307="Лікар загальної практики - сімейний лікар",IF(S311&lt;Законод!$C$22,0,(IF(AND(S311&gt;=Законод!$G$22,S311&lt;=Законод!$G$23),S311-Законод!$F$23,IF('01_Доходи'!S311&gt;=Законод!$H$22,Законод!$G$24,0)))),IF($B$307="Лікар-педіатр",IF(S311&lt;Законод!$C$18,0,(IF(AND(S311&gt;=Законод!$G$18,S311&lt;=Законод!$G$19),S311-Законод!$F$19,IF('01_Доходи'!S311&gt;=Законод!$H$18,Законод!$G$20,0)))),IF($B$307="Лікар-терапевт",IF(S311&lt;Законод!$C$26,0,(IF(AND(S311&gt;=Законод!$G$26,S311&lt;=Законод!$G$27),S311-Законод!$F$27,IF('01_Доходи'!S311&gt;=Законод!$H$26,Законод!$G$28,0)))),0)))</f>
        <v>0</v>
      </c>
      <c r="T315" s="767"/>
      <c r="U315" s="776" t="s">
        <v>158</v>
      </c>
      <c r="V315" s="776"/>
      <c r="W315" s="776"/>
      <c r="X315" s="776"/>
      <c r="Y315" s="776"/>
      <c r="Z315" s="169">
        <f>IF($B$307="Лікар загальної практики - сімейний лікар",IF(Z311&lt;Законод!$C$22,0,(IF(AND(Z311&gt;=Законод!$G$22,Z311&lt;=Законод!$G$23),Z311-Законод!$F$23,IF('01_Доходи'!Z311&gt;=Законод!$H$22,Законод!$G$24,0)))),IF($B$307="Лікар-педіатр",IF(Z311&lt;Законод!$C$18,0,(IF(AND(Z311&gt;=Законод!$G$18,Z311&lt;=Законод!$G$19),Z311-Законод!$F$19,IF('01_Доходи'!Z311&gt;=Законод!$H$18,Законод!$G$20,0)))),IF($B$307="Лікар-терапевт",IF(Z311&lt;Законод!$C$26,0,(IF(AND(Z311&gt;=Законод!$G$26,Z311&lt;=Законод!$G$27),Z311-Законод!$F$27,IF('01_Доходи'!Z311&gt;=Законод!$H$26,Законод!$G$28,0)))),0)))</f>
        <v>0</v>
      </c>
      <c r="AA315" s="767"/>
      <c r="AB315" s="776" t="s">
        <v>158</v>
      </c>
      <c r="AC315" s="776"/>
      <c r="AD315" s="776"/>
      <c r="AE315" s="776"/>
      <c r="AF315" s="776"/>
      <c r="AG315" s="169">
        <f>IF($B$307="Лікар загальної практики - сімейний лікар",IF(AG311&lt;Законод!$C$22,0,(IF(AND(AG311&gt;=Законод!$G$22,AG311&lt;=Законод!$G$23),AG311-Законод!$F$23,IF('01_Доходи'!AG311&gt;=Законод!$H$22,Законод!$G$24,0)))),IF($B$307="Лікар-педіатр",IF(AG311&lt;Законод!$C$18,0,(IF(AND(AG311&gt;=Законод!$G$18,AG311&lt;=Законод!$G$19),AG311-Законод!$F$19,IF('01_Доходи'!AG311&gt;=Законод!$H$18,Законод!$G$20,0)))),IF($B$307="Лікар-терапевт",IF(AG311&lt;Законод!$C$26,0,(IF(AND(AG311&gt;=Законод!$G$26,AG311&lt;=Законод!$G$27),AG311-Законод!$F$27,IF('01_Доходи'!AG311&gt;=Законод!$H$26,Законод!$G$28,0)))),0)))</f>
        <v>0</v>
      </c>
      <c r="AH315" s="767"/>
      <c r="AI315" s="174"/>
      <c r="AJ315" s="771"/>
      <c r="AK315" s="774"/>
      <c r="AL315" s="774"/>
      <c r="AM315" s="758"/>
      <c r="AN315" s="183">
        <f>IF(B307="Лікар загальної практики - сімейний лікар",L315*Законод!$C$9/4*Законод!$G$16,IF(B307="Лікар-педіатр",L315*Законод!$C$9/4*Законод!$G$16,IF(B307="Лікар-терапевт",L315*Законод!$C$9/4*Законод!$G$16,0)))</f>
        <v>0</v>
      </c>
      <c r="AO315" s="183">
        <f>IF(B307="Лікар загальної практики - сімейний лікар",S315*Законод!$C$9/4*Законод!$G$16,IF(B307="Лікар-педіатр",S315*Законод!$C$9/4*Законод!$G$16,IF(B307="Лікар-терапевт",S315*Законод!$C$9/4*Законод!$G$16,0)))</f>
        <v>0</v>
      </c>
      <c r="AP315" s="183">
        <f>IF(B307="Лікар загальної практики - сімейний лікар",Z315*Законод!$C$9/4*Законод!$G$16,IF(B307="Лікар-педіатр",Z315*Законод!$C$9/4*Законод!$G$16,IF(B307="Лікар-терапевт",Z315*Законод!$C$9/4*Законод!$G$16,0)))</f>
        <v>0</v>
      </c>
      <c r="AQ315" s="183">
        <f>IF(B307="Лікар загальної практики - сімейний лікар",AG315*Законод!$C$9/4*Законод!$G$16,IF(B307="Лікар-педіатр",AG315*Законод!$C$9/4*Законод!$G$16,IF(B307="Лікар-терапевт",AG315*Законод!$C$9/4*Законод!$G$16,0)))</f>
        <v>0</v>
      </c>
      <c r="AR315" s="184">
        <f t="shared" ref="AR315" si="70">SUM(AN315:AQ315)</f>
        <v>0</v>
      </c>
    </row>
    <row r="316" spans="1:44" s="52" customFormat="1" ht="31.9" customHeight="1" x14ac:dyDescent="0.25">
      <c r="A316" s="170"/>
      <c r="B316" s="763"/>
      <c r="C316" s="764"/>
      <c r="D316" s="765"/>
      <c r="E316" s="765"/>
      <c r="F316" s="211" t="str">
        <f>IF(B307="Лікар-педіатр",Законод!$H$17,IF(B307="Лікар загальної практики - сімейний лікар",Законод!$H$21,IF(B307="Лікар-терапевт",Законод!$H$25,"х")))</f>
        <v>х</v>
      </c>
      <c r="G316" s="776" t="s">
        <v>158</v>
      </c>
      <c r="H316" s="776"/>
      <c r="I316" s="776"/>
      <c r="J316" s="776"/>
      <c r="K316" s="776"/>
      <c r="L316" s="169">
        <f>IF($B$307="Лікар загальної практики - сімейний лікар",IF(L311&lt;Законод!$C$22,0,(IF(AND(L311&gt;=Законод!$H$22,L311&lt;=Законод!$H$23),L311-Законод!$G$23,IF('01_Доходи'!L311&gt;=Законод!$I$22,Законод!$H$24,0)))),IF($B$307="Лікар-педіатр",IF(L311&lt;Законод!$C$18,0,(IF(AND(L311&gt;=Законод!$H$18,L311&lt;=Законод!$H$19),L311-Законод!$G$19,IF('01_Доходи'!L311&gt;=Законод!$I$18,Законод!$H$20,0)))),IF($B$307="Лікар-терапевт",IF(L311&lt;Законод!$C$26,0,(IF(AND(L311&gt;=Законод!$H$26,L311&lt;=Законод!$H$27),L311-Законод!$G$27,IF(L311&gt;=Законод!$I$26,Законод!$H$28,0)))),0)))</f>
        <v>0</v>
      </c>
      <c r="M316" s="767"/>
      <c r="N316" s="776" t="s">
        <v>158</v>
      </c>
      <c r="O316" s="776"/>
      <c r="P316" s="776"/>
      <c r="Q316" s="776"/>
      <c r="R316" s="776"/>
      <c r="S316" s="169">
        <f>IF($B$307="Лікар загальної практики - сімейний лікар",IF(S311&lt;Законод!$C$22,0,(IF(AND(S311&gt;=Законод!$H$22,S311&lt;=Законод!$H$23),S311-Законод!$G$23,IF('01_Доходи'!S311&gt;=Законод!$I$22,Законод!$H$24,0)))),IF($B$307="Лікар-педіатр",IF(S311&lt;Законод!$C$18,0,(IF(AND(S311&gt;=Законод!$H$18,S311&lt;=Законод!$H$19),S311-Законод!$G$19,IF('01_Доходи'!S311&gt;=Законод!$I$18,Законод!$H$20,0)))),IF($B$307="Лікар-терапевт",IF(S311&lt;Законод!$C$26,0,(IF(AND(S311&gt;=Законод!$H$26,S311&lt;=Законод!$H$27),S311-Законод!$G$27,IF(S311&gt;=Законод!$I$26,Законод!$H$28,0)))),0)))</f>
        <v>0</v>
      </c>
      <c r="T316" s="767"/>
      <c r="U316" s="776" t="s">
        <v>158</v>
      </c>
      <c r="V316" s="776"/>
      <c r="W316" s="776"/>
      <c r="X316" s="776"/>
      <c r="Y316" s="776"/>
      <c r="Z316" s="169">
        <f>IF($B$307="Лікар загальної практики - сімейний лікар",IF(Z311&lt;Законод!$C$22,0,(IF(AND(Z311&gt;=Законод!$H$22,Z311&lt;=Законод!$H$23),Z311-Законод!$G$23,IF('01_Доходи'!Z311&gt;=Законод!$I$22,Законод!$H$24,0)))),IF($B$307="Лікар-педіатр",IF(Z311&lt;Законод!$C$18,0,(IF(AND(Z311&gt;=Законод!$H$18,Z311&lt;=Законод!$H$19),Z311-Законод!$G$19,IF('01_Доходи'!Z311&gt;=Законод!$I$18,Законод!$H$20,0)))),IF($B$307="Лікар-терапевт",IF(Z311&lt;Законод!$C$26,0,(IF(AND(Z311&gt;=Законод!$H$26,Z311&lt;=Законод!$H$27),Z311-Законод!$G$27,IF(Z311&gt;=Законод!$I$26,Законод!$H$28,0)))),0)))</f>
        <v>0</v>
      </c>
      <c r="AA316" s="767"/>
      <c r="AB316" s="776" t="s">
        <v>158</v>
      </c>
      <c r="AC316" s="776"/>
      <c r="AD316" s="776"/>
      <c r="AE316" s="776"/>
      <c r="AF316" s="776"/>
      <c r="AG316" s="169">
        <f>IF($B$307="Лікар загальної практики - сімейний лікар",IF(AG311&lt;Законод!$C$22,0,(IF(AND(AG311&gt;=Законод!$H$22,AG311&lt;=Законод!$H$23),AG311-Законод!$G$23,IF('01_Доходи'!AG311&gt;=Законод!$I$22,Законод!$H$24,0)))),IF($B$307="Лікар-педіатр",IF(AG311&lt;Законод!$C$18,0,(IF(AND(AG311&gt;=Законод!$H$18,AG311&lt;=Законод!$H$19),AG311-Законод!$G$19,IF('01_Доходи'!AG311&gt;=Законод!$I$18,Законод!$H$20,0)))),IF($B$307="Лікар-терапевт",IF(AG311&lt;Законод!$C$26,0,(IF(AND(AG311&gt;=Законод!$H$26,AG311&lt;=Законод!$H$27),AG311-Законод!$G$27,IF(AG311&gt;=Законод!$I$26,Законод!$H$28,0)))),0)))</f>
        <v>0</v>
      </c>
      <c r="AH316" s="767"/>
      <c r="AI316" s="174"/>
      <c r="AJ316" s="771"/>
      <c r="AK316" s="774"/>
      <c r="AL316" s="774"/>
      <c r="AM316" s="758"/>
      <c r="AN316" s="183">
        <f>IF(B307="Лікар загальної практики - сімейний лікар",L316*Законод!$C$9/4*Законод!$H$16,IF(B307="Лікар-педіатр",L316*Законод!$C$9/4*Законод!$H$16,IF(B307="Лікар-терапевт",L316*Законод!$C$9/4*Законод!$H$16,0)))</f>
        <v>0</v>
      </c>
      <c r="AO316" s="183">
        <f>IF(B307="Лікар загальної практики - сімейний лікар",S316*Законод!$C$9/4*Законод!$H$16,IF(B307="Лікар-педіатр",S316*Законод!$C$9/4*Законод!$H$16,IF(B307="Лікар-терапевт",S316*Законод!$C$9/4*Законод!$H$16,0)))</f>
        <v>0</v>
      </c>
      <c r="AP316" s="183">
        <f>IF(B307="Лікар загальної практики - сімейний лікар",Z316*Законод!$C$9/4*Законод!$H$16,IF(B307="Лікар-педіатр",Z316*Законод!$C$9/4*Законод!$H$16,IF(B307="Лікар-терапевт",Z316*Законод!$C$9/4*Законод!$H$16,0)))</f>
        <v>0</v>
      </c>
      <c r="AQ316" s="183">
        <f>IF(B307="Лікар загальної практики - сімейний лікар",AG316*Законод!$C$9/4*Законод!$H$16,IF(B307="Лікар-педіатр",AG316*Законод!$C$9/4*Законод!$H$16,IF(B307="Лікар-терапевт",AG316*Законод!$C$9/4*Законод!$H$16,0)))</f>
        <v>0</v>
      </c>
      <c r="AR316" s="184">
        <f>SUM(AN316:AQ316)</f>
        <v>0</v>
      </c>
    </row>
    <row r="317" spans="1:44" s="52" customFormat="1" ht="31.9" customHeight="1" x14ac:dyDescent="0.25">
      <c r="A317" s="170"/>
      <c r="B317" s="763"/>
      <c r="C317" s="764"/>
      <c r="D317" s="765"/>
      <c r="E317" s="765"/>
      <c r="F317" s="211" t="str">
        <f>IF(B307="Лікар-педіатр",Законод!$I$17,IF(B307="Лікар загальної практики - сімейний лікар",Законод!$I$21,IF(B307="Лікар-терапевт",Законод!$I$25,"х")))</f>
        <v>х</v>
      </c>
      <c r="G317" s="776" t="s">
        <v>158</v>
      </c>
      <c r="H317" s="776"/>
      <c r="I317" s="776"/>
      <c r="J317" s="776"/>
      <c r="K317" s="776"/>
      <c r="L317" s="169">
        <f>IF($B$307="Лікар загальної практики - сімейний лікар",IF(L311&lt;Законод!$C$22,0,(IF(AND(L311&gt;=Законод!$I$22,L311&lt;=Законод!$I$23),L311-Законод!$H$23,IF('01_Доходи'!L311&gt;=Законод!$I$22,Законод!$I$24,0)))),IF($B$307="Лікар-педіатр",IF(L311&lt;Законод!$C$18,0,(IF(AND(L311&gt;=Законод!$I$18,L311&lt;=Законод!$I$19),L311-Законод!$H$19,IF('01_Доходи'!L311&gt;=Законод!$I$18,Законод!$H$20,0)))),IF($B$307="Лікар-терапевт",IF(L311&lt;Законод!$C$26,0,(IF(AND(L311&gt;=Законод!$I$26,L311&lt;=Законод!$I$27),L311-Законод!$H$27,IF('01_Доходи'!L311&gt;=Законод!$I$26,Законод!$H$28,0)))),0)))</f>
        <v>0</v>
      </c>
      <c r="M317" s="767"/>
      <c r="N317" s="776" t="s">
        <v>158</v>
      </c>
      <c r="O317" s="776"/>
      <c r="P317" s="776"/>
      <c r="Q317" s="776"/>
      <c r="R317" s="776"/>
      <c r="S317" s="169">
        <f>IF($B$307="Лікар загальної практики - сімейний лікар",IF(S311&lt;Законод!$C$22,0,(IF(AND(S311&gt;=Законод!$I$22,S311&lt;=Законод!$I$23),S311-Законод!$H$23,IF('01_Доходи'!S311&gt;=Законод!$I$22,Законод!$I$24,0)))),IF($B$307="Лікар-педіатр",IF(S311&lt;Законод!$C$18,0,(IF(AND(S311&gt;=Законод!$I$18,S311&lt;=Законод!$I$19),S311-Законод!$H$19,IF('01_Доходи'!S311&gt;=Законод!$I$18,Законод!$H$20,0)))),IF($B$307="Лікар-терапевт",IF(S311&lt;Законод!$C$26,0,(IF(AND(S311&gt;=Законод!$I$26,S311&lt;=Законод!$I$27),S311-Законод!$H$27,IF('01_Доходи'!S311&gt;=Законод!$I$26,Законод!$H$28,0)))),0)))</f>
        <v>0</v>
      </c>
      <c r="T317" s="767"/>
      <c r="U317" s="776" t="s">
        <v>158</v>
      </c>
      <c r="V317" s="776"/>
      <c r="W317" s="776"/>
      <c r="X317" s="776"/>
      <c r="Y317" s="776"/>
      <c r="Z317" s="169">
        <f>IF($B$307="Лікар загальної практики - сімейний лікар",IF(Z311&lt;Законод!$C$22,0,(IF(AND(Z311&gt;=Законод!$I$22,Z311&lt;=Законод!$I$23),Z311-Законод!$H$23,IF('01_Доходи'!Z311&gt;=Законод!$I$22,Законод!$I$24,0)))),IF($B$307="Лікар-педіатр",IF(Z311&lt;Законод!$C$18,0,(IF(AND(Z311&gt;=Законод!$I$18,Z311&lt;=Законод!$I$19),Z311-Законод!$H$19,IF('01_Доходи'!Z311&gt;=Законод!$I$18,Законод!$H$20,0)))),IF($B$307="Лікар-терапевт",IF(Z311&lt;Законод!$C$26,0,(IF(AND(Z311&gt;=Законод!$I$26,Z311&lt;=Законод!$I$27),Z311-Законод!$H$27,IF('01_Доходи'!Z311&gt;=Законод!$I$26,Законод!$H$28,0)))),0)))</f>
        <v>0</v>
      </c>
      <c r="AA317" s="767"/>
      <c r="AB317" s="776" t="s">
        <v>158</v>
      </c>
      <c r="AC317" s="776"/>
      <c r="AD317" s="776"/>
      <c r="AE317" s="776"/>
      <c r="AF317" s="776"/>
      <c r="AG317" s="169">
        <f>IF($B$307="Лікар загальної практики - сімейний лікар",IF(AG311&lt;Законод!$C$22,0,(IF(AND(AG311&gt;=Законод!$I$22,AG311&lt;=Законод!$I$23),AG311-Законод!$H$23,IF('01_Доходи'!AG311&gt;=Законод!$I$22,Законод!$I$24,0)))),IF($B$307="Лікар-педіатр",IF(AG311&lt;Законод!$C$18,0,(IF(AND(AG311&gt;=Законод!$I$18,AG311&lt;=Законод!$I$19),AG311-Законод!$H$19,IF('01_Доходи'!AG311&gt;=Законод!$I$18,Законод!$H$20,0)))),IF($B$307="Лікар-терапевт",IF(AG311&lt;Законод!$C$26,0,(IF(AND(AG311&gt;=Законод!$I$26,AG311&lt;=Законод!$I$27),AG311-Законод!$H$27,IF('01_Доходи'!AG311&gt;=Законод!$I$26,Законод!$H$28,0)))),0)))</f>
        <v>0</v>
      </c>
      <c r="AH317" s="767"/>
      <c r="AI317" s="174"/>
      <c r="AJ317" s="771"/>
      <c r="AK317" s="774"/>
      <c r="AL317" s="774"/>
      <c r="AM317" s="758"/>
      <c r="AN317" s="183">
        <f>IF(B307="Лікар загальної практики - сімейний лікар",L317*Законод!$C$9/4*Законод!$I$16,IF(B307="Лікар-педіатр",L317*Законод!$C$9/4*Законод!$I$16,IF(B307="Лікар-терапевт",L317*Законод!$C$9/4*Законод!$I$16,0)))</f>
        <v>0</v>
      </c>
      <c r="AO317" s="183">
        <f>IF(B307="Лікар загальної практики - сімейний лікар",S317*Законод!$C$9/4*Законод!$I$16,IF(B307="Лікар-педіатр",S317*Законод!$C$9/4*Законод!$I$16,IF(B307="Лікар-терапевт",S317*Законод!$C$9/4*Законод!$I$16,0)))</f>
        <v>0</v>
      </c>
      <c r="AP317" s="183">
        <f>IF(B307="Лікар загальної практики - сімейний лікар",Z317*Законод!$C$9/4*Законод!$I$16,IF(B307="Лікар-педіатр",Z317*Законод!$C$9/4*Законод!$I$16,IF(B307="Лікар-терапевт",Z317*Законод!$C$9/4*Законод!$I$16,0)))</f>
        <v>0</v>
      </c>
      <c r="AQ317" s="183">
        <f>IF(B307="Лікар загальної практики - сімейний лікар",AG317*Законод!$C$9/4*Законод!$I$16,IF(B307="Лікар-педіатр",AG317*Законод!$C$9/4*Законод!$I$16,IF(B307="Лікар-терапевт",AG317*Законод!$C$9/4*Законод!$I$16,0)))</f>
        <v>0</v>
      </c>
      <c r="AR317" s="184">
        <f>SUM(AN317:AQ317)</f>
        <v>0</v>
      </c>
    </row>
    <row r="318" spans="1:44" s="191" customFormat="1" ht="31.9" customHeight="1" thickBot="1" x14ac:dyDescent="0.3">
      <c r="A318" s="186"/>
      <c r="B318" s="763"/>
      <c r="C318" s="764"/>
      <c r="D318" s="765"/>
      <c r="E318" s="765"/>
      <c r="F318" s="212" t="str">
        <f>IF(B307="Лікар-педіатр",Законод!$J$17,IF(B307="Лікар загальної практики - сімейний лікар",Законод!$J$21,IF(B307="Лікар-терапевт",Законод!$J$25,"х")))</f>
        <v>х</v>
      </c>
      <c r="G318" s="777" t="s">
        <v>158</v>
      </c>
      <c r="H318" s="777"/>
      <c r="I318" s="777"/>
      <c r="J318" s="777"/>
      <c r="K318" s="777"/>
      <c r="L318" s="169">
        <f>IF($B$307="Лікар загальної практики - сімейний лікар",IF(L311&gt;=Законод!$J$22,'01_Доходи'!L311-('01_Доходи'!L312+'01_Доходи'!L313+'01_Доходи'!L314+'01_Доходи'!L315+'01_Доходи'!L316+'01_Доходи'!L317),0),IF($B$307="Лікар-педіатр",IF(L311&gt;=Законод!$J$18,'01_Доходи'!L311-('01_Доходи'!L312+'01_Доходи'!L313+'01_Доходи'!L314+'01_Доходи'!L315+'01_Доходи'!L316+'01_Доходи'!L317),0),IF($B$307="Лікар-терапевт",IF('01_Доходи'!L311&gt;=Законод!$J$26,L311-Законод!$I$27,0),0)))</f>
        <v>0</v>
      </c>
      <c r="M318" s="767"/>
      <c r="N318" s="777" t="s">
        <v>158</v>
      </c>
      <c r="O318" s="777"/>
      <c r="P318" s="777"/>
      <c r="Q318" s="777"/>
      <c r="R318" s="777"/>
      <c r="S318" s="169">
        <f>IF($B$307="Лікар загальної практики - сімейний лікар",IF(S311&gt;=Законод!$J$22,'01_Доходи'!S311-('01_Доходи'!S312+'01_Доходи'!S313+'01_Доходи'!S314+'01_Доходи'!S315+'01_Доходи'!S316+'01_Доходи'!S317),0),IF($B$307="Лікар-педіатр",IF(S311&gt;=Законод!$J$18,'01_Доходи'!S311-('01_Доходи'!S312+'01_Доходи'!S313+'01_Доходи'!S314+'01_Доходи'!S315+'01_Доходи'!S316+'01_Доходи'!S317),0),IF($B$307="Лікар-терапевт",IF('01_Доходи'!S311&gt;=Законод!$J$26,S311-Законод!$I$27,0),0)))</f>
        <v>0</v>
      </c>
      <c r="T318" s="767"/>
      <c r="U318" s="777" t="s">
        <v>158</v>
      </c>
      <c r="V318" s="777"/>
      <c r="W318" s="777"/>
      <c r="X318" s="777"/>
      <c r="Y318" s="777"/>
      <c r="Z318" s="169">
        <f>IF($B$307="Лікар загальної практики - сімейний лікар",IF(Z311&gt;=Законод!$J$22,'01_Доходи'!Z311-('01_Доходи'!Z312+'01_Доходи'!Z313+'01_Доходи'!Z314+'01_Доходи'!Z315+'01_Доходи'!Z316+'01_Доходи'!Z317),0),IF($B$307="Лікар-педіатр",IF(Z311&gt;=Законод!$J$18,'01_Доходи'!Z311-('01_Доходи'!Z312+'01_Доходи'!Z313+'01_Доходи'!Z314+'01_Доходи'!Z315+'01_Доходи'!Z316+'01_Доходи'!Z317),0),IF($B$307="Лікар-терапевт",IF('01_Доходи'!Z311&gt;=Законод!$J$26,Z311-Законод!$I$27,0),0)))</f>
        <v>0</v>
      </c>
      <c r="AA318" s="767"/>
      <c r="AB318" s="777" t="s">
        <v>158</v>
      </c>
      <c r="AC318" s="777"/>
      <c r="AD318" s="777"/>
      <c r="AE318" s="777"/>
      <c r="AF318" s="777"/>
      <c r="AG318" s="169">
        <f>IF($B$307="Лікар загальної практики - сімейний лікар",IF(AG311&gt;=Законод!$J$22,'01_Доходи'!AG311-('01_Доходи'!AG312+'01_Доходи'!AG313+'01_Доходи'!AG314+'01_Доходи'!AG315+'01_Доходи'!AG316+'01_Доходи'!AG317),0),IF($B$307="Лікар-педіатр",IF(AG311&gt;=Законод!$J$18,'01_Доходи'!AG311-('01_Доходи'!AG312+'01_Доходи'!AG313+'01_Доходи'!AG314+'01_Доходи'!AG315+'01_Доходи'!AG316+'01_Доходи'!AG317),0),IF($B$307="Лікар-терапевт",IF('01_Доходи'!AG311&gt;=Законод!$J$26,AG311-Законод!$I$27,0),0)))</f>
        <v>0</v>
      </c>
      <c r="AH318" s="767"/>
      <c r="AI318" s="188"/>
      <c r="AJ318" s="772"/>
      <c r="AK318" s="775"/>
      <c r="AL318" s="775"/>
      <c r="AM318" s="759"/>
      <c r="AN318" s="189">
        <f>IF(B307="Лікар загальної практики - сімейний лікар",L318*Законод!$C$9/4*Законод!$J$16,IF(B307="Лікар-педіатр",L318*Законод!$C$9/4*Законод!$J$16,IF(B307="Лікар-терапевт",L318*Законод!$C$9/4*Законод!$J$16,0)))</f>
        <v>0</v>
      </c>
      <c r="AO318" s="189">
        <f>IF(B307="Лікар загальної практики - сімейний лікар",S318*Законод!$C$9/4*Законод!$J$16,IF(B307="Лікар-педіатр",S318*Законод!$C$9/4*Законод!$J$16,IF(B307="Лікар-терапевт",S318*Законод!$C$9/4*Законод!$J$16,0)))</f>
        <v>0</v>
      </c>
      <c r="AP318" s="189">
        <f>IF(B307="Лікар загальної практики - сімейний лікар",S318*Законод!$C$9/4*Законод!$J$16,IF(B307="Лікар-педіатр",S318*Законод!$C$9/4*Законод!$J$16,IF(B307="Лікар-терапевт",S318*Законод!$C$9/4*Законод!$J$16,0)))</f>
        <v>0</v>
      </c>
      <c r="AQ318" s="189">
        <f>IF(B307="Лікар загальної практики - сімейний лікар",AG318*Законод!$C$9/4*Законод!$J$16,IF(B307="Лікар-педіатр",AG318*Законод!$C$9/4*Законод!$J$16,IF(B307="Лікар-терапевт",AG318*Законод!$C$9/4*Законод!$J$16,0)))</f>
        <v>0</v>
      </c>
      <c r="AR318" s="190">
        <f t="shared" ref="AR318" si="71">SUM(AN318:AQ318)</f>
        <v>0</v>
      </c>
    </row>
    <row r="319" spans="1:44" s="220" customFormat="1" ht="23.45" hidden="1" customHeight="1" thickBot="1" x14ac:dyDescent="0.3">
      <c r="A319" s="216"/>
      <c r="B319" s="217"/>
      <c r="C319" s="217"/>
      <c r="D319" s="217"/>
      <c r="E319" s="217"/>
      <c r="F319" s="218"/>
      <c r="G319" s="219"/>
      <c r="H319" s="219"/>
      <c r="L319" s="221"/>
      <c r="S319" s="221"/>
      <c r="Z319" s="221"/>
      <c r="AG319" s="221"/>
      <c r="AM319" s="222"/>
      <c r="AR319" s="223"/>
    </row>
    <row r="320" spans="1:44" s="164" customFormat="1" ht="27.6" hidden="1" customHeight="1" x14ac:dyDescent="0.3">
      <c r="A320" s="167">
        <f>A307+1</f>
        <v>23</v>
      </c>
      <c r="B320" s="763"/>
      <c r="C320" s="764"/>
      <c r="D320" s="765"/>
      <c r="E320" s="765"/>
      <c r="F320" s="207" t="s">
        <v>422</v>
      </c>
      <c r="G320" s="169">
        <f>IF($B$320="Лікар-педіатр",G323*L320,IF($B$320="Лікар-терапевт","х",IF($B$320="Лікар загальної практики - сімейний лікар",G323*L320,0)))</f>
        <v>0</v>
      </c>
      <c r="H320" s="169">
        <f>IF($B$320="Лікар-педіатр",H323*L320,IF($B$320="Лікар-терапевт","х",IF($B$320="Лікар загальної практики - сімейний лікар",H323*L320,0)))</f>
        <v>0</v>
      </c>
      <c r="I320" s="169">
        <f>IF($B$320="Лікар-педіатр","x",IF($B$320="Лікар-терапевт",I323*L320,IF($B$320="Лікар загальної практики - сімейний лікар",I323*L320,0)))</f>
        <v>0</v>
      </c>
      <c r="J320" s="169">
        <f>IF($B$320="Лікар-педіатр","x",IF($B$320="Лікар-терапевт",J323*L320,IF($B$320="Лікар загальної практики - сімейний лікар",J323*L320,0)))</f>
        <v>0</v>
      </c>
      <c r="K320" s="169">
        <f>IF($B$320="Лікар-педіатр","x",IF($B$320="Лікар-терапевт",K323*L320,IF($B$320="Лікар загальної практики - сімейний лікар",K323*L320,0)))</f>
        <v>0</v>
      </c>
      <c r="L320" s="542"/>
      <c r="M320" s="767"/>
      <c r="N320" s="169">
        <f>IF($B$320="Лікар-педіатр",N323*S320,IF($B$320="Лікар-терапевт","х",IF($B$320="Лікар загальної практики - сімейний лікар",N323*S320,0)))</f>
        <v>0</v>
      </c>
      <c r="O320" s="169">
        <f>IF($B$320="Лікар-педіатр",O323*S320,IF($B$320="Лікар-терапевт","х",IF($B$320="Лікар загальної практики - сімейний лікар",O323*S320,0)))</f>
        <v>0</v>
      </c>
      <c r="P320" s="169">
        <f>IF($B$320="Лікар-педіатр","x",IF($B$320="Лікар-терапевт",P323*S320,IF($B$320="Лікар загальної практики - сімейний лікар",P323*S320,0)))</f>
        <v>0</v>
      </c>
      <c r="Q320" s="169">
        <f>IF($B$320="Лікар-педіатр","x",IF($B$320="Лікар-терапевт",Q323*S320,IF($B$320="Лікар загальної практики - сімейний лікар",Q323*S320,0)))</f>
        <v>0</v>
      </c>
      <c r="R320" s="169">
        <f>IF($B$320="Лікар-педіатр","x",IF($B$320="Лікар-терапевт",R323*S320,IF($B$320="Лікар загальної практики - сімейний лікар",R323*S320,0)))</f>
        <v>0</v>
      </c>
      <c r="S320" s="542"/>
      <c r="T320" s="767"/>
      <c r="U320" s="169">
        <f>IF($B$320="Лікар-педіатр",U323*Z320,IF($B$320="Лікар-терапевт","х",IF($B$320="Лікар загальної практики - сімейний лікар",U323*Z320,0)))</f>
        <v>0</v>
      </c>
      <c r="V320" s="169">
        <f>IF($B$320="Лікар-педіатр",V323*Z320,IF($B$320="Лікар-терапевт","х",IF($B$320="Лікар загальної практики - сімейний лікар",V323*Z320,0)))</f>
        <v>0</v>
      </c>
      <c r="W320" s="169">
        <f>IF($B$320="Лікар-педіатр","x",IF($B$320="Лікар-терапевт",W323*Z320,IF($B$320="Лікар загальної практики - сімейний лікар",W323*Z320,0)))</f>
        <v>0</v>
      </c>
      <c r="X320" s="169">
        <f>IF($B$320="Лікар-педіатр","x",IF($B$320="Лікар-терапевт",X323*Z320,IF($B$320="Лікар загальної практики - сімейний лікар",X323*Z320,0)))</f>
        <v>0</v>
      </c>
      <c r="Y320" s="169">
        <f>IF($B$320="Лікар-педіатр","x",IF($B$320="Лікар-терапевт",Y323*Z320,IF($B$320="Лікар загальної практики - сімейний лікар",Y323*Z320,0)))</f>
        <v>0</v>
      </c>
      <c r="Z320" s="542"/>
      <c r="AA320" s="767"/>
      <c r="AB320" s="169">
        <f>IF($B$320="Лікар-педіатр",AB323*AG320,IF($B$320="Лікар-терапевт","х",IF($B$320="Лікар загальної практики - сімейний лікар",AB323*AG320,0)))</f>
        <v>0</v>
      </c>
      <c r="AC320" s="169">
        <f>IF($B$320="Лікар-педіатр",AC323*AG320,IF($B$320="Лікар-терапевт","х",IF($B$320="Лікар загальної практики - сімейний лікар",AC323*AG320,0)))</f>
        <v>0</v>
      </c>
      <c r="AD320" s="169">
        <f>IF($B$320="Лікар-педіатр","x",IF($B$320="Лікар-терапевт",AD323*AG320,IF($B$320="Лікар загальної практики - сімейний лікар",AD323*AG320,0)))</f>
        <v>0</v>
      </c>
      <c r="AE320" s="169">
        <f>IF($B$320="Лікар-педіатр","x",IF($B$320="Лікар-терапевт",AE323*AG320,IF($B$320="Лікар загальної практики - сімейний лікар",AE323*AG320,0)))</f>
        <v>0</v>
      </c>
      <c r="AF320" s="169">
        <f>IF($B$320="Лікар-педіатр","x",IF($B$320="Лікар-терапевт",AF323*AG320,IF($B$320="Лікар загальної практики - сімейний лікар",AF323*AG320,0)))</f>
        <v>0</v>
      </c>
      <c r="AG320" s="542"/>
      <c r="AH320" s="767"/>
      <c r="AI320" s="525">
        <f>A320</f>
        <v>23</v>
      </c>
      <c r="AJ320" s="770">
        <f>B320</f>
        <v>0</v>
      </c>
      <c r="AK320" s="773">
        <f>C320</f>
        <v>0</v>
      </c>
      <c r="AL320" s="773">
        <f>D320</f>
        <v>0</v>
      </c>
      <c r="AM320" s="760" t="s">
        <v>568</v>
      </c>
      <c r="AN320" s="778">
        <f>SUM(AN325:AN331)</f>
        <v>0</v>
      </c>
      <c r="AO320" s="778">
        <f>SUM(AO325:AO331)</f>
        <v>0</v>
      </c>
      <c r="AP320" s="778">
        <f>SUM(AP325:AP331)</f>
        <v>0</v>
      </c>
      <c r="AQ320" s="778">
        <f>SUM(AQ325:AQ331)</f>
        <v>0</v>
      </c>
      <c r="AR320" s="781">
        <f>SUM(AN320:AQ324)</f>
        <v>0</v>
      </c>
    </row>
    <row r="321" spans="1:44" s="52" customFormat="1" ht="28.15" hidden="1" customHeight="1" x14ac:dyDescent="0.25">
      <c r="A321" s="170"/>
      <c r="B321" s="763"/>
      <c r="C321" s="764"/>
      <c r="D321" s="765"/>
      <c r="E321" s="765"/>
      <c r="F321" s="207" t="s">
        <v>423</v>
      </c>
      <c r="G321" s="169">
        <f>IF($B$320="Лікар-педіатр",G323*L321,IF($B$320="Лікар-терапевт","х",IF($B$320="Лікар загальної практики - сімейний лікар",G323*L321,0)))</f>
        <v>0</v>
      </c>
      <c r="H321" s="169">
        <f>IF($B$320="Лікар-педіатр",H323*L321,IF($B$320="Лікар-терапевт","х",IF($B$320="Лікар загальної практики - сімейний лікар",H323*L321,0)))</f>
        <v>0</v>
      </c>
      <c r="I321" s="169">
        <f>IF($B$320="Лікар-педіатр","x",IF($B$320="Лікар-терапевт",I323*L321,IF($B$320="Лікар загальної практики - сімейний лікар",I323*L321,0)))</f>
        <v>0</v>
      </c>
      <c r="J321" s="169">
        <f>IF($B$320="Лікар-педіатр","x",IF($B$320="Лікар-терапевт",J323*L321,IF($B$320="Лікар загальної практики - сімейний лікар",J323*L321,0)))</f>
        <v>0</v>
      </c>
      <c r="K321" s="169">
        <f>IF($B$320="Лікар-педіатр","x",IF($B$320="Лікар-терапевт",K323*L321,IF($B$320="Лікар загальної практики - сімейний лікар",K323*L321,0)))</f>
        <v>0</v>
      </c>
      <c r="L321" s="542"/>
      <c r="M321" s="767"/>
      <c r="N321" s="169">
        <f>IF($B$320="Лікар-педіатр",N323*S321,IF($B$320="Лікар-терапевт","х",IF($B$320="Лікар загальної практики - сімейний лікар",N323*S321,0)))</f>
        <v>0</v>
      </c>
      <c r="O321" s="169">
        <f>IF($B$320="Лікар-педіатр",O323*S321,IF($B$320="Лікар-терапевт","х",IF($B$320="Лікар загальної практики - сімейний лікар",O323*S321,0)))</f>
        <v>0</v>
      </c>
      <c r="P321" s="169">
        <f>IF($B$320="Лікар-педіатр","x",IF($B$320="Лікар-терапевт",P323*S321,IF($B$320="Лікар загальної практики - сімейний лікар",P323*S321,0)))</f>
        <v>0</v>
      </c>
      <c r="Q321" s="169">
        <f>IF($B$320="Лікар-педіатр","x",IF($B$320="Лікар-терапевт",Q323*S321,IF($B$320="Лікар загальної практики - сімейний лікар",Q323*S321,0)))</f>
        <v>0</v>
      </c>
      <c r="R321" s="169">
        <f>IF($B$320="Лікар-педіатр","x",IF($B$320="Лікар-терапевт",R323*S321,IF($B$320="Лікар загальної практики - сімейний лікар",R323*S321,0)))</f>
        <v>0</v>
      </c>
      <c r="S321" s="542"/>
      <c r="T321" s="767"/>
      <c r="U321" s="169">
        <f>IF($B$320="Лікар-педіатр",U323*Z321,IF($B$320="Лікар-терапевт","х",IF($B$320="Лікар загальної практики - сімейний лікар",U323*Z321,0)))</f>
        <v>0</v>
      </c>
      <c r="V321" s="169">
        <f>IF($B$320="Лікар-педіатр",V323*Z321,IF($B$320="Лікар-терапевт","х",IF($B$320="Лікар загальної практики - сімейний лікар",V323*Z321,0)))</f>
        <v>0</v>
      </c>
      <c r="W321" s="169">
        <f>IF($B$320="Лікар-педіатр","x",IF($B$320="Лікар-терапевт",W323*Z321,IF($B$320="Лікар загальної практики - сімейний лікар",W323*Z321,0)))</f>
        <v>0</v>
      </c>
      <c r="X321" s="169">
        <f>IF($B$320="Лікар-педіатр","x",IF($B$320="Лікар-терапевт",X323*Z321,IF($B$320="Лікар загальної практики - сімейний лікар",X323*Z321,0)))</f>
        <v>0</v>
      </c>
      <c r="Y321" s="169">
        <f>IF($B$320="Лікар-педіатр","x",IF($B$320="Лікар-терапевт",Y323*Z321,IF($B$320="Лікар загальної практики - сімейний лікар",Y323*Z321,0)))</f>
        <v>0</v>
      </c>
      <c r="Z321" s="542"/>
      <c r="AA321" s="767"/>
      <c r="AB321" s="169">
        <f>IF($B$320="Лікар-педіатр",AB323*AG321,IF($B$320="Лікар-терапевт","х",IF($B$320="Лікар загальної практики - сімейний лікар",AB323*AG321,0)))</f>
        <v>0</v>
      </c>
      <c r="AC321" s="169">
        <f>IF($B$320="Лікар-педіатр",AC323*AG321,IF($B$320="Лікар-терапевт","х",IF($B$320="Лікар загальної практики - сімейний лікар",AC323*AG321,0)))</f>
        <v>0</v>
      </c>
      <c r="AD321" s="169">
        <f>IF($B$320="Лікар-педіатр","x",IF($B$320="Лікар-терапевт",AD323*AG321,IF($B$320="Лікар загальної практики - сімейний лікар",AD323*AG321,0)))</f>
        <v>0</v>
      </c>
      <c r="AE321" s="169">
        <f>IF($B$320="Лікар-педіатр","x",IF($B$320="Лікар-терапевт",AE323*AG321,IF($B$320="Лікар загальної практики - сімейний лікар",AE323*AG321,0)))</f>
        <v>0</v>
      </c>
      <c r="AF321" s="169">
        <f>IF($B$320="Лікар-педіатр","x",IF($B$320="Лікар-терапевт",AF323*AG321,IF($B$320="Лікар загальної практики - сімейний лікар",AF323*AG321,0)))</f>
        <v>0</v>
      </c>
      <c r="AG321" s="542"/>
      <c r="AH321" s="767"/>
      <c r="AI321" s="171"/>
      <c r="AJ321" s="771"/>
      <c r="AK321" s="774"/>
      <c r="AL321" s="774"/>
      <c r="AM321" s="761"/>
      <c r="AN321" s="779"/>
      <c r="AO321" s="779"/>
      <c r="AP321" s="779"/>
      <c r="AQ321" s="779"/>
      <c r="AR321" s="782"/>
    </row>
    <row r="322" spans="1:44" s="92" customFormat="1" ht="31.15" hidden="1" customHeight="1" x14ac:dyDescent="0.25">
      <c r="A322" s="213"/>
      <c r="B322" s="763"/>
      <c r="C322" s="764"/>
      <c r="D322" s="765"/>
      <c r="E322" s="765"/>
      <c r="F322" s="214" t="s">
        <v>424</v>
      </c>
      <c r="G322" s="172">
        <f>IF(B320="Лікар загальної практики - сімейний лікар"," ",IF(B320="Лікар-педіатр"," ",IF(B320="Лікар-терапевт","х",0)))</f>
        <v>0</v>
      </c>
      <c r="H322" s="172">
        <f>IF(B320="Лікар загальної практики - сімейний лікар"," ",IF(B320="Лікар-педіатр"," ",IF(B320="Лікар-терапевт","х",0)))</f>
        <v>0</v>
      </c>
      <c r="I322" s="172">
        <f>IF(B320="Лікар загальної практики - сімейний лікар"," ",IF(B320="Лікар-педіатр","х",IF(B320="Лікар-терапевт"," ",0)))</f>
        <v>0</v>
      </c>
      <c r="J322" s="172">
        <f>IF(B320="Лікар загальної практики - сімейний лікар"," ",IF(B320="Лікар-педіатр","х",IF(B320="Лікар-терапевт"," ",0)))</f>
        <v>0</v>
      </c>
      <c r="K322" s="172">
        <f>IF(B320="Лікар загальної практики - сімейний лікар"," ",IF(B320="Лікар-педіатр","х",IF(B320="Лікар-терапевт"," ",0)))</f>
        <v>0</v>
      </c>
      <c r="L322" s="173">
        <f>SUM(G322:K322)</f>
        <v>0</v>
      </c>
      <c r="M322" s="767"/>
      <c r="N322" s="172">
        <f>IF(B320="Лікар загальної практики - сімейний лікар"," ",IF(B320="Лікар-педіатр"," ",IF(B320="Лікар-терапевт","х",0)))</f>
        <v>0</v>
      </c>
      <c r="O322" s="172">
        <f>IF(B320="Лікар загальної практики - сімейний лікар"," ",IF(B320="Лікар-педіатр"," ",IF(B320="Лікар-терапевт","х",0)))</f>
        <v>0</v>
      </c>
      <c r="P322" s="172">
        <f>IF(B320="Лікар загальної практики - сімейний лікар"," ",IF(B320="Лікар-педіатр","х",IF(B320="Лікар-терапевт"," ",0)))</f>
        <v>0</v>
      </c>
      <c r="Q322" s="172">
        <f>IF(B320="Лікар загальної практики - сімейний лікар"," ",IF(B320="Лікар-педіатр","х",IF(B320="Лікар-терапевт"," ",0)))</f>
        <v>0</v>
      </c>
      <c r="R322" s="172">
        <f>IF(B320="Лікар загальної практики - сімейний лікар"," ",IF(B320="Лікар-педіатр","х",IF(B320="Лікар-терапевт"," ",0)))</f>
        <v>0</v>
      </c>
      <c r="S322" s="173">
        <f>SUM(N322:R322)</f>
        <v>0</v>
      </c>
      <c r="T322" s="767"/>
      <c r="U322" s="172">
        <f>IF(B320="Лікар загальної практики - сімейний лікар"," ",IF(B320="Лікар-педіатр"," ",IF(B320="Лікар-терапевт","х",0)))</f>
        <v>0</v>
      </c>
      <c r="V322" s="172">
        <f>IF(B320="Лікар загальної практики - сімейний лікар"," ",IF(B320="Лікар-педіатр"," ",IF(B320="Лікар-терапевт","х",0)))</f>
        <v>0</v>
      </c>
      <c r="W322" s="172">
        <f>IF(B320="Лікар загальної практики - сімейний лікар"," ",IF(B320="Лікар-педіатр","х",IF(B320="Лікар-терапевт"," ",0)))</f>
        <v>0</v>
      </c>
      <c r="X322" s="172">
        <f>IF(B320="Лікар загальної практики - сімейний лікар"," ",IF(B320="Лікар-педіатр","х",IF(B320="Лікар-терапевт"," ",0)))</f>
        <v>0</v>
      </c>
      <c r="Y322" s="172">
        <f>IF(B320="Лікар загальної практики - сімейний лікар"," ",IF(B320="Лікар-педіатр","х",IF(B320="Лікар-терапевт"," ",0)))</f>
        <v>0</v>
      </c>
      <c r="Z322" s="173">
        <f>SUM(U322:Y322)</f>
        <v>0</v>
      </c>
      <c r="AA322" s="767"/>
      <c r="AB322" s="172">
        <f>IF(B320="Лікар загальної практики - сімейний лікар"," ",IF(B320="Лікар-педіатр"," ",IF(B320="Лікар-терапевт","х",0)))</f>
        <v>0</v>
      </c>
      <c r="AC322" s="172">
        <f>IF(B320="Лікар загальної практики - сімейний лікар"," ",IF(B320="Лікар-педіатр"," ",IF(B320="Лікар-терапевт","х",0)))</f>
        <v>0</v>
      </c>
      <c r="AD322" s="172">
        <f>IF(B320="Лікар загальної практики - сімейний лікар"," ",IF(B320="Лікар-педіатр","х",IF(B320="Лікар-терапевт"," ",0)))</f>
        <v>0</v>
      </c>
      <c r="AE322" s="172">
        <f>IF(B320="Лікар загальної практики - сімейний лікар"," ",IF(B320="Лікар-педіатр","х",IF(B320="Лікар-терапевт"," ",0)))</f>
        <v>0</v>
      </c>
      <c r="AF322" s="172">
        <f>IF(B320="Лікар загальної практики - сімейний лікар"," ",IF(B320="Лікар-педіатр","х",IF(B320="Лікар-терапевт"," ",0)))</f>
        <v>0</v>
      </c>
      <c r="AG322" s="173">
        <f>SUM(AB322:AF322)</f>
        <v>0</v>
      </c>
      <c r="AH322" s="767"/>
      <c r="AI322" s="215"/>
      <c r="AJ322" s="771"/>
      <c r="AK322" s="774"/>
      <c r="AL322" s="774"/>
      <c r="AM322" s="761"/>
      <c r="AN322" s="779"/>
      <c r="AO322" s="779"/>
      <c r="AP322" s="779"/>
      <c r="AQ322" s="779"/>
      <c r="AR322" s="782"/>
    </row>
    <row r="323" spans="1:44" s="52" customFormat="1" ht="31.9" hidden="1" customHeight="1" thickBot="1" x14ac:dyDescent="0.3">
      <c r="A323" s="170"/>
      <c r="B323" s="763"/>
      <c r="C323" s="764"/>
      <c r="D323" s="765"/>
      <c r="E323" s="765"/>
      <c r="F323" s="209" t="s">
        <v>161</v>
      </c>
      <c r="G323" s="176">
        <f>IF($B$320="Лікар-педіатр",G322/L322,IF($B$320="Лікар-терапевт","х",IF($B$320="Лікар загальної практики - сімейний лікар",G322/L322,0)))</f>
        <v>0</v>
      </c>
      <c r="H323" s="176">
        <f>IF($B$320="Лікар-педіатр",H322/L322,IF($B$320="Лікар-терапевт","х",IF($B$320="Лікар загальної практики - сімейний лікар",H322/L322,0)))</f>
        <v>0</v>
      </c>
      <c r="I323" s="176">
        <f>IF($B$320="Лікар-педіатр","x",IF($B$320="Лікар-терапевт",I322/L322,IF($B$320="Лікар загальної практики - сімейний лікар",I322/L322,0)))</f>
        <v>0</v>
      </c>
      <c r="J323" s="176">
        <f>IF($B$320="Лікар-педіатр","x",IF($B$320="Лікар-терапевт",J322/L322,IF($B$320="Лікар загальної практики - сімейний лікар",J322/L322,0)))</f>
        <v>0</v>
      </c>
      <c r="K323" s="176">
        <f>IF($B$320="Лікар-педіатр","x",IF($B$320="Лікар-терапевт",K322/L322,IF($B$320="Лікар загальної практики - сімейний лікар",K322/L322,0)))</f>
        <v>0</v>
      </c>
      <c r="L323" s="176">
        <f>SUM(G323:K323)</f>
        <v>0</v>
      </c>
      <c r="M323" s="767"/>
      <c r="N323" s="176">
        <f>IF($B$320="Лікар-педіатр",N322/S322,IF($B$320="Лікар-терапевт","х",IF($B$320="Лікар загальної практики - сімейний лікар",N322/S322,0)))</f>
        <v>0</v>
      </c>
      <c r="O323" s="176">
        <f>IF($B$320="Лікар-педіатр",O322/S322,IF($B$320="Лікар-терапевт","х",IF($B$320="Лікар загальної практики - сімейний лікар",O322/S322,0)))</f>
        <v>0</v>
      </c>
      <c r="P323" s="176">
        <f>IF($B$320="Лікар-педіатр","x",IF($B$320="Лікар-терапевт",P322/S322,IF($B$320="Лікар загальної практики - сімейний лікар",P322/S322,0)))</f>
        <v>0</v>
      </c>
      <c r="Q323" s="176">
        <f>IF($B$320="Лікар-педіатр","x",IF($B$320="Лікар-терапевт",Q322/S322,IF($B$320="Лікар загальної практики - сімейний лікар",Q322/S322,0)))</f>
        <v>0</v>
      </c>
      <c r="R323" s="176">
        <f>IF($B$320="Лікар-педіатр","x",IF($B$320="Лікар-терапевт",R322/S322,IF($B$320="Лікар загальної практики - сімейний лікар",R322/S322,0)))</f>
        <v>0</v>
      </c>
      <c r="S323" s="176">
        <f>SUM(N323:R323)</f>
        <v>0</v>
      </c>
      <c r="T323" s="767"/>
      <c r="U323" s="176">
        <f>IF($B$320="Лікар-педіатр",U322/Z322,IF($B$320="Лікар-терапевт","х",IF($B$320="Лікар загальної практики - сімейний лікар",U322/Z322,0)))</f>
        <v>0</v>
      </c>
      <c r="V323" s="176">
        <f>IF($B$320="Лікар-педіатр",V322/Z322,IF($B$320="Лікар-терапевт","х",IF($B$320="Лікар загальної практики - сімейний лікар",V322/Z322,0)))</f>
        <v>0</v>
      </c>
      <c r="W323" s="176">
        <f>IF($B$320="Лікар-педіатр","x",IF($B$320="Лікар-терапевт",W322/Z322,IF($B$320="Лікар загальної практики - сімейний лікар",W322/Z322,0)))</f>
        <v>0</v>
      </c>
      <c r="X323" s="176">
        <f>IF($B$320="Лікар-педіатр","x",IF($B$320="Лікар-терапевт",X322/Z322,IF($B$320="Лікар загальної практики - сімейний лікар",X322/Z322,0)))</f>
        <v>0</v>
      </c>
      <c r="Y323" s="176">
        <f>IF($B$320="Лікар-педіатр","x",IF($B$320="Лікар-терапевт",Y322/Z322,IF($B$320="Лікар загальної практики - сімейний лікар",Y322/Z322,0)))</f>
        <v>0</v>
      </c>
      <c r="Z323" s="176">
        <f>SUM(U323:Y323)</f>
        <v>0</v>
      </c>
      <c r="AA323" s="767"/>
      <c r="AB323" s="176">
        <f>IF($B$320="Лікар-педіатр",AB322/AG322,IF($B$320="Лікар-терапевт","х",IF($B$320="Лікар загальної практики - сімейний лікар",AB322/AG322,0)))</f>
        <v>0</v>
      </c>
      <c r="AC323" s="176">
        <f>IF($B$320="Лікар-педіатр",AC322/AG322,IF($B$320="Лікар-терапевт","х",IF($B$320="Лікар загальної практики - сімейний лікар",AC322/AG322,0)))</f>
        <v>0</v>
      </c>
      <c r="AD323" s="176">
        <f>IF($B$320="Лікар-педіатр","x",IF($B$320="Лікар-терапевт",AD322/AG322,IF($B$320="Лікар загальної практики - сімейний лікар",AD322/AG322,0)))</f>
        <v>0</v>
      </c>
      <c r="AE323" s="176">
        <f>IF($B$320="Лікар-педіатр","x",IF($B$320="Лікар-терапевт",AE322/AG322,IF($B$320="Лікар загальної практики - сімейний лікар",AE322/AG322,0)))</f>
        <v>0</v>
      </c>
      <c r="AF323" s="176">
        <f>IF($B$320="Лікар-педіатр","x",IF($B$320="Лікар-терапевт",AF322/AG322,IF($B$320="Лікар загальної практики - сімейний лікар",AF322/AG322,0)))</f>
        <v>0</v>
      </c>
      <c r="AG323" s="176">
        <f>SUM(AB323:AF323)</f>
        <v>0</v>
      </c>
      <c r="AH323" s="767"/>
      <c r="AI323" s="174"/>
      <c r="AJ323" s="771"/>
      <c r="AK323" s="774"/>
      <c r="AL323" s="774"/>
      <c r="AM323" s="761"/>
      <c r="AN323" s="779"/>
      <c r="AO323" s="779"/>
      <c r="AP323" s="779"/>
      <c r="AQ323" s="779"/>
      <c r="AR323" s="782"/>
    </row>
    <row r="324" spans="1:44" s="52" customFormat="1" ht="45" hidden="1" customHeight="1" thickBot="1" x14ac:dyDescent="0.3">
      <c r="A324" s="170"/>
      <c r="B324" s="763"/>
      <c r="C324" s="764"/>
      <c r="D324" s="765"/>
      <c r="E324" s="766"/>
      <c r="F324" s="177" t="s">
        <v>425</v>
      </c>
      <c r="G324" s="178">
        <f>IF($B$320="Лікар загальної практики - сімейний лікар",AVERAGE(G320:G322),IF($B$320="Лікар-педіатр",AVERAGE(G320:G322),IF($B$320="Лікар-терапевт","х",0)))</f>
        <v>0</v>
      </c>
      <c r="H324" s="178">
        <f>IF($B$320="Лікар загальної практики - сімейний лікар",AVERAGE(H320:H322),IF($B$320="Лікар-педіатр",AVERAGE(H320:H322),IF($B$320="Лікар-терапевт","х",0)))</f>
        <v>0</v>
      </c>
      <c r="I324" s="178">
        <f>IF($B$320="Лікар загальної практики - сімейний лікар",AVERAGE(I320:I322),IF($B$320="Лікар-педіатр","x",IF($B$320="Лікар-терапевт",AVERAGE(I320:I322),0)))</f>
        <v>0</v>
      </c>
      <c r="J324" s="178">
        <f>IF($B$320="Лікар загальної практики - сімейний лікар",AVERAGE(J320:J322),IF($B$320="Лікар-педіатр","x",IF($B$320="Лікар-терапевт",AVERAGE(J320:J322),0)))</f>
        <v>0</v>
      </c>
      <c r="K324" s="178">
        <f>IF($B$320="Лікар загальної практики - сімейний лікар",AVERAGE(K320:K322),IF($B$320="Лікар-педіатр","x",IF($B$320="Лікар-терапевт",AVERAGE(K320:K322),0)))</f>
        <v>0</v>
      </c>
      <c r="L324" s="179">
        <f>SUM(G324:K324)</f>
        <v>0</v>
      </c>
      <c r="M324" s="768"/>
      <c r="N324" s="178">
        <f>IF($B$320="Лікар загальної практики - сімейний лікар",AVERAGE(N320:N322),IF($B$320="Лікар-педіатр",AVERAGE(N320:N322),IF($B$320="Лікар-терапевт","х",0)))</f>
        <v>0</v>
      </c>
      <c r="O324" s="178">
        <f>IF($B$320="Лікар загальної практики - сімейний лікар",AVERAGE(O320:O322),IF($B$320="Лікар-педіатр",AVERAGE(O320:O322),IF($B$320="Лікар-терапевт","х",0)))</f>
        <v>0</v>
      </c>
      <c r="P324" s="178">
        <f>IF($B$320="Лікар загальної практики - сімейний лікар",AVERAGE(P320:P322),IF($B$320="Лікар-педіатр","x",IF($B$320="Лікар-терапевт",AVERAGE(P320:P322),0)))</f>
        <v>0</v>
      </c>
      <c r="Q324" s="178">
        <f>IF($B$320="Лікар загальної практики - сімейний лікар",AVERAGE(Q320:Q322),IF($B$320="Лікар-педіатр","x",IF($B$320="Лікар-терапевт",AVERAGE(Q320:Q322),0)))</f>
        <v>0</v>
      </c>
      <c r="R324" s="178">
        <f>IF($B$320="Лікар загальної практики - сімейний лікар",AVERAGE(R320:R322),IF($B$320="Лікар-педіатр","x",IF($B$320="Лікар-терапевт",AVERAGE(R320:R322),0)))</f>
        <v>0</v>
      </c>
      <c r="S324" s="179">
        <f>SUM(N324:R324)</f>
        <v>0</v>
      </c>
      <c r="T324" s="768"/>
      <c r="U324" s="178">
        <f>IF($B$320="Лікар загальної практики - сімейний лікар",AVERAGE(U320:U322),IF($B$320="Лікар-педіатр",AVERAGE(U320:U322),IF($B$320="Лікар-терапевт","х",0)))</f>
        <v>0</v>
      </c>
      <c r="V324" s="178">
        <f>IF($B$320="Лікар загальної практики - сімейний лікар",AVERAGE(V320:V322),IF($B$320="Лікар-педіатр",AVERAGE(V320:V322),IF($B$320="Лікар-терапевт","х",0)))</f>
        <v>0</v>
      </c>
      <c r="W324" s="178">
        <f>IF($B$320="Лікар загальної практики - сімейний лікар",AVERAGE(W320:W322),IF($B$320="Лікар-педіатр","x",IF($B$320="Лікар-терапевт",AVERAGE(W320:W322),0)))</f>
        <v>0</v>
      </c>
      <c r="X324" s="178">
        <f>IF($B$320="Лікар загальної практики - сімейний лікар",AVERAGE(X320:X322),IF($B$320="Лікар-педіатр","x",IF($B$320="Лікар-терапевт",AVERAGE(X320:X322),0)))</f>
        <v>0</v>
      </c>
      <c r="Y324" s="178">
        <f>IF($B$320="Лікар загальної практики - сімейний лікар",AVERAGE(Y320:Y322),IF($B$320="Лікар-педіатр","x",IF($B$320="Лікар-терапевт",AVERAGE(Y320:Y322),0)))</f>
        <v>0</v>
      </c>
      <c r="Z324" s="179">
        <f>SUM(U324:Y324)</f>
        <v>0</v>
      </c>
      <c r="AA324" s="768"/>
      <c r="AB324" s="178">
        <f>IF($B$320="Лікар загальної практики - сімейний лікар",AVERAGE(AB320:AB322),IF($B$320="Лікар-педіатр",AVERAGE(AB320:AB322),IF($B$320="Лікар-терапевт","х",0)))</f>
        <v>0</v>
      </c>
      <c r="AC324" s="178">
        <f>IF($B$320="Лікар загальної практики - сімейний лікар",AVERAGE(AC320:AC322),IF($B$320="Лікар-педіатр",AVERAGE(AC320:AC322),IF($B$320="Лікар-терапевт","х",0)))</f>
        <v>0</v>
      </c>
      <c r="AD324" s="178">
        <f>IF($B$320="Лікар загальної практики - сімейний лікар",AVERAGE(AD320:AD322),IF($B$320="Лікар-педіатр","x",IF($B$320="Лікар-терапевт",AVERAGE(AD320:AD322),0)))</f>
        <v>0</v>
      </c>
      <c r="AE324" s="178">
        <f>IF($B$320="Лікар загальної практики - сімейний лікар",AVERAGE(AE320:AE322),IF($B$320="Лікар-педіатр","x",IF($B$320="Лікар-терапевт",AVERAGE(AE320:AE322),0)))</f>
        <v>0</v>
      </c>
      <c r="AF324" s="178">
        <f>IF($B$320="Лікар загальної практики - сімейний лікар",AVERAGE(AF320:AF322),IF($B$320="Лікар-педіатр","x",IF($B$320="Лікар-терапевт",AVERAGE(AF320:AF322),0)))</f>
        <v>0</v>
      </c>
      <c r="AG324" s="179">
        <f>SUM(AB324:AF324)</f>
        <v>0</v>
      </c>
      <c r="AH324" s="769"/>
      <c r="AI324" s="174"/>
      <c r="AJ324" s="771"/>
      <c r="AK324" s="774"/>
      <c r="AL324" s="774"/>
      <c r="AM324" s="762"/>
      <c r="AN324" s="780"/>
      <c r="AO324" s="780"/>
      <c r="AP324" s="780"/>
      <c r="AQ324" s="780"/>
      <c r="AR324" s="783"/>
    </row>
    <row r="325" spans="1:44" s="52" customFormat="1" ht="40.5" hidden="1" x14ac:dyDescent="0.25">
      <c r="A325" s="170"/>
      <c r="B325" s="763"/>
      <c r="C325" s="764"/>
      <c r="D325" s="765"/>
      <c r="E325" s="765"/>
      <c r="F325" s="210" t="str">
        <f>IF(B320="Лікар-педіатр",Законод!$C$17,IF(B320="Лікар загальної практики - сімейний лікар",Законод!$C$21,IF(B320="Лікар-терапевт",Законод!$C$25,"х")))</f>
        <v>х</v>
      </c>
      <c r="G325" s="181">
        <f>IF($B$320="Лікар загальної практики - сімейний лікар",IF(L324&lt;=Законод!$C$22,G324,Законод!$C$22*'01_Доходи'!G323),IF($B$320="Лікар-педіатр",IF(L324&lt;=Законод!$C$18,G324,Законод!$C$18*'01_Доходи'!G323),IF($B$320="Лікар-терапевт","x",0)))</f>
        <v>0</v>
      </c>
      <c r="H325" s="181">
        <f>IF($B$320="Лікар загальної практики - сімейний лікар",IF(L324&lt;=Законод!$C$22,H324,Законод!$C$22*'01_Доходи'!H323),IF($B$320="Лікар-педіатр",IF(L324&lt;=Законод!$C$18,H324,Законод!$C$18*'01_Доходи'!H323),IF($B$320="Лікар-терапевт","x",0)))</f>
        <v>0</v>
      </c>
      <c r="I325" s="181">
        <f>IF($B$320="Лікар загальної практики - сімейний лікар",IF(L324&lt;=Законод!$C$22,I324,Законод!$C$22*'01_Доходи'!I323),IF($B$320="Лікар-педіатр","x",IF($B$320="Лікар-терапевт",IF(L324&lt;=Законод!$C$26,I324,Законод!$C$26*'01_Доходи'!I323),0)))</f>
        <v>0</v>
      </c>
      <c r="J325" s="181">
        <f>IF($B$320="Лікар загальної практики - сімейний лікар",IF(L324&lt;=Законод!$C$22,J324,Законод!$C$22*'01_Доходи'!J323),IF($B$320="Лікар-педіатр","x",IF($B$320="Лікар-терапевт",IF(L324&lt;=Законод!$C$26,J324,Законод!$C$26*'01_Доходи'!J323),0)))</f>
        <v>0</v>
      </c>
      <c r="K325" s="181">
        <f>IF($B$320="Лікар загальної практики - сімейний лікар",IF(L324&lt;=Законод!$C$22,K324,Законод!$C$22*'01_Доходи'!K323),IF($B$320="Лікар-педіатр","x",IF($B$320="Лікар-терапевт",IF(L324&lt;=Законод!$C$26,K324,Законод!$C$26*'01_Доходи'!K323),0)))</f>
        <v>0</v>
      </c>
      <c r="L325" s="182">
        <f>SUM(G325:K325)</f>
        <v>0</v>
      </c>
      <c r="M325" s="767"/>
      <c r="N325" s="181">
        <f>IF($B$320="Лікар загальної практики - сімейний лікар",IF(S324&lt;=Законод!$C$22,N324,Законод!$C$22*'01_Доходи'!N323),IF($B$320="Лікар-педіатр",IF(S324&lt;=Законод!$C$18,N324,Законод!$C$18*'01_Доходи'!N323),IF($B$320="Лікар-терапевт","x",0)))</f>
        <v>0</v>
      </c>
      <c r="O325" s="181">
        <f>IF($B$320="Лікар загальної практики - сімейний лікар",IF(S324&lt;=Законод!$C$22,O324,Законод!$C$22*'01_Доходи'!O323),IF($B$320="Лікар-педіатр",IF(S324&lt;=Законод!$C$18,O324,Законод!$C$18*'01_Доходи'!O323),IF($B$320="Лікар-терапевт","x",0)))</f>
        <v>0</v>
      </c>
      <c r="P325" s="181">
        <f>IF($B$320="Лікар загальної практики - сімейний лікар",IF(S324&lt;=Законод!$C$22,P324,Законод!$C$22*'01_Доходи'!P323),IF($B$320="Лікар-педіатр","x",IF($B$320="Лікар-терапевт",IF(S324&lt;=Законод!$C$26,P324,Законод!$C$26*'01_Доходи'!P323),0)))</f>
        <v>0</v>
      </c>
      <c r="Q325" s="181">
        <f>IF($B$320="Лікар загальної практики - сімейний лікар",IF(S324&lt;=Законод!$C$22,Q324,Законод!$C$22*'01_Доходи'!Q323),IF($B$320="Лікар-педіатр","x",IF($B$320="Лікар-терапевт",IF(S324&lt;=Законод!$C$26,Q324,Законод!$C$26*'01_Доходи'!Q323),0)))</f>
        <v>0</v>
      </c>
      <c r="R325" s="181">
        <f>IF($B$320="Лікар загальної практики - сімейний лікар",IF(S324&lt;=Законод!$C$22,R324,Законод!$C$22*'01_Доходи'!R323),IF($B$320="Лікар-педіатр","x",IF($B$320="Лікар-терапевт",IF(S324&lt;=Законод!$C$26,R324,Законод!$C$26*'01_Доходи'!R323),0)))</f>
        <v>0</v>
      </c>
      <c r="S325" s="182">
        <f>SUM(N325:R325)</f>
        <v>0</v>
      </c>
      <c r="T325" s="767"/>
      <c r="U325" s="181">
        <f>IF($B$320="Лікар загальної практики - сімейний лікар",IF(Z324&lt;=Законод!$C$22,U324,Законод!$C$22*'01_Доходи'!U323),IF($B$320="Лікар-педіатр",IF(Z324&lt;=Законод!$C$18,U324,Законод!$C$18*'01_Доходи'!U323),IF($B$320="Лікар-терапевт","x",0)))</f>
        <v>0</v>
      </c>
      <c r="V325" s="181">
        <f>IF($B$320="Лікар загальної практики - сімейний лікар",IF(Z324&lt;=Законод!$C$22,V324,Законод!$C$22*'01_Доходи'!V323),IF($B$320="Лікар-педіатр",IF(Z324&lt;=Законод!$C$18,V324,Законод!$C$18*'01_Доходи'!V323),IF($B$320="Лікар-терапевт","x",0)))</f>
        <v>0</v>
      </c>
      <c r="W325" s="181">
        <f>IF($B$320="Лікар загальної практики - сімейний лікар",IF(Z324&lt;=Законод!$C$22,W324,Законод!$C$22*'01_Доходи'!W323),IF($B$320="Лікар-педіатр","x",IF($B$320="Лікар-терапевт",IF(Z324&lt;=Законод!$C$26,W324,Законод!$C$26*'01_Доходи'!W323),0)))</f>
        <v>0</v>
      </c>
      <c r="X325" s="181">
        <f>IF($B$320="Лікар загальної практики - сімейний лікар",IF(Z324&lt;=Законод!$C$22,X324,Законод!$C$22*'01_Доходи'!X323),IF($B$320="Лікар-педіатр","x",IF($B$320="Лікар-терапевт",IF(Z324&lt;=Законод!$C$26,X324,Законод!$C$26*'01_Доходи'!X323),0)))</f>
        <v>0</v>
      </c>
      <c r="Y325" s="181">
        <f>IF($B$320="Лікар загальної практики - сімейний лікар",IF(Z324&lt;=Законод!$C$22,Y324,Законод!$C$22*'01_Доходи'!Y323),IF($B$320="Лікар-педіатр","x",IF($B$320="Лікар-терапевт",IF(Z324&lt;=Законод!$C$26,Y324,Законод!$C$26*'01_Доходи'!Y323),0)))</f>
        <v>0</v>
      </c>
      <c r="Z325" s="182">
        <f>SUM(U325:Y325)</f>
        <v>0</v>
      </c>
      <c r="AA325" s="767"/>
      <c r="AB325" s="181">
        <f>IF($B$320="Лікар загальної практики - сімейний лікар",IF(AG324&lt;=Законод!$C$22,AB324,Законод!$C$22*'01_Доходи'!AB323),IF($B$320="Лікар-педіатр",IF(AG324&lt;=Законод!$C$18,AB324,Законод!$C$18*'01_Доходи'!AB323),IF($B$320="Лікар-терапевт","x",0)))</f>
        <v>0</v>
      </c>
      <c r="AC325" s="181">
        <f>IF($B$320="Лікар загальної практики - сімейний лікар",IF(AG324&lt;=Законод!$C$22,AC324,Законод!$C$22*'01_Доходи'!AC323),IF($B$320="Лікар-педіатр",IF(AG324&lt;=Законод!$C$18,AC324,Законод!$C$18*'01_Доходи'!AC323),IF($B$320="Лікар-терапевт","x",0)))</f>
        <v>0</v>
      </c>
      <c r="AD325" s="181">
        <f>IF($B$320="Лікар загальної практики - сімейний лікар",IF(AG324&lt;=Законод!$C$22,AD324,Законод!$C$22*'01_Доходи'!AD323),IF($B$320="Лікар-педіатр","x",IF($B$320="Лікар-терапевт",IF(AG324&lt;=Законод!$C$26,AD324,Законод!$C$26*'01_Доходи'!AD323),0)))</f>
        <v>0</v>
      </c>
      <c r="AE325" s="181">
        <f>IF($B$320="Лікар загальної практики - сімейний лікар",IF(AG324&lt;=Законод!$C$22,AE324,Законод!$C$22*'01_Доходи'!AE323),IF($B$320="Лікар-педіатр","x",IF($B$320="Лікар-терапевт",IF(AG324&lt;=Законод!$C$26,AE324,Законод!$C$26*'01_Доходи'!AE323),0)))</f>
        <v>0</v>
      </c>
      <c r="AF325" s="181">
        <f>IF($B$320="Лікар загальної практики - сімейний лікар",IF(AG324&lt;=Законод!$C$22,AF324,Законод!$C$22*'01_Доходи'!AF323),IF($B$320="Лікар-педіатр","x",IF($B$320="Лікар-терапевт",IF(AG324&lt;=Законод!$C$26,AF324,Законод!$C$26*'01_Доходи'!AF323),0)))</f>
        <v>0</v>
      </c>
      <c r="AG325" s="182">
        <f>SUM(AB325:AF325)</f>
        <v>0</v>
      </c>
      <c r="AH325" s="767"/>
      <c r="AI325" s="174"/>
      <c r="AJ325" s="771"/>
      <c r="AK325" s="774"/>
      <c r="AL325" s="774"/>
      <c r="AM325" s="318" t="s">
        <v>186</v>
      </c>
      <c r="AN325" s="183">
        <f>IF(B320="Лікар загальної практики - сімейний лікар",G325*Законод!$C$11+'01_Доходи'!H325*Законод!$D$11+'01_Доходи'!I325*Законод!$E$11+'01_Доходи'!J325*Законод!$F$11+'01_Доходи'!K325*Законод!$G$11,IF(B320="Лікар-педіатр",G325*Законод!$C$11+'01_Доходи'!H325*Законод!$D$11,IF(B320="Лікар-терапевт",'01_Доходи'!I325*Законод!$E$11+'01_Доходи'!J325*Законод!$F$11+'01_Доходи'!K325*Законод!$G$11,0)))</f>
        <v>0</v>
      </c>
      <c r="AO325" s="183">
        <f>IF(B320="Лікар загальної практики - сімейний лікар",N325*Законод!$C$11+'01_Доходи'!O325*Законод!$D$11+'01_Доходи'!P325*Законод!$E$11+'01_Доходи'!Q325*Законод!$F$11+'01_Доходи'!R325*Законод!$G$11,IF(B320="Лікар-педіатр",N325*Законод!$C$11+'01_Доходи'!O325*Законод!$D$11,IF(B320="Лікар-терапевт",'01_Доходи'!P325*Законод!$E$11+'01_Доходи'!Q325*Законод!$F$11+'01_Доходи'!R325*Законод!$G$11,0)))</f>
        <v>0</v>
      </c>
      <c r="AP325" s="183">
        <f>IF(B320="Лікар загальної практики - сімейний лікар",U325*Законод!$C$11+'01_Доходи'!V325*Законод!$D$11+'01_Доходи'!W325*Законод!$E$11+'01_Доходи'!X325*Законод!$F$11+'01_Доходи'!Y325*Законод!$G$11,IF(B320="Лікар-педіатр",U325*Законод!$C$11+'01_Доходи'!V325*Законод!$D$11,IF(B320="Лікар-терапевт",'01_Доходи'!W325*Законод!$E$11+'01_Доходи'!X325*Законод!$F$11+'01_Доходи'!Y325*Законод!$G$11,0)))</f>
        <v>0</v>
      </c>
      <c r="AQ325" s="183">
        <f>IF(B320="Лікар загальної практики - сімейний лікар",AB325*Законод!$C$11+'01_Доходи'!AC325*Законод!$D$11+'01_Доходи'!AD325*Законод!$E$11+'01_Доходи'!AE325*Законод!$F$11+'01_Доходи'!AF325*Законод!$G$11,IF(B320="Лікар-педіатр",AB325*Законод!$C$11+'01_Доходи'!AC325*Законод!$D$11,IF(B320="Лікар-терапевт",'01_Доходи'!AD325*Законод!$E$11+'01_Доходи'!AE325*Законод!$F$11+'01_Доходи'!AF325*Законод!$G$11,0)))</f>
        <v>0</v>
      </c>
      <c r="AR325" s="184">
        <f>SUM(AN325:AQ325)</f>
        <v>0</v>
      </c>
    </row>
    <row r="326" spans="1:44" s="52" customFormat="1" ht="31.9" hidden="1" customHeight="1" x14ac:dyDescent="0.25">
      <c r="A326" s="170"/>
      <c r="B326" s="763"/>
      <c r="C326" s="764"/>
      <c r="D326" s="765"/>
      <c r="E326" s="765"/>
      <c r="F326" s="211" t="str">
        <f>IF(B320="Лікар-педіатр",Законод!$E$17,IF(B320="Лікар загальної практики - сімейний лікар",Законод!$E$21,IF(B320="Лікар-терапевт",Законод!$E$25,"х")))</f>
        <v>х</v>
      </c>
      <c r="G326" s="776" t="s">
        <v>158</v>
      </c>
      <c r="H326" s="776"/>
      <c r="I326" s="776"/>
      <c r="J326" s="776"/>
      <c r="K326" s="776"/>
      <c r="L326" s="169">
        <f>IF($B$320="Лікар загальної практики - сімейний лікар",IF(L324&lt;Законод!$C$22,0,(IF(AND(L324&gt;=Законод!$E$22,L324&lt;=Законод!$E$23),L324-Законод!$C$22,IF('01_Доходи'!L324&gt;=Законод!$F$22,Законод!$E$24,0)))),IF($B$320="Лікар-педіатр",IF(L324&lt;Законод!$C$18,0,(IF(AND(L324&gt;=Законод!$E$18,L324&lt;=Законод!$E$19),L324-Законод!$C$18,IF('01_Доходи'!L324&gt;=Законод!$F$18,Законод!$E$20,0)))),IF($B$320="Лікар-терапевт",IF(L324&lt;Законод!$C$26,0,(IF(AND(L324&gt;=Законод!$E$26,L324&lt;=Законод!$E$27),L324-Законод!$C$26,IF('01_Доходи'!L324&gt;=Законод!$F$26,Законод!$E$28,0)))),0)))</f>
        <v>0</v>
      </c>
      <c r="M326" s="767"/>
      <c r="N326" s="776" t="s">
        <v>158</v>
      </c>
      <c r="O326" s="776"/>
      <c r="P326" s="776"/>
      <c r="Q326" s="776"/>
      <c r="R326" s="776"/>
      <c r="S326" s="169">
        <f>IF($B$320="Лікар загальної практики - сімейний лікар",IF(S324&lt;Законод!$C$22,0,(IF(AND(S324&gt;=Законод!$E$22,S324&lt;=Законод!$E$23),S324-Законод!$C$22,IF('01_Доходи'!S324&gt;=Законод!$F$22,Законод!$E$24,0)))),IF($B$320="Лікар-педіатр",IF(S324&lt;Законод!$C$18,0,(IF(AND(S324&gt;=Законод!$E$18,S324&lt;=Законод!$E$19),S324-Законод!$C$18,IF('01_Доходи'!S324&gt;=Законод!$F$18,Законод!$E$20,0)))),IF($B$320="Лікар-терапевт",IF(S324&lt;Законод!$C$26,0,(IF(AND(S324&gt;=Законод!$E$26,S324&lt;=Законод!$E$27),S324-Законод!$C$26,IF('01_Доходи'!S324&gt;=Законод!$F$26,Законод!$E$28,0)))),0)))</f>
        <v>0</v>
      </c>
      <c r="T326" s="767"/>
      <c r="U326" s="776" t="s">
        <v>158</v>
      </c>
      <c r="V326" s="776"/>
      <c r="W326" s="776"/>
      <c r="X326" s="776"/>
      <c r="Y326" s="776"/>
      <c r="Z326" s="169">
        <f>IF($B$320="Лікар загальної практики - сімейний лікар",IF(Z324&lt;Законод!$C$22,0,(IF(AND(Z324&gt;=Законод!$E$22,Z324&lt;=Законод!$E$23),Z324-Законод!$C$22,IF('01_Доходи'!Z324&gt;=Законод!$F$22,Законод!$E$24,0)))),IF($B$320="Лікар-педіатр",IF(Z324&lt;Законод!$C$18,0,(IF(AND(Z324&gt;=Законод!$E$18,Z324&lt;=Законод!$E$19),Z324-Законод!$C$18,IF('01_Доходи'!Z324&gt;=Законод!$F$18,Законод!$E$20,0)))),IF($B$320="Лікар-терапевт",IF(Z324&lt;Законод!$C$26,0,(IF(AND(Z324&gt;=Законод!$E$26,Z324&lt;=Законод!$E$27),Z324-Законод!$C$26,IF('01_Доходи'!Z324&gt;=Законод!$F$26,Законод!$E$28,0)))),0)))</f>
        <v>0</v>
      </c>
      <c r="AA326" s="767"/>
      <c r="AB326" s="776" t="s">
        <v>158</v>
      </c>
      <c r="AC326" s="776"/>
      <c r="AD326" s="776"/>
      <c r="AE326" s="776"/>
      <c r="AF326" s="776"/>
      <c r="AG326" s="169">
        <f>IF($B$320="Лікар загальної практики - сімейний лікар",IF(AG324&lt;Законод!$C$22,0,(IF(AND(AG324&gt;=Законод!$E$22,AG324&lt;=Законод!$E$23),AG324-Законод!$C$22,IF('01_Доходи'!AG324&gt;=Законод!$F$22,Законод!$E$24,0)))),IF($B$320="Лікар-педіатр",IF(AG324&lt;Законод!$C$18,0,(IF(AND(AG324&gt;=Законод!$E$18,AG324&lt;=Законод!$E$19),AG324-Законод!$C$18,IF('01_Доходи'!AG324&gt;=Законод!$F$18,Законод!$E$20,0)))),IF($B$320="Лікар-терапевт",IF(AG324&lt;Законод!$C$26,0,(IF(AND(AG324&gt;=Законод!$E$26,AG324&lt;=Законод!$E$27),AG324-Законод!$C$26,IF('01_Доходи'!AG324&gt;=Законод!$F$26,Законод!$E$28,0)))),0)))</f>
        <v>0</v>
      </c>
      <c r="AH326" s="767"/>
      <c r="AI326" s="174"/>
      <c r="AJ326" s="771"/>
      <c r="AK326" s="774"/>
      <c r="AL326" s="774"/>
      <c r="AM326" s="757" t="s">
        <v>187</v>
      </c>
      <c r="AN326" s="183">
        <f>IF(B320="Лікар загальної практики - сімейний лікар",L326*Законод!$C$9/4*Законод!$E$16,IF(B320="Лікар-педіатр",L326*Законод!$C$9/4*Законод!$E$16,IF(B320="Лікар-терапевт",L326*Законод!$C$9/4*Законод!$E$16,0)))</f>
        <v>0</v>
      </c>
      <c r="AO326" s="183">
        <f>IF(B320="Лікар загальної практики - сімейний лікар",S326*Законод!$C$9/4*Законод!$E$16,IF(B320="Лікар-педіатр",S326*Законод!$C$9/4*Законод!$E$16,IF(B320="Лікар-терапевт",S326*Законод!$C$9/4*Законод!$E$16,0)))</f>
        <v>0</v>
      </c>
      <c r="AP326" s="183">
        <f>IF(B320="Лікар загальної практики - сімейний лікар",Z326*Законод!$C$9/4*Законод!$E$16,IF(B320="Лікар-педіатр",Z326*Законод!$C$9/4*Законод!$E$16,IF(B320="Лікар-терапевт",Z326*Законод!$C$9/4*Законод!$E$16,0)))</f>
        <v>0</v>
      </c>
      <c r="AQ326" s="183">
        <f>IF(B320="Лікар загальної практики - сімейний лікар",AG326*Законод!$C$9/4*Законод!$E$16,IF(B320="Лікар-педіатр",AG326*Законод!$C$9/4*Законод!$E$16,IF(B320="Лікар-терапевт",AG326*Законод!$C$9/4*Законод!$E$16,0)))</f>
        <v>0</v>
      </c>
      <c r="AR326" s="184">
        <f>SUM(AN326:AQ326)</f>
        <v>0</v>
      </c>
    </row>
    <row r="327" spans="1:44" s="52" customFormat="1" ht="31.9" hidden="1" customHeight="1" x14ac:dyDescent="0.25">
      <c r="A327" s="170"/>
      <c r="B327" s="763"/>
      <c r="C327" s="764"/>
      <c r="D327" s="765"/>
      <c r="E327" s="765"/>
      <c r="F327" s="211" t="str">
        <f>IF(B320="Лікар-педіатр",Законод!$F$17,IF(B320="Лікар загальної практики - сімейний лікар",Законод!$F$21,IF(B320="Лікар-терапевт",Законод!$F$25,"х")))</f>
        <v>х</v>
      </c>
      <c r="G327" s="776" t="s">
        <v>158</v>
      </c>
      <c r="H327" s="776"/>
      <c r="I327" s="776"/>
      <c r="J327" s="776"/>
      <c r="K327" s="776"/>
      <c r="L327" s="169">
        <f>IF($B$320="Лікар загальної практики - сімейний лікар",IF(L324&lt;Законод!$C$22,0,(IF(AND(L324&gt;=Законод!$F$22,L324&lt;=Законод!$F$23),L324-Законод!$E$23,IF('01_Доходи'!L324&gt;=Законод!$G$22,Законод!$F$24,0)))),IF($B$320="Лікар-педіатр",IF(L324&lt;Законод!$C$18,0,(IF(AND(L324&gt;=Законод!$F$18,L324&lt;=Законод!$F$19),L324-Законод!$E$19,IF('01_Доходи'!L324&gt;=Законод!$G$18,Законод!$F$20,0)))),IF($B$320="Лікар-терапевт",IF(L324&lt;Законод!$C$26,0,(IF(AND(L324&gt;=Законод!$F$26,L324&lt;=Законод!$F$27),L324-Законод!$E$27,IF('01_Доходи'!L324&gt;=Законод!$G$26,Законод!$F$28,0)))),0)))</f>
        <v>0</v>
      </c>
      <c r="M327" s="767"/>
      <c r="N327" s="776" t="s">
        <v>158</v>
      </c>
      <c r="O327" s="776"/>
      <c r="P327" s="776"/>
      <c r="Q327" s="776"/>
      <c r="R327" s="776"/>
      <c r="S327" s="169">
        <f>IF($B$320="Лікар загальної практики - сімейний лікар",IF(S324&lt;Законод!$C$22,0,(IF(AND(S324&gt;=Законод!$F$22,S324&lt;=Законод!$F$23),S324-Законод!$E$23,IF('01_Доходи'!S324&gt;=Законод!$G$22,Законод!$F$24,0)))),IF($B$320="Лікар-педіатр",IF(S324&lt;Законод!$C$18,0,(IF(AND(S324&gt;=Законод!$F$18,S324&lt;=Законод!$F$19),S324-Законод!$E$19,IF('01_Доходи'!S324&gt;=Законод!$G$18,Законод!$F$20,0)))),IF($B$320="Лікар-терапевт",IF(S324&lt;Законод!$C$26,0,(IF(AND(S324&gt;=Законод!$F$26,S324&lt;=Законод!$F$27),S324-Законод!$E$27,IF('01_Доходи'!S324&gt;=Законод!$G$26,Законод!$F$28,0)))),0)))</f>
        <v>0</v>
      </c>
      <c r="T327" s="767"/>
      <c r="U327" s="776" t="s">
        <v>158</v>
      </c>
      <c r="V327" s="776"/>
      <c r="W327" s="776"/>
      <c r="X327" s="776"/>
      <c r="Y327" s="776"/>
      <c r="Z327" s="169">
        <f>IF($B$320="Лікар загальної практики - сімейний лікар",IF(Z324&lt;Законод!$C$22,0,(IF(AND(Z324&gt;=Законод!$F$22,Z324&lt;=Законод!$F$23),Z324-Законод!$E$23,IF('01_Доходи'!Z324&gt;=Законод!$G$22,Законод!$F$24,0)))),IF($B$320="Лікар-педіатр",IF(Z324&lt;Законод!$C$18,0,(IF(AND(Z324&gt;=Законод!$F$18,Z324&lt;=Законод!$F$19),Z324-Законод!$E$19,IF('01_Доходи'!Z324&gt;=Законод!$G$18,Законод!$F$20,0)))),IF($B$320="Лікар-терапевт",IF(Z324&lt;Законод!$C$26,0,(IF(AND(Z324&gt;=Законод!$F$26,Z324&lt;=Законод!$F$27),Z324-Законод!$E$27,IF('01_Доходи'!Z324&gt;=Законод!$G$26,Законод!$F$28,0)))),0)))</f>
        <v>0</v>
      </c>
      <c r="AA327" s="767"/>
      <c r="AB327" s="776" t="s">
        <v>158</v>
      </c>
      <c r="AC327" s="776"/>
      <c r="AD327" s="776"/>
      <c r="AE327" s="776"/>
      <c r="AF327" s="776"/>
      <c r="AG327" s="169">
        <f>IF($B$320="Лікар загальної практики - сімейний лікар",IF(AG324&lt;Законод!$C$22,0,(IF(AND(AG324&gt;=Законод!$F$22,AG324&lt;=Законод!$F$23),AG324-Законод!$E$23,IF('01_Доходи'!AG324&gt;=Законод!$G$22,Законод!$F$24,0)))),IF($B$320="Лікар-педіатр",IF(AG324&lt;Законод!$C$18,0,(IF(AND(AG324&gt;=Законод!$F$18,AG324&lt;=Законод!$F$19),AG324-Законод!$E$19,IF('01_Доходи'!AG324&gt;=Законод!$G$18,Законод!$F$20,0)))),IF($B$320="Лікар-терапевт",IF(AG324&lt;Законод!$C$26,0,(IF(AND(AG324&gt;=Законод!$F$26,AG324&lt;=Законод!$F$27),AG324-Законод!$E$27,IF('01_Доходи'!AG324&gt;=Законод!$G$26,Законод!$F$28,0)))),0)))</f>
        <v>0</v>
      </c>
      <c r="AH327" s="767"/>
      <c r="AI327" s="174"/>
      <c r="AJ327" s="771"/>
      <c r="AK327" s="774"/>
      <c r="AL327" s="774"/>
      <c r="AM327" s="758"/>
      <c r="AN327" s="183">
        <f>IF(B320="Лікар загальної практики - сімейний лікар",L327*Законод!$C$9/4*Законод!$F$16,IF(B320="Лікар-педіатр",L327*Законод!$C$9/4*Законод!$F$16,IF(B320="Лікар-терапевт",L327*Законод!$C$9/4*Законод!$F$16,0)))</f>
        <v>0</v>
      </c>
      <c r="AO327" s="183">
        <f>IF(B320="Лікар загальної практики - сімейний лікар",S327*Законод!$C$9/4*Законод!$F$16,IF(B320="Лікар-педіатр",S327*Законод!$C$9/4*Законод!$F$16,IF(B320="Лікар-терапевт",S327*Законод!$C$9/4*Законод!$F$16,0)))</f>
        <v>0</v>
      </c>
      <c r="AP327" s="183">
        <f>IF(B320="Лікар загальної практики - сімейний лікар",Z327*Законод!$C$9/4*Законод!$F$16,IF(B320="Лікар-педіатр",Z327*Законод!$C$9/4*Законод!$F$16,IF(B320="Лікар-терапевт",Z327*Законод!$C$9/4*Законод!$F$16,0)))</f>
        <v>0</v>
      </c>
      <c r="AQ327" s="183">
        <f>IF(B320="Лікар загальної практики - сімейний лікар",AG327*Законод!$C$9/4*Законод!$F$16,IF(B320="Лікар-педіатр",AG327*Законод!$C$9/4*Законод!$F$16,IF(B320="Лікар-терапевт",AG327*Законод!$C$9/4*Законод!$F$16,0)))</f>
        <v>0</v>
      </c>
      <c r="AR327" s="184">
        <f>SUM(AN327:AQ327)</f>
        <v>0</v>
      </c>
    </row>
    <row r="328" spans="1:44" s="52" customFormat="1" ht="31.9" hidden="1" customHeight="1" x14ac:dyDescent="0.25">
      <c r="A328" s="170"/>
      <c r="B328" s="763"/>
      <c r="C328" s="764"/>
      <c r="D328" s="765"/>
      <c r="E328" s="765"/>
      <c r="F328" s="211" t="str">
        <f>IF(B320="Лікар-педіатр",Законод!$G$17,IF(B320="Лікар загальної практики - сімейний лікар",Законод!$G$21,IF(B320="Лікар-терапевт",Законод!$G$25,"х")))</f>
        <v>х</v>
      </c>
      <c r="G328" s="776" t="s">
        <v>158</v>
      </c>
      <c r="H328" s="776"/>
      <c r="I328" s="776"/>
      <c r="J328" s="776"/>
      <c r="K328" s="776"/>
      <c r="L328" s="169">
        <f>IF($B$320="Лікар загальної практики - сімейний лікар",IF(L324&lt;Законод!$C$22,0,(IF(AND(L324&gt;=Законод!$G$22,L324&lt;=Законод!$G$23),L324-Законод!$F$23,IF('01_Доходи'!L324&gt;=Законод!$H$22,Законод!$G$24,0)))),IF($B$320="Лікар-педіатр",IF(L324&lt;Законод!$C$18,0,(IF(AND(L324&gt;=Законод!$G$18,L324&lt;=Законод!$G$19),L324-Законод!$F$19,IF('01_Доходи'!L324&gt;=Законод!$H$18,Законод!$G$20,0)))),IF($B$320="Лікар-терапевт",IF(L324&lt;Законод!$C$26,0,(IF(AND(L324&gt;=Законод!$G$26,L324&lt;=Законод!$G$27),L324-Законод!$F$27,IF('01_Доходи'!L324&gt;=Законод!$H$26,Законод!$G$28,0)))),0)))</f>
        <v>0</v>
      </c>
      <c r="M328" s="767"/>
      <c r="N328" s="776" t="s">
        <v>158</v>
      </c>
      <c r="O328" s="776"/>
      <c r="P328" s="776"/>
      <c r="Q328" s="776"/>
      <c r="R328" s="776"/>
      <c r="S328" s="169">
        <f>IF($B$320="Лікар загальної практики - сімейний лікар",IF(S324&lt;Законод!$C$22,0,(IF(AND(S324&gt;=Законод!$G$22,S324&lt;=Законод!$G$23),S324-Законод!$F$23,IF('01_Доходи'!S324&gt;=Законод!$H$22,Законод!$G$24,0)))),IF($B$320="Лікар-педіатр",IF(S324&lt;Законод!$C$18,0,(IF(AND(S324&gt;=Законод!$G$18,S324&lt;=Законод!$G$19),S324-Законод!$F$19,IF('01_Доходи'!S324&gt;=Законод!$H$18,Законод!$G$20,0)))),IF($B$320="Лікар-терапевт",IF(S324&lt;Законод!$C$26,0,(IF(AND(S324&gt;=Законод!$G$26,S324&lt;=Законод!$G$27),S324-Законод!$F$27,IF('01_Доходи'!S324&gt;=Законод!$H$26,Законод!$G$28,0)))),0)))</f>
        <v>0</v>
      </c>
      <c r="T328" s="767"/>
      <c r="U328" s="776" t="s">
        <v>158</v>
      </c>
      <c r="V328" s="776"/>
      <c r="W328" s="776"/>
      <c r="X328" s="776"/>
      <c r="Y328" s="776"/>
      <c r="Z328" s="169">
        <f>IF($B$320="Лікар загальної практики - сімейний лікар",IF(Z324&lt;Законод!$C$22,0,(IF(AND(Z324&gt;=Законод!$G$22,Z324&lt;=Законод!$G$23),Z324-Законод!$F$23,IF('01_Доходи'!Z324&gt;=Законод!$H$22,Законод!$G$24,0)))),IF($B$320="Лікар-педіатр",IF(Z324&lt;Законод!$C$18,0,(IF(AND(Z324&gt;=Законод!$G$18,Z324&lt;=Законод!$G$19),Z324-Законод!$F$19,IF('01_Доходи'!Z324&gt;=Законод!$H$18,Законод!$G$20,0)))),IF($B$320="Лікар-терапевт",IF(Z324&lt;Законод!$C$26,0,(IF(AND(Z324&gt;=Законод!$G$26,Z324&lt;=Законод!$G$27),Z324-Законод!$F$27,IF('01_Доходи'!Z324&gt;=Законод!$H$26,Законод!$G$28,0)))),0)))</f>
        <v>0</v>
      </c>
      <c r="AA328" s="767"/>
      <c r="AB328" s="776" t="s">
        <v>158</v>
      </c>
      <c r="AC328" s="776"/>
      <c r="AD328" s="776"/>
      <c r="AE328" s="776"/>
      <c r="AF328" s="776"/>
      <c r="AG328" s="169">
        <f>IF($B$320="Лікар загальної практики - сімейний лікар",IF(AG324&lt;Законод!$C$22,0,(IF(AND(AG324&gt;=Законод!$G$22,AG324&lt;=Законод!$G$23),AG324-Законод!$F$23,IF('01_Доходи'!AG324&gt;=Законод!$H$22,Законод!$G$24,0)))),IF($B$320="Лікар-педіатр",IF(AG324&lt;Законод!$C$18,0,(IF(AND(AG324&gt;=Законод!$G$18,AG324&lt;=Законод!$G$19),AG324-Законод!$F$19,IF('01_Доходи'!AG324&gt;=Законод!$H$18,Законод!$G$20,0)))),IF($B$320="Лікар-терапевт",IF(AG324&lt;Законод!$C$26,0,(IF(AND(AG324&gt;=Законод!$G$26,AG324&lt;=Законод!$G$27),AG324-Законод!$F$27,IF('01_Доходи'!AG324&gt;=Законод!$H$26,Законод!$G$28,0)))),0)))</f>
        <v>0</v>
      </c>
      <c r="AH328" s="767"/>
      <c r="AI328" s="174"/>
      <c r="AJ328" s="771"/>
      <c r="AK328" s="774"/>
      <c r="AL328" s="774"/>
      <c r="AM328" s="758"/>
      <c r="AN328" s="183">
        <f>IF(B320="Лікар загальної практики - сімейний лікар",L328*Законод!$C$9/4*Законод!$G$16,IF(B320="Лікар-педіатр",L328*Законод!$C$9/4*Законод!$G$16,IF(B320="Лікар-терапевт",L328*Законод!$C$9/4*Законод!$G$16,0)))</f>
        <v>0</v>
      </c>
      <c r="AO328" s="183">
        <f>IF(B320="Лікар загальної практики - сімейний лікар",S328*Законод!$C$9/4*Законод!$G$16,IF(B320="Лікар-педіатр",S328*Законод!$C$9/4*Законод!$G$16,IF(B320="Лікар-терапевт",S328*Законод!$C$9/4*Законод!$G$16,0)))</f>
        <v>0</v>
      </c>
      <c r="AP328" s="183">
        <f>IF(B320="Лікар загальної практики - сімейний лікар",Z328*Законод!$C$9/4*Законод!$G$16,IF(B320="Лікар-педіатр",Z328*Законод!$C$9/4*Законод!$G$16,IF(B320="Лікар-терапевт",Z328*Законод!$C$9/4*Законод!$G$16,0)))</f>
        <v>0</v>
      </c>
      <c r="AQ328" s="183">
        <f>IF(B320="Лікар загальної практики - сімейний лікар",AG328*Законод!$C$9/4*Законод!$G$16,IF(B320="Лікар-педіатр",AG328*Законод!$C$9/4*Законод!$G$16,IF(B320="Лікар-терапевт",AG328*Законод!$C$9/4*Законод!$G$16,0)))</f>
        <v>0</v>
      </c>
      <c r="AR328" s="184">
        <f t="shared" ref="AR328" si="72">SUM(AN328:AQ328)</f>
        <v>0</v>
      </c>
    </row>
    <row r="329" spans="1:44" s="52" customFormat="1" ht="31.9" hidden="1" customHeight="1" x14ac:dyDescent="0.25">
      <c r="A329" s="170"/>
      <c r="B329" s="763"/>
      <c r="C329" s="764"/>
      <c r="D329" s="765"/>
      <c r="E329" s="765"/>
      <c r="F329" s="211" t="str">
        <f>IF(B320="Лікар-педіатр",Законод!$H$17,IF(B320="Лікар загальної практики - сімейний лікар",Законод!$H$21,IF(B320="Лікар-терапевт",Законод!$H$25,"х")))</f>
        <v>х</v>
      </c>
      <c r="G329" s="776" t="s">
        <v>158</v>
      </c>
      <c r="H329" s="776"/>
      <c r="I329" s="776"/>
      <c r="J329" s="776"/>
      <c r="K329" s="776"/>
      <c r="L329" s="169">
        <f>IF($B$320="Лікар загальної практики - сімейний лікар",IF(L324&lt;Законод!$C$22,0,(IF(AND(L324&gt;=Законод!$H$22,L324&lt;=Законод!$H$23),L324-Законод!$G$23,IF('01_Доходи'!L324&gt;=Законод!$I$22,Законод!$H$24,0)))),IF($B$320="Лікар-педіатр",IF(L324&lt;Законод!$C$18,0,(IF(AND(L324&gt;=Законод!$H$18,L324&lt;=Законод!$H$19),L324-Законод!$G$19,IF('01_Доходи'!L324&gt;=Законод!$I$18,Законод!$H$20,0)))),IF($B$320="Лікар-терапевт",IF(L324&lt;Законод!$C$26,0,(IF(AND(L324&gt;=Законод!$H$26,L324&lt;=Законод!$H$27),L324-Законод!$G$27,IF(L324&gt;=Законод!$I$26,Законод!$H$28,0)))),0)))</f>
        <v>0</v>
      </c>
      <c r="M329" s="767"/>
      <c r="N329" s="776" t="s">
        <v>158</v>
      </c>
      <c r="O329" s="776"/>
      <c r="P329" s="776"/>
      <c r="Q329" s="776"/>
      <c r="R329" s="776"/>
      <c r="S329" s="169">
        <f>IF($B$320="Лікар загальної практики - сімейний лікар",IF(S324&lt;Законод!$C$22,0,(IF(AND(S324&gt;=Законод!$H$22,S324&lt;=Законод!$H$23),S324-Законод!$G$23,IF('01_Доходи'!S324&gt;=Законод!$I$22,Законод!$H$24,0)))),IF($B$320="Лікар-педіатр",IF(S324&lt;Законод!$C$18,0,(IF(AND(S324&gt;=Законод!$H$18,S324&lt;=Законод!$H$19),S324-Законод!$G$19,IF('01_Доходи'!S324&gt;=Законод!$I$18,Законод!$H$20,0)))),IF($B$320="Лікар-терапевт",IF(S324&lt;Законод!$C$26,0,(IF(AND(S324&gt;=Законод!$H$26,S324&lt;=Законод!$H$27),S324-Законод!$G$27,IF(S324&gt;=Законод!$I$26,Законод!$H$28,0)))),0)))</f>
        <v>0</v>
      </c>
      <c r="T329" s="767"/>
      <c r="U329" s="776" t="s">
        <v>158</v>
      </c>
      <c r="V329" s="776"/>
      <c r="W329" s="776"/>
      <c r="X329" s="776"/>
      <c r="Y329" s="776"/>
      <c r="Z329" s="169">
        <f>IF($B$320="Лікар загальної практики - сімейний лікар",IF(Z324&lt;Законод!$C$22,0,(IF(AND(Z324&gt;=Законод!$H$22,Z324&lt;=Законод!$H$23),Z324-Законод!$G$23,IF('01_Доходи'!Z324&gt;=Законод!$I$22,Законод!$H$24,0)))),IF($B$320="Лікар-педіатр",IF(Z324&lt;Законод!$C$18,0,(IF(AND(Z324&gt;=Законод!$H$18,Z324&lt;=Законод!$H$19),Z324-Законод!$G$19,IF('01_Доходи'!Z324&gt;=Законод!$I$18,Законод!$H$20,0)))),IF($B$320="Лікар-терапевт",IF(Z324&lt;Законод!$C$26,0,(IF(AND(Z324&gt;=Законод!$H$26,Z324&lt;=Законод!$H$27),Z324-Законод!$G$27,IF(Z324&gt;=Законод!$I$26,Законод!$H$28,0)))),0)))</f>
        <v>0</v>
      </c>
      <c r="AA329" s="767"/>
      <c r="AB329" s="776" t="s">
        <v>158</v>
      </c>
      <c r="AC329" s="776"/>
      <c r="AD329" s="776"/>
      <c r="AE329" s="776"/>
      <c r="AF329" s="776"/>
      <c r="AG329" s="169">
        <f>IF($B$320="Лікар загальної практики - сімейний лікар",IF(AG324&lt;Законод!$C$22,0,(IF(AND(AG324&gt;=Законод!$H$22,AG324&lt;=Законод!$H$23),AG324-Законод!$G$23,IF('01_Доходи'!AG324&gt;=Законод!$I$22,Законод!$H$24,0)))),IF($B$320="Лікар-педіатр",IF(AG324&lt;Законод!$C$18,0,(IF(AND(AG324&gt;=Законод!$H$18,AG324&lt;=Законод!$H$19),AG324-Законод!$G$19,IF('01_Доходи'!AG324&gt;=Законод!$I$18,Законод!$H$20,0)))),IF($B$320="Лікар-терапевт",IF(AG324&lt;Законод!$C$26,0,(IF(AND(AG324&gt;=Законод!$H$26,AG324&lt;=Законод!$H$27),AG324-Законод!$G$27,IF(AG324&gt;=Законод!$I$26,Законод!$H$28,0)))),0)))</f>
        <v>0</v>
      </c>
      <c r="AH329" s="767"/>
      <c r="AI329" s="174"/>
      <c r="AJ329" s="771"/>
      <c r="AK329" s="774"/>
      <c r="AL329" s="774"/>
      <c r="AM329" s="758"/>
      <c r="AN329" s="183">
        <f>IF(B320="Лікар загальної практики - сімейний лікар",L329*Законод!$C$9/4*Законод!$H$16,IF(B320="Лікар-педіатр",L329*Законод!$C$9/4*Законод!$H$16,IF(B320="Лікар-терапевт",L329*Законод!$C$9/4*Законод!$H$16,0)))</f>
        <v>0</v>
      </c>
      <c r="AO329" s="183">
        <f>IF(B320="Лікар загальної практики - сімейний лікар",S329*Законод!$C$9/4*Законод!$H$16,IF(B320="Лікар-педіатр",S329*Законод!$C$9/4*Законод!$H$16,IF(B320="Лікар-терапевт",S329*Законод!$C$9/4*Законод!$H$16,0)))</f>
        <v>0</v>
      </c>
      <c r="AP329" s="183">
        <f>IF(B320="Лікар загальної практики - сімейний лікар",Z329*Законод!$C$9/4*Законод!$H$16,IF(B320="Лікар-педіатр",Z329*Законод!$C$9/4*Законод!$H$16,IF(B320="Лікар-терапевт",Z329*Законод!$C$9/4*Законод!$H$16,0)))</f>
        <v>0</v>
      </c>
      <c r="AQ329" s="183">
        <f>IF(B320="Лікар загальної практики - сімейний лікар",AG329*Законод!$C$9/4*Законод!$H$16,IF(B320="Лікар-педіатр",AG329*Законод!$C$9/4*Законод!$H$16,IF(B320="Лікар-терапевт",AG329*Законод!$C$9/4*Законод!$H$16,0)))</f>
        <v>0</v>
      </c>
      <c r="AR329" s="184">
        <f>SUM(AN329:AQ329)</f>
        <v>0</v>
      </c>
    </row>
    <row r="330" spans="1:44" s="52" customFormat="1" ht="31.9" hidden="1" customHeight="1" x14ac:dyDescent="0.25">
      <c r="A330" s="170"/>
      <c r="B330" s="763"/>
      <c r="C330" s="764"/>
      <c r="D330" s="765"/>
      <c r="E330" s="765"/>
      <c r="F330" s="211" t="str">
        <f>IF(B320="Лікар-педіатр",Законод!$I$17,IF(B320="Лікар загальної практики - сімейний лікар",Законод!$I$21,IF(B320="Лікар-терапевт",Законод!$I$25,"х")))</f>
        <v>х</v>
      </c>
      <c r="G330" s="776" t="s">
        <v>158</v>
      </c>
      <c r="H330" s="776"/>
      <c r="I330" s="776"/>
      <c r="J330" s="776"/>
      <c r="K330" s="776"/>
      <c r="L330" s="169">
        <f>IF($B$320="Лікар загальної практики - сімейний лікар",IF(L324&lt;Законод!$C$22,0,(IF(AND(L324&gt;=Законод!$I$22,L324&lt;=Законод!$I$23),L324-Законод!$H$23,IF('01_Доходи'!L324&gt;=Законод!$I$22,Законод!$I$24,0)))),IF($B$320="Лікар-педіатр",IF(L324&lt;Законод!$C$18,0,(IF(AND(L324&gt;=Законод!$I$18,L324&lt;=Законод!$I$19),L324-Законод!$H$19,IF('01_Доходи'!L324&gt;=Законод!$I$18,Законод!$H$20,0)))),IF($B$320="Лікар-терапевт",IF(L324&lt;Законод!$C$26,0,(IF(AND(L324&gt;=Законод!$I$26,L324&lt;=Законод!$I$27),L324-Законод!$H$27,IF('01_Доходи'!L324&gt;=Законод!$I$26,Законод!$H$28,0)))),0)))</f>
        <v>0</v>
      </c>
      <c r="M330" s="767"/>
      <c r="N330" s="776" t="s">
        <v>158</v>
      </c>
      <c r="O330" s="776"/>
      <c r="P330" s="776"/>
      <c r="Q330" s="776"/>
      <c r="R330" s="776"/>
      <c r="S330" s="169">
        <f>IF($B$320="Лікар загальної практики - сімейний лікар",IF(S324&lt;Законод!$C$22,0,(IF(AND(S324&gt;=Законод!$I$22,S324&lt;=Законод!$I$23),S324-Законод!$H$23,IF('01_Доходи'!S324&gt;=Законод!$I$22,Законод!$I$24,0)))),IF($B$320="Лікар-педіатр",IF(S324&lt;Законод!$C$18,0,(IF(AND(S324&gt;=Законод!$I$18,S324&lt;=Законод!$I$19),S324-Законод!$H$19,IF('01_Доходи'!S324&gt;=Законод!$I$18,Законод!$H$20,0)))),IF($B$320="Лікар-терапевт",IF(S324&lt;Законод!$C$26,0,(IF(AND(S324&gt;=Законод!$I$26,S324&lt;=Законод!$I$27),S324-Законод!$H$27,IF('01_Доходи'!S324&gt;=Законод!$I$26,Законод!$H$28,0)))),0)))</f>
        <v>0</v>
      </c>
      <c r="T330" s="767"/>
      <c r="U330" s="776" t="s">
        <v>158</v>
      </c>
      <c r="V330" s="776"/>
      <c r="W330" s="776"/>
      <c r="X330" s="776"/>
      <c r="Y330" s="776"/>
      <c r="Z330" s="169">
        <f>IF($B$320="Лікар загальної практики - сімейний лікар",IF(Z324&lt;Законод!$C$22,0,(IF(AND(Z324&gt;=Законод!$I$22,Z324&lt;=Законод!$I$23),Z324-Законод!$H$23,IF('01_Доходи'!Z324&gt;=Законод!$I$22,Законод!$I$24,0)))),IF($B$320="Лікар-педіатр",IF(Z324&lt;Законод!$C$18,0,(IF(AND(Z324&gt;=Законод!$I$18,Z324&lt;=Законод!$I$19),Z324-Законод!$H$19,IF('01_Доходи'!Z324&gt;=Законод!$I$18,Законод!$H$20,0)))),IF($B$320="Лікар-терапевт",IF(Z324&lt;Законод!$C$26,0,(IF(AND(Z324&gt;=Законод!$I$26,Z324&lt;=Законод!$I$27),Z324-Законод!$H$27,IF('01_Доходи'!Z324&gt;=Законод!$I$26,Законод!$H$28,0)))),0)))</f>
        <v>0</v>
      </c>
      <c r="AA330" s="767"/>
      <c r="AB330" s="776" t="s">
        <v>158</v>
      </c>
      <c r="AC330" s="776"/>
      <c r="AD330" s="776"/>
      <c r="AE330" s="776"/>
      <c r="AF330" s="776"/>
      <c r="AG330" s="169">
        <f>IF($B$320="Лікар загальної практики - сімейний лікар",IF(AG324&lt;Законод!$C$22,0,(IF(AND(AG324&gt;=Законод!$I$22,AG324&lt;=Законод!$I$23),AG324-Законод!$H$23,IF('01_Доходи'!AG324&gt;=Законод!$I$22,Законод!$I$24,0)))),IF($B$320="Лікар-педіатр",IF(AG324&lt;Законод!$C$18,0,(IF(AND(AG324&gt;=Законод!$I$18,AG324&lt;=Законод!$I$19),AG324-Законод!$H$19,IF('01_Доходи'!AG324&gt;=Законод!$I$18,Законод!$H$20,0)))),IF($B$320="Лікар-терапевт",IF(AG324&lt;Законод!$C$26,0,(IF(AND(AG324&gt;=Законод!$I$26,AG324&lt;=Законод!$I$27),AG324-Законод!$H$27,IF('01_Доходи'!AG324&gt;=Законод!$I$26,Законод!$H$28,0)))),0)))</f>
        <v>0</v>
      </c>
      <c r="AH330" s="767"/>
      <c r="AI330" s="174"/>
      <c r="AJ330" s="771"/>
      <c r="AK330" s="774"/>
      <c r="AL330" s="774"/>
      <c r="AM330" s="758"/>
      <c r="AN330" s="183">
        <f>IF(B320="Лікар загальної практики - сімейний лікар",L330*Законод!$C$9/4*Законод!$I$16,IF(B320="Лікар-педіатр",L330*Законод!$C$9/4*Законод!$I$16,IF(B320="Лікар-терапевт",L330*Законод!$C$9/4*Законод!$I$16,0)))</f>
        <v>0</v>
      </c>
      <c r="AO330" s="183">
        <f>IF(B320="Лікар загальної практики - сімейний лікар",S330*Законод!$C$9/4*Законод!$I$16,IF(B320="Лікар-педіатр",S330*Законод!$C$9/4*Законод!$I$16,IF(B320="Лікар-терапевт",S330*Законод!$C$9/4*Законод!$I$16,0)))</f>
        <v>0</v>
      </c>
      <c r="AP330" s="183">
        <f>IF(B320="Лікар загальної практики - сімейний лікар",Z330*Законод!$C$9/4*Законод!$I$16,IF(B320="Лікар-педіатр",Z330*Законод!$C$9/4*Законод!$I$16,IF(B320="Лікар-терапевт",Z330*Законод!$C$9/4*Законод!$I$16,0)))</f>
        <v>0</v>
      </c>
      <c r="AQ330" s="183">
        <f>IF(B320="Лікар загальної практики - сімейний лікар",AG330*Законод!$C$9/4*Законод!$I$16,IF(B320="Лікар-педіатр",AG330*Законод!$C$9/4*Законод!$I$16,IF(B320="Лікар-терапевт",AG330*Законод!$C$9/4*Законод!$I$16,0)))</f>
        <v>0</v>
      </c>
      <c r="AR330" s="184">
        <f>SUM(AN330:AQ330)</f>
        <v>0</v>
      </c>
    </row>
    <row r="331" spans="1:44" s="191" customFormat="1" ht="31.9" hidden="1" customHeight="1" thickBot="1" x14ac:dyDescent="0.3">
      <c r="A331" s="186"/>
      <c r="B331" s="763"/>
      <c r="C331" s="764"/>
      <c r="D331" s="765"/>
      <c r="E331" s="765"/>
      <c r="F331" s="212" t="str">
        <f>IF(B320="Лікар-педіатр",Законод!$J$17,IF(B320="Лікар загальної практики - сімейний лікар",Законод!$J$21,IF(B320="Лікар-терапевт",Законод!$J$25,"х")))</f>
        <v>х</v>
      </c>
      <c r="G331" s="777" t="s">
        <v>158</v>
      </c>
      <c r="H331" s="777"/>
      <c r="I331" s="777"/>
      <c r="J331" s="777"/>
      <c r="K331" s="777"/>
      <c r="L331" s="169">
        <f>IF($B$320="Лікар загальної практики - сімейний лікар",IF(L324&gt;=Законод!$J$22,'01_Доходи'!L324-('01_Доходи'!L325+'01_Доходи'!L326+'01_Доходи'!L327+'01_Доходи'!L328+'01_Доходи'!L329+'01_Доходи'!L330),0),IF($B$320="Лікар-педіатр",IF(L324&gt;=Законод!$J$18,'01_Доходи'!L324-('01_Доходи'!L325+'01_Доходи'!L326+'01_Доходи'!L327+'01_Доходи'!L328+'01_Доходи'!L329+'01_Доходи'!L330),0),IF($B$320="Лікар-терапевт",IF('01_Доходи'!L324&gt;=Законод!$J$26,L324-Законод!$I$27,0),0)))</f>
        <v>0</v>
      </c>
      <c r="M331" s="767"/>
      <c r="N331" s="777" t="s">
        <v>158</v>
      </c>
      <c r="O331" s="777"/>
      <c r="P331" s="777"/>
      <c r="Q331" s="777"/>
      <c r="R331" s="777"/>
      <c r="S331" s="169">
        <f>IF($B$320="Лікар загальної практики - сімейний лікар",IF(S324&gt;=Законод!$J$22,'01_Доходи'!S324-('01_Доходи'!S325+'01_Доходи'!S326+'01_Доходи'!S327+'01_Доходи'!S328+'01_Доходи'!S329+'01_Доходи'!S330),0),IF($B$320="Лікар-педіатр",IF(S324&gt;=Законод!$J$18,'01_Доходи'!S324-('01_Доходи'!S325+'01_Доходи'!S326+'01_Доходи'!S327+'01_Доходи'!S328+'01_Доходи'!S329+'01_Доходи'!S330),0),IF($B$320="Лікар-терапевт",IF('01_Доходи'!S324&gt;=Законод!$J$26,S324-Законод!$I$27,0),0)))</f>
        <v>0</v>
      </c>
      <c r="T331" s="767"/>
      <c r="U331" s="777" t="s">
        <v>158</v>
      </c>
      <c r="V331" s="777"/>
      <c r="W331" s="777"/>
      <c r="X331" s="777"/>
      <c r="Y331" s="777"/>
      <c r="Z331" s="169">
        <f>IF($B$320="Лікар загальної практики - сімейний лікар",IF(Z324&gt;=Законод!$J$22,'01_Доходи'!Z324-('01_Доходи'!Z325+'01_Доходи'!Z326+'01_Доходи'!Z327+'01_Доходи'!Z328+'01_Доходи'!Z329+'01_Доходи'!Z330),0),IF($B$320="Лікар-педіатр",IF(Z324&gt;=Законод!$J$18,'01_Доходи'!Z324-('01_Доходи'!Z325+'01_Доходи'!Z326+'01_Доходи'!Z327+'01_Доходи'!Z328+'01_Доходи'!Z329+'01_Доходи'!Z330),0),IF($B$320="Лікар-терапевт",IF('01_Доходи'!Z324&gt;=Законод!$J$26,Z324-Законод!$I$27,0),0)))</f>
        <v>0</v>
      </c>
      <c r="AA331" s="767"/>
      <c r="AB331" s="777" t="s">
        <v>158</v>
      </c>
      <c r="AC331" s="777"/>
      <c r="AD331" s="777"/>
      <c r="AE331" s="777"/>
      <c r="AF331" s="777"/>
      <c r="AG331" s="169">
        <f>IF($B$320="Лікар загальної практики - сімейний лікар",IF(AG324&gt;=Законод!$J$22,'01_Доходи'!AG324-('01_Доходи'!AG325+'01_Доходи'!AG326+'01_Доходи'!AG327+'01_Доходи'!AG328+'01_Доходи'!AG329+'01_Доходи'!AG330),0),IF($B$320="Лікар-педіатр",IF(AG324&gt;=Законод!$J$18,'01_Доходи'!AG324-('01_Доходи'!AG325+'01_Доходи'!AG326+'01_Доходи'!AG327+'01_Доходи'!AG328+'01_Доходи'!AG329+'01_Доходи'!AG330),0),IF($B$320="Лікар-терапевт",IF('01_Доходи'!AG324&gt;=Законод!$J$26,AG324-Законод!$I$27,0),0)))</f>
        <v>0</v>
      </c>
      <c r="AH331" s="767"/>
      <c r="AI331" s="188"/>
      <c r="AJ331" s="772"/>
      <c r="AK331" s="775"/>
      <c r="AL331" s="775"/>
      <c r="AM331" s="759"/>
      <c r="AN331" s="189">
        <f>IF(B320="Лікар загальної практики - сімейний лікар",L331*Законод!$C$9/4*Законод!$J$16,IF(B320="Лікар-педіатр",L331*Законод!$C$9/4*Законод!$J$16,IF(B320="Лікар-терапевт",L331*Законод!$C$9/4*Законод!$J$16,0)))</f>
        <v>0</v>
      </c>
      <c r="AO331" s="189">
        <f>IF(B320="Лікар загальної практики - сімейний лікар",S331*Законод!$C$9/4*Законод!$J$16,IF(B320="Лікар-педіатр",S331*Законод!$C$9/4*Законод!$J$16,IF(B320="Лікар-терапевт",S331*Законод!$C$9/4*Законод!$J$16,0)))</f>
        <v>0</v>
      </c>
      <c r="AP331" s="189">
        <f>IF(B320="Лікар загальної практики - сімейний лікар",S331*Законод!$C$9/4*Законод!$J$16,IF(B320="Лікар-педіатр",S331*Законод!$C$9/4*Законод!$J$16,IF(B320="Лікар-терапевт",S331*Законод!$C$9/4*Законод!$J$16,0)))</f>
        <v>0</v>
      </c>
      <c r="AQ331" s="189">
        <f>IF(B320="Лікар загальної практики - сімейний лікар",AG331*Законод!$C$9/4*Законод!$J$16,IF(B320="Лікар-педіатр",AG331*Законод!$C$9/4*Законод!$J$16,IF(B320="Лікар-терапевт",AG331*Законод!$C$9/4*Законод!$J$16,0)))</f>
        <v>0</v>
      </c>
      <c r="AR331" s="190">
        <f t="shared" ref="AR331" si="73">SUM(AN331:AQ331)</f>
        <v>0</v>
      </c>
    </row>
    <row r="332" spans="1:44" s="220" customFormat="1" ht="23.45" hidden="1" customHeight="1" thickBot="1" x14ac:dyDescent="0.3">
      <c r="A332" s="216"/>
      <c r="B332" s="217"/>
      <c r="C332" s="217"/>
      <c r="D332" s="217"/>
      <c r="E332" s="217"/>
      <c r="F332" s="218"/>
      <c r="G332" s="219"/>
      <c r="H332" s="219"/>
      <c r="L332" s="221"/>
      <c r="S332" s="221"/>
      <c r="Z332" s="221"/>
      <c r="AG332" s="221"/>
      <c r="AM332" s="222"/>
      <c r="AR332" s="223"/>
    </row>
    <row r="333" spans="1:44" s="164" customFormat="1" ht="27.6" hidden="1" customHeight="1" x14ac:dyDescent="0.3">
      <c r="A333" s="167">
        <f>A320+1</f>
        <v>24</v>
      </c>
      <c r="B333" s="763"/>
      <c r="C333" s="764"/>
      <c r="D333" s="765"/>
      <c r="E333" s="765"/>
      <c r="F333" s="207" t="s">
        <v>422</v>
      </c>
      <c r="G333" s="169">
        <f>IF($B$333="Лікар-педіатр",G336*L333,IF($B$333="Лікар-терапевт","х",IF($B$333="Лікар загальної практики - сімейний лікар",G336*L333,0)))</f>
        <v>0</v>
      </c>
      <c r="H333" s="169">
        <f>IF($B$333="Лікар-педіатр",H336*L333,IF($B$333="Лікар-терапевт","х",IF($B$333="Лікар загальної практики - сімейний лікар",H336*L333,0)))</f>
        <v>0</v>
      </c>
      <c r="I333" s="169">
        <f>IF($B$333="Лікар-педіатр","x",IF($B$333="Лікар-терапевт",I336*L333,IF($B$333="Лікар загальної практики - сімейний лікар",I336*L333,0)))</f>
        <v>0</v>
      </c>
      <c r="J333" s="169">
        <f>IF($B$333="Лікар-педіатр","x",IF($B$333="Лікар-терапевт",J336*L333,IF($B$333="Лікар загальної практики - сімейний лікар",J336*L333,0)))</f>
        <v>0</v>
      </c>
      <c r="K333" s="169">
        <f>IF($B$333="Лікар-педіатр","x",IF($B$333="Лікар-терапевт",K336*L333,IF($B$333="Лікар загальної практики - сімейний лікар",K336*L333,0)))</f>
        <v>0</v>
      </c>
      <c r="L333" s="542"/>
      <c r="M333" s="767"/>
      <c r="N333" s="169">
        <f>IF($B$333="Лікар-педіатр",N336*S333,IF($B$333="Лікар-терапевт","х",IF($B$333="Лікар загальної практики - сімейний лікар",N336*S333,0)))</f>
        <v>0</v>
      </c>
      <c r="O333" s="169">
        <f>IF($B$333="Лікар-педіатр",O336*S333,IF($B$333="Лікар-терапевт","х",IF($B$333="Лікар загальної практики - сімейний лікар",O336*S333,0)))</f>
        <v>0</v>
      </c>
      <c r="P333" s="169">
        <f>IF($B$333="Лікар-педіатр","x",IF($B$333="Лікар-терапевт",P336*S333,IF($B$333="Лікар загальної практики - сімейний лікар",P336*S333,0)))</f>
        <v>0</v>
      </c>
      <c r="Q333" s="169">
        <f>IF($B$333="Лікар-педіатр","x",IF($B$333="Лікар-терапевт",Q336*S333,IF($B$333="Лікар загальної практики - сімейний лікар",Q336*S333,0)))</f>
        <v>0</v>
      </c>
      <c r="R333" s="169">
        <f>IF($B$333="Лікар-педіатр","x",IF($B$333="Лікар-терапевт",R336*S333,IF($B$333="Лікар загальної практики - сімейний лікар",R336*S333,0)))</f>
        <v>0</v>
      </c>
      <c r="S333" s="542"/>
      <c r="T333" s="767"/>
      <c r="U333" s="169">
        <f>IF($B$333="Лікар-педіатр",U336*Z333,IF($B$333="Лікар-терапевт","х",IF($B$333="Лікар загальної практики - сімейний лікар",U336*Z333,0)))</f>
        <v>0</v>
      </c>
      <c r="V333" s="169">
        <f>IF($B$333="Лікар-педіатр",V336*Z333,IF($B$333="Лікар-терапевт","х",IF($B$333="Лікар загальної практики - сімейний лікар",V336*Z333,0)))</f>
        <v>0</v>
      </c>
      <c r="W333" s="169">
        <f>IF($B$333="Лікар-педіатр","x",IF($B$333="Лікар-терапевт",W336*Z333,IF($B$333="Лікар загальної практики - сімейний лікар",W336*Z333,0)))</f>
        <v>0</v>
      </c>
      <c r="X333" s="169">
        <f>IF($B$333="Лікар-педіатр","x",IF($B$333="Лікар-терапевт",X336*Z333,IF($B$333="Лікар загальної практики - сімейний лікар",X336*Z333,0)))</f>
        <v>0</v>
      </c>
      <c r="Y333" s="169">
        <f>IF($B$333="Лікар-педіатр","x",IF($B$333="Лікар-терапевт",Y336*Z333,IF($B$333="Лікар загальної практики - сімейний лікар",Y336*Z333,0)))</f>
        <v>0</v>
      </c>
      <c r="Z333" s="542"/>
      <c r="AA333" s="767"/>
      <c r="AB333" s="169">
        <f>IF($B$333="Лікар-педіатр",AB336*AG333,IF($B$333="Лікар-терапевт","х",IF($B$333="Лікар загальної практики - сімейний лікар",AB336*AG333,0)))</f>
        <v>0</v>
      </c>
      <c r="AC333" s="169">
        <f>IF($B$333="Лікар-педіатр",AC336*AG333,IF($B$333="Лікар-терапевт","х",IF($B$333="Лікар загальної практики - сімейний лікар",AC336*AG333,0)))</f>
        <v>0</v>
      </c>
      <c r="AD333" s="169">
        <f>IF($B$333="Лікар-педіатр","x",IF($B$333="Лікар-терапевт",AD336*AG333,IF($B$333="Лікар загальної практики - сімейний лікар",AD336*AG333,0)))</f>
        <v>0</v>
      </c>
      <c r="AE333" s="169">
        <f>IF($B$333="Лікар-педіатр","x",IF($B$333="Лікар-терапевт",AE336*AG333,IF($B$333="Лікар загальної практики - сімейний лікар",AE336*AG333,0)))</f>
        <v>0</v>
      </c>
      <c r="AF333" s="169">
        <f>IF($B$333="Лікар-педіатр","x",IF($B$333="Лікар-терапевт",AF336*AG333,IF($B$333="Лікар загальної практики - сімейний лікар",AF336*AG333,0)))</f>
        <v>0</v>
      </c>
      <c r="AG333" s="542"/>
      <c r="AH333" s="767"/>
      <c r="AI333" s="525">
        <f>A333</f>
        <v>24</v>
      </c>
      <c r="AJ333" s="770">
        <f>B333</f>
        <v>0</v>
      </c>
      <c r="AK333" s="773">
        <f>C333</f>
        <v>0</v>
      </c>
      <c r="AL333" s="773">
        <f>D333</f>
        <v>0</v>
      </c>
      <c r="AM333" s="760" t="s">
        <v>568</v>
      </c>
      <c r="AN333" s="778">
        <f>SUM(AN338:AN344)</f>
        <v>0</v>
      </c>
      <c r="AO333" s="778">
        <f>SUM(AO338:AO344)</f>
        <v>0</v>
      </c>
      <c r="AP333" s="778">
        <f>SUM(AP338:AP344)</f>
        <v>0</v>
      </c>
      <c r="AQ333" s="778">
        <f>SUM(AQ338:AQ344)</f>
        <v>0</v>
      </c>
      <c r="AR333" s="781">
        <f>SUM(AN333:AQ337)</f>
        <v>0</v>
      </c>
    </row>
    <row r="334" spans="1:44" s="52" customFormat="1" ht="28.15" hidden="1" customHeight="1" x14ac:dyDescent="0.25">
      <c r="A334" s="170"/>
      <c r="B334" s="763"/>
      <c r="C334" s="764"/>
      <c r="D334" s="765"/>
      <c r="E334" s="765"/>
      <c r="F334" s="207" t="s">
        <v>423</v>
      </c>
      <c r="G334" s="169">
        <f>IF($B$333="Лікар-педіатр",G336*L334,IF($B$333="Лікар-терапевт","х",IF($B$333="Лікар загальної практики - сімейний лікар",G336*L334,0)))</f>
        <v>0</v>
      </c>
      <c r="H334" s="169">
        <f>IF($B$333="Лікар-педіатр",H336*L334,IF($B$333="Лікар-терапевт","х",IF($B$333="Лікар загальної практики - сімейний лікар",H336*L334,0)))</f>
        <v>0</v>
      </c>
      <c r="I334" s="169">
        <f>IF($B$333="Лікар-педіатр","x",IF($B$333="Лікар-терапевт",I336*L334,IF($B$333="Лікар загальної практики - сімейний лікар",I336*L334,0)))</f>
        <v>0</v>
      </c>
      <c r="J334" s="169">
        <f>IF($B$333="Лікар-педіатр","x",IF($B$333="Лікар-терапевт",J336*L334,IF($B$333="Лікар загальної практики - сімейний лікар",J336*L334,0)))</f>
        <v>0</v>
      </c>
      <c r="K334" s="169">
        <f>IF($B$333="Лікар-педіатр","x",IF($B$333="Лікар-терапевт",K336*L334,IF($B$333="Лікар загальної практики - сімейний лікар",K336*L334,0)))</f>
        <v>0</v>
      </c>
      <c r="L334" s="542"/>
      <c r="M334" s="767"/>
      <c r="N334" s="169">
        <f>IF($B$333="Лікар-педіатр",N336*S334,IF($B$333="Лікар-терапевт","х",IF($B$333="Лікар загальної практики - сімейний лікар",N336*S334,0)))</f>
        <v>0</v>
      </c>
      <c r="O334" s="169">
        <f>IF($B$333="Лікар-педіатр",O336*S334,IF($B$333="Лікар-терапевт","х",IF($B$333="Лікар загальної практики - сімейний лікар",O336*S334,0)))</f>
        <v>0</v>
      </c>
      <c r="P334" s="169">
        <f>IF($B$333="Лікар-педіатр","x",IF($B$333="Лікар-терапевт",P336*S334,IF($B$333="Лікар загальної практики - сімейний лікар",P336*S334,0)))</f>
        <v>0</v>
      </c>
      <c r="Q334" s="169">
        <f>IF($B$333="Лікар-педіатр","x",IF($B$333="Лікар-терапевт",Q336*S334,IF($B$333="Лікар загальної практики - сімейний лікар",Q336*S334,0)))</f>
        <v>0</v>
      </c>
      <c r="R334" s="169">
        <f>IF($B$333="Лікар-педіатр","x",IF($B$333="Лікар-терапевт",R336*S334,IF($B$333="Лікар загальної практики - сімейний лікар",R336*S334,0)))</f>
        <v>0</v>
      </c>
      <c r="S334" s="542"/>
      <c r="T334" s="767"/>
      <c r="U334" s="169">
        <f>IF($B$333="Лікар-педіатр",U336*Z334,IF($B$333="Лікар-терапевт","х",IF($B$333="Лікар загальної практики - сімейний лікар",U336*Z334,0)))</f>
        <v>0</v>
      </c>
      <c r="V334" s="169">
        <f>IF($B$333="Лікар-педіатр",V336*Z334,IF($B$333="Лікар-терапевт","х",IF($B$333="Лікар загальної практики - сімейний лікар",V336*Z334,0)))</f>
        <v>0</v>
      </c>
      <c r="W334" s="169">
        <f>IF($B$333="Лікар-педіатр","x",IF($B$333="Лікар-терапевт",W336*Z334,IF($B$333="Лікар загальної практики - сімейний лікар",W336*Z334,0)))</f>
        <v>0</v>
      </c>
      <c r="X334" s="169">
        <f>IF($B$333="Лікар-педіатр","x",IF($B$333="Лікар-терапевт",X336*Z334,IF($B$333="Лікар загальної практики - сімейний лікар",X336*Z334,0)))</f>
        <v>0</v>
      </c>
      <c r="Y334" s="169">
        <f>IF($B$333="Лікар-педіатр","x",IF($B$333="Лікар-терапевт",Y336*Z334,IF($B$333="Лікар загальної практики - сімейний лікар",Y336*Z334,0)))</f>
        <v>0</v>
      </c>
      <c r="Z334" s="542"/>
      <c r="AA334" s="767"/>
      <c r="AB334" s="169">
        <f>IF($B$333="Лікар-педіатр",AB336*AG334,IF($B$333="Лікар-терапевт","х",IF($B$333="Лікар загальної практики - сімейний лікар",AB336*AG334,0)))</f>
        <v>0</v>
      </c>
      <c r="AC334" s="169">
        <f>IF($B$333="Лікар-педіатр",AC336*AG334,IF($B$333="Лікар-терапевт","х",IF($B$333="Лікар загальної практики - сімейний лікар",AC336*AG334,0)))</f>
        <v>0</v>
      </c>
      <c r="AD334" s="169">
        <f>IF($B$333="Лікар-педіатр","x",IF($B$333="Лікар-терапевт",AD336*AG334,IF($B$333="Лікар загальної практики - сімейний лікар",AD336*AG334,0)))</f>
        <v>0</v>
      </c>
      <c r="AE334" s="169">
        <f>IF($B$333="Лікар-педіатр","x",IF($B$333="Лікар-терапевт",AE336*AG334,IF($B$333="Лікар загальної практики - сімейний лікар",AE336*AG334,0)))</f>
        <v>0</v>
      </c>
      <c r="AF334" s="169">
        <f>IF($B$333="Лікар-педіатр","x",IF($B$333="Лікар-терапевт",AF336*AG334,IF($B$333="Лікар загальної практики - сімейний лікар",AF336*AG334,0)))</f>
        <v>0</v>
      </c>
      <c r="AG334" s="542"/>
      <c r="AH334" s="767"/>
      <c r="AI334" s="171"/>
      <c r="AJ334" s="771"/>
      <c r="AK334" s="774"/>
      <c r="AL334" s="774"/>
      <c r="AM334" s="761"/>
      <c r="AN334" s="779"/>
      <c r="AO334" s="779"/>
      <c r="AP334" s="779"/>
      <c r="AQ334" s="779"/>
      <c r="AR334" s="782"/>
    </row>
    <row r="335" spans="1:44" s="92" customFormat="1" ht="31.15" hidden="1" customHeight="1" x14ac:dyDescent="0.25">
      <c r="A335" s="213"/>
      <c r="B335" s="763"/>
      <c r="C335" s="764"/>
      <c r="D335" s="765"/>
      <c r="E335" s="765"/>
      <c r="F335" s="214" t="s">
        <v>424</v>
      </c>
      <c r="G335" s="172">
        <f>IF(B333="Лікар загальної практики - сімейний лікар"," ",IF(B333="Лікар-педіатр"," ",IF(B333="Лікар-терапевт","х",0)))</f>
        <v>0</v>
      </c>
      <c r="H335" s="172">
        <f>IF(B333="Лікар загальної практики - сімейний лікар"," ",IF(B333="Лікар-педіатр"," ",IF(B333="Лікар-терапевт","х",0)))</f>
        <v>0</v>
      </c>
      <c r="I335" s="172">
        <f>IF(B333="Лікар загальної практики - сімейний лікар"," ",IF(B333="Лікар-педіатр","х",IF(B333="Лікар-терапевт"," ",0)))</f>
        <v>0</v>
      </c>
      <c r="J335" s="172">
        <f>IF(B333="Лікар загальної практики - сімейний лікар"," ",IF(B333="Лікар-педіатр","х",IF(B333="Лікар-терапевт"," ",0)))</f>
        <v>0</v>
      </c>
      <c r="K335" s="172">
        <f>IF(B333="Лікар загальної практики - сімейний лікар"," ",IF(B333="Лікар-педіатр","х",IF(B333="Лікар-терапевт"," ",0)))</f>
        <v>0</v>
      </c>
      <c r="L335" s="173">
        <f>SUM(G335:K335)</f>
        <v>0</v>
      </c>
      <c r="M335" s="767"/>
      <c r="N335" s="172">
        <f>IF(B333="Лікар загальної практики - сімейний лікар"," ",IF(B333="Лікар-педіатр"," ",IF(B333="Лікар-терапевт","х",0)))</f>
        <v>0</v>
      </c>
      <c r="O335" s="172">
        <f>IF(B333="Лікар загальної практики - сімейний лікар"," ",IF(B333="Лікар-педіатр"," ",IF(B333="Лікар-терапевт","х",0)))</f>
        <v>0</v>
      </c>
      <c r="P335" s="172">
        <f>IF(B333="Лікар загальної практики - сімейний лікар"," ",IF(B333="Лікар-педіатр","х",IF(B333="Лікар-терапевт"," ",0)))</f>
        <v>0</v>
      </c>
      <c r="Q335" s="172">
        <f>IF(B333="Лікар загальної практики - сімейний лікар"," ",IF(B333="Лікар-педіатр","х",IF(B333="Лікар-терапевт"," ",0)))</f>
        <v>0</v>
      </c>
      <c r="R335" s="172">
        <f>IF(B333="Лікар загальної практики - сімейний лікар"," ",IF(B333="Лікар-педіатр","х",IF(B333="Лікар-терапевт"," ",0)))</f>
        <v>0</v>
      </c>
      <c r="S335" s="173">
        <f>SUM(N335:R335)</f>
        <v>0</v>
      </c>
      <c r="T335" s="767"/>
      <c r="U335" s="172">
        <f>IF(B333="Лікар загальної практики - сімейний лікар"," ",IF(B333="Лікар-педіатр"," ",IF(B333="Лікар-терапевт","х",0)))</f>
        <v>0</v>
      </c>
      <c r="V335" s="172">
        <f>IF(B333="Лікар загальної практики - сімейний лікар"," ",IF(B333="Лікар-педіатр"," ",IF(B333="Лікар-терапевт","х",0)))</f>
        <v>0</v>
      </c>
      <c r="W335" s="172">
        <f>IF(B333="Лікар загальної практики - сімейний лікар"," ",IF(B333="Лікар-педіатр","х",IF(B333="Лікар-терапевт"," ",0)))</f>
        <v>0</v>
      </c>
      <c r="X335" s="172">
        <f>IF(B333="Лікар загальної практики - сімейний лікар"," ",IF(B333="Лікар-педіатр","х",IF(B333="Лікар-терапевт"," ",0)))</f>
        <v>0</v>
      </c>
      <c r="Y335" s="172">
        <f>IF(B333="Лікар загальної практики - сімейний лікар"," ",IF(B333="Лікар-педіатр","х",IF(B333="Лікар-терапевт"," ",0)))</f>
        <v>0</v>
      </c>
      <c r="Z335" s="173">
        <f>SUM(U335:Y335)</f>
        <v>0</v>
      </c>
      <c r="AA335" s="767"/>
      <c r="AB335" s="172">
        <f>IF(B333="Лікар загальної практики - сімейний лікар"," ",IF(B333="Лікар-педіатр"," ",IF(B333="Лікар-терапевт","х",0)))</f>
        <v>0</v>
      </c>
      <c r="AC335" s="172">
        <f>IF(B333="Лікар загальної практики - сімейний лікар"," ",IF(B333="Лікар-педіатр"," ",IF(B333="Лікар-терапевт","х",0)))</f>
        <v>0</v>
      </c>
      <c r="AD335" s="172">
        <f>IF(B333="Лікар загальної практики - сімейний лікар"," ",IF(B333="Лікар-педіатр","х",IF(B333="Лікар-терапевт"," ",0)))</f>
        <v>0</v>
      </c>
      <c r="AE335" s="172">
        <f>IF(B333="Лікар загальної практики - сімейний лікар"," ",IF(B333="Лікар-педіатр","х",IF(B333="Лікар-терапевт"," ",0)))</f>
        <v>0</v>
      </c>
      <c r="AF335" s="172">
        <f>IF(B333="Лікар загальної практики - сімейний лікар"," ",IF(B333="Лікар-педіатр","х",IF(B333="Лікар-терапевт"," ",0)))</f>
        <v>0</v>
      </c>
      <c r="AG335" s="173">
        <f>SUM(AB335:AF335)</f>
        <v>0</v>
      </c>
      <c r="AH335" s="767"/>
      <c r="AI335" s="215"/>
      <c r="AJ335" s="771"/>
      <c r="AK335" s="774"/>
      <c r="AL335" s="774"/>
      <c r="AM335" s="761"/>
      <c r="AN335" s="779"/>
      <c r="AO335" s="779"/>
      <c r="AP335" s="779"/>
      <c r="AQ335" s="779"/>
      <c r="AR335" s="782"/>
    </row>
    <row r="336" spans="1:44" s="52" customFormat="1" ht="31.9" hidden="1" customHeight="1" thickBot="1" x14ac:dyDescent="0.3">
      <c r="A336" s="170"/>
      <c r="B336" s="763"/>
      <c r="C336" s="764"/>
      <c r="D336" s="765"/>
      <c r="E336" s="765"/>
      <c r="F336" s="209" t="s">
        <v>161</v>
      </c>
      <c r="G336" s="176">
        <f>IF($B$333="Лікар-педіатр",G335/L335,IF($B$333="Лікар-терапевт","х",IF($B$333="Лікар загальної практики - сімейний лікар",G335/L335,0)))</f>
        <v>0</v>
      </c>
      <c r="H336" s="176">
        <f>IF($B$333="Лікар-педіатр",H335/L335,IF($B$333="Лікар-терапевт","х",IF($B$333="Лікар загальної практики - сімейний лікар",H335/L335,0)))</f>
        <v>0</v>
      </c>
      <c r="I336" s="176">
        <f>IF($B$333="Лікар-педіатр","x",IF($B$333="Лікар-терапевт",I335/L335,IF($B$333="Лікар загальної практики - сімейний лікар",I335/L335,0)))</f>
        <v>0</v>
      </c>
      <c r="J336" s="176">
        <f>IF($B$333="Лікар-педіатр","x",IF($B$333="Лікар-терапевт",J335/L335,IF($B$333="Лікар загальної практики - сімейний лікар",J335/L335,0)))</f>
        <v>0</v>
      </c>
      <c r="K336" s="176">
        <f>IF($B$333="Лікар-педіатр","x",IF($B$333="Лікар-терапевт",K335/L335,IF($B$333="Лікар загальної практики - сімейний лікар",K335/L335,0)))</f>
        <v>0</v>
      </c>
      <c r="L336" s="176">
        <f>SUM(G336:K336)</f>
        <v>0</v>
      </c>
      <c r="M336" s="767"/>
      <c r="N336" s="176">
        <f>IF($B$333="Лікар-педіатр",N335/S335,IF($B$333="Лікар-терапевт","х",IF($B$333="Лікар загальної практики - сімейний лікар",N335/S335,0)))</f>
        <v>0</v>
      </c>
      <c r="O336" s="176">
        <f>IF($B$333="Лікар-педіатр",O335/S335,IF($B$333="Лікар-терапевт","х",IF($B$333="Лікар загальної практики - сімейний лікар",O335/S335,0)))</f>
        <v>0</v>
      </c>
      <c r="P336" s="176">
        <f>IF($B$333="Лікар-педіатр","x",IF($B$333="Лікар-терапевт",P335/S335,IF($B$333="Лікар загальної практики - сімейний лікар",P335/S335,0)))</f>
        <v>0</v>
      </c>
      <c r="Q336" s="176">
        <f>IF($B$333="Лікар-педіатр","x",IF($B$333="Лікар-терапевт",Q335/S335,IF($B$333="Лікар загальної практики - сімейний лікар",Q335/S335,0)))</f>
        <v>0</v>
      </c>
      <c r="R336" s="176">
        <f>IF($B$333="Лікар-педіатр","x",IF($B$333="Лікар-терапевт",R335/S335,IF($B$333="Лікар загальної практики - сімейний лікар",R335/S335,0)))</f>
        <v>0</v>
      </c>
      <c r="S336" s="176">
        <f>SUM(N336:R336)</f>
        <v>0</v>
      </c>
      <c r="T336" s="767"/>
      <c r="U336" s="176">
        <f>IF($B$333="Лікар-педіатр",U335/Z335,IF($B$333="Лікар-терапевт","х",IF($B$333="Лікар загальної практики - сімейний лікар",U335/Z335,0)))</f>
        <v>0</v>
      </c>
      <c r="V336" s="176">
        <f>IF($B$333="Лікар-педіатр",V335/Z335,IF($B$333="Лікар-терапевт","х",IF($B$333="Лікар загальної практики - сімейний лікар",V335/Z335,0)))</f>
        <v>0</v>
      </c>
      <c r="W336" s="176">
        <f>IF($B$333="Лікар-педіатр","x",IF($B$333="Лікар-терапевт",W335/Z335,IF($B$333="Лікар загальної практики - сімейний лікар",W335/Z335,0)))</f>
        <v>0</v>
      </c>
      <c r="X336" s="176">
        <f>IF($B$333="Лікар-педіатр","x",IF($B$333="Лікар-терапевт",X335/Z335,IF($B$333="Лікар загальної практики - сімейний лікар",X335/Z335,0)))</f>
        <v>0</v>
      </c>
      <c r="Y336" s="176">
        <f>IF($B$333="Лікар-педіатр","x",IF($B$333="Лікар-терапевт",Y335/Z335,IF($B$333="Лікар загальної практики - сімейний лікар",Y335/Z335,0)))</f>
        <v>0</v>
      </c>
      <c r="Z336" s="176">
        <f>SUM(U336:Y336)</f>
        <v>0</v>
      </c>
      <c r="AA336" s="767"/>
      <c r="AB336" s="176">
        <f>IF($B$333="Лікар-педіатр",AB335/AG335,IF($B$333="Лікар-терапевт","х",IF($B$333="Лікар загальної практики - сімейний лікар",AB335/AG335,0)))</f>
        <v>0</v>
      </c>
      <c r="AC336" s="176">
        <f>IF($B$333="Лікар-педіатр",AC335/AG335,IF($B$333="Лікар-терапевт","х",IF($B$333="Лікар загальної практики - сімейний лікар",AC335/AG335,0)))</f>
        <v>0</v>
      </c>
      <c r="AD336" s="176">
        <f>IF($B$333="Лікар-педіатр","x",IF($B$333="Лікар-терапевт",AD335/AG335,IF($B$333="Лікар загальної практики - сімейний лікар",AD335/AG335,0)))</f>
        <v>0</v>
      </c>
      <c r="AE336" s="176">
        <f>IF($B$333="Лікар-педіатр","x",IF($B$333="Лікар-терапевт",AE335/AG335,IF($B$333="Лікар загальної практики - сімейний лікар",AE335/AG335,0)))</f>
        <v>0</v>
      </c>
      <c r="AF336" s="176">
        <f>IF($B$333="Лікар-педіатр","x",IF($B$333="Лікар-терапевт",AF335/AG335,IF($B$333="Лікар загальної практики - сімейний лікар",AF335/AG335,0)))</f>
        <v>0</v>
      </c>
      <c r="AG336" s="176">
        <f>SUM(AB336:AF336)</f>
        <v>0</v>
      </c>
      <c r="AH336" s="767"/>
      <c r="AI336" s="174"/>
      <c r="AJ336" s="771"/>
      <c r="AK336" s="774"/>
      <c r="AL336" s="774"/>
      <c r="AM336" s="761"/>
      <c r="AN336" s="779"/>
      <c r="AO336" s="779"/>
      <c r="AP336" s="779"/>
      <c r="AQ336" s="779"/>
      <c r="AR336" s="782"/>
    </row>
    <row r="337" spans="1:44" s="52" customFormat="1" ht="45" hidden="1" customHeight="1" thickBot="1" x14ac:dyDescent="0.3">
      <c r="A337" s="170"/>
      <c r="B337" s="763"/>
      <c r="C337" s="764"/>
      <c r="D337" s="765"/>
      <c r="E337" s="766"/>
      <c r="F337" s="177" t="s">
        <v>425</v>
      </c>
      <c r="G337" s="178">
        <f>IF($B$333="Лікар загальної практики - сімейний лікар",AVERAGE(G333:G335),IF($B$333="Лікар-педіатр",AVERAGE(G333:G335),IF($B$333="Лікар-терапевт","х",0)))</f>
        <v>0</v>
      </c>
      <c r="H337" s="178">
        <f>IF($B$333="Лікар загальної практики - сімейний лікар",AVERAGE(H333:H335),IF($B$333="Лікар-педіатр",AVERAGE(H333:H335),IF($B$333="Лікар-терапевт","х",0)))</f>
        <v>0</v>
      </c>
      <c r="I337" s="178">
        <f>IF($B$333="Лікар загальної практики - сімейний лікар",AVERAGE(I333:I335),IF($B$333="Лікар-педіатр","x",IF($B$333="Лікар-терапевт",AVERAGE(I333:I335),0)))</f>
        <v>0</v>
      </c>
      <c r="J337" s="178">
        <f>IF($B$333="Лікар загальної практики - сімейний лікар",AVERAGE(J333:J335),IF($B$333="Лікар-педіатр","x",IF($B$333="Лікар-терапевт",AVERAGE(J333:J335),0)))</f>
        <v>0</v>
      </c>
      <c r="K337" s="178">
        <f>IF($B$333="Лікар загальної практики - сімейний лікар",AVERAGE(K333:K335),IF($B$333="Лікар-педіатр","x",IF($B$333="Лікар-терапевт",AVERAGE(K333:K335),0)))</f>
        <v>0</v>
      </c>
      <c r="L337" s="179">
        <f>SUM(G337:K337)</f>
        <v>0</v>
      </c>
      <c r="M337" s="768"/>
      <c r="N337" s="178">
        <f>IF($B$333="Лікар загальної практики - сімейний лікар",AVERAGE(N333:N335),IF($B$333="Лікар-педіатр",AVERAGE(N333:N335),IF($B$333="Лікар-терапевт","х",0)))</f>
        <v>0</v>
      </c>
      <c r="O337" s="178">
        <f>IF($B$333="Лікар загальної практики - сімейний лікар",AVERAGE(O333:O335),IF($B$333="Лікар-педіатр",AVERAGE(O333:O335),IF($B$333="Лікар-терапевт","х",0)))</f>
        <v>0</v>
      </c>
      <c r="P337" s="178">
        <f>IF($B$333="Лікар загальної практики - сімейний лікар",AVERAGE(P333:P335),IF($B$333="Лікар-педіатр","x",IF($B$333="Лікар-терапевт",AVERAGE(P333:P335),0)))</f>
        <v>0</v>
      </c>
      <c r="Q337" s="178">
        <f>IF($B$333="Лікар загальної практики - сімейний лікар",AVERAGE(Q333:Q335),IF($B$333="Лікар-педіатр","x",IF($B$333="Лікар-терапевт",AVERAGE(Q333:Q335),0)))</f>
        <v>0</v>
      </c>
      <c r="R337" s="178">
        <f>IF($B$333="Лікар загальної практики - сімейний лікар",AVERAGE(R333:R335),IF($B$333="Лікар-педіатр","x",IF($B$333="Лікар-терапевт",AVERAGE(R333:R335),0)))</f>
        <v>0</v>
      </c>
      <c r="S337" s="179">
        <f>SUM(N337:R337)</f>
        <v>0</v>
      </c>
      <c r="T337" s="768"/>
      <c r="U337" s="178">
        <f>IF($B$333="Лікар загальної практики - сімейний лікар",AVERAGE(U333:U335),IF($B$333="Лікар-педіатр",AVERAGE(U333:U335),IF($B$333="Лікар-терапевт","х",0)))</f>
        <v>0</v>
      </c>
      <c r="V337" s="178">
        <f>IF($B$333="Лікар загальної практики - сімейний лікар",AVERAGE(V333:V335),IF($B$333="Лікар-педіатр",AVERAGE(V333:V335),IF($B$333="Лікар-терапевт","х",0)))</f>
        <v>0</v>
      </c>
      <c r="W337" s="178">
        <f>IF($B$333="Лікар загальної практики - сімейний лікар",AVERAGE(W333:W335),IF($B$333="Лікар-педіатр","x",IF($B$333="Лікар-терапевт",AVERAGE(W333:W335),0)))</f>
        <v>0</v>
      </c>
      <c r="X337" s="178">
        <f>IF($B$333="Лікар загальної практики - сімейний лікар",AVERAGE(X333:X335),IF($B$333="Лікар-педіатр","x",IF($B$333="Лікар-терапевт",AVERAGE(X333:X335),0)))</f>
        <v>0</v>
      </c>
      <c r="Y337" s="178">
        <f>IF($B$333="Лікар загальної практики - сімейний лікар",AVERAGE(Y333:Y335),IF($B$333="Лікар-педіатр","x",IF($B$333="Лікар-терапевт",AVERAGE(Y333:Y335),0)))</f>
        <v>0</v>
      </c>
      <c r="Z337" s="179">
        <f>SUM(U337:Y337)</f>
        <v>0</v>
      </c>
      <c r="AA337" s="768"/>
      <c r="AB337" s="178">
        <f>IF($B$333="Лікар загальної практики - сімейний лікар",AVERAGE(AB333:AB335),IF($B$333="Лікар-педіатр",AVERAGE(AB333:AB335),IF($B$333="Лікар-терапевт","х",0)))</f>
        <v>0</v>
      </c>
      <c r="AC337" s="178">
        <f>IF($B$333="Лікар загальної практики - сімейний лікар",AVERAGE(AC333:AC335),IF($B$333="Лікар-педіатр",AVERAGE(AC333:AC335),IF($B$333="Лікар-терапевт","х",0)))</f>
        <v>0</v>
      </c>
      <c r="AD337" s="178">
        <f>IF($B$333="Лікар загальної практики - сімейний лікар",AVERAGE(AD333:AD335),IF($B$333="Лікар-педіатр","x",IF($B$333="Лікар-терапевт",AVERAGE(AD333:AD335),0)))</f>
        <v>0</v>
      </c>
      <c r="AE337" s="178">
        <f>IF($B$333="Лікар загальної практики - сімейний лікар",AVERAGE(AE333:AE335),IF($B$333="Лікар-педіатр","x",IF($B$333="Лікар-терапевт",AVERAGE(AE333:AE335),0)))</f>
        <v>0</v>
      </c>
      <c r="AF337" s="178">
        <f>IF($B$333="Лікар загальної практики - сімейний лікар",AVERAGE(AF333:AF335),IF($B$333="Лікар-педіатр","x",IF($B$333="Лікар-терапевт",AVERAGE(AF333:AF335),0)))</f>
        <v>0</v>
      </c>
      <c r="AG337" s="179">
        <f>SUM(AB337:AF337)</f>
        <v>0</v>
      </c>
      <c r="AH337" s="769"/>
      <c r="AI337" s="174"/>
      <c r="AJ337" s="771"/>
      <c r="AK337" s="774"/>
      <c r="AL337" s="774"/>
      <c r="AM337" s="762"/>
      <c r="AN337" s="780"/>
      <c r="AO337" s="780"/>
      <c r="AP337" s="780"/>
      <c r="AQ337" s="780"/>
      <c r="AR337" s="783"/>
    </row>
    <row r="338" spans="1:44" s="52" customFormat="1" ht="40.5" hidden="1" x14ac:dyDescent="0.25">
      <c r="A338" s="170"/>
      <c r="B338" s="763"/>
      <c r="C338" s="764"/>
      <c r="D338" s="765"/>
      <c r="E338" s="765"/>
      <c r="F338" s="210" t="str">
        <f>IF(B333="Лікар-педіатр",Законод!$C$17,IF(B333="Лікар загальної практики - сімейний лікар",Законод!$C$21,IF(B333="Лікар-терапевт",Законод!$C$25,"х")))</f>
        <v>х</v>
      </c>
      <c r="G338" s="181">
        <f>IF($B$333="Лікар загальної практики - сімейний лікар",IF(L337&lt;=Законод!$C$22,G337,Законод!$C$22*'01_Доходи'!G336),IF($B$333="Лікар-педіатр",IF(L337&lt;=Законод!$C$18,G337,Законод!$C$18*'01_Доходи'!G336),IF($B$333="Лікар-терапевт","x",0)))</f>
        <v>0</v>
      </c>
      <c r="H338" s="181">
        <f>IF($B$333="Лікар загальної практики - сімейний лікар",IF(L337&lt;=Законод!$C$22,H337,Законод!$C$22*'01_Доходи'!H336),IF($B$333="Лікар-педіатр",IF(L337&lt;=Законод!$C$18,H337,Законод!$C$18*'01_Доходи'!H336),IF($B$333="Лікар-терапевт","x",0)))</f>
        <v>0</v>
      </c>
      <c r="I338" s="181">
        <f>IF($B$333="Лікар загальної практики - сімейний лікар",IF(L337&lt;=Законод!$C$22,I337,Законод!$C$22*'01_Доходи'!I336),IF($B$333="Лікар-педіатр","x",IF($B$333="Лікар-терапевт",IF(L337&lt;=Законод!$C$26,I337,Законод!$C$26*'01_Доходи'!I336),0)))</f>
        <v>0</v>
      </c>
      <c r="J338" s="181">
        <f>IF($B$333="Лікар загальної практики - сімейний лікар",IF(L337&lt;=Законод!$C$22,J337,Законод!$C$22*'01_Доходи'!J336),IF($B$333="Лікар-педіатр","x",IF($B$333="Лікар-терапевт",IF(L337&lt;=Законод!$C$26,J337,Законод!$C$26*'01_Доходи'!J336),0)))</f>
        <v>0</v>
      </c>
      <c r="K338" s="181">
        <f>IF($B$333="Лікар загальної практики - сімейний лікар",IF(L337&lt;=Законод!$C$22,K337,Законод!$C$22*'01_Доходи'!K336),IF($B$333="Лікар-педіатр","x",IF($B$333="Лікар-терапевт",IF(L337&lt;=Законод!$C$26,K337,Законод!$C$26*'01_Доходи'!K336),0)))</f>
        <v>0</v>
      </c>
      <c r="L338" s="182">
        <f>SUM(G338:K338)</f>
        <v>0</v>
      </c>
      <c r="M338" s="767"/>
      <c r="N338" s="181">
        <f>IF($B$333="Лікар загальної практики - сімейний лікар",IF(S337&lt;=Законод!$C$22,N337,Законод!$C$22*'01_Доходи'!N336),IF($B$333="Лікар-педіатр",IF(S337&lt;=Законод!$C$18,N337,Законод!$C$18*'01_Доходи'!N336),IF($B$333="Лікар-терапевт","x",0)))</f>
        <v>0</v>
      </c>
      <c r="O338" s="181">
        <f>IF($B$333="Лікар загальної практики - сімейний лікар",IF(S337&lt;=Законод!$C$22,O337,Законод!$C$22*'01_Доходи'!O336),IF($B$333="Лікар-педіатр",IF(S337&lt;=Законод!$C$18,O337,Законод!$C$18*'01_Доходи'!O336),IF($B$333="Лікар-терапевт","x",0)))</f>
        <v>0</v>
      </c>
      <c r="P338" s="181">
        <f>IF($B$333="Лікар загальної практики - сімейний лікар",IF(S337&lt;=Законод!$C$22,P337,Законод!$C$22*'01_Доходи'!P336),IF($B$333="Лікар-педіатр","x",IF($B$333="Лікар-терапевт",IF(S337&lt;=Законод!$C$26,P337,Законод!$C$26*'01_Доходи'!P336),0)))</f>
        <v>0</v>
      </c>
      <c r="Q338" s="181">
        <f>IF($B$333="Лікар загальної практики - сімейний лікар",IF(S337&lt;=Законод!$C$22,Q337,Законод!$C$22*'01_Доходи'!Q336),IF($B$333="Лікар-педіатр","x",IF($B$333="Лікар-терапевт",IF(S337&lt;=Законод!$C$26,Q337,Законод!$C$26*'01_Доходи'!Q336),0)))</f>
        <v>0</v>
      </c>
      <c r="R338" s="181">
        <f>IF($B$333="Лікар загальної практики - сімейний лікар",IF(S337&lt;=Законод!$C$22,R337,Законод!$C$22*'01_Доходи'!R336),IF($B$333="Лікар-педіатр","x",IF($B$333="Лікар-терапевт",IF(S337&lt;=Законод!$C$26,R337,Законод!$C$26*'01_Доходи'!R336),0)))</f>
        <v>0</v>
      </c>
      <c r="S338" s="182">
        <f>SUM(N338:R338)</f>
        <v>0</v>
      </c>
      <c r="T338" s="767"/>
      <c r="U338" s="181">
        <f>IF($B$333="Лікар загальної практики - сімейний лікар",IF(Z337&lt;=Законод!$C$22,U337,Законод!$C$22*'01_Доходи'!U336),IF($B$333="Лікар-педіатр",IF(Z337&lt;=Законод!$C$18,U337,Законод!$C$18*'01_Доходи'!U336),IF($B$333="Лікар-терапевт","x",0)))</f>
        <v>0</v>
      </c>
      <c r="V338" s="181">
        <f>IF($B$333="Лікар загальної практики - сімейний лікар",IF(Z337&lt;=Законод!$C$22,V337,Законод!$C$22*'01_Доходи'!V336),IF($B$333="Лікар-педіатр",IF(Z337&lt;=Законод!$C$18,V337,Законод!$C$18*'01_Доходи'!V336),IF($B$333="Лікар-терапевт","x",0)))</f>
        <v>0</v>
      </c>
      <c r="W338" s="181">
        <f>IF($B$333="Лікар загальної практики - сімейний лікар",IF(Z337&lt;=Законод!$C$22,W337,Законод!$C$22*'01_Доходи'!W336),IF($B$333="Лікар-педіатр","x",IF($B$333="Лікар-терапевт",IF(Z337&lt;=Законод!$C$26,W337,Законод!$C$26*'01_Доходи'!W336),0)))</f>
        <v>0</v>
      </c>
      <c r="X338" s="181">
        <f>IF($B$333="Лікар загальної практики - сімейний лікар",IF(Z337&lt;=Законод!$C$22,X337,Законод!$C$22*'01_Доходи'!X336),IF($B$333="Лікар-педіатр","x",IF($B$333="Лікар-терапевт",IF(Z337&lt;=Законод!$C$26,X337,Законод!$C$26*'01_Доходи'!X336),0)))</f>
        <v>0</v>
      </c>
      <c r="Y338" s="181">
        <f>IF($B$333="Лікар загальної практики - сімейний лікар",IF(Z337&lt;=Законод!$C$22,Y337,Законод!$C$22*'01_Доходи'!Y336),IF($B$333="Лікар-педіатр","x",IF($B$333="Лікар-терапевт",IF(Z337&lt;=Законод!$C$26,Y337,Законод!$C$26*'01_Доходи'!Y336),0)))</f>
        <v>0</v>
      </c>
      <c r="Z338" s="182">
        <f>SUM(U338:Y338)</f>
        <v>0</v>
      </c>
      <c r="AA338" s="767"/>
      <c r="AB338" s="181">
        <f>IF($B$333="Лікар загальної практики - сімейний лікар",IF(AG337&lt;=Законод!$C$22,AB337,Законод!$C$22*'01_Доходи'!AB336),IF($B$333="Лікар-педіатр",IF(AG337&lt;=Законод!$C$18,AB337,Законод!$C$18*'01_Доходи'!AB336),IF($B$333="Лікар-терапевт","x",0)))</f>
        <v>0</v>
      </c>
      <c r="AC338" s="181">
        <f>IF($B$333="Лікар загальної практики - сімейний лікар",IF(AG337&lt;=Законод!$C$22,AC337,Законод!$C$22*'01_Доходи'!AC336),IF($B$333="Лікар-педіатр",IF(AG337&lt;=Законод!$C$18,AC337,Законод!$C$18*'01_Доходи'!AC336),IF($B$333="Лікар-терапевт","x",0)))</f>
        <v>0</v>
      </c>
      <c r="AD338" s="181">
        <f>IF($B$333="Лікар загальної практики - сімейний лікар",IF(AG337&lt;=Законод!$C$22,AD337,Законод!$C$22*'01_Доходи'!AD336),IF($B$333="Лікар-педіатр","x",IF($B$333="Лікар-терапевт",IF(AG337&lt;=Законод!$C$26,AD337,Законод!$C$26*'01_Доходи'!AD336),0)))</f>
        <v>0</v>
      </c>
      <c r="AE338" s="181">
        <f>IF($B$333="Лікар загальної практики - сімейний лікар",IF(AG337&lt;=Законод!$C$22,AE337,Законод!$C$22*'01_Доходи'!AE336),IF($B$333="Лікар-педіатр","x",IF($B$333="Лікар-терапевт",IF(AG337&lt;=Законод!$C$26,AE337,Законод!$C$26*'01_Доходи'!AE336),0)))</f>
        <v>0</v>
      </c>
      <c r="AF338" s="181">
        <f>IF($B$333="Лікар загальної практики - сімейний лікар",IF(AG337&lt;=Законод!$C$22,AF337,Законод!$C$22*'01_Доходи'!AF336),IF($B$333="Лікар-педіатр","x",IF($B$333="Лікар-терапевт",IF(AG337&lt;=Законод!$C$26,AF337,Законод!$C$26*'01_Доходи'!AF336),0)))</f>
        <v>0</v>
      </c>
      <c r="AG338" s="182">
        <f>SUM(AB338:AF338)</f>
        <v>0</v>
      </c>
      <c r="AH338" s="767"/>
      <c r="AI338" s="174"/>
      <c r="AJ338" s="771"/>
      <c r="AK338" s="774"/>
      <c r="AL338" s="774"/>
      <c r="AM338" s="318" t="s">
        <v>186</v>
      </c>
      <c r="AN338" s="183">
        <f>IF(B333="Лікар загальної практики - сімейний лікар",G338*Законод!$C$11+'01_Доходи'!H338*Законод!$D$11+'01_Доходи'!I338*Законод!$E$11+'01_Доходи'!J338*Законод!$F$11+'01_Доходи'!K338*Законод!$G$11,IF(B333="Лікар-педіатр",G338*Законод!$C$11+'01_Доходи'!H338*Законод!$D$11,IF(B333="Лікар-терапевт",'01_Доходи'!I338*Законод!$E$11+'01_Доходи'!J338*Законод!$F$11+'01_Доходи'!K338*Законод!$G$11,0)))</f>
        <v>0</v>
      </c>
      <c r="AO338" s="183">
        <f>IF(B333="Лікар загальної практики - сімейний лікар",N338*Законод!$C$11+'01_Доходи'!O338*Законод!$D$11+'01_Доходи'!P338*Законод!$E$11+'01_Доходи'!Q338*Законод!$F$11+'01_Доходи'!R338*Законод!$G$11,IF(B333="Лікар-педіатр",N338*Законод!$C$11+'01_Доходи'!O338*Законод!$D$11,IF(B333="Лікар-терапевт",'01_Доходи'!P338*Законод!$E$11+'01_Доходи'!Q338*Законод!$F$11+'01_Доходи'!R338*Законод!$G$11,0)))</f>
        <v>0</v>
      </c>
      <c r="AP338" s="183">
        <f>IF(B333="Лікар загальної практики - сімейний лікар",U338*Законод!$C$11+'01_Доходи'!V338*Законод!$D$11+'01_Доходи'!W338*Законод!$E$11+'01_Доходи'!X338*Законод!$F$11+'01_Доходи'!Y338*Законод!$G$11,IF(B333="Лікар-педіатр",U338*Законод!$C$11+'01_Доходи'!V338*Законод!$D$11,IF(B333="Лікар-терапевт",'01_Доходи'!W338*Законод!$E$11+'01_Доходи'!X338*Законод!$F$11+'01_Доходи'!Y338*Законод!$G$11,0)))</f>
        <v>0</v>
      </c>
      <c r="AQ338" s="183">
        <f>IF(B333="Лікар загальної практики - сімейний лікар",AB338*Законод!$C$11+'01_Доходи'!AC338*Законод!$D$11+'01_Доходи'!AD338*Законод!$E$11+'01_Доходи'!AE338*Законод!$F$11+'01_Доходи'!AF338*Законод!$G$11,IF(B333="Лікар-педіатр",AB338*Законод!$C$11+'01_Доходи'!AC338*Законод!$D$11,IF(B333="Лікар-терапевт",'01_Доходи'!AD338*Законод!$E$11+'01_Доходи'!AE338*Законод!$F$11+'01_Доходи'!AF338*Законод!$G$11,0)))</f>
        <v>0</v>
      </c>
      <c r="AR338" s="184">
        <f>SUM(AN338:AQ338)</f>
        <v>0</v>
      </c>
    </row>
    <row r="339" spans="1:44" s="52" customFormat="1" ht="31.9" hidden="1" customHeight="1" x14ac:dyDescent="0.25">
      <c r="A339" s="170"/>
      <c r="B339" s="763"/>
      <c r="C339" s="764"/>
      <c r="D339" s="765"/>
      <c r="E339" s="765"/>
      <c r="F339" s="211" t="str">
        <f>IF(B333="Лікар-педіатр",Законод!$E$17,IF(B333="Лікар загальної практики - сімейний лікар",Законод!$E$21,IF(B333="Лікар-терапевт",Законод!$E$25,"х")))</f>
        <v>х</v>
      </c>
      <c r="G339" s="776" t="s">
        <v>158</v>
      </c>
      <c r="H339" s="776"/>
      <c r="I339" s="776"/>
      <c r="J339" s="776"/>
      <c r="K339" s="776"/>
      <c r="L339" s="169">
        <f>IF($B$333="Лікар загальної практики - сімейний лікар",IF(L337&lt;Законод!$C$22,0,(IF(AND(L337&gt;=Законод!$E$22,L337&lt;=Законод!$E$23),L337-Законод!$C$22,IF('01_Доходи'!L337&gt;=Законод!$F$22,Законод!$E$24,0)))),IF($B$333="Лікар-педіатр",IF(L337&lt;Законод!$C$18,0,(IF(AND(L337&gt;=Законод!$E$18,L337&lt;=Законод!$E$19),L337-Законод!$C$18,IF('01_Доходи'!L337&gt;=Законод!$F$18,Законод!$E$20,0)))),IF($B$333="Лікар-терапевт",IF(L337&lt;Законод!$C$26,0,(IF(AND(L337&gt;=Законод!$E$26,L337&lt;=Законод!$E$27),L337-Законод!$C$26,IF('01_Доходи'!L337&gt;=Законод!$F$26,Законод!$E$28,0)))),0)))</f>
        <v>0</v>
      </c>
      <c r="M339" s="767"/>
      <c r="N339" s="776" t="s">
        <v>158</v>
      </c>
      <c r="O339" s="776"/>
      <c r="P339" s="776"/>
      <c r="Q339" s="776"/>
      <c r="R339" s="776"/>
      <c r="S339" s="169">
        <f>IF($B$333="Лікар загальної практики - сімейний лікар",IF(S337&lt;Законод!$C$22,0,(IF(AND(S337&gt;=Законод!$E$22,S337&lt;=Законод!$E$23),S337-Законод!$C$22,IF('01_Доходи'!S337&gt;=Законод!$F$22,Законод!$E$24,0)))),IF($B$333="Лікар-педіатр",IF(S337&lt;Законод!$C$18,0,(IF(AND(S337&gt;=Законод!$E$18,S337&lt;=Законод!$E$19),S337-Законод!$C$18,IF('01_Доходи'!S337&gt;=Законод!$F$18,Законод!$E$20,0)))),IF($B$333="Лікар-терапевт",IF(S337&lt;Законод!$C$26,0,(IF(AND(S337&gt;=Законод!$E$26,S337&lt;=Законод!$E$27),S337-Законод!$C$26,IF('01_Доходи'!S337&gt;=Законод!$F$26,Законод!$E$28,0)))),0)))</f>
        <v>0</v>
      </c>
      <c r="T339" s="767"/>
      <c r="U339" s="776" t="s">
        <v>158</v>
      </c>
      <c r="V339" s="776"/>
      <c r="W339" s="776"/>
      <c r="X339" s="776"/>
      <c r="Y339" s="776"/>
      <c r="Z339" s="169">
        <f>IF($B$333="Лікар загальної практики - сімейний лікар",IF(Z337&lt;Законод!$C$22,0,(IF(AND(Z337&gt;=Законод!$E$22,Z337&lt;=Законод!$E$23),Z337-Законод!$C$22,IF('01_Доходи'!Z337&gt;=Законод!$F$22,Законод!$E$24,0)))),IF($B$333="Лікар-педіатр",IF(Z337&lt;Законод!$C$18,0,(IF(AND(Z337&gt;=Законод!$E$18,Z337&lt;=Законод!$E$19),Z337-Законод!$C$18,IF('01_Доходи'!Z337&gt;=Законод!$F$18,Законод!$E$20,0)))),IF($B$333="Лікар-терапевт",IF(Z337&lt;Законод!$C$26,0,(IF(AND(Z337&gt;=Законод!$E$26,Z337&lt;=Законод!$E$27),Z337-Законод!$C$26,IF('01_Доходи'!Z337&gt;=Законод!$F$26,Законод!$E$28,0)))),0)))</f>
        <v>0</v>
      </c>
      <c r="AA339" s="767"/>
      <c r="AB339" s="776" t="s">
        <v>158</v>
      </c>
      <c r="AC339" s="776"/>
      <c r="AD339" s="776"/>
      <c r="AE339" s="776"/>
      <c r="AF339" s="776"/>
      <c r="AG339" s="169">
        <f>IF($B$333="Лікар загальної практики - сімейний лікар",IF(AG337&lt;Законод!$C$22,0,(IF(AND(AG337&gt;=Законод!$E$22,AG337&lt;=Законод!$E$23),AG337-Законод!$C$22,IF('01_Доходи'!AG337&gt;=Законод!$F$22,Законод!$E$24,0)))),IF($B$333="Лікар-педіатр",IF(AG337&lt;Законод!$C$18,0,(IF(AND(AG337&gt;=Законод!$E$18,AG337&lt;=Законод!$E$19),AG337-Законод!$C$18,IF('01_Доходи'!AG337&gt;=Законод!$F$18,Законод!$E$20,0)))),IF($B$333="Лікар-терапевт",IF(AG337&lt;Законод!$C$26,0,(IF(AND(AG337&gt;=Законод!$E$26,AG337&lt;=Законод!$E$27),AG337-Законод!$C$26,IF('01_Доходи'!AG337&gt;=Законод!$F$26,Законод!$E$28,0)))),0)))</f>
        <v>0</v>
      </c>
      <c r="AH339" s="767"/>
      <c r="AI339" s="174"/>
      <c r="AJ339" s="771"/>
      <c r="AK339" s="774"/>
      <c r="AL339" s="774"/>
      <c r="AM339" s="757" t="s">
        <v>187</v>
      </c>
      <c r="AN339" s="183">
        <f>IF(B333="Лікар загальної практики - сімейний лікар",L339*Законод!$C$9/4*Законод!$E$16,IF(B333="Лікар-педіатр",L339*Законод!$C$9/4*Законод!$E$16,IF(B333="Лікар-терапевт",L339*Законод!$C$9/4*Законод!$E$16,0)))</f>
        <v>0</v>
      </c>
      <c r="AO339" s="183">
        <f>IF(B333="Лікар загальної практики - сімейний лікар",S339*Законод!$C$9/4*Законод!$E$16,IF(B333="Лікар-педіатр",S339*Законод!$C$9/4*Законод!$E$16,IF(B333="Лікар-терапевт",S339*Законод!$C$9/4*Законод!$E$16,0)))</f>
        <v>0</v>
      </c>
      <c r="AP339" s="183">
        <f>IF(B333="Лікар загальної практики - сімейний лікар",Z339*Законод!$C$9/4*Законод!$E$16,IF(B333="Лікар-педіатр",Z339*Законод!$C$9/4*Законод!$E$16,IF(B333="Лікар-терапевт",Z339*Законод!$C$9/4*Законод!$E$16,0)))</f>
        <v>0</v>
      </c>
      <c r="AQ339" s="183">
        <f>IF(B333="Лікар загальної практики - сімейний лікар",AG339*Законод!$C$9/4*Законод!$E$16,IF(B333="Лікар-педіатр",AG339*Законод!$C$9/4*Законод!$E$16,IF(B333="Лікар-терапевт",AG339*Законод!$C$9/4*Законод!$E$16,0)))</f>
        <v>0</v>
      </c>
      <c r="AR339" s="184">
        <f>SUM(AN339:AQ339)</f>
        <v>0</v>
      </c>
    </row>
    <row r="340" spans="1:44" s="52" customFormat="1" ht="31.9" hidden="1" customHeight="1" x14ac:dyDescent="0.25">
      <c r="A340" s="170"/>
      <c r="B340" s="763"/>
      <c r="C340" s="764"/>
      <c r="D340" s="765"/>
      <c r="E340" s="765"/>
      <c r="F340" s="211" t="str">
        <f>IF(B333="Лікар-педіатр",Законод!$F$17,IF(B333="Лікар загальної практики - сімейний лікар",Законод!$F$21,IF(B333="Лікар-терапевт",Законод!$F$25,"х")))</f>
        <v>х</v>
      </c>
      <c r="G340" s="776" t="s">
        <v>158</v>
      </c>
      <c r="H340" s="776"/>
      <c r="I340" s="776"/>
      <c r="J340" s="776"/>
      <c r="K340" s="776"/>
      <c r="L340" s="169">
        <f>IF($B$333="Лікар загальної практики - сімейний лікар",IF(L337&lt;Законод!$C$22,0,(IF(AND(L337&gt;=Законод!$F$22,L337&lt;=Законод!$F$23),L337-Законод!$E$23,IF('01_Доходи'!L337&gt;=Законод!$G$22,Законод!$F$24,0)))),IF($B$333="Лікар-педіатр",IF(L337&lt;Законод!$C$18,0,(IF(AND(L337&gt;=Законод!$F$18,L337&lt;=Законод!$F$19),L337-Законод!$E$19,IF('01_Доходи'!L337&gt;=Законод!$G$18,Законод!$F$20,0)))),IF($B$333="Лікар-терапевт",IF(L337&lt;Законод!$C$26,0,(IF(AND(L337&gt;=Законод!$F$26,L337&lt;=Законод!$F$27),L337-Законод!$E$27,IF('01_Доходи'!L337&gt;=Законод!$G$26,Законод!$F$28,0)))),0)))</f>
        <v>0</v>
      </c>
      <c r="M340" s="767"/>
      <c r="N340" s="776" t="s">
        <v>158</v>
      </c>
      <c r="O340" s="776"/>
      <c r="P340" s="776"/>
      <c r="Q340" s="776"/>
      <c r="R340" s="776"/>
      <c r="S340" s="169">
        <f>IF($B$333="Лікар загальної практики - сімейний лікар",IF(S337&lt;Законод!$C$22,0,(IF(AND(S337&gt;=Законод!$F$22,S337&lt;=Законод!$F$23),S337-Законод!$E$23,IF('01_Доходи'!S337&gt;=Законод!$G$22,Законод!$F$24,0)))),IF($B$333="Лікар-педіатр",IF(S337&lt;Законод!$C$18,0,(IF(AND(S337&gt;=Законод!$F$18,S337&lt;=Законод!$F$19),S337-Законод!$E$19,IF('01_Доходи'!S337&gt;=Законод!$G$18,Законод!$F$20,0)))),IF($B$333="Лікар-терапевт",IF(S337&lt;Законод!$C$26,0,(IF(AND(S337&gt;=Законод!$F$26,S337&lt;=Законод!$F$27),S337-Законод!$E$27,IF('01_Доходи'!S337&gt;=Законод!$G$26,Законод!$F$28,0)))),0)))</f>
        <v>0</v>
      </c>
      <c r="T340" s="767"/>
      <c r="U340" s="776" t="s">
        <v>158</v>
      </c>
      <c r="V340" s="776"/>
      <c r="W340" s="776"/>
      <c r="X340" s="776"/>
      <c r="Y340" s="776"/>
      <c r="Z340" s="169">
        <f>IF($B$333="Лікар загальної практики - сімейний лікар",IF(Z337&lt;Законод!$C$22,0,(IF(AND(Z337&gt;=Законод!$F$22,Z337&lt;=Законод!$F$23),Z337-Законод!$E$23,IF('01_Доходи'!Z337&gt;=Законод!$G$22,Законод!$F$24,0)))),IF($B$333="Лікар-педіатр",IF(Z337&lt;Законод!$C$18,0,(IF(AND(Z337&gt;=Законод!$F$18,Z337&lt;=Законод!$F$19),Z337-Законод!$E$19,IF('01_Доходи'!Z337&gt;=Законод!$G$18,Законод!$F$20,0)))),IF($B$333="Лікар-терапевт",IF(Z337&lt;Законод!$C$26,0,(IF(AND(Z337&gt;=Законод!$F$26,Z337&lt;=Законод!$F$27),Z337-Законод!$E$27,IF('01_Доходи'!Z337&gt;=Законод!$G$26,Законод!$F$28,0)))),0)))</f>
        <v>0</v>
      </c>
      <c r="AA340" s="767"/>
      <c r="AB340" s="776" t="s">
        <v>158</v>
      </c>
      <c r="AC340" s="776"/>
      <c r="AD340" s="776"/>
      <c r="AE340" s="776"/>
      <c r="AF340" s="776"/>
      <c r="AG340" s="169">
        <f>IF($B$333="Лікар загальної практики - сімейний лікар",IF(AG337&lt;Законод!$C$22,0,(IF(AND(AG337&gt;=Законод!$F$22,AG337&lt;=Законод!$F$23),AG337-Законод!$E$23,IF('01_Доходи'!AG337&gt;=Законод!$G$22,Законод!$F$24,0)))),IF($B$333="Лікар-педіатр",IF(AG337&lt;Законод!$C$18,0,(IF(AND(AG337&gt;=Законод!$F$18,AG337&lt;=Законод!$F$19),AG337-Законод!$E$19,IF('01_Доходи'!AG337&gt;=Законод!$G$18,Законод!$F$20,0)))),IF($B$333="Лікар-терапевт",IF(AG337&lt;Законод!$C$26,0,(IF(AND(AG337&gt;=Законод!$F$26,AG337&lt;=Законод!$F$27),AG337-Законод!$E$27,IF('01_Доходи'!AG337&gt;=Законод!$G$26,Законод!$F$28,0)))),0)))</f>
        <v>0</v>
      </c>
      <c r="AH340" s="767"/>
      <c r="AI340" s="174"/>
      <c r="AJ340" s="771"/>
      <c r="AK340" s="774"/>
      <c r="AL340" s="774"/>
      <c r="AM340" s="758"/>
      <c r="AN340" s="183">
        <f>IF(B333="Лікар загальної практики - сімейний лікар",L340*Законод!$C$9/4*Законод!$F$16,IF(B333="Лікар-педіатр",L340*Законод!$C$9/4*Законод!$F$16,IF(B333="Лікар-терапевт",L340*Законод!$C$9/4*Законод!$F$16,0)))</f>
        <v>0</v>
      </c>
      <c r="AO340" s="183">
        <f>IF(B333="Лікар загальної практики - сімейний лікар",S340*Законод!$C$9/4*Законод!$F$16,IF(B333="Лікар-педіатр",S340*Законод!$C$9/4*Законод!$F$16,IF(B333="Лікар-терапевт",S340*Законод!$C$9/4*Законод!$F$16,0)))</f>
        <v>0</v>
      </c>
      <c r="AP340" s="183">
        <f>IF(B333="Лікар загальної практики - сімейний лікар",Z340*Законод!$C$9/4*Законод!$F$16,IF(B333="Лікар-педіатр",Z340*Законод!$C$9/4*Законод!$F$16,IF(B333="Лікар-терапевт",Z340*Законод!$C$9/4*Законод!$F$16,0)))</f>
        <v>0</v>
      </c>
      <c r="AQ340" s="183">
        <f>IF(B333="Лікар загальної практики - сімейний лікар",AG340*Законод!$C$9/4*Законод!$F$16,IF(B333="Лікар-педіатр",AG340*Законод!$C$9/4*Законод!$F$16,IF(B333="Лікар-терапевт",AG340*Законод!$C$9/4*Законод!$F$16,0)))</f>
        <v>0</v>
      </c>
      <c r="AR340" s="184">
        <f>SUM(AN340:AQ340)</f>
        <v>0</v>
      </c>
    </row>
    <row r="341" spans="1:44" s="52" customFormat="1" ht="31.9" hidden="1" customHeight="1" x14ac:dyDescent="0.25">
      <c r="A341" s="170"/>
      <c r="B341" s="763"/>
      <c r="C341" s="764"/>
      <c r="D341" s="765"/>
      <c r="E341" s="765"/>
      <c r="F341" s="211" t="str">
        <f>IF(B333="Лікар-педіатр",Законод!$G$17,IF(B333="Лікар загальної практики - сімейний лікар",Законод!$G$21,IF(B333="Лікар-терапевт",Законод!$G$25,"х")))</f>
        <v>х</v>
      </c>
      <c r="G341" s="776" t="s">
        <v>158</v>
      </c>
      <c r="H341" s="776"/>
      <c r="I341" s="776"/>
      <c r="J341" s="776"/>
      <c r="K341" s="776"/>
      <c r="L341" s="169">
        <f>IF($B$333="Лікар загальної практики - сімейний лікар",IF(L337&lt;Законод!$C$22,0,(IF(AND(L337&gt;=Законод!$G$22,L337&lt;=Законод!$G$23),L337-Законод!$F$23,IF('01_Доходи'!L337&gt;=Законод!$H$22,Законод!$G$24,0)))),IF($B$333="Лікар-педіатр",IF(L337&lt;Законод!$C$18,0,(IF(AND(L337&gt;=Законод!$G$18,L337&lt;=Законод!$G$19),L337-Законод!$F$19,IF('01_Доходи'!L337&gt;=Законод!$H$18,Законод!$G$20,0)))),IF($B$333="Лікар-терапевт",IF(L337&lt;Законод!$C$26,0,(IF(AND(L337&gt;=Законод!$G$26,L337&lt;=Законод!$G$27),L337-Законод!$F$27,IF('01_Доходи'!L337&gt;=Законод!$H$26,Законод!$G$28,0)))),0)))</f>
        <v>0</v>
      </c>
      <c r="M341" s="767"/>
      <c r="N341" s="776" t="s">
        <v>158</v>
      </c>
      <c r="O341" s="776"/>
      <c r="P341" s="776"/>
      <c r="Q341" s="776"/>
      <c r="R341" s="776"/>
      <c r="S341" s="169">
        <f>IF($B$333="Лікар загальної практики - сімейний лікар",IF(S337&lt;Законод!$C$22,0,(IF(AND(S337&gt;=Законод!$G$22,S337&lt;=Законод!$G$23),S337-Законод!$F$23,IF('01_Доходи'!S337&gt;=Законод!$H$22,Законод!$G$24,0)))),IF($B$333="Лікар-педіатр",IF(S337&lt;Законод!$C$18,0,(IF(AND(S337&gt;=Законод!$G$18,S337&lt;=Законод!$G$19),S337-Законод!$F$19,IF('01_Доходи'!S337&gt;=Законод!$H$18,Законод!$G$20,0)))),IF($B$333="Лікар-терапевт",IF(S337&lt;Законод!$C$26,0,(IF(AND(S337&gt;=Законод!$G$26,S337&lt;=Законод!$G$27),S337-Законод!$F$27,IF('01_Доходи'!S337&gt;=Законод!$H$26,Законод!$G$28,0)))),0)))</f>
        <v>0</v>
      </c>
      <c r="T341" s="767"/>
      <c r="U341" s="776" t="s">
        <v>158</v>
      </c>
      <c r="V341" s="776"/>
      <c r="W341" s="776"/>
      <c r="X341" s="776"/>
      <c r="Y341" s="776"/>
      <c r="Z341" s="169">
        <f>IF($B$333="Лікар загальної практики - сімейний лікар",IF(Z337&lt;Законод!$C$22,0,(IF(AND(Z337&gt;=Законод!$G$22,Z337&lt;=Законод!$G$23),Z337-Законод!$F$23,IF('01_Доходи'!Z337&gt;=Законод!$H$22,Законод!$G$24,0)))),IF($B$333="Лікар-педіатр",IF(Z337&lt;Законод!$C$18,0,(IF(AND(Z337&gt;=Законод!$G$18,Z337&lt;=Законод!$G$19),Z337-Законод!$F$19,IF('01_Доходи'!Z337&gt;=Законод!$H$18,Законод!$G$20,0)))),IF($B$333="Лікар-терапевт",IF(Z337&lt;Законод!$C$26,0,(IF(AND(Z337&gt;=Законод!$G$26,Z337&lt;=Законод!$G$27),Z337-Законод!$F$27,IF('01_Доходи'!Z337&gt;=Законод!$H$26,Законод!$G$28,0)))),0)))</f>
        <v>0</v>
      </c>
      <c r="AA341" s="767"/>
      <c r="AB341" s="776" t="s">
        <v>158</v>
      </c>
      <c r="AC341" s="776"/>
      <c r="AD341" s="776"/>
      <c r="AE341" s="776"/>
      <c r="AF341" s="776"/>
      <c r="AG341" s="169">
        <f>IF($B$333="Лікар загальної практики - сімейний лікар",IF(AG337&lt;Законод!$C$22,0,(IF(AND(AG337&gt;=Законод!$G$22,AG337&lt;=Законод!$G$23),AG337-Законод!$F$23,IF('01_Доходи'!AG337&gt;=Законод!$H$22,Законод!$G$24,0)))),IF($B$333="Лікар-педіатр",IF(AG337&lt;Законод!$C$18,0,(IF(AND(AG337&gt;=Законод!$G$18,AG337&lt;=Законод!$G$19),AG337-Законод!$F$19,IF('01_Доходи'!AG337&gt;=Законод!$H$18,Законод!$G$20,0)))),IF($B$333="Лікар-терапевт",IF(AG337&lt;Законод!$C$26,0,(IF(AND(AG337&gt;=Законод!$G$26,AG337&lt;=Законод!$G$27),AG337-Законод!$F$27,IF('01_Доходи'!AG337&gt;=Законод!$H$26,Законод!$G$28,0)))),0)))</f>
        <v>0</v>
      </c>
      <c r="AH341" s="767"/>
      <c r="AI341" s="174"/>
      <c r="AJ341" s="771"/>
      <c r="AK341" s="774"/>
      <c r="AL341" s="774"/>
      <c r="AM341" s="758"/>
      <c r="AN341" s="183">
        <f>IF(B333="Лікар загальної практики - сімейний лікар",L341*Законод!$C$9/4*Законод!$G$16,IF(B333="Лікар-педіатр",L341*Законод!$C$9/4*Законод!$G$16,IF(B333="Лікар-терапевт",L341*Законод!$C$9/4*Законод!$G$16,0)))</f>
        <v>0</v>
      </c>
      <c r="AO341" s="183">
        <f>IF(B333="Лікар загальної практики - сімейний лікар",S341*Законод!$C$9/4*Законод!$G$16,IF(B333="Лікар-педіатр",S341*Законод!$C$9/4*Законод!$G$16,IF(B333="Лікар-терапевт",S341*Законод!$C$9/4*Законод!$G$16,0)))</f>
        <v>0</v>
      </c>
      <c r="AP341" s="183">
        <f>IF(B333="Лікар загальної практики - сімейний лікар",Z341*Законод!$C$9/4*Законод!$G$16,IF(B333="Лікар-педіатр",Z341*Законод!$C$9/4*Законод!$G$16,IF(B333="Лікар-терапевт",Z341*Законод!$C$9/4*Законод!$G$16,0)))</f>
        <v>0</v>
      </c>
      <c r="AQ341" s="183">
        <f>IF(B333="Лікар загальної практики - сімейний лікар",AG341*Законод!$C$9/4*Законод!$G$16,IF(B333="Лікар-педіатр",AG341*Законод!$C$9/4*Законод!$G$16,IF(B333="Лікар-терапевт",AG341*Законод!$C$9/4*Законод!$G$16,0)))</f>
        <v>0</v>
      </c>
      <c r="AR341" s="184">
        <f t="shared" ref="AR341" si="74">SUM(AN341:AQ341)</f>
        <v>0</v>
      </c>
    </row>
    <row r="342" spans="1:44" s="52" customFormat="1" ht="31.9" hidden="1" customHeight="1" x14ac:dyDescent="0.25">
      <c r="A342" s="170"/>
      <c r="B342" s="763"/>
      <c r="C342" s="764"/>
      <c r="D342" s="765"/>
      <c r="E342" s="765"/>
      <c r="F342" s="211" t="str">
        <f>IF(B333="Лікар-педіатр",Законод!$H$17,IF(B333="Лікар загальної практики - сімейний лікар",Законод!$H$21,IF(B333="Лікар-терапевт",Законод!$H$25,"х")))</f>
        <v>х</v>
      </c>
      <c r="G342" s="776" t="s">
        <v>158</v>
      </c>
      <c r="H342" s="776"/>
      <c r="I342" s="776"/>
      <c r="J342" s="776"/>
      <c r="K342" s="776"/>
      <c r="L342" s="169">
        <f>IF($B$333="Лікар загальної практики - сімейний лікар",IF(L337&lt;Законод!$C$22,0,(IF(AND(L337&gt;=Законод!$H$22,L337&lt;=Законод!$H$23),L337-Законод!$G$23,IF('01_Доходи'!L337&gt;=Законод!$I$22,Законод!$H$24,0)))),IF($B$333="Лікар-педіатр",IF(L337&lt;Законод!$C$18,0,(IF(AND(L337&gt;=Законод!$H$18,L337&lt;=Законод!$H$19),L337-Законод!$G$19,IF('01_Доходи'!L337&gt;=Законод!$I$18,Законод!$H$20,0)))),IF($B$333="Лікар-терапевт",IF(L337&lt;Законод!$C$26,0,(IF(AND(L337&gt;=Законод!$H$26,L337&lt;=Законод!$H$27),L337-Законод!$G$27,IF(L337&gt;=Законод!$I$26,Законод!$H$28,0)))),0)))</f>
        <v>0</v>
      </c>
      <c r="M342" s="767"/>
      <c r="N342" s="776" t="s">
        <v>158</v>
      </c>
      <c r="O342" s="776"/>
      <c r="P342" s="776"/>
      <c r="Q342" s="776"/>
      <c r="R342" s="776"/>
      <c r="S342" s="169">
        <f>IF($B$333="Лікар загальної практики - сімейний лікар",IF(S337&lt;Законод!$C$22,0,(IF(AND(S337&gt;=Законод!$H$22,S337&lt;=Законод!$H$23),S337-Законод!$G$23,IF('01_Доходи'!S337&gt;=Законод!$I$22,Законод!$H$24,0)))),IF($B$333="Лікар-педіатр",IF(S337&lt;Законод!$C$18,0,(IF(AND(S337&gt;=Законод!$H$18,S337&lt;=Законод!$H$19),S337-Законод!$G$19,IF('01_Доходи'!S337&gt;=Законод!$I$18,Законод!$H$20,0)))),IF($B$333="Лікар-терапевт",IF(S337&lt;Законод!$C$26,0,(IF(AND(S337&gt;=Законод!$H$26,S337&lt;=Законод!$H$27),S337-Законод!$G$27,IF(S337&gt;=Законод!$I$26,Законод!$H$28,0)))),0)))</f>
        <v>0</v>
      </c>
      <c r="T342" s="767"/>
      <c r="U342" s="776" t="s">
        <v>158</v>
      </c>
      <c r="V342" s="776"/>
      <c r="W342" s="776"/>
      <c r="X342" s="776"/>
      <c r="Y342" s="776"/>
      <c r="Z342" s="169">
        <f>IF($B$333="Лікар загальної практики - сімейний лікар",IF(Z337&lt;Законод!$C$22,0,(IF(AND(Z337&gt;=Законод!$H$22,Z337&lt;=Законод!$H$23),Z337-Законод!$G$23,IF('01_Доходи'!Z337&gt;=Законод!$I$22,Законод!$H$24,0)))),IF($B$333="Лікар-педіатр",IF(Z337&lt;Законод!$C$18,0,(IF(AND(Z337&gt;=Законод!$H$18,Z337&lt;=Законод!$H$19),Z337-Законод!$G$19,IF('01_Доходи'!Z337&gt;=Законод!$I$18,Законод!$H$20,0)))),IF($B$333="Лікар-терапевт",IF(Z337&lt;Законод!$C$26,0,(IF(AND(Z337&gt;=Законод!$H$26,Z337&lt;=Законод!$H$27),Z337-Законод!$G$27,IF(Z337&gt;=Законод!$I$26,Законод!$H$28,0)))),0)))</f>
        <v>0</v>
      </c>
      <c r="AA342" s="767"/>
      <c r="AB342" s="776" t="s">
        <v>158</v>
      </c>
      <c r="AC342" s="776"/>
      <c r="AD342" s="776"/>
      <c r="AE342" s="776"/>
      <c r="AF342" s="776"/>
      <c r="AG342" s="169">
        <f>IF($B$333="Лікар загальної практики - сімейний лікар",IF(AG337&lt;Законод!$C$22,0,(IF(AND(AG337&gt;=Законод!$H$22,AG337&lt;=Законод!$H$23),AG337-Законод!$G$23,IF('01_Доходи'!AG337&gt;=Законод!$I$22,Законод!$H$24,0)))),IF($B$333="Лікар-педіатр",IF(AG337&lt;Законод!$C$18,0,(IF(AND(AG337&gt;=Законод!$H$18,AG337&lt;=Законод!$H$19),AG337-Законод!$G$19,IF('01_Доходи'!AG337&gt;=Законод!$I$18,Законод!$H$20,0)))),IF($B$333="Лікар-терапевт",IF(AG337&lt;Законод!$C$26,0,(IF(AND(AG337&gt;=Законод!$H$26,AG337&lt;=Законод!$H$27),AG337-Законод!$G$27,IF(AG337&gt;=Законод!$I$26,Законод!$H$28,0)))),0)))</f>
        <v>0</v>
      </c>
      <c r="AH342" s="767"/>
      <c r="AI342" s="174"/>
      <c r="AJ342" s="771"/>
      <c r="AK342" s="774"/>
      <c r="AL342" s="774"/>
      <c r="AM342" s="758"/>
      <c r="AN342" s="183">
        <f>IF(B333="Лікар загальної практики - сімейний лікар",L342*Законод!$C$9/4*Законод!$H$16,IF(B333="Лікар-педіатр",L342*Законод!$C$9/4*Законод!$H$16,IF(B333="Лікар-терапевт",L342*Законод!$C$9/4*Законод!$H$16,0)))</f>
        <v>0</v>
      </c>
      <c r="AO342" s="183">
        <f>IF(B333="Лікар загальної практики - сімейний лікар",S342*Законод!$C$9/4*Законод!$H$16,IF(B333="Лікар-педіатр",S342*Законод!$C$9/4*Законод!$H$16,IF(B333="Лікар-терапевт",S342*Законод!$C$9/4*Законод!$H$16,0)))</f>
        <v>0</v>
      </c>
      <c r="AP342" s="183">
        <f>IF(B333="Лікар загальної практики - сімейний лікар",Z342*Законод!$C$9/4*Законод!$H$16,IF(B333="Лікар-педіатр",Z342*Законод!$C$9/4*Законод!$H$16,IF(B333="Лікар-терапевт",Z342*Законод!$C$9/4*Законод!$H$16,0)))</f>
        <v>0</v>
      </c>
      <c r="AQ342" s="183">
        <f>IF(B333="Лікар загальної практики - сімейний лікар",AG342*Законод!$C$9/4*Законод!$H$16,IF(B333="Лікар-педіатр",AG342*Законод!$C$9/4*Законод!$H$16,IF(B333="Лікар-терапевт",AG342*Законод!$C$9/4*Законод!$H$16,0)))</f>
        <v>0</v>
      </c>
      <c r="AR342" s="184">
        <f>SUM(AN342:AQ342)</f>
        <v>0</v>
      </c>
    </row>
    <row r="343" spans="1:44" s="52" customFormat="1" ht="31.9" hidden="1" customHeight="1" x14ac:dyDescent="0.25">
      <c r="A343" s="170"/>
      <c r="B343" s="763"/>
      <c r="C343" s="764"/>
      <c r="D343" s="765"/>
      <c r="E343" s="765"/>
      <c r="F343" s="211" t="str">
        <f>IF(B333="Лікар-педіатр",Законод!$I$17,IF(B333="Лікар загальної практики - сімейний лікар",Законод!$I$21,IF(B333="Лікар-терапевт",Законод!$I$25,"х")))</f>
        <v>х</v>
      </c>
      <c r="G343" s="776" t="s">
        <v>158</v>
      </c>
      <c r="H343" s="776"/>
      <c r="I343" s="776"/>
      <c r="J343" s="776"/>
      <c r="K343" s="776"/>
      <c r="L343" s="169">
        <f>IF($B$333="Лікар загальної практики - сімейний лікар",IF(L337&lt;Законод!$C$22,0,(IF(AND(L337&gt;=Законод!$I$22,L337&lt;=Законод!$I$23),L337-Законод!$H$23,IF('01_Доходи'!L337&gt;=Законод!$I$22,Законод!$I$24,0)))),IF($B$333="Лікар-педіатр",IF(L337&lt;Законод!$C$18,0,(IF(AND(L337&gt;=Законод!$I$18,L337&lt;=Законод!$I$19),L337-Законод!$H$19,IF('01_Доходи'!L337&gt;=Законод!$I$18,Законод!$H$20,0)))),IF($B$333="Лікар-терапевт",IF(L337&lt;Законод!$C$26,0,(IF(AND(L337&gt;=Законод!$I$26,L337&lt;=Законод!$I$27),L337-Законод!$H$27,IF('01_Доходи'!L337&gt;=Законод!$I$26,Законод!$H$28,0)))),0)))</f>
        <v>0</v>
      </c>
      <c r="M343" s="767"/>
      <c r="N343" s="776" t="s">
        <v>158</v>
      </c>
      <c r="O343" s="776"/>
      <c r="P343" s="776"/>
      <c r="Q343" s="776"/>
      <c r="R343" s="776"/>
      <c r="S343" s="169">
        <f>IF($B$333="Лікар загальної практики - сімейний лікар",IF(S337&lt;Законод!$C$22,0,(IF(AND(S337&gt;=Законод!$I$22,S337&lt;=Законод!$I$23),S337-Законод!$H$23,IF('01_Доходи'!S337&gt;=Законод!$I$22,Законод!$I$24,0)))),IF($B$333="Лікар-педіатр",IF(S337&lt;Законод!$C$18,0,(IF(AND(S337&gt;=Законод!$I$18,S337&lt;=Законод!$I$19),S337-Законод!$H$19,IF('01_Доходи'!S337&gt;=Законод!$I$18,Законод!$H$20,0)))),IF($B$333="Лікар-терапевт",IF(S337&lt;Законод!$C$26,0,(IF(AND(S337&gt;=Законод!$I$26,S337&lt;=Законод!$I$27),S337-Законод!$H$27,IF('01_Доходи'!S337&gt;=Законод!$I$26,Законод!$H$28,0)))),0)))</f>
        <v>0</v>
      </c>
      <c r="T343" s="767"/>
      <c r="U343" s="776" t="s">
        <v>158</v>
      </c>
      <c r="V343" s="776"/>
      <c r="W343" s="776"/>
      <c r="X343" s="776"/>
      <c r="Y343" s="776"/>
      <c r="Z343" s="169">
        <f>IF($B$333="Лікар загальної практики - сімейний лікар",IF(Z337&lt;Законод!$C$22,0,(IF(AND(Z337&gt;=Законод!$I$22,Z337&lt;=Законод!$I$23),Z337-Законод!$H$23,IF('01_Доходи'!Z337&gt;=Законод!$I$22,Законод!$I$24,0)))),IF($B$333="Лікар-педіатр",IF(Z337&lt;Законод!$C$18,0,(IF(AND(Z337&gt;=Законод!$I$18,Z337&lt;=Законод!$I$19),Z337-Законод!$H$19,IF('01_Доходи'!Z337&gt;=Законод!$I$18,Законод!$H$20,0)))),IF($B$333="Лікар-терапевт",IF(Z337&lt;Законод!$C$26,0,(IF(AND(Z337&gt;=Законод!$I$26,Z337&lt;=Законод!$I$27),Z337-Законод!$H$27,IF('01_Доходи'!Z337&gt;=Законод!$I$26,Законод!$H$28,0)))),0)))</f>
        <v>0</v>
      </c>
      <c r="AA343" s="767"/>
      <c r="AB343" s="776" t="s">
        <v>158</v>
      </c>
      <c r="AC343" s="776"/>
      <c r="AD343" s="776"/>
      <c r="AE343" s="776"/>
      <c r="AF343" s="776"/>
      <c r="AG343" s="169">
        <f>IF($B$333="Лікар загальної практики - сімейний лікар",IF(AG337&lt;Законод!$C$22,0,(IF(AND(AG337&gt;=Законод!$I$22,AG337&lt;=Законод!$I$23),AG337-Законод!$H$23,IF('01_Доходи'!AG337&gt;=Законод!$I$22,Законод!$I$24,0)))),IF($B$333="Лікар-педіатр",IF(AG337&lt;Законод!$C$18,0,(IF(AND(AG337&gt;=Законод!$I$18,AG337&lt;=Законод!$I$19),AG337-Законод!$H$19,IF('01_Доходи'!AG337&gt;=Законод!$I$18,Законод!$H$20,0)))),IF($B$333="Лікар-терапевт",IF(AG337&lt;Законод!$C$26,0,(IF(AND(AG337&gt;=Законод!$I$26,AG337&lt;=Законод!$I$27),AG337-Законод!$H$27,IF('01_Доходи'!AG337&gt;=Законод!$I$26,Законод!$H$28,0)))),0)))</f>
        <v>0</v>
      </c>
      <c r="AH343" s="767"/>
      <c r="AI343" s="174"/>
      <c r="AJ343" s="771"/>
      <c r="AK343" s="774"/>
      <c r="AL343" s="774"/>
      <c r="AM343" s="758"/>
      <c r="AN343" s="183">
        <f>IF(B333="Лікар загальної практики - сімейний лікар",L343*Законод!$C$9/4*Законод!$I$16,IF(B333="Лікар-педіатр",L343*Законод!$C$9/4*Законод!$I$16,IF(B333="Лікар-терапевт",L343*Законод!$C$9/4*Законод!$I$16,0)))</f>
        <v>0</v>
      </c>
      <c r="AO343" s="183">
        <f>IF(B333="Лікар загальної практики - сімейний лікар",S343*Законод!$C$9/4*Законод!$I$16,IF(B333="Лікар-педіатр",S343*Законод!$C$9/4*Законод!$I$16,IF(B333="Лікар-терапевт",S343*Законод!$C$9/4*Законод!$I$16,0)))</f>
        <v>0</v>
      </c>
      <c r="AP343" s="183">
        <f>IF(B333="Лікар загальної практики - сімейний лікар",Z343*Законод!$C$9/4*Законод!$I$16,IF(B333="Лікар-педіатр",Z343*Законод!$C$9/4*Законод!$I$16,IF(B333="Лікар-терапевт",Z343*Законод!$C$9/4*Законод!$I$16,0)))</f>
        <v>0</v>
      </c>
      <c r="AQ343" s="183">
        <f>IF(B333="Лікар загальної практики - сімейний лікар",AG343*Законод!$C$9/4*Законод!$I$16,IF(B333="Лікар-педіатр",AG343*Законод!$C$9/4*Законод!$I$16,IF(B333="Лікар-терапевт",AG343*Законод!$C$9/4*Законод!$I$16,0)))</f>
        <v>0</v>
      </c>
      <c r="AR343" s="184">
        <f>SUM(AN343:AQ343)</f>
        <v>0</v>
      </c>
    </row>
    <row r="344" spans="1:44" s="191" customFormat="1" ht="31.9" hidden="1" customHeight="1" thickBot="1" x14ac:dyDescent="0.3">
      <c r="A344" s="186"/>
      <c r="B344" s="763"/>
      <c r="C344" s="764"/>
      <c r="D344" s="765"/>
      <c r="E344" s="765"/>
      <c r="F344" s="212" t="str">
        <f>IF(B333="Лікар-педіатр",Законод!$J$17,IF(B333="Лікар загальної практики - сімейний лікар",Законод!$J$21,IF(B333="Лікар-терапевт",Законод!$J$25,"х")))</f>
        <v>х</v>
      </c>
      <c r="G344" s="777" t="s">
        <v>158</v>
      </c>
      <c r="H344" s="777"/>
      <c r="I344" s="777"/>
      <c r="J344" s="777"/>
      <c r="K344" s="777"/>
      <c r="L344" s="169">
        <f>IF($B$333="Лікар загальної практики - сімейний лікар",IF(L337&gt;=Законод!$J$22,'01_Доходи'!L337-('01_Доходи'!L338+'01_Доходи'!L339+'01_Доходи'!L340+'01_Доходи'!L341+'01_Доходи'!L342+'01_Доходи'!L343),0),IF($B$333="Лікар-педіатр",IF(L337&gt;=Законод!$J$18,'01_Доходи'!L337-('01_Доходи'!L338+'01_Доходи'!L339+'01_Доходи'!L340+'01_Доходи'!L341+'01_Доходи'!L342+'01_Доходи'!L343),0),IF($B$333="Лікар-терапевт",IF('01_Доходи'!L337&gt;=Законод!$J$26,L337-Законод!$I$27,0),0)))</f>
        <v>0</v>
      </c>
      <c r="M344" s="767"/>
      <c r="N344" s="777" t="s">
        <v>158</v>
      </c>
      <c r="O344" s="777"/>
      <c r="P344" s="777"/>
      <c r="Q344" s="777"/>
      <c r="R344" s="777"/>
      <c r="S344" s="169">
        <f>IF($B$333="Лікар загальної практики - сімейний лікар",IF(S337&gt;=Законод!$J$22,'01_Доходи'!S337-('01_Доходи'!S338+'01_Доходи'!S339+'01_Доходи'!S340+'01_Доходи'!S341+'01_Доходи'!S342+'01_Доходи'!S343),0),IF($B$333="Лікар-педіатр",IF(S337&gt;=Законод!$J$18,'01_Доходи'!S337-('01_Доходи'!S338+'01_Доходи'!S339+'01_Доходи'!S340+'01_Доходи'!S341+'01_Доходи'!S342+'01_Доходи'!S343),0),IF($B$333="Лікар-терапевт",IF('01_Доходи'!S337&gt;=Законод!$J$26,S337-Законод!$I$27,0),0)))</f>
        <v>0</v>
      </c>
      <c r="T344" s="767"/>
      <c r="U344" s="777" t="s">
        <v>158</v>
      </c>
      <c r="V344" s="777"/>
      <c r="W344" s="777"/>
      <c r="X344" s="777"/>
      <c r="Y344" s="777"/>
      <c r="Z344" s="169">
        <f>IF($B$333="Лікар загальної практики - сімейний лікар",IF(Z337&gt;=Законод!$J$22,'01_Доходи'!Z337-('01_Доходи'!Z338+'01_Доходи'!Z339+'01_Доходи'!Z340+'01_Доходи'!Z341+'01_Доходи'!Z342+'01_Доходи'!Z343),0),IF($B$333="Лікар-педіатр",IF(Z337&gt;=Законод!$J$18,'01_Доходи'!Z337-('01_Доходи'!Z338+'01_Доходи'!Z339+'01_Доходи'!Z340+'01_Доходи'!Z341+'01_Доходи'!Z342+'01_Доходи'!Z343),0),IF($B$333="Лікар-терапевт",IF('01_Доходи'!Z337&gt;=Законод!$J$26,Z337-Законод!$I$27,0),0)))</f>
        <v>0</v>
      </c>
      <c r="AA344" s="767"/>
      <c r="AB344" s="777" t="s">
        <v>158</v>
      </c>
      <c r="AC344" s="777"/>
      <c r="AD344" s="777"/>
      <c r="AE344" s="777"/>
      <c r="AF344" s="777"/>
      <c r="AG344" s="169">
        <f>IF($B$333="Лікар загальної практики - сімейний лікар",IF(AG337&gt;=Законод!$J$22,'01_Доходи'!AG337-('01_Доходи'!AG338+'01_Доходи'!AG339+'01_Доходи'!AG340+'01_Доходи'!AG341+'01_Доходи'!AG342+'01_Доходи'!AG343),0),IF($B$333="Лікар-педіатр",IF(AG337&gt;=Законод!$J$18,'01_Доходи'!AG337-('01_Доходи'!AG338+'01_Доходи'!AG339+'01_Доходи'!AG340+'01_Доходи'!AG341+'01_Доходи'!AG342+'01_Доходи'!AG343),0),IF($B$333="Лікар-терапевт",IF('01_Доходи'!AG337&gt;=Законод!$J$26,AG337-Законод!$I$27,0),0)))</f>
        <v>0</v>
      </c>
      <c r="AH344" s="767"/>
      <c r="AI344" s="188"/>
      <c r="AJ344" s="772"/>
      <c r="AK344" s="775"/>
      <c r="AL344" s="775"/>
      <c r="AM344" s="759"/>
      <c r="AN344" s="189">
        <f>IF(B333="Лікар загальної практики - сімейний лікар",L344*Законод!$C$9/4*Законод!$J$16,IF(B333="Лікар-педіатр",L344*Законод!$C$9/4*Законод!$J$16,IF(B333="Лікар-терапевт",L344*Законод!$C$9/4*Законод!$J$16,0)))</f>
        <v>0</v>
      </c>
      <c r="AO344" s="189">
        <f>IF(B333="Лікар загальної практики - сімейний лікар",S344*Законод!$C$9/4*Законод!$J$16,IF(B333="Лікар-педіатр",S344*Законод!$C$9/4*Законод!$J$16,IF(B333="Лікар-терапевт",S344*Законод!$C$9/4*Законод!$J$16,0)))</f>
        <v>0</v>
      </c>
      <c r="AP344" s="189">
        <f>IF(B333="Лікар загальної практики - сімейний лікар",S344*Законод!$C$9/4*Законод!$J$16,IF(B333="Лікар-педіатр",S344*Законод!$C$9/4*Законод!$J$16,IF(B333="Лікар-терапевт",S344*Законод!$C$9/4*Законод!$J$16,0)))</f>
        <v>0</v>
      </c>
      <c r="AQ344" s="189">
        <f>IF(B333="Лікар загальної практики - сімейний лікар",AG344*Законод!$C$9/4*Законод!$J$16,IF(B333="Лікар-педіатр",AG344*Законод!$C$9/4*Законод!$J$16,IF(B333="Лікар-терапевт",AG344*Законод!$C$9/4*Законод!$J$16,0)))</f>
        <v>0</v>
      </c>
      <c r="AR344" s="190">
        <f t="shared" ref="AR344" si="75">SUM(AN344:AQ344)</f>
        <v>0</v>
      </c>
    </row>
    <row r="345" spans="1:44" s="220" customFormat="1" ht="23.45" hidden="1" customHeight="1" thickBot="1" x14ac:dyDescent="0.3">
      <c r="A345" s="216"/>
      <c r="B345" s="217"/>
      <c r="C345" s="217"/>
      <c r="D345" s="217"/>
      <c r="E345" s="217"/>
      <c r="F345" s="218"/>
      <c r="G345" s="219"/>
      <c r="H345" s="219"/>
      <c r="L345" s="221"/>
      <c r="S345" s="221"/>
      <c r="Z345" s="221"/>
      <c r="AG345" s="221"/>
      <c r="AM345" s="222"/>
      <c r="AR345" s="223"/>
    </row>
    <row r="346" spans="1:44" s="164" customFormat="1" ht="27.6" hidden="1" customHeight="1" x14ac:dyDescent="0.3">
      <c r="A346" s="167">
        <f>A333+1</f>
        <v>25</v>
      </c>
      <c r="B346" s="763"/>
      <c r="C346" s="764"/>
      <c r="D346" s="765"/>
      <c r="E346" s="765"/>
      <c r="F346" s="207" t="s">
        <v>422</v>
      </c>
      <c r="G346" s="169">
        <f>IF($B$346="Лікар-педіатр",G349*L346,IF($B$346="Лікар-терапевт","х",IF($B$346="Лікар загальної практики - сімейний лікар",G349*L346,0)))</f>
        <v>0</v>
      </c>
      <c r="H346" s="169">
        <f>IF($B$346="Лікар-педіатр",H349*L346,IF($B$346="Лікар-терапевт","х",IF($B$346="Лікар загальної практики - сімейний лікар",H349*L346,0)))</f>
        <v>0</v>
      </c>
      <c r="I346" s="169">
        <f>IF($B$346="Лікар-педіатр","x",IF($B$346="Лікар-терапевт",I349*L346,IF($B$346="Лікар загальної практики - сімейний лікар",I349*L346,0)))</f>
        <v>0</v>
      </c>
      <c r="J346" s="169">
        <f>IF($B$346="Лікар-педіатр","x",IF($B$346="Лікар-терапевт",J349*L346,IF($B$346="Лікар загальної практики - сімейний лікар",J349*L346,0)))</f>
        <v>0</v>
      </c>
      <c r="K346" s="169">
        <f>IF($B$346="Лікар-педіатр","x",IF($B$346="Лікар-терапевт",K349*L346,IF($B$346="Лікар загальної практики - сімейний лікар",K349*L346,0)))</f>
        <v>0</v>
      </c>
      <c r="L346" s="542"/>
      <c r="M346" s="767"/>
      <c r="N346" s="169">
        <f>IF($B$346="Лікар-педіатр",N349*S346,IF($B$346="Лікар-терапевт","х",IF($B$346="Лікар загальної практики - сімейний лікар",N349*S346,0)))</f>
        <v>0</v>
      </c>
      <c r="O346" s="169">
        <f>IF($B$346="Лікар-педіатр",O349*S346,IF($B$346="Лікар-терапевт","х",IF($B$346="Лікар загальної практики - сімейний лікар",O349*S346,0)))</f>
        <v>0</v>
      </c>
      <c r="P346" s="169">
        <f>IF($B$346="Лікар-педіатр","x",IF($B$346="Лікар-терапевт",P349*S346,IF($B$346="Лікар загальної практики - сімейний лікар",P349*S346,0)))</f>
        <v>0</v>
      </c>
      <c r="Q346" s="169">
        <f>IF($B$346="Лікар-педіатр","x",IF($B$346="Лікар-терапевт",Q349*S346,IF($B$346="Лікар загальної практики - сімейний лікар",Q349*S346,0)))</f>
        <v>0</v>
      </c>
      <c r="R346" s="169">
        <f>IF($B$346="Лікар-педіатр","x",IF($B$346="Лікар-терапевт",R349*S346,IF($B$346="Лікар загальної практики - сімейний лікар",R349*S346,0)))</f>
        <v>0</v>
      </c>
      <c r="S346" s="542"/>
      <c r="T346" s="767"/>
      <c r="U346" s="169">
        <f>IF($B$346="Лікар-педіатр",U349*Z346,IF($B$346="Лікар-терапевт","х",IF($B$346="Лікар загальної практики - сімейний лікар",U349*Z346,0)))</f>
        <v>0</v>
      </c>
      <c r="V346" s="169">
        <f>IF($B$346="Лікар-педіатр",V349*Z346,IF($B$346="Лікар-терапевт","х",IF($B$346="Лікар загальної практики - сімейний лікар",V349*Z346,0)))</f>
        <v>0</v>
      </c>
      <c r="W346" s="169">
        <f>IF($B$346="Лікар-педіатр","x",IF($B$346="Лікар-терапевт",W349*Z346,IF($B$346="Лікар загальної практики - сімейний лікар",W349*Z346,0)))</f>
        <v>0</v>
      </c>
      <c r="X346" s="169">
        <f>IF($B$346="Лікар-педіатр","x",IF($B$346="Лікар-терапевт",X349*Z346,IF($B$346="Лікар загальної практики - сімейний лікар",X349*Z346,0)))</f>
        <v>0</v>
      </c>
      <c r="Y346" s="169">
        <f>IF($B$346="Лікар-педіатр","x",IF($B$346="Лікар-терапевт",Y349*Z346,IF($B$346="Лікар загальної практики - сімейний лікар",Y349*Z346,0)))</f>
        <v>0</v>
      </c>
      <c r="Z346" s="542"/>
      <c r="AA346" s="767"/>
      <c r="AB346" s="169">
        <f>IF($B$346="Лікар-педіатр",AB349*AG346,IF($B$346="Лікар-терапевт","х",IF($B$346="Лікар загальної практики - сімейний лікар",AB349*AG346,0)))</f>
        <v>0</v>
      </c>
      <c r="AC346" s="169">
        <f>IF($B$346="Лікар-педіатр",AC349*AG346,IF($B$346="Лікар-терапевт","х",IF($B$346="Лікар загальної практики - сімейний лікар",AC349*AG346,0)))</f>
        <v>0</v>
      </c>
      <c r="AD346" s="169">
        <f>IF($B$346="Лікар-педіатр","x",IF($B$346="Лікар-терапевт",AD349*AG346,IF($B$346="Лікар загальної практики - сімейний лікар",AD349*AG346,0)))</f>
        <v>0</v>
      </c>
      <c r="AE346" s="169">
        <f>IF($B$346="Лікар-педіатр","x",IF($B$346="Лікар-терапевт",AE349*AG346,IF($B$346="Лікар загальної практики - сімейний лікар",AE349*AG346,0)))</f>
        <v>0</v>
      </c>
      <c r="AF346" s="169">
        <f>IF($B$346="Лікар-педіатр","x",IF($B$346="Лікар-терапевт",AF349*AG346,IF($B$346="Лікар загальної практики - сімейний лікар",AF349*AG346,0)))</f>
        <v>0</v>
      </c>
      <c r="AG346" s="542"/>
      <c r="AH346" s="767"/>
      <c r="AI346" s="525">
        <f>A346</f>
        <v>25</v>
      </c>
      <c r="AJ346" s="770">
        <f>B346</f>
        <v>0</v>
      </c>
      <c r="AK346" s="773">
        <f>C346</f>
        <v>0</v>
      </c>
      <c r="AL346" s="773">
        <f>D346</f>
        <v>0</v>
      </c>
      <c r="AM346" s="760" t="s">
        <v>568</v>
      </c>
      <c r="AN346" s="778">
        <f>SUM(AN351:AN357)</f>
        <v>0</v>
      </c>
      <c r="AO346" s="778">
        <f>SUM(AO351:AO357)</f>
        <v>0</v>
      </c>
      <c r="AP346" s="778">
        <f>SUM(AP351:AP357)</f>
        <v>0</v>
      </c>
      <c r="AQ346" s="778">
        <f>SUM(AQ351:AQ357)</f>
        <v>0</v>
      </c>
      <c r="AR346" s="781">
        <f>SUM(AN346:AQ350)</f>
        <v>0</v>
      </c>
    </row>
    <row r="347" spans="1:44" s="52" customFormat="1" ht="28.15" hidden="1" customHeight="1" x14ac:dyDescent="0.25">
      <c r="A347" s="170"/>
      <c r="B347" s="763"/>
      <c r="C347" s="764"/>
      <c r="D347" s="765"/>
      <c r="E347" s="765"/>
      <c r="F347" s="207" t="s">
        <v>423</v>
      </c>
      <c r="G347" s="169">
        <f>IF($B$346="Лікар-педіатр",G349*L347,IF($B$346="Лікар-терапевт","х",IF($B$346="Лікар загальної практики - сімейний лікар",G349*L347,0)))</f>
        <v>0</v>
      </c>
      <c r="H347" s="169">
        <f>IF($B$346="Лікар-педіатр",H349*L347,IF($B$346="Лікар-терапевт","х",IF($B$346="Лікар загальної практики - сімейний лікар",H349*L347,0)))</f>
        <v>0</v>
      </c>
      <c r="I347" s="169">
        <f>IF($B$346="Лікар-педіатр","x",IF($B$346="Лікар-терапевт",I349*L347,IF($B$346="Лікар загальної практики - сімейний лікар",I349*L347,0)))</f>
        <v>0</v>
      </c>
      <c r="J347" s="169">
        <f>IF($B$346="Лікар-педіатр","x",IF($B$346="Лікар-терапевт",J349*L347,IF($B$346="Лікар загальної практики - сімейний лікар",J349*L347,0)))</f>
        <v>0</v>
      </c>
      <c r="K347" s="169">
        <f>IF($B$346="Лікар-педіатр","x",IF($B$346="Лікар-терапевт",K349*L347,IF($B$346="Лікар загальної практики - сімейний лікар",K349*L347,0)))</f>
        <v>0</v>
      </c>
      <c r="L347" s="542"/>
      <c r="M347" s="767"/>
      <c r="N347" s="169">
        <f>IF($B$346="Лікар-педіатр",N349*S347,IF($B$346="Лікар-терапевт","х",IF($B$346="Лікар загальної практики - сімейний лікар",N349*S347,0)))</f>
        <v>0</v>
      </c>
      <c r="O347" s="169">
        <f>IF($B$346="Лікар-педіатр",O349*S347,IF($B$346="Лікар-терапевт","х",IF($B$346="Лікар загальної практики - сімейний лікар",O349*S347,0)))</f>
        <v>0</v>
      </c>
      <c r="P347" s="169">
        <f>IF($B$346="Лікар-педіатр","x",IF($B$346="Лікар-терапевт",P349*S347,IF($B$346="Лікар загальної практики - сімейний лікар",P349*S347,0)))</f>
        <v>0</v>
      </c>
      <c r="Q347" s="169">
        <f>IF($B$346="Лікар-педіатр","x",IF($B$346="Лікар-терапевт",Q349*S347,IF($B$346="Лікар загальної практики - сімейний лікар",Q349*S347,0)))</f>
        <v>0</v>
      </c>
      <c r="R347" s="169">
        <f>IF($B$346="Лікар-педіатр","x",IF($B$346="Лікар-терапевт",R349*S347,IF($B$346="Лікар загальної практики - сімейний лікар",R349*S347,0)))</f>
        <v>0</v>
      </c>
      <c r="S347" s="542"/>
      <c r="T347" s="767"/>
      <c r="U347" s="169">
        <f>IF($B$346="Лікар-педіатр",U349*Z347,IF($B$346="Лікар-терапевт","х",IF($B$346="Лікар загальної практики - сімейний лікар",U349*Z347,0)))</f>
        <v>0</v>
      </c>
      <c r="V347" s="169">
        <f>IF($B$346="Лікар-педіатр",V349*Z347,IF($B$346="Лікар-терапевт","х",IF($B$346="Лікар загальної практики - сімейний лікар",V349*Z347,0)))</f>
        <v>0</v>
      </c>
      <c r="W347" s="169">
        <f>IF($B$346="Лікар-педіатр","x",IF($B$346="Лікар-терапевт",W349*Z347,IF($B$346="Лікар загальної практики - сімейний лікар",W349*Z347,0)))</f>
        <v>0</v>
      </c>
      <c r="X347" s="169">
        <f>IF($B$346="Лікар-педіатр","x",IF($B$346="Лікар-терапевт",X349*Z347,IF($B$346="Лікар загальної практики - сімейний лікар",X349*Z347,0)))</f>
        <v>0</v>
      </c>
      <c r="Y347" s="169">
        <f>IF($B$346="Лікар-педіатр","x",IF($B$346="Лікар-терапевт",Y349*Z347,IF($B$346="Лікар загальної практики - сімейний лікар",Y349*Z347,0)))</f>
        <v>0</v>
      </c>
      <c r="Z347" s="542"/>
      <c r="AA347" s="767"/>
      <c r="AB347" s="169">
        <f>IF($B$346="Лікар-педіатр",AB349*AG347,IF($B$346="Лікар-терапевт","х",IF($B$346="Лікар загальної практики - сімейний лікар",AB349*AG347,0)))</f>
        <v>0</v>
      </c>
      <c r="AC347" s="169">
        <f>IF($B$346="Лікар-педіатр",AC349*AG347,IF($B$346="Лікар-терапевт","х",IF($B$346="Лікар загальної практики - сімейний лікар",AC349*AG347,0)))</f>
        <v>0</v>
      </c>
      <c r="AD347" s="169">
        <f>IF($B$346="Лікар-педіатр","x",IF($B$346="Лікар-терапевт",AD349*AG347,IF($B$346="Лікар загальної практики - сімейний лікар",AD349*AG347,0)))</f>
        <v>0</v>
      </c>
      <c r="AE347" s="169">
        <f>IF($B$346="Лікар-педіатр","x",IF($B$346="Лікар-терапевт",AE349*AG347,IF($B$346="Лікар загальної практики - сімейний лікар",AE349*AG347,0)))</f>
        <v>0</v>
      </c>
      <c r="AF347" s="169">
        <f>IF($B$346="Лікар-педіатр","x",IF($B$346="Лікар-терапевт",AF349*AG347,IF($B$346="Лікар загальної практики - сімейний лікар",AF349*AG347,0)))</f>
        <v>0</v>
      </c>
      <c r="AG347" s="542"/>
      <c r="AH347" s="767"/>
      <c r="AI347" s="171"/>
      <c r="AJ347" s="771"/>
      <c r="AK347" s="774"/>
      <c r="AL347" s="774"/>
      <c r="AM347" s="761"/>
      <c r="AN347" s="779"/>
      <c r="AO347" s="779"/>
      <c r="AP347" s="779"/>
      <c r="AQ347" s="779"/>
      <c r="AR347" s="782"/>
    </row>
    <row r="348" spans="1:44" s="92" customFormat="1" ht="31.15" hidden="1" customHeight="1" x14ac:dyDescent="0.25">
      <c r="A348" s="213"/>
      <c r="B348" s="763"/>
      <c r="C348" s="764"/>
      <c r="D348" s="765"/>
      <c r="E348" s="765"/>
      <c r="F348" s="214" t="s">
        <v>424</v>
      </c>
      <c r="G348" s="172">
        <f>IF(B346="Лікар загальної практики - сімейний лікар"," ",IF(B346="Лікар-педіатр"," ",IF(B346="Лікар-терапевт","х",0)))</f>
        <v>0</v>
      </c>
      <c r="H348" s="172">
        <f>IF(B346="Лікар загальної практики - сімейний лікар"," ",IF(B346="Лікар-педіатр"," ",IF(B346="Лікар-терапевт","х",0)))</f>
        <v>0</v>
      </c>
      <c r="I348" s="172">
        <f>IF(B346="Лікар загальної практики - сімейний лікар"," ",IF(B346="Лікар-педіатр","х",IF(B346="Лікар-терапевт"," ",0)))</f>
        <v>0</v>
      </c>
      <c r="J348" s="172">
        <f>IF(B346="Лікар загальної практики - сімейний лікар"," ",IF(B346="Лікар-педіатр","х",IF(B346="Лікар-терапевт"," ",0)))</f>
        <v>0</v>
      </c>
      <c r="K348" s="172">
        <f>IF(B346="Лікар загальної практики - сімейний лікар"," ",IF(B346="Лікар-педіатр","х",IF(B346="Лікар-терапевт"," ",0)))</f>
        <v>0</v>
      </c>
      <c r="L348" s="173">
        <f>SUM(G348:K348)</f>
        <v>0</v>
      </c>
      <c r="M348" s="767"/>
      <c r="N348" s="172">
        <f>IF(B346="Лікар загальної практики - сімейний лікар"," ",IF(B346="Лікар-педіатр"," ",IF(B346="Лікар-терапевт","х",0)))</f>
        <v>0</v>
      </c>
      <c r="O348" s="172">
        <f>IF(B346="Лікар загальної практики - сімейний лікар"," ",IF(B346="Лікар-педіатр"," ",IF(B346="Лікар-терапевт","х",0)))</f>
        <v>0</v>
      </c>
      <c r="P348" s="172">
        <f>IF(B346="Лікар загальної практики - сімейний лікар"," ",IF(B346="Лікар-педіатр","х",IF(B346="Лікар-терапевт"," ",0)))</f>
        <v>0</v>
      </c>
      <c r="Q348" s="172">
        <f>IF(B346="Лікар загальної практики - сімейний лікар"," ",IF(B346="Лікар-педіатр","х",IF(B346="Лікар-терапевт"," ",0)))</f>
        <v>0</v>
      </c>
      <c r="R348" s="172">
        <f>IF(B346="Лікар загальної практики - сімейний лікар"," ",IF(B346="Лікар-педіатр","х",IF(B346="Лікар-терапевт"," ",0)))</f>
        <v>0</v>
      </c>
      <c r="S348" s="173">
        <f>SUM(N348:R348)</f>
        <v>0</v>
      </c>
      <c r="T348" s="767"/>
      <c r="U348" s="172">
        <f>IF(B346="Лікар загальної практики - сімейний лікар"," ",IF(B346="Лікар-педіатр"," ",IF(B346="Лікар-терапевт","х",0)))</f>
        <v>0</v>
      </c>
      <c r="V348" s="172">
        <f>IF(B346="Лікар загальної практики - сімейний лікар"," ",IF(B346="Лікар-педіатр"," ",IF(B346="Лікар-терапевт","х",0)))</f>
        <v>0</v>
      </c>
      <c r="W348" s="172">
        <f>IF(B346="Лікар загальної практики - сімейний лікар"," ",IF(B346="Лікар-педіатр","х",IF(B346="Лікар-терапевт"," ",0)))</f>
        <v>0</v>
      </c>
      <c r="X348" s="172">
        <f>IF(B346="Лікар загальної практики - сімейний лікар"," ",IF(B346="Лікар-педіатр","х",IF(B346="Лікар-терапевт"," ",0)))</f>
        <v>0</v>
      </c>
      <c r="Y348" s="172">
        <f>IF(B346="Лікар загальної практики - сімейний лікар"," ",IF(B346="Лікар-педіатр","х",IF(B346="Лікар-терапевт"," ",0)))</f>
        <v>0</v>
      </c>
      <c r="Z348" s="173">
        <f>SUM(U348:Y348)</f>
        <v>0</v>
      </c>
      <c r="AA348" s="767"/>
      <c r="AB348" s="172">
        <f>IF(B346="Лікар загальної практики - сімейний лікар"," ",IF(B346="Лікар-педіатр"," ",IF(B346="Лікар-терапевт","х",0)))</f>
        <v>0</v>
      </c>
      <c r="AC348" s="172">
        <f>IF(B346="Лікар загальної практики - сімейний лікар"," ",IF(B346="Лікар-педіатр"," ",IF(B346="Лікар-терапевт","х",0)))</f>
        <v>0</v>
      </c>
      <c r="AD348" s="172">
        <f>IF(B346="Лікар загальної практики - сімейний лікар"," ",IF(B346="Лікар-педіатр","х",IF(B346="Лікар-терапевт"," ",0)))</f>
        <v>0</v>
      </c>
      <c r="AE348" s="172">
        <f>IF(B346="Лікар загальної практики - сімейний лікар"," ",IF(B346="Лікар-педіатр","х",IF(B346="Лікар-терапевт"," ",0)))</f>
        <v>0</v>
      </c>
      <c r="AF348" s="172">
        <f>IF(B346="Лікар загальної практики - сімейний лікар"," ",IF(B346="Лікар-педіатр","х",IF(B346="Лікар-терапевт"," ",0)))</f>
        <v>0</v>
      </c>
      <c r="AG348" s="173">
        <f>SUM(AB348:AF348)</f>
        <v>0</v>
      </c>
      <c r="AH348" s="767"/>
      <c r="AI348" s="215"/>
      <c r="AJ348" s="771"/>
      <c r="AK348" s="774"/>
      <c r="AL348" s="774"/>
      <c r="AM348" s="761"/>
      <c r="AN348" s="779"/>
      <c r="AO348" s="779"/>
      <c r="AP348" s="779"/>
      <c r="AQ348" s="779"/>
      <c r="AR348" s="782"/>
    </row>
    <row r="349" spans="1:44" s="52" customFormat="1" ht="31.9" hidden="1" customHeight="1" thickBot="1" x14ac:dyDescent="0.3">
      <c r="A349" s="170"/>
      <c r="B349" s="763"/>
      <c r="C349" s="764"/>
      <c r="D349" s="765"/>
      <c r="E349" s="765"/>
      <c r="F349" s="209" t="s">
        <v>161</v>
      </c>
      <c r="G349" s="176">
        <f>IF($B$346="Лікар-педіатр",G348/L348,IF($B$346="Лікар-терапевт","х",IF($B$346="Лікар загальної практики - сімейний лікар",G348/L348,0)))</f>
        <v>0</v>
      </c>
      <c r="H349" s="176">
        <f>IF($B$346="Лікар-педіатр",H348/L348,IF($B$346="Лікар-терапевт","х",IF($B$346="Лікар загальної практики - сімейний лікар",H348/L348,0)))</f>
        <v>0</v>
      </c>
      <c r="I349" s="176">
        <f>IF($B$346="Лікар-педіатр","x",IF($B$346="Лікар-терапевт",I348/L348,IF($B$346="Лікар загальної практики - сімейний лікар",I348/L348,0)))</f>
        <v>0</v>
      </c>
      <c r="J349" s="176">
        <f>IF($B$346="Лікар-педіатр","x",IF($B$346="Лікар-терапевт",J348/L348,IF($B$346="Лікар загальної практики - сімейний лікар",J348/L348,0)))</f>
        <v>0</v>
      </c>
      <c r="K349" s="176">
        <f>IF($B$346="Лікар-педіатр","x",IF($B$346="Лікар-терапевт",K348/L348,IF($B$346="Лікар загальної практики - сімейний лікар",K348/L348,0)))</f>
        <v>0</v>
      </c>
      <c r="L349" s="176">
        <f>SUM(G349:K349)</f>
        <v>0</v>
      </c>
      <c r="M349" s="767"/>
      <c r="N349" s="176">
        <f>IF($B$346="Лікар-педіатр",N348/S348,IF($B$346="Лікар-терапевт","х",IF($B$346="Лікар загальної практики - сімейний лікар",N348/S348,0)))</f>
        <v>0</v>
      </c>
      <c r="O349" s="176">
        <f>IF($B$346="Лікар-педіатр",O348/S348,IF($B$346="Лікар-терапевт","х",IF($B$346="Лікар загальної практики - сімейний лікар",O348/S348,0)))</f>
        <v>0</v>
      </c>
      <c r="P349" s="176">
        <f>IF($B$346="Лікар-педіатр","x",IF($B$346="Лікар-терапевт",P348/S348,IF($B$346="Лікар загальної практики - сімейний лікар",P348/S348,0)))</f>
        <v>0</v>
      </c>
      <c r="Q349" s="176">
        <f>IF($B$346="Лікар-педіатр","x",IF($B$346="Лікар-терапевт",Q348/S348,IF($B$346="Лікар загальної практики - сімейний лікар",Q348/S348,0)))</f>
        <v>0</v>
      </c>
      <c r="R349" s="176">
        <f>IF($B$346="Лікар-педіатр","x",IF($B$346="Лікар-терапевт",R348/S348,IF($B$346="Лікар загальної практики - сімейний лікар",R348/S348,0)))</f>
        <v>0</v>
      </c>
      <c r="S349" s="176">
        <f>SUM(N349:R349)</f>
        <v>0</v>
      </c>
      <c r="T349" s="767"/>
      <c r="U349" s="176">
        <f>IF($B$346="Лікар-педіатр",U348/Z348,IF($B$346="Лікар-терапевт","х",IF($B$346="Лікар загальної практики - сімейний лікар",U348/Z348,0)))</f>
        <v>0</v>
      </c>
      <c r="V349" s="176">
        <f>IF($B$346="Лікар-педіатр",V348/Z348,IF($B$346="Лікар-терапевт","х",IF($B$346="Лікар загальної практики - сімейний лікар",V348/Z348,0)))</f>
        <v>0</v>
      </c>
      <c r="W349" s="176">
        <f>IF($B$346="Лікар-педіатр","x",IF($B$346="Лікар-терапевт",W348/Z348,IF($B$346="Лікар загальної практики - сімейний лікар",W348/Z348,0)))</f>
        <v>0</v>
      </c>
      <c r="X349" s="176">
        <f>IF($B$346="Лікар-педіатр","x",IF($B$346="Лікар-терапевт",X348/Z348,IF($B$346="Лікар загальної практики - сімейний лікар",X348/Z348,0)))</f>
        <v>0</v>
      </c>
      <c r="Y349" s="176">
        <f>IF($B$346="Лікар-педіатр","x",IF($B$346="Лікар-терапевт",Y348/Z348,IF($B$346="Лікар загальної практики - сімейний лікар",Y348/Z348,0)))</f>
        <v>0</v>
      </c>
      <c r="Z349" s="176">
        <f>SUM(U349:Y349)</f>
        <v>0</v>
      </c>
      <c r="AA349" s="767"/>
      <c r="AB349" s="176">
        <f>IF($B$346="Лікар-педіатр",AB348/AG348,IF($B$346="Лікар-терапевт","х",IF($B$346="Лікар загальної практики - сімейний лікар",AB348/AG348,0)))</f>
        <v>0</v>
      </c>
      <c r="AC349" s="176">
        <f>IF($B$346="Лікар-педіатр",AC348/AG348,IF($B$346="Лікар-терапевт","х",IF($B$346="Лікар загальної практики - сімейний лікар",AC348/AG348,0)))</f>
        <v>0</v>
      </c>
      <c r="AD349" s="176">
        <f>IF($B$346="Лікар-педіатр","x",IF($B$346="Лікар-терапевт",AD348/AG348,IF($B$346="Лікар загальної практики - сімейний лікар",AD348/AG348,0)))</f>
        <v>0</v>
      </c>
      <c r="AE349" s="176">
        <f>IF($B$346="Лікар-педіатр","x",IF($B$346="Лікар-терапевт",AE348/AG348,IF($B$346="Лікар загальної практики - сімейний лікар",AE348/AG348,0)))</f>
        <v>0</v>
      </c>
      <c r="AF349" s="176">
        <f>IF($B$346="Лікар-педіатр","x",IF($B$346="Лікар-терапевт",AF348/AG348,IF($B$346="Лікар загальної практики - сімейний лікар",AF348/AG348,0)))</f>
        <v>0</v>
      </c>
      <c r="AG349" s="176">
        <f>SUM(AB349:AF349)</f>
        <v>0</v>
      </c>
      <c r="AH349" s="767"/>
      <c r="AI349" s="174"/>
      <c r="AJ349" s="771"/>
      <c r="AK349" s="774"/>
      <c r="AL349" s="774"/>
      <c r="AM349" s="761"/>
      <c r="AN349" s="779"/>
      <c r="AO349" s="779"/>
      <c r="AP349" s="779"/>
      <c r="AQ349" s="779"/>
      <c r="AR349" s="782"/>
    </row>
    <row r="350" spans="1:44" s="52" customFormat="1" ht="45" hidden="1" customHeight="1" thickBot="1" x14ac:dyDescent="0.3">
      <c r="A350" s="170"/>
      <c r="B350" s="763"/>
      <c r="C350" s="764"/>
      <c r="D350" s="765"/>
      <c r="E350" s="766"/>
      <c r="F350" s="177" t="s">
        <v>425</v>
      </c>
      <c r="G350" s="178">
        <f>IF($B$346="Лікар загальної практики - сімейний лікар",AVERAGE(G346:G348),IF($B$346="Лікар-педіатр",AVERAGE(G346:G348),IF($B$346="Лікар-терапевт","х",0)))</f>
        <v>0</v>
      </c>
      <c r="H350" s="178">
        <f>IF($B$346="Лікар загальної практики - сімейний лікар",AVERAGE(H346:H348),IF($B$346="Лікар-педіатр",AVERAGE(H346:H348),IF($B$346="Лікар-терапевт","х",0)))</f>
        <v>0</v>
      </c>
      <c r="I350" s="178">
        <f>IF($B$346="Лікар загальної практики - сімейний лікар",AVERAGE(I346:I348),IF($B$346="Лікар-педіатр","x",IF($B$346="Лікар-терапевт",AVERAGE(I346:I348),0)))</f>
        <v>0</v>
      </c>
      <c r="J350" s="178">
        <f>IF($B$346="Лікар загальної практики - сімейний лікар",AVERAGE(J346:J348),IF($B$346="Лікар-педіатр","x",IF($B$346="Лікар-терапевт",AVERAGE(J346:J348),0)))</f>
        <v>0</v>
      </c>
      <c r="K350" s="178">
        <f>IF($B$346="Лікар загальної практики - сімейний лікар",AVERAGE(K346:K348),IF($B$346="Лікар-педіатр","x",IF($B$346="Лікар-терапевт",AVERAGE(K346:K348),0)))</f>
        <v>0</v>
      </c>
      <c r="L350" s="179">
        <f>SUM(G350:K350)</f>
        <v>0</v>
      </c>
      <c r="M350" s="768"/>
      <c r="N350" s="178">
        <f>IF($B$346="Лікар загальної практики - сімейний лікар",AVERAGE(N346:N348),IF($B$346="Лікар-педіатр",AVERAGE(N346:N348),IF($B$346="Лікар-терапевт","х",0)))</f>
        <v>0</v>
      </c>
      <c r="O350" s="178">
        <f>IF($B$346="Лікар загальної практики - сімейний лікар",AVERAGE(O346:O348),IF($B$346="Лікар-педіатр",AVERAGE(O346:O348),IF($B$346="Лікар-терапевт","х",0)))</f>
        <v>0</v>
      </c>
      <c r="P350" s="178">
        <f>IF($B$346="Лікар загальної практики - сімейний лікар",AVERAGE(P346:P348),IF($B$346="Лікар-педіатр","x",IF($B$346="Лікар-терапевт",AVERAGE(P346:P348),0)))</f>
        <v>0</v>
      </c>
      <c r="Q350" s="178">
        <f>IF($B$346="Лікар загальної практики - сімейний лікар",AVERAGE(Q346:Q348),IF($B$346="Лікар-педіатр","x",IF($B$346="Лікар-терапевт",AVERAGE(Q346:Q348),0)))</f>
        <v>0</v>
      </c>
      <c r="R350" s="178">
        <f>IF($B$346="Лікар загальної практики - сімейний лікар",AVERAGE(R346:R348),IF($B$346="Лікар-педіатр","x",IF($B$346="Лікар-терапевт",AVERAGE(R346:R348),0)))</f>
        <v>0</v>
      </c>
      <c r="S350" s="179">
        <f>SUM(N350:R350)</f>
        <v>0</v>
      </c>
      <c r="T350" s="768"/>
      <c r="U350" s="178">
        <f>IF($B$346="Лікар загальної практики - сімейний лікар",AVERAGE(U346:U348),IF($B$346="Лікар-педіатр",AVERAGE(U346:U348),IF($B$346="Лікар-терапевт","х",0)))</f>
        <v>0</v>
      </c>
      <c r="V350" s="178">
        <f>IF($B$346="Лікар загальної практики - сімейний лікар",AVERAGE(V346:V348),IF($B$346="Лікар-педіатр",AVERAGE(V346:V348),IF($B$346="Лікар-терапевт","х",0)))</f>
        <v>0</v>
      </c>
      <c r="W350" s="178">
        <f>IF($B$346="Лікар загальної практики - сімейний лікар",AVERAGE(W346:W348),IF($B$346="Лікар-педіатр","x",IF($B$346="Лікар-терапевт",AVERAGE(W346:W348),0)))</f>
        <v>0</v>
      </c>
      <c r="X350" s="178">
        <f>IF($B$346="Лікар загальної практики - сімейний лікар",AVERAGE(X346:X348),IF($B$346="Лікар-педіатр","x",IF($B$346="Лікар-терапевт",AVERAGE(X346:X348),0)))</f>
        <v>0</v>
      </c>
      <c r="Y350" s="178">
        <f>IF($B$346="Лікар загальної практики - сімейний лікар",AVERAGE(Y346:Y348),IF($B$346="Лікар-педіатр","x",IF($B$346="Лікар-терапевт",AVERAGE(Y346:Y348),0)))</f>
        <v>0</v>
      </c>
      <c r="Z350" s="179">
        <f>SUM(U350:Y350)</f>
        <v>0</v>
      </c>
      <c r="AA350" s="768"/>
      <c r="AB350" s="178">
        <f>IF($B$346="Лікар загальної практики - сімейний лікар",AVERAGE(AB346:AB348),IF($B$346="Лікар-педіатр",AVERAGE(AB346:AB348),IF($B$346="Лікар-терапевт","х",0)))</f>
        <v>0</v>
      </c>
      <c r="AC350" s="178">
        <f>IF($B$346="Лікар загальної практики - сімейний лікар",AVERAGE(AC346:AC348),IF($B$346="Лікар-педіатр",AVERAGE(AC346:AC348),IF($B$346="Лікар-терапевт","х",0)))</f>
        <v>0</v>
      </c>
      <c r="AD350" s="178">
        <f>IF($B$346="Лікар загальної практики - сімейний лікар",AVERAGE(AD346:AD348),IF($B$346="Лікар-педіатр","x",IF($B$346="Лікар-терапевт",AVERAGE(AD346:AD348),0)))</f>
        <v>0</v>
      </c>
      <c r="AE350" s="178">
        <f>IF($B$346="Лікар загальної практики - сімейний лікар",AVERAGE(AE346:AE348),IF($B$346="Лікар-педіатр","x",IF($B$346="Лікар-терапевт",AVERAGE(AE346:AE348),0)))</f>
        <v>0</v>
      </c>
      <c r="AF350" s="178">
        <f>IF($B$346="Лікар загальної практики - сімейний лікар",AVERAGE(AF346:AF348),IF($B$346="Лікар-педіатр","x",IF($B$346="Лікар-терапевт",AVERAGE(AF346:AF348),0)))</f>
        <v>0</v>
      </c>
      <c r="AG350" s="179">
        <f>SUM(AB350:AF350)</f>
        <v>0</v>
      </c>
      <c r="AH350" s="769"/>
      <c r="AI350" s="174"/>
      <c r="AJ350" s="771"/>
      <c r="AK350" s="774"/>
      <c r="AL350" s="774"/>
      <c r="AM350" s="762"/>
      <c r="AN350" s="780"/>
      <c r="AO350" s="780"/>
      <c r="AP350" s="780"/>
      <c r="AQ350" s="780"/>
      <c r="AR350" s="783"/>
    </row>
    <row r="351" spans="1:44" s="52" customFormat="1" ht="40.5" hidden="1" x14ac:dyDescent="0.25">
      <c r="A351" s="170"/>
      <c r="B351" s="763"/>
      <c r="C351" s="764"/>
      <c r="D351" s="765"/>
      <c r="E351" s="765"/>
      <c r="F351" s="210" t="str">
        <f>IF(B346="Лікар-педіатр",Законод!$C$17,IF(B346="Лікар загальної практики - сімейний лікар",Законод!$C$21,IF(B346="Лікар-терапевт",Законод!$C$25,"х")))</f>
        <v>х</v>
      </c>
      <c r="G351" s="181">
        <f>IF($B$346="Лікар загальної практики - сімейний лікар",IF(L350&lt;=Законод!$C$22,G350,Законод!$C$22*'01_Доходи'!G349),IF($B$346="Лікар-педіатр",IF(L350&lt;=Законод!$C$18,G350,Законод!$C$18*'01_Доходи'!G349),IF($B$346="Лікар-терапевт","x",0)))</f>
        <v>0</v>
      </c>
      <c r="H351" s="181">
        <f>IF($B$346="Лікар загальної практики - сімейний лікар",IF(L350&lt;=Законод!$C$22,H350,Законод!$C$22*'01_Доходи'!H349),IF($B$346="Лікар-педіатр",IF(L350&lt;=Законод!$C$18,H350,Законод!$C$18*'01_Доходи'!H349),IF($B$346="Лікар-терапевт","x",0)))</f>
        <v>0</v>
      </c>
      <c r="I351" s="181">
        <f>IF($B$346="Лікар загальної практики - сімейний лікар",IF(L350&lt;=Законод!$C$22,I350,Законод!$C$22*'01_Доходи'!I349),IF($B$346="Лікар-педіатр","x",IF($B$346="Лікар-терапевт",IF(L350&lt;=Законод!$C$26,I350,Законод!$C$26*'01_Доходи'!I349),0)))</f>
        <v>0</v>
      </c>
      <c r="J351" s="181">
        <f>IF($B$346="Лікар загальної практики - сімейний лікар",IF(L350&lt;=Законод!$C$22,J350,Законод!$C$22*'01_Доходи'!J349),IF($B$346="Лікар-педіатр","x",IF($B$346="Лікар-терапевт",IF(L350&lt;=Законод!$C$26,J350,Законод!$C$26*'01_Доходи'!J349),0)))</f>
        <v>0</v>
      </c>
      <c r="K351" s="181">
        <f>IF($B$346="Лікар загальної практики - сімейний лікар",IF(L350&lt;=Законод!$C$22,K350,Законод!$C$22*'01_Доходи'!K349),IF($B$346="Лікар-педіатр","x",IF($B$346="Лікар-терапевт",IF(L350&lt;=Законод!$C$26,K350,Законод!$C$26*'01_Доходи'!K349),0)))</f>
        <v>0</v>
      </c>
      <c r="L351" s="182">
        <f>SUM(G351:K351)</f>
        <v>0</v>
      </c>
      <c r="M351" s="767"/>
      <c r="N351" s="181">
        <f>IF($B$346="Лікар загальної практики - сімейний лікар",IF(S350&lt;=Законод!$C$22,N350,Законод!$C$22*'01_Доходи'!N349),IF($B$346="Лікар-педіатр",IF(S350&lt;=Законод!$C$18,N350,Законод!$C$18*'01_Доходи'!N349),IF($B$346="Лікар-терапевт","x",0)))</f>
        <v>0</v>
      </c>
      <c r="O351" s="181">
        <f>IF($B$346="Лікар загальної практики - сімейний лікар",IF(S350&lt;=Законод!$C$22,O350,Законод!$C$22*'01_Доходи'!O349),IF($B$346="Лікар-педіатр",IF(S350&lt;=Законод!$C$18,O350,Законод!$C$18*'01_Доходи'!O349),IF($B$346="Лікар-терапевт","x",0)))</f>
        <v>0</v>
      </c>
      <c r="P351" s="181">
        <f>IF($B$346="Лікар загальної практики - сімейний лікар",IF(S350&lt;=Законод!$C$22,P350,Законод!$C$22*'01_Доходи'!P349),IF($B$346="Лікар-педіатр","x",IF($B$346="Лікар-терапевт",IF(S350&lt;=Законод!$C$26,P350,Законод!$C$26*'01_Доходи'!P349),0)))</f>
        <v>0</v>
      </c>
      <c r="Q351" s="181">
        <f>IF($B$346="Лікар загальної практики - сімейний лікар",IF(S350&lt;=Законод!$C$22,Q350,Законод!$C$22*'01_Доходи'!Q349),IF($B$346="Лікар-педіатр","x",IF($B$346="Лікар-терапевт",IF(S350&lt;=Законод!$C$26,Q350,Законод!$C$26*'01_Доходи'!Q349),0)))</f>
        <v>0</v>
      </c>
      <c r="R351" s="181">
        <f>IF($B$346="Лікар загальної практики - сімейний лікар",IF(S350&lt;=Законод!$C$22,R350,Законод!$C$22*'01_Доходи'!R349),IF($B$346="Лікар-педіатр","x",IF($B$346="Лікар-терапевт",IF(S350&lt;=Законод!$C$26,R350,Законод!$C$26*'01_Доходи'!R349),0)))</f>
        <v>0</v>
      </c>
      <c r="S351" s="182">
        <f>SUM(N351:R351)</f>
        <v>0</v>
      </c>
      <c r="T351" s="767"/>
      <c r="U351" s="181">
        <f>IF($B$346="Лікар загальної практики - сімейний лікар",IF(Z350&lt;=Законод!$C$22,U350,Законод!$C$22*'01_Доходи'!U349),IF($B$346="Лікар-педіатр",IF(Z350&lt;=Законод!$C$18,U350,Законод!$C$18*'01_Доходи'!U349),IF($B$346="Лікар-терапевт","x",0)))</f>
        <v>0</v>
      </c>
      <c r="V351" s="181">
        <f>IF($B$346="Лікар загальної практики - сімейний лікар",IF(Z350&lt;=Законод!$C$22,V350,Законод!$C$22*'01_Доходи'!V349),IF($B$346="Лікар-педіатр",IF(Z350&lt;=Законод!$C$18,V350,Законод!$C$18*'01_Доходи'!V349),IF($B$346="Лікар-терапевт","x",0)))</f>
        <v>0</v>
      </c>
      <c r="W351" s="181">
        <f>IF($B$346="Лікар загальної практики - сімейний лікар",IF(Z350&lt;=Законод!$C$22,W350,Законод!$C$22*'01_Доходи'!W349),IF($B$346="Лікар-педіатр","x",IF($B$346="Лікар-терапевт",IF(Z350&lt;=Законод!$C$26,W350,Законод!$C$26*'01_Доходи'!W349),0)))</f>
        <v>0</v>
      </c>
      <c r="X351" s="181">
        <f>IF($B$346="Лікар загальної практики - сімейний лікар",IF(Z350&lt;=Законод!$C$22,X350,Законод!$C$22*'01_Доходи'!X349),IF($B$346="Лікар-педіатр","x",IF($B$346="Лікар-терапевт",IF(Z350&lt;=Законод!$C$26,X350,Законод!$C$26*'01_Доходи'!X349),0)))</f>
        <v>0</v>
      </c>
      <c r="Y351" s="181">
        <f>IF($B$346="Лікар загальної практики - сімейний лікар",IF(Z350&lt;=Законод!$C$22,Y350,Законод!$C$22*'01_Доходи'!Y349),IF($B$346="Лікар-педіатр","x",IF($B$346="Лікар-терапевт",IF(Z350&lt;=Законод!$C$26,Y350,Законод!$C$26*'01_Доходи'!Y349),0)))</f>
        <v>0</v>
      </c>
      <c r="Z351" s="182">
        <f>SUM(U351:Y351)</f>
        <v>0</v>
      </c>
      <c r="AA351" s="767"/>
      <c r="AB351" s="181">
        <f>IF($B$346="Лікар загальної практики - сімейний лікар",IF(AG350&lt;=Законод!$C$22,AB350,Законод!$C$22*'01_Доходи'!AB349),IF($B$346="Лікар-педіатр",IF(AG350&lt;=Законод!$C$18,AB350,Законод!$C$18*'01_Доходи'!AB349),IF($B$346="Лікар-терапевт","x",0)))</f>
        <v>0</v>
      </c>
      <c r="AC351" s="181">
        <f>IF($B$346="Лікар загальної практики - сімейний лікар",IF(AG350&lt;=Законод!$C$22,AC350,Законод!$C$22*'01_Доходи'!AC349),IF($B$346="Лікар-педіатр",IF(AG350&lt;=Законод!$C$18,AC350,Законод!$C$18*'01_Доходи'!AC349),IF($B$346="Лікар-терапевт","x",0)))</f>
        <v>0</v>
      </c>
      <c r="AD351" s="181">
        <f>IF($B$346="Лікар загальної практики - сімейний лікар",IF(AG350&lt;=Законод!$C$22,AD350,Законод!$C$22*'01_Доходи'!AD349),IF($B$346="Лікар-педіатр","x",IF($B$346="Лікар-терапевт",IF(AG350&lt;=Законод!$C$26,AD350,Законод!$C$26*'01_Доходи'!AD349),0)))</f>
        <v>0</v>
      </c>
      <c r="AE351" s="181">
        <f>IF($B$346="Лікар загальної практики - сімейний лікар",IF(AG350&lt;=Законод!$C$22,AE350,Законод!$C$22*'01_Доходи'!AE349),IF($B$346="Лікар-педіатр","x",IF($B$346="Лікар-терапевт",IF(AG350&lt;=Законод!$C$26,AE350,Законод!$C$26*'01_Доходи'!AE349),0)))</f>
        <v>0</v>
      </c>
      <c r="AF351" s="181">
        <f>IF($B$346="Лікар загальної практики - сімейний лікар",IF(AG350&lt;=Законод!$C$22,AF350,Законод!$C$22*'01_Доходи'!AF349),IF($B$346="Лікар-педіатр","x",IF($B$346="Лікар-терапевт",IF(AG350&lt;=Законод!$C$26,AF350,Законод!$C$26*'01_Доходи'!AF349),0)))</f>
        <v>0</v>
      </c>
      <c r="AG351" s="182">
        <f>SUM(AB351:AF351)</f>
        <v>0</v>
      </c>
      <c r="AH351" s="767"/>
      <c r="AI351" s="174"/>
      <c r="AJ351" s="771"/>
      <c r="AK351" s="774"/>
      <c r="AL351" s="774"/>
      <c r="AM351" s="318" t="s">
        <v>186</v>
      </c>
      <c r="AN351" s="183">
        <f>IF(B346="Лікар загальної практики - сімейний лікар",G351*Законод!$C$11+'01_Доходи'!H351*Законод!$D$11+'01_Доходи'!I351*Законод!$E$11+'01_Доходи'!J351*Законод!$F$11+'01_Доходи'!K351*Законод!$G$11,IF(B346="Лікар-педіатр",G351*Законод!$C$11+'01_Доходи'!H351*Законод!$D$11,IF(B346="Лікар-терапевт",'01_Доходи'!I351*Законод!$E$11+'01_Доходи'!J351*Законод!$F$11+'01_Доходи'!K351*Законод!$G$11,0)))</f>
        <v>0</v>
      </c>
      <c r="AO351" s="183">
        <f>IF(B346="Лікар загальної практики - сімейний лікар",N351*Законод!$C$11+'01_Доходи'!O351*Законод!$D$11+'01_Доходи'!P351*Законод!$E$11+'01_Доходи'!Q351*Законод!$F$11+'01_Доходи'!R351*Законод!$G$11,IF(B346="Лікар-педіатр",N351*Законод!$C$11+'01_Доходи'!O351*Законод!$D$11,IF(B346="Лікар-терапевт",'01_Доходи'!P351*Законод!$E$11+'01_Доходи'!Q351*Законод!$F$11+'01_Доходи'!R351*Законод!$G$11,0)))</f>
        <v>0</v>
      </c>
      <c r="AP351" s="183">
        <f>IF(B346="Лікар загальної практики - сімейний лікар",U351*Законод!$C$11+'01_Доходи'!V351*Законод!$D$11+'01_Доходи'!W351*Законод!$E$11+'01_Доходи'!X351*Законод!$F$11+'01_Доходи'!Y351*Законод!$G$11,IF(B346="Лікар-педіатр",U351*Законод!$C$11+'01_Доходи'!V351*Законод!$D$11,IF(B346="Лікар-терапевт",'01_Доходи'!W351*Законод!$E$11+'01_Доходи'!X351*Законод!$F$11+'01_Доходи'!Y351*Законод!$G$11,0)))</f>
        <v>0</v>
      </c>
      <c r="AQ351" s="183">
        <f>IF(B346="Лікар загальної практики - сімейний лікар",AB351*Законод!$C$11+'01_Доходи'!AC351*Законод!$D$11+'01_Доходи'!AD351*Законод!$E$11+'01_Доходи'!AE351*Законод!$F$11+'01_Доходи'!AF351*Законод!$G$11,IF(B346="Лікар-педіатр",AB351*Законод!$C$11+'01_Доходи'!AC351*Законод!$D$11,IF(B346="Лікар-терапевт",'01_Доходи'!AD351*Законод!$E$11+'01_Доходи'!AE351*Законод!$F$11+'01_Доходи'!AF351*Законод!$G$11,0)))</f>
        <v>0</v>
      </c>
      <c r="AR351" s="184">
        <f>SUM(AN351:AQ351)</f>
        <v>0</v>
      </c>
    </row>
    <row r="352" spans="1:44" s="52" customFormat="1" ht="31.9" hidden="1" customHeight="1" x14ac:dyDescent="0.25">
      <c r="A352" s="170"/>
      <c r="B352" s="763"/>
      <c r="C352" s="764"/>
      <c r="D352" s="765"/>
      <c r="E352" s="765"/>
      <c r="F352" s="211" t="str">
        <f>IF(B346="Лікар-педіатр",Законод!$E$17,IF(B346="Лікар загальної практики - сімейний лікар",Законод!$E$21,IF(B346="Лікар-терапевт",Законод!$E$25,"х")))</f>
        <v>х</v>
      </c>
      <c r="G352" s="776" t="s">
        <v>158</v>
      </c>
      <c r="H352" s="776"/>
      <c r="I352" s="776"/>
      <c r="J352" s="776"/>
      <c r="K352" s="776"/>
      <c r="L352" s="169">
        <f>IF($B$346="Лікар загальної практики - сімейний лікар",IF(L350&lt;Законод!$C$22,0,(IF(AND(L350&gt;=Законод!$E$22,L350&lt;=Законод!$E$23),L350-Законод!$C$22,IF('01_Доходи'!L350&gt;=Законод!$F$22,Законод!$E$24,0)))),IF($B$346="Лікар-педіатр",IF(L350&lt;Законод!$C$18,0,(IF(AND(L350&gt;=Законод!$E$18,L350&lt;=Законод!$E$19),L350-Законод!$C$18,IF('01_Доходи'!L350&gt;=Законод!$F$18,Законод!$E$20,0)))),IF($B$346="Лікар-терапевт",IF(L350&lt;Законод!$C$26,0,(IF(AND(L350&gt;=Законод!$E$26,L350&lt;=Законод!$E$27),L350-Законод!$C$26,IF('01_Доходи'!L350&gt;=Законод!$F$26,Законод!$E$28,0)))),0)))</f>
        <v>0</v>
      </c>
      <c r="M352" s="767"/>
      <c r="N352" s="776" t="s">
        <v>158</v>
      </c>
      <c r="O352" s="776"/>
      <c r="P352" s="776"/>
      <c r="Q352" s="776"/>
      <c r="R352" s="776"/>
      <c r="S352" s="169">
        <f>IF($B$346="Лікар загальної практики - сімейний лікар",IF(S350&lt;Законод!$C$22,0,(IF(AND(S350&gt;=Законод!$E$22,S350&lt;=Законод!$E$23),S350-Законод!$C$22,IF('01_Доходи'!S350&gt;=Законод!$F$22,Законод!$E$24,0)))),IF($B$346="Лікар-педіатр",IF(S350&lt;Законод!$C$18,0,(IF(AND(S350&gt;=Законод!$E$18,S350&lt;=Законод!$E$19),S350-Законод!$C$18,IF('01_Доходи'!S350&gt;=Законод!$F$18,Законод!$E$20,0)))),IF($B$346="Лікар-терапевт",IF(S350&lt;Законод!$C$26,0,(IF(AND(S350&gt;=Законод!$E$26,S350&lt;=Законод!$E$27),S350-Законод!$C$26,IF('01_Доходи'!S350&gt;=Законод!$F$26,Законод!$E$28,0)))),0)))</f>
        <v>0</v>
      </c>
      <c r="T352" s="767"/>
      <c r="U352" s="776" t="s">
        <v>158</v>
      </c>
      <c r="V352" s="776"/>
      <c r="W352" s="776"/>
      <c r="X352" s="776"/>
      <c r="Y352" s="776"/>
      <c r="Z352" s="169">
        <f>IF($B$346="Лікар загальної практики - сімейний лікар",IF(Z350&lt;Законод!$C$22,0,(IF(AND(Z350&gt;=Законод!$E$22,Z350&lt;=Законод!$E$23),Z350-Законод!$C$22,IF('01_Доходи'!Z350&gt;=Законод!$F$22,Законод!$E$24,0)))),IF($B$346="Лікар-педіатр",IF(Z350&lt;Законод!$C$18,0,(IF(AND(Z350&gt;=Законод!$E$18,Z350&lt;=Законод!$E$19),Z350-Законод!$C$18,IF('01_Доходи'!Z350&gt;=Законод!$F$18,Законод!$E$20,0)))),IF($B$346="Лікар-терапевт",IF(Z350&lt;Законод!$C$26,0,(IF(AND(Z350&gt;=Законод!$E$26,Z350&lt;=Законод!$E$27),Z350-Законод!$C$26,IF('01_Доходи'!Z350&gt;=Законод!$F$26,Законод!$E$28,0)))),0)))</f>
        <v>0</v>
      </c>
      <c r="AA352" s="767"/>
      <c r="AB352" s="776" t="s">
        <v>158</v>
      </c>
      <c r="AC352" s="776"/>
      <c r="AD352" s="776"/>
      <c r="AE352" s="776"/>
      <c r="AF352" s="776"/>
      <c r="AG352" s="169">
        <f>IF($B$346="Лікар загальної практики - сімейний лікар",IF(AG350&lt;Законод!$C$22,0,(IF(AND(AG350&gt;=Законод!$E$22,AG350&lt;=Законод!$E$23),AG350-Законод!$C$22,IF('01_Доходи'!AG350&gt;=Законод!$F$22,Законод!$E$24,0)))),IF($B$346="Лікар-педіатр",IF(AG350&lt;Законод!$C$18,0,(IF(AND(AG350&gt;=Законод!$E$18,AG350&lt;=Законод!$E$19),AG350-Законод!$C$18,IF('01_Доходи'!AG350&gt;=Законод!$F$18,Законод!$E$20,0)))),IF($B$346="Лікар-терапевт",IF(AG350&lt;Законод!$C$26,0,(IF(AND(AG350&gt;=Законод!$E$26,AG350&lt;=Законод!$E$27),AG350-Законод!$C$26,IF('01_Доходи'!AG350&gt;=Законод!$F$26,Законод!$E$28,0)))),0)))</f>
        <v>0</v>
      </c>
      <c r="AH352" s="767"/>
      <c r="AI352" s="174"/>
      <c r="AJ352" s="771"/>
      <c r="AK352" s="774"/>
      <c r="AL352" s="774"/>
      <c r="AM352" s="757" t="s">
        <v>187</v>
      </c>
      <c r="AN352" s="183">
        <f>IF(B346="Лікар загальної практики - сімейний лікар",L352*Законод!$C$9/4*Законод!$E$16,IF(B346="Лікар-педіатр",L352*Законод!$C$9/4*Законод!$E$16,IF(B346="Лікар-терапевт",L352*Законод!$C$9/4*Законод!$E$16,0)))</f>
        <v>0</v>
      </c>
      <c r="AO352" s="183">
        <f>IF(B346="Лікар загальної практики - сімейний лікар",S352*Законод!$C$9/4*Законод!$E$16,IF(B346="Лікар-педіатр",S352*Законод!$C$9/4*Законод!$E$16,IF(B346="Лікар-терапевт",S352*Законод!$C$9/4*Законод!$E$16,0)))</f>
        <v>0</v>
      </c>
      <c r="AP352" s="183">
        <f>IF(B346="Лікар загальної практики - сімейний лікар",Z352*Законод!$C$9/4*Законод!$E$16,IF(B346="Лікар-педіатр",Z352*Законод!$C$9/4*Законод!$E$16,IF(B346="Лікар-терапевт",Z352*Законод!$C$9/4*Законод!$E$16,0)))</f>
        <v>0</v>
      </c>
      <c r="AQ352" s="183">
        <f>IF(B346="Лікар загальної практики - сімейний лікар",AG352*Законод!$C$9/4*Законод!$E$16,IF(B346="Лікар-педіатр",AG352*Законод!$C$9/4*Законод!$E$16,IF(B346="Лікар-терапевт",AG352*Законод!$C$9/4*Законод!$E$16,0)))</f>
        <v>0</v>
      </c>
      <c r="AR352" s="184">
        <f>SUM(AN352:AQ352)</f>
        <v>0</v>
      </c>
    </row>
    <row r="353" spans="1:44" s="52" customFormat="1" ht="31.9" hidden="1" customHeight="1" x14ac:dyDescent="0.25">
      <c r="A353" s="170"/>
      <c r="B353" s="763"/>
      <c r="C353" s="764"/>
      <c r="D353" s="765"/>
      <c r="E353" s="765"/>
      <c r="F353" s="211" t="str">
        <f>IF(B346="Лікар-педіатр",Законод!$F$17,IF(B346="Лікар загальної практики - сімейний лікар",Законод!$F$21,IF(B346="Лікар-терапевт",Законод!$F$25,"х")))</f>
        <v>х</v>
      </c>
      <c r="G353" s="776" t="s">
        <v>158</v>
      </c>
      <c r="H353" s="776"/>
      <c r="I353" s="776"/>
      <c r="J353" s="776"/>
      <c r="K353" s="776"/>
      <c r="L353" s="169">
        <f>IF($B$346="Лікар загальної практики - сімейний лікар",IF(L350&lt;Законод!$C$22,0,(IF(AND(L350&gt;=Законод!$F$22,L350&lt;=Законод!$F$23),L350-Законод!$E$23,IF('01_Доходи'!L350&gt;=Законод!$G$22,Законод!$F$24,0)))),IF($B$346="Лікар-педіатр",IF(L350&lt;Законод!$C$18,0,(IF(AND(L350&gt;=Законод!$F$18,L350&lt;=Законод!$F$19),L350-Законод!$E$19,IF('01_Доходи'!L350&gt;=Законод!$G$18,Законод!$F$20,0)))),IF($B$346="Лікар-терапевт",IF(L350&lt;Законод!$C$26,0,(IF(AND(L350&gt;=Законод!$F$26,L350&lt;=Законод!$F$27),L350-Законод!$E$27,IF('01_Доходи'!L350&gt;=Законод!$G$26,Законод!$F$28,0)))),0)))</f>
        <v>0</v>
      </c>
      <c r="M353" s="767"/>
      <c r="N353" s="776" t="s">
        <v>158</v>
      </c>
      <c r="O353" s="776"/>
      <c r="P353" s="776"/>
      <c r="Q353" s="776"/>
      <c r="R353" s="776"/>
      <c r="S353" s="169">
        <f>IF($B$346="Лікар загальної практики - сімейний лікар",IF(S350&lt;Законод!$C$22,0,(IF(AND(S350&gt;=Законод!$F$22,S350&lt;=Законод!$F$23),S350-Законод!$E$23,IF('01_Доходи'!S350&gt;=Законод!$G$22,Законод!$F$24,0)))),IF($B$346="Лікар-педіатр",IF(S350&lt;Законод!$C$18,0,(IF(AND(S350&gt;=Законод!$F$18,S350&lt;=Законод!$F$19),S350-Законод!$E$19,IF('01_Доходи'!S350&gt;=Законод!$G$18,Законод!$F$20,0)))),IF($B$346="Лікар-терапевт",IF(S350&lt;Законод!$C$26,0,(IF(AND(S350&gt;=Законод!$F$26,S350&lt;=Законод!$F$27),S350-Законод!$E$27,IF('01_Доходи'!S350&gt;=Законод!$G$26,Законод!$F$28,0)))),0)))</f>
        <v>0</v>
      </c>
      <c r="T353" s="767"/>
      <c r="U353" s="776" t="s">
        <v>158</v>
      </c>
      <c r="V353" s="776"/>
      <c r="W353" s="776"/>
      <c r="X353" s="776"/>
      <c r="Y353" s="776"/>
      <c r="Z353" s="169">
        <f>IF($B$346="Лікар загальної практики - сімейний лікар",IF(Z350&lt;Законод!$C$22,0,(IF(AND(Z350&gt;=Законод!$F$22,Z350&lt;=Законод!$F$23),Z350-Законод!$E$23,IF('01_Доходи'!Z350&gt;=Законод!$G$22,Законод!$F$24,0)))),IF($B$346="Лікар-педіатр",IF(Z350&lt;Законод!$C$18,0,(IF(AND(Z350&gt;=Законод!$F$18,Z350&lt;=Законод!$F$19),Z350-Законод!$E$19,IF('01_Доходи'!Z350&gt;=Законод!$G$18,Законод!$F$20,0)))),IF($B$346="Лікар-терапевт",IF(Z350&lt;Законод!$C$26,0,(IF(AND(Z350&gt;=Законод!$F$26,Z350&lt;=Законод!$F$27),Z350-Законод!$E$27,IF('01_Доходи'!Z350&gt;=Законод!$G$26,Законод!$F$28,0)))),0)))</f>
        <v>0</v>
      </c>
      <c r="AA353" s="767"/>
      <c r="AB353" s="776" t="s">
        <v>158</v>
      </c>
      <c r="AC353" s="776"/>
      <c r="AD353" s="776"/>
      <c r="AE353" s="776"/>
      <c r="AF353" s="776"/>
      <c r="AG353" s="169">
        <f>IF($B$346="Лікар загальної практики - сімейний лікар",IF(AG350&lt;Законод!$C$22,0,(IF(AND(AG350&gt;=Законод!$F$22,AG350&lt;=Законод!$F$23),AG350-Законод!$E$23,IF('01_Доходи'!AG350&gt;=Законод!$G$22,Законод!$F$24,0)))),IF($B$346="Лікар-педіатр",IF(AG350&lt;Законод!$C$18,0,(IF(AND(AG350&gt;=Законод!$F$18,AG350&lt;=Законод!$F$19),AG350-Законод!$E$19,IF('01_Доходи'!AG350&gt;=Законод!$G$18,Законод!$F$20,0)))),IF($B$346="Лікар-терапевт",IF(AG350&lt;Законод!$C$26,0,(IF(AND(AG350&gt;=Законод!$F$26,AG350&lt;=Законод!$F$27),AG350-Законод!$E$27,IF('01_Доходи'!AG350&gt;=Законод!$G$26,Законод!$F$28,0)))),0)))</f>
        <v>0</v>
      </c>
      <c r="AH353" s="767"/>
      <c r="AI353" s="174"/>
      <c r="AJ353" s="771"/>
      <c r="AK353" s="774"/>
      <c r="AL353" s="774"/>
      <c r="AM353" s="758"/>
      <c r="AN353" s="183">
        <f>IF(B346="Лікар загальної практики - сімейний лікар",L353*Законод!$C$9/4*Законод!$F$16,IF(B346="Лікар-педіатр",L353*Законод!$C$9/4*Законод!$F$16,IF(B346="Лікар-терапевт",L353*Законод!$C$9/4*Законод!$F$16,0)))</f>
        <v>0</v>
      </c>
      <c r="AO353" s="183">
        <f>IF(B346="Лікар загальної практики - сімейний лікар",S353*Законод!$C$9/4*Законод!$F$16,IF(B346="Лікар-педіатр",S353*Законод!$C$9/4*Законод!$F$16,IF(B346="Лікар-терапевт",S353*Законод!$C$9/4*Законод!$F$16,0)))</f>
        <v>0</v>
      </c>
      <c r="AP353" s="183">
        <f>IF(B346="Лікар загальної практики - сімейний лікар",Z353*Законод!$C$9/4*Законод!$F$16,IF(B346="Лікар-педіатр",Z353*Законод!$C$9/4*Законод!$F$16,IF(B346="Лікар-терапевт",Z353*Законод!$C$9/4*Законод!$F$16,0)))</f>
        <v>0</v>
      </c>
      <c r="AQ353" s="183">
        <f>IF(B346="Лікар загальної практики - сімейний лікар",AG353*Законод!$C$9/4*Законод!$F$16,IF(B346="Лікар-педіатр",AG353*Законод!$C$9/4*Законод!$F$16,IF(B346="Лікар-терапевт",AG353*Законод!$C$9/4*Законод!$F$16,0)))</f>
        <v>0</v>
      </c>
      <c r="AR353" s="184">
        <f>SUM(AN353:AQ353)</f>
        <v>0</v>
      </c>
    </row>
    <row r="354" spans="1:44" s="52" customFormat="1" ht="31.9" hidden="1" customHeight="1" x14ac:dyDescent="0.25">
      <c r="A354" s="170"/>
      <c r="B354" s="763"/>
      <c r="C354" s="764"/>
      <c r="D354" s="765"/>
      <c r="E354" s="765"/>
      <c r="F354" s="211" t="str">
        <f>IF(B346="Лікар-педіатр",Законод!$G$17,IF(B346="Лікар загальної практики - сімейний лікар",Законод!$G$21,IF(B346="Лікар-терапевт",Законод!$G$25,"х")))</f>
        <v>х</v>
      </c>
      <c r="G354" s="776" t="s">
        <v>158</v>
      </c>
      <c r="H354" s="776"/>
      <c r="I354" s="776"/>
      <c r="J354" s="776"/>
      <c r="K354" s="776"/>
      <c r="L354" s="169">
        <f>IF($B$346="Лікар загальної практики - сімейний лікар",IF(L350&lt;Законод!$C$22,0,(IF(AND(L350&gt;=Законод!$G$22,L350&lt;=Законод!$G$23),L350-Законод!$F$23,IF('01_Доходи'!L350&gt;=Законод!$H$22,Законод!$G$24,0)))),IF($B$346="Лікар-педіатр",IF(L350&lt;Законод!$C$18,0,(IF(AND(L350&gt;=Законод!$G$18,L350&lt;=Законод!$G$19),L350-Законод!$F$19,IF('01_Доходи'!L350&gt;=Законод!$H$18,Законод!$G$20,0)))),IF($B$346="Лікар-терапевт",IF(L350&lt;Законод!$C$26,0,(IF(AND(L350&gt;=Законод!$G$26,L350&lt;=Законод!$G$27),L350-Законод!$F$27,IF('01_Доходи'!L350&gt;=Законод!$H$26,Законод!$G$28,0)))),0)))</f>
        <v>0</v>
      </c>
      <c r="M354" s="767"/>
      <c r="N354" s="776" t="s">
        <v>158</v>
      </c>
      <c r="O354" s="776"/>
      <c r="P354" s="776"/>
      <c r="Q354" s="776"/>
      <c r="R354" s="776"/>
      <c r="S354" s="169">
        <f>IF($B$346="Лікар загальної практики - сімейний лікар",IF(S350&lt;Законод!$C$22,0,(IF(AND(S350&gt;=Законод!$G$22,S350&lt;=Законод!$G$23),S350-Законод!$F$23,IF('01_Доходи'!S350&gt;=Законод!$H$22,Законод!$G$24,0)))),IF($B$346="Лікар-педіатр",IF(S350&lt;Законод!$C$18,0,(IF(AND(S350&gt;=Законод!$G$18,S350&lt;=Законод!$G$19),S350-Законод!$F$19,IF('01_Доходи'!S350&gt;=Законод!$H$18,Законод!$G$20,0)))),IF($B$346="Лікар-терапевт",IF(S350&lt;Законод!$C$26,0,(IF(AND(S350&gt;=Законод!$G$26,S350&lt;=Законод!$G$27),S350-Законод!$F$27,IF('01_Доходи'!S350&gt;=Законод!$H$26,Законод!$G$28,0)))),0)))</f>
        <v>0</v>
      </c>
      <c r="T354" s="767"/>
      <c r="U354" s="776" t="s">
        <v>158</v>
      </c>
      <c r="V354" s="776"/>
      <c r="W354" s="776"/>
      <c r="X354" s="776"/>
      <c r="Y354" s="776"/>
      <c r="Z354" s="169">
        <f>IF($B$346="Лікар загальної практики - сімейний лікар",IF(Z350&lt;Законод!$C$22,0,(IF(AND(Z350&gt;=Законод!$G$22,Z350&lt;=Законод!$G$23),Z350-Законод!$F$23,IF('01_Доходи'!Z350&gt;=Законод!$H$22,Законод!$G$24,0)))),IF($B$346="Лікар-педіатр",IF(Z350&lt;Законод!$C$18,0,(IF(AND(Z350&gt;=Законод!$G$18,Z350&lt;=Законод!$G$19),Z350-Законод!$F$19,IF('01_Доходи'!Z350&gt;=Законод!$H$18,Законод!$G$20,0)))),IF($B$346="Лікар-терапевт",IF(Z350&lt;Законод!$C$26,0,(IF(AND(Z350&gt;=Законод!$G$26,Z350&lt;=Законод!$G$27),Z350-Законод!$F$27,IF('01_Доходи'!Z350&gt;=Законод!$H$26,Законод!$G$28,0)))),0)))</f>
        <v>0</v>
      </c>
      <c r="AA354" s="767"/>
      <c r="AB354" s="776" t="s">
        <v>158</v>
      </c>
      <c r="AC354" s="776"/>
      <c r="AD354" s="776"/>
      <c r="AE354" s="776"/>
      <c r="AF354" s="776"/>
      <c r="AG354" s="169">
        <f>IF($B$346="Лікар загальної практики - сімейний лікар",IF(AG350&lt;Законод!$C$22,0,(IF(AND(AG350&gt;=Законод!$G$22,AG350&lt;=Законод!$G$23),AG350-Законод!$F$23,IF('01_Доходи'!AG350&gt;=Законод!$H$22,Законод!$G$24,0)))),IF($B$346="Лікар-педіатр",IF(AG350&lt;Законод!$C$18,0,(IF(AND(AG350&gt;=Законод!$G$18,AG350&lt;=Законод!$G$19),AG350-Законод!$F$19,IF('01_Доходи'!AG350&gt;=Законод!$H$18,Законод!$G$20,0)))),IF($B$346="Лікар-терапевт",IF(AG350&lt;Законод!$C$26,0,(IF(AND(AG350&gt;=Законод!$G$26,AG350&lt;=Законод!$G$27),AG350-Законод!$F$27,IF('01_Доходи'!AG350&gt;=Законод!$H$26,Законод!$G$28,0)))),0)))</f>
        <v>0</v>
      </c>
      <c r="AH354" s="767"/>
      <c r="AI354" s="174"/>
      <c r="AJ354" s="771"/>
      <c r="AK354" s="774"/>
      <c r="AL354" s="774"/>
      <c r="AM354" s="758"/>
      <c r="AN354" s="183">
        <f>IF(B346="Лікар загальної практики - сімейний лікар",L354*Законод!$C$9/4*Законод!$G$16,IF(B346="Лікар-педіатр",L354*Законод!$C$9/4*Законод!$G$16,IF(B346="Лікар-терапевт",L354*Законод!$C$9/4*Законод!$G$16,0)))</f>
        <v>0</v>
      </c>
      <c r="AO354" s="183">
        <f>IF(B346="Лікар загальної практики - сімейний лікар",S354*Законод!$C$9/4*Законод!$G$16,IF(B346="Лікар-педіатр",S354*Законод!$C$9/4*Законод!$G$16,IF(B346="Лікар-терапевт",S354*Законод!$C$9/4*Законод!$G$16,0)))</f>
        <v>0</v>
      </c>
      <c r="AP354" s="183">
        <f>IF(B346="Лікар загальної практики - сімейний лікар",Z354*Законод!$C$9/4*Законод!$G$16,IF(B346="Лікар-педіатр",Z354*Законод!$C$9/4*Законод!$G$16,IF(B346="Лікар-терапевт",Z354*Законод!$C$9/4*Законод!$G$16,0)))</f>
        <v>0</v>
      </c>
      <c r="AQ354" s="183">
        <f>IF(B346="Лікар загальної практики - сімейний лікар",AG354*Законод!$C$9/4*Законод!$G$16,IF(B346="Лікар-педіатр",AG354*Законод!$C$9/4*Законод!$G$16,IF(B346="Лікар-терапевт",AG354*Законод!$C$9/4*Законод!$G$16,0)))</f>
        <v>0</v>
      </c>
      <c r="AR354" s="184">
        <f t="shared" ref="AR354" si="76">SUM(AN354:AQ354)</f>
        <v>0</v>
      </c>
    </row>
    <row r="355" spans="1:44" s="52" customFormat="1" ht="31.9" hidden="1" customHeight="1" x14ac:dyDescent="0.25">
      <c r="A355" s="170"/>
      <c r="B355" s="763"/>
      <c r="C355" s="764"/>
      <c r="D355" s="765"/>
      <c r="E355" s="765"/>
      <c r="F355" s="211" t="str">
        <f>IF(B346="Лікар-педіатр",Законод!$H$17,IF(B346="Лікар загальної практики - сімейний лікар",Законод!$H$21,IF(B346="Лікар-терапевт",Законод!$H$25,"х")))</f>
        <v>х</v>
      </c>
      <c r="G355" s="776" t="s">
        <v>158</v>
      </c>
      <c r="H355" s="776"/>
      <c r="I355" s="776"/>
      <c r="J355" s="776"/>
      <c r="K355" s="776"/>
      <c r="L355" s="169">
        <f>IF($B$346="Лікар загальної практики - сімейний лікар",IF(L350&lt;Законод!$C$22,0,(IF(AND(L350&gt;=Законод!$H$22,L350&lt;=Законод!$H$23),L350-Законод!$G$23,IF('01_Доходи'!L350&gt;=Законод!$I$22,Законод!$H$24,0)))),IF($B$346="Лікар-педіатр",IF(L350&lt;Законод!$C$18,0,(IF(AND(L350&gt;=Законод!$H$18,L350&lt;=Законод!$H$19),L350-Законод!$G$19,IF('01_Доходи'!L350&gt;=Законод!$I$18,Законод!$H$20,0)))),IF($B$346="Лікар-терапевт",IF(L350&lt;Законод!$C$26,0,(IF(AND(L350&gt;=Законод!$H$26,L350&lt;=Законод!$H$27),L350-Законод!$G$27,IF(L350&gt;=Законод!$I$26,Законод!$H$28,0)))),0)))</f>
        <v>0</v>
      </c>
      <c r="M355" s="767"/>
      <c r="N355" s="776" t="s">
        <v>158</v>
      </c>
      <c r="O355" s="776"/>
      <c r="P355" s="776"/>
      <c r="Q355" s="776"/>
      <c r="R355" s="776"/>
      <c r="S355" s="169">
        <f>IF($B$346="Лікар загальної практики - сімейний лікар",IF(S350&lt;Законод!$C$22,0,(IF(AND(S350&gt;=Законод!$H$22,S350&lt;=Законод!$H$23),S350-Законод!$G$23,IF('01_Доходи'!S350&gt;=Законод!$I$22,Законод!$H$24,0)))),IF($B$346="Лікар-педіатр",IF(S350&lt;Законод!$C$18,0,(IF(AND(S350&gt;=Законод!$H$18,S350&lt;=Законод!$H$19),S350-Законод!$G$19,IF('01_Доходи'!S350&gt;=Законод!$I$18,Законод!$H$20,0)))),IF($B$346="Лікар-терапевт",IF(S350&lt;Законод!$C$26,0,(IF(AND(S350&gt;=Законод!$H$26,S350&lt;=Законод!$H$27),S350-Законод!$G$27,IF(S350&gt;=Законод!$I$26,Законод!$H$28,0)))),0)))</f>
        <v>0</v>
      </c>
      <c r="T355" s="767"/>
      <c r="U355" s="776" t="s">
        <v>158</v>
      </c>
      <c r="V355" s="776"/>
      <c r="W355" s="776"/>
      <c r="X355" s="776"/>
      <c r="Y355" s="776"/>
      <c r="Z355" s="169">
        <f>IF($B$346="Лікар загальної практики - сімейний лікар",IF(Z350&lt;Законод!$C$22,0,(IF(AND(Z350&gt;=Законод!$H$22,Z350&lt;=Законод!$H$23),Z350-Законод!$G$23,IF('01_Доходи'!Z350&gt;=Законод!$I$22,Законод!$H$24,0)))),IF($B$346="Лікар-педіатр",IF(Z350&lt;Законод!$C$18,0,(IF(AND(Z350&gt;=Законод!$H$18,Z350&lt;=Законод!$H$19),Z350-Законод!$G$19,IF('01_Доходи'!Z350&gt;=Законод!$I$18,Законод!$H$20,0)))),IF($B$346="Лікар-терапевт",IF(Z350&lt;Законод!$C$26,0,(IF(AND(Z350&gt;=Законод!$H$26,Z350&lt;=Законод!$H$27),Z350-Законод!$G$27,IF(Z350&gt;=Законод!$I$26,Законод!$H$28,0)))),0)))</f>
        <v>0</v>
      </c>
      <c r="AA355" s="767"/>
      <c r="AB355" s="776" t="s">
        <v>158</v>
      </c>
      <c r="AC355" s="776"/>
      <c r="AD355" s="776"/>
      <c r="AE355" s="776"/>
      <c r="AF355" s="776"/>
      <c r="AG355" s="169">
        <f>IF($B$346="Лікар загальної практики - сімейний лікар",IF(AG350&lt;Законод!$C$22,0,(IF(AND(AG350&gt;=Законод!$H$22,AG350&lt;=Законод!$H$23),AG350-Законод!$G$23,IF('01_Доходи'!AG350&gt;=Законод!$I$22,Законод!$H$24,0)))),IF($B$346="Лікар-педіатр",IF(AG350&lt;Законод!$C$18,0,(IF(AND(AG350&gt;=Законод!$H$18,AG350&lt;=Законод!$H$19),AG350-Законод!$G$19,IF('01_Доходи'!AG350&gt;=Законод!$I$18,Законод!$H$20,0)))),IF($B$346="Лікар-терапевт",IF(AG350&lt;Законод!$C$26,0,(IF(AND(AG350&gt;=Законод!$H$26,AG350&lt;=Законод!$H$27),AG350-Законод!$G$27,IF(AG350&gt;=Законод!$I$26,Законод!$H$28,0)))),0)))</f>
        <v>0</v>
      </c>
      <c r="AH355" s="767"/>
      <c r="AI355" s="174"/>
      <c r="AJ355" s="771"/>
      <c r="AK355" s="774"/>
      <c r="AL355" s="774"/>
      <c r="AM355" s="758"/>
      <c r="AN355" s="183">
        <f>IF(B346="Лікар загальної практики - сімейний лікар",L355*Законод!$C$9/4*Законод!$H$16,IF(B346="Лікар-педіатр",L355*Законод!$C$9/4*Законод!$H$16,IF(B346="Лікар-терапевт",L355*Законод!$C$9/4*Законод!$H$16,0)))</f>
        <v>0</v>
      </c>
      <c r="AO355" s="183">
        <f>IF(B346="Лікар загальної практики - сімейний лікар",S355*Законод!$C$9/4*Законод!$H$16,IF(B346="Лікар-педіатр",S355*Законод!$C$9/4*Законод!$H$16,IF(B346="Лікар-терапевт",S355*Законод!$C$9/4*Законод!$H$16,0)))</f>
        <v>0</v>
      </c>
      <c r="AP355" s="183">
        <f>IF(B346="Лікар загальної практики - сімейний лікар",Z355*Законод!$C$9/4*Законод!$H$16,IF(B346="Лікар-педіатр",Z355*Законод!$C$9/4*Законод!$H$16,IF(B346="Лікар-терапевт",Z355*Законод!$C$9/4*Законод!$H$16,0)))</f>
        <v>0</v>
      </c>
      <c r="AQ355" s="183">
        <f>IF(B346="Лікар загальної практики - сімейний лікар",AG355*Законод!$C$9/4*Законод!$H$16,IF(B346="Лікар-педіатр",AG355*Законод!$C$9/4*Законод!$H$16,IF(B346="Лікар-терапевт",AG355*Законод!$C$9/4*Законод!$H$16,0)))</f>
        <v>0</v>
      </c>
      <c r="AR355" s="184">
        <f>SUM(AN355:AQ355)</f>
        <v>0</v>
      </c>
    </row>
    <row r="356" spans="1:44" s="52" customFormat="1" ht="31.9" hidden="1" customHeight="1" x14ac:dyDescent="0.25">
      <c r="A356" s="170"/>
      <c r="B356" s="763"/>
      <c r="C356" s="764"/>
      <c r="D356" s="765"/>
      <c r="E356" s="765"/>
      <c r="F356" s="211" t="str">
        <f>IF(B346="Лікар-педіатр",Законод!$I$17,IF(B346="Лікар загальної практики - сімейний лікар",Законод!$I$21,IF(B346="Лікар-терапевт",Законод!$I$25,"х")))</f>
        <v>х</v>
      </c>
      <c r="G356" s="776" t="s">
        <v>158</v>
      </c>
      <c r="H356" s="776"/>
      <c r="I356" s="776"/>
      <c r="J356" s="776"/>
      <c r="K356" s="776"/>
      <c r="L356" s="169">
        <f>IF($B$346="Лікар загальної практики - сімейний лікар",IF(L350&lt;Законод!$C$22,0,(IF(AND(L350&gt;=Законод!$I$22,L350&lt;=Законод!$I$23),L350-Законод!$H$23,IF('01_Доходи'!L350&gt;=Законод!$I$22,Законод!$I$24,0)))),IF($B$346="Лікар-педіатр",IF(L350&lt;Законод!$C$18,0,(IF(AND(L350&gt;=Законод!$I$18,L350&lt;=Законод!$I$19),L350-Законод!$H$19,IF('01_Доходи'!L350&gt;=Законод!$I$18,Законод!$H$20,0)))),IF($B$346="Лікар-терапевт",IF(L350&lt;Законод!$C$26,0,(IF(AND(L350&gt;=Законод!$I$26,L350&lt;=Законод!$I$27),L350-Законод!$H$27,IF('01_Доходи'!L350&gt;=Законод!$I$26,Законод!$H$28,0)))),0)))</f>
        <v>0</v>
      </c>
      <c r="M356" s="767"/>
      <c r="N356" s="776" t="s">
        <v>158</v>
      </c>
      <c r="O356" s="776"/>
      <c r="P356" s="776"/>
      <c r="Q356" s="776"/>
      <c r="R356" s="776"/>
      <c r="S356" s="169">
        <f>IF($B$346="Лікар загальної практики - сімейний лікар",IF(S350&lt;Законод!$C$22,0,(IF(AND(S350&gt;=Законод!$I$22,S350&lt;=Законод!$I$23),S350-Законод!$H$23,IF('01_Доходи'!S350&gt;=Законод!$I$22,Законод!$I$24,0)))),IF($B$346="Лікар-педіатр",IF(S350&lt;Законод!$C$18,0,(IF(AND(S350&gt;=Законод!$I$18,S350&lt;=Законод!$I$19),S350-Законод!$H$19,IF('01_Доходи'!S350&gt;=Законод!$I$18,Законод!$H$20,0)))),IF($B$346="Лікар-терапевт",IF(S350&lt;Законод!$C$26,0,(IF(AND(S350&gt;=Законод!$I$26,S350&lt;=Законод!$I$27),S350-Законод!$H$27,IF('01_Доходи'!S350&gt;=Законод!$I$26,Законод!$H$28,0)))),0)))</f>
        <v>0</v>
      </c>
      <c r="T356" s="767"/>
      <c r="U356" s="776" t="s">
        <v>158</v>
      </c>
      <c r="V356" s="776"/>
      <c r="W356" s="776"/>
      <c r="X356" s="776"/>
      <c r="Y356" s="776"/>
      <c r="Z356" s="169">
        <f>IF($B$346="Лікар загальної практики - сімейний лікар",IF(Z350&lt;Законод!$C$22,0,(IF(AND(Z350&gt;=Законод!$I$22,Z350&lt;=Законод!$I$23),Z350-Законод!$H$23,IF('01_Доходи'!Z350&gt;=Законод!$I$22,Законод!$I$24,0)))),IF($B$346="Лікар-педіатр",IF(Z350&lt;Законод!$C$18,0,(IF(AND(Z350&gt;=Законод!$I$18,Z350&lt;=Законод!$I$19),Z350-Законод!$H$19,IF('01_Доходи'!Z350&gt;=Законод!$I$18,Законод!$H$20,0)))),IF($B$346="Лікар-терапевт",IF(Z350&lt;Законод!$C$26,0,(IF(AND(Z350&gt;=Законод!$I$26,Z350&lt;=Законод!$I$27),Z350-Законод!$H$27,IF('01_Доходи'!Z350&gt;=Законод!$I$26,Законод!$H$28,0)))),0)))</f>
        <v>0</v>
      </c>
      <c r="AA356" s="767"/>
      <c r="AB356" s="776" t="s">
        <v>158</v>
      </c>
      <c r="AC356" s="776"/>
      <c r="AD356" s="776"/>
      <c r="AE356" s="776"/>
      <c r="AF356" s="776"/>
      <c r="AG356" s="169">
        <f>IF($B$346="Лікар загальної практики - сімейний лікар",IF(AG350&lt;Законод!$C$22,0,(IF(AND(AG350&gt;=Законод!$I$22,AG350&lt;=Законод!$I$23),AG350-Законод!$H$23,IF('01_Доходи'!AG350&gt;=Законод!$I$22,Законод!$I$24,0)))),IF($B$346="Лікар-педіатр",IF(AG350&lt;Законод!$C$18,0,(IF(AND(AG350&gt;=Законод!$I$18,AG350&lt;=Законод!$I$19),AG350-Законод!$H$19,IF('01_Доходи'!AG350&gt;=Законод!$I$18,Законод!$H$20,0)))),IF($B$346="Лікар-терапевт",IF(AG350&lt;Законод!$C$26,0,(IF(AND(AG350&gt;=Законод!$I$26,AG350&lt;=Законод!$I$27),AG350-Законод!$H$27,IF('01_Доходи'!AG350&gt;=Законод!$I$26,Законод!$H$28,0)))),0)))</f>
        <v>0</v>
      </c>
      <c r="AH356" s="767"/>
      <c r="AI356" s="174"/>
      <c r="AJ356" s="771"/>
      <c r="AK356" s="774"/>
      <c r="AL356" s="774"/>
      <c r="AM356" s="758"/>
      <c r="AN356" s="183">
        <f>IF(B346="Лікар загальної практики - сімейний лікар",L356*Законод!$C$9/4*Законод!$I$16,IF(B346="Лікар-педіатр",L356*Законод!$C$9/4*Законод!$I$16,IF(B346="Лікар-терапевт",L356*Законод!$C$9/4*Законод!$I$16,0)))</f>
        <v>0</v>
      </c>
      <c r="AO356" s="183">
        <f>IF(B346="Лікар загальної практики - сімейний лікар",S356*Законод!$C$9/4*Законод!$I$16,IF(B346="Лікар-педіатр",S356*Законод!$C$9/4*Законод!$I$16,IF(B346="Лікар-терапевт",S356*Законод!$C$9/4*Законод!$I$16,0)))</f>
        <v>0</v>
      </c>
      <c r="AP356" s="183">
        <f>IF(B346="Лікар загальної практики - сімейний лікар",Z356*Законод!$C$9/4*Законод!$I$16,IF(B346="Лікар-педіатр",Z356*Законод!$C$9/4*Законод!$I$16,IF(B346="Лікар-терапевт",Z356*Законод!$C$9/4*Законод!$I$16,0)))</f>
        <v>0</v>
      </c>
      <c r="AQ356" s="183">
        <f>IF(B346="Лікар загальної практики - сімейний лікар",AG356*Законод!$C$9/4*Законод!$I$16,IF(B346="Лікар-педіатр",AG356*Законод!$C$9/4*Законод!$I$16,IF(B346="Лікар-терапевт",AG356*Законод!$C$9/4*Законод!$I$16,0)))</f>
        <v>0</v>
      </c>
      <c r="AR356" s="184">
        <f>SUM(AN356:AQ356)</f>
        <v>0</v>
      </c>
    </row>
    <row r="357" spans="1:44" s="191" customFormat="1" ht="31.9" hidden="1" customHeight="1" thickBot="1" x14ac:dyDescent="0.3">
      <c r="A357" s="186"/>
      <c r="B357" s="763"/>
      <c r="C357" s="764"/>
      <c r="D357" s="765"/>
      <c r="E357" s="765"/>
      <c r="F357" s="212" t="str">
        <f>IF(B346="Лікар-педіатр",Законод!$J$17,IF(B346="Лікар загальної практики - сімейний лікар",Законод!$J$21,IF(B346="Лікар-терапевт",Законод!$J$25,"х")))</f>
        <v>х</v>
      </c>
      <c r="G357" s="777" t="s">
        <v>158</v>
      </c>
      <c r="H357" s="777"/>
      <c r="I357" s="777"/>
      <c r="J357" s="777"/>
      <c r="K357" s="777"/>
      <c r="L357" s="169">
        <f>IF($B$346="Лікар загальної практики - сімейний лікар",IF(L350&gt;=Законод!$J$22,'01_Доходи'!L350-('01_Доходи'!L351+'01_Доходи'!L352+'01_Доходи'!L353+'01_Доходи'!L354+'01_Доходи'!L355+'01_Доходи'!L356),0),IF($B$346="Лікар-педіатр",IF(L350&gt;=Законод!$J$18,'01_Доходи'!L350-('01_Доходи'!L351+'01_Доходи'!L352+'01_Доходи'!L353+'01_Доходи'!L354+'01_Доходи'!L355+'01_Доходи'!L356),0),IF($B$346="Лікар-терапевт",IF('01_Доходи'!L350&gt;=Законод!$J$26,L350-Законод!$I$27,0),0)))</f>
        <v>0</v>
      </c>
      <c r="M357" s="767"/>
      <c r="N357" s="777" t="s">
        <v>158</v>
      </c>
      <c r="O357" s="777"/>
      <c r="P357" s="777"/>
      <c r="Q357" s="777"/>
      <c r="R357" s="777"/>
      <c r="S357" s="169">
        <f>IF($B$346="Лікар загальної практики - сімейний лікар",IF(S350&gt;=Законод!$J$22,'01_Доходи'!S350-('01_Доходи'!S351+'01_Доходи'!S352+'01_Доходи'!S353+'01_Доходи'!S354+'01_Доходи'!S355+'01_Доходи'!S356),0),IF($B$346="Лікар-педіатр",IF(S350&gt;=Законод!$J$18,'01_Доходи'!S350-('01_Доходи'!S351+'01_Доходи'!S352+'01_Доходи'!S353+'01_Доходи'!S354+'01_Доходи'!S355+'01_Доходи'!S356),0),IF($B$346="Лікар-терапевт",IF('01_Доходи'!S350&gt;=Законод!$J$26,S350-Законод!$I$27,0),0)))</f>
        <v>0</v>
      </c>
      <c r="T357" s="767"/>
      <c r="U357" s="777" t="s">
        <v>158</v>
      </c>
      <c r="V357" s="777"/>
      <c r="W357" s="777"/>
      <c r="X357" s="777"/>
      <c r="Y357" s="777"/>
      <c r="Z357" s="169">
        <f>IF($B$346="Лікар загальної практики - сімейний лікар",IF(Z350&gt;=Законод!$J$22,'01_Доходи'!Z350-('01_Доходи'!Z351+'01_Доходи'!Z352+'01_Доходи'!Z353+'01_Доходи'!Z354+'01_Доходи'!Z355+'01_Доходи'!Z356),0),IF($B$346="Лікар-педіатр",IF(Z350&gt;=Законод!$J$18,'01_Доходи'!Z350-('01_Доходи'!Z351+'01_Доходи'!Z352+'01_Доходи'!Z353+'01_Доходи'!Z354+'01_Доходи'!Z355+'01_Доходи'!Z356),0),IF($B$346="Лікар-терапевт",IF('01_Доходи'!Z350&gt;=Законод!$J$26,Z350-Законод!$I$27,0),0)))</f>
        <v>0</v>
      </c>
      <c r="AA357" s="767"/>
      <c r="AB357" s="777" t="s">
        <v>158</v>
      </c>
      <c r="AC357" s="777"/>
      <c r="AD357" s="777"/>
      <c r="AE357" s="777"/>
      <c r="AF357" s="777"/>
      <c r="AG357" s="169">
        <f>IF($B$346="Лікар загальної практики - сімейний лікар",IF(AG350&gt;=Законод!$J$22,'01_Доходи'!AG350-('01_Доходи'!AG351+'01_Доходи'!AG352+'01_Доходи'!AG353+'01_Доходи'!AG354+'01_Доходи'!AG355+'01_Доходи'!AG356),0),IF($B$346="Лікар-педіатр",IF(AG350&gt;=Законод!$J$18,'01_Доходи'!AG350-('01_Доходи'!AG351+'01_Доходи'!AG352+'01_Доходи'!AG353+'01_Доходи'!AG354+'01_Доходи'!AG355+'01_Доходи'!AG356),0),IF($B$346="Лікар-терапевт",IF('01_Доходи'!AG350&gt;=Законод!$J$26,AG350-Законод!$I$27,0),0)))</f>
        <v>0</v>
      </c>
      <c r="AH357" s="767"/>
      <c r="AI357" s="188"/>
      <c r="AJ357" s="772"/>
      <c r="AK357" s="775"/>
      <c r="AL357" s="775"/>
      <c r="AM357" s="759"/>
      <c r="AN357" s="189">
        <f>IF(B346="Лікар загальної практики - сімейний лікар",L357*Законод!$C$9/4*Законод!$J$16,IF(B346="Лікар-педіатр",L357*Законод!$C$9/4*Законод!$J$16,IF(B346="Лікар-терапевт",L357*Законод!$C$9/4*Законод!$J$16,0)))</f>
        <v>0</v>
      </c>
      <c r="AO357" s="189">
        <f>IF(B346="Лікар загальної практики - сімейний лікар",S357*Законод!$C$9/4*Законод!$J$16,IF(B346="Лікар-педіатр",S357*Законод!$C$9/4*Законод!$J$16,IF(B346="Лікар-терапевт",S357*Законод!$C$9/4*Законод!$J$16,0)))</f>
        <v>0</v>
      </c>
      <c r="AP357" s="189">
        <f>IF(B346="Лікар загальної практики - сімейний лікар",S357*Законод!$C$9/4*Законод!$J$16,IF(B346="Лікар-педіатр",S357*Законод!$C$9/4*Законод!$J$16,IF(B346="Лікар-терапевт",S357*Законод!$C$9/4*Законод!$J$16,0)))</f>
        <v>0</v>
      </c>
      <c r="AQ357" s="189">
        <f>IF(B346="Лікар загальної практики - сімейний лікар",AG357*Законод!$C$9/4*Законод!$J$16,IF(B346="Лікар-педіатр",AG357*Законод!$C$9/4*Законод!$J$16,IF(B346="Лікар-терапевт",AG357*Законод!$C$9/4*Законод!$J$16,0)))</f>
        <v>0</v>
      </c>
      <c r="AR357" s="190">
        <f t="shared" ref="AR357" si="77">SUM(AN357:AQ357)</f>
        <v>0</v>
      </c>
    </row>
    <row r="358" spans="1:44" s="220" customFormat="1" ht="23.45" hidden="1" customHeight="1" thickBot="1" x14ac:dyDescent="0.3">
      <c r="A358" s="216"/>
      <c r="B358" s="217"/>
      <c r="C358" s="217"/>
      <c r="D358" s="217"/>
      <c r="E358" s="217"/>
      <c r="F358" s="218"/>
      <c r="G358" s="219"/>
      <c r="H358" s="219"/>
      <c r="L358" s="221"/>
      <c r="S358" s="221"/>
      <c r="Z358" s="221"/>
      <c r="AG358" s="221"/>
      <c r="AM358" s="222"/>
      <c r="AR358" s="223"/>
    </row>
    <row r="359" spans="1:44" s="164" customFormat="1" ht="27.6" hidden="1" customHeight="1" x14ac:dyDescent="0.3">
      <c r="A359" s="167">
        <f>A346+1</f>
        <v>26</v>
      </c>
      <c r="B359" s="763"/>
      <c r="C359" s="764"/>
      <c r="D359" s="765"/>
      <c r="E359" s="765"/>
      <c r="F359" s="207" t="s">
        <v>422</v>
      </c>
      <c r="G359" s="169">
        <f>IF($B$359="Лікар-педіатр",G362*L359,IF($B$359="Лікар-терапевт","х",IF($B$359="Лікар загальної практики - сімейний лікар",G362*L359,0)))</f>
        <v>0</v>
      </c>
      <c r="H359" s="169">
        <f>IF($B$359="Лікар-педіатр",H362*L359,IF($B$359="Лікар-терапевт","х",IF($B$359="Лікар загальної практики - сімейний лікар",H362*L359,0)))</f>
        <v>0</v>
      </c>
      <c r="I359" s="169">
        <f>IF($B$359="Лікар-педіатр","x",IF($B$359="Лікар-терапевт",I362*L359,IF($B$359="Лікар загальної практики - сімейний лікар",I362*L359,0)))</f>
        <v>0</v>
      </c>
      <c r="J359" s="169">
        <f>IF($B$359="Лікар-педіатр","x",IF($B$359="Лікар-терапевт",J362*L359,IF($B$359="Лікар загальної практики - сімейний лікар",J362*L359,0)))</f>
        <v>0</v>
      </c>
      <c r="K359" s="169">
        <f>IF($B$359="Лікар-педіатр","x",IF($B$359="Лікар-терапевт",K362*L359,IF($B$359="Лікар загальної практики - сімейний лікар",K362*L359,0)))</f>
        <v>0</v>
      </c>
      <c r="L359" s="542"/>
      <c r="M359" s="767"/>
      <c r="N359" s="169">
        <f>IF($B$359="Лікар-педіатр",N362*S359,IF($B$359="Лікар-терапевт","х",IF($B$359="Лікар загальної практики - сімейний лікар",N362*S359,0)))</f>
        <v>0</v>
      </c>
      <c r="O359" s="169">
        <f>IF($B$359="Лікар-педіатр",O362*S359,IF($B$359="Лікар-терапевт","х",IF($B$359="Лікар загальної практики - сімейний лікар",O362*S359,0)))</f>
        <v>0</v>
      </c>
      <c r="P359" s="169">
        <f>IF($B$359="Лікар-педіатр","x",IF($B$359="Лікар-терапевт",P362*S359,IF($B$359="Лікар загальної практики - сімейний лікар",P362*S359,0)))</f>
        <v>0</v>
      </c>
      <c r="Q359" s="169">
        <f>IF($B$359="Лікар-педіатр","x",IF($B$359="Лікар-терапевт",Q362*S359,IF($B$359="Лікар загальної практики - сімейний лікар",Q362*S359,0)))</f>
        <v>0</v>
      </c>
      <c r="R359" s="169">
        <f>IF($B$359="Лікар-педіатр","x",IF($B$359="Лікар-терапевт",R362*S359,IF($B$359="Лікар загальної практики - сімейний лікар",R362*S359,0)))</f>
        <v>0</v>
      </c>
      <c r="S359" s="542"/>
      <c r="T359" s="767"/>
      <c r="U359" s="169">
        <f>IF($B$359="Лікар-педіатр",U362*Z359,IF($B$359="Лікар-терапевт","х",IF($B$359="Лікар загальної практики - сімейний лікар",U362*Z359,0)))</f>
        <v>0</v>
      </c>
      <c r="V359" s="169">
        <f>IF($B$359="Лікар-педіатр",V362*Z359,IF($B$359="Лікар-терапевт","х",IF($B$359="Лікар загальної практики - сімейний лікар",V362*Z359,0)))</f>
        <v>0</v>
      </c>
      <c r="W359" s="169">
        <f>IF($B$359="Лікар-педіатр","x",IF($B$359="Лікар-терапевт",W362*Z359,IF($B$359="Лікар загальної практики - сімейний лікар",W362*Z359,0)))</f>
        <v>0</v>
      </c>
      <c r="X359" s="169">
        <f>IF($B$359="Лікар-педіатр","x",IF($B$359="Лікар-терапевт",X362*Z359,IF($B$359="Лікар загальної практики - сімейний лікар",X362*Z359,0)))</f>
        <v>0</v>
      </c>
      <c r="Y359" s="169">
        <f>IF($B$359="Лікар-педіатр","x",IF($B$359="Лікар-терапевт",Y362*Z359,IF($B$359="Лікар загальної практики - сімейний лікар",Y362*Z359,0)))</f>
        <v>0</v>
      </c>
      <c r="Z359" s="542"/>
      <c r="AA359" s="767"/>
      <c r="AB359" s="169">
        <f>IF($B$359="Лікар-педіатр",AB362*AG359,IF($B$359="Лікар-терапевт","х",IF($B$359="Лікар загальної практики - сімейний лікар",AB362*AG359,0)))</f>
        <v>0</v>
      </c>
      <c r="AC359" s="169">
        <f>IF($B$359="Лікар-педіатр",AC362*AG359,IF($B$359="Лікар-терапевт","х",IF($B$359="Лікар загальної практики - сімейний лікар",AC362*AG359,0)))</f>
        <v>0</v>
      </c>
      <c r="AD359" s="169">
        <f>IF($B$359="Лікар-педіатр","x",IF($B$359="Лікар-терапевт",AD362*AG359,IF($B$359="Лікар загальної практики - сімейний лікар",AD362*AG359,0)))</f>
        <v>0</v>
      </c>
      <c r="AE359" s="169">
        <f>IF($B$359="Лікар-педіатр","x",IF($B$359="Лікар-терапевт",AE362*AG359,IF($B$359="Лікар загальної практики - сімейний лікар",AE362*AG359,0)))</f>
        <v>0</v>
      </c>
      <c r="AF359" s="169">
        <f>IF($B$359="Лікар-педіатр","x",IF($B$359="Лікар-терапевт",AF362*AG359,IF($B$359="Лікар загальної практики - сімейний лікар",AF362*AG359,0)))</f>
        <v>0</v>
      </c>
      <c r="AG359" s="542"/>
      <c r="AH359" s="767"/>
      <c r="AI359" s="525">
        <f>A359</f>
        <v>26</v>
      </c>
      <c r="AJ359" s="770">
        <f>B359</f>
        <v>0</v>
      </c>
      <c r="AK359" s="773">
        <f>C359</f>
        <v>0</v>
      </c>
      <c r="AL359" s="773">
        <f>D359</f>
        <v>0</v>
      </c>
      <c r="AM359" s="760" t="s">
        <v>568</v>
      </c>
      <c r="AN359" s="778">
        <f>SUM(AN364:AN370)</f>
        <v>0</v>
      </c>
      <c r="AO359" s="778">
        <f>SUM(AO364:AO370)</f>
        <v>0</v>
      </c>
      <c r="AP359" s="778">
        <f>SUM(AP364:AP370)</f>
        <v>0</v>
      </c>
      <c r="AQ359" s="778">
        <f>SUM(AQ364:AQ370)</f>
        <v>0</v>
      </c>
      <c r="AR359" s="781">
        <f>SUM(AN359:AQ363)</f>
        <v>0</v>
      </c>
    </row>
    <row r="360" spans="1:44" s="52" customFormat="1" ht="28.15" hidden="1" customHeight="1" x14ac:dyDescent="0.25">
      <c r="A360" s="170"/>
      <c r="B360" s="763"/>
      <c r="C360" s="764"/>
      <c r="D360" s="765"/>
      <c r="E360" s="765"/>
      <c r="F360" s="207" t="s">
        <v>423</v>
      </c>
      <c r="G360" s="169">
        <f>IF($B$359="Лікар-педіатр",G362*L360,IF($B$359="Лікар-терапевт","х",IF($B$359="Лікар загальної практики - сімейний лікар",G362*L360,0)))</f>
        <v>0</v>
      </c>
      <c r="H360" s="169">
        <f>IF($B$359="Лікар-педіатр",H362*L360,IF($B$359="Лікар-терапевт","х",IF($B$359="Лікар загальної практики - сімейний лікар",H362*L360,0)))</f>
        <v>0</v>
      </c>
      <c r="I360" s="169">
        <f>IF($B$359="Лікар-педіатр","x",IF($B$359="Лікар-терапевт",I362*L360,IF($B$359="Лікар загальної практики - сімейний лікар",I362*L360,0)))</f>
        <v>0</v>
      </c>
      <c r="J360" s="169">
        <f>IF($B$359="Лікар-педіатр","x",IF($B$359="Лікар-терапевт",J362*L360,IF($B$359="Лікар загальної практики - сімейний лікар",J362*L360,0)))</f>
        <v>0</v>
      </c>
      <c r="K360" s="169">
        <f>IF($B$359="Лікар-педіатр","x",IF($B$359="Лікар-терапевт",K362*L360,IF($B$359="Лікар загальної практики - сімейний лікар",K362*L360,0)))</f>
        <v>0</v>
      </c>
      <c r="L360" s="542"/>
      <c r="M360" s="767"/>
      <c r="N360" s="169">
        <f>IF($B$359="Лікар-педіатр",N362*S360,IF($B$359="Лікар-терапевт","х",IF($B$359="Лікар загальної практики - сімейний лікар",N362*S360,0)))</f>
        <v>0</v>
      </c>
      <c r="O360" s="169">
        <f>IF($B$359="Лікар-педіатр",O362*S360,IF($B$359="Лікар-терапевт","х",IF($B$359="Лікар загальної практики - сімейний лікар",O362*S360,0)))</f>
        <v>0</v>
      </c>
      <c r="P360" s="169">
        <f>IF($B$359="Лікар-педіатр","x",IF($B$359="Лікар-терапевт",P362*S360,IF($B$359="Лікар загальної практики - сімейний лікар",P362*S360,0)))</f>
        <v>0</v>
      </c>
      <c r="Q360" s="169">
        <f>IF($B$359="Лікар-педіатр","x",IF($B$359="Лікар-терапевт",Q362*S360,IF($B$359="Лікар загальної практики - сімейний лікар",Q362*S360,0)))</f>
        <v>0</v>
      </c>
      <c r="R360" s="169">
        <f>IF($B$359="Лікар-педіатр","x",IF($B$359="Лікар-терапевт",R362*S360,IF($B$359="Лікар загальної практики - сімейний лікар",R362*S360,0)))</f>
        <v>0</v>
      </c>
      <c r="S360" s="542"/>
      <c r="T360" s="767"/>
      <c r="U360" s="169">
        <f>IF($B$359="Лікар-педіатр",U362*Z360,IF($B$359="Лікар-терапевт","х",IF($B$359="Лікар загальної практики - сімейний лікар",U362*Z360,0)))</f>
        <v>0</v>
      </c>
      <c r="V360" s="169">
        <f>IF($B$359="Лікар-педіатр",V362*Z360,IF($B$359="Лікар-терапевт","х",IF($B$359="Лікар загальної практики - сімейний лікар",V362*Z360,0)))</f>
        <v>0</v>
      </c>
      <c r="W360" s="169">
        <f>IF($B$359="Лікар-педіатр","x",IF($B$359="Лікар-терапевт",W362*Z360,IF($B$359="Лікар загальної практики - сімейний лікар",W362*Z360,0)))</f>
        <v>0</v>
      </c>
      <c r="X360" s="169">
        <f>IF($B$359="Лікар-педіатр","x",IF($B$359="Лікар-терапевт",X362*Z360,IF($B$359="Лікар загальної практики - сімейний лікар",X362*Z360,0)))</f>
        <v>0</v>
      </c>
      <c r="Y360" s="169">
        <f>IF($B$359="Лікар-педіатр","x",IF($B$359="Лікар-терапевт",Y362*Z360,IF($B$359="Лікар загальної практики - сімейний лікар",Y362*Z360,0)))</f>
        <v>0</v>
      </c>
      <c r="Z360" s="542"/>
      <c r="AA360" s="767"/>
      <c r="AB360" s="169">
        <f>IF($B$359="Лікар-педіатр",AB362*AG360,IF($B$359="Лікар-терапевт","х",IF($B$359="Лікар загальної практики - сімейний лікар",AB362*AG360,0)))</f>
        <v>0</v>
      </c>
      <c r="AC360" s="169">
        <f>IF($B$359="Лікар-педіатр",AC362*AG360,IF($B$359="Лікар-терапевт","х",IF($B$359="Лікар загальної практики - сімейний лікар",AC362*AG360,0)))</f>
        <v>0</v>
      </c>
      <c r="AD360" s="169">
        <f>IF($B$359="Лікар-педіатр","x",IF($B$359="Лікар-терапевт",AD362*AG360,IF($B$359="Лікар загальної практики - сімейний лікар",AD362*AG360,0)))</f>
        <v>0</v>
      </c>
      <c r="AE360" s="169">
        <f>IF($B$359="Лікар-педіатр","x",IF($B$359="Лікар-терапевт",AE362*AG360,IF($B$359="Лікар загальної практики - сімейний лікар",AE362*AG360,0)))</f>
        <v>0</v>
      </c>
      <c r="AF360" s="169">
        <f>IF($B$359="Лікар-педіатр","x",IF($B$359="Лікар-терапевт",AF362*AG360,IF($B$359="Лікар загальної практики - сімейний лікар",AF362*AG360,0)))</f>
        <v>0</v>
      </c>
      <c r="AG360" s="542"/>
      <c r="AH360" s="767"/>
      <c r="AI360" s="171"/>
      <c r="AJ360" s="771"/>
      <c r="AK360" s="774"/>
      <c r="AL360" s="774"/>
      <c r="AM360" s="761"/>
      <c r="AN360" s="779"/>
      <c r="AO360" s="779"/>
      <c r="AP360" s="779"/>
      <c r="AQ360" s="779"/>
      <c r="AR360" s="782"/>
    </row>
    <row r="361" spans="1:44" s="92" customFormat="1" ht="31.15" hidden="1" customHeight="1" x14ac:dyDescent="0.25">
      <c r="A361" s="213"/>
      <c r="B361" s="763"/>
      <c r="C361" s="764"/>
      <c r="D361" s="765"/>
      <c r="E361" s="765"/>
      <c r="F361" s="214" t="s">
        <v>424</v>
      </c>
      <c r="G361" s="172">
        <f>IF(B359="Лікар загальної практики - сімейний лікар"," ",IF(B359="Лікар-педіатр"," ",IF(B359="Лікар-терапевт","х",0)))</f>
        <v>0</v>
      </c>
      <c r="H361" s="172">
        <f>IF(B359="Лікар загальної практики - сімейний лікар"," ",IF(B359="Лікар-педіатр"," ",IF(B359="Лікар-терапевт","х",0)))</f>
        <v>0</v>
      </c>
      <c r="I361" s="172">
        <f>IF(B359="Лікар загальної практики - сімейний лікар"," ",IF(B359="Лікар-педіатр","х",IF(B359="Лікар-терапевт"," ",0)))</f>
        <v>0</v>
      </c>
      <c r="J361" s="172">
        <f>IF(B359="Лікар загальної практики - сімейний лікар"," ",IF(B359="Лікар-педіатр","х",IF(B359="Лікар-терапевт"," ",0)))</f>
        <v>0</v>
      </c>
      <c r="K361" s="172">
        <f>IF(B359="Лікар загальної практики - сімейний лікар"," ",IF(B359="Лікар-педіатр","х",IF(B359="Лікар-терапевт"," ",0)))</f>
        <v>0</v>
      </c>
      <c r="L361" s="173">
        <f>SUM(G361:K361)</f>
        <v>0</v>
      </c>
      <c r="M361" s="767"/>
      <c r="N361" s="172">
        <f>IF(B359="Лікар загальної практики - сімейний лікар"," ",IF(B359="Лікар-педіатр"," ",IF(B359="Лікар-терапевт","х",0)))</f>
        <v>0</v>
      </c>
      <c r="O361" s="172">
        <f>IF(B359="Лікар загальної практики - сімейний лікар"," ",IF(B359="Лікар-педіатр"," ",IF(B359="Лікар-терапевт","х",0)))</f>
        <v>0</v>
      </c>
      <c r="P361" s="172">
        <f>IF(B359="Лікар загальної практики - сімейний лікар"," ",IF(B359="Лікар-педіатр","х",IF(B359="Лікар-терапевт"," ",0)))</f>
        <v>0</v>
      </c>
      <c r="Q361" s="172">
        <f>IF(B359="Лікар загальної практики - сімейний лікар"," ",IF(B359="Лікар-педіатр","х",IF(B359="Лікар-терапевт"," ",0)))</f>
        <v>0</v>
      </c>
      <c r="R361" s="172">
        <f>IF(B359="Лікар загальної практики - сімейний лікар"," ",IF(B359="Лікар-педіатр","х",IF(B359="Лікар-терапевт"," ",0)))</f>
        <v>0</v>
      </c>
      <c r="S361" s="173">
        <f>SUM(N361:R361)</f>
        <v>0</v>
      </c>
      <c r="T361" s="767"/>
      <c r="U361" s="172">
        <f>IF(B359="Лікар загальної практики - сімейний лікар"," ",IF(B359="Лікар-педіатр"," ",IF(B359="Лікар-терапевт","х",0)))</f>
        <v>0</v>
      </c>
      <c r="V361" s="172">
        <f>IF(B359="Лікар загальної практики - сімейний лікар"," ",IF(B359="Лікар-педіатр"," ",IF(B359="Лікар-терапевт","х",0)))</f>
        <v>0</v>
      </c>
      <c r="W361" s="172">
        <f>IF(B359="Лікар загальної практики - сімейний лікар"," ",IF(B359="Лікар-педіатр","х",IF(B359="Лікар-терапевт"," ",0)))</f>
        <v>0</v>
      </c>
      <c r="X361" s="172">
        <f>IF(B359="Лікар загальної практики - сімейний лікар"," ",IF(B359="Лікар-педіатр","х",IF(B359="Лікар-терапевт"," ",0)))</f>
        <v>0</v>
      </c>
      <c r="Y361" s="172">
        <f>IF(B359="Лікар загальної практики - сімейний лікар"," ",IF(B359="Лікар-педіатр","х",IF(B359="Лікар-терапевт"," ",0)))</f>
        <v>0</v>
      </c>
      <c r="Z361" s="173">
        <f>SUM(U361:Y361)</f>
        <v>0</v>
      </c>
      <c r="AA361" s="767"/>
      <c r="AB361" s="172">
        <f>IF(B359="Лікар загальної практики - сімейний лікар"," ",IF(B359="Лікар-педіатр"," ",IF(B359="Лікар-терапевт","х",0)))</f>
        <v>0</v>
      </c>
      <c r="AC361" s="172">
        <f>IF(B359="Лікар загальної практики - сімейний лікар"," ",IF(B359="Лікар-педіатр"," ",IF(B359="Лікар-терапевт","х",0)))</f>
        <v>0</v>
      </c>
      <c r="AD361" s="172">
        <f>IF(B359="Лікар загальної практики - сімейний лікар"," ",IF(B359="Лікар-педіатр","х",IF(B359="Лікар-терапевт"," ",0)))</f>
        <v>0</v>
      </c>
      <c r="AE361" s="172">
        <f>IF(B359="Лікар загальної практики - сімейний лікар"," ",IF(B359="Лікар-педіатр","х",IF(B359="Лікар-терапевт"," ",0)))</f>
        <v>0</v>
      </c>
      <c r="AF361" s="172">
        <f>IF(B359="Лікар загальної практики - сімейний лікар"," ",IF(B359="Лікар-педіатр","х",IF(B359="Лікар-терапевт"," ",0)))</f>
        <v>0</v>
      </c>
      <c r="AG361" s="173">
        <f>SUM(AB361:AF361)</f>
        <v>0</v>
      </c>
      <c r="AH361" s="767"/>
      <c r="AI361" s="215"/>
      <c r="AJ361" s="771"/>
      <c r="AK361" s="774"/>
      <c r="AL361" s="774"/>
      <c r="AM361" s="761"/>
      <c r="AN361" s="779"/>
      <c r="AO361" s="779"/>
      <c r="AP361" s="779"/>
      <c r="AQ361" s="779"/>
      <c r="AR361" s="782"/>
    </row>
    <row r="362" spans="1:44" s="52" customFormat="1" ht="31.9" hidden="1" customHeight="1" thickBot="1" x14ac:dyDescent="0.3">
      <c r="A362" s="170"/>
      <c r="B362" s="763"/>
      <c r="C362" s="764"/>
      <c r="D362" s="765"/>
      <c r="E362" s="765"/>
      <c r="F362" s="209" t="s">
        <v>161</v>
      </c>
      <c r="G362" s="176">
        <f>IF($B$359="Лікар-педіатр",G361/L361,IF($B$359="Лікар-терапевт","х",IF($B$359="Лікар загальної практики - сімейний лікар",G361/L361,0)))</f>
        <v>0</v>
      </c>
      <c r="H362" s="176">
        <f>IF($B$359="Лікар-педіатр",H361/L361,IF($B$359="Лікар-терапевт","х",IF($B$359="Лікар загальної практики - сімейний лікар",H361/L361,0)))</f>
        <v>0</v>
      </c>
      <c r="I362" s="176">
        <f>IF($B$359="Лікар-педіатр","x",IF($B$359="Лікар-терапевт",I361/L361,IF($B$359="Лікар загальної практики - сімейний лікар",I361/L361,0)))</f>
        <v>0</v>
      </c>
      <c r="J362" s="176">
        <f>IF($B$359="Лікар-педіатр","x",IF($B$359="Лікар-терапевт",J361/L361,IF($B$359="Лікар загальної практики - сімейний лікар",J361/L361,0)))</f>
        <v>0</v>
      </c>
      <c r="K362" s="176">
        <f>IF($B$359="Лікар-педіатр","x",IF($B$359="Лікар-терапевт",K361/L361,IF($B$359="Лікар загальної практики - сімейний лікар",K361/L361,0)))</f>
        <v>0</v>
      </c>
      <c r="L362" s="176">
        <f>SUM(G362:K362)</f>
        <v>0</v>
      </c>
      <c r="M362" s="767"/>
      <c r="N362" s="176">
        <f>IF($B$359="Лікар-педіатр",N361/S361,IF($B$359="Лікар-терапевт","х",IF($B$359="Лікар загальної практики - сімейний лікар",N361/S361,0)))</f>
        <v>0</v>
      </c>
      <c r="O362" s="176">
        <f>IF($B$359="Лікар-педіатр",O361/S361,IF($B$359="Лікар-терапевт","х",IF($B$359="Лікар загальної практики - сімейний лікар",O361/S361,0)))</f>
        <v>0</v>
      </c>
      <c r="P362" s="176">
        <f>IF($B$359="Лікар-педіатр","x",IF($B$359="Лікар-терапевт",P361/S361,IF($B$359="Лікар загальної практики - сімейний лікар",P361/S361,0)))</f>
        <v>0</v>
      </c>
      <c r="Q362" s="176">
        <f>IF($B$359="Лікар-педіатр","x",IF($B$359="Лікар-терапевт",Q361/S361,IF($B$359="Лікар загальної практики - сімейний лікар",Q361/S361,0)))</f>
        <v>0</v>
      </c>
      <c r="R362" s="176">
        <f>IF($B$359="Лікар-педіатр","x",IF($B$359="Лікар-терапевт",R361/S361,IF($B$359="Лікар загальної практики - сімейний лікар",R361/S361,0)))</f>
        <v>0</v>
      </c>
      <c r="S362" s="176">
        <f>SUM(N362:R362)</f>
        <v>0</v>
      </c>
      <c r="T362" s="767"/>
      <c r="U362" s="176">
        <f>IF($B$359="Лікар-педіатр",U361/Z361,IF($B$359="Лікар-терапевт","х",IF($B$359="Лікар загальної практики - сімейний лікар",U361/Z361,0)))</f>
        <v>0</v>
      </c>
      <c r="V362" s="176">
        <f>IF($B$359="Лікар-педіатр",V361/Z361,IF($B$359="Лікар-терапевт","х",IF($B$359="Лікар загальної практики - сімейний лікар",V361/Z361,0)))</f>
        <v>0</v>
      </c>
      <c r="W362" s="176">
        <f>IF($B$359="Лікар-педіатр","x",IF($B$359="Лікар-терапевт",W361/Z361,IF($B$359="Лікар загальної практики - сімейний лікар",W361/Z361,0)))</f>
        <v>0</v>
      </c>
      <c r="X362" s="176">
        <f>IF($B$359="Лікар-педіатр","x",IF($B$359="Лікар-терапевт",X361/Z361,IF($B$359="Лікар загальної практики - сімейний лікар",X361/Z361,0)))</f>
        <v>0</v>
      </c>
      <c r="Y362" s="176">
        <f>IF($B$359="Лікар-педіатр","x",IF($B$359="Лікар-терапевт",Y361/Z361,IF($B$359="Лікар загальної практики - сімейний лікар",Y361/Z361,0)))</f>
        <v>0</v>
      </c>
      <c r="Z362" s="176">
        <f>SUM(U362:Y362)</f>
        <v>0</v>
      </c>
      <c r="AA362" s="767"/>
      <c r="AB362" s="176">
        <f>IF($B$359="Лікар-педіатр",AB361/AG361,IF($B$359="Лікар-терапевт","х",IF($B$359="Лікар загальної практики - сімейний лікар",AB361/AG361,0)))</f>
        <v>0</v>
      </c>
      <c r="AC362" s="176">
        <f>IF($B$359="Лікар-педіатр",AC361/AG361,IF($B$359="Лікар-терапевт","х",IF($B$359="Лікар загальної практики - сімейний лікар",AC361/AG361,0)))</f>
        <v>0</v>
      </c>
      <c r="AD362" s="176">
        <f>IF($B$359="Лікар-педіатр","x",IF($B$359="Лікар-терапевт",AD361/AG361,IF($B$359="Лікар загальної практики - сімейний лікар",AD361/AG361,0)))</f>
        <v>0</v>
      </c>
      <c r="AE362" s="176">
        <f>IF($B$359="Лікар-педіатр","x",IF($B$359="Лікар-терапевт",AE361/AG361,IF($B$359="Лікар загальної практики - сімейний лікар",AE361/AG361,0)))</f>
        <v>0</v>
      </c>
      <c r="AF362" s="176">
        <f>IF($B$359="Лікар-педіатр","x",IF($B$359="Лікар-терапевт",AF361/AG361,IF($B$359="Лікар загальної практики - сімейний лікар",AF361/AG361,0)))</f>
        <v>0</v>
      </c>
      <c r="AG362" s="176">
        <f>SUM(AB362:AF362)</f>
        <v>0</v>
      </c>
      <c r="AH362" s="767"/>
      <c r="AI362" s="174"/>
      <c r="AJ362" s="771"/>
      <c r="AK362" s="774"/>
      <c r="AL362" s="774"/>
      <c r="AM362" s="761"/>
      <c r="AN362" s="779"/>
      <c r="AO362" s="779"/>
      <c r="AP362" s="779"/>
      <c r="AQ362" s="779"/>
      <c r="AR362" s="782"/>
    </row>
    <row r="363" spans="1:44" s="52" customFormat="1" ht="45" hidden="1" customHeight="1" thickBot="1" x14ac:dyDescent="0.3">
      <c r="A363" s="170"/>
      <c r="B363" s="763"/>
      <c r="C363" s="764"/>
      <c r="D363" s="765"/>
      <c r="E363" s="766"/>
      <c r="F363" s="177" t="s">
        <v>425</v>
      </c>
      <c r="G363" s="178">
        <f>IF($B$359="Лікар загальної практики - сімейний лікар",AVERAGE(G359:G361),IF($B$359="Лікар-педіатр",AVERAGE(G359:G361),IF($B$359="Лікар-терапевт","х",0)))</f>
        <v>0</v>
      </c>
      <c r="H363" s="178">
        <f>IF($B$359="Лікар загальної практики - сімейний лікар",AVERAGE(H359:H361),IF($B$359="Лікар-педіатр",AVERAGE(H359:H361),IF($B$359="Лікар-терапевт","х",0)))</f>
        <v>0</v>
      </c>
      <c r="I363" s="178">
        <f>IF($B$359="Лікар загальної практики - сімейний лікар",AVERAGE(I359:I361),IF($B$359="Лікар-педіатр","x",IF($B$359="Лікар-терапевт",AVERAGE(I359:I361),0)))</f>
        <v>0</v>
      </c>
      <c r="J363" s="178">
        <f>IF($B$359="Лікар загальної практики - сімейний лікар",AVERAGE(J359:J361),IF($B$359="Лікар-педіатр","x",IF($B$359="Лікар-терапевт",AVERAGE(J359:J361),0)))</f>
        <v>0</v>
      </c>
      <c r="K363" s="178">
        <f>IF($B$359="Лікар загальної практики - сімейний лікар",AVERAGE(K359:K361),IF($B$359="Лікар-педіатр","x",IF($B$359="Лікар-терапевт",AVERAGE(K359:K361),0)))</f>
        <v>0</v>
      </c>
      <c r="L363" s="179">
        <f>SUM(G363:K363)</f>
        <v>0</v>
      </c>
      <c r="M363" s="768"/>
      <c r="N363" s="178">
        <f>IF($B$359="Лікар загальної практики - сімейний лікар",AVERAGE(N359:N361),IF($B$359="Лікар-педіатр",AVERAGE(N359:N361),IF($B$359="Лікар-терапевт","х",0)))</f>
        <v>0</v>
      </c>
      <c r="O363" s="178">
        <f>IF($B$359="Лікар загальної практики - сімейний лікар",AVERAGE(O359:O361),IF($B$359="Лікар-педіатр",AVERAGE(O359:O361),IF($B$359="Лікар-терапевт","х",0)))</f>
        <v>0</v>
      </c>
      <c r="P363" s="178">
        <f>IF($B$359="Лікар загальної практики - сімейний лікар",AVERAGE(P359:P361),IF($B$359="Лікар-педіатр","x",IF($B$359="Лікар-терапевт",AVERAGE(P359:P361),0)))</f>
        <v>0</v>
      </c>
      <c r="Q363" s="178">
        <f>IF($B$359="Лікар загальної практики - сімейний лікар",AVERAGE(Q359:Q361),IF($B$359="Лікар-педіатр","x",IF($B$359="Лікар-терапевт",AVERAGE(Q359:Q361),0)))</f>
        <v>0</v>
      </c>
      <c r="R363" s="178">
        <f>IF($B$359="Лікар загальної практики - сімейний лікар",AVERAGE(R359:R361),IF($B$359="Лікар-педіатр","x",IF($B$359="Лікар-терапевт",AVERAGE(R359:R361),0)))</f>
        <v>0</v>
      </c>
      <c r="S363" s="179">
        <f>SUM(N363:R363)</f>
        <v>0</v>
      </c>
      <c r="T363" s="768"/>
      <c r="U363" s="178">
        <f>IF($B$359="Лікар загальної практики - сімейний лікар",AVERAGE(U359:U361),IF($B$359="Лікар-педіатр",AVERAGE(U359:U361),IF($B$359="Лікар-терапевт","х",0)))</f>
        <v>0</v>
      </c>
      <c r="V363" s="178">
        <f>IF($B$359="Лікар загальної практики - сімейний лікар",AVERAGE(V359:V361),IF($B$359="Лікар-педіатр",AVERAGE(V359:V361),IF($B$359="Лікар-терапевт","х",0)))</f>
        <v>0</v>
      </c>
      <c r="W363" s="178">
        <f>IF($B$359="Лікар загальної практики - сімейний лікар",AVERAGE(W359:W361),IF($B$359="Лікар-педіатр","x",IF($B$359="Лікар-терапевт",AVERAGE(W359:W361),0)))</f>
        <v>0</v>
      </c>
      <c r="X363" s="178">
        <f>IF($B$359="Лікар загальної практики - сімейний лікар",AVERAGE(X359:X361),IF($B$359="Лікар-педіатр","x",IF($B$359="Лікар-терапевт",AVERAGE(X359:X361),0)))</f>
        <v>0</v>
      </c>
      <c r="Y363" s="178">
        <f>IF($B$359="Лікар загальної практики - сімейний лікар",AVERAGE(Y359:Y361),IF($B$359="Лікар-педіатр","x",IF($B$359="Лікар-терапевт",AVERAGE(Y359:Y361),0)))</f>
        <v>0</v>
      </c>
      <c r="Z363" s="179">
        <f>SUM(U363:Y363)</f>
        <v>0</v>
      </c>
      <c r="AA363" s="768"/>
      <c r="AB363" s="178">
        <f>IF($B$359="Лікар загальної практики - сімейний лікар",AVERAGE(AB359:AB361),IF($B$359="Лікар-педіатр",AVERAGE(AB359:AB361),IF($B$359="Лікар-терапевт","х",0)))</f>
        <v>0</v>
      </c>
      <c r="AC363" s="178">
        <f>IF($B$359="Лікар загальної практики - сімейний лікар",AVERAGE(AC359:AC361),IF($B$359="Лікар-педіатр",AVERAGE(AC359:AC361),IF($B$359="Лікар-терапевт","х",0)))</f>
        <v>0</v>
      </c>
      <c r="AD363" s="178">
        <f>IF($B$359="Лікар загальної практики - сімейний лікар",AVERAGE(AD359:AD361),IF($B$359="Лікар-педіатр","x",IF($B$359="Лікар-терапевт",AVERAGE(AD359:AD361),0)))</f>
        <v>0</v>
      </c>
      <c r="AE363" s="178">
        <f>IF($B$359="Лікар загальної практики - сімейний лікар",AVERAGE(AE359:AE361),IF($B$359="Лікар-педіатр","x",IF($B$359="Лікар-терапевт",AVERAGE(AE359:AE361),0)))</f>
        <v>0</v>
      </c>
      <c r="AF363" s="178">
        <f>IF($B$359="Лікар загальної практики - сімейний лікар",AVERAGE(AF359:AF361),IF($B$359="Лікар-педіатр","x",IF($B$359="Лікар-терапевт",AVERAGE(AF359:AF361),0)))</f>
        <v>0</v>
      </c>
      <c r="AG363" s="179">
        <f>SUM(AB363:AF363)</f>
        <v>0</v>
      </c>
      <c r="AH363" s="769"/>
      <c r="AI363" s="174"/>
      <c r="AJ363" s="771"/>
      <c r="AK363" s="774"/>
      <c r="AL363" s="774"/>
      <c r="AM363" s="762"/>
      <c r="AN363" s="780"/>
      <c r="AO363" s="780"/>
      <c r="AP363" s="780"/>
      <c r="AQ363" s="780"/>
      <c r="AR363" s="783"/>
    </row>
    <row r="364" spans="1:44" s="52" customFormat="1" ht="40.5" hidden="1" x14ac:dyDescent="0.25">
      <c r="A364" s="170"/>
      <c r="B364" s="763"/>
      <c r="C364" s="764"/>
      <c r="D364" s="765"/>
      <c r="E364" s="765"/>
      <c r="F364" s="210" t="str">
        <f>IF(B359="Лікар-педіатр",Законод!$C$17,IF(B359="Лікар загальної практики - сімейний лікар",Законод!$C$21,IF(B359="Лікар-терапевт",Законод!$C$25,"х")))</f>
        <v>х</v>
      </c>
      <c r="G364" s="181">
        <f>IF($B$359="Лікар загальної практики - сімейний лікар",IF(L363&lt;=Законод!$C$22,G363,Законод!$C$22*'01_Доходи'!G362),IF($B$359="Лікар-педіатр",IF(L363&lt;=Законод!$C$18,G363,Законод!$C$18*'01_Доходи'!G362),IF($B$359="Лікар-терапевт","x",0)))</f>
        <v>0</v>
      </c>
      <c r="H364" s="181">
        <f>IF($B$359="Лікар загальної практики - сімейний лікар",IF(L363&lt;=Законод!$C$22,H363,Законод!$C$22*'01_Доходи'!H362),IF($B$359="Лікар-педіатр",IF(L363&lt;=Законод!$C$18,H363,Законод!$C$18*'01_Доходи'!H362),IF($B$359="Лікар-терапевт","x",0)))</f>
        <v>0</v>
      </c>
      <c r="I364" s="181">
        <f>IF($B$359="Лікар загальної практики - сімейний лікар",IF(L363&lt;=Законод!$C$22,I363,Законод!$C$22*'01_Доходи'!I362),IF($B$359="Лікар-педіатр","x",IF($B$359="Лікар-терапевт",IF(L363&lt;=Законод!$C$26,I363,Законод!$C$26*'01_Доходи'!I362),0)))</f>
        <v>0</v>
      </c>
      <c r="J364" s="181">
        <f>IF($B$359="Лікар загальної практики - сімейний лікар",IF(L363&lt;=Законод!$C$22,J363,Законод!$C$22*'01_Доходи'!J362),IF($B$359="Лікар-педіатр","x",IF($B$359="Лікар-терапевт",IF(L363&lt;=Законод!$C$26,J363,Законод!$C$26*'01_Доходи'!J362),0)))</f>
        <v>0</v>
      </c>
      <c r="K364" s="181">
        <f>IF($B$359="Лікар загальної практики - сімейний лікар",IF(L363&lt;=Законод!$C$22,K363,Законод!$C$22*'01_Доходи'!K362),IF($B$359="Лікар-педіатр","x",IF($B$359="Лікар-терапевт",IF(L363&lt;=Законод!$C$26,K363,Законод!$C$26*'01_Доходи'!K362),0)))</f>
        <v>0</v>
      </c>
      <c r="L364" s="182">
        <f>SUM(G364:K364)</f>
        <v>0</v>
      </c>
      <c r="M364" s="767"/>
      <c r="N364" s="181">
        <f>IF($B$359="Лікар загальної практики - сімейний лікар",IF(S363&lt;=Законод!$C$22,N363,Законод!$C$22*'01_Доходи'!N362),IF($B$359="Лікар-педіатр",IF(S363&lt;=Законод!$C$18,N363,Законод!$C$18*'01_Доходи'!N362),IF($B$359="Лікар-терапевт","x",0)))</f>
        <v>0</v>
      </c>
      <c r="O364" s="181">
        <f>IF($B$359="Лікар загальної практики - сімейний лікар",IF(S363&lt;=Законод!$C$22,O363,Законод!$C$22*'01_Доходи'!O362),IF($B$359="Лікар-педіатр",IF(S363&lt;=Законод!$C$18,O363,Законод!$C$18*'01_Доходи'!O362),IF($B$359="Лікар-терапевт","x",0)))</f>
        <v>0</v>
      </c>
      <c r="P364" s="181">
        <f>IF($B$359="Лікар загальної практики - сімейний лікар",IF(S363&lt;=Законод!$C$22,P363,Законод!$C$22*'01_Доходи'!P362),IF($B$359="Лікар-педіатр","x",IF($B$359="Лікар-терапевт",IF(S363&lt;=Законод!$C$26,P363,Законод!$C$26*'01_Доходи'!P362),0)))</f>
        <v>0</v>
      </c>
      <c r="Q364" s="181">
        <f>IF($B$359="Лікар загальної практики - сімейний лікар",IF(S363&lt;=Законод!$C$22,Q363,Законод!$C$22*'01_Доходи'!Q362),IF($B$359="Лікар-педіатр","x",IF($B$359="Лікар-терапевт",IF(S363&lt;=Законод!$C$26,Q363,Законод!$C$26*'01_Доходи'!Q362),0)))</f>
        <v>0</v>
      </c>
      <c r="R364" s="181">
        <f>IF($B$359="Лікар загальної практики - сімейний лікар",IF(S363&lt;=Законод!$C$22,R363,Законод!$C$22*'01_Доходи'!R362),IF($B$359="Лікар-педіатр","x",IF($B$359="Лікар-терапевт",IF(S363&lt;=Законод!$C$26,R363,Законод!$C$26*'01_Доходи'!R362),0)))</f>
        <v>0</v>
      </c>
      <c r="S364" s="182">
        <f>SUM(N364:R364)</f>
        <v>0</v>
      </c>
      <c r="T364" s="767"/>
      <c r="U364" s="181">
        <f>IF($B$359="Лікар загальної практики - сімейний лікар",IF(Z363&lt;=Законод!$C$22,U363,Законод!$C$22*'01_Доходи'!U362),IF($B$359="Лікар-педіатр",IF(Z363&lt;=Законод!$C$18,U363,Законод!$C$18*'01_Доходи'!U362),IF($B$359="Лікар-терапевт","x",0)))</f>
        <v>0</v>
      </c>
      <c r="V364" s="181">
        <f>IF($B$359="Лікар загальної практики - сімейний лікар",IF(Z363&lt;=Законод!$C$22,V363,Законод!$C$22*'01_Доходи'!V362),IF($B$359="Лікар-педіатр",IF(Z363&lt;=Законод!$C$18,V363,Законод!$C$18*'01_Доходи'!V362),IF($B$359="Лікар-терапевт","x",0)))</f>
        <v>0</v>
      </c>
      <c r="W364" s="181">
        <f>IF($B$359="Лікар загальної практики - сімейний лікар",IF(Z363&lt;=Законод!$C$22,W363,Законод!$C$22*'01_Доходи'!W362),IF($B$359="Лікар-педіатр","x",IF($B$359="Лікар-терапевт",IF(Z363&lt;=Законод!$C$26,W363,Законод!$C$26*'01_Доходи'!W362),0)))</f>
        <v>0</v>
      </c>
      <c r="X364" s="181">
        <f>IF($B$359="Лікар загальної практики - сімейний лікар",IF(Z363&lt;=Законод!$C$22,X363,Законод!$C$22*'01_Доходи'!X362),IF($B$359="Лікар-педіатр","x",IF($B$359="Лікар-терапевт",IF(Z363&lt;=Законод!$C$26,X363,Законод!$C$26*'01_Доходи'!X362),0)))</f>
        <v>0</v>
      </c>
      <c r="Y364" s="181">
        <f>IF($B$359="Лікар загальної практики - сімейний лікар",IF(Z363&lt;=Законод!$C$22,Y363,Законод!$C$22*'01_Доходи'!Y362),IF($B$359="Лікар-педіатр","x",IF($B$359="Лікар-терапевт",IF(Z363&lt;=Законод!$C$26,Y363,Законод!$C$26*'01_Доходи'!Y362),0)))</f>
        <v>0</v>
      </c>
      <c r="Z364" s="182">
        <f>SUM(U364:Y364)</f>
        <v>0</v>
      </c>
      <c r="AA364" s="767"/>
      <c r="AB364" s="181">
        <f>IF($B$359="Лікар загальної практики - сімейний лікар",IF(AG363&lt;=Законод!$C$22,AB363,Законод!$C$22*'01_Доходи'!AB362),IF($B$359="Лікар-педіатр",IF(AG363&lt;=Законод!$C$18,AB363,Законод!$C$18*'01_Доходи'!AB362),IF($B$359="Лікар-терапевт","x",0)))</f>
        <v>0</v>
      </c>
      <c r="AC364" s="181">
        <f>IF($B$359="Лікар загальної практики - сімейний лікар",IF(AG363&lt;=Законод!$C$22,AC363,Законод!$C$22*'01_Доходи'!AC362),IF($B$359="Лікар-педіатр",IF(AG363&lt;=Законод!$C$18,AC363,Законод!$C$18*'01_Доходи'!AC362),IF($B$359="Лікар-терапевт","x",0)))</f>
        <v>0</v>
      </c>
      <c r="AD364" s="181">
        <f>IF($B$359="Лікар загальної практики - сімейний лікар",IF(AG363&lt;=Законод!$C$22,AD363,Законод!$C$22*'01_Доходи'!AD362),IF($B$359="Лікар-педіатр","x",IF($B$359="Лікар-терапевт",IF(AG363&lt;=Законод!$C$26,AD363,Законод!$C$26*'01_Доходи'!AD362),0)))</f>
        <v>0</v>
      </c>
      <c r="AE364" s="181">
        <f>IF($B$359="Лікар загальної практики - сімейний лікар",IF(AG363&lt;=Законод!$C$22,AE363,Законод!$C$22*'01_Доходи'!AE362),IF($B$359="Лікар-педіатр","x",IF($B$359="Лікар-терапевт",IF(AG363&lt;=Законод!$C$26,AE363,Законод!$C$26*'01_Доходи'!AE362),0)))</f>
        <v>0</v>
      </c>
      <c r="AF364" s="181">
        <f>IF($B$359="Лікар загальної практики - сімейний лікар",IF(AG363&lt;=Законод!$C$22,AF363,Законод!$C$22*'01_Доходи'!AF362),IF($B$359="Лікар-педіатр","x",IF($B$359="Лікар-терапевт",IF(AG363&lt;=Законод!$C$26,AF363,Законод!$C$26*'01_Доходи'!AF362),0)))</f>
        <v>0</v>
      </c>
      <c r="AG364" s="182">
        <f>SUM(AB364:AF364)</f>
        <v>0</v>
      </c>
      <c r="AH364" s="767"/>
      <c r="AI364" s="174"/>
      <c r="AJ364" s="771"/>
      <c r="AK364" s="774"/>
      <c r="AL364" s="774"/>
      <c r="AM364" s="318" t="s">
        <v>186</v>
      </c>
      <c r="AN364" s="183">
        <f>IF(B359="Лікар загальної практики - сімейний лікар",G364*Законод!$C$11+'01_Доходи'!H364*Законод!$D$11+'01_Доходи'!I364*Законод!$E$11+'01_Доходи'!J364*Законод!$F$11+'01_Доходи'!K364*Законод!$G$11,IF(B359="Лікар-педіатр",G364*Законод!$C$11+'01_Доходи'!H364*Законод!$D$11,IF(B359="Лікар-терапевт",'01_Доходи'!I364*Законод!$E$11+'01_Доходи'!J364*Законод!$F$11+'01_Доходи'!K364*Законод!$G$11,0)))</f>
        <v>0</v>
      </c>
      <c r="AO364" s="183">
        <f>IF(B359="Лікар загальної практики - сімейний лікар",N364*Законод!$C$11+'01_Доходи'!O364*Законод!$D$11+'01_Доходи'!P364*Законод!$E$11+'01_Доходи'!Q364*Законод!$F$11+'01_Доходи'!R364*Законод!$G$11,IF(B359="Лікар-педіатр",N364*Законод!$C$11+'01_Доходи'!O364*Законод!$D$11,IF(B359="Лікар-терапевт",'01_Доходи'!P364*Законод!$E$11+'01_Доходи'!Q364*Законод!$F$11+'01_Доходи'!R364*Законод!$G$11,0)))</f>
        <v>0</v>
      </c>
      <c r="AP364" s="183">
        <f>IF(B359="Лікар загальної практики - сімейний лікар",U364*Законод!$C$11+'01_Доходи'!V364*Законод!$D$11+'01_Доходи'!W364*Законод!$E$11+'01_Доходи'!X364*Законод!$F$11+'01_Доходи'!Y364*Законод!$G$11,IF(B359="Лікар-педіатр",U364*Законод!$C$11+'01_Доходи'!V364*Законод!$D$11,IF(B359="Лікар-терапевт",'01_Доходи'!W364*Законод!$E$11+'01_Доходи'!X364*Законод!$F$11+'01_Доходи'!Y364*Законод!$G$11,0)))</f>
        <v>0</v>
      </c>
      <c r="AQ364" s="183">
        <f>IF(B359="Лікар загальної практики - сімейний лікар",AB364*Законод!$C$11+'01_Доходи'!AC364*Законод!$D$11+'01_Доходи'!AD364*Законод!$E$11+'01_Доходи'!AE364*Законод!$F$11+'01_Доходи'!AF364*Законод!$G$11,IF(B359="Лікар-педіатр",AB364*Законод!$C$11+'01_Доходи'!AC364*Законод!$D$11,IF(B359="Лікар-терапевт",'01_Доходи'!AD364*Законод!$E$11+'01_Доходи'!AE364*Законод!$F$11+'01_Доходи'!AF364*Законод!$G$11,0)))</f>
        <v>0</v>
      </c>
      <c r="AR364" s="184">
        <f>SUM(AN364:AQ364)</f>
        <v>0</v>
      </c>
    </row>
    <row r="365" spans="1:44" s="52" customFormat="1" ht="31.9" hidden="1" customHeight="1" x14ac:dyDescent="0.25">
      <c r="A365" s="170"/>
      <c r="B365" s="763"/>
      <c r="C365" s="764"/>
      <c r="D365" s="765"/>
      <c r="E365" s="765"/>
      <c r="F365" s="211" t="str">
        <f>IF(B359="Лікар-педіатр",Законод!$E$17,IF(B359="Лікар загальної практики - сімейний лікар",Законод!$E$21,IF(B359="Лікар-терапевт",Законод!$E$25,"х")))</f>
        <v>х</v>
      </c>
      <c r="G365" s="776" t="s">
        <v>158</v>
      </c>
      <c r="H365" s="776"/>
      <c r="I365" s="776"/>
      <c r="J365" s="776"/>
      <c r="K365" s="776"/>
      <c r="L365" s="169">
        <f>IF($B$359="Лікар загальної практики - сімейний лікар",IF(L363&lt;Законод!$C$22,0,(IF(AND(L363&gt;=Законод!$E$22,L363&lt;=Законод!$E$23),L363-Законод!$C$22,IF('01_Доходи'!L363&gt;=Законод!$F$22,Законод!$E$24,0)))),IF($B$359="Лікар-педіатр",IF(L363&lt;Законод!$C$18,0,(IF(AND(L363&gt;=Законод!$E$18,L363&lt;=Законод!$E$19),L363-Законод!$C$18,IF('01_Доходи'!L363&gt;=Законод!$F$18,Законод!$E$20,0)))),IF($B$359="Лікар-терапевт",IF(L363&lt;Законод!$C$26,0,(IF(AND(L363&gt;=Законод!$E$26,L363&lt;=Законод!$E$27),L363-Законод!$C$26,IF('01_Доходи'!L363&gt;=Законод!$F$26,Законод!$E$28,0)))),0)))</f>
        <v>0</v>
      </c>
      <c r="M365" s="767"/>
      <c r="N365" s="776" t="s">
        <v>158</v>
      </c>
      <c r="O365" s="776"/>
      <c r="P365" s="776"/>
      <c r="Q365" s="776"/>
      <c r="R365" s="776"/>
      <c r="S365" s="169">
        <f>IF($B$359="Лікар загальної практики - сімейний лікар",IF(S363&lt;Законод!$C$22,0,(IF(AND(S363&gt;=Законод!$E$22,S363&lt;=Законод!$E$23),S363-Законод!$C$22,IF('01_Доходи'!S363&gt;=Законод!$F$22,Законод!$E$24,0)))),IF($B$359="Лікар-педіатр",IF(S363&lt;Законод!$C$18,0,(IF(AND(S363&gt;=Законод!$E$18,S363&lt;=Законод!$E$19),S363-Законод!$C$18,IF('01_Доходи'!S363&gt;=Законод!$F$18,Законод!$E$20,0)))),IF($B$359="Лікар-терапевт",IF(S363&lt;Законод!$C$26,0,(IF(AND(S363&gt;=Законод!$E$26,S363&lt;=Законод!$E$27),S363-Законод!$C$26,IF('01_Доходи'!S363&gt;=Законод!$F$26,Законод!$E$28,0)))),0)))</f>
        <v>0</v>
      </c>
      <c r="T365" s="767"/>
      <c r="U365" s="776" t="s">
        <v>158</v>
      </c>
      <c r="V365" s="776"/>
      <c r="W365" s="776"/>
      <c r="X365" s="776"/>
      <c r="Y365" s="776"/>
      <c r="Z365" s="169">
        <f>IF($B$359="Лікар загальної практики - сімейний лікар",IF(Z363&lt;Законод!$C$22,0,(IF(AND(Z363&gt;=Законод!$E$22,Z363&lt;=Законод!$E$23),Z363-Законод!$C$22,IF('01_Доходи'!Z363&gt;=Законод!$F$22,Законод!$E$24,0)))),IF($B$359="Лікар-педіатр",IF(Z363&lt;Законод!$C$18,0,(IF(AND(Z363&gt;=Законод!$E$18,Z363&lt;=Законод!$E$19),Z363-Законод!$C$18,IF('01_Доходи'!Z363&gt;=Законод!$F$18,Законод!$E$20,0)))),IF($B$359="Лікар-терапевт",IF(Z363&lt;Законод!$C$26,0,(IF(AND(Z363&gt;=Законод!$E$26,Z363&lt;=Законод!$E$27),Z363-Законод!$C$26,IF('01_Доходи'!Z363&gt;=Законод!$F$26,Законод!$E$28,0)))),0)))</f>
        <v>0</v>
      </c>
      <c r="AA365" s="767"/>
      <c r="AB365" s="776" t="s">
        <v>158</v>
      </c>
      <c r="AC365" s="776"/>
      <c r="AD365" s="776"/>
      <c r="AE365" s="776"/>
      <c r="AF365" s="776"/>
      <c r="AG365" s="169">
        <f>IF($B$359="Лікар загальної практики - сімейний лікар",IF(AG363&lt;Законод!$C$22,0,(IF(AND(AG363&gt;=Законод!$E$22,AG363&lt;=Законод!$E$23),AG363-Законод!$C$22,IF('01_Доходи'!AG363&gt;=Законод!$F$22,Законод!$E$24,0)))),IF($B$359="Лікар-педіатр",IF(AG363&lt;Законод!$C$18,0,(IF(AND(AG363&gt;=Законод!$E$18,AG363&lt;=Законод!$E$19),AG363-Законод!$C$18,IF('01_Доходи'!AG363&gt;=Законод!$F$18,Законод!$E$20,0)))),IF($B$359="Лікар-терапевт",IF(AG363&lt;Законод!$C$26,0,(IF(AND(AG363&gt;=Законод!$E$26,AG363&lt;=Законод!$E$27),AG363-Законод!$C$26,IF('01_Доходи'!AG363&gt;=Законод!$F$26,Законод!$E$28,0)))),0)))</f>
        <v>0</v>
      </c>
      <c r="AH365" s="767"/>
      <c r="AI365" s="174"/>
      <c r="AJ365" s="771"/>
      <c r="AK365" s="774"/>
      <c r="AL365" s="774"/>
      <c r="AM365" s="757" t="s">
        <v>187</v>
      </c>
      <c r="AN365" s="183">
        <f>IF(B359="Лікар загальної практики - сімейний лікар",L365*Законод!$C$9/4*Законод!$E$16,IF(B359="Лікар-педіатр",L365*Законод!$C$9/4*Законод!$E$16,IF(B359="Лікар-терапевт",L365*Законод!$C$9/4*Законод!$E$16,0)))</f>
        <v>0</v>
      </c>
      <c r="AO365" s="183">
        <f>IF(B359="Лікар загальної практики - сімейний лікар",S365*Законод!$C$9/4*Законод!$E$16,IF(B359="Лікар-педіатр",S365*Законод!$C$9/4*Законод!$E$16,IF(B359="Лікар-терапевт",S365*Законод!$C$9/4*Законод!$E$16,0)))</f>
        <v>0</v>
      </c>
      <c r="AP365" s="183">
        <f>IF(B359="Лікар загальної практики - сімейний лікар",Z365*Законод!$C$9/4*Законод!$E$16,IF(B359="Лікар-педіатр",Z365*Законод!$C$9/4*Законод!$E$16,IF(B359="Лікар-терапевт",Z365*Законод!$C$9/4*Законод!$E$16,0)))</f>
        <v>0</v>
      </c>
      <c r="AQ365" s="183">
        <f>IF(B359="Лікар загальної практики - сімейний лікар",AG365*Законод!$C$9/4*Законод!$E$16,IF(B359="Лікар-педіатр",AG365*Законод!$C$9/4*Законод!$E$16,IF(B359="Лікар-терапевт",AG365*Законод!$C$9/4*Законод!$E$16,0)))</f>
        <v>0</v>
      </c>
      <c r="AR365" s="184">
        <f>SUM(AN365:AQ365)</f>
        <v>0</v>
      </c>
    </row>
    <row r="366" spans="1:44" s="52" customFormat="1" ht="31.9" hidden="1" customHeight="1" x14ac:dyDescent="0.25">
      <c r="A366" s="170"/>
      <c r="B366" s="763"/>
      <c r="C366" s="764"/>
      <c r="D366" s="765"/>
      <c r="E366" s="765"/>
      <c r="F366" s="211" t="str">
        <f>IF(B359="Лікар-педіатр",Законод!$F$17,IF(B359="Лікар загальної практики - сімейний лікар",Законод!$F$21,IF(B359="Лікар-терапевт",Законод!$F$25,"х")))</f>
        <v>х</v>
      </c>
      <c r="G366" s="776" t="s">
        <v>158</v>
      </c>
      <c r="H366" s="776"/>
      <c r="I366" s="776"/>
      <c r="J366" s="776"/>
      <c r="K366" s="776"/>
      <c r="L366" s="169">
        <f>IF($B$359="Лікар загальної практики - сімейний лікар",IF(L363&lt;Законод!$C$22,0,(IF(AND(L363&gt;=Законод!$F$22,L363&lt;=Законод!$F$23),L363-Законод!$E$23,IF('01_Доходи'!L363&gt;=Законод!$G$22,Законод!$F$24,0)))),IF($B$359="Лікар-педіатр",IF(L363&lt;Законод!$C$18,0,(IF(AND(L363&gt;=Законод!$F$18,L363&lt;=Законод!$F$19),L363-Законод!$E$19,IF('01_Доходи'!L363&gt;=Законод!$G$18,Законод!$F$20,0)))),IF($B$359="Лікар-терапевт",IF(L363&lt;Законод!$C$26,0,(IF(AND(L363&gt;=Законод!$F$26,L363&lt;=Законод!$F$27),L363-Законод!$E$27,IF('01_Доходи'!L363&gt;=Законод!$G$26,Законод!$F$28,0)))),0)))</f>
        <v>0</v>
      </c>
      <c r="M366" s="767"/>
      <c r="N366" s="776" t="s">
        <v>158</v>
      </c>
      <c r="O366" s="776"/>
      <c r="P366" s="776"/>
      <c r="Q366" s="776"/>
      <c r="R366" s="776"/>
      <c r="S366" s="169">
        <f>IF($B$359="Лікар загальної практики - сімейний лікар",IF(S363&lt;Законод!$C$22,0,(IF(AND(S363&gt;=Законод!$F$22,S363&lt;=Законод!$F$23),S363-Законод!$E$23,IF('01_Доходи'!S363&gt;=Законод!$G$22,Законод!$F$24,0)))),IF($B$359="Лікар-педіатр",IF(S363&lt;Законод!$C$18,0,(IF(AND(S363&gt;=Законод!$F$18,S363&lt;=Законод!$F$19),S363-Законод!$E$19,IF('01_Доходи'!S363&gt;=Законод!$G$18,Законод!$F$20,0)))),IF($B$359="Лікар-терапевт",IF(S363&lt;Законод!$C$26,0,(IF(AND(S363&gt;=Законод!$F$26,S363&lt;=Законод!$F$27),S363-Законод!$E$27,IF('01_Доходи'!S363&gt;=Законод!$G$26,Законод!$F$28,0)))),0)))</f>
        <v>0</v>
      </c>
      <c r="T366" s="767"/>
      <c r="U366" s="776" t="s">
        <v>158</v>
      </c>
      <c r="V366" s="776"/>
      <c r="W366" s="776"/>
      <c r="X366" s="776"/>
      <c r="Y366" s="776"/>
      <c r="Z366" s="169">
        <f>IF($B$359="Лікар загальної практики - сімейний лікар",IF(Z363&lt;Законод!$C$22,0,(IF(AND(Z363&gt;=Законод!$F$22,Z363&lt;=Законод!$F$23),Z363-Законод!$E$23,IF('01_Доходи'!Z363&gt;=Законод!$G$22,Законод!$F$24,0)))),IF($B$359="Лікар-педіатр",IF(Z363&lt;Законод!$C$18,0,(IF(AND(Z363&gt;=Законод!$F$18,Z363&lt;=Законод!$F$19),Z363-Законод!$E$19,IF('01_Доходи'!Z363&gt;=Законод!$G$18,Законод!$F$20,0)))),IF($B$359="Лікар-терапевт",IF(Z363&lt;Законод!$C$26,0,(IF(AND(Z363&gt;=Законод!$F$26,Z363&lt;=Законод!$F$27),Z363-Законод!$E$27,IF('01_Доходи'!Z363&gt;=Законод!$G$26,Законод!$F$28,0)))),0)))</f>
        <v>0</v>
      </c>
      <c r="AA366" s="767"/>
      <c r="AB366" s="776" t="s">
        <v>158</v>
      </c>
      <c r="AC366" s="776"/>
      <c r="AD366" s="776"/>
      <c r="AE366" s="776"/>
      <c r="AF366" s="776"/>
      <c r="AG366" s="169">
        <f>IF($B$359="Лікар загальної практики - сімейний лікар",IF(AG363&lt;Законод!$C$22,0,(IF(AND(AG363&gt;=Законод!$F$22,AG363&lt;=Законод!$F$23),AG363-Законод!$E$23,IF('01_Доходи'!AG363&gt;=Законод!$G$22,Законод!$F$24,0)))),IF($B$359="Лікар-педіатр",IF(AG363&lt;Законод!$C$18,0,(IF(AND(AG363&gt;=Законод!$F$18,AG363&lt;=Законод!$F$19),AG363-Законод!$E$19,IF('01_Доходи'!AG363&gt;=Законод!$G$18,Законод!$F$20,0)))),IF($B$359="Лікар-терапевт",IF(AG363&lt;Законод!$C$26,0,(IF(AND(AG363&gt;=Законод!$F$26,AG363&lt;=Законод!$F$27),AG363-Законод!$E$27,IF('01_Доходи'!AG363&gt;=Законод!$G$26,Законод!$F$28,0)))),0)))</f>
        <v>0</v>
      </c>
      <c r="AH366" s="767"/>
      <c r="AI366" s="174"/>
      <c r="AJ366" s="771"/>
      <c r="AK366" s="774"/>
      <c r="AL366" s="774"/>
      <c r="AM366" s="758"/>
      <c r="AN366" s="183">
        <f>IF(B359="Лікар загальної практики - сімейний лікар",L366*Законод!$C$9/4*Законод!$F$16,IF(B359="Лікар-педіатр",L366*Законод!$C$9/4*Законод!$F$16,IF(B359="Лікар-терапевт",L366*Законод!$C$9/4*Законод!$F$16,0)))</f>
        <v>0</v>
      </c>
      <c r="AO366" s="183">
        <f>IF(B359="Лікар загальної практики - сімейний лікар",S366*Законод!$C$9/4*Законод!$F$16,IF(B359="Лікар-педіатр",S366*Законод!$C$9/4*Законод!$F$16,IF(B359="Лікар-терапевт",S366*Законод!$C$9/4*Законод!$F$16,0)))</f>
        <v>0</v>
      </c>
      <c r="AP366" s="183">
        <f>IF(B359="Лікар загальної практики - сімейний лікар",Z366*Законод!$C$9/4*Законод!$F$16,IF(B359="Лікар-педіатр",Z366*Законод!$C$9/4*Законод!$F$16,IF(B359="Лікар-терапевт",Z366*Законод!$C$9/4*Законод!$F$16,0)))</f>
        <v>0</v>
      </c>
      <c r="AQ366" s="183">
        <f>IF(B359="Лікар загальної практики - сімейний лікар",AG366*Законод!$C$9/4*Законод!$F$16,IF(B359="Лікар-педіатр",AG366*Законод!$C$9/4*Законод!$F$16,IF(B359="Лікар-терапевт",AG366*Законод!$C$9/4*Законод!$F$16,0)))</f>
        <v>0</v>
      </c>
      <c r="AR366" s="184">
        <f>SUM(AN366:AQ366)</f>
        <v>0</v>
      </c>
    </row>
    <row r="367" spans="1:44" s="52" customFormat="1" ht="31.9" hidden="1" customHeight="1" x14ac:dyDescent="0.25">
      <c r="A367" s="170"/>
      <c r="B367" s="763"/>
      <c r="C367" s="764"/>
      <c r="D367" s="765"/>
      <c r="E367" s="765"/>
      <c r="F367" s="211" t="str">
        <f>IF(B359="Лікар-педіатр",Законод!$G$17,IF(B359="Лікар загальної практики - сімейний лікар",Законод!$G$21,IF(B359="Лікар-терапевт",Законод!$G$25,"х")))</f>
        <v>х</v>
      </c>
      <c r="G367" s="776" t="s">
        <v>158</v>
      </c>
      <c r="H367" s="776"/>
      <c r="I367" s="776"/>
      <c r="J367" s="776"/>
      <c r="K367" s="776"/>
      <c r="L367" s="169">
        <f>IF($B$359="Лікар загальної практики - сімейний лікар",IF(L363&lt;Законод!$C$22,0,(IF(AND(L363&gt;=Законод!$G$22,L363&lt;=Законод!$G$23),L363-Законод!$F$23,IF('01_Доходи'!L363&gt;=Законод!$H$22,Законод!$G$24,0)))),IF($B$359="Лікар-педіатр",IF(L363&lt;Законод!$C$18,0,(IF(AND(L363&gt;=Законод!$G$18,L363&lt;=Законод!$G$19),L363-Законод!$F$19,IF('01_Доходи'!L363&gt;=Законод!$H$18,Законод!$G$20,0)))),IF($B$359="Лікар-терапевт",IF(L363&lt;Законод!$C$26,0,(IF(AND(L363&gt;=Законод!$G$26,L363&lt;=Законод!$G$27),L363-Законод!$F$27,IF('01_Доходи'!L363&gt;=Законод!$H$26,Законод!$G$28,0)))),0)))</f>
        <v>0</v>
      </c>
      <c r="M367" s="767"/>
      <c r="N367" s="776" t="s">
        <v>158</v>
      </c>
      <c r="O367" s="776"/>
      <c r="P367" s="776"/>
      <c r="Q367" s="776"/>
      <c r="R367" s="776"/>
      <c r="S367" s="169">
        <f>IF($B$359="Лікар загальної практики - сімейний лікар",IF(S363&lt;Законод!$C$22,0,(IF(AND(S363&gt;=Законод!$G$22,S363&lt;=Законод!$G$23),S363-Законод!$F$23,IF('01_Доходи'!S363&gt;=Законод!$H$22,Законод!$G$24,0)))),IF($B$359="Лікар-педіатр",IF(S363&lt;Законод!$C$18,0,(IF(AND(S363&gt;=Законод!$G$18,S363&lt;=Законод!$G$19),S363-Законод!$F$19,IF('01_Доходи'!S363&gt;=Законод!$H$18,Законод!$G$20,0)))),IF($B$359="Лікар-терапевт",IF(S363&lt;Законод!$C$26,0,(IF(AND(S363&gt;=Законод!$G$26,S363&lt;=Законод!$G$27),S363-Законод!$F$27,IF('01_Доходи'!S363&gt;=Законод!$H$26,Законод!$G$28,0)))),0)))</f>
        <v>0</v>
      </c>
      <c r="T367" s="767"/>
      <c r="U367" s="776" t="s">
        <v>158</v>
      </c>
      <c r="V367" s="776"/>
      <c r="W367" s="776"/>
      <c r="X367" s="776"/>
      <c r="Y367" s="776"/>
      <c r="Z367" s="169">
        <f>IF($B$359="Лікар загальної практики - сімейний лікар",IF(Z363&lt;Законод!$C$22,0,(IF(AND(Z363&gt;=Законод!$G$22,Z363&lt;=Законод!$G$23),Z363-Законод!$F$23,IF('01_Доходи'!Z363&gt;=Законод!$H$22,Законод!$G$24,0)))),IF($B$359="Лікар-педіатр",IF(Z363&lt;Законод!$C$18,0,(IF(AND(Z363&gt;=Законод!$G$18,Z363&lt;=Законод!$G$19),Z363-Законод!$F$19,IF('01_Доходи'!Z363&gt;=Законод!$H$18,Законод!$G$20,0)))),IF($B$359="Лікар-терапевт",IF(Z363&lt;Законод!$C$26,0,(IF(AND(Z363&gt;=Законод!$G$26,Z363&lt;=Законод!$G$27),Z363-Законод!$F$27,IF('01_Доходи'!Z363&gt;=Законод!$H$26,Законод!$G$28,0)))),0)))</f>
        <v>0</v>
      </c>
      <c r="AA367" s="767"/>
      <c r="AB367" s="776" t="s">
        <v>158</v>
      </c>
      <c r="AC367" s="776"/>
      <c r="AD367" s="776"/>
      <c r="AE367" s="776"/>
      <c r="AF367" s="776"/>
      <c r="AG367" s="169">
        <f>IF($B$359="Лікар загальної практики - сімейний лікар",IF(AG363&lt;Законод!$C$22,0,(IF(AND(AG363&gt;=Законод!$G$22,AG363&lt;=Законод!$G$23),AG363-Законод!$F$23,IF('01_Доходи'!AG363&gt;=Законод!$H$22,Законод!$G$24,0)))),IF($B$359="Лікар-педіатр",IF(AG363&lt;Законод!$C$18,0,(IF(AND(AG363&gt;=Законод!$G$18,AG363&lt;=Законод!$G$19),AG363-Законод!$F$19,IF('01_Доходи'!AG363&gt;=Законод!$H$18,Законод!$G$20,0)))),IF($B$359="Лікар-терапевт",IF(AG363&lt;Законод!$C$26,0,(IF(AND(AG363&gt;=Законод!$G$26,AG363&lt;=Законод!$G$27),AG363-Законод!$F$27,IF('01_Доходи'!AG363&gt;=Законод!$H$26,Законод!$G$28,0)))),0)))</f>
        <v>0</v>
      </c>
      <c r="AH367" s="767"/>
      <c r="AI367" s="174"/>
      <c r="AJ367" s="771"/>
      <c r="AK367" s="774"/>
      <c r="AL367" s="774"/>
      <c r="AM367" s="758"/>
      <c r="AN367" s="183">
        <f>IF(B359="Лікар загальної практики - сімейний лікар",L367*Законод!$C$9/4*Законод!$G$16,IF(B359="Лікар-педіатр",L367*Законод!$C$9/4*Законод!$G$16,IF(B359="Лікар-терапевт",L367*Законод!$C$9/4*Законод!$G$16,0)))</f>
        <v>0</v>
      </c>
      <c r="AO367" s="183">
        <f>IF(B359="Лікар загальної практики - сімейний лікар",S367*Законод!$C$9/4*Законод!$G$16,IF(B359="Лікар-педіатр",S367*Законод!$C$9/4*Законод!$G$16,IF(B359="Лікар-терапевт",S367*Законод!$C$9/4*Законод!$G$16,0)))</f>
        <v>0</v>
      </c>
      <c r="AP367" s="183">
        <f>IF(B359="Лікар загальної практики - сімейний лікар",Z367*Законод!$C$9/4*Законод!$G$16,IF(B359="Лікар-педіатр",Z367*Законод!$C$9/4*Законод!$G$16,IF(B359="Лікар-терапевт",Z367*Законод!$C$9/4*Законод!$G$16,0)))</f>
        <v>0</v>
      </c>
      <c r="AQ367" s="183">
        <f>IF(B359="Лікар загальної практики - сімейний лікар",AG367*Законод!$C$9/4*Законод!$G$16,IF(B359="Лікар-педіатр",AG367*Законод!$C$9/4*Законод!$G$16,IF(B359="Лікар-терапевт",AG367*Законод!$C$9/4*Законод!$G$16,0)))</f>
        <v>0</v>
      </c>
      <c r="AR367" s="184">
        <f t="shared" ref="AR367" si="78">SUM(AN367:AQ367)</f>
        <v>0</v>
      </c>
    </row>
    <row r="368" spans="1:44" s="52" customFormat="1" ht="31.9" hidden="1" customHeight="1" x14ac:dyDescent="0.25">
      <c r="A368" s="170"/>
      <c r="B368" s="763"/>
      <c r="C368" s="764"/>
      <c r="D368" s="765"/>
      <c r="E368" s="765"/>
      <c r="F368" s="211" t="str">
        <f>IF(B359="Лікар-педіатр",Законод!$H$17,IF(B359="Лікар загальної практики - сімейний лікар",Законод!$H$21,IF(B359="Лікар-терапевт",Законод!$H$25,"х")))</f>
        <v>х</v>
      </c>
      <c r="G368" s="776" t="s">
        <v>158</v>
      </c>
      <c r="H368" s="776"/>
      <c r="I368" s="776"/>
      <c r="J368" s="776"/>
      <c r="K368" s="776"/>
      <c r="L368" s="169">
        <f>IF($B$359="Лікар загальної практики - сімейний лікар",IF(L363&lt;Законод!$C$22,0,(IF(AND(L363&gt;=Законод!$H$22,L363&lt;=Законод!$H$23),L363-Законод!$G$23,IF('01_Доходи'!L363&gt;=Законод!$I$22,Законод!$H$24,0)))),IF($B$359="Лікар-педіатр",IF(L363&lt;Законод!$C$18,0,(IF(AND(L363&gt;=Законод!$H$18,L363&lt;=Законод!$H$19),L363-Законод!$G$19,IF('01_Доходи'!L363&gt;=Законод!$I$18,Законод!$H$20,0)))),IF($B$359="Лікар-терапевт",IF(L363&lt;Законод!$C$26,0,(IF(AND(L363&gt;=Законод!$H$26,L363&lt;=Законод!$H$27),L363-Законод!$G$27,IF(L363&gt;=Законод!$I$26,Законод!$H$28,0)))),0)))</f>
        <v>0</v>
      </c>
      <c r="M368" s="767"/>
      <c r="N368" s="776" t="s">
        <v>158</v>
      </c>
      <c r="O368" s="776"/>
      <c r="P368" s="776"/>
      <c r="Q368" s="776"/>
      <c r="R368" s="776"/>
      <c r="S368" s="169">
        <f>IF($B$359="Лікар загальної практики - сімейний лікар",IF(S363&lt;Законод!$C$22,0,(IF(AND(S363&gt;=Законод!$H$22,S363&lt;=Законод!$H$23),S363-Законод!$G$23,IF('01_Доходи'!S363&gt;=Законод!$I$22,Законод!$H$24,0)))),IF($B$359="Лікар-педіатр",IF(S363&lt;Законод!$C$18,0,(IF(AND(S363&gt;=Законод!$H$18,S363&lt;=Законод!$H$19),S363-Законод!$G$19,IF('01_Доходи'!S363&gt;=Законод!$I$18,Законод!$H$20,0)))),IF($B$359="Лікар-терапевт",IF(S363&lt;Законод!$C$26,0,(IF(AND(S363&gt;=Законод!$H$26,S363&lt;=Законод!$H$27),S363-Законод!$G$27,IF(S363&gt;=Законод!$I$26,Законод!$H$28,0)))),0)))</f>
        <v>0</v>
      </c>
      <c r="T368" s="767"/>
      <c r="U368" s="776" t="s">
        <v>158</v>
      </c>
      <c r="V368" s="776"/>
      <c r="W368" s="776"/>
      <c r="X368" s="776"/>
      <c r="Y368" s="776"/>
      <c r="Z368" s="169">
        <f>IF($B$359="Лікар загальної практики - сімейний лікар",IF(Z363&lt;Законод!$C$22,0,(IF(AND(Z363&gt;=Законод!$H$22,Z363&lt;=Законод!$H$23),Z363-Законод!$G$23,IF('01_Доходи'!Z363&gt;=Законод!$I$22,Законод!$H$24,0)))),IF($B$359="Лікар-педіатр",IF(Z363&lt;Законод!$C$18,0,(IF(AND(Z363&gt;=Законод!$H$18,Z363&lt;=Законод!$H$19),Z363-Законод!$G$19,IF('01_Доходи'!Z363&gt;=Законод!$I$18,Законод!$H$20,0)))),IF($B$359="Лікар-терапевт",IF(Z363&lt;Законод!$C$26,0,(IF(AND(Z363&gt;=Законод!$H$26,Z363&lt;=Законод!$H$27),Z363-Законод!$G$27,IF(Z363&gt;=Законод!$I$26,Законод!$H$28,0)))),0)))</f>
        <v>0</v>
      </c>
      <c r="AA368" s="767"/>
      <c r="AB368" s="776" t="s">
        <v>158</v>
      </c>
      <c r="AC368" s="776"/>
      <c r="AD368" s="776"/>
      <c r="AE368" s="776"/>
      <c r="AF368" s="776"/>
      <c r="AG368" s="169">
        <f>IF($B$359="Лікар загальної практики - сімейний лікар",IF(AG363&lt;Законод!$C$22,0,(IF(AND(AG363&gt;=Законод!$H$22,AG363&lt;=Законод!$H$23),AG363-Законод!$G$23,IF('01_Доходи'!AG363&gt;=Законод!$I$22,Законод!$H$24,0)))),IF($B$359="Лікар-педіатр",IF(AG363&lt;Законод!$C$18,0,(IF(AND(AG363&gt;=Законод!$H$18,AG363&lt;=Законод!$H$19),AG363-Законод!$G$19,IF('01_Доходи'!AG363&gt;=Законод!$I$18,Законод!$H$20,0)))),IF($B$359="Лікар-терапевт",IF(AG363&lt;Законод!$C$26,0,(IF(AND(AG363&gt;=Законод!$H$26,AG363&lt;=Законод!$H$27),AG363-Законод!$G$27,IF(AG363&gt;=Законод!$I$26,Законод!$H$28,0)))),0)))</f>
        <v>0</v>
      </c>
      <c r="AH368" s="767"/>
      <c r="AI368" s="174"/>
      <c r="AJ368" s="771"/>
      <c r="AK368" s="774"/>
      <c r="AL368" s="774"/>
      <c r="AM368" s="758"/>
      <c r="AN368" s="183">
        <f>IF(B359="Лікар загальної практики - сімейний лікар",L368*Законод!$C$9/4*Законод!$H$16,IF(B359="Лікар-педіатр",L368*Законод!$C$9/4*Законод!$H$16,IF(B359="Лікар-терапевт",L368*Законод!$C$9/4*Законод!$H$16,0)))</f>
        <v>0</v>
      </c>
      <c r="AO368" s="183">
        <f>IF(B359="Лікар загальної практики - сімейний лікар",S368*Законод!$C$9/4*Законод!$H$16,IF(B359="Лікар-педіатр",S368*Законод!$C$9/4*Законод!$H$16,IF(B359="Лікар-терапевт",S368*Законод!$C$9/4*Законод!$H$16,0)))</f>
        <v>0</v>
      </c>
      <c r="AP368" s="183">
        <f>IF(B359="Лікар загальної практики - сімейний лікар",Z368*Законод!$C$9/4*Законод!$H$16,IF(B359="Лікар-педіатр",Z368*Законод!$C$9/4*Законод!$H$16,IF(B359="Лікар-терапевт",Z368*Законод!$C$9/4*Законод!$H$16,0)))</f>
        <v>0</v>
      </c>
      <c r="AQ368" s="183">
        <f>IF(B359="Лікар загальної практики - сімейний лікар",AG368*Законод!$C$9/4*Законод!$H$16,IF(B359="Лікар-педіатр",AG368*Законод!$C$9/4*Законод!$H$16,IF(B359="Лікар-терапевт",AG368*Законод!$C$9/4*Законод!$H$16,0)))</f>
        <v>0</v>
      </c>
      <c r="AR368" s="184">
        <f>SUM(AN368:AQ368)</f>
        <v>0</v>
      </c>
    </row>
    <row r="369" spans="1:44" s="52" customFormat="1" ht="31.9" hidden="1" customHeight="1" x14ac:dyDescent="0.25">
      <c r="A369" s="170"/>
      <c r="B369" s="763"/>
      <c r="C369" s="764"/>
      <c r="D369" s="765"/>
      <c r="E369" s="765"/>
      <c r="F369" s="211" t="str">
        <f>IF(B359="Лікар-педіатр",Законод!$I$17,IF(B359="Лікар загальної практики - сімейний лікар",Законод!$I$21,IF(B359="Лікар-терапевт",Законод!$I$25,"х")))</f>
        <v>х</v>
      </c>
      <c r="G369" s="776" t="s">
        <v>158</v>
      </c>
      <c r="H369" s="776"/>
      <c r="I369" s="776"/>
      <c r="J369" s="776"/>
      <c r="K369" s="776"/>
      <c r="L369" s="169">
        <f>IF($B$359="Лікар загальної практики - сімейний лікар",IF(L363&lt;Законод!$C$22,0,(IF(AND(L363&gt;=Законод!$I$22,L363&lt;=Законод!$I$23),L363-Законод!$H$23,IF('01_Доходи'!L363&gt;=Законод!$I$22,Законод!$I$24,0)))),IF($B$359="Лікар-педіатр",IF(L363&lt;Законод!$C$18,0,(IF(AND(L363&gt;=Законод!$I$18,L363&lt;=Законод!$I$19),L363-Законод!$H$19,IF('01_Доходи'!L363&gt;=Законод!$I$18,Законод!$H$20,0)))),IF($B$359="Лікар-терапевт",IF(L363&lt;Законод!$C$26,0,(IF(AND(L363&gt;=Законод!$I$26,L363&lt;=Законод!$I$27),L363-Законод!$H$27,IF('01_Доходи'!L363&gt;=Законод!$I$26,Законод!$H$28,0)))),0)))</f>
        <v>0</v>
      </c>
      <c r="M369" s="767"/>
      <c r="N369" s="776" t="s">
        <v>158</v>
      </c>
      <c r="O369" s="776"/>
      <c r="P369" s="776"/>
      <c r="Q369" s="776"/>
      <c r="R369" s="776"/>
      <c r="S369" s="169">
        <f>IF($B$359="Лікар загальної практики - сімейний лікар",IF(S363&lt;Законод!$C$22,0,(IF(AND(S363&gt;=Законод!$I$22,S363&lt;=Законод!$I$23),S363-Законод!$H$23,IF('01_Доходи'!S363&gt;=Законод!$I$22,Законод!$I$24,0)))),IF($B$359="Лікар-педіатр",IF(S363&lt;Законод!$C$18,0,(IF(AND(S363&gt;=Законод!$I$18,S363&lt;=Законод!$I$19),S363-Законод!$H$19,IF('01_Доходи'!S363&gt;=Законод!$I$18,Законод!$H$20,0)))),IF($B$359="Лікар-терапевт",IF(S363&lt;Законод!$C$26,0,(IF(AND(S363&gt;=Законод!$I$26,S363&lt;=Законод!$I$27),S363-Законод!$H$27,IF('01_Доходи'!S363&gt;=Законод!$I$26,Законод!$H$28,0)))),0)))</f>
        <v>0</v>
      </c>
      <c r="T369" s="767"/>
      <c r="U369" s="776" t="s">
        <v>158</v>
      </c>
      <c r="V369" s="776"/>
      <c r="W369" s="776"/>
      <c r="X369" s="776"/>
      <c r="Y369" s="776"/>
      <c r="Z369" s="169">
        <f>IF($B$359="Лікар загальної практики - сімейний лікар",IF(Z363&lt;Законод!$C$22,0,(IF(AND(Z363&gt;=Законод!$I$22,Z363&lt;=Законод!$I$23),Z363-Законод!$H$23,IF('01_Доходи'!Z363&gt;=Законод!$I$22,Законод!$I$24,0)))),IF($B$359="Лікар-педіатр",IF(Z363&lt;Законод!$C$18,0,(IF(AND(Z363&gt;=Законод!$I$18,Z363&lt;=Законод!$I$19),Z363-Законод!$H$19,IF('01_Доходи'!Z363&gt;=Законод!$I$18,Законод!$H$20,0)))),IF($B$359="Лікар-терапевт",IF(Z363&lt;Законод!$C$26,0,(IF(AND(Z363&gt;=Законод!$I$26,Z363&lt;=Законод!$I$27),Z363-Законод!$H$27,IF('01_Доходи'!Z363&gt;=Законод!$I$26,Законод!$H$28,0)))),0)))</f>
        <v>0</v>
      </c>
      <c r="AA369" s="767"/>
      <c r="AB369" s="776" t="s">
        <v>158</v>
      </c>
      <c r="AC369" s="776"/>
      <c r="AD369" s="776"/>
      <c r="AE369" s="776"/>
      <c r="AF369" s="776"/>
      <c r="AG369" s="169">
        <f>IF($B$359="Лікар загальної практики - сімейний лікар",IF(AG363&lt;Законод!$C$22,0,(IF(AND(AG363&gt;=Законод!$I$22,AG363&lt;=Законод!$I$23),AG363-Законод!$H$23,IF('01_Доходи'!AG363&gt;=Законод!$I$22,Законод!$I$24,0)))),IF($B$359="Лікар-педіатр",IF(AG363&lt;Законод!$C$18,0,(IF(AND(AG363&gt;=Законод!$I$18,AG363&lt;=Законод!$I$19),AG363-Законод!$H$19,IF('01_Доходи'!AG363&gt;=Законод!$I$18,Законод!$H$20,0)))),IF($B$359="Лікар-терапевт",IF(AG363&lt;Законод!$C$26,0,(IF(AND(AG363&gt;=Законод!$I$26,AG363&lt;=Законод!$I$27),AG363-Законод!$H$27,IF('01_Доходи'!AG363&gt;=Законод!$I$26,Законод!$H$28,0)))),0)))</f>
        <v>0</v>
      </c>
      <c r="AH369" s="767"/>
      <c r="AI369" s="174"/>
      <c r="AJ369" s="771"/>
      <c r="AK369" s="774"/>
      <c r="AL369" s="774"/>
      <c r="AM369" s="758"/>
      <c r="AN369" s="183">
        <f>IF(B359="Лікар загальної практики - сімейний лікар",L369*Законод!$C$9/4*Законод!$I$16,IF(B359="Лікар-педіатр",L369*Законод!$C$9/4*Законод!$I$16,IF(B359="Лікар-терапевт",L369*Законод!$C$9/4*Законод!$I$16,0)))</f>
        <v>0</v>
      </c>
      <c r="AO369" s="183">
        <f>IF(B359="Лікар загальної практики - сімейний лікар",S369*Законод!$C$9/4*Законод!$I$16,IF(B359="Лікар-педіатр",S369*Законод!$C$9/4*Законод!$I$16,IF(B359="Лікар-терапевт",S369*Законод!$C$9/4*Законод!$I$16,0)))</f>
        <v>0</v>
      </c>
      <c r="AP369" s="183">
        <f>IF(B359="Лікар загальної практики - сімейний лікар",Z369*Законод!$C$9/4*Законод!$I$16,IF(B359="Лікар-педіатр",Z369*Законод!$C$9/4*Законод!$I$16,IF(B359="Лікар-терапевт",Z369*Законод!$C$9/4*Законод!$I$16,0)))</f>
        <v>0</v>
      </c>
      <c r="AQ369" s="183">
        <f>IF(B359="Лікар загальної практики - сімейний лікар",AG369*Законод!$C$9/4*Законод!$I$16,IF(B359="Лікар-педіатр",AG369*Законод!$C$9/4*Законод!$I$16,IF(B359="Лікар-терапевт",AG369*Законод!$C$9/4*Законод!$I$16,0)))</f>
        <v>0</v>
      </c>
      <c r="AR369" s="184">
        <f>SUM(AN369:AQ369)</f>
        <v>0</v>
      </c>
    </row>
    <row r="370" spans="1:44" s="191" customFormat="1" ht="31.9" hidden="1" customHeight="1" thickBot="1" x14ac:dyDescent="0.3">
      <c r="A370" s="186"/>
      <c r="B370" s="763"/>
      <c r="C370" s="764"/>
      <c r="D370" s="765"/>
      <c r="E370" s="765"/>
      <c r="F370" s="212" t="str">
        <f>IF(B359="Лікар-педіатр",Законод!$J$17,IF(B359="Лікар загальної практики - сімейний лікар",Законод!$J$21,IF(B359="Лікар-терапевт",Законод!$J$25,"х")))</f>
        <v>х</v>
      </c>
      <c r="G370" s="777" t="s">
        <v>158</v>
      </c>
      <c r="H370" s="777"/>
      <c r="I370" s="777"/>
      <c r="J370" s="777"/>
      <c r="K370" s="777"/>
      <c r="L370" s="169">
        <f>IF($B$359="Лікар загальної практики - сімейний лікар",IF(L363&gt;=Законод!$J$22,'01_Доходи'!L363-('01_Доходи'!L364+'01_Доходи'!L365+'01_Доходи'!L366+'01_Доходи'!L367+'01_Доходи'!L368+'01_Доходи'!L369),0),IF($B$359="Лікар-педіатр",IF(L363&gt;=Законод!$J$18,'01_Доходи'!L363-('01_Доходи'!L364+'01_Доходи'!L365+'01_Доходи'!L366+'01_Доходи'!L367+'01_Доходи'!L368+'01_Доходи'!L369),0),IF($B$359="Лікар-терапевт",IF('01_Доходи'!L363&gt;=Законод!$J$26,L363-Законод!$I$27,0),0)))</f>
        <v>0</v>
      </c>
      <c r="M370" s="767"/>
      <c r="N370" s="777" t="s">
        <v>158</v>
      </c>
      <c r="O370" s="777"/>
      <c r="P370" s="777"/>
      <c r="Q370" s="777"/>
      <c r="R370" s="777"/>
      <c r="S370" s="169">
        <f>IF($B$359="Лікар загальної практики - сімейний лікар",IF(S363&gt;=Законод!$J$22,'01_Доходи'!S363-('01_Доходи'!S364+'01_Доходи'!S365+'01_Доходи'!S366+'01_Доходи'!S367+'01_Доходи'!S368+'01_Доходи'!S369),0),IF($B$359="Лікар-педіатр",IF(S363&gt;=Законод!$J$18,'01_Доходи'!S363-('01_Доходи'!S364+'01_Доходи'!S365+'01_Доходи'!S366+'01_Доходи'!S367+'01_Доходи'!S368+'01_Доходи'!S369),0),IF($B$359="Лікар-терапевт",IF('01_Доходи'!S363&gt;=Законод!$J$26,S363-Законод!$I$27,0),0)))</f>
        <v>0</v>
      </c>
      <c r="T370" s="767"/>
      <c r="U370" s="777" t="s">
        <v>158</v>
      </c>
      <c r="V370" s="777"/>
      <c r="W370" s="777"/>
      <c r="X370" s="777"/>
      <c r="Y370" s="777"/>
      <c r="Z370" s="169">
        <f>IF($B$359="Лікар загальної практики - сімейний лікар",IF(Z363&gt;=Законод!$J$22,'01_Доходи'!Z363-('01_Доходи'!Z364+'01_Доходи'!Z365+'01_Доходи'!Z366+'01_Доходи'!Z367+'01_Доходи'!Z368+'01_Доходи'!Z369),0),IF($B$359="Лікар-педіатр",IF(Z363&gt;=Законод!$J$18,'01_Доходи'!Z363-('01_Доходи'!Z364+'01_Доходи'!Z365+'01_Доходи'!Z366+'01_Доходи'!Z367+'01_Доходи'!Z368+'01_Доходи'!Z369),0),IF($B$359="Лікар-терапевт",IF('01_Доходи'!Z363&gt;=Законод!$J$26,Z363-Законод!$I$27,0),0)))</f>
        <v>0</v>
      </c>
      <c r="AA370" s="767"/>
      <c r="AB370" s="777" t="s">
        <v>158</v>
      </c>
      <c r="AC370" s="777"/>
      <c r="AD370" s="777"/>
      <c r="AE370" s="777"/>
      <c r="AF370" s="777"/>
      <c r="AG370" s="169">
        <f>IF($B$359="Лікар загальної практики - сімейний лікар",IF(AG363&gt;=Законод!$J$22,'01_Доходи'!AG363-('01_Доходи'!AG364+'01_Доходи'!AG365+'01_Доходи'!AG366+'01_Доходи'!AG367+'01_Доходи'!AG368+'01_Доходи'!AG369),0),IF($B$359="Лікар-педіатр",IF(AG363&gt;=Законод!$J$18,'01_Доходи'!AG363-('01_Доходи'!AG364+'01_Доходи'!AG365+'01_Доходи'!AG366+'01_Доходи'!AG367+'01_Доходи'!AG368+'01_Доходи'!AG369),0),IF($B$359="Лікар-терапевт",IF('01_Доходи'!AG363&gt;=Законод!$J$26,AG363-Законод!$I$27,0),0)))</f>
        <v>0</v>
      </c>
      <c r="AH370" s="767"/>
      <c r="AI370" s="188"/>
      <c r="AJ370" s="772"/>
      <c r="AK370" s="775"/>
      <c r="AL370" s="775"/>
      <c r="AM370" s="759"/>
      <c r="AN370" s="189">
        <f>IF(B359="Лікар загальної практики - сімейний лікар",L370*Законод!$C$9/4*Законод!$J$16,IF(B359="Лікар-педіатр",L370*Законод!$C$9/4*Законод!$J$16,IF(B359="Лікар-терапевт",L370*Законод!$C$9/4*Законод!$J$16,0)))</f>
        <v>0</v>
      </c>
      <c r="AO370" s="189">
        <f>IF(B359="Лікар загальної практики - сімейний лікар",S370*Законод!$C$9/4*Законод!$J$16,IF(B359="Лікар-педіатр",S370*Законод!$C$9/4*Законод!$J$16,IF(B359="Лікар-терапевт",S370*Законод!$C$9/4*Законод!$J$16,0)))</f>
        <v>0</v>
      </c>
      <c r="AP370" s="189">
        <f>IF(B359="Лікар загальної практики - сімейний лікар",S370*Законод!$C$9/4*Законод!$J$16,IF(B359="Лікар-педіатр",S370*Законод!$C$9/4*Законод!$J$16,IF(B359="Лікар-терапевт",S370*Законод!$C$9/4*Законод!$J$16,0)))</f>
        <v>0</v>
      </c>
      <c r="AQ370" s="189">
        <f>IF(B359="Лікар загальної практики - сімейний лікар",AG370*Законод!$C$9/4*Законод!$J$16,IF(B359="Лікар-педіатр",AG370*Законод!$C$9/4*Законод!$J$16,IF(B359="Лікар-терапевт",AG370*Законод!$C$9/4*Законод!$J$16,0)))</f>
        <v>0</v>
      </c>
      <c r="AR370" s="190">
        <f t="shared" ref="AR370" si="79">SUM(AN370:AQ370)</f>
        <v>0</v>
      </c>
    </row>
    <row r="371" spans="1:44" s="220" customFormat="1" ht="23.45" hidden="1" customHeight="1" thickBot="1" x14ac:dyDescent="0.3">
      <c r="A371" s="216"/>
      <c r="B371" s="217"/>
      <c r="C371" s="217"/>
      <c r="D371" s="217"/>
      <c r="E371" s="217"/>
      <c r="F371" s="218"/>
      <c r="G371" s="219"/>
      <c r="H371" s="219"/>
      <c r="L371" s="221"/>
      <c r="S371" s="221"/>
      <c r="Z371" s="221"/>
      <c r="AG371" s="221"/>
      <c r="AM371" s="222"/>
      <c r="AR371" s="223"/>
    </row>
    <row r="372" spans="1:44" s="164" customFormat="1" ht="27.6" hidden="1" customHeight="1" x14ac:dyDescent="0.3">
      <c r="A372" s="167">
        <f>A359+1</f>
        <v>27</v>
      </c>
      <c r="B372" s="763"/>
      <c r="C372" s="764"/>
      <c r="D372" s="765"/>
      <c r="E372" s="765"/>
      <c r="F372" s="207" t="s">
        <v>422</v>
      </c>
      <c r="G372" s="169">
        <f>IF($B$372="Лікар-педіатр",G375*L372,IF($B$372="Лікар-терапевт","х",IF($B$372="Лікар загальної практики - сімейний лікар",G375*L372,0)))</f>
        <v>0</v>
      </c>
      <c r="H372" s="169">
        <f>IF($B$372="Лікар-педіатр",H375*L372,IF($B$372="Лікар-терапевт","х",IF($B$372="Лікар загальної практики - сімейний лікар",H375*L372,0)))</f>
        <v>0</v>
      </c>
      <c r="I372" s="169">
        <f>IF($B$372="Лікар-педіатр","x",IF($B$372="Лікар-терапевт",I375*L372,IF($B$372="Лікар загальної практики - сімейний лікар",I375*L372,0)))</f>
        <v>0</v>
      </c>
      <c r="J372" s="169">
        <f>IF($B$372="Лікар-педіатр","x",IF($B$372="Лікар-терапевт",J375*L372,IF($B$372="Лікар загальної практики - сімейний лікар",J375*L372,0)))</f>
        <v>0</v>
      </c>
      <c r="K372" s="169">
        <f>IF($B$372="Лікар-педіатр","x",IF($B$372="Лікар-терапевт",K375*L372,IF($B$372="Лікар загальної практики - сімейний лікар",K375*L372,0)))</f>
        <v>0</v>
      </c>
      <c r="L372" s="542"/>
      <c r="M372" s="767"/>
      <c r="N372" s="169">
        <f>IF($B$372="Лікар-педіатр",N375*S372,IF($B$372="Лікар-терапевт","х",IF($B$372="Лікар загальної практики - сімейний лікар",N375*S372,0)))</f>
        <v>0</v>
      </c>
      <c r="O372" s="169">
        <f>IF($B$372="Лікар-педіатр",O375*S372,IF($B$372="Лікар-терапевт","х",IF($B$372="Лікар загальної практики - сімейний лікар",O375*S372,0)))</f>
        <v>0</v>
      </c>
      <c r="P372" s="169">
        <f>IF($B$372="Лікар-педіатр","x",IF($B$372="Лікар-терапевт",P375*S372,IF($B$372="Лікар загальної практики - сімейний лікар",P375*S372,0)))</f>
        <v>0</v>
      </c>
      <c r="Q372" s="169">
        <f>IF($B$372="Лікар-педіатр","x",IF($B$372="Лікар-терапевт",Q375*S372,IF($B$372="Лікар загальної практики - сімейний лікар",Q375*S372,0)))</f>
        <v>0</v>
      </c>
      <c r="R372" s="169">
        <f>IF($B$372="Лікар-педіатр","x",IF($B$372="Лікар-терапевт",R375*S372,IF($B$372="Лікар загальної практики - сімейний лікар",R375*S372,0)))</f>
        <v>0</v>
      </c>
      <c r="S372" s="542"/>
      <c r="T372" s="767"/>
      <c r="U372" s="169">
        <f>IF($B$372="Лікар-педіатр",U375*Z372,IF($B$372="Лікар-терапевт","х",IF($B$372="Лікар загальної практики - сімейний лікар",U375*Z372,0)))</f>
        <v>0</v>
      </c>
      <c r="V372" s="169">
        <f>IF($B$372="Лікар-педіатр",V375*Z372,IF($B$372="Лікар-терапевт","х",IF($B$372="Лікар загальної практики - сімейний лікар",V375*Z372,0)))</f>
        <v>0</v>
      </c>
      <c r="W372" s="169">
        <f>IF($B$372="Лікар-педіатр","x",IF($B$372="Лікар-терапевт",W375*Z372,IF($B$372="Лікар загальної практики - сімейний лікар",W375*Z372,0)))</f>
        <v>0</v>
      </c>
      <c r="X372" s="169">
        <f>IF($B$372="Лікар-педіатр","x",IF($B$372="Лікар-терапевт",X375*Z372,IF($B$372="Лікар загальної практики - сімейний лікар",X375*Z372,0)))</f>
        <v>0</v>
      </c>
      <c r="Y372" s="169">
        <f>IF($B$372="Лікар-педіатр","x",IF($B$372="Лікар-терапевт",Y375*Z372,IF($B$372="Лікар загальної практики - сімейний лікар",Y375*Z372,0)))</f>
        <v>0</v>
      </c>
      <c r="Z372" s="542"/>
      <c r="AA372" s="767"/>
      <c r="AB372" s="169">
        <f>IF($B$372="Лікар-педіатр",AB375*AG372,IF($B$372="Лікар-терапевт","х",IF($B$372="Лікар загальної практики - сімейний лікар",AB375*AG372,0)))</f>
        <v>0</v>
      </c>
      <c r="AC372" s="169">
        <f>IF($B$372="Лікар-педіатр",AC375*AG372,IF($B$372="Лікар-терапевт","х",IF($B$372="Лікар загальної практики - сімейний лікар",AC375*AG372,0)))</f>
        <v>0</v>
      </c>
      <c r="AD372" s="169">
        <f>IF($B$372="Лікар-педіатр","x",IF($B$372="Лікар-терапевт",AD375*AG372,IF($B$372="Лікар загальної практики - сімейний лікар",AD375*AG372,0)))</f>
        <v>0</v>
      </c>
      <c r="AE372" s="169">
        <f>IF($B$372="Лікар-педіатр","x",IF($B$372="Лікар-терапевт",AE375*AG372,IF($B$372="Лікар загальної практики - сімейний лікар",AE375*AG372,0)))</f>
        <v>0</v>
      </c>
      <c r="AF372" s="169">
        <f>IF($B$372="Лікар-педіатр","x",IF($B$372="Лікар-терапевт",AF375*AG372,IF($B$372="Лікар загальної практики - сімейний лікар",AF375*AG372,0)))</f>
        <v>0</v>
      </c>
      <c r="AG372" s="542"/>
      <c r="AH372" s="767"/>
      <c r="AI372" s="525">
        <f>A372</f>
        <v>27</v>
      </c>
      <c r="AJ372" s="770">
        <f>B372</f>
        <v>0</v>
      </c>
      <c r="AK372" s="773">
        <f>C372</f>
        <v>0</v>
      </c>
      <c r="AL372" s="773">
        <f>D372</f>
        <v>0</v>
      </c>
      <c r="AM372" s="760" t="s">
        <v>568</v>
      </c>
      <c r="AN372" s="778">
        <f>SUM(AN377:AN383)</f>
        <v>0</v>
      </c>
      <c r="AO372" s="778">
        <f>SUM(AO377:AO383)</f>
        <v>0</v>
      </c>
      <c r="AP372" s="778">
        <f>SUM(AP377:AP383)</f>
        <v>0</v>
      </c>
      <c r="AQ372" s="778">
        <f>SUM(AQ377:AQ383)</f>
        <v>0</v>
      </c>
      <c r="AR372" s="781">
        <f>SUM(AN372:AQ376)</f>
        <v>0</v>
      </c>
    </row>
    <row r="373" spans="1:44" s="52" customFormat="1" ht="28.15" hidden="1" customHeight="1" x14ac:dyDescent="0.25">
      <c r="A373" s="170"/>
      <c r="B373" s="763"/>
      <c r="C373" s="764"/>
      <c r="D373" s="765"/>
      <c r="E373" s="765"/>
      <c r="F373" s="207" t="s">
        <v>423</v>
      </c>
      <c r="G373" s="169">
        <f>IF($B$372="Лікар-педіатр",G375*L373,IF($B$372="Лікар-терапевт","х",IF($B$372="Лікар загальної практики - сімейний лікар",G375*L373,0)))</f>
        <v>0</v>
      </c>
      <c r="H373" s="169">
        <f>IF($B$372="Лікар-педіатр",H375*L373,IF($B$372="Лікар-терапевт","х",IF($B$372="Лікар загальної практики - сімейний лікар",H375*L373,0)))</f>
        <v>0</v>
      </c>
      <c r="I373" s="169">
        <f>IF($B$372="Лікар-педіатр","x",IF($B$372="Лікар-терапевт",I375*L373,IF($B$372="Лікар загальної практики - сімейний лікар",I375*L373,0)))</f>
        <v>0</v>
      </c>
      <c r="J373" s="169">
        <f>IF($B$372="Лікар-педіатр","x",IF($B$372="Лікар-терапевт",J375*L373,IF($B$372="Лікар загальної практики - сімейний лікар",J375*L373,0)))</f>
        <v>0</v>
      </c>
      <c r="K373" s="169">
        <f>IF($B$372="Лікар-педіатр","x",IF($B$372="Лікар-терапевт",K375*L373,IF($B$372="Лікар загальної практики - сімейний лікар",K375*L373,0)))</f>
        <v>0</v>
      </c>
      <c r="L373" s="542"/>
      <c r="M373" s="767"/>
      <c r="N373" s="169">
        <f>IF($B$372="Лікар-педіатр",N375*S373,IF($B$372="Лікар-терапевт","х",IF($B$372="Лікар загальної практики - сімейний лікар",N375*S373,0)))</f>
        <v>0</v>
      </c>
      <c r="O373" s="169">
        <f>IF($B$372="Лікар-педіатр",O375*S373,IF($B$372="Лікар-терапевт","х",IF($B$372="Лікар загальної практики - сімейний лікар",O375*S373,0)))</f>
        <v>0</v>
      </c>
      <c r="P373" s="169">
        <f>IF($B$372="Лікар-педіатр","x",IF($B$372="Лікар-терапевт",P375*S373,IF($B$372="Лікар загальної практики - сімейний лікар",P375*S373,0)))</f>
        <v>0</v>
      </c>
      <c r="Q373" s="169">
        <f>IF($B$372="Лікар-педіатр","x",IF($B$372="Лікар-терапевт",Q375*S373,IF($B$372="Лікар загальної практики - сімейний лікар",Q375*S373,0)))</f>
        <v>0</v>
      </c>
      <c r="R373" s="169">
        <f>IF($B$372="Лікар-педіатр","x",IF($B$372="Лікар-терапевт",R375*S373,IF($B$372="Лікар загальної практики - сімейний лікар",R375*S373,0)))</f>
        <v>0</v>
      </c>
      <c r="S373" s="542"/>
      <c r="T373" s="767"/>
      <c r="U373" s="169">
        <f>IF($B$372="Лікар-педіатр",U375*Z373,IF($B$372="Лікар-терапевт","х",IF($B$372="Лікар загальної практики - сімейний лікар",U375*Z373,0)))</f>
        <v>0</v>
      </c>
      <c r="V373" s="169">
        <f>IF($B$372="Лікар-педіатр",V375*Z373,IF($B$372="Лікар-терапевт","х",IF($B$372="Лікар загальної практики - сімейний лікар",V375*Z373,0)))</f>
        <v>0</v>
      </c>
      <c r="W373" s="169">
        <f>IF($B$372="Лікар-педіатр","x",IF($B$372="Лікар-терапевт",W375*Z373,IF($B$372="Лікар загальної практики - сімейний лікар",W375*Z373,0)))</f>
        <v>0</v>
      </c>
      <c r="X373" s="169">
        <f>IF($B$372="Лікар-педіатр","x",IF($B$372="Лікар-терапевт",X375*Z373,IF($B$372="Лікар загальної практики - сімейний лікар",X375*Z373,0)))</f>
        <v>0</v>
      </c>
      <c r="Y373" s="169">
        <f>IF($B$372="Лікар-педіатр","x",IF($B$372="Лікар-терапевт",Y375*Z373,IF($B$372="Лікар загальної практики - сімейний лікар",Y375*Z373,0)))</f>
        <v>0</v>
      </c>
      <c r="Z373" s="542"/>
      <c r="AA373" s="767"/>
      <c r="AB373" s="169">
        <f>IF($B$372="Лікар-педіатр",AB375*AG373,IF($B$372="Лікар-терапевт","х",IF($B$372="Лікар загальної практики - сімейний лікар",AB375*AG373,0)))</f>
        <v>0</v>
      </c>
      <c r="AC373" s="169">
        <f>IF($B$372="Лікар-педіатр",AC375*AG373,IF($B$372="Лікар-терапевт","х",IF($B$372="Лікар загальної практики - сімейний лікар",AC375*AG373,0)))</f>
        <v>0</v>
      </c>
      <c r="AD373" s="169">
        <f>IF($B$372="Лікар-педіатр","x",IF($B$372="Лікар-терапевт",AD375*AG373,IF($B$372="Лікар загальної практики - сімейний лікар",AD375*AG373,0)))</f>
        <v>0</v>
      </c>
      <c r="AE373" s="169">
        <f>IF($B$372="Лікар-педіатр","x",IF($B$372="Лікар-терапевт",AE375*AG373,IF($B$372="Лікар загальної практики - сімейний лікар",AE375*AG373,0)))</f>
        <v>0</v>
      </c>
      <c r="AF373" s="169">
        <f>IF($B$372="Лікар-педіатр","x",IF($B$372="Лікар-терапевт",AF375*AG373,IF($B$372="Лікар загальної практики - сімейний лікар",AF375*AG373,0)))</f>
        <v>0</v>
      </c>
      <c r="AG373" s="542"/>
      <c r="AH373" s="767"/>
      <c r="AI373" s="171"/>
      <c r="AJ373" s="771"/>
      <c r="AK373" s="774"/>
      <c r="AL373" s="774"/>
      <c r="AM373" s="761"/>
      <c r="AN373" s="779"/>
      <c r="AO373" s="779"/>
      <c r="AP373" s="779"/>
      <c r="AQ373" s="779"/>
      <c r="AR373" s="782"/>
    </row>
    <row r="374" spans="1:44" s="92" customFormat="1" ht="31.15" hidden="1" customHeight="1" x14ac:dyDescent="0.25">
      <c r="A374" s="213"/>
      <c r="B374" s="763"/>
      <c r="C374" s="764"/>
      <c r="D374" s="765"/>
      <c r="E374" s="765"/>
      <c r="F374" s="214" t="s">
        <v>424</v>
      </c>
      <c r="G374" s="172">
        <f>IF(B372="Лікар загальної практики - сімейний лікар"," ",IF(B372="Лікар-педіатр"," ",IF(B372="Лікар-терапевт","х",0)))</f>
        <v>0</v>
      </c>
      <c r="H374" s="172">
        <f>IF(B372="Лікар загальної практики - сімейний лікар"," ",IF(B372="Лікар-педіатр"," ",IF(B372="Лікар-терапевт","х",0)))</f>
        <v>0</v>
      </c>
      <c r="I374" s="172">
        <f>IF(B372="Лікар загальної практики - сімейний лікар"," ",IF(B372="Лікар-педіатр","х",IF(B372="Лікар-терапевт"," ",0)))</f>
        <v>0</v>
      </c>
      <c r="J374" s="172">
        <f>IF(B372="Лікар загальної практики - сімейний лікар"," ",IF(B372="Лікар-педіатр","х",IF(B372="Лікар-терапевт"," ",0)))</f>
        <v>0</v>
      </c>
      <c r="K374" s="172">
        <f>IF(B372="Лікар загальної практики - сімейний лікар"," ",IF(B372="Лікар-педіатр","х",IF(B372="Лікар-терапевт"," ",0)))</f>
        <v>0</v>
      </c>
      <c r="L374" s="173">
        <f>SUM(G374:K374)</f>
        <v>0</v>
      </c>
      <c r="M374" s="767"/>
      <c r="N374" s="172">
        <f>IF(B372="Лікар загальної практики - сімейний лікар"," ",IF(B372="Лікар-педіатр"," ",IF(B372="Лікар-терапевт","х",0)))</f>
        <v>0</v>
      </c>
      <c r="O374" s="172">
        <f>IF(B372="Лікар загальної практики - сімейний лікар"," ",IF(B372="Лікар-педіатр"," ",IF(B372="Лікар-терапевт","х",0)))</f>
        <v>0</v>
      </c>
      <c r="P374" s="172">
        <f>IF(B372="Лікар загальної практики - сімейний лікар"," ",IF(B372="Лікар-педіатр","х",IF(B372="Лікар-терапевт"," ",0)))</f>
        <v>0</v>
      </c>
      <c r="Q374" s="172">
        <f>IF(B372="Лікар загальної практики - сімейний лікар"," ",IF(B372="Лікар-педіатр","х",IF(B372="Лікар-терапевт"," ",0)))</f>
        <v>0</v>
      </c>
      <c r="R374" s="172">
        <f>IF(B372="Лікар загальної практики - сімейний лікар"," ",IF(B372="Лікар-педіатр","х",IF(B372="Лікар-терапевт"," ",0)))</f>
        <v>0</v>
      </c>
      <c r="S374" s="173">
        <f>SUM(N374:R374)</f>
        <v>0</v>
      </c>
      <c r="T374" s="767"/>
      <c r="U374" s="172">
        <f>IF(B372="Лікар загальної практики - сімейний лікар"," ",IF(B372="Лікар-педіатр"," ",IF(B372="Лікар-терапевт","х",0)))</f>
        <v>0</v>
      </c>
      <c r="V374" s="172">
        <f>IF(B372="Лікар загальної практики - сімейний лікар"," ",IF(B372="Лікар-педіатр"," ",IF(B372="Лікар-терапевт","х",0)))</f>
        <v>0</v>
      </c>
      <c r="W374" s="172">
        <f>IF(B372="Лікар загальної практики - сімейний лікар"," ",IF(B372="Лікар-педіатр","х",IF(B372="Лікар-терапевт"," ",0)))</f>
        <v>0</v>
      </c>
      <c r="X374" s="172">
        <f>IF(B372="Лікар загальної практики - сімейний лікар"," ",IF(B372="Лікар-педіатр","х",IF(B372="Лікар-терапевт"," ",0)))</f>
        <v>0</v>
      </c>
      <c r="Y374" s="172">
        <f>IF(B372="Лікар загальної практики - сімейний лікар"," ",IF(B372="Лікар-педіатр","х",IF(B372="Лікар-терапевт"," ",0)))</f>
        <v>0</v>
      </c>
      <c r="Z374" s="173">
        <f>SUM(U374:Y374)</f>
        <v>0</v>
      </c>
      <c r="AA374" s="767"/>
      <c r="AB374" s="172">
        <f>IF(B372="Лікар загальної практики - сімейний лікар"," ",IF(B372="Лікар-педіатр"," ",IF(B372="Лікар-терапевт","х",0)))</f>
        <v>0</v>
      </c>
      <c r="AC374" s="172">
        <f>IF(B372="Лікар загальної практики - сімейний лікар"," ",IF(B372="Лікар-педіатр"," ",IF(B372="Лікар-терапевт","х",0)))</f>
        <v>0</v>
      </c>
      <c r="AD374" s="172">
        <f>IF(B372="Лікар загальної практики - сімейний лікар"," ",IF(B372="Лікар-педіатр","х",IF(B372="Лікар-терапевт"," ",0)))</f>
        <v>0</v>
      </c>
      <c r="AE374" s="172">
        <f>IF(B372="Лікар загальної практики - сімейний лікар"," ",IF(B372="Лікар-педіатр","х",IF(B372="Лікар-терапевт"," ",0)))</f>
        <v>0</v>
      </c>
      <c r="AF374" s="172">
        <f>IF(B372="Лікар загальної практики - сімейний лікар"," ",IF(B372="Лікар-педіатр","х",IF(B372="Лікар-терапевт"," ",0)))</f>
        <v>0</v>
      </c>
      <c r="AG374" s="173">
        <f>SUM(AB374:AF374)</f>
        <v>0</v>
      </c>
      <c r="AH374" s="767"/>
      <c r="AI374" s="215"/>
      <c r="AJ374" s="771"/>
      <c r="AK374" s="774"/>
      <c r="AL374" s="774"/>
      <c r="AM374" s="761"/>
      <c r="AN374" s="779"/>
      <c r="AO374" s="779"/>
      <c r="AP374" s="779"/>
      <c r="AQ374" s="779"/>
      <c r="AR374" s="782"/>
    </row>
    <row r="375" spans="1:44" s="52" customFormat="1" ht="31.9" hidden="1" customHeight="1" thickBot="1" x14ac:dyDescent="0.3">
      <c r="A375" s="170"/>
      <c r="B375" s="763"/>
      <c r="C375" s="764"/>
      <c r="D375" s="765"/>
      <c r="E375" s="765"/>
      <c r="F375" s="209" t="s">
        <v>161</v>
      </c>
      <c r="G375" s="176">
        <f>IF($B$372="Лікар-педіатр",G374/L374,IF($B$372="Лікар-терапевт","х",IF($B$372="Лікар загальної практики - сімейний лікар",G374/L374,0)))</f>
        <v>0</v>
      </c>
      <c r="H375" s="176">
        <f>IF($B$372="Лікар-педіатр",H374/L374,IF($B$372="Лікар-терапевт","х",IF($B$372="Лікар загальної практики - сімейний лікар",H374/L374,0)))</f>
        <v>0</v>
      </c>
      <c r="I375" s="176">
        <f>IF($B$372="Лікар-педіатр","x",IF($B$372="Лікар-терапевт",I374/L374,IF($B$372="Лікар загальної практики - сімейний лікар",I374/L374,0)))</f>
        <v>0</v>
      </c>
      <c r="J375" s="176">
        <f>IF($B$372="Лікар-педіатр","x",IF($B$372="Лікар-терапевт",J374/L374,IF($B$372="Лікар загальної практики - сімейний лікар",J374/L374,0)))</f>
        <v>0</v>
      </c>
      <c r="K375" s="176">
        <f>IF($B$372="Лікар-педіатр","x",IF($B$372="Лікар-терапевт",K374/L374,IF($B$372="Лікар загальної практики - сімейний лікар",K374/L374,0)))</f>
        <v>0</v>
      </c>
      <c r="L375" s="176">
        <f>SUM(G375:K375)</f>
        <v>0</v>
      </c>
      <c r="M375" s="767"/>
      <c r="N375" s="176">
        <f>IF($B$372="Лікар-педіатр",N374/S374,IF($B$372="Лікар-терапевт","х",IF($B$372="Лікар загальної практики - сімейний лікар",N374/S374,0)))</f>
        <v>0</v>
      </c>
      <c r="O375" s="176">
        <f>IF($B$372="Лікар-педіатр",O374/S374,IF($B$372="Лікар-терапевт","х",IF($B$372="Лікар загальної практики - сімейний лікар",O374/S374,0)))</f>
        <v>0</v>
      </c>
      <c r="P375" s="176">
        <f>IF($B$372="Лікар-педіатр","x",IF($B$372="Лікар-терапевт",P374/S374,IF($B$372="Лікар загальної практики - сімейний лікар",P374/S374,0)))</f>
        <v>0</v>
      </c>
      <c r="Q375" s="176">
        <f>IF($B$372="Лікар-педіатр","x",IF($B$372="Лікар-терапевт",Q374/S374,IF($B$372="Лікар загальної практики - сімейний лікар",Q374/S374,0)))</f>
        <v>0</v>
      </c>
      <c r="R375" s="176">
        <f>IF($B$372="Лікар-педіатр","x",IF($B$372="Лікар-терапевт",R374/S374,IF($B$372="Лікар загальної практики - сімейний лікар",R374/S374,0)))</f>
        <v>0</v>
      </c>
      <c r="S375" s="176">
        <f>SUM(N375:R375)</f>
        <v>0</v>
      </c>
      <c r="T375" s="767"/>
      <c r="U375" s="176">
        <f>IF($B$372="Лікар-педіатр",U374/Z374,IF($B$372="Лікар-терапевт","х",IF($B$372="Лікар загальної практики - сімейний лікар",U374/Z374,0)))</f>
        <v>0</v>
      </c>
      <c r="V375" s="176">
        <f>IF($B$372="Лікар-педіатр",V374/Z374,IF($B$372="Лікар-терапевт","х",IF($B$372="Лікар загальної практики - сімейний лікар",V374/Z374,0)))</f>
        <v>0</v>
      </c>
      <c r="W375" s="176">
        <f>IF($B$372="Лікар-педіатр","x",IF($B$372="Лікар-терапевт",W374/Z374,IF($B$372="Лікар загальної практики - сімейний лікар",W374/Z374,0)))</f>
        <v>0</v>
      </c>
      <c r="X375" s="176">
        <f>IF($B$372="Лікар-педіатр","x",IF($B$372="Лікар-терапевт",X374/Z374,IF($B$372="Лікар загальної практики - сімейний лікар",X374/Z374,0)))</f>
        <v>0</v>
      </c>
      <c r="Y375" s="176">
        <f>IF($B$372="Лікар-педіатр","x",IF($B$372="Лікар-терапевт",Y374/Z374,IF($B$372="Лікар загальної практики - сімейний лікар",Y374/Z374,0)))</f>
        <v>0</v>
      </c>
      <c r="Z375" s="176">
        <f>SUM(U375:Y375)</f>
        <v>0</v>
      </c>
      <c r="AA375" s="767"/>
      <c r="AB375" s="176">
        <f>IF($B$372="Лікар-педіатр",AB374/AG374,IF($B$372="Лікар-терапевт","х",IF($B$372="Лікар загальної практики - сімейний лікар",AB374/AG374,0)))</f>
        <v>0</v>
      </c>
      <c r="AC375" s="176">
        <f>IF($B$372="Лікар-педіатр",AC374/AG374,IF($B$372="Лікар-терапевт","х",IF($B$372="Лікар загальної практики - сімейний лікар",AC374/AG374,0)))</f>
        <v>0</v>
      </c>
      <c r="AD375" s="176">
        <f>IF($B$372="Лікар-педіатр","x",IF($B$372="Лікар-терапевт",AD374/AG374,IF($B$372="Лікар загальної практики - сімейний лікар",AD374/AG374,0)))</f>
        <v>0</v>
      </c>
      <c r="AE375" s="176">
        <f>IF($B$372="Лікар-педіатр","x",IF($B$372="Лікар-терапевт",AE374/AG374,IF($B$372="Лікар загальної практики - сімейний лікар",AE374/AG374,0)))</f>
        <v>0</v>
      </c>
      <c r="AF375" s="176">
        <f>IF($B$372="Лікар-педіатр","x",IF($B$372="Лікар-терапевт",AF374/AG374,IF($B$372="Лікар загальної практики - сімейний лікар",AF374/AG374,0)))</f>
        <v>0</v>
      </c>
      <c r="AG375" s="176">
        <f>SUM(AB375:AF375)</f>
        <v>0</v>
      </c>
      <c r="AH375" s="767"/>
      <c r="AI375" s="174"/>
      <c r="AJ375" s="771"/>
      <c r="AK375" s="774"/>
      <c r="AL375" s="774"/>
      <c r="AM375" s="761"/>
      <c r="AN375" s="779"/>
      <c r="AO375" s="779"/>
      <c r="AP375" s="779"/>
      <c r="AQ375" s="779"/>
      <c r="AR375" s="782"/>
    </row>
    <row r="376" spans="1:44" s="52" customFormat="1" ht="45" hidden="1" customHeight="1" thickBot="1" x14ac:dyDescent="0.3">
      <c r="A376" s="170"/>
      <c r="B376" s="763"/>
      <c r="C376" s="764"/>
      <c r="D376" s="765"/>
      <c r="E376" s="766"/>
      <c r="F376" s="177" t="s">
        <v>425</v>
      </c>
      <c r="G376" s="178">
        <f>IF($B$372="Лікар загальної практики - сімейний лікар",AVERAGE(G372:G374),IF($B$372="Лікар-педіатр",AVERAGE(G372:G374),IF($B$372="Лікар-терапевт","х",0)))</f>
        <v>0</v>
      </c>
      <c r="H376" s="178">
        <f>IF($B$372="Лікар загальної практики - сімейний лікар",AVERAGE(H372:H374),IF($B$372="Лікар-педіатр",AVERAGE(H372:H374),IF($B$372="Лікар-терапевт","х",0)))</f>
        <v>0</v>
      </c>
      <c r="I376" s="178">
        <f>IF($B$372="Лікар загальної практики - сімейний лікар",AVERAGE(I372:I374),IF($B$372="Лікар-педіатр","x",IF($B$372="Лікар-терапевт",AVERAGE(I372:I374),0)))</f>
        <v>0</v>
      </c>
      <c r="J376" s="178">
        <f>IF($B$372="Лікар загальної практики - сімейний лікар",AVERAGE(J372:J374),IF($B$372="Лікар-педіатр","x",IF($B$372="Лікар-терапевт",AVERAGE(J372:J374),0)))</f>
        <v>0</v>
      </c>
      <c r="K376" s="178">
        <f>IF($B$372="Лікар загальної практики - сімейний лікар",AVERAGE(K372:K374),IF($B$372="Лікар-педіатр","x",IF($B$372="Лікар-терапевт",AVERAGE(K372:K374),0)))</f>
        <v>0</v>
      </c>
      <c r="L376" s="179">
        <f>SUM(G376:K376)</f>
        <v>0</v>
      </c>
      <c r="M376" s="768"/>
      <c r="N376" s="178">
        <f>IF($B$372="Лікар загальної практики - сімейний лікар",AVERAGE(N372:N374),IF($B$372="Лікар-педіатр",AVERAGE(N372:N374),IF($B$372="Лікар-терапевт","х",0)))</f>
        <v>0</v>
      </c>
      <c r="O376" s="178">
        <f>IF($B$372="Лікар загальної практики - сімейний лікар",AVERAGE(O372:O374),IF($B$372="Лікар-педіатр",AVERAGE(O372:O374),IF($B$372="Лікар-терапевт","х",0)))</f>
        <v>0</v>
      </c>
      <c r="P376" s="178">
        <f>IF($B$372="Лікар загальної практики - сімейний лікар",AVERAGE(P372:P374),IF($B$372="Лікар-педіатр","x",IF($B$372="Лікар-терапевт",AVERAGE(P372:P374),0)))</f>
        <v>0</v>
      </c>
      <c r="Q376" s="178">
        <f>IF($B$372="Лікар загальної практики - сімейний лікар",AVERAGE(Q372:Q374),IF($B$372="Лікар-педіатр","x",IF($B$372="Лікар-терапевт",AVERAGE(Q372:Q374),0)))</f>
        <v>0</v>
      </c>
      <c r="R376" s="178">
        <f>IF($B$372="Лікар загальної практики - сімейний лікар",AVERAGE(R372:R374),IF($B$372="Лікар-педіатр","x",IF($B$372="Лікар-терапевт",AVERAGE(R372:R374),0)))</f>
        <v>0</v>
      </c>
      <c r="S376" s="179">
        <f>SUM(N376:R376)</f>
        <v>0</v>
      </c>
      <c r="T376" s="768"/>
      <c r="U376" s="178">
        <f>IF($B$372="Лікар загальної практики - сімейний лікар",AVERAGE(U372:U374),IF($B$372="Лікар-педіатр",AVERAGE(U372:U374),IF($B$372="Лікар-терапевт","х",0)))</f>
        <v>0</v>
      </c>
      <c r="V376" s="178">
        <f>IF($B$372="Лікар загальної практики - сімейний лікар",AVERAGE(V372:V374),IF($B$372="Лікар-педіатр",AVERAGE(V372:V374),IF($B$372="Лікар-терапевт","х",0)))</f>
        <v>0</v>
      </c>
      <c r="W376" s="178">
        <f>IF($B$372="Лікар загальної практики - сімейний лікар",AVERAGE(W372:W374),IF($B$372="Лікар-педіатр","x",IF($B$372="Лікар-терапевт",AVERAGE(W372:W374),0)))</f>
        <v>0</v>
      </c>
      <c r="X376" s="178">
        <f>IF($B$372="Лікар загальної практики - сімейний лікар",AVERAGE(X372:X374),IF($B$372="Лікар-педіатр","x",IF($B$372="Лікар-терапевт",AVERAGE(X372:X374),0)))</f>
        <v>0</v>
      </c>
      <c r="Y376" s="178">
        <f>IF($B$372="Лікар загальної практики - сімейний лікар",AVERAGE(Y372:Y374),IF($B$372="Лікар-педіатр","x",IF($B$372="Лікар-терапевт",AVERAGE(Y372:Y374),0)))</f>
        <v>0</v>
      </c>
      <c r="Z376" s="179">
        <f>SUM(U376:Y376)</f>
        <v>0</v>
      </c>
      <c r="AA376" s="768"/>
      <c r="AB376" s="178">
        <f>IF($B$372="Лікар загальної практики - сімейний лікар",AVERAGE(AB372:AB374),IF($B$372="Лікар-педіатр",AVERAGE(AB372:AB374),IF($B$372="Лікар-терапевт","х",0)))</f>
        <v>0</v>
      </c>
      <c r="AC376" s="178">
        <f>IF($B$372="Лікар загальної практики - сімейний лікар",AVERAGE(AC372:AC374),IF($B$372="Лікар-педіатр",AVERAGE(AC372:AC374),IF($B$372="Лікар-терапевт","х",0)))</f>
        <v>0</v>
      </c>
      <c r="AD376" s="178">
        <f>IF($B$372="Лікар загальної практики - сімейний лікар",AVERAGE(AD372:AD374),IF($B$372="Лікар-педіатр","x",IF($B$372="Лікар-терапевт",AVERAGE(AD372:AD374),0)))</f>
        <v>0</v>
      </c>
      <c r="AE376" s="178">
        <f>IF($B$372="Лікар загальної практики - сімейний лікар",AVERAGE(AE372:AE374),IF($B$372="Лікар-педіатр","x",IF($B$372="Лікар-терапевт",AVERAGE(AE372:AE374),0)))</f>
        <v>0</v>
      </c>
      <c r="AF376" s="178">
        <f>IF($B$372="Лікар загальної практики - сімейний лікар",AVERAGE(AF372:AF374),IF($B$372="Лікар-педіатр","x",IF($B$372="Лікар-терапевт",AVERAGE(AF372:AF374),0)))</f>
        <v>0</v>
      </c>
      <c r="AG376" s="179">
        <f>SUM(AB376:AF376)</f>
        <v>0</v>
      </c>
      <c r="AH376" s="769"/>
      <c r="AI376" s="174"/>
      <c r="AJ376" s="771"/>
      <c r="AK376" s="774"/>
      <c r="AL376" s="774"/>
      <c r="AM376" s="762"/>
      <c r="AN376" s="780"/>
      <c r="AO376" s="780"/>
      <c r="AP376" s="780"/>
      <c r="AQ376" s="780"/>
      <c r="AR376" s="783"/>
    </row>
    <row r="377" spans="1:44" s="52" customFormat="1" ht="40.5" hidden="1" x14ac:dyDescent="0.25">
      <c r="A377" s="170"/>
      <c r="B377" s="763"/>
      <c r="C377" s="764"/>
      <c r="D377" s="765"/>
      <c r="E377" s="765"/>
      <c r="F377" s="210" t="str">
        <f>IF(B372="Лікар-педіатр",Законод!$C$17,IF(B372="Лікар загальної практики - сімейний лікар",Законод!$C$21,IF(B372="Лікар-терапевт",Законод!$C$25,"х")))</f>
        <v>х</v>
      </c>
      <c r="G377" s="181">
        <f>IF($B$372="Лікар загальної практики - сімейний лікар",IF(L376&lt;=Законод!$C$22,G376,Законод!$C$22*'01_Доходи'!G375),IF($B$372="Лікар-педіатр",IF(L376&lt;=Законод!$C$18,G376,Законод!$C$18*'01_Доходи'!G375),IF($B$372="Лікар-терапевт","x",0)))</f>
        <v>0</v>
      </c>
      <c r="H377" s="181">
        <f>IF($B$372="Лікар загальної практики - сімейний лікар",IF(L376&lt;=Законод!$C$22,H376,Законод!$C$22*'01_Доходи'!H375),IF($B$372="Лікар-педіатр",IF(L376&lt;=Законод!$C$18,H376,Законод!$C$18*'01_Доходи'!H375),IF($B$372="Лікар-терапевт","x",0)))</f>
        <v>0</v>
      </c>
      <c r="I377" s="181">
        <f>IF($B$372="Лікар загальної практики - сімейний лікар",IF(L376&lt;=Законод!$C$22,I376,Законод!$C$22*'01_Доходи'!I375),IF($B$372="Лікар-педіатр","x",IF($B$372="Лікар-терапевт",IF(L376&lt;=Законод!$C$26,I376,Законод!$C$26*'01_Доходи'!I375),0)))</f>
        <v>0</v>
      </c>
      <c r="J377" s="181">
        <f>IF($B$372="Лікар загальної практики - сімейний лікар",IF(L376&lt;=Законод!$C$22,J376,Законод!$C$22*'01_Доходи'!J375),IF($B$372="Лікар-педіатр","x",IF($B$372="Лікар-терапевт",IF(L376&lt;=Законод!$C$26,J376,Законод!$C$26*'01_Доходи'!J375),0)))</f>
        <v>0</v>
      </c>
      <c r="K377" s="181">
        <f>IF($B$372="Лікар загальної практики - сімейний лікар",IF(L376&lt;=Законод!$C$22,K376,Законод!$C$22*'01_Доходи'!K375),IF($B$372="Лікар-педіатр","x",IF($B$372="Лікар-терапевт",IF(L376&lt;=Законод!$C$26,K376,Законод!$C$26*'01_Доходи'!K375),0)))</f>
        <v>0</v>
      </c>
      <c r="L377" s="182">
        <f>SUM(G377:K377)</f>
        <v>0</v>
      </c>
      <c r="M377" s="767"/>
      <c r="N377" s="181">
        <f>IF($B$372="Лікар загальної практики - сімейний лікар",IF(S376&lt;=Законод!$C$22,N376,Законод!$C$22*'01_Доходи'!N375),IF($B$372="Лікар-педіатр",IF(S376&lt;=Законод!$C$18,N376,Законод!$C$18*'01_Доходи'!N375),IF($B$372="Лікар-терапевт","x",0)))</f>
        <v>0</v>
      </c>
      <c r="O377" s="181">
        <f>IF($B$372="Лікар загальної практики - сімейний лікар",IF(S376&lt;=Законод!$C$22,O376,Законод!$C$22*'01_Доходи'!O375),IF($B$372="Лікар-педіатр",IF(S376&lt;=Законод!$C$18,O376,Законод!$C$18*'01_Доходи'!O375),IF($B$372="Лікар-терапевт","x",0)))</f>
        <v>0</v>
      </c>
      <c r="P377" s="181">
        <f>IF($B$372="Лікар загальної практики - сімейний лікар",IF(S376&lt;=Законод!$C$22,P376,Законод!$C$22*'01_Доходи'!P375),IF($B$372="Лікар-педіатр","x",IF($B$372="Лікар-терапевт",IF(S376&lt;=Законод!$C$26,P376,Законод!$C$26*'01_Доходи'!P375),0)))</f>
        <v>0</v>
      </c>
      <c r="Q377" s="181">
        <f>IF($B$372="Лікар загальної практики - сімейний лікар",IF(S376&lt;=Законод!$C$22,Q376,Законод!$C$22*'01_Доходи'!Q375),IF($B$372="Лікар-педіатр","x",IF($B$372="Лікар-терапевт",IF(S376&lt;=Законод!$C$26,Q376,Законод!$C$26*'01_Доходи'!Q375),0)))</f>
        <v>0</v>
      </c>
      <c r="R377" s="181">
        <f>IF($B$372="Лікар загальної практики - сімейний лікар",IF(S376&lt;=Законод!$C$22,R376,Законод!$C$22*'01_Доходи'!R375),IF($B$372="Лікар-педіатр","x",IF($B$372="Лікар-терапевт",IF(S376&lt;=Законод!$C$26,R376,Законод!$C$26*'01_Доходи'!R375),0)))</f>
        <v>0</v>
      </c>
      <c r="S377" s="182">
        <f>SUM(N377:R377)</f>
        <v>0</v>
      </c>
      <c r="T377" s="767"/>
      <c r="U377" s="181">
        <f>IF($B$372="Лікар загальної практики - сімейний лікар",IF(Z376&lt;=Законод!$C$22,U376,Законод!$C$22*'01_Доходи'!U375),IF($B$372="Лікар-педіатр",IF(Z376&lt;=Законод!$C$18,U376,Законод!$C$18*'01_Доходи'!U375),IF($B$372="Лікар-терапевт","x",0)))</f>
        <v>0</v>
      </c>
      <c r="V377" s="181">
        <f>IF($B$372="Лікар загальної практики - сімейний лікар",IF(Z376&lt;=Законод!$C$22,V376,Законод!$C$22*'01_Доходи'!V375),IF($B$372="Лікар-педіатр",IF(Z376&lt;=Законод!$C$18,V376,Законод!$C$18*'01_Доходи'!V375),IF($B$372="Лікар-терапевт","x",0)))</f>
        <v>0</v>
      </c>
      <c r="W377" s="181">
        <f>IF($B$372="Лікар загальної практики - сімейний лікар",IF(Z376&lt;=Законод!$C$22,W376,Законод!$C$22*'01_Доходи'!W375),IF($B$372="Лікар-педіатр","x",IF($B$372="Лікар-терапевт",IF(Z376&lt;=Законод!$C$26,W376,Законод!$C$26*'01_Доходи'!W375),0)))</f>
        <v>0</v>
      </c>
      <c r="X377" s="181">
        <f>IF($B$372="Лікар загальної практики - сімейний лікар",IF(Z376&lt;=Законод!$C$22,X376,Законод!$C$22*'01_Доходи'!X375),IF($B$372="Лікар-педіатр","x",IF($B$372="Лікар-терапевт",IF(Z376&lt;=Законод!$C$26,X376,Законод!$C$26*'01_Доходи'!X375),0)))</f>
        <v>0</v>
      </c>
      <c r="Y377" s="181">
        <f>IF($B$372="Лікар загальної практики - сімейний лікар",IF(Z376&lt;=Законод!$C$22,Y376,Законод!$C$22*'01_Доходи'!Y375),IF($B$372="Лікар-педіатр","x",IF($B$372="Лікар-терапевт",IF(Z376&lt;=Законод!$C$26,Y376,Законод!$C$26*'01_Доходи'!Y375),0)))</f>
        <v>0</v>
      </c>
      <c r="Z377" s="182">
        <f>SUM(U377:Y377)</f>
        <v>0</v>
      </c>
      <c r="AA377" s="767"/>
      <c r="AB377" s="181">
        <f>IF($B$372="Лікар загальної практики - сімейний лікар",IF(AG376&lt;=Законод!$C$22,AB376,Законод!$C$22*'01_Доходи'!AB375),IF($B$372="Лікар-педіатр",IF(AG376&lt;=Законод!$C$18,AB376,Законод!$C$18*'01_Доходи'!AB375),IF($B$372="Лікар-терапевт","x",0)))</f>
        <v>0</v>
      </c>
      <c r="AC377" s="181">
        <f>IF($B$372="Лікар загальної практики - сімейний лікар",IF(AG376&lt;=Законод!$C$22,AC376,Законод!$C$22*'01_Доходи'!AC375),IF($B$372="Лікар-педіатр",IF(AG376&lt;=Законод!$C$18,AC376,Законод!$C$18*'01_Доходи'!AC375),IF($B$372="Лікар-терапевт","x",0)))</f>
        <v>0</v>
      </c>
      <c r="AD377" s="181">
        <f>IF($B$372="Лікар загальної практики - сімейний лікар",IF(AG376&lt;=Законод!$C$22,AD376,Законод!$C$22*'01_Доходи'!AD375),IF($B$372="Лікар-педіатр","x",IF($B$372="Лікар-терапевт",IF(AG376&lt;=Законод!$C$26,AD376,Законод!$C$26*'01_Доходи'!AD375),0)))</f>
        <v>0</v>
      </c>
      <c r="AE377" s="181">
        <f>IF($B$372="Лікар загальної практики - сімейний лікар",IF(AG376&lt;=Законод!$C$22,AE376,Законод!$C$22*'01_Доходи'!AE375),IF($B$372="Лікар-педіатр","x",IF($B$372="Лікар-терапевт",IF(AG376&lt;=Законод!$C$26,AE376,Законод!$C$26*'01_Доходи'!AE375),0)))</f>
        <v>0</v>
      </c>
      <c r="AF377" s="181">
        <f>IF($B$372="Лікар загальної практики - сімейний лікар",IF(AG376&lt;=Законод!$C$22,AF376,Законод!$C$22*'01_Доходи'!AF375),IF($B$372="Лікар-педіатр","x",IF($B$372="Лікар-терапевт",IF(AG376&lt;=Законод!$C$26,AF376,Законод!$C$26*'01_Доходи'!AF375),0)))</f>
        <v>0</v>
      </c>
      <c r="AG377" s="182">
        <f>SUM(AB377:AF377)</f>
        <v>0</v>
      </c>
      <c r="AH377" s="767"/>
      <c r="AI377" s="174"/>
      <c r="AJ377" s="771"/>
      <c r="AK377" s="774"/>
      <c r="AL377" s="774"/>
      <c r="AM377" s="318" t="s">
        <v>186</v>
      </c>
      <c r="AN377" s="183">
        <f>IF(B372="Лікар загальної практики - сімейний лікар",G377*Законод!$C$11+'01_Доходи'!H377*Законод!$D$11+'01_Доходи'!I377*Законод!$E$11+'01_Доходи'!J377*Законод!$F$11+'01_Доходи'!K377*Законод!$G$11,IF(B372="Лікар-педіатр",G377*Законод!$C$11+'01_Доходи'!H377*Законод!$D$11,IF(B372="Лікар-терапевт",'01_Доходи'!I377*Законод!$E$11+'01_Доходи'!J377*Законод!$F$11+'01_Доходи'!K377*Законод!$G$11,0)))</f>
        <v>0</v>
      </c>
      <c r="AO377" s="183">
        <f>IF(B372="Лікар загальної практики - сімейний лікар",N377*Законод!$C$11+'01_Доходи'!O377*Законод!$D$11+'01_Доходи'!P377*Законод!$E$11+'01_Доходи'!Q377*Законод!$F$11+'01_Доходи'!R377*Законод!$G$11,IF(B372="Лікар-педіатр",N377*Законод!$C$11+'01_Доходи'!O377*Законод!$D$11,IF(B372="Лікар-терапевт",'01_Доходи'!P377*Законод!$E$11+'01_Доходи'!Q377*Законод!$F$11+'01_Доходи'!R377*Законод!$G$11,0)))</f>
        <v>0</v>
      </c>
      <c r="AP377" s="183">
        <f>IF(B372="Лікар загальної практики - сімейний лікар",U377*Законод!$C$11+'01_Доходи'!V377*Законод!$D$11+'01_Доходи'!W377*Законод!$E$11+'01_Доходи'!X377*Законод!$F$11+'01_Доходи'!Y377*Законод!$G$11,IF(B372="Лікар-педіатр",U377*Законод!$C$11+'01_Доходи'!V377*Законод!$D$11,IF(B372="Лікар-терапевт",'01_Доходи'!W377*Законод!$E$11+'01_Доходи'!X377*Законод!$F$11+'01_Доходи'!Y377*Законод!$G$11,0)))</f>
        <v>0</v>
      </c>
      <c r="AQ377" s="183">
        <f>IF(B372="Лікар загальної практики - сімейний лікар",AB377*Законод!$C$11+'01_Доходи'!AC377*Законод!$D$11+'01_Доходи'!AD377*Законод!$E$11+'01_Доходи'!AE377*Законод!$F$11+'01_Доходи'!AF377*Законод!$G$11,IF(B372="Лікар-педіатр",AB377*Законод!$C$11+'01_Доходи'!AC377*Законод!$D$11,IF(B372="Лікар-терапевт",'01_Доходи'!AD377*Законод!$E$11+'01_Доходи'!AE377*Законод!$F$11+'01_Доходи'!AF377*Законод!$G$11,0)))</f>
        <v>0</v>
      </c>
      <c r="AR377" s="184">
        <f>SUM(AN377:AQ377)</f>
        <v>0</v>
      </c>
    </row>
    <row r="378" spans="1:44" s="52" customFormat="1" ht="31.9" hidden="1" customHeight="1" x14ac:dyDescent="0.25">
      <c r="A378" s="170"/>
      <c r="B378" s="763"/>
      <c r="C378" s="764"/>
      <c r="D378" s="765"/>
      <c r="E378" s="765"/>
      <c r="F378" s="211" t="str">
        <f>IF(B372="Лікар-педіатр",Законод!$E$17,IF(B372="Лікар загальної практики - сімейний лікар",Законод!$E$21,IF(B372="Лікар-терапевт",Законод!$E$25,"х")))</f>
        <v>х</v>
      </c>
      <c r="G378" s="776" t="s">
        <v>158</v>
      </c>
      <c r="H378" s="776"/>
      <c r="I378" s="776"/>
      <c r="J378" s="776"/>
      <c r="K378" s="776"/>
      <c r="L378" s="169">
        <f>IF($B$372="Лікар загальної практики - сімейний лікар",IF(L376&lt;Законод!$C$22,0,(IF(AND(L376&gt;=Законод!$E$22,L376&lt;=Законод!$E$23),L376-Законод!$C$22,IF('01_Доходи'!L376&gt;=Законод!$F$22,Законод!$E$24,0)))),IF($B$372="Лікар-педіатр",IF(L376&lt;Законод!$C$18,0,(IF(AND(L376&gt;=Законод!$E$18,L376&lt;=Законод!$E$19),L376-Законод!$C$18,IF('01_Доходи'!L376&gt;=Законод!$F$18,Законод!$E$20,0)))),IF($B$372="Лікар-терапевт",IF(L376&lt;Законод!$C$26,0,(IF(AND(L376&gt;=Законод!$E$26,L376&lt;=Законод!$E$27),L376-Законод!$C$26,IF('01_Доходи'!L376&gt;=Законод!$F$26,Законод!$E$28,0)))),0)))</f>
        <v>0</v>
      </c>
      <c r="M378" s="767"/>
      <c r="N378" s="776" t="s">
        <v>158</v>
      </c>
      <c r="O378" s="776"/>
      <c r="P378" s="776"/>
      <c r="Q378" s="776"/>
      <c r="R378" s="776"/>
      <c r="S378" s="169">
        <f>IF($B$372="Лікар загальної практики - сімейний лікар",IF(S376&lt;Законод!$C$22,0,(IF(AND(S376&gt;=Законод!$E$22,S376&lt;=Законод!$E$23),S376-Законод!$C$22,IF('01_Доходи'!S376&gt;=Законод!$F$22,Законод!$E$24,0)))),IF($B$372="Лікар-педіатр",IF(S376&lt;Законод!$C$18,0,(IF(AND(S376&gt;=Законод!$E$18,S376&lt;=Законод!$E$19),S376-Законод!$C$18,IF('01_Доходи'!S376&gt;=Законод!$F$18,Законод!$E$20,0)))),IF($B$372="Лікар-терапевт",IF(S376&lt;Законод!$C$26,0,(IF(AND(S376&gt;=Законод!$E$26,S376&lt;=Законод!$E$27),S376-Законод!$C$26,IF('01_Доходи'!S376&gt;=Законод!$F$26,Законод!$E$28,0)))),0)))</f>
        <v>0</v>
      </c>
      <c r="T378" s="767"/>
      <c r="U378" s="776" t="s">
        <v>158</v>
      </c>
      <c r="V378" s="776"/>
      <c r="W378" s="776"/>
      <c r="X378" s="776"/>
      <c r="Y378" s="776"/>
      <c r="Z378" s="169">
        <f>IF($B$372="Лікар загальної практики - сімейний лікар",IF(Z376&lt;Законод!$C$22,0,(IF(AND(Z376&gt;=Законод!$E$22,Z376&lt;=Законод!$E$23),Z376-Законод!$C$22,IF('01_Доходи'!Z376&gt;=Законод!$F$22,Законод!$E$24,0)))),IF($B$372="Лікар-педіатр",IF(Z376&lt;Законод!$C$18,0,(IF(AND(Z376&gt;=Законод!$E$18,Z376&lt;=Законод!$E$19),Z376-Законод!$C$18,IF('01_Доходи'!Z376&gt;=Законод!$F$18,Законод!$E$20,0)))),IF($B$372="Лікар-терапевт",IF(Z376&lt;Законод!$C$26,0,(IF(AND(Z376&gt;=Законод!$E$26,Z376&lt;=Законод!$E$27),Z376-Законод!$C$26,IF('01_Доходи'!Z376&gt;=Законод!$F$26,Законод!$E$28,0)))),0)))</f>
        <v>0</v>
      </c>
      <c r="AA378" s="767"/>
      <c r="AB378" s="776" t="s">
        <v>158</v>
      </c>
      <c r="AC378" s="776"/>
      <c r="AD378" s="776"/>
      <c r="AE378" s="776"/>
      <c r="AF378" s="776"/>
      <c r="AG378" s="169">
        <f>IF($B$372="Лікар загальної практики - сімейний лікар",IF(AG376&lt;Законод!$C$22,0,(IF(AND(AG376&gt;=Законод!$E$22,AG376&lt;=Законод!$E$23),AG376-Законод!$C$22,IF('01_Доходи'!AG376&gt;=Законод!$F$22,Законод!$E$24,0)))),IF($B$372="Лікар-педіатр",IF(AG376&lt;Законод!$C$18,0,(IF(AND(AG376&gt;=Законод!$E$18,AG376&lt;=Законод!$E$19),AG376-Законод!$C$18,IF('01_Доходи'!AG376&gt;=Законод!$F$18,Законод!$E$20,0)))),IF($B$372="Лікар-терапевт",IF(AG376&lt;Законод!$C$26,0,(IF(AND(AG376&gt;=Законод!$E$26,AG376&lt;=Законод!$E$27),AG376-Законод!$C$26,IF('01_Доходи'!AG376&gt;=Законод!$F$26,Законод!$E$28,0)))),0)))</f>
        <v>0</v>
      </c>
      <c r="AH378" s="767"/>
      <c r="AI378" s="174"/>
      <c r="AJ378" s="771"/>
      <c r="AK378" s="774"/>
      <c r="AL378" s="774"/>
      <c r="AM378" s="757" t="s">
        <v>187</v>
      </c>
      <c r="AN378" s="183">
        <f>IF(B372="Лікар загальної практики - сімейний лікар",L378*Законод!$C$9/4*Законод!$E$16,IF(B372="Лікар-педіатр",L378*Законод!$C$9/4*Законод!$E$16,IF(B372="Лікар-терапевт",L378*Законод!$C$9/4*Законод!$E$16,0)))</f>
        <v>0</v>
      </c>
      <c r="AO378" s="183">
        <f>IF(B372="Лікар загальної практики - сімейний лікар",S378*Законод!$C$9/4*Законод!$E$16,IF(B372="Лікар-педіатр",S378*Законод!$C$9/4*Законод!$E$16,IF(B372="Лікар-терапевт",S378*Законод!$C$9/4*Законод!$E$16,0)))</f>
        <v>0</v>
      </c>
      <c r="AP378" s="183">
        <f>IF(B372="Лікар загальної практики - сімейний лікар",Z378*Законод!$C$9/4*Законод!$E$16,IF(B372="Лікар-педіатр",Z378*Законод!$C$9/4*Законод!$E$16,IF(B372="Лікар-терапевт",Z378*Законод!$C$9/4*Законод!$E$16,0)))</f>
        <v>0</v>
      </c>
      <c r="AQ378" s="183">
        <f>IF(B372="Лікар загальної практики - сімейний лікар",AG378*Законод!$C$9/4*Законод!$E$16,IF(B372="Лікар-педіатр",AG378*Законод!$C$9/4*Законод!$E$16,IF(B372="Лікар-терапевт",AG378*Законод!$C$9/4*Законод!$E$16,0)))</f>
        <v>0</v>
      </c>
      <c r="AR378" s="184">
        <f>SUM(AN378:AQ378)</f>
        <v>0</v>
      </c>
    </row>
    <row r="379" spans="1:44" s="52" customFormat="1" ht="31.9" hidden="1" customHeight="1" x14ac:dyDescent="0.25">
      <c r="A379" s="170"/>
      <c r="B379" s="763"/>
      <c r="C379" s="764"/>
      <c r="D379" s="765"/>
      <c r="E379" s="765"/>
      <c r="F379" s="211" t="str">
        <f>IF(B372="Лікар-педіатр",Законод!$F$17,IF(B372="Лікар загальної практики - сімейний лікар",Законод!$F$21,IF(B372="Лікар-терапевт",Законод!$F$25,"х")))</f>
        <v>х</v>
      </c>
      <c r="G379" s="776" t="s">
        <v>158</v>
      </c>
      <c r="H379" s="776"/>
      <c r="I379" s="776"/>
      <c r="J379" s="776"/>
      <c r="K379" s="776"/>
      <c r="L379" s="169">
        <f>IF($B$372="Лікар загальної практики - сімейний лікар",IF(L376&lt;Законод!$C$22,0,(IF(AND(L376&gt;=Законод!$F$22,L376&lt;=Законод!$F$23),L376-Законод!$E$23,IF('01_Доходи'!L376&gt;=Законод!$G$22,Законод!$F$24,0)))),IF($B$372="Лікар-педіатр",IF(L376&lt;Законод!$C$18,0,(IF(AND(L376&gt;=Законод!$F$18,L376&lt;=Законод!$F$19),L376-Законод!$E$19,IF('01_Доходи'!L376&gt;=Законод!$G$18,Законод!$F$20,0)))),IF($B$372="Лікар-терапевт",IF(L376&lt;Законод!$C$26,0,(IF(AND(L376&gt;=Законод!$F$26,L376&lt;=Законод!$F$27),L376-Законод!$E$27,IF('01_Доходи'!L376&gt;=Законод!$G$26,Законод!$F$28,0)))),0)))</f>
        <v>0</v>
      </c>
      <c r="M379" s="767"/>
      <c r="N379" s="776" t="s">
        <v>158</v>
      </c>
      <c r="O379" s="776"/>
      <c r="P379" s="776"/>
      <c r="Q379" s="776"/>
      <c r="R379" s="776"/>
      <c r="S379" s="169">
        <f>IF($B$372="Лікар загальної практики - сімейний лікар",IF(S376&lt;Законод!$C$22,0,(IF(AND(S376&gt;=Законод!$F$22,S376&lt;=Законод!$F$23),S376-Законод!$E$23,IF('01_Доходи'!S376&gt;=Законод!$G$22,Законод!$F$24,0)))),IF($B$372="Лікар-педіатр",IF(S376&lt;Законод!$C$18,0,(IF(AND(S376&gt;=Законод!$F$18,S376&lt;=Законод!$F$19),S376-Законод!$E$19,IF('01_Доходи'!S376&gt;=Законод!$G$18,Законод!$F$20,0)))),IF($B$372="Лікар-терапевт",IF(S376&lt;Законод!$C$26,0,(IF(AND(S376&gt;=Законод!$F$26,S376&lt;=Законод!$F$27),S376-Законод!$E$27,IF('01_Доходи'!S376&gt;=Законод!$G$26,Законод!$F$28,0)))),0)))</f>
        <v>0</v>
      </c>
      <c r="T379" s="767"/>
      <c r="U379" s="776" t="s">
        <v>158</v>
      </c>
      <c r="V379" s="776"/>
      <c r="W379" s="776"/>
      <c r="X379" s="776"/>
      <c r="Y379" s="776"/>
      <c r="Z379" s="169">
        <f>IF($B$372="Лікар загальної практики - сімейний лікар",IF(Z376&lt;Законод!$C$22,0,(IF(AND(Z376&gt;=Законод!$F$22,Z376&lt;=Законод!$F$23),Z376-Законод!$E$23,IF('01_Доходи'!Z376&gt;=Законод!$G$22,Законод!$F$24,0)))),IF($B$372="Лікар-педіатр",IF(Z376&lt;Законод!$C$18,0,(IF(AND(Z376&gt;=Законод!$F$18,Z376&lt;=Законод!$F$19),Z376-Законод!$E$19,IF('01_Доходи'!Z376&gt;=Законод!$G$18,Законод!$F$20,0)))),IF($B$372="Лікар-терапевт",IF(Z376&lt;Законод!$C$26,0,(IF(AND(Z376&gt;=Законод!$F$26,Z376&lt;=Законод!$F$27),Z376-Законод!$E$27,IF('01_Доходи'!Z376&gt;=Законод!$G$26,Законод!$F$28,0)))),0)))</f>
        <v>0</v>
      </c>
      <c r="AA379" s="767"/>
      <c r="AB379" s="776" t="s">
        <v>158</v>
      </c>
      <c r="AC379" s="776"/>
      <c r="AD379" s="776"/>
      <c r="AE379" s="776"/>
      <c r="AF379" s="776"/>
      <c r="AG379" s="169">
        <f>IF($B$372="Лікар загальної практики - сімейний лікар",IF(AG376&lt;Законод!$C$22,0,(IF(AND(AG376&gt;=Законод!$F$22,AG376&lt;=Законод!$F$23),AG376-Законод!$E$23,IF('01_Доходи'!AG376&gt;=Законод!$G$22,Законод!$F$24,0)))),IF($B$372="Лікар-педіатр",IF(AG376&lt;Законод!$C$18,0,(IF(AND(AG376&gt;=Законод!$F$18,AG376&lt;=Законод!$F$19),AG376-Законод!$E$19,IF('01_Доходи'!AG376&gt;=Законод!$G$18,Законод!$F$20,0)))),IF($B$372="Лікар-терапевт",IF(AG376&lt;Законод!$C$26,0,(IF(AND(AG376&gt;=Законод!$F$26,AG376&lt;=Законод!$F$27),AG376-Законод!$E$27,IF('01_Доходи'!AG376&gt;=Законод!$G$26,Законод!$F$28,0)))),0)))</f>
        <v>0</v>
      </c>
      <c r="AH379" s="767"/>
      <c r="AI379" s="174"/>
      <c r="AJ379" s="771"/>
      <c r="AK379" s="774"/>
      <c r="AL379" s="774"/>
      <c r="AM379" s="758"/>
      <c r="AN379" s="183">
        <f>IF(B372="Лікар загальної практики - сімейний лікар",L379*Законод!$C$9/4*Законод!$F$16,IF(B372="Лікар-педіатр",L379*Законод!$C$9/4*Законод!$F$16,IF(B372="Лікар-терапевт",L379*Законод!$C$9/4*Законод!$F$16,0)))</f>
        <v>0</v>
      </c>
      <c r="AO379" s="183">
        <f>IF(B372="Лікар загальної практики - сімейний лікар",S379*Законод!$C$9/4*Законод!$F$16,IF(B372="Лікар-педіатр",S379*Законод!$C$9/4*Законод!$F$16,IF(B372="Лікар-терапевт",S379*Законод!$C$9/4*Законод!$F$16,0)))</f>
        <v>0</v>
      </c>
      <c r="AP379" s="183">
        <f>IF(B372="Лікар загальної практики - сімейний лікар",Z379*Законод!$C$9/4*Законод!$F$16,IF(B372="Лікар-педіатр",Z379*Законод!$C$9/4*Законод!$F$16,IF(B372="Лікар-терапевт",Z379*Законод!$C$9/4*Законод!$F$16,0)))</f>
        <v>0</v>
      </c>
      <c r="AQ379" s="183">
        <f>IF(B372="Лікар загальної практики - сімейний лікар",AG379*Законод!$C$9/4*Законод!$F$16,IF(B372="Лікар-педіатр",AG379*Законод!$C$9/4*Законод!$F$16,IF(B372="Лікар-терапевт",AG379*Законод!$C$9/4*Законод!$F$16,0)))</f>
        <v>0</v>
      </c>
      <c r="AR379" s="184">
        <f>SUM(AN379:AQ379)</f>
        <v>0</v>
      </c>
    </row>
    <row r="380" spans="1:44" s="52" customFormat="1" ht="31.9" hidden="1" customHeight="1" x14ac:dyDescent="0.25">
      <c r="A380" s="170"/>
      <c r="B380" s="763"/>
      <c r="C380" s="764"/>
      <c r="D380" s="765"/>
      <c r="E380" s="765"/>
      <c r="F380" s="211" t="str">
        <f>IF(B372="Лікар-педіатр",Законод!$G$17,IF(B372="Лікар загальної практики - сімейний лікар",Законод!$G$21,IF(B372="Лікар-терапевт",Законод!$G$25,"х")))</f>
        <v>х</v>
      </c>
      <c r="G380" s="776" t="s">
        <v>158</v>
      </c>
      <c r="H380" s="776"/>
      <c r="I380" s="776"/>
      <c r="J380" s="776"/>
      <c r="K380" s="776"/>
      <c r="L380" s="169">
        <f>IF($B$372="Лікар загальної практики - сімейний лікар",IF(L376&lt;Законод!$C$22,0,(IF(AND(L376&gt;=Законод!$G$22,L376&lt;=Законод!$G$23),L376-Законод!$F$23,IF('01_Доходи'!L376&gt;=Законод!$H$22,Законод!$G$24,0)))),IF($B$372="Лікар-педіатр",IF(L376&lt;Законод!$C$18,0,(IF(AND(L376&gt;=Законод!$G$18,L376&lt;=Законод!$G$19),L376-Законод!$F$19,IF('01_Доходи'!L376&gt;=Законод!$H$18,Законод!$G$20,0)))),IF($B$372="Лікар-терапевт",IF(L376&lt;Законод!$C$26,0,(IF(AND(L376&gt;=Законод!$G$26,L376&lt;=Законод!$G$27),L376-Законод!$F$27,IF('01_Доходи'!L376&gt;=Законод!$H$26,Законод!$G$28,0)))),0)))</f>
        <v>0</v>
      </c>
      <c r="M380" s="767"/>
      <c r="N380" s="776" t="s">
        <v>158</v>
      </c>
      <c r="O380" s="776"/>
      <c r="P380" s="776"/>
      <c r="Q380" s="776"/>
      <c r="R380" s="776"/>
      <c r="S380" s="169">
        <f>IF($B$372="Лікар загальної практики - сімейний лікар",IF(S376&lt;Законод!$C$22,0,(IF(AND(S376&gt;=Законод!$G$22,S376&lt;=Законод!$G$23),S376-Законод!$F$23,IF('01_Доходи'!S376&gt;=Законод!$H$22,Законод!$G$24,0)))),IF($B$372="Лікар-педіатр",IF(S376&lt;Законод!$C$18,0,(IF(AND(S376&gt;=Законод!$G$18,S376&lt;=Законод!$G$19),S376-Законод!$F$19,IF('01_Доходи'!S376&gt;=Законод!$H$18,Законод!$G$20,0)))),IF($B$372="Лікар-терапевт",IF(S376&lt;Законод!$C$26,0,(IF(AND(S376&gt;=Законод!$G$26,S376&lt;=Законод!$G$27),S376-Законод!$F$27,IF('01_Доходи'!S376&gt;=Законод!$H$26,Законод!$G$28,0)))),0)))</f>
        <v>0</v>
      </c>
      <c r="T380" s="767"/>
      <c r="U380" s="776" t="s">
        <v>158</v>
      </c>
      <c r="V380" s="776"/>
      <c r="W380" s="776"/>
      <c r="X380" s="776"/>
      <c r="Y380" s="776"/>
      <c r="Z380" s="169">
        <f>IF($B$372="Лікар загальної практики - сімейний лікар",IF(Z376&lt;Законод!$C$22,0,(IF(AND(Z376&gt;=Законод!$G$22,Z376&lt;=Законод!$G$23),Z376-Законод!$F$23,IF('01_Доходи'!Z376&gt;=Законод!$H$22,Законод!$G$24,0)))),IF($B$372="Лікар-педіатр",IF(Z376&lt;Законод!$C$18,0,(IF(AND(Z376&gt;=Законод!$G$18,Z376&lt;=Законод!$G$19),Z376-Законод!$F$19,IF('01_Доходи'!Z376&gt;=Законод!$H$18,Законод!$G$20,0)))),IF($B$372="Лікар-терапевт",IF(Z376&lt;Законод!$C$26,0,(IF(AND(Z376&gt;=Законод!$G$26,Z376&lt;=Законод!$G$27),Z376-Законод!$F$27,IF('01_Доходи'!Z376&gt;=Законод!$H$26,Законод!$G$28,0)))),0)))</f>
        <v>0</v>
      </c>
      <c r="AA380" s="767"/>
      <c r="AB380" s="776" t="s">
        <v>158</v>
      </c>
      <c r="AC380" s="776"/>
      <c r="AD380" s="776"/>
      <c r="AE380" s="776"/>
      <c r="AF380" s="776"/>
      <c r="AG380" s="169">
        <f>IF($B$372="Лікар загальної практики - сімейний лікар",IF(AG376&lt;Законод!$C$22,0,(IF(AND(AG376&gt;=Законод!$G$22,AG376&lt;=Законод!$G$23),AG376-Законод!$F$23,IF('01_Доходи'!AG376&gt;=Законод!$H$22,Законод!$G$24,0)))),IF($B$372="Лікар-педіатр",IF(AG376&lt;Законод!$C$18,0,(IF(AND(AG376&gt;=Законод!$G$18,AG376&lt;=Законод!$G$19),AG376-Законод!$F$19,IF('01_Доходи'!AG376&gt;=Законод!$H$18,Законод!$G$20,0)))),IF($B$372="Лікар-терапевт",IF(AG376&lt;Законод!$C$26,0,(IF(AND(AG376&gt;=Законод!$G$26,AG376&lt;=Законод!$G$27),AG376-Законод!$F$27,IF('01_Доходи'!AG376&gt;=Законод!$H$26,Законод!$G$28,0)))),0)))</f>
        <v>0</v>
      </c>
      <c r="AH380" s="767"/>
      <c r="AI380" s="174"/>
      <c r="AJ380" s="771"/>
      <c r="AK380" s="774"/>
      <c r="AL380" s="774"/>
      <c r="AM380" s="758"/>
      <c r="AN380" s="183">
        <f>IF(B372="Лікар загальної практики - сімейний лікар",L380*Законод!$C$9/4*Законод!$G$16,IF(B372="Лікар-педіатр",L380*Законод!$C$9/4*Законод!$G$16,IF(B372="Лікар-терапевт",L380*Законод!$C$9/4*Законод!$G$16,0)))</f>
        <v>0</v>
      </c>
      <c r="AO380" s="183">
        <f>IF(B372="Лікар загальної практики - сімейний лікар",S380*Законод!$C$9/4*Законод!$G$16,IF(B372="Лікар-педіатр",S380*Законод!$C$9/4*Законод!$G$16,IF(B372="Лікар-терапевт",S380*Законод!$C$9/4*Законод!$G$16,0)))</f>
        <v>0</v>
      </c>
      <c r="AP380" s="183">
        <f>IF(B372="Лікар загальної практики - сімейний лікар",Z380*Законод!$C$9/4*Законод!$G$16,IF(B372="Лікар-педіатр",Z380*Законод!$C$9/4*Законод!$G$16,IF(B372="Лікар-терапевт",Z380*Законод!$C$9/4*Законод!$G$16,0)))</f>
        <v>0</v>
      </c>
      <c r="AQ380" s="183">
        <f>IF(B372="Лікар загальної практики - сімейний лікар",AG380*Законод!$C$9/4*Законод!$G$16,IF(B372="Лікар-педіатр",AG380*Законод!$C$9/4*Законод!$G$16,IF(B372="Лікар-терапевт",AG380*Законод!$C$9/4*Законод!$G$16,0)))</f>
        <v>0</v>
      </c>
      <c r="AR380" s="184">
        <f t="shared" ref="AR380" si="80">SUM(AN380:AQ380)</f>
        <v>0</v>
      </c>
    </row>
    <row r="381" spans="1:44" s="52" customFormat="1" ht="31.9" hidden="1" customHeight="1" x14ac:dyDescent="0.25">
      <c r="A381" s="170"/>
      <c r="B381" s="763"/>
      <c r="C381" s="764"/>
      <c r="D381" s="765"/>
      <c r="E381" s="765"/>
      <c r="F381" s="211" t="str">
        <f>IF(B372="Лікар-педіатр",Законод!$H$17,IF(B372="Лікар загальної практики - сімейний лікар",Законод!$H$21,IF(B372="Лікар-терапевт",Законод!$H$25,"х")))</f>
        <v>х</v>
      </c>
      <c r="G381" s="776" t="s">
        <v>158</v>
      </c>
      <c r="H381" s="776"/>
      <c r="I381" s="776"/>
      <c r="J381" s="776"/>
      <c r="K381" s="776"/>
      <c r="L381" s="169">
        <f>IF($B$372="Лікар загальної практики - сімейний лікар",IF(L376&lt;Законод!$C$22,0,(IF(AND(L376&gt;=Законод!$H$22,L376&lt;=Законод!$H$23),L376-Законод!$G$23,IF('01_Доходи'!L376&gt;=Законод!$I$22,Законод!$H$24,0)))),IF($B$372="Лікар-педіатр",IF(L376&lt;Законод!$C$18,0,(IF(AND(L376&gt;=Законод!$H$18,L376&lt;=Законод!$H$19),L376-Законод!$G$19,IF('01_Доходи'!L376&gt;=Законод!$I$18,Законод!$H$20,0)))),IF($B$372="Лікар-терапевт",IF(L376&lt;Законод!$C$26,0,(IF(AND(L376&gt;=Законод!$H$26,L376&lt;=Законод!$H$27),L376-Законод!$G$27,IF(L376&gt;=Законод!$I$26,Законод!$H$28,0)))),0)))</f>
        <v>0</v>
      </c>
      <c r="M381" s="767"/>
      <c r="N381" s="776" t="s">
        <v>158</v>
      </c>
      <c r="O381" s="776"/>
      <c r="P381" s="776"/>
      <c r="Q381" s="776"/>
      <c r="R381" s="776"/>
      <c r="S381" s="169">
        <f>IF($B$372="Лікар загальної практики - сімейний лікар",IF(S376&lt;Законод!$C$22,0,(IF(AND(S376&gt;=Законод!$H$22,S376&lt;=Законод!$H$23),S376-Законод!$G$23,IF('01_Доходи'!S376&gt;=Законод!$I$22,Законод!$H$24,0)))),IF($B$372="Лікар-педіатр",IF(S376&lt;Законод!$C$18,0,(IF(AND(S376&gt;=Законод!$H$18,S376&lt;=Законод!$H$19),S376-Законод!$G$19,IF('01_Доходи'!S376&gt;=Законод!$I$18,Законод!$H$20,0)))),IF($B$372="Лікар-терапевт",IF(S376&lt;Законод!$C$26,0,(IF(AND(S376&gt;=Законод!$H$26,S376&lt;=Законод!$H$27),S376-Законод!$G$27,IF(S376&gt;=Законод!$I$26,Законод!$H$28,0)))),0)))</f>
        <v>0</v>
      </c>
      <c r="T381" s="767"/>
      <c r="U381" s="776" t="s">
        <v>158</v>
      </c>
      <c r="V381" s="776"/>
      <c r="W381" s="776"/>
      <c r="X381" s="776"/>
      <c r="Y381" s="776"/>
      <c r="Z381" s="169">
        <f>IF($B$372="Лікар загальної практики - сімейний лікар",IF(Z376&lt;Законод!$C$22,0,(IF(AND(Z376&gt;=Законод!$H$22,Z376&lt;=Законод!$H$23),Z376-Законод!$G$23,IF('01_Доходи'!Z376&gt;=Законод!$I$22,Законод!$H$24,0)))),IF($B$372="Лікар-педіатр",IF(Z376&lt;Законод!$C$18,0,(IF(AND(Z376&gt;=Законод!$H$18,Z376&lt;=Законод!$H$19),Z376-Законод!$G$19,IF('01_Доходи'!Z376&gt;=Законод!$I$18,Законод!$H$20,0)))),IF($B$372="Лікар-терапевт",IF(Z376&lt;Законод!$C$26,0,(IF(AND(Z376&gt;=Законод!$H$26,Z376&lt;=Законод!$H$27),Z376-Законод!$G$27,IF(Z376&gt;=Законод!$I$26,Законод!$H$28,0)))),0)))</f>
        <v>0</v>
      </c>
      <c r="AA381" s="767"/>
      <c r="AB381" s="776" t="s">
        <v>158</v>
      </c>
      <c r="AC381" s="776"/>
      <c r="AD381" s="776"/>
      <c r="AE381" s="776"/>
      <c r="AF381" s="776"/>
      <c r="AG381" s="169">
        <f>IF($B$372="Лікар загальної практики - сімейний лікар",IF(AG376&lt;Законод!$C$22,0,(IF(AND(AG376&gt;=Законод!$H$22,AG376&lt;=Законод!$H$23),AG376-Законод!$G$23,IF('01_Доходи'!AG376&gt;=Законод!$I$22,Законод!$H$24,0)))),IF($B$372="Лікар-педіатр",IF(AG376&lt;Законод!$C$18,0,(IF(AND(AG376&gt;=Законод!$H$18,AG376&lt;=Законод!$H$19),AG376-Законод!$G$19,IF('01_Доходи'!AG376&gt;=Законод!$I$18,Законод!$H$20,0)))),IF($B$372="Лікар-терапевт",IF(AG376&lt;Законод!$C$26,0,(IF(AND(AG376&gt;=Законод!$H$26,AG376&lt;=Законод!$H$27),AG376-Законод!$G$27,IF(AG376&gt;=Законод!$I$26,Законод!$H$28,0)))),0)))</f>
        <v>0</v>
      </c>
      <c r="AH381" s="767"/>
      <c r="AI381" s="174"/>
      <c r="AJ381" s="771"/>
      <c r="AK381" s="774"/>
      <c r="AL381" s="774"/>
      <c r="AM381" s="758"/>
      <c r="AN381" s="183">
        <f>IF(B372="Лікар загальної практики - сімейний лікар",L381*Законод!$C$9/4*Законод!$H$16,IF(B372="Лікар-педіатр",L381*Законод!$C$9/4*Законод!$H$16,IF(B372="Лікар-терапевт",L381*Законод!$C$9/4*Законод!$H$16,0)))</f>
        <v>0</v>
      </c>
      <c r="AO381" s="183">
        <f>IF(B372="Лікар загальної практики - сімейний лікар",S381*Законод!$C$9/4*Законод!$H$16,IF(B372="Лікар-педіатр",S381*Законод!$C$9/4*Законод!$H$16,IF(B372="Лікар-терапевт",S381*Законод!$C$9/4*Законод!$H$16,0)))</f>
        <v>0</v>
      </c>
      <c r="AP381" s="183">
        <f>IF(B372="Лікар загальної практики - сімейний лікар",Z381*Законод!$C$9/4*Законод!$H$16,IF(B372="Лікар-педіатр",Z381*Законод!$C$9/4*Законод!$H$16,IF(B372="Лікар-терапевт",Z381*Законод!$C$9/4*Законод!$H$16,0)))</f>
        <v>0</v>
      </c>
      <c r="AQ381" s="183">
        <f>IF(B372="Лікар загальної практики - сімейний лікар",AG381*Законод!$C$9/4*Законод!$H$16,IF(B372="Лікар-педіатр",AG381*Законод!$C$9/4*Законод!$H$16,IF(B372="Лікар-терапевт",AG381*Законод!$C$9/4*Законод!$H$16,0)))</f>
        <v>0</v>
      </c>
      <c r="AR381" s="184">
        <f>SUM(AN381:AQ381)</f>
        <v>0</v>
      </c>
    </row>
    <row r="382" spans="1:44" s="52" customFormat="1" ht="31.9" hidden="1" customHeight="1" x14ac:dyDescent="0.25">
      <c r="A382" s="170"/>
      <c r="B382" s="763"/>
      <c r="C382" s="764"/>
      <c r="D382" s="765"/>
      <c r="E382" s="765"/>
      <c r="F382" s="211" t="str">
        <f>IF(B372="Лікар-педіатр",Законод!$I$17,IF(B372="Лікар загальної практики - сімейний лікар",Законод!$I$21,IF(B372="Лікар-терапевт",Законод!$I$25,"х")))</f>
        <v>х</v>
      </c>
      <c r="G382" s="776" t="s">
        <v>158</v>
      </c>
      <c r="H382" s="776"/>
      <c r="I382" s="776"/>
      <c r="J382" s="776"/>
      <c r="K382" s="776"/>
      <c r="L382" s="169">
        <f>IF($B$372="Лікар загальної практики - сімейний лікар",IF(L376&lt;Законод!$C$22,0,(IF(AND(L376&gt;=Законод!$I$22,L376&lt;=Законод!$I$23),L376-Законод!$H$23,IF('01_Доходи'!L376&gt;=Законод!$I$22,Законод!$I$24,0)))),IF($B$372="Лікар-педіатр",IF(L376&lt;Законод!$C$18,0,(IF(AND(L376&gt;=Законод!$I$18,L376&lt;=Законод!$I$19),L376-Законод!$H$19,IF('01_Доходи'!L376&gt;=Законод!$I$18,Законод!$H$20,0)))),IF($B$372="Лікар-терапевт",IF(L376&lt;Законод!$C$26,0,(IF(AND(L376&gt;=Законод!$I$26,L376&lt;=Законод!$I$27),L376-Законод!$H$27,IF('01_Доходи'!L376&gt;=Законод!$I$26,Законод!$H$28,0)))),0)))</f>
        <v>0</v>
      </c>
      <c r="M382" s="767"/>
      <c r="N382" s="776" t="s">
        <v>158</v>
      </c>
      <c r="O382" s="776"/>
      <c r="P382" s="776"/>
      <c r="Q382" s="776"/>
      <c r="R382" s="776"/>
      <c r="S382" s="169">
        <f>IF($B$372="Лікар загальної практики - сімейний лікар",IF(S376&lt;Законод!$C$22,0,(IF(AND(S376&gt;=Законод!$I$22,S376&lt;=Законод!$I$23),S376-Законод!$H$23,IF('01_Доходи'!S376&gt;=Законод!$I$22,Законод!$I$24,0)))),IF($B$372="Лікар-педіатр",IF(S376&lt;Законод!$C$18,0,(IF(AND(S376&gt;=Законод!$I$18,S376&lt;=Законод!$I$19),S376-Законод!$H$19,IF('01_Доходи'!S376&gt;=Законод!$I$18,Законод!$H$20,0)))),IF($B$372="Лікар-терапевт",IF(S376&lt;Законод!$C$26,0,(IF(AND(S376&gt;=Законод!$I$26,S376&lt;=Законод!$I$27),S376-Законод!$H$27,IF('01_Доходи'!S376&gt;=Законод!$I$26,Законод!$H$28,0)))),0)))</f>
        <v>0</v>
      </c>
      <c r="T382" s="767"/>
      <c r="U382" s="776" t="s">
        <v>158</v>
      </c>
      <c r="V382" s="776"/>
      <c r="W382" s="776"/>
      <c r="X382" s="776"/>
      <c r="Y382" s="776"/>
      <c r="Z382" s="169">
        <f>IF($B$372="Лікар загальної практики - сімейний лікар",IF(Z376&lt;Законод!$C$22,0,(IF(AND(Z376&gt;=Законод!$I$22,Z376&lt;=Законод!$I$23),Z376-Законод!$H$23,IF('01_Доходи'!Z376&gt;=Законод!$I$22,Законод!$I$24,0)))),IF($B$372="Лікар-педіатр",IF(Z376&lt;Законод!$C$18,0,(IF(AND(Z376&gt;=Законод!$I$18,Z376&lt;=Законод!$I$19),Z376-Законод!$H$19,IF('01_Доходи'!Z376&gt;=Законод!$I$18,Законод!$H$20,0)))),IF($B$372="Лікар-терапевт",IF(Z376&lt;Законод!$C$26,0,(IF(AND(Z376&gt;=Законод!$I$26,Z376&lt;=Законод!$I$27),Z376-Законод!$H$27,IF('01_Доходи'!Z376&gt;=Законод!$I$26,Законод!$H$28,0)))),0)))</f>
        <v>0</v>
      </c>
      <c r="AA382" s="767"/>
      <c r="AB382" s="776" t="s">
        <v>158</v>
      </c>
      <c r="AC382" s="776"/>
      <c r="AD382" s="776"/>
      <c r="AE382" s="776"/>
      <c r="AF382" s="776"/>
      <c r="AG382" s="169">
        <f>IF($B$372="Лікар загальної практики - сімейний лікар",IF(AG376&lt;Законод!$C$22,0,(IF(AND(AG376&gt;=Законод!$I$22,AG376&lt;=Законод!$I$23),AG376-Законод!$H$23,IF('01_Доходи'!AG376&gt;=Законод!$I$22,Законод!$I$24,0)))),IF($B$372="Лікар-педіатр",IF(AG376&lt;Законод!$C$18,0,(IF(AND(AG376&gt;=Законод!$I$18,AG376&lt;=Законод!$I$19),AG376-Законод!$H$19,IF('01_Доходи'!AG376&gt;=Законод!$I$18,Законод!$H$20,0)))),IF($B$372="Лікар-терапевт",IF(AG376&lt;Законод!$C$26,0,(IF(AND(AG376&gt;=Законод!$I$26,AG376&lt;=Законод!$I$27),AG376-Законод!$H$27,IF('01_Доходи'!AG376&gt;=Законод!$I$26,Законод!$H$28,0)))),0)))</f>
        <v>0</v>
      </c>
      <c r="AH382" s="767"/>
      <c r="AI382" s="174"/>
      <c r="AJ382" s="771"/>
      <c r="AK382" s="774"/>
      <c r="AL382" s="774"/>
      <c r="AM382" s="758"/>
      <c r="AN382" s="183">
        <f>IF(B372="Лікар загальної практики - сімейний лікар",L382*Законод!$C$9/4*Законод!$I$16,IF(B372="Лікар-педіатр",L382*Законод!$C$9/4*Законод!$I$16,IF(B372="Лікар-терапевт",L382*Законод!$C$9/4*Законод!$I$16,0)))</f>
        <v>0</v>
      </c>
      <c r="AO382" s="183">
        <f>IF(B372="Лікар загальної практики - сімейний лікар",S382*Законод!$C$9/4*Законод!$I$16,IF(B372="Лікар-педіатр",S382*Законод!$C$9/4*Законод!$I$16,IF(B372="Лікар-терапевт",S382*Законод!$C$9/4*Законод!$I$16,0)))</f>
        <v>0</v>
      </c>
      <c r="AP382" s="183">
        <f>IF(B372="Лікар загальної практики - сімейний лікар",Z382*Законод!$C$9/4*Законод!$I$16,IF(B372="Лікар-педіатр",Z382*Законод!$C$9/4*Законод!$I$16,IF(B372="Лікар-терапевт",Z382*Законод!$C$9/4*Законод!$I$16,0)))</f>
        <v>0</v>
      </c>
      <c r="AQ382" s="183">
        <f>IF(B372="Лікар загальної практики - сімейний лікар",AG382*Законод!$C$9/4*Законод!$I$16,IF(B372="Лікар-педіатр",AG382*Законод!$C$9/4*Законод!$I$16,IF(B372="Лікар-терапевт",AG382*Законод!$C$9/4*Законод!$I$16,0)))</f>
        <v>0</v>
      </c>
      <c r="AR382" s="184">
        <f>SUM(AN382:AQ382)</f>
        <v>0</v>
      </c>
    </row>
    <row r="383" spans="1:44" s="191" customFormat="1" ht="31.9" hidden="1" customHeight="1" thickBot="1" x14ac:dyDescent="0.3">
      <c r="A383" s="186"/>
      <c r="B383" s="763"/>
      <c r="C383" s="764"/>
      <c r="D383" s="765"/>
      <c r="E383" s="765"/>
      <c r="F383" s="212" t="str">
        <f>IF(B372="Лікар-педіатр",Законод!$J$17,IF(B372="Лікар загальної практики - сімейний лікар",Законод!$J$21,IF(B372="Лікар-терапевт",Законод!$J$25,"х")))</f>
        <v>х</v>
      </c>
      <c r="G383" s="777" t="s">
        <v>158</v>
      </c>
      <c r="H383" s="777"/>
      <c r="I383" s="777"/>
      <c r="J383" s="777"/>
      <c r="K383" s="777"/>
      <c r="L383" s="169">
        <f>IF($B$372="Лікар загальної практики - сімейний лікар",IF(L376&gt;=Законод!$J$22,'01_Доходи'!L376-('01_Доходи'!L377+'01_Доходи'!L378+'01_Доходи'!L379+'01_Доходи'!L380+'01_Доходи'!L381+'01_Доходи'!L382),0),IF($B$372="Лікар-педіатр",IF(L376&gt;=Законод!$J$18,'01_Доходи'!L376-('01_Доходи'!L377+'01_Доходи'!L378+'01_Доходи'!L379+'01_Доходи'!L380+'01_Доходи'!L381+'01_Доходи'!L382),0),IF($B$372="Лікар-терапевт",IF('01_Доходи'!L376&gt;=Законод!$J$26,L376-Законод!$I$27,0),0)))</f>
        <v>0</v>
      </c>
      <c r="M383" s="767"/>
      <c r="N383" s="777" t="s">
        <v>158</v>
      </c>
      <c r="O383" s="777"/>
      <c r="P383" s="777"/>
      <c r="Q383" s="777"/>
      <c r="R383" s="777"/>
      <c r="S383" s="169">
        <f>IF($B$372="Лікар загальної практики - сімейний лікар",IF(S376&gt;=Законод!$J$22,'01_Доходи'!S376-('01_Доходи'!S377+'01_Доходи'!S378+'01_Доходи'!S379+'01_Доходи'!S380+'01_Доходи'!S381+'01_Доходи'!S382),0),IF($B$372="Лікар-педіатр",IF(S376&gt;=Законод!$J$18,'01_Доходи'!S376-('01_Доходи'!S377+'01_Доходи'!S378+'01_Доходи'!S379+'01_Доходи'!S380+'01_Доходи'!S381+'01_Доходи'!S382),0),IF($B$372="Лікар-терапевт",IF('01_Доходи'!S376&gt;=Законод!$J$26,S376-Законод!$I$27,0),0)))</f>
        <v>0</v>
      </c>
      <c r="T383" s="767"/>
      <c r="U383" s="777" t="s">
        <v>158</v>
      </c>
      <c r="V383" s="777"/>
      <c r="W383" s="777"/>
      <c r="X383" s="777"/>
      <c r="Y383" s="777"/>
      <c r="Z383" s="169">
        <f>IF($B$372="Лікар загальної практики - сімейний лікар",IF(Z376&gt;=Законод!$J$22,'01_Доходи'!Z376-('01_Доходи'!Z377+'01_Доходи'!Z378+'01_Доходи'!Z379+'01_Доходи'!Z380+'01_Доходи'!Z381+'01_Доходи'!Z382),0),IF($B$372="Лікар-педіатр",IF(Z376&gt;=Законод!$J$18,'01_Доходи'!Z376-('01_Доходи'!Z377+'01_Доходи'!Z378+'01_Доходи'!Z379+'01_Доходи'!Z380+'01_Доходи'!Z381+'01_Доходи'!Z382),0),IF($B$372="Лікар-терапевт",IF('01_Доходи'!Z376&gt;=Законод!$J$26,Z376-Законод!$I$27,0),0)))</f>
        <v>0</v>
      </c>
      <c r="AA383" s="767"/>
      <c r="AB383" s="777" t="s">
        <v>158</v>
      </c>
      <c r="AC383" s="777"/>
      <c r="AD383" s="777"/>
      <c r="AE383" s="777"/>
      <c r="AF383" s="777"/>
      <c r="AG383" s="169">
        <f>IF($B$372="Лікар загальної практики - сімейний лікар",IF(AG376&gt;=Законод!$J$22,'01_Доходи'!AG376-('01_Доходи'!AG377+'01_Доходи'!AG378+'01_Доходи'!AG379+'01_Доходи'!AG380+'01_Доходи'!AG381+'01_Доходи'!AG382),0),IF($B$372="Лікар-педіатр",IF(AG376&gt;=Законод!$J$18,'01_Доходи'!AG376-('01_Доходи'!AG377+'01_Доходи'!AG378+'01_Доходи'!AG379+'01_Доходи'!AG380+'01_Доходи'!AG381+'01_Доходи'!AG382),0),IF($B$372="Лікар-терапевт",IF('01_Доходи'!AG376&gt;=Законод!$J$26,AG376-Законод!$I$27,0),0)))</f>
        <v>0</v>
      </c>
      <c r="AH383" s="767"/>
      <c r="AI383" s="188"/>
      <c r="AJ383" s="772"/>
      <c r="AK383" s="775"/>
      <c r="AL383" s="775"/>
      <c r="AM383" s="759"/>
      <c r="AN383" s="189">
        <f>IF(B372="Лікар загальної практики - сімейний лікар",L383*Законод!$C$9/4*Законод!$J$16,IF(B372="Лікар-педіатр",L383*Законод!$C$9/4*Законод!$J$16,IF(B372="Лікар-терапевт",L383*Законод!$C$9/4*Законод!$J$16,0)))</f>
        <v>0</v>
      </c>
      <c r="AO383" s="189">
        <f>IF(B372="Лікар загальної практики - сімейний лікар",S383*Законод!$C$9/4*Законод!$J$16,IF(B372="Лікар-педіатр",S383*Законод!$C$9/4*Законод!$J$16,IF(B372="Лікар-терапевт",S383*Законод!$C$9/4*Законод!$J$16,0)))</f>
        <v>0</v>
      </c>
      <c r="AP383" s="189">
        <f>IF(B372="Лікар загальної практики - сімейний лікар",S383*Законод!$C$9/4*Законод!$J$16,IF(B372="Лікар-педіатр",S383*Законод!$C$9/4*Законод!$J$16,IF(B372="Лікар-терапевт",S383*Законод!$C$9/4*Законод!$J$16,0)))</f>
        <v>0</v>
      </c>
      <c r="AQ383" s="189">
        <f>IF(B372="Лікар загальної практики - сімейний лікар",AG383*Законод!$C$9/4*Законод!$J$16,IF(B372="Лікар-педіатр",AG383*Законод!$C$9/4*Законод!$J$16,IF(B372="Лікар-терапевт",AG383*Законод!$C$9/4*Законод!$J$16,0)))</f>
        <v>0</v>
      </c>
      <c r="AR383" s="190">
        <f t="shared" ref="AR383" si="81">SUM(AN383:AQ383)</f>
        <v>0</v>
      </c>
    </row>
    <row r="384" spans="1:44" s="220" customFormat="1" ht="23.45" hidden="1" customHeight="1" thickBot="1" x14ac:dyDescent="0.3">
      <c r="A384" s="216"/>
      <c r="B384" s="217"/>
      <c r="C384" s="217"/>
      <c r="D384" s="217"/>
      <c r="E384" s="217"/>
      <c r="F384" s="218"/>
      <c r="G384" s="219"/>
      <c r="H384" s="219"/>
      <c r="L384" s="221"/>
      <c r="S384" s="221"/>
      <c r="Z384" s="221"/>
      <c r="AG384" s="221"/>
      <c r="AM384" s="222"/>
      <c r="AR384" s="223"/>
    </row>
    <row r="385" spans="1:44" s="164" customFormat="1" ht="27.6" hidden="1" customHeight="1" x14ac:dyDescent="0.3">
      <c r="A385" s="167">
        <f>A372+1</f>
        <v>28</v>
      </c>
      <c r="B385" s="763"/>
      <c r="C385" s="764"/>
      <c r="D385" s="765"/>
      <c r="E385" s="765"/>
      <c r="F385" s="207" t="s">
        <v>422</v>
      </c>
      <c r="G385" s="169">
        <f>IF($B$385="Лікар-педіатр",G388*L385,IF($B$385="Лікар-терапевт","х",IF($B$385="Лікар загальної практики - сімейний лікар",G388*L385,0)))</f>
        <v>0</v>
      </c>
      <c r="H385" s="169">
        <f>IF($B$385="Лікар-педіатр",H388*L385,IF($B$385="Лікар-терапевт","х",IF($B$385="Лікар загальної практики - сімейний лікар",H388*L385,0)))</f>
        <v>0</v>
      </c>
      <c r="I385" s="169">
        <f>IF($B$385="Лікар-педіатр","x",IF($B$385="Лікар-терапевт",I388*L385,IF($B$385="Лікар загальної практики - сімейний лікар",I388*L385,0)))</f>
        <v>0</v>
      </c>
      <c r="J385" s="169">
        <f>IF($B$385="Лікар-педіатр","x",IF($B$385="Лікар-терапевт",J388*L385,IF($B$385="Лікар загальної практики - сімейний лікар",J388*L385,0)))</f>
        <v>0</v>
      </c>
      <c r="K385" s="169">
        <f>IF($B$385="Лікар-педіатр","x",IF($B$385="Лікар-терапевт",K388*L385,IF($B$385="Лікар загальної практики - сімейний лікар",K388*L385,0)))</f>
        <v>0</v>
      </c>
      <c r="L385" s="542"/>
      <c r="M385" s="767"/>
      <c r="N385" s="169">
        <f>IF($B$385="Лікар-педіатр",N388*S385,IF($B$385="Лікар-терапевт","х",IF($B$385="Лікар загальної практики - сімейний лікар",N388*S385,0)))</f>
        <v>0</v>
      </c>
      <c r="O385" s="169">
        <f>IF($B$385="Лікар-педіатр",O388*S385,IF($B$385="Лікар-терапевт","х",IF($B$385="Лікар загальної практики - сімейний лікар",O388*S385,0)))</f>
        <v>0</v>
      </c>
      <c r="P385" s="169">
        <f>IF($B$385="Лікар-педіатр","x",IF($B$385="Лікар-терапевт",P388*S385,IF($B$385="Лікар загальної практики - сімейний лікар",P388*S385,0)))</f>
        <v>0</v>
      </c>
      <c r="Q385" s="169">
        <f>IF($B$385="Лікар-педіатр","x",IF($B$385="Лікар-терапевт",Q388*S385,IF($B$385="Лікар загальної практики - сімейний лікар",Q388*S385,0)))</f>
        <v>0</v>
      </c>
      <c r="R385" s="169">
        <f>IF($B$385="Лікар-педіатр","x",IF($B$385="Лікар-терапевт",R388*S385,IF($B$385="Лікар загальної практики - сімейний лікар",R388*S385,0)))</f>
        <v>0</v>
      </c>
      <c r="S385" s="542"/>
      <c r="T385" s="767"/>
      <c r="U385" s="169">
        <f>IF($B$385="Лікар-педіатр",U388*Z385,IF($B$385="Лікар-терапевт","х",IF($B$385="Лікар загальної практики - сімейний лікар",U388*Z385,0)))</f>
        <v>0</v>
      </c>
      <c r="V385" s="169">
        <f>IF($B$385="Лікар-педіатр",V388*Z385,IF($B$385="Лікар-терапевт","х",IF($B$385="Лікар загальної практики - сімейний лікар",V388*Z385,0)))</f>
        <v>0</v>
      </c>
      <c r="W385" s="169">
        <f>IF($B$385="Лікар-педіатр","x",IF($B$385="Лікар-терапевт",W388*Z385,IF($B$385="Лікар загальної практики - сімейний лікар",W388*Z385,0)))</f>
        <v>0</v>
      </c>
      <c r="X385" s="169">
        <f>IF($B$385="Лікар-педіатр","x",IF($B$385="Лікар-терапевт",X388*Z385,IF($B$385="Лікар загальної практики - сімейний лікар",X388*Z385,0)))</f>
        <v>0</v>
      </c>
      <c r="Y385" s="169">
        <f>IF($B$385="Лікар-педіатр","x",IF($B$385="Лікар-терапевт",Y388*Z385,IF($B$385="Лікар загальної практики - сімейний лікар",Y388*Z385,0)))</f>
        <v>0</v>
      </c>
      <c r="Z385" s="542"/>
      <c r="AA385" s="767"/>
      <c r="AB385" s="169">
        <f>IF($B$385="Лікар-педіатр",AB388*AG385,IF($B$385="Лікар-терапевт","х",IF($B$385="Лікар загальної практики - сімейний лікар",AB388*AG385,0)))</f>
        <v>0</v>
      </c>
      <c r="AC385" s="169">
        <f>IF($B$385="Лікар-педіатр",AC388*AG385,IF($B$385="Лікар-терапевт","х",IF($B$385="Лікар загальної практики - сімейний лікар",AC388*AG385,0)))</f>
        <v>0</v>
      </c>
      <c r="AD385" s="169">
        <f>IF($B$385="Лікар-педіатр","x",IF($B$385="Лікар-терапевт",AD388*AG385,IF($B$385="Лікар загальної практики - сімейний лікар",AD388*AG385,0)))</f>
        <v>0</v>
      </c>
      <c r="AE385" s="169">
        <f>IF($B$385="Лікар-педіатр","x",IF($B$385="Лікар-терапевт",AE388*AG385,IF($B$385="Лікар загальної практики - сімейний лікар",AE388*AG385,0)))</f>
        <v>0</v>
      </c>
      <c r="AF385" s="169">
        <f>IF($B$385="Лікар-педіатр","x",IF($B$385="Лікар-терапевт",AF388*AG385,IF($B$385="Лікар загальної практики - сімейний лікар",AF388*AG385,0)))</f>
        <v>0</v>
      </c>
      <c r="AG385" s="542"/>
      <c r="AH385" s="767"/>
      <c r="AI385" s="525">
        <f>A385</f>
        <v>28</v>
      </c>
      <c r="AJ385" s="770">
        <f>B385</f>
        <v>0</v>
      </c>
      <c r="AK385" s="773">
        <f>C385</f>
        <v>0</v>
      </c>
      <c r="AL385" s="773">
        <f>D385</f>
        <v>0</v>
      </c>
      <c r="AM385" s="760" t="s">
        <v>568</v>
      </c>
      <c r="AN385" s="778">
        <f>SUM(AN390:AN396)</f>
        <v>0</v>
      </c>
      <c r="AO385" s="778">
        <f>SUM(AO390:AO396)</f>
        <v>0</v>
      </c>
      <c r="AP385" s="778">
        <f>SUM(AP390:AP396)</f>
        <v>0</v>
      </c>
      <c r="AQ385" s="778">
        <f>SUM(AQ390:AQ396)</f>
        <v>0</v>
      </c>
      <c r="AR385" s="781">
        <f>SUM(AN385:AQ389)</f>
        <v>0</v>
      </c>
    </row>
    <row r="386" spans="1:44" s="52" customFormat="1" ht="28.15" hidden="1" customHeight="1" x14ac:dyDescent="0.25">
      <c r="A386" s="170"/>
      <c r="B386" s="763"/>
      <c r="C386" s="764"/>
      <c r="D386" s="765"/>
      <c r="E386" s="765"/>
      <c r="F386" s="207" t="s">
        <v>423</v>
      </c>
      <c r="G386" s="169">
        <f>IF($B$385="Лікар-педіатр",G388*L386,IF($B$385="Лікар-терапевт","х",IF($B$385="Лікар загальної практики - сімейний лікар",G388*L386,0)))</f>
        <v>0</v>
      </c>
      <c r="H386" s="169">
        <f>IF($B$385="Лікар-педіатр",H388*L386,IF($B$385="Лікар-терапевт","х",IF($B$385="Лікар загальної практики - сімейний лікар",H388*L386,0)))</f>
        <v>0</v>
      </c>
      <c r="I386" s="169">
        <f>IF($B$385="Лікар-педіатр","x",IF($B$385="Лікар-терапевт",I388*L386,IF($B$385="Лікар загальної практики - сімейний лікар",I388*L386,0)))</f>
        <v>0</v>
      </c>
      <c r="J386" s="169">
        <f>IF($B$385="Лікар-педіатр","x",IF($B$385="Лікар-терапевт",J388*L386,IF($B$385="Лікар загальної практики - сімейний лікар",J388*L386,0)))</f>
        <v>0</v>
      </c>
      <c r="K386" s="169">
        <f>IF($B$385="Лікар-педіатр","x",IF($B$385="Лікар-терапевт",K388*L386,IF($B$385="Лікар загальної практики - сімейний лікар",K388*L386,0)))</f>
        <v>0</v>
      </c>
      <c r="L386" s="542"/>
      <c r="M386" s="767"/>
      <c r="N386" s="169">
        <f>IF($B$385="Лікар-педіатр",N388*S386,IF($B$385="Лікар-терапевт","х",IF($B$385="Лікар загальної практики - сімейний лікар",N388*S386,0)))</f>
        <v>0</v>
      </c>
      <c r="O386" s="169">
        <f>IF($B$385="Лікар-педіатр",O388*S386,IF($B$385="Лікар-терапевт","х",IF($B$385="Лікар загальної практики - сімейний лікар",O388*S386,0)))</f>
        <v>0</v>
      </c>
      <c r="P386" s="169">
        <f>IF($B$385="Лікар-педіатр","x",IF($B$385="Лікар-терапевт",P388*S386,IF($B$385="Лікар загальної практики - сімейний лікар",P388*S386,0)))</f>
        <v>0</v>
      </c>
      <c r="Q386" s="169">
        <f>IF($B$385="Лікар-педіатр","x",IF($B$385="Лікар-терапевт",Q388*S386,IF($B$385="Лікар загальної практики - сімейний лікар",Q388*S386,0)))</f>
        <v>0</v>
      </c>
      <c r="R386" s="169">
        <f>IF($B$385="Лікар-педіатр","x",IF($B$385="Лікар-терапевт",R388*S386,IF($B$385="Лікар загальної практики - сімейний лікар",R388*S386,0)))</f>
        <v>0</v>
      </c>
      <c r="S386" s="542"/>
      <c r="T386" s="767"/>
      <c r="U386" s="169">
        <f>IF($B$385="Лікар-педіатр",U388*Z386,IF($B$385="Лікар-терапевт","х",IF($B$385="Лікар загальної практики - сімейний лікар",U388*Z386,0)))</f>
        <v>0</v>
      </c>
      <c r="V386" s="169">
        <f>IF($B$385="Лікар-педіатр",V388*Z386,IF($B$385="Лікар-терапевт","х",IF($B$385="Лікар загальної практики - сімейний лікар",V388*Z386,0)))</f>
        <v>0</v>
      </c>
      <c r="W386" s="169">
        <f>IF($B$385="Лікар-педіатр","x",IF($B$385="Лікар-терапевт",W388*Z386,IF($B$385="Лікар загальної практики - сімейний лікар",W388*Z386,0)))</f>
        <v>0</v>
      </c>
      <c r="X386" s="169">
        <f>IF($B$385="Лікар-педіатр","x",IF($B$385="Лікар-терапевт",X388*Z386,IF($B$385="Лікар загальної практики - сімейний лікар",X388*Z386,0)))</f>
        <v>0</v>
      </c>
      <c r="Y386" s="169">
        <f>IF($B$385="Лікар-педіатр","x",IF($B$385="Лікар-терапевт",Y388*Z386,IF($B$385="Лікар загальної практики - сімейний лікар",Y388*Z386,0)))</f>
        <v>0</v>
      </c>
      <c r="Z386" s="542"/>
      <c r="AA386" s="767"/>
      <c r="AB386" s="169">
        <f>IF($B$385="Лікар-педіатр",AB388*AG386,IF($B$385="Лікар-терапевт","х",IF($B$385="Лікар загальної практики - сімейний лікар",AB388*AG386,0)))</f>
        <v>0</v>
      </c>
      <c r="AC386" s="169">
        <f>IF($B$385="Лікар-педіатр",AC388*AG386,IF($B$385="Лікар-терапевт","х",IF($B$385="Лікар загальної практики - сімейний лікар",AC388*AG386,0)))</f>
        <v>0</v>
      </c>
      <c r="AD386" s="169">
        <f>IF($B$385="Лікар-педіатр","x",IF($B$385="Лікар-терапевт",AD388*AG386,IF($B$385="Лікар загальної практики - сімейний лікар",AD388*AG386,0)))</f>
        <v>0</v>
      </c>
      <c r="AE386" s="169">
        <f>IF($B$385="Лікар-педіатр","x",IF($B$385="Лікар-терапевт",AE388*AG386,IF($B$385="Лікар загальної практики - сімейний лікар",AE388*AG386,0)))</f>
        <v>0</v>
      </c>
      <c r="AF386" s="169">
        <f>IF($B$385="Лікар-педіатр","x",IF($B$385="Лікар-терапевт",AF388*AG386,IF($B$385="Лікар загальної практики - сімейний лікар",AF388*AG386,0)))</f>
        <v>0</v>
      </c>
      <c r="AG386" s="542"/>
      <c r="AH386" s="767"/>
      <c r="AI386" s="171"/>
      <c r="AJ386" s="771"/>
      <c r="AK386" s="774"/>
      <c r="AL386" s="774"/>
      <c r="AM386" s="761"/>
      <c r="AN386" s="779"/>
      <c r="AO386" s="779"/>
      <c r="AP386" s="779"/>
      <c r="AQ386" s="779"/>
      <c r="AR386" s="782"/>
    </row>
    <row r="387" spans="1:44" s="92" customFormat="1" ht="31.15" hidden="1" customHeight="1" x14ac:dyDescent="0.25">
      <c r="A387" s="213"/>
      <c r="B387" s="763"/>
      <c r="C387" s="764"/>
      <c r="D387" s="765"/>
      <c r="E387" s="765"/>
      <c r="F387" s="214" t="s">
        <v>424</v>
      </c>
      <c r="G387" s="172">
        <f>IF(B385="Лікар загальної практики - сімейний лікар"," ",IF(B385="Лікар-педіатр"," ",IF(B385="Лікар-терапевт","х",0)))</f>
        <v>0</v>
      </c>
      <c r="H387" s="172">
        <f>IF(B385="Лікар загальної практики - сімейний лікар"," ",IF(B385="Лікар-педіатр"," ",IF(B385="Лікар-терапевт","х",0)))</f>
        <v>0</v>
      </c>
      <c r="I387" s="172">
        <f>IF(B385="Лікар загальної практики - сімейний лікар"," ",IF(B385="Лікар-педіатр","х",IF(B385="Лікар-терапевт"," ",0)))</f>
        <v>0</v>
      </c>
      <c r="J387" s="172">
        <f>IF(B385="Лікар загальної практики - сімейний лікар"," ",IF(B385="Лікар-педіатр","х",IF(B385="Лікар-терапевт"," ",0)))</f>
        <v>0</v>
      </c>
      <c r="K387" s="172">
        <f>IF(B385="Лікар загальної практики - сімейний лікар"," ",IF(B385="Лікар-педіатр","х",IF(B385="Лікар-терапевт"," ",0)))</f>
        <v>0</v>
      </c>
      <c r="L387" s="173">
        <f>SUM(G387:K387)</f>
        <v>0</v>
      </c>
      <c r="M387" s="767"/>
      <c r="N387" s="172">
        <f>IF(B385="Лікар загальної практики - сімейний лікар"," ",IF(B385="Лікар-педіатр"," ",IF(B385="Лікар-терапевт","х",0)))</f>
        <v>0</v>
      </c>
      <c r="O387" s="172">
        <f>IF(B385="Лікар загальної практики - сімейний лікар"," ",IF(B385="Лікар-педіатр"," ",IF(B385="Лікар-терапевт","х",0)))</f>
        <v>0</v>
      </c>
      <c r="P387" s="172">
        <f>IF(B385="Лікар загальної практики - сімейний лікар"," ",IF(B385="Лікар-педіатр","х",IF(B385="Лікар-терапевт"," ",0)))</f>
        <v>0</v>
      </c>
      <c r="Q387" s="172">
        <f>IF(B385="Лікар загальної практики - сімейний лікар"," ",IF(B385="Лікар-педіатр","х",IF(B385="Лікар-терапевт"," ",0)))</f>
        <v>0</v>
      </c>
      <c r="R387" s="172">
        <f>IF(B385="Лікар загальної практики - сімейний лікар"," ",IF(B385="Лікар-педіатр","х",IF(B385="Лікар-терапевт"," ",0)))</f>
        <v>0</v>
      </c>
      <c r="S387" s="173">
        <f>SUM(N387:R387)</f>
        <v>0</v>
      </c>
      <c r="T387" s="767"/>
      <c r="U387" s="172">
        <f>IF(B385="Лікар загальної практики - сімейний лікар"," ",IF(B385="Лікар-педіатр"," ",IF(B385="Лікар-терапевт","х",0)))</f>
        <v>0</v>
      </c>
      <c r="V387" s="172">
        <f>IF(B385="Лікар загальної практики - сімейний лікар"," ",IF(B385="Лікар-педіатр"," ",IF(B385="Лікар-терапевт","х",0)))</f>
        <v>0</v>
      </c>
      <c r="W387" s="172">
        <f>IF(B385="Лікар загальної практики - сімейний лікар"," ",IF(B385="Лікар-педіатр","х",IF(B385="Лікар-терапевт"," ",0)))</f>
        <v>0</v>
      </c>
      <c r="X387" s="172">
        <f>IF(B385="Лікар загальної практики - сімейний лікар"," ",IF(B385="Лікар-педіатр","х",IF(B385="Лікар-терапевт"," ",0)))</f>
        <v>0</v>
      </c>
      <c r="Y387" s="172">
        <f>IF(B385="Лікар загальної практики - сімейний лікар"," ",IF(B385="Лікар-педіатр","х",IF(B385="Лікар-терапевт"," ",0)))</f>
        <v>0</v>
      </c>
      <c r="Z387" s="173">
        <f>SUM(U387:Y387)</f>
        <v>0</v>
      </c>
      <c r="AA387" s="767"/>
      <c r="AB387" s="172">
        <f>IF(B385="Лікар загальної практики - сімейний лікар"," ",IF(B385="Лікар-педіатр"," ",IF(B385="Лікар-терапевт","х",0)))</f>
        <v>0</v>
      </c>
      <c r="AC387" s="172">
        <f>IF(B385="Лікар загальної практики - сімейний лікар"," ",IF(B385="Лікар-педіатр"," ",IF(B385="Лікар-терапевт","х",0)))</f>
        <v>0</v>
      </c>
      <c r="AD387" s="172">
        <f>IF(B385="Лікар загальної практики - сімейний лікар"," ",IF(B385="Лікар-педіатр","х",IF(B385="Лікар-терапевт"," ",0)))</f>
        <v>0</v>
      </c>
      <c r="AE387" s="172">
        <f>IF(B385="Лікар загальної практики - сімейний лікар"," ",IF(B385="Лікар-педіатр","х",IF(B385="Лікар-терапевт"," ",0)))</f>
        <v>0</v>
      </c>
      <c r="AF387" s="172">
        <f>IF(B385="Лікар загальної практики - сімейний лікар"," ",IF(B385="Лікар-педіатр","х",IF(B385="Лікар-терапевт"," ",0)))</f>
        <v>0</v>
      </c>
      <c r="AG387" s="173">
        <f>SUM(AB387:AF387)</f>
        <v>0</v>
      </c>
      <c r="AH387" s="767"/>
      <c r="AI387" s="215"/>
      <c r="AJ387" s="771"/>
      <c r="AK387" s="774"/>
      <c r="AL387" s="774"/>
      <c r="AM387" s="761"/>
      <c r="AN387" s="779"/>
      <c r="AO387" s="779"/>
      <c r="AP387" s="779"/>
      <c r="AQ387" s="779"/>
      <c r="AR387" s="782"/>
    </row>
    <row r="388" spans="1:44" s="52" customFormat="1" ht="31.9" hidden="1" customHeight="1" thickBot="1" x14ac:dyDescent="0.3">
      <c r="A388" s="170"/>
      <c r="B388" s="763"/>
      <c r="C388" s="764"/>
      <c r="D388" s="765"/>
      <c r="E388" s="765"/>
      <c r="F388" s="209" t="s">
        <v>161</v>
      </c>
      <c r="G388" s="176">
        <f>IF($B$385="Лікар-педіатр",G387/L387,IF($B$385="Лікар-терапевт","х",IF($B$385="Лікар загальної практики - сімейний лікар",G387/L387,0)))</f>
        <v>0</v>
      </c>
      <c r="H388" s="176">
        <f>IF($B$385="Лікар-педіатр",H387/L387,IF($B$385="Лікар-терапевт","х",IF($B$385="Лікар загальної практики - сімейний лікар",H387/L387,0)))</f>
        <v>0</v>
      </c>
      <c r="I388" s="176">
        <f>IF($B$385="Лікар-педіатр","x",IF($B$385="Лікар-терапевт",I387/L387,IF($B$385="Лікар загальної практики - сімейний лікар",I387/L387,0)))</f>
        <v>0</v>
      </c>
      <c r="J388" s="176">
        <f>IF($B$385="Лікар-педіатр","x",IF($B$385="Лікар-терапевт",J387/L387,IF($B$385="Лікар загальної практики - сімейний лікар",J387/L387,0)))</f>
        <v>0</v>
      </c>
      <c r="K388" s="176">
        <f>IF($B$385="Лікар-педіатр","x",IF($B$385="Лікар-терапевт",K387/L387,IF($B$385="Лікар загальної практики - сімейний лікар",K387/L387,0)))</f>
        <v>0</v>
      </c>
      <c r="L388" s="176">
        <f>SUM(G388:K388)</f>
        <v>0</v>
      </c>
      <c r="M388" s="767"/>
      <c r="N388" s="176">
        <f>IF($B$385="Лікар-педіатр",N387/S387,IF($B$385="Лікар-терапевт","х",IF($B$385="Лікар загальної практики - сімейний лікар",N387/S387,0)))</f>
        <v>0</v>
      </c>
      <c r="O388" s="176">
        <f>IF($B$385="Лікар-педіатр",O387/S387,IF($B$385="Лікар-терапевт","х",IF($B$385="Лікар загальної практики - сімейний лікар",O387/S387,0)))</f>
        <v>0</v>
      </c>
      <c r="P388" s="176">
        <f>IF($B$385="Лікар-педіатр","x",IF($B$385="Лікар-терапевт",P387/S387,IF($B$385="Лікар загальної практики - сімейний лікар",P387/S387,0)))</f>
        <v>0</v>
      </c>
      <c r="Q388" s="176">
        <f>IF($B$385="Лікар-педіатр","x",IF($B$385="Лікар-терапевт",Q387/S387,IF($B$385="Лікар загальної практики - сімейний лікар",Q387/S387,0)))</f>
        <v>0</v>
      </c>
      <c r="R388" s="176">
        <f>IF($B$385="Лікар-педіатр","x",IF($B$385="Лікар-терапевт",R387/S387,IF($B$385="Лікар загальної практики - сімейний лікар",R387/S387,0)))</f>
        <v>0</v>
      </c>
      <c r="S388" s="176">
        <f>SUM(N388:R388)</f>
        <v>0</v>
      </c>
      <c r="T388" s="767"/>
      <c r="U388" s="176">
        <f>IF($B$385="Лікар-педіатр",U387/Z387,IF($B$385="Лікар-терапевт","х",IF($B$385="Лікар загальної практики - сімейний лікар",U387/Z387,0)))</f>
        <v>0</v>
      </c>
      <c r="V388" s="176">
        <f>IF($B$385="Лікар-педіатр",V387/Z387,IF($B$385="Лікар-терапевт","х",IF($B$385="Лікар загальної практики - сімейний лікар",V387/Z387,0)))</f>
        <v>0</v>
      </c>
      <c r="W388" s="176">
        <f>IF($B$385="Лікар-педіатр","x",IF($B$385="Лікар-терапевт",W387/Z387,IF($B$385="Лікар загальної практики - сімейний лікар",W387/Z387,0)))</f>
        <v>0</v>
      </c>
      <c r="X388" s="176">
        <f>IF($B$385="Лікар-педіатр","x",IF($B$385="Лікар-терапевт",X387/Z387,IF($B$385="Лікар загальної практики - сімейний лікар",X387/Z387,0)))</f>
        <v>0</v>
      </c>
      <c r="Y388" s="176">
        <f>IF($B$385="Лікар-педіатр","x",IF($B$385="Лікар-терапевт",Y387/Z387,IF($B$385="Лікар загальної практики - сімейний лікар",Y387/Z387,0)))</f>
        <v>0</v>
      </c>
      <c r="Z388" s="176">
        <f>SUM(U388:Y388)</f>
        <v>0</v>
      </c>
      <c r="AA388" s="767"/>
      <c r="AB388" s="176">
        <f>IF($B$385="Лікар-педіатр",AB387/AG387,IF($B$385="Лікар-терапевт","х",IF($B$385="Лікар загальної практики - сімейний лікар",AB387/AG387,0)))</f>
        <v>0</v>
      </c>
      <c r="AC388" s="176">
        <f>IF($B$385="Лікар-педіатр",AC387/AG387,IF($B$385="Лікар-терапевт","х",IF($B$385="Лікар загальної практики - сімейний лікар",AC387/AG387,0)))</f>
        <v>0</v>
      </c>
      <c r="AD388" s="176">
        <f>IF($B$385="Лікар-педіатр","x",IF($B$385="Лікар-терапевт",AD387/AG387,IF($B$385="Лікар загальної практики - сімейний лікар",AD387/AG387,0)))</f>
        <v>0</v>
      </c>
      <c r="AE388" s="176">
        <f>IF($B$385="Лікар-педіатр","x",IF($B$385="Лікар-терапевт",AE387/AG387,IF($B$385="Лікар загальної практики - сімейний лікар",AE387/AG387,0)))</f>
        <v>0</v>
      </c>
      <c r="AF388" s="176">
        <f>IF($B$385="Лікар-педіатр","x",IF($B$385="Лікар-терапевт",AF387/AG387,IF($B$385="Лікар загальної практики - сімейний лікар",AF387/AG387,0)))</f>
        <v>0</v>
      </c>
      <c r="AG388" s="176">
        <f>SUM(AB388:AF388)</f>
        <v>0</v>
      </c>
      <c r="AH388" s="767"/>
      <c r="AI388" s="174"/>
      <c r="AJ388" s="771"/>
      <c r="AK388" s="774"/>
      <c r="AL388" s="774"/>
      <c r="AM388" s="761"/>
      <c r="AN388" s="779"/>
      <c r="AO388" s="779"/>
      <c r="AP388" s="779"/>
      <c r="AQ388" s="779"/>
      <c r="AR388" s="782"/>
    </row>
    <row r="389" spans="1:44" s="52" customFormat="1" ht="45" hidden="1" customHeight="1" thickBot="1" x14ac:dyDescent="0.3">
      <c r="A389" s="170"/>
      <c r="B389" s="763"/>
      <c r="C389" s="764"/>
      <c r="D389" s="765"/>
      <c r="E389" s="766"/>
      <c r="F389" s="177" t="s">
        <v>425</v>
      </c>
      <c r="G389" s="178">
        <f>IF($B$385="Лікар загальної практики - сімейний лікар",AVERAGE(G385:G387),IF($B$385="Лікар-педіатр",AVERAGE(G385:G387),IF($B$385="Лікар-терапевт","х",0)))</f>
        <v>0</v>
      </c>
      <c r="H389" s="178">
        <f>IF($B$385="Лікар загальної практики - сімейний лікар",AVERAGE(H385:H387),IF($B$385="Лікар-педіатр",AVERAGE(H385:H387),IF($B$385="Лікар-терапевт","х",0)))</f>
        <v>0</v>
      </c>
      <c r="I389" s="178">
        <f>IF($B$385="Лікар загальної практики - сімейний лікар",AVERAGE(I385:I387),IF($B$385="Лікар-педіатр","x",IF($B$385="Лікар-терапевт",AVERAGE(I385:I387),0)))</f>
        <v>0</v>
      </c>
      <c r="J389" s="178">
        <f>IF($B$385="Лікар загальної практики - сімейний лікар",AVERAGE(J385:J387),IF($B$385="Лікар-педіатр","x",IF($B$385="Лікар-терапевт",AVERAGE(J385:J387),0)))</f>
        <v>0</v>
      </c>
      <c r="K389" s="178">
        <f>IF($B$385="Лікар загальної практики - сімейний лікар",AVERAGE(K385:K387),IF($B$385="Лікар-педіатр","x",IF($B$385="Лікар-терапевт",AVERAGE(K385:K387),0)))</f>
        <v>0</v>
      </c>
      <c r="L389" s="179">
        <f>SUM(G389:K389)</f>
        <v>0</v>
      </c>
      <c r="M389" s="768"/>
      <c r="N389" s="178">
        <f>IF($B$385="Лікар загальної практики - сімейний лікар",AVERAGE(N385:N387),IF($B$385="Лікар-педіатр",AVERAGE(N385:N387),IF($B$385="Лікар-терапевт","х",0)))</f>
        <v>0</v>
      </c>
      <c r="O389" s="178">
        <f>IF($B$385="Лікар загальної практики - сімейний лікар",AVERAGE(O385:O387),IF($B$385="Лікар-педіатр",AVERAGE(O385:O387),IF($B$385="Лікар-терапевт","х",0)))</f>
        <v>0</v>
      </c>
      <c r="P389" s="178">
        <f>IF($B$385="Лікар загальної практики - сімейний лікар",AVERAGE(P385:P387),IF($B$385="Лікар-педіатр","x",IF($B$385="Лікар-терапевт",AVERAGE(P385:P387),0)))</f>
        <v>0</v>
      </c>
      <c r="Q389" s="178">
        <f>IF($B$385="Лікар загальної практики - сімейний лікар",AVERAGE(Q385:Q387),IF($B$385="Лікар-педіатр","x",IF($B$385="Лікар-терапевт",AVERAGE(Q385:Q387),0)))</f>
        <v>0</v>
      </c>
      <c r="R389" s="178">
        <f>IF($B$385="Лікар загальної практики - сімейний лікар",AVERAGE(R385:R387),IF($B$385="Лікар-педіатр","x",IF($B$385="Лікар-терапевт",AVERAGE(R385:R387),0)))</f>
        <v>0</v>
      </c>
      <c r="S389" s="179">
        <f>SUM(N389:R389)</f>
        <v>0</v>
      </c>
      <c r="T389" s="768"/>
      <c r="U389" s="178">
        <f>IF($B$385="Лікар загальної практики - сімейний лікар",AVERAGE(U385:U387),IF($B$385="Лікар-педіатр",AVERAGE(U385:U387),IF($B$385="Лікар-терапевт","х",0)))</f>
        <v>0</v>
      </c>
      <c r="V389" s="178">
        <f>IF($B$385="Лікар загальної практики - сімейний лікар",AVERAGE(V385:V387),IF($B$385="Лікар-педіатр",AVERAGE(V385:V387),IF($B$385="Лікар-терапевт","х",0)))</f>
        <v>0</v>
      </c>
      <c r="W389" s="178">
        <f>IF($B$385="Лікар загальної практики - сімейний лікар",AVERAGE(W385:W387),IF($B$385="Лікар-педіатр","x",IF($B$385="Лікар-терапевт",AVERAGE(W385:W387),0)))</f>
        <v>0</v>
      </c>
      <c r="X389" s="178">
        <f>IF($B$385="Лікар загальної практики - сімейний лікар",AVERAGE(X385:X387),IF($B$385="Лікар-педіатр","x",IF($B$385="Лікар-терапевт",AVERAGE(X385:X387),0)))</f>
        <v>0</v>
      </c>
      <c r="Y389" s="178">
        <f>IF($B$385="Лікар загальної практики - сімейний лікар",AVERAGE(Y385:Y387),IF($B$385="Лікар-педіатр","x",IF($B$385="Лікар-терапевт",AVERAGE(Y385:Y387),0)))</f>
        <v>0</v>
      </c>
      <c r="Z389" s="179">
        <f>SUM(U389:Y389)</f>
        <v>0</v>
      </c>
      <c r="AA389" s="768"/>
      <c r="AB389" s="178">
        <f>IF($B$385="Лікар загальної практики - сімейний лікар",AVERAGE(AB385:AB387),IF($B$385="Лікар-педіатр",AVERAGE(AB385:AB387),IF($B$385="Лікар-терапевт","х",0)))</f>
        <v>0</v>
      </c>
      <c r="AC389" s="178">
        <f>IF($B$385="Лікар загальної практики - сімейний лікар",AVERAGE(AC385:AC387),IF($B$385="Лікар-педіатр",AVERAGE(AC385:AC387),IF($B$385="Лікар-терапевт","х",0)))</f>
        <v>0</v>
      </c>
      <c r="AD389" s="178">
        <f>IF($B$385="Лікар загальної практики - сімейний лікар",AVERAGE(AD385:AD387),IF($B$385="Лікар-педіатр","x",IF($B$385="Лікар-терапевт",AVERAGE(AD385:AD387),0)))</f>
        <v>0</v>
      </c>
      <c r="AE389" s="178">
        <f>IF($B$385="Лікар загальної практики - сімейний лікар",AVERAGE(AE385:AE387),IF($B$385="Лікар-педіатр","x",IF($B$385="Лікар-терапевт",AVERAGE(AE385:AE387),0)))</f>
        <v>0</v>
      </c>
      <c r="AF389" s="178">
        <f>IF($B$385="Лікар загальної практики - сімейний лікар",AVERAGE(AF385:AF387),IF($B$385="Лікар-педіатр","x",IF($B$385="Лікар-терапевт",AVERAGE(AF385:AF387),0)))</f>
        <v>0</v>
      </c>
      <c r="AG389" s="179">
        <f>SUM(AB389:AF389)</f>
        <v>0</v>
      </c>
      <c r="AH389" s="769"/>
      <c r="AI389" s="174"/>
      <c r="AJ389" s="771"/>
      <c r="AK389" s="774"/>
      <c r="AL389" s="774"/>
      <c r="AM389" s="762"/>
      <c r="AN389" s="780"/>
      <c r="AO389" s="780"/>
      <c r="AP389" s="780"/>
      <c r="AQ389" s="780"/>
      <c r="AR389" s="783"/>
    </row>
    <row r="390" spans="1:44" s="52" customFormat="1" ht="40.5" hidden="1" x14ac:dyDescent="0.25">
      <c r="A390" s="170"/>
      <c r="B390" s="763"/>
      <c r="C390" s="764"/>
      <c r="D390" s="765"/>
      <c r="E390" s="765"/>
      <c r="F390" s="210" t="str">
        <f>IF(B385="Лікар-педіатр",Законод!$C$17,IF(B385="Лікар загальної практики - сімейний лікар",Законод!$C$21,IF(B385="Лікар-терапевт",Законод!$C$25,"х")))</f>
        <v>х</v>
      </c>
      <c r="G390" s="181">
        <f>IF($B$385="Лікар загальної практики - сімейний лікар",IF(L389&lt;=Законод!$C$22,G389,Законод!$C$22*'01_Доходи'!G388),IF($B$385="Лікар-педіатр",IF(L389&lt;=Законод!$C$18,G389,Законод!$C$18*'01_Доходи'!G388),IF($B$385="Лікар-терапевт","x",0)))</f>
        <v>0</v>
      </c>
      <c r="H390" s="181">
        <f>IF($B$385="Лікар загальної практики - сімейний лікар",IF(L389&lt;=Законод!$C$22,H389,Законод!$C$22*'01_Доходи'!H388),IF($B$385="Лікар-педіатр",IF(L389&lt;=Законод!$C$18,H389,Законод!$C$18*'01_Доходи'!H388),IF($B$385="Лікар-терапевт","x",0)))</f>
        <v>0</v>
      </c>
      <c r="I390" s="181">
        <f>IF($B$385="Лікар загальної практики - сімейний лікар",IF(L389&lt;=Законод!$C$22,I389,Законод!$C$22*'01_Доходи'!I388),IF($B$385="Лікар-педіатр","x",IF($B$385="Лікар-терапевт",IF(L389&lt;=Законод!$C$26,I389,Законод!$C$26*'01_Доходи'!I388),0)))</f>
        <v>0</v>
      </c>
      <c r="J390" s="181">
        <f>IF($B$385="Лікар загальної практики - сімейний лікар",IF(L389&lt;=Законод!$C$22,J389,Законод!$C$22*'01_Доходи'!J388),IF($B$385="Лікар-педіатр","x",IF($B$385="Лікар-терапевт",IF(L389&lt;=Законод!$C$26,J389,Законод!$C$26*'01_Доходи'!J388),0)))</f>
        <v>0</v>
      </c>
      <c r="K390" s="181">
        <f>IF($B$385="Лікар загальної практики - сімейний лікар",IF(L389&lt;=Законод!$C$22,K389,Законод!$C$22*'01_Доходи'!K388),IF($B$385="Лікар-педіатр","x",IF($B$385="Лікар-терапевт",IF(L389&lt;=Законод!$C$26,K389,Законод!$C$26*'01_Доходи'!K388),0)))</f>
        <v>0</v>
      </c>
      <c r="L390" s="182">
        <f>SUM(G390:K390)</f>
        <v>0</v>
      </c>
      <c r="M390" s="767"/>
      <c r="N390" s="181">
        <f>IF($B$385="Лікар загальної практики - сімейний лікар",IF(S389&lt;=Законод!$C$22,N389,Законод!$C$22*'01_Доходи'!N388),IF($B$385="Лікар-педіатр",IF(S389&lt;=Законод!$C$18,N389,Законод!$C$18*'01_Доходи'!N388),IF($B$385="Лікар-терапевт","x",0)))</f>
        <v>0</v>
      </c>
      <c r="O390" s="181">
        <f>IF($B$385="Лікар загальної практики - сімейний лікар",IF(S389&lt;=Законод!$C$22,O389,Законод!$C$22*'01_Доходи'!O388),IF($B$385="Лікар-педіатр",IF(S389&lt;=Законод!$C$18,O389,Законод!$C$18*'01_Доходи'!O388),IF($B$385="Лікар-терапевт","x",0)))</f>
        <v>0</v>
      </c>
      <c r="P390" s="181">
        <f>IF($B$385="Лікар загальної практики - сімейний лікар",IF(S389&lt;=Законод!$C$22,P389,Законод!$C$22*'01_Доходи'!P388),IF($B$385="Лікар-педіатр","x",IF($B$385="Лікар-терапевт",IF(S389&lt;=Законод!$C$26,P389,Законод!$C$26*'01_Доходи'!P388),0)))</f>
        <v>0</v>
      </c>
      <c r="Q390" s="181">
        <f>IF($B$385="Лікар загальної практики - сімейний лікар",IF(S389&lt;=Законод!$C$22,Q389,Законод!$C$22*'01_Доходи'!Q388),IF($B$385="Лікар-педіатр","x",IF($B$385="Лікар-терапевт",IF(S389&lt;=Законод!$C$26,Q389,Законод!$C$26*'01_Доходи'!Q388),0)))</f>
        <v>0</v>
      </c>
      <c r="R390" s="181">
        <f>IF($B$385="Лікар загальної практики - сімейний лікар",IF(S389&lt;=Законод!$C$22,R389,Законод!$C$22*'01_Доходи'!R388),IF($B$385="Лікар-педіатр","x",IF($B$385="Лікар-терапевт",IF(S389&lt;=Законод!$C$26,R389,Законод!$C$26*'01_Доходи'!R388),0)))</f>
        <v>0</v>
      </c>
      <c r="S390" s="182">
        <f>SUM(N390:R390)</f>
        <v>0</v>
      </c>
      <c r="T390" s="767"/>
      <c r="U390" s="181">
        <f>IF($B$385="Лікар загальної практики - сімейний лікар",IF(Z389&lt;=Законод!$C$22,U389,Законод!$C$22*'01_Доходи'!U388),IF($B$385="Лікар-педіатр",IF(Z389&lt;=Законод!$C$18,U389,Законод!$C$18*'01_Доходи'!U388),IF($B$385="Лікар-терапевт","x",0)))</f>
        <v>0</v>
      </c>
      <c r="V390" s="181">
        <f>IF($B$385="Лікар загальної практики - сімейний лікар",IF(Z389&lt;=Законод!$C$22,V389,Законод!$C$22*'01_Доходи'!V388),IF($B$385="Лікар-педіатр",IF(Z389&lt;=Законод!$C$18,V389,Законод!$C$18*'01_Доходи'!V388),IF($B$385="Лікар-терапевт","x",0)))</f>
        <v>0</v>
      </c>
      <c r="W390" s="181">
        <f>IF($B$385="Лікар загальної практики - сімейний лікар",IF(Z389&lt;=Законод!$C$22,W389,Законод!$C$22*'01_Доходи'!W388),IF($B$385="Лікар-педіатр","x",IF($B$385="Лікар-терапевт",IF(Z389&lt;=Законод!$C$26,W389,Законод!$C$26*'01_Доходи'!W388),0)))</f>
        <v>0</v>
      </c>
      <c r="X390" s="181">
        <f>IF($B$385="Лікар загальної практики - сімейний лікар",IF(Z389&lt;=Законод!$C$22,X389,Законод!$C$22*'01_Доходи'!X388),IF($B$385="Лікар-педіатр","x",IF($B$385="Лікар-терапевт",IF(Z389&lt;=Законод!$C$26,X389,Законод!$C$26*'01_Доходи'!X388),0)))</f>
        <v>0</v>
      </c>
      <c r="Y390" s="181">
        <f>IF($B$385="Лікар загальної практики - сімейний лікар",IF(Z389&lt;=Законод!$C$22,Y389,Законод!$C$22*'01_Доходи'!Y388),IF($B$385="Лікар-педіатр","x",IF($B$385="Лікар-терапевт",IF(Z389&lt;=Законод!$C$26,Y389,Законод!$C$26*'01_Доходи'!Y388),0)))</f>
        <v>0</v>
      </c>
      <c r="Z390" s="182">
        <f>SUM(U390:Y390)</f>
        <v>0</v>
      </c>
      <c r="AA390" s="767"/>
      <c r="AB390" s="181">
        <f>IF($B$385="Лікар загальної практики - сімейний лікар",IF(AG389&lt;=Законод!$C$22,AB389,Законод!$C$22*'01_Доходи'!AB388),IF($B$385="Лікар-педіатр",IF(AG389&lt;=Законод!$C$18,AB389,Законод!$C$18*'01_Доходи'!AB388),IF($B$385="Лікар-терапевт","x",0)))</f>
        <v>0</v>
      </c>
      <c r="AC390" s="181">
        <f>IF($B$385="Лікар загальної практики - сімейний лікар",IF(AG389&lt;=Законод!$C$22,AC389,Законод!$C$22*'01_Доходи'!AC388),IF($B$385="Лікар-педіатр",IF(AG389&lt;=Законод!$C$18,AC389,Законод!$C$18*'01_Доходи'!AC388),IF($B$385="Лікар-терапевт","x",0)))</f>
        <v>0</v>
      </c>
      <c r="AD390" s="181">
        <f>IF($B$385="Лікар загальної практики - сімейний лікар",IF(AG389&lt;=Законод!$C$22,AD389,Законод!$C$22*'01_Доходи'!AD388),IF($B$385="Лікар-педіатр","x",IF($B$385="Лікар-терапевт",IF(AG389&lt;=Законод!$C$26,AD389,Законод!$C$26*'01_Доходи'!AD388),0)))</f>
        <v>0</v>
      </c>
      <c r="AE390" s="181">
        <f>IF($B$385="Лікар загальної практики - сімейний лікар",IF(AG389&lt;=Законод!$C$22,AE389,Законод!$C$22*'01_Доходи'!AE388),IF($B$385="Лікар-педіатр","x",IF($B$385="Лікар-терапевт",IF(AG389&lt;=Законод!$C$26,AE389,Законод!$C$26*'01_Доходи'!AE388),0)))</f>
        <v>0</v>
      </c>
      <c r="AF390" s="181">
        <f>IF($B$385="Лікар загальної практики - сімейний лікар",IF(AG389&lt;=Законод!$C$22,AF389,Законод!$C$22*'01_Доходи'!AF388),IF($B$385="Лікар-педіатр","x",IF($B$385="Лікар-терапевт",IF(AG389&lt;=Законод!$C$26,AF389,Законод!$C$26*'01_Доходи'!AF388),0)))</f>
        <v>0</v>
      </c>
      <c r="AG390" s="182">
        <f>SUM(AB390:AF390)</f>
        <v>0</v>
      </c>
      <c r="AH390" s="767"/>
      <c r="AI390" s="174"/>
      <c r="AJ390" s="771"/>
      <c r="AK390" s="774"/>
      <c r="AL390" s="774"/>
      <c r="AM390" s="318" t="s">
        <v>186</v>
      </c>
      <c r="AN390" s="183">
        <f>IF(B385="Лікар загальної практики - сімейний лікар",G390*Законод!$C$11+'01_Доходи'!H390*Законод!$D$11+'01_Доходи'!I390*Законод!$E$11+'01_Доходи'!J390*Законод!$F$11+'01_Доходи'!K390*Законод!$G$11,IF(B385="Лікар-педіатр",G390*Законод!$C$11+'01_Доходи'!H390*Законод!$D$11,IF(B385="Лікар-терапевт",'01_Доходи'!I390*Законод!$E$11+'01_Доходи'!J390*Законод!$F$11+'01_Доходи'!K390*Законод!$G$11,0)))</f>
        <v>0</v>
      </c>
      <c r="AO390" s="183">
        <f>IF(B385="Лікар загальної практики - сімейний лікар",N390*Законод!$C$11+'01_Доходи'!O390*Законод!$D$11+'01_Доходи'!P390*Законод!$E$11+'01_Доходи'!Q390*Законод!$F$11+'01_Доходи'!R390*Законод!$G$11,IF(B385="Лікар-педіатр",N390*Законод!$C$11+'01_Доходи'!O390*Законод!$D$11,IF(B385="Лікар-терапевт",'01_Доходи'!P390*Законод!$E$11+'01_Доходи'!Q390*Законод!$F$11+'01_Доходи'!R390*Законод!$G$11,0)))</f>
        <v>0</v>
      </c>
      <c r="AP390" s="183">
        <f>IF(B385="Лікар загальної практики - сімейний лікар",U390*Законод!$C$11+'01_Доходи'!V390*Законод!$D$11+'01_Доходи'!W390*Законод!$E$11+'01_Доходи'!X390*Законод!$F$11+'01_Доходи'!Y390*Законод!$G$11,IF(B385="Лікар-педіатр",U390*Законод!$C$11+'01_Доходи'!V390*Законод!$D$11,IF(B385="Лікар-терапевт",'01_Доходи'!W390*Законод!$E$11+'01_Доходи'!X390*Законод!$F$11+'01_Доходи'!Y390*Законод!$G$11,0)))</f>
        <v>0</v>
      </c>
      <c r="AQ390" s="183">
        <f>IF(B385="Лікар загальної практики - сімейний лікар",AB390*Законод!$C$11+'01_Доходи'!AC390*Законод!$D$11+'01_Доходи'!AD390*Законод!$E$11+'01_Доходи'!AE390*Законод!$F$11+'01_Доходи'!AF390*Законод!$G$11,IF(B385="Лікар-педіатр",AB390*Законод!$C$11+'01_Доходи'!AC390*Законод!$D$11,IF(B385="Лікар-терапевт",'01_Доходи'!AD390*Законод!$E$11+'01_Доходи'!AE390*Законод!$F$11+'01_Доходи'!AF390*Законод!$G$11,0)))</f>
        <v>0</v>
      </c>
      <c r="AR390" s="184">
        <f>SUM(AN390:AQ390)</f>
        <v>0</v>
      </c>
    </row>
    <row r="391" spans="1:44" s="52" customFormat="1" ht="31.9" hidden="1" customHeight="1" x14ac:dyDescent="0.25">
      <c r="A391" s="170"/>
      <c r="B391" s="763"/>
      <c r="C391" s="764"/>
      <c r="D391" s="765"/>
      <c r="E391" s="765"/>
      <c r="F391" s="211" t="str">
        <f>IF(B385="Лікар-педіатр",Законод!$E$17,IF(B385="Лікар загальної практики - сімейний лікар",Законод!$E$21,IF(B385="Лікар-терапевт",Законод!$E$25,"х")))</f>
        <v>х</v>
      </c>
      <c r="G391" s="776" t="s">
        <v>158</v>
      </c>
      <c r="H391" s="776"/>
      <c r="I391" s="776"/>
      <c r="J391" s="776"/>
      <c r="K391" s="776"/>
      <c r="L391" s="169">
        <f>IF($B$385="Лікар загальної практики - сімейний лікар",IF(L389&lt;Законод!$C$22,0,(IF(AND(L389&gt;=Законод!$E$22,L389&lt;=Законод!$E$23),L389-Законод!$C$22,IF('01_Доходи'!L389&gt;=Законод!$F$22,Законод!$E$24,0)))),IF($B$385="Лікар-педіатр",IF(L389&lt;Законод!$C$18,0,(IF(AND(L389&gt;=Законод!$E$18,L389&lt;=Законод!$E$19),L389-Законод!$C$18,IF('01_Доходи'!L389&gt;=Законод!$F$18,Законод!$E$20,0)))),IF($B$385="Лікар-терапевт",IF(L389&lt;Законод!$C$26,0,(IF(AND(L389&gt;=Законод!$E$26,L389&lt;=Законод!$E$27),L389-Законод!$C$26,IF('01_Доходи'!L389&gt;=Законод!$F$26,Законод!$E$28,0)))),0)))</f>
        <v>0</v>
      </c>
      <c r="M391" s="767"/>
      <c r="N391" s="776" t="s">
        <v>158</v>
      </c>
      <c r="O391" s="776"/>
      <c r="P391" s="776"/>
      <c r="Q391" s="776"/>
      <c r="R391" s="776"/>
      <c r="S391" s="169">
        <f>IF($B$385="Лікар загальної практики - сімейний лікар",IF(S389&lt;Законод!$C$22,0,(IF(AND(S389&gt;=Законод!$E$22,S389&lt;=Законод!$E$23),S389-Законод!$C$22,IF('01_Доходи'!S389&gt;=Законод!$F$22,Законод!$E$24,0)))),IF($B$385="Лікар-педіатр",IF(S389&lt;Законод!$C$18,0,(IF(AND(S389&gt;=Законод!$E$18,S389&lt;=Законод!$E$19),S389-Законод!$C$18,IF('01_Доходи'!S389&gt;=Законод!$F$18,Законод!$E$20,0)))),IF($B$385="Лікар-терапевт",IF(S389&lt;Законод!$C$26,0,(IF(AND(S389&gt;=Законод!$E$26,S389&lt;=Законод!$E$27),S389-Законод!$C$26,IF('01_Доходи'!S389&gt;=Законод!$F$26,Законод!$E$28,0)))),0)))</f>
        <v>0</v>
      </c>
      <c r="T391" s="767"/>
      <c r="U391" s="776" t="s">
        <v>158</v>
      </c>
      <c r="V391" s="776"/>
      <c r="W391" s="776"/>
      <c r="X391" s="776"/>
      <c r="Y391" s="776"/>
      <c r="Z391" s="169">
        <f>IF($B$385="Лікар загальної практики - сімейний лікар",IF(Z389&lt;Законод!$C$22,0,(IF(AND(Z389&gt;=Законод!$E$22,Z389&lt;=Законод!$E$23),Z389-Законод!$C$22,IF('01_Доходи'!Z389&gt;=Законод!$F$22,Законод!$E$24,0)))),IF($B$385="Лікар-педіатр",IF(Z389&lt;Законод!$C$18,0,(IF(AND(Z389&gt;=Законод!$E$18,Z389&lt;=Законод!$E$19),Z389-Законод!$C$18,IF('01_Доходи'!Z389&gt;=Законод!$F$18,Законод!$E$20,0)))),IF($B$385="Лікар-терапевт",IF(Z389&lt;Законод!$C$26,0,(IF(AND(Z389&gt;=Законод!$E$26,Z389&lt;=Законод!$E$27),Z389-Законод!$C$26,IF('01_Доходи'!Z389&gt;=Законод!$F$26,Законод!$E$28,0)))),0)))</f>
        <v>0</v>
      </c>
      <c r="AA391" s="767"/>
      <c r="AB391" s="776" t="s">
        <v>158</v>
      </c>
      <c r="AC391" s="776"/>
      <c r="AD391" s="776"/>
      <c r="AE391" s="776"/>
      <c r="AF391" s="776"/>
      <c r="AG391" s="169">
        <f>IF($B$385="Лікар загальної практики - сімейний лікар",IF(AG389&lt;Законод!$C$22,0,(IF(AND(AG389&gt;=Законод!$E$22,AG389&lt;=Законод!$E$23),AG389-Законод!$C$22,IF('01_Доходи'!AG389&gt;=Законод!$F$22,Законод!$E$24,0)))),IF($B$385="Лікар-педіатр",IF(AG389&lt;Законод!$C$18,0,(IF(AND(AG389&gt;=Законод!$E$18,AG389&lt;=Законод!$E$19),AG389-Законод!$C$18,IF('01_Доходи'!AG389&gt;=Законод!$F$18,Законод!$E$20,0)))),IF($B$385="Лікар-терапевт",IF(AG389&lt;Законод!$C$26,0,(IF(AND(AG389&gt;=Законод!$E$26,AG389&lt;=Законод!$E$27),AG389-Законод!$C$26,IF('01_Доходи'!AG389&gt;=Законод!$F$26,Законод!$E$28,0)))),0)))</f>
        <v>0</v>
      </c>
      <c r="AH391" s="767"/>
      <c r="AI391" s="174"/>
      <c r="AJ391" s="771"/>
      <c r="AK391" s="774"/>
      <c r="AL391" s="774"/>
      <c r="AM391" s="757" t="s">
        <v>187</v>
      </c>
      <c r="AN391" s="183">
        <f>IF(B385="Лікар загальної практики - сімейний лікар",L391*Законод!$C$9/4*Законод!$E$16,IF(B385="Лікар-педіатр",L391*Законод!$C$9/4*Законод!$E$16,IF(B385="Лікар-терапевт",L391*Законод!$C$9/4*Законод!$E$16,0)))</f>
        <v>0</v>
      </c>
      <c r="AO391" s="183">
        <f>IF(B385="Лікар загальної практики - сімейний лікар",S391*Законод!$C$9/4*Законод!$E$16,IF(B385="Лікар-педіатр",S391*Законод!$C$9/4*Законод!$E$16,IF(B385="Лікар-терапевт",S391*Законод!$C$9/4*Законод!$E$16,0)))</f>
        <v>0</v>
      </c>
      <c r="AP391" s="183">
        <f>IF(B385="Лікар загальної практики - сімейний лікар",Z391*Законод!$C$9/4*Законод!$E$16,IF(B385="Лікар-педіатр",Z391*Законод!$C$9/4*Законод!$E$16,IF(B385="Лікар-терапевт",Z391*Законод!$C$9/4*Законод!$E$16,0)))</f>
        <v>0</v>
      </c>
      <c r="AQ391" s="183">
        <f>IF(B385="Лікар загальної практики - сімейний лікар",AG391*Законод!$C$9/4*Законод!$E$16,IF(B385="Лікар-педіатр",AG391*Законод!$C$9/4*Законод!$E$16,IF(B385="Лікар-терапевт",AG391*Законод!$C$9/4*Законод!$E$16,0)))</f>
        <v>0</v>
      </c>
      <c r="AR391" s="184">
        <f>SUM(AN391:AQ391)</f>
        <v>0</v>
      </c>
    </row>
    <row r="392" spans="1:44" s="52" customFormat="1" ht="31.9" hidden="1" customHeight="1" x14ac:dyDescent="0.25">
      <c r="A392" s="170"/>
      <c r="B392" s="763"/>
      <c r="C392" s="764"/>
      <c r="D392" s="765"/>
      <c r="E392" s="765"/>
      <c r="F392" s="211" t="str">
        <f>IF(B385="Лікар-педіатр",Законод!$F$17,IF(B385="Лікар загальної практики - сімейний лікар",Законод!$F$21,IF(B385="Лікар-терапевт",Законод!$F$25,"х")))</f>
        <v>х</v>
      </c>
      <c r="G392" s="776" t="s">
        <v>158</v>
      </c>
      <c r="H392" s="776"/>
      <c r="I392" s="776"/>
      <c r="J392" s="776"/>
      <c r="K392" s="776"/>
      <c r="L392" s="169">
        <f>IF($B$385="Лікар загальної практики - сімейний лікар",IF(L389&lt;Законод!$C$22,0,(IF(AND(L389&gt;=Законод!$F$22,L389&lt;=Законод!$F$23),L389-Законод!$E$23,IF('01_Доходи'!L389&gt;=Законод!$G$22,Законод!$F$24,0)))),IF($B$385="Лікар-педіатр",IF(L389&lt;Законод!$C$18,0,(IF(AND(L389&gt;=Законод!$F$18,L389&lt;=Законод!$F$19),L389-Законод!$E$19,IF('01_Доходи'!L389&gt;=Законод!$G$18,Законод!$F$20,0)))),IF($B$385="Лікар-терапевт",IF(L389&lt;Законод!$C$26,0,(IF(AND(L389&gt;=Законод!$F$26,L389&lt;=Законод!$F$27),L389-Законод!$E$27,IF('01_Доходи'!L389&gt;=Законод!$G$26,Законод!$F$28,0)))),0)))</f>
        <v>0</v>
      </c>
      <c r="M392" s="767"/>
      <c r="N392" s="776" t="s">
        <v>158</v>
      </c>
      <c r="O392" s="776"/>
      <c r="P392" s="776"/>
      <c r="Q392" s="776"/>
      <c r="R392" s="776"/>
      <c r="S392" s="169">
        <f>IF($B$385="Лікар загальної практики - сімейний лікар",IF(S389&lt;Законод!$C$22,0,(IF(AND(S389&gt;=Законод!$F$22,S389&lt;=Законод!$F$23),S389-Законод!$E$23,IF('01_Доходи'!S389&gt;=Законод!$G$22,Законод!$F$24,0)))),IF($B$385="Лікар-педіатр",IF(S389&lt;Законод!$C$18,0,(IF(AND(S389&gt;=Законод!$F$18,S389&lt;=Законод!$F$19),S389-Законод!$E$19,IF('01_Доходи'!S389&gt;=Законод!$G$18,Законод!$F$20,0)))),IF($B$385="Лікар-терапевт",IF(S389&lt;Законод!$C$26,0,(IF(AND(S389&gt;=Законод!$F$26,S389&lt;=Законод!$F$27),S389-Законод!$E$27,IF('01_Доходи'!S389&gt;=Законод!$G$26,Законод!$F$28,0)))),0)))</f>
        <v>0</v>
      </c>
      <c r="T392" s="767"/>
      <c r="U392" s="776" t="s">
        <v>158</v>
      </c>
      <c r="V392" s="776"/>
      <c r="W392" s="776"/>
      <c r="X392" s="776"/>
      <c r="Y392" s="776"/>
      <c r="Z392" s="169">
        <f>IF($B$385="Лікар загальної практики - сімейний лікар",IF(Z389&lt;Законод!$C$22,0,(IF(AND(Z389&gt;=Законод!$F$22,Z389&lt;=Законод!$F$23),Z389-Законод!$E$23,IF('01_Доходи'!Z389&gt;=Законод!$G$22,Законод!$F$24,0)))),IF($B$385="Лікар-педіатр",IF(Z389&lt;Законод!$C$18,0,(IF(AND(Z389&gt;=Законод!$F$18,Z389&lt;=Законод!$F$19),Z389-Законод!$E$19,IF('01_Доходи'!Z389&gt;=Законод!$G$18,Законод!$F$20,0)))),IF($B$385="Лікар-терапевт",IF(Z389&lt;Законод!$C$26,0,(IF(AND(Z389&gt;=Законод!$F$26,Z389&lt;=Законод!$F$27),Z389-Законод!$E$27,IF('01_Доходи'!Z389&gt;=Законод!$G$26,Законод!$F$28,0)))),0)))</f>
        <v>0</v>
      </c>
      <c r="AA392" s="767"/>
      <c r="AB392" s="776" t="s">
        <v>158</v>
      </c>
      <c r="AC392" s="776"/>
      <c r="AD392" s="776"/>
      <c r="AE392" s="776"/>
      <c r="AF392" s="776"/>
      <c r="AG392" s="169">
        <f>IF($B$385="Лікар загальної практики - сімейний лікар",IF(AG389&lt;Законод!$C$22,0,(IF(AND(AG389&gt;=Законод!$F$22,AG389&lt;=Законод!$F$23),AG389-Законод!$E$23,IF('01_Доходи'!AG389&gt;=Законод!$G$22,Законод!$F$24,0)))),IF($B$385="Лікар-педіатр",IF(AG389&lt;Законод!$C$18,0,(IF(AND(AG389&gt;=Законод!$F$18,AG389&lt;=Законод!$F$19),AG389-Законод!$E$19,IF('01_Доходи'!AG389&gt;=Законод!$G$18,Законод!$F$20,0)))),IF($B$385="Лікар-терапевт",IF(AG389&lt;Законод!$C$26,0,(IF(AND(AG389&gt;=Законод!$F$26,AG389&lt;=Законод!$F$27),AG389-Законод!$E$27,IF('01_Доходи'!AG389&gt;=Законод!$G$26,Законод!$F$28,0)))),0)))</f>
        <v>0</v>
      </c>
      <c r="AH392" s="767"/>
      <c r="AI392" s="174"/>
      <c r="AJ392" s="771"/>
      <c r="AK392" s="774"/>
      <c r="AL392" s="774"/>
      <c r="AM392" s="758"/>
      <c r="AN392" s="183">
        <f>IF(B385="Лікар загальної практики - сімейний лікар",L392*Законод!$C$9/4*Законод!$F$16,IF(B385="Лікар-педіатр",L392*Законод!$C$9/4*Законод!$F$16,IF(B385="Лікар-терапевт",L392*Законод!$C$9/4*Законод!$F$16,0)))</f>
        <v>0</v>
      </c>
      <c r="AO392" s="183">
        <f>IF(B385="Лікар загальної практики - сімейний лікар",S392*Законод!$C$9/4*Законод!$F$16,IF(B385="Лікар-педіатр",S392*Законод!$C$9/4*Законод!$F$16,IF(B385="Лікар-терапевт",S392*Законод!$C$9/4*Законод!$F$16,0)))</f>
        <v>0</v>
      </c>
      <c r="AP392" s="183">
        <f>IF(B385="Лікар загальної практики - сімейний лікар",Z392*Законод!$C$9/4*Законод!$F$16,IF(B385="Лікар-педіатр",Z392*Законод!$C$9/4*Законод!$F$16,IF(B385="Лікар-терапевт",Z392*Законод!$C$9/4*Законод!$F$16,0)))</f>
        <v>0</v>
      </c>
      <c r="AQ392" s="183">
        <f>IF(B385="Лікар загальної практики - сімейний лікар",AG392*Законод!$C$9/4*Законод!$F$16,IF(B385="Лікар-педіатр",AG392*Законод!$C$9/4*Законод!$F$16,IF(B385="Лікар-терапевт",AG392*Законод!$C$9/4*Законод!$F$16,0)))</f>
        <v>0</v>
      </c>
      <c r="AR392" s="184">
        <f>SUM(AN392:AQ392)</f>
        <v>0</v>
      </c>
    </row>
    <row r="393" spans="1:44" s="52" customFormat="1" ht="31.9" hidden="1" customHeight="1" x14ac:dyDescent="0.25">
      <c r="A393" s="170"/>
      <c r="B393" s="763"/>
      <c r="C393" s="764"/>
      <c r="D393" s="765"/>
      <c r="E393" s="765"/>
      <c r="F393" s="211" t="str">
        <f>IF(B385="Лікар-педіатр",Законод!$G$17,IF(B385="Лікар загальної практики - сімейний лікар",Законод!$G$21,IF(B385="Лікар-терапевт",Законод!$G$25,"х")))</f>
        <v>х</v>
      </c>
      <c r="G393" s="776" t="s">
        <v>158</v>
      </c>
      <c r="H393" s="776"/>
      <c r="I393" s="776"/>
      <c r="J393" s="776"/>
      <c r="K393" s="776"/>
      <c r="L393" s="169">
        <f>IF($B$385="Лікар загальної практики - сімейний лікар",IF(L389&lt;Законод!$C$22,0,(IF(AND(L389&gt;=Законод!$G$22,L389&lt;=Законод!$G$23),L389-Законод!$F$23,IF('01_Доходи'!L389&gt;=Законод!$H$22,Законод!$G$24,0)))),IF($B$385="Лікар-педіатр",IF(L389&lt;Законод!$C$18,0,(IF(AND(L389&gt;=Законод!$G$18,L389&lt;=Законод!$G$19),L389-Законод!$F$19,IF('01_Доходи'!L389&gt;=Законод!$H$18,Законод!$G$20,0)))),IF($B$385="Лікар-терапевт",IF(L389&lt;Законод!$C$26,0,(IF(AND(L389&gt;=Законод!$G$26,L389&lt;=Законод!$G$27),L389-Законод!$F$27,IF('01_Доходи'!L389&gt;=Законод!$H$26,Законод!$G$28,0)))),0)))</f>
        <v>0</v>
      </c>
      <c r="M393" s="767"/>
      <c r="N393" s="776" t="s">
        <v>158</v>
      </c>
      <c r="O393" s="776"/>
      <c r="P393" s="776"/>
      <c r="Q393" s="776"/>
      <c r="R393" s="776"/>
      <c r="S393" s="169">
        <f>IF($B$385="Лікар загальної практики - сімейний лікар",IF(S389&lt;Законод!$C$22,0,(IF(AND(S389&gt;=Законод!$G$22,S389&lt;=Законод!$G$23),S389-Законод!$F$23,IF('01_Доходи'!S389&gt;=Законод!$H$22,Законод!$G$24,0)))),IF($B$385="Лікар-педіатр",IF(S389&lt;Законод!$C$18,0,(IF(AND(S389&gt;=Законод!$G$18,S389&lt;=Законод!$G$19),S389-Законод!$F$19,IF('01_Доходи'!S389&gt;=Законод!$H$18,Законод!$G$20,0)))),IF($B$385="Лікар-терапевт",IF(S389&lt;Законод!$C$26,0,(IF(AND(S389&gt;=Законод!$G$26,S389&lt;=Законод!$G$27),S389-Законод!$F$27,IF('01_Доходи'!S389&gt;=Законод!$H$26,Законод!$G$28,0)))),0)))</f>
        <v>0</v>
      </c>
      <c r="T393" s="767"/>
      <c r="U393" s="776" t="s">
        <v>158</v>
      </c>
      <c r="V393" s="776"/>
      <c r="W393" s="776"/>
      <c r="X393" s="776"/>
      <c r="Y393" s="776"/>
      <c r="Z393" s="169">
        <f>IF($B$385="Лікар загальної практики - сімейний лікар",IF(Z389&lt;Законод!$C$22,0,(IF(AND(Z389&gt;=Законод!$G$22,Z389&lt;=Законод!$G$23),Z389-Законод!$F$23,IF('01_Доходи'!Z389&gt;=Законод!$H$22,Законод!$G$24,0)))),IF($B$385="Лікар-педіатр",IF(Z389&lt;Законод!$C$18,0,(IF(AND(Z389&gt;=Законод!$G$18,Z389&lt;=Законод!$G$19),Z389-Законод!$F$19,IF('01_Доходи'!Z389&gt;=Законод!$H$18,Законод!$G$20,0)))),IF($B$385="Лікар-терапевт",IF(Z389&lt;Законод!$C$26,0,(IF(AND(Z389&gt;=Законод!$G$26,Z389&lt;=Законод!$G$27),Z389-Законод!$F$27,IF('01_Доходи'!Z389&gt;=Законод!$H$26,Законод!$G$28,0)))),0)))</f>
        <v>0</v>
      </c>
      <c r="AA393" s="767"/>
      <c r="AB393" s="776" t="s">
        <v>158</v>
      </c>
      <c r="AC393" s="776"/>
      <c r="AD393" s="776"/>
      <c r="AE393" s="776"/>
      <c r="AF393" s="776"/>
      <c r="AG393" s="169">
        <f>IF($B$385="Лікар загальної практики - сімейний лікар",IF(AG389&lt;Законод!$C$22,0,(IF(AND(AG389&gt;=Законод!$G$22,AG389&lt;=Законод!$G$23),AG389-Законод!$F$23,IF('01_Доходи'!AG389&gt;=Законод!$H$22,Законод!$G$24,0)))),IF($B$385="Лікар-педіатр",IF(AG389&lt;Законод!$C$18,0,(IF(AND(AG389&gt;=Законод!$G$18,AG389&lt;=Законод!$G$19),AG389-Законод!$F$19,IF('01_Доходи'!AG389&gt;=Законод!$H$18,Законод!$G$20,0)))),IF($B$385="Лікар-терапевт",IF(AG389&lt;Законод!$C$26,0,(IF(AND(AG389&gt;=Законод!$G$26,AG389&lt;=Законод!$G$27),AG389-Законод!$F$27,IF('01_Доходи'!AG389&gt;=Законод!$H$26,Законод!$G$28,0)))),0)))</f>
        <v>0</v>
      </c>
      <c r="AH393" s="767"/>
      <c r="AI393" s="174"/>
      <c r="AJ393" s="771"/>
      <c r="AK393" s="774"/>
      <c r="AL393" s="774"/>
      <c r="AM393" s="758"/>
      <c r="AN393" s="183">
        <f>IF(B385="Лікар загальної практики - сімейний лікар",L393*Законод!$C$9/4*Законод!$G$16,IF(B385="Лікар-педіатр",L393*Законод!$C$9/4*Законод!$G$16,IF(B385="Лікар-терапевт",L393*Законод!$C$9/4*Законод!$G$16,0)))</f>
        <v>0</v>
      </c>
      <c r="AO393" s="183">
        <f>IF(B385="Лікар загальної практики - сімейний лікар",S393*Законод!$C$9/4*Законод!$G$16,IF(B385="Лікар-педіатр",S393*Законод!$C$9/4*Законод!$G$16,IF(B385="Лікар-терапевт",S393*Законод!$C$9/4*Законод!$G$16,0)))</f>
        <v>0</v>
      </c>
      <c r="AP393" s="183">
        <f>IF(B385="Лікар загальної практики - сімейний лікар",Z393*Законод!$C$9/4*Законод!$G$16,IF(B385="Лікар-педіатр",Z393*Законод!$C$9/4*Законод!$G$16,IF(B385="Лікар-терапевт",Z393*Законод!$C$9/4*Законод!$G$16,0)))</f>
        <v>0</v>
      </c>
      <c r="AQ393" s="183">
        <f>IF(B385="Лікар загальної практики - сімейний лікар",AG393*Законод!$C$9/4*Законод!$G$16,IF(B385="Лікар-педіатр",AG393*Законод!$C$9/4*Законод!$G$16,IF(B385="Лікар-терапевт",AG393*Законод!$C$9/4*Законод!$G$16,0)))</f>
        <v>0</v>
      </c>
      <c r="AR393" s="184">
        <f t="shared" ref="AR393" si="82">SUM(AN393:AQ393)</f>
        <v>0</v>
      </c>
    </row>
    <row r="394" spans="1:44" s="52" customFormat="1" ht="31.9" hidden="1" customHeight="1" x14ac:dyDescent="0.25">
      <c r="A394" s="170"/>
      <c r="B394" s="763"/>
      <c r="C394" s="764"/>
      <c r="D394" s="765"/>
      <c r="E394" s="765"/>
      <c r="F394" s="211" t="str">
        <f>IF(B385="Лікар-педіатр",Законод!$H$17,IF(B385="Лікар загальної практики - сімейний лікар",Законод!$H$21,IF(B385="Лікар-терапевт",Законод!$H$25,"х")))</f>
        <v>х</v>
      </c>
      <c r="G394" s="776" t="s">
        <v>158</v>
      </c>
      <c r="H394" s="776"/>
      <c r="I394" s="776"/>
      <c r="J394" s="776"/>
      <c r="K394" s="776"/>
      <c r="L394" s="169">
        <f>IF($B$385="Лікар загальної практики - сімейний лікар",IF(L389&lt;Законод!$C$22,0,(IF(AND(L389&gt;=Законод!$H$22,L389&lt;=Законод!$H$23),L389-Законод!$G$23,IF('01_Доходи'!L389&gt;=Законод!$I$22,Законод!$H$24,0)))),IF($B$385="Лікар-педіатр",IF(L389&lt;Законод!$C$18,0,(IF(AND(L389&gt;=Законод!$H$18,L389&lt;=Законод!$H$19),L389-Законод!$G$19,IF('01_Доходи'!L389&gt;=Законод!$I$18,Законод!$H$20,0)))),IF($B$385="Лікар-терапевт",IF(L389&lt;Законод!$C$26,0,(IF(AND(L389&gt;=Законод!$H$26,L389&lt;=Законод!$H$27),L389-Законод!$G$27,IF(L389&gt;=Законод!$I$26,Законод!$H$28,0)))),0)))</f>
        <v>0</v>
      </c>
      <c r="M394" s="767"/>
      <c r="N394" s="776" t="s">
        <v>158</v>
      </c>
      <c r="O394" s="776"/>
      <c r="P394" s="776"/>
      <c r="Q394" s="776"/>
      <c r="R394" s="776"/>
      <c r="S394" s="169">
        <f>IF($B$385="Лікар загальної практики - сімейний лікар",IF(S389&lt;Законод!$C$22,0,(IF(AND(S389&gt;=Законод!$H$22,S389&lt;=Законод!$H$23),S389-Законод!$G$23,IF('01_Доходи'!S389&gt;=Законод!$I$22,Законод!$H$24,0)))),IF($B$385="Лікар-педіатр",IF(S389&lt;Законод!$C$18,0,(IF(AND(S389&gt;=Законод!$H$18,S389&lt;=Законод!$H$19),S389-Законод!$G$19,IF('01_Доходи'!S389&gt;=Законод!$I$18,Законод!$H$20,0)))),IF($B$385="Лікар-терапевт",IF(S389&lt;Законод!$C$26,0,(IF(AND(S389&gt;=Законод!$H$26,S389&lt;=Законод!$H$27),S389-Законод!$G$27,IF(S389&gt;=Законод!$I$26,Законод!$H$28,0)))),0)))</f>
        <v>0</v>
      </c>
      <c r="T394" s="767"/>
      <c r="U394" s="776" t="s">
        <v>158</v>
      </c>
      <c r="V394" s="776"/>
      <c r="W394" s="776"/>
      <c r="X394" s="776"/>
      <c r="Y394" s="776"/>
      <c r="Z394" s="169">
        <f>IF($B$385="Лікар загальної практики - сімейний лікар",IF(Z389&lt;Законод!$C$22,0,(IF(AND(Z389&gt;=Законод!$H$22,Z389&lt;=Законод!$H$23),Z389-Законод!$G$23,IF('01_Доходи'!Z389&gt;=Законод!$I$22,Законод!$H$24,0)))),IF($B$385="Лікар-педіатр",IF(Z389&lt;Законод!$C$18,0,(IF(AND(Z389&gt;=Законод!$H$18,Z389&lt;=Законод!$H$19),Z389-Законод!$G$19,IF('01_Доходи'!Z389&gt;=Законод!$I$18,Законод!$H$20,0)))),IF($B$385="Лікар-терапевт",IF(Z389&lt;Законод!$C$26,0,(IF(AND(Z389&gt;=Законод!$H$26,Z389&lt;=Законод!$H$27),Z389-Законод!$G$27,IF(Z389&gt;=Законод!$I$26,Законод!$H$28,0)))),0)))</f>
        <v>0</v>
      </c>
      <c r="AA394" s="767"/>
      <c r="AB394" s="776" t="s">
        <v>158</v>
      </c>
      <c r="AC394" s="776"/>
      <c r="AD394" s="776"/>
      <c r="AE394" s="776"/>
      <c r="AF394" s="776"/>
      <c r="AG394" s="169">
        <f>IF($B$385="Лікар загальної практики - сімейний лікар",IF(AG389&lt;Законод!$C$22,0,(IF(AND(AG389&gt;=Законод!$H$22,AG389&lt;=Законод!$H$23),AG389-Законод!$G$23,IF('01_Доходи'!AG389&gt;=Законод!$I$22,Законод!$H$24,0)))),IF($B$385="Лікар-педіатр",IF(AG389&lt;Законод!$C$18,0,(IF(AND(AG389&gt;=Законод!$H$18,AG389&lt;=Законод!$H$19),AG389-Законод!$G$19,IF('01_Доходи'!AG389&gt;=Законод!$I$18,Законод!$H$20,0)))),IF($B$385="Лікар-терапевт",IF(AG389&lt;Законод!$C$26,0,(IF(AND(AG389&gt;=Законод!$H$26,AG389&lt;=Законод!$H$27),AG389-Законод!$G$27,IF(AG389&gt;=Законод!$I$26,Законод!$H$28,0)))),0)))</f>
        <v>0</v>
      </c>
      <c r="AH394" s="767"/>
      <c r="AI394" s="174"/>
      <c r="AJ394" s="771"/>
      <c r="AK394" s="774"/>
      <c r="AL394" s="774"/>
      <c r="AM394" s="758"/>
      <c r="AN394" s="183">
        <f>IF(B385="Лікар загальної практики - сімейний лікар",L394*Законод!$C$9/4*Законод!$H$16,IF(B385="Лікар-педіатр",L394*Законод!$C$9/4*Законод!$H$16,IF(B385="Лікар-терапевт",L394*Законод!$C$9/4*Законод!$H$16,0)))</f>
        <v>0</v>
      </c>
      <c r="AO394" s="183">
        <f>IF(B385="Лікар загальної практики - сімейний лікар",S394*Законод!$C$9/4*Законод!$H$16,IF(B385="Лікар-педіатр",S394*Законод!$C$9/4*Законод!$H$16,IF(B385="Лікар-терапевт",S394*Законод!$C$9/4*Законод!$H$16,0)))</f>
        <v>0</v>
      </c>
      <c r="AP394" s="183">
        <f>IF(B385="Лікар загальної практики - сімейний лікар",Z394*Законод!$C$9/4*Законод!$H$16,IF(B385="Лікар-педіатр",Z394*Законод!$C$9/4*Законод!$H$16,IF(B385="Лікар-терапевт",Z394*Законод!$C$9/4*Законод!$H$16,0)))</f>
        <v>0</v>
      </c>
      <c r="AQ394" s="183">
        <f>IF(B385="Лікар загальної практики - сімейний лікар",AG394*Законод!$C$9/4*Законод!$H$16,IF(B385="Лікар-педіатр",AG394*Законод!$C$9/4*Законод!$H$16,IF(B385="Лікар-терапевт",AG394*Законод!$C$9/4*Законод!$H$16,0)))</f>
        <v>0</v>
      </c>
      <c r="AR394" s="184">
        <f>SUM(AN394:AQ394)</f>
        <v>0</v>
      </c>
    </row>
    <row r="395" spans="1:44" s="52" customFormat="1" ht="31.9" hidden="1" customHeight="1" x14ac:dyDescent="0.25">
      <c r="A395" s="170"/>
      <c r="B395" s="763"/>
      <c r="C395" s="764"/>
      <c r="D395" s="765"/>
      <c r="E395" s="765"/>
      <c r="F395" s="211" t="str">
        <f>IF(B385="Лікар-педіатр",Законод!$I$17,IF(B385="Лікар загальної практики - сімейний лікар",Законод!$I$21,IF(B385="Лікар-терапевт",Законод!$I$25,"х")))</f>
        <v>х</v>
      </c>
      <c r="G395" s="776" t="s">
        <v>158</v>
      </c>
      <c r="H395" s="776"/>
      <c r="I395" s="776"/>
      <c r="J395" s="776"/>
      <c r="K395" s="776"/>
      <c r="L395" s="169">
        <f>IF($B$385="Лікар загальної практики - сімейний лікар",IF(L389&lt;Законод!$C$22,0,(IF(AND(L389&gt;=Законод!$I$22,L389&lt;=Законод!$I$23),L389-Законод!$H$23,IF('01_Доходи'!L389&gt;=Законод!$I$22,Законод!$I$24,0)))),IF($B$385="Лікар-педіатр",IF(L389&lt;Законод!$C$18,0,(IF(AND(L389&gt;=Законод!$I$18,L389&lt;=Законод!$I$19),L389-Законод!$H$19,IF('01_Доходи'!L389&gt;=Законод!$I$18,Законод!$H$20,0)))),IF($B$385="Лікар-терапевт",IF(L389&lt;Законод!$C$26,0,(IF(AND(L389&gt;=Законод!$I$26,L389&lt;=Законод!$I$27),L389-Законод!$H$27,IF('01_Доходи'!L389&gt;=Законод!$I$26,Законод!$H$28,0)))),0)))</f>
        <v>0</v>
      </c>
      <c r="M395" s="767"/>
      <c r="N395" s="776" t="s">
        <v>158</v>
      </c>
      <c r="O395" s="776"/>
      <c r="P395" s="776"/>
      <c r="Q395" s="776"/>
      <c r="R395" s="776"/>
      <c r="S395" s="169">
        <f>IF($B$385="Лікар загальної практики - сімейний лікар",IF(S389&lt;Законод!$C$22,0,(IF(AND(S389&gt;=Законод!$I$22,S389&lt;=Законод!$I$23),S389-Законод!$H$23,IF('01_Доходи'!S389&gt;=Законод!$I$22,Законод!$I$24,0)))),IF($B$385="Лікар-педіатр",IF(S389&lt;Законод!$C$18,0,(IF(AND(S389&gt;=Законод!$I$18,S389&lt;=Законод!$I$19),S389-Законод!$H$19,IF('01_Доходи'!S389&gt;=Законод!$I$18,Законод!$H$20,0)))),IF($B$385="Лікар-терапевт",IF(S389&lt;Законод!$C$26,0,(IF(AND(S389&gt;=Законод!$I$26,S389&lt;=Законод!$I$27),S389-Законод!$H$27,IF('01_Доходи'!S389&gt;=Законод!$I$26,Законод!$H$28,0)))),0)))</f>
        <v>0</v>
      </c>
      <c r="T395" s="767"/>
      <c r="U395" s="776" t="s">
        <v>158</v>
      </c>
      <c r="V395" s="776"/>
      <c r="W395" s="776"/>
      <c r="X395" s="776"/>
      <c r="Y395" s="776"/>
      <c r="Z395" s="169">
        <f>IF($B$385="Лікар загальної практики - сімейний лікар",IF(Z389&lt;Законод!$C$22,0,(IF(AND(Z389&gt;=Законод!$I$22,Z389&lt;=Законод!$I$23),Z389-Законод!$H$23,IF('01_Доходи'!Z389&gt;=Законод!$I$22,Законод!$I$24,0)))),IF($B$385="Лікар-педіатр",IF(Z389&lt;Законод!$C$18,0,(IF(AND(Z389&gt;=Законод!$I$18,Z389&lt;=Законод!$I$19),Z389-Законод!$H$19,IF('01_Доходи'!Z389&gt;=Законод!$I$18,Законод!$H$20,0)))),IF($B$385="Лікар-терапевт",IF(Z389&lt;Законод!$C$26,0,(IF(AND(Z389&gt;=Законод!$I$26,Z389&lt;=Законод!$I$27),Z389-Законод!$H$27,IF('01_Доходи'!Z389&gt;=Законод!$I$26,Законод!$H$28,0)))),0)))</f>
        <v>0</v>
      </c>
      <c r="AA395" s="767"/>
      <c r="AB395" s="776" t="s">
        <v>158</v>
      </c>
      <c r="AC395" s="776"/>
      <c r="AD395" s="776"/>
      <c r="AE395" s="776"/>
      <c r="AF395" s="776"/>
      <c r="AG395" s="169">
        <f>IF($B$385="Лікар загальної практики - сімейний лікар",IF(AG389&lt;Законод!$C$22,0,(IF(AND(AG389&gt;=Законод!$I$22,AG389&lt;=Законод!$I$23),AG389-Законод!$H$23,IF('01_Доходи'!AG389&gt;=Законод!$I$22,Законод!$I$24,0)))),IF($B$385="Лікар-педіатр",IF(AG389&lt;Законод!$C$18,0,(IF(AND(AG389&gt;=Законод!$I$18,AG389&lt;=Законод!$I$19),AG389-Законод!$H$19,IF('01_Доходи'!AG389&gt;=Законод!$I$18,Законод!$H$20,0)))),IF($B$385="Лікар-терапевт",IF(AG389&lt;Законод!$C$26,0,(IF(AND(AG389&gt;=Законод!$I$26,AG389&lt;=Законод!$I$27),AG389-Законод!$H$27,IF('01_Доходи'!AG389&gt;=Законод!$I$26,Законод!$H$28,0)))),0)))</f>
        <v>0</v>
      </c>
      <c r="AH395" s="767"/>
      <c r="AI395" s="174"/>
      <c r="AJ395" s="771"/>
      <c r="AK395" s="774"/>
      <c r="AL395" s="774"/>
      <c r="AM395" s="758"/>
      <c r="AN395" s="183">
        <f>IF(B385="Лікар загальної практики - сімейний лікар",L395*Законод!$C$9/4*Законод!$I$16,IF(B385="Лікар-педіатр",L395*Законод!$C$9/4*Законод!$I$16,IF(B385="Лікар-терапевт",L395*Законод!$C$9/4*Законод!$I$16,0)))</f>
        <v>0</v>
      </c>
      <c r="AO395" s="183">
        <f>IF(B385="Лікар загальної практики - сімейний лікар",S395*Законод!$C$9/4*Законод!$I$16,IF(B385="Лікар-педіатр",S395*Законод!$C$9/4*Законод!$I$16,IF(B385="Лікар-терапевт",S395*Законод!$C$9/4*Законод!$I$16,0)))</f>
        <v>0</v>
      </c>
      <c r="AP395" s="183">
        <f>IF(B385="Лікар загальної практики - сімейний лікар",Z395*Законод!$C$9/4*Законод!$I$16,IF(B385="Лікар-педіатр",Z395*Законод!$C$9/4*Законод!$I$16,IF(B385="Лікар-терапевт",Z395*Законод!$C$9/4*Законод!$I$16,0)))</f>
        <v>0</v>
      </c>
      <c r="AQ395" s="183">
        <f>IF(B385="Лікар загальної практики - сімейний лікар",AG395*Законод!$C$9/4*Законод!$I$16,IF(B385="Лікар-педіатр",AG395*Законод!$C$9/4*Законод!$I$16,IF(B385="Лікар-терапевт",AG395*Законод!$C$9/4*Законод!$I$16,0)))</f>
        <v>0</v>
      </c>
      <c r="AR395" s="184">
        <f>SUM(AN395:AQ395)</f>
        <v>0</v>
      </c>
    </row>
    <row r="396" spans="1:44" s="191" customFormat="1" ht="31.9" hidden="1" customHeight="1" thickBot="1" x14ac:dyDescent="0.3">
      <c r="A396" s="186"/>
      <c r="B396" s="763"/>
      <c r="C396" s="764"/>
      <c r="D396" s="765"/>
      <c r="E396" s="765"/>
      <c r="F396" s="212" t="str">
        <f>IF(B385="Лікар-педіатр",Законод!$J$17,IF(B385="Лікар загальної практики - сімейний лікар",Законод!$J$21,IF(B385="Лікар-терапевт",Законод!$J$25,"х")))</f>
        <v>х</v>
      </c>
      <c r="G396" s="777" t="s">
        <v>158</v>
      </c>
      <c r="H396" s="777"/>
      <c r="I396" s="777"/>
      <c r="J396" s="777"/>
      <c r="K396" s="777"/>
      <c r="L396" s="169">
        <f>IF($B$385="Лікар загальної практики - сімейний лікар",IF(L389&gt;=Законод!$J$22,'01_Доходи'!L389-('01_Доходи'!L390+'01_Доходи'!L391+'01_Доходи'!L392+'01_Доходи'!L393+'01_Доходи'!L394+'01_Доходи'!L395),0),IF($B$385="Лікар-педіатр",IF(L389&gt;=Законод!$J$18,'01_Доходи'!L389-('01_Доходи'!L390+'01_Доходи'!L391+'01_Доходи'!L392+'01_Доходи'!L393+'01_Доходи'!L394+'01_Доходи'!L395),0),IF($B$385="Лікар-терапевт",IF('01_Доходи'!L389&gt;=Законод!$J$26,L389-Законод!$I$27,0),0)))</f>
        <v>0</v>
      </c>
      <c r="M396" s="767"/>
      <c r="N396" s="777" t="s">
        <v>158</v>
      </c>
      <c r="O396" s="777"/>
      <c r="P396" s="777"/>
      <c r="Q396" s="777"/>
      <c r="R396" s="777"/>
      <c r="S396" s="169">
        <f>IF($B$385="Лікар загальної практики - сімейний лікар",IF(S389&gt;=Законод!$J$22,'01_Доходи'!S389-('01_Доходи'!S390+'01_Доходи'!S391+'01_Доходи'!S392+'01_Доходи'!S393+'01_Доходи'!S394+'01_Доходи'!S395),0),IF($B$385="Лікар-педіатр",IF(S389&gt;=Законод!$J$18,'01_Доходи'!S389-('01_Доходи'!S390+'01_Доходи'!S391+'01_Доходи'!S392+'01_Доходи'!S393+'01_Доходи'!S394+'01_Доходи'!S395),0),IF($B$385="Лікар-терапевт",IF('01_Доходи'!S389&gt;=Законод!$J$26,S389-Законод!$I$27,0),0)))</f>
        <v>0</v>
      </c>
      <c r="T396" s="767"/>
      <c r="U396" s="777" t="s">
        <v>158</v>
      </c>
      <c r="V396" s="777"/>
      <c r="W396" s="777"/>
      <c r="X396" s="777"/>
      <c r="Y396" s="777"/>
      <c r="Z396" s="169">
        <f>IF($B$385="Лікар загальної практики - сімейний лікар",IF(Z389&gt;=Законод!$J$22,'01_Доходи'!Z389-('01_Доходи'!Z390+'01_Доходи'!Z391+'01_Доходи'!Z392+'01_Доходи'!Z393+'01_Доходи'!Z394+'01_Доходи'!Z395),0),IF($B$385="Лікар-педіатр",IF(Z389&gt;=Законод!$J$18,'01_Доходи'!Z389-('01_Доходи'!Z390+'01_Доходи'!Z391+'01_Доходи'!Z392+'01_Доходи'!Z393+'01_Доходи'!Z394+'01_Доходи'!Z395),0),IF($B$385="Лікар-терапевт",IF('01_Доходи'!Z389&gt;=Законод!$J$26,Z389-Законод!$I$27,0),0)))</f>
        <v>0</v>
      </c>
      <c r="AA396" s="767"/>
      <c r="AB396" s="777" t="s">
        <v>158</v>
      </c>
      <c r="AC396" s="777"/>
      <c r="AD396" s="777"/>
      <c r="AE396" s="777"/>
      <c r="AF396" s="777"/>
      <c r="AG396" s="169">
        <f>IF($B$385="Лікар загальної практики - сімейний лікар",IF(AG389&gt;=Законод!$J$22,'01_Доходи'!AG389-('01_Доходи'!AG390+'01_Доходи'!AG391+'01_Доходи'!AG392+'01_Доходи'!AG393+'01_Доходи'!AG394+'01_Доходи'!AG395),0),IF($B$385="Лікар-педіатр",IF(AG389&gt;=Законод!$J$18,'01_Доходи'!AG389-('01_Доходи'!AG390+'01_Доходи'!AG391+'01_Доходи'!AG392+'01_Доходи'!AG393+'01_Доходи'!AG394+'01_Доходи'!AG395),0),IF($B$385="Лікар-терапевт",IF('01_Доходи'!AG389&gt;=Законод!$J$26,AG389-Законод!$I$27,0),0)))</f>
        <v>0</v>
      </c>
      <c r="AH396" s="767"/>
      <c r="AI396" s="188"/>
      <c r="AJ396" s="772"/>
      <c r="AK396" s="775"/>
      <c r="AL396" s="775"/>
      <c r="AM396" s="759"/>
      <c r="AN396" s="189">
        <f>IF(B385="Лікар загальної практики - сімейний лікар",L396*Законод!$C$9/4*Законод!$J$16,IF(B385="Лікар-педіатр",L396*Законод!$C$9/4*Законод!$J$16,IF(B385="Лікар-терапевт",L396*Законод!$C$9/4*Законод!$J$16,0)))</f>
        <v>0</v>
      </c>
      <c r="AO396" s="189">
        <f>IF(B385="Лікар загальної практики - сімейний лікар",S396*Законод!$C$9/4*Законод!$J$16,IF(B385="Лікар-педіатр",S396*Законод!$C$9/4*Законод!$J$16,IF(B385="Лікар-терапевт",S396*Законод!$C$9/4*Законод!$J$16,0)))</f>
        <v>0</v>
      </c>
      <c r="AP396" s="189">
        <f>IF(B385="Лікар загальної практики - сімейний лікар",S396*Законод!$C$9/4*Законод!$J$16,IF(B385="Лікар-педіатр",S396*Законод!$C$9/4*Законод!$J$16,IF(B385="Лікар-терапевт",S396*Законод!$C$9/4*Законод!$J$16,0)))</f>
        <v>0</v>
      </c>
      <c r="AQ396" s="189">
        <f>IF(B385="Лікар загальної практики - сімейний лікар",AG396*Законод!$C$9/4*Законод!$J$16,IF(B385="Лікар-педіатр",AG396*Законод!$C$9/4*Законод!$J$16,IF(B385="Лікар-терапевт",AG396*Законод!$C$9/4*Законод!$J$16,0)))</f>
        <v>0</v>
      </c>
      <c r="AR396" s="190">
        <f t="shared" ref="AR396" si="83">SUM(AN396:AQ396)</f>
        <v>0</v>
      </c>
    </row>
    <row r="397" spans="1:44" s="220" customFormat="1" ht="23.45" hidden="1" customHeight="1" thickBot="1" x14ac:dyDescent="0.3">
      <c r="A397" s="216"/>
      <c r="B397" s="217"/>
      <c r="C397" s="217"/>
      <c r="D397" s="217"/>
      <c r="E397" s="217"/>
      <c r="F397" s="218"/>
      <c r="G397" s="219"/>
      <c r="H397" s="219"/>
      <c r="L397" s="221"/>
      <c r="N397" s="219"/>
      <c r="O397" s="219"/>
      <c r="S397" s="221"/>
      <c r="U397" s="219"/>
      <c r="V397" s="219"/>
      <c r="Z397" s="221"/>
      <c r="AB397" s="219"/>
      <c r="AC397" s="219"/>
      <c r="AG397" s="221"/>
      <c r="AM397" s="222"/>
      <c r="AR397" s="223"/>
    </row>
    <row r="398" spans="1:44" s="164" customFormat="1" ht="27.6" hidden="1" customHeight="1" x14ac:dyDescent="0.3">
      <c r="A398" s="167">
        <f>A385+1</f>
        <v>29</v>
      </c>
      <c r="B398" s="763"/>
      <c r="C398" s="764"/>
      <c r="D398" s="765"/>
      <c r="E398" s="765"/>
      <c r="F398" s="207" t="s">
        <v>422</v>
      </c>
      <c r="G398" s="169">
        <f>IF($B$398="Лікар-педіатр",G401*L398,IF($B$398="Лікар-терапевт","х",IF($B$398="Лікар загальної практики - сімейний лікар",G401*L398,0)))</f>
        <v>0</v>
      </c>
      <c r="H398" s="169">
        <f>IF($B$398="Лікар-педіатр",H401*L398,IF($B$398="Лікар-терапевт","х",IF($B$398="Лікар загальної практики - сімейний лікар",H401*L398,0)))</f>
        <v>0</v>
      </c>
      <c r="I398" s="169">
        <f>IF($B$398="Лікар-педіатр","x",IF($B$398="Лікар-терапевт",I401*L398,IF($B$398="Лікар загальної практики - сімейний лікар",I401*L398,0)))</f>
        <v>0</v>
      </c>
      <c r="J398" s="169">
        <f>IF($B$398="Лікар-педіатр","x",IF($B$398="Лікар-терапевт",J401*L398,IF($B$398="Лікар загальної практики - сімейний лікар",J401*L398,0)))</f>
        <v>0</v>
      </c>
      <c r="K398" s="169">
        <f>IF($B$398="Лікар-педіатр","x",IF($B$398="Лікар-терапевт",K401*L398,IF($B$398="Лікар загальної практики - сімейний лікар",K401*L398,0)))</f>
        <v>0</v>
      </c>
      <c r="L398" s="542"/>
      <c r="M398" s="767"/>
      <c r="N398" s="169">
        <f>IF($B$398="Лікар-педіатр",N401*S398,IF($B$398="Лікар-терапевт","х",IF($B$398="Лікар загальної практики - сімейний лікар",N401*S398,0)))</f>
        <v>0</v>
      </c>
      <c r="O398" s="169">
        <f>IF($B$398="Лікар-педіатр",O401*S398,IF($B$398="Лікар-терапевт","х",IF($B$398="Лікар загальної практики - сімейний лікар",O401*S398,0)))</f>
        <v>0</v>
      </c>
      <c r="P398" s="169">
        <f>IF($B$398="Лікар-педіатр","x",IF($B$398="Лікар-терапевт",P401*S398,IF($B$398="Лікар загальної практики - сімейний лікар",P401*S398,0)))</f>
        <v>0</v>
      </c>
      <c r="Q398" s="169">
        <f>IF($B$398="Лікар-педіатр","x",IF($B$398="Лікар-терапевт",Q401*S398,IF($B$398="Лікар загальної практики - сімейний лікар",Q401*S398,0)))</f>
        <v>0</v>
      </c>
      <c r="R398" s="169">
        <f>IF($B$398="Лікар-педіатр","x",IF($B$398="Лікар-терапевт",R401*S398,IF($B$398="Лікар загальної практики - сімейний лікар",R401*S398,0)))</f>
        <v>0</v>
      </c>
      <c r="S398" s="542"/>
      <c r="T398" s="767"/>
      <c r="U398" s="169">
        <f>IF($B$398="Лікар-педіатр",U401*Z398,IF($B$398="Лікар-терапевт","х",IF($B$398="Лікар загальної практики - сімейний лікар",U401*Z398,0)))</f>
        <v>0</v>
      </c>
      <c r="V398" s="169">
        <f>IF($B$398="Лікар-педіатр",V401*Z398,IF($B$398="Лікар-терапевт","х",IF($B$398="Лікар загальної практики - сімейний лікар",V401*Z398,0)))</f>
        <v>0</v>
      </c>
      <c r="W398" s="169">
        <f>IF($B$398="Лікар-педіатр","x",IF($B$398="Лікар-терапевт",W401*Z398,IF($B$398="Лікар загальної практики - сімейний лікар",W401*Z398,0)))</f>
        <v>0</v>
      </c>
      <c r="X398" s="169">
        <f>IF($B$398="Лікар-педіатр","x",IF($B$398="Лікар-терапевт",X401*Z398,IF($B$398="Лікар загальної практики - сімейний лікар",X401*Z398,0)))</f>
        <v>0</v>
      </c>
      <c r="Y398" s="169">
        <f>IF($B$398="Лікар-педіатр","x",IF($B$398="Лікар-терапевт",Y401*Z398,IF($B$398="Лікар загальної практики - сімейний лікар",Y401*Z398,0)))</f>
        <v>0</v>
      </c>
      <c r="Z398" s="542"/>
      <c r="AA398" s="767"/>
      <c r="AB398" s="169">
        <f>IF($B$398="Лікар-педіатр",AB401*AG398,IF($B$398="Лікар-терапевт","х",IF($B$398="Лікар загальної практики - сімейний лікар",AB401*AG398,0)))</f>
        <v>0</v>
      </c>
      <c r="AC398" s="169">
        <f>IF($B$398="Лікар-педіатр",AC401*AG398,IF($B$398="Лікар-терапевт","х",IF($B$398="Лікар загальної практики - сімейний лікар",AC401*AG398,0)))</f>
        <v>0</v>
      </c>
      <c r="AD398" s="169">
        <f>IF($B$398="Лікар-педіатр","x",IF($B$398="Лікар-терапевт",AD401*AG398,IF($B$398="Лікар загальної практики - сімейний лікар",AD401*AG398,0)))</f>
        <v>0</v>
      </c>
      <c r="AE398" s="169">
        <f>IF($B$398="Лікар-педіатр","x",IF($B$398="Лікар-терапевт",AE401*AG398,IF($B$398="Лікар загальної практики - сімейний лікар",AE401*AG398,0)))</f>
        <v>0</v>
      </c>
      <c r="AF398" s="169">
        <f>IF($B$398="Лікар-педіатр","x",IF($B$398="Лікар-терапевт",AF401*AG398,IF($B$398="Лікар загальної практики - сімейний лікар",AF401*AG398,0)))</f>
        <v>0</v>
      </c>
      <c r="AG398" s="542"/>
      <c r="AH398" s="767"/>
      <c r="AI398" s="525">
        <f>A398</f>
        <v>29</v>
      </c>
      <c r="AJ398" s="770">
        <f>B398</f>
        <v>0</v>
      </c>
      <c r="AK398" s="773">
        <f>C398</f>
        <v>0</v>
      </c>
      <c r="AL398" s="773">
        <f>D398</f>
        <v>0</v>
      </c>
      <c r="AM398" s="760" t="s">
        <v>568</v>
      </c>
      <c r="AN398" s="778">
        <f>SUM(AN403:AN409)</f>
        <v>0</v>
      </c>
      <c r="AO398" s="778">
        <f>SUM(AO403:AO409)</f>
        <v>0</v>
      </c>
      <c r="AP398" s="778">
        <f>SUM(AP403:AP409)</f>
        <v>0</v>
      </c>
      <c r="AQ398" s="778">
        <f>SUM(AQ403:AQ409)</f>
        <v>0</v>
      </c>
      <c r="AR398" s="781">
        <f>SUM(AN398:AQ402)</f>
        <v>0</v>
      </c>
    </row>
    <row r="399" spans="1:44" s="52" customFormat="1" ht="28.15" hidden="1" customHeight="1" x14ac:dyDescent="0.25">
      <c r="A399" s="170"/>
      <c r="B399" s="763"/>
      <c r="C399" s="764"/>
      <c r="D399" s="765"/>
      <c r="E399" s="765"/>
      <c r="F399" s="207" t="s">
        <v>423</v>
      </c>
      <c r="G399" s="169">
        <f>IF($B$398="Лікар-педіатр",G401*L399,IF($B$398="Лікар-терапевт","х",IF($B$398="Лікар загальної практики - сімейний лікар",G401*L399,0)))</f>
        <v>0</v>
      </c>
      <c r="H399" s="169">
        <f>IF($B$398="Лікар-педіатр",H401*L399,IF($B$398="Лікар-терапевт","х",IF($B$398="Лікар загальної практики - сімейний лікар",H401*L399,0)))</f>
        <v>0</v>
      </c>
      <c r="I399" s="169">
        <f>IF($B$398="Лікар-педіатр","x",IF($B$398="Лікар-терапевт",I401*L399,IF($B$398="Лікар загальної практики - сімейний лікар",I401*L399,0)))</f>
        <v>0</v>
      </c>
      <c r="J399" s="169">
        <f>IF($B$398="Лікар-педіатр","x",IF($B$398="Лікар-терапевт",J401*L399,IF($B$398="Лікар загальної практики - сімейний лікар",J401*L399,0)))</f>
        <v>0</v>
      </c>
      <c r="K399" s="169">
        <f>IF($B$398="Лікар-педіатр","x",IF($B$398="Лікар-терапевт",K401*L399,IF($B$398="Лікар загальної практики - сімейний лікар",K401*L399,0)))</f>
        <v>0</v>
      </c>
      <c r="L399" s="542"/>
      <c r="M399" s="767"/>
      <c r="N399" s="169">
        <f>IF($B$398="Лікар-педіатр",N401*S399,IF($B$398="Лікар-терапевт","х",IF($B$398="Лікар загальної практики - сімейний лікар",N401*S399,0)))</f>
        <v>0</v>
      </c>
      <c r="O399" s="169">
        <f>IF($B$398="Лікар-педіатр",O401*S399,IF($B$398="Лікар-терапевт","х",IF($B$398="Лікар загальної практики - сімейний лікар",O401*S399,0)))</f>
        <v>0</v>
      </c>
      <c r="P399" s="169">
        <f>IF($B$398="Лікар-педіатр","x",IF($B$398="Лікар-терапевт",P401*S399,IF($B$398="Лікар загальної практики - сімейний лікар",P401*S399,0)))</f>
        <v>0</v>
      </c>
      <c r="Q399" s="169">
        <f>IF($B$398="Лікар-педіатр","x",IF($B$398="Лікар-терапевт",Q401*S399,IF($B$398="Лікар загальної практики - сімейний лікар",Q401*S399,0)))</f>
        <v>0</v>
      </c>
      <c r="R399" s="169">
        <f>IF($B$398="Лікар-педіатр","x",IF($B$398="Лікар-терапевт",R401*S399,IF($B$398="Лікар загальної практики - сімейний лікар",R401*S399,0)))</f>
        <v>0</v>
      </c>
      <c r="S399" s="542"/>
      <c r="T399" s="767"/>
      <c r="U399" s="169">
        <f>IF($B$398="Лікар-педіатр",U401*Z399,IF($B$398="Лікар-терапевт","х",IF($B$398="Лікар загальної практики - сімейний лікар",U401*Z399,0)))</f>
        <v>0</v>
      </c>
      <c r="V399" s="169">
        <f>IF($B$398="Лікар-педіатр",V401*Z399,IF($B$398="Лікар-терапевт","х",IF($B$398="Лікар загальної практики - сімейний лікар",V401*Z399,0)))</f>
        <v>0</v>
      </c>
      <c r="W399" s="169">
        <f>IF($B$398="Лікар-педіатр","x",IF($B$398="Лікар-терапевт",W401*Z399,IF($B$398="Лікар загальної практики - сімейний лікар",W401*Z399,0)))</f>
        <v>0</v>
      </c>
      <c r="X399" s="169">
        <f>IF($B$398="Лікар-педіатр","x",IF($B$398="Лікар-терапевт",X401*Z399,IF($B$398="Лікар загальної практики - сімейний лікар",X401*Z399,0)))</f>
        <v>0</v>
      </c>
      <c r="Y399" s="169">
        <f>IF($B$398="Лікар-педіатр","x",IF($B$398="Лікар-терапевт",Y401*Z399,IF($B$398="Лікар загальної практики - сімейний лікар",Y401*Z399,0)))</f>
        <v>0</v>
      </c>
      <c r="Z399" s="542"/>
      <c r="AA399" s="767"/>
      <c r="AB399" s="169">
        <f>IF($B$398="Лікар-педіатр",AB401*AG399,IF($B$398="Лікар-терапевт","х",IF($B$398="Лікар загальної практики - сімейний лікар",AB401*AG399,0)))</f>
        <v>0</v>
      </c>
      <c r="AC399" s="169">
        <f>IF($B$398="Лікар-педіатр",AC401*AG399,IF($B$398="Лікар-терапевт","х",IF($B$398="Лікар загальної практики - сімейний лікар",AC401*AG399,0)))</f>
        <v>0</v>
      </c>
      <c r="AD399" s="169">
        <f>IF($B$398="Лікар-педіатр","x",IF($B$398="Лікар-терапевт",AD401*AG399,IF($B$398="Лікар загальної практики - сімейний лікар",AD401*AG399,0)))</f>
        <v>0</v>
      </c>
      <c r="AE399" s="169">
        <f>IF($B$398="Лікар-педіатр","x",IF($B$398="Лікар-терапевт",AE401*AG399,IF($B$398="Лікар загальної практики - сімейний лікар",AE401*AG399,0)))</f>
        <v>0</v>
      </c>
      <c r="AF399" s="169">
        <f>IF($B$398="Лікар-педіатр","x",IF($B$398="Лікар-терапевт",AF401*AG399,IF($B$398="Лікар загальної практики - сімейний лікар",AF401*AG399,0)))</f>
        <v>0</v>
      </c>
      <c r="AG399" s="542"/>
      <c r="AH399" s="767"/>
      <c r="AI399" s="171"/>
      <c r="AJ399" s="771"/>
      <c r="AK399" s="774"/>
      <c r="AL399" s="774"/>
      <c r="AM399" s="761"/>
      <c r="AN399" s="779"/>
      <c r="AO399" s="779"/>
      <c r="AP399" s="779"/>
      <c r="AQ399" s="779"/>
      <c r="AR399" s="782"/>
    </row>
    <row r="400" spans="1:44" s="92" customFormat="1" ht="31.15" hidden="1" customHeight="1" x14ac:dyDescent="0.25">
      <c r="A400" s="213"/>
      <c r="B400" s="763"/>
      <c r="C400" s="764"/>
      <c r="D400" s="765"/>
      <c r="E400" s="765"/>
      <c r="F400" s="214" t="s">
        <v>424</v>
      </c>
      <c r="G400" s="172">
        <f>IF(B398="Лікар загальної практики - сімейний лікар"," ",IF(B398="Лікар-педіатр"," ",IF(B398="Лікар-терапевт","х",0)))</f>
        <v>0</v>
      </c>
      <c r="H400" s="172">
        <f>IF(B398="Лікар загальної практики - сімейний лікар"," ",IF(B398="Лікар-педіатр"," ",IF(B398="Лікар-терапевт","х",0)))</f>
        <v>0</v>
      </c>
      <c r="I400" s="172">
        <f>IF(B398="Лікар загальної практики - сімейний лікар"," ",IF(B398="Лікар-педіатр","х",IF(B398="Лікар-терапевт"," ",0)))</f>
        <v>0</v>
      </c>
      <c r="J400" s="172">
        <f>IF(B398="Лікар загальної практики - сімейний лікар"," ",IF(B398="Лікар-педіатр","х",IF(B398="Лікар-терапевт"," ",0)))</f>
        <v>0</v>
      </c>
      <c r="K400" s="172">
        <f>IF(B398="Лікар загальної практики - сімейний лікар"," ",IF(B398="Лікар-педіатр","х",IF(B398="Лікар-терапевт"," ",0)))</f>
        <v>0</v>
      </c>
      <c r="L400" s="173">
        <f>SUM(G400:K400)</f>
        <v>0</v>
      </c>
      <c r="M400" s="767"/>
      <c r="N400" s="172">
        <f>IF(B398="Лікар загальної практики - сімейний лікар"," ",IF(B398="Лікар-педіатр"," ",IF(B398="Лікар-терапевт","х",0)))</f>
        <v>0</v>
      </c>
      <c r="O400" s="172">
        <f>IF(B398="Лікар загальної практики - сімейний лікар"," ",IF(B398="Лікар-педіатр"," ",IF(B398="Лікар-терапевт","х",0)))</f>
        <v>0</v>
      </c>
      <c r="P400" s="172">
        <f>IF(B398="Лікар загальної практики - сімейний лікар"," ",IF(B398="Лікар-педіатр","х",IF(B398="Лікар-терапевт"," ",0)))</f>
        <v>0</v>
      </c>
      <c r="Q400" s="172">
        <f>IF(B398="Лікар загальної практики - сімейний лікар"," ",IF(B398="Лікар-педіатр","х",IF(B398="Лікар-терапевт"," ",0)))</f>
        <v>0</v>
      </c>
      <c r="R400" s="172">
        <f>IF(B398="Лікар загальної практики - сімейний лікар"," ",IF(B398="Лікар-педіатр","х",IF(B398="Лікар-терапевт"," ",0)))</f>
        <v>0</v>
      </c>
      <c r="S400" s="173">
        <f>SUM(N400:R400)</f>
        <v>0</v>
      </c>
      <c r="T400" s="767"/>
      <c r="U400" s="172">
        <f>IF(B398="Лікар загальної практики - сімейний лікар"," ",IF(B398="Лікар-педіатр"," ",IF(B398="Лікар-терапевт","х",0)))</f>
        <v>0</v>
      </c>
      <c r="V400" s="172">
        <f>IF(B398="Лікар загальної практики - сімейний лікар"," ",IF(B398="Лікар-педіатр"," ",IF(B398="Лікар-терапевт","х",0)))</f>
        <v>0</v>
      </c>
      <c r="W400" s="172">
        <f>IF(B398="Лікар загальної практики - сімейний лікар"," ",IF(B398="Лікар-педіатр","х",IF(B398="Лікар-терапевт"," ",0)))</f>
        <v>0</v>
      </c>
      <c r="X400" s="172">
        <f>IF(B398="Лікар загальної практики - сімейний лікар"," ",IF(B398="Лікар-педіатр","х",IF(B398="Лікар-терапевт"," ",0)))</f>
        <v>0</v>
      </c>
      <c r="Y400" s="172">
        <f>IF(B398="Лікар загальної практики - сімейний лікар"," ",IF(B398="Лікар-педіатр","х",IF(B398="Лікар-терапевт"," ",0)))</f>
        <v>0</v>
      </c>
      <c r="Z400" s="173">
        <f>SUM(U400:Y400)</f>
        <v>0</v>
      </c>
      <c r="AA400" s="767"/>
      <c r="AB400" s="172">
        <f>IF(B398="Лікар загальної практики - сімейний лікар"," ",IF(B398="Лікар-педіатр"," ",IF(B398="Лікар-терапевт","х",0)))</f>
        <v>0</v>
      </c>
      <c r="AC400" s="172">
        <f>IF(B398="Лікар загальної практики - сімейний лікар"," ",IF(B398="Лікар-педіатр"," ",IF(B398="Лікар-терапевт","х",0)))</f>
        <v>0</v>
      </c>
      <c r="AD400" s="172">
        <f>IF(B398="Лікар загальної практики - сімейний лікар"," ",IF(B398="Лікар-педіатр","х",IF(B398="Лікар-терапевт"," ",0)))</f>
        <v>0</v>
      </c>
      <c r="AE400" s="172">
        <f>IF(B398="Лікар загальної практики - сімейний лікар"," ",IF(B398="Лікар-педіатр","х",IF(B398="Лікар-терапевт"," ",0)))</f>
        <v>0</v>
      </c>
      <c r="AF400" s="172">
        <f>IF(B398="Лікар загальної практики - сімейний лікар"," ",IF(B398="Лікар-педіатр","х",IF(B398="Лікар-терапевт"," ",0)))</f>
        <v>0</v>
      </c>
      <c r="AG400" s="173">
        <f>SUM(AB400:AF400)</f>
        <v>0</v>
      </c>
      <c r="AH400" s="767"/>
      <c r="AI400" s="215"/>
      <c r="AJ400" s="771"/>
      <c r="AK400" s="774"/>
      <c r="AL400" s="774"/>
      <c r="AM400" s="761"/>
      <c r="AN400" s="779"/>
      <c r="AO400" s="779"/>
      <c r="AP400" s="779"/>
      <c r="AQ400" s="779"/>
      <c r="AR400" s="782"/>
    </row>
    <row r="401" spans="1:44" s="52" customFormat="1" ht="31.9" hidden="1" customHeight="1" thickBot="1" x14ac:dyDescent="0.3">
      <c r="A401" s="170"/>
      <c r="B401" s="763"/>
      <c r="C401" s="764"/>
      <c r="D401" s="765"/>
      <c r="E401" s="765"/>
      <c r="F401" s="209" t="s">
        <v>161</v>
      </c>
      <c r="G401" s="176">
        <f>IF($B$398="Лікар-педіатр",G400/L400,IF($B$398="Лікар-терапевт","х",IF($B$398="Лікар загальної практики - сімейний лікар",G400/L400,0)))</f>
        <v>0</v>
      </c>
      <c r="H401" s="176">
        <f>IF($B$398="Лікар-педіатр",H400/L400,IF($B$398="Лікар-терапевт","х",IF($B$398="Лікар загальної практики - сімейний лікар",H400/L400,0)))</f>
        <v>0</v>
      </c>
      <c r="I401" s="176">
        <f>IF($B$398="Лікар-педіатр","x",IF($B$398="Лікар-терапевт",I400/L400,IF($B$398="Лікар загальної практики - сімейний лікар",I400/L400,0)))</f>
        <v>0</v>
      </c>
      <c r="J401" s="176">
        <f>IF($B$398="Лікар-педіатр","x",IF($B$398="Лікар-терапевт",J400/L400,IF($B$398="Лікар загальної практики - сімейний лікар",J400/L400,0)))</f>
        <v>0</v>
      </c>
      <c r="K401" s="176">
        <f>IF($B$398="Лікар-педіатр","x",IF($B$398="Лікар-терапевт",K400/L400,IF($B$398="Лікар загальної практики - сімейний лікар",K400/L400,0)))</f>
        <v>0</v>
      </c>
      <c r="L401" s="176">
        <f>SUM(G401:K401)</f>
        <v>0</v>
      </c>
      <c r="M401" s="767"/>
      <c r="N401" s="176">
        <f>IF($B$398="Лікар-педіатр",N400/S400,IF($B$398="Лікар-терапевт","х",IF($B$398="Лікар загальної практики - сімейний лікар",N400/S400,0)))</f>
        <v>0</v>
      </c>
      <c r="O401" s="176">
        <f>IF($B$398="Лікар-педіатр",O400/S400,IF($B$398="Лікар-терапевт","х",IF($B$398="Лікар загальної практики - сімейний лікар",O400/S400,0)))</f>
        <v>0</v>
      </c>
      <c r="P401" s="176">
        <f>IF($B$398="Лікар-педіатр","x",IF($B$398="Лікар-терапевт",P400/S400,IF($B$398="Лікар загальної практики - сімейний лікар",P400/S400,0)))</f>
        <v>0</v>
      </c>
      <c r="Q401" s="176">
        <f>IF($B$398="Лікар-педіатр","x",IF($B$398="Лікар-терапевт",Q400/S400,IF($B$398="Лікар загальної практики - сімейний лікар",Q400/S400,0)))</f>
        <v>0</v>
      </c>
      <c r="R401" s="176">
        <f>IF($B$398="Лікар-педіатр","x",IF($B$398="Лікар-терапевт",R400/S400,IF($B$398="Лікар загальної практики - сімейний лікар",R400/S400,0)))</f>
        <v>0</v>
      </c>
      <c r="S401" s="176">
        <f>SUM(N401:R401)</f>
        <v>0</v>
      </c>
      <c r="T401" s="767"/>
      <c r="U401" s="176">
        <f>IF($B$398="Лікар-педіатр",U400/Z400,IF($B$398="Лікар-терапевт","х",IF($B$398="Лікар загальної практики - сімейний лікар",U400/Z400,0)))</f>
        <v>0</v>
      </c>
      <c r="V401" s="176">
        <f>IF($B$398="Лікар-педіатр",V400/Z400,IF($B$398="Лікар-терапевт","х",IF($B$398="Лікар загальної практики - сімейний лікар",V400/Z400,0)))</f>
        <v>0</v>
      </c>
      <c r="W401" s="176">
        <f>IF($B$398="Лікар-педіатр","x",IF($B$398="Лікар-терапевт",W400/Z400,IF($B$398="Лікар загальної практики - сімейний лікар",W400/Z400,0)))</f>
        <v>0</v>
      </c>
      <c r="X401" s="176">
        <f>IF($B$398="Лікар-педіатр","x",IF($B$398="Лікар-терапевт",X400/Z400,IF($B$398="Лікар загальної практики - сімейний лікар",X400/Z400,0)))</f>
        <v>0</v>
      </c>
      <c r="Y401" s="176">
        <f>IF($B$398="Лікар-педіатр","x",IF($B$398="Лікар-терапевт",Y400/Z400,IF($B$398="Лікар загальної практики - сімейний лікар",Y400/Z400,0)))</f>
        <v>0</v>
      </c>
      <c r="Z401" s="176">
        <f>SUM(U401:Y401)</f>
        <v>0</v>
      </c>
      <c r="AA401" s="767"/>
      <c r="AB401" s="176">
        <f>IF($B$398="Лікар-педіатр",AB400/AG400,IF($B$398="Лікар-терапевт","х",IF($B$398="Лікар загальної практики - сімейний лікар",AB400/AG400,0)))</f>
        <v>0</v>
      </c>
      <c r="AC401" s="176">
        <f>IF($B$398="Лікар-педіатр",AC400/AG400,IF($B$398="Лікар-терапевт","х",IF($B$398="Лікар загальної практики - сімейний лікар",AC400/AG400,0)))</f>
        <v>0</v>
      </c>
      <c r="AD401" s="176">
        <f>IF($B$398="Лікар-педіатр","x",IF($B$398="Лікар-терапевт",AD400/AG400,IF($B$398="Лікар загальної практики - сімейний лікар",AD400/AG400,0)))</f>
        <v>0</v>
      </c>
      <c r="AE401" s="176">
        <f>IF($B$398="Лікар-педіатр","x",IF($B$398="Лікар-терапевт",AE400/AG400,IF($B$398="Лікар загальної практики - сімейний лікар",AE400/AG400,0)))</f>
        <v>0</v>
      </c>
      <c r="AF401" s="176">
        <f>IF($B$398="Лікар-педіатр","x",IF($B$398="Лікар-терапевт",AF400/AG400,IF($B$398="Лікар загальної практики - сімейний лікар",AF400/AG400,0)))</f>
        <v>0</v>
      </c>
      <c r="AG401" s="176">
        <f>SUM(AB401:AF401)</f>
        <v>0</v>
      </c>
      <c r="AH401" s="767"/>
      <c r="AI401" s="174"/>
      <c r="AJ401" s="771"/>
      <c r="AK401" s="774"/>
      <c r="AL401" s="774"/>
      <c r="AM401" s="761"/>
      <c r="AN401" s="779"/>
      <c r="AO401" s="779"/>
      <c r="AP401" s="779"/>
      <c r="AQ401" s="779"/>
      <c r="AR401" s="782"/>
    </row>
    <row r="402" spans="1:44" s="52" customFormat="1" ht="45" hidden="1" customHeight="1" thickBot="1" x14ac:dyDescent="0.3">
      <c r="A402" s="170"/>
      <c r="B402" s="763"/>
      <c r="C402" s="764"/>
      <c r="D402" s="765"/>
      <c r="E402" s="766"/>
      <c r="F402" s="177" t="s">
        <v>425</v>
      </c>
      <c r="G402" s="178">
        <f>IF($B$398="Лікар загальної практики - сімейний лікар",AVERAGE(G398:G400),IF($B$398="Лікар-педіатр",AVERAGE(G398:G400),IF($B$398="Лікар-терапевт","х",0)))</f>
        <v>0</v>
      </c>
      <c r="H402" s="178">
        <f>IF($B$398="Лікар загальної практики - сімейний лікар",AVERAGE(H398:H400),IF($B$398="Лікар-педіатр",AVERAGE(H398:H400),IF($B$398="Лікар-терапевт","х",0)))</f>
        <v>0</v>
      </c>
      <c r="I402" s="178">
        <f>IF($B$398="Лікар загальної практики - сімейний лікар",AVERAGE(I398:I400),IF($B$398="Лікар-педіатр","x",IF($B$398="Лікар-терапевт",AVERAGE(I398:I400),0)))</f>
        <v>0</v>
      </c>
      <c r="J402" s="178">
        <f>IF($B$398="Лікар загальної практики - сімейний лікар",AVERAGE(J398:J400),IF($B$398="Лікар-педіатр","x",IF($B$398="Лікар-терапевт",AVERAGE(J398:J400),0)))</f>
        <v>0</v>
      </c>
      <c r="K402" s="178">
        <f>IF($B$398="Лікар загальної практики - сімейний лікар",AVERAGE(K398:K400),IF($B$398="Лікар-педіатр","x",IF($B$398="Лікар-терапевт",AVERAGE(K398:K400),0)))</f>
        <v>0</v>
      </c>
      <c r="L402" s="179">
        <f>SUM(G402:K402)</f>
        <v>0</v>
      </c>
      <c r="M402" s="768"/>
      <c r="N402" s="178">
        <f>IF($B$398="Лікар загальної практики - сімейний лікар",AVERAGE(N398:N400),IF($B$398="Лікар-педіатр",AVERAGE(N398:N400),IF($B$398="Лікар-терапевт","х",0)))</f>
        <v>0</v>
      </c>
      <c r="O402" s="178">
        <f>IF($B$398="Лікар загальної практики - сімейний лікар",AVERAGE(O398:O400),IF($B$398="Лікар-педіатр",AVERAGE(O398:O400),IF($B$398="Лікар-терапевт","х",0)))</f>
        <v>0</v>
      </c>
      <c r="P402" s="178">
        <f>IF($B$398="Лікар загальної практики - сімейний лікар",AVERAGE(P398:P400),IF($B$398="Лікар-педіатр","x",IF($B$398="Лікар-терапевт",AVERAGE(P398:P400),0)))</f>
        <v>0</v>
      </c>
      <c r="Q402" s="178">
        <f>IF($B$398="Лікар загальної практики - сімейний лікар",AVERAGE(Q398:Q400),IF($B$398="Лікар-педіатр","x",IF($B$398="Лікар-терапевт",AVERAGE(Q398:Q400),0)))</f>
        <v>0</v>
      </c>
      <c r="R402" s="178">
        <f>IF($B$398="Лікар загальної практики - сімейний лікар",AVERAGE(R398:R400),IF($B$398="Лікар-педіатр","x",IF($B$398="Лікар-терапевт",AVERAGE(R398:R400),0)))</f>
        <v>0</v>
      </c>
      <c r="S402" s="179">
        <f>SUM(N402:R402)</f>
        <v>0</v>
      </c>
      <c r="T402" s="768"/>
      <c r="U402" s="178">
        <f>IF($B$398="Лікар загальної практики - сімейний лікар",AVERAGE(U398:U400),IF($B$398="Лікар-педіатр",AVERAGE(U398:U400),IF($B$398="Лікар-терапевт","х",0)))</f>
        <v>0</v>
      </c>
      <c r="V402" s="178">
        <f>IF($B$398="Лікар загальної практики - сімейний лікар",AVERAGE(V398:V400),IF($B$398="Лікар-педіатр",AVERAGE(V398:V400),IF($B$398="Лікар-терапевт","х",0)))</f>
        <v>0</v>
      </c>
      <c r="W402" s="178">
        <f>IF($B$398="Лікар загальної практики - сімейний лікар",AVERAGE(W398:W400),IF($B$398="Лікар-педіатр","x",IF($B$398="Лікар-терапевт",AVERAGE(W398:W400),0)))</f>
        <v>0</v>
      </c>
      <c r="X402" s="178">
        <f>IF($B$398="Лікар загальної практики - сімейний лікар",AVERAGE(X398:X400),IF($B$398="Лікар-педіатр","x",IF($B$398="Лікар-терапевт",AVERAGE(X398:X400),0)))</f>
        <v>0</v>
      </c>
      <c r="Y402" s="178">
        <f>IF($B$398="Лікар загальної практики - сімейний лікар",AVERAGE(Y398:Y400),IF($B$398="Лікар-педіатр","x",IF($B$398="Лікар-терапевт",AVERAGE(Y398:Y400),0)))</f>
        <v>0</v>
      </c>
      <c r="Z402" s="179">
        <f>SUM(U402:Y402)</f>
        <v>0</v>
      </c>
      <c r="AA402" s="768"/>
      <c r="AB402" s="178">
        <f>IF($B$398="Лікар загальної практики - сімейний лікар",AVERAGE(AB398:AB400),IF($B$398="Лікар-педіатр",AVERAGE(AB398:AB400),IF($B$398="Лікар-терапевт","х",0)))</f>
        <v>0</v>
      </c>
      <c r="AC402" s="178">
        <f>IF($B$398="Лікар загальної практики - сімейний лікар",AVERAGE(AC398:AC400),IF($B$398="Лікар-педіатр",AVERAGE(AC398:AC400),IF($B$398="Лікар-терапевт","х",0)))</f>
        <v>0</v>
      </c>
      <c r="AD402" s="178">
        <f>IF($B$398="Лікар загальної практики - сімейний лікар",AVERAGE(AD398:AD400),IF($B$398="Лікар-педіатр","x",IF($B$398="Лікар-терапевт",AVERAGE(AD398:AD400),0)))</f>
        <v>0</v>
      </c>
      <c r="AE402" s="178">
        <f>IF($B$398="Лікар загальної практики - сімейний лікар",AVERAGE(AE398:AE400),IF($B$398="Лікар-педіатр","x",IF($B$398="Лікар-терапевт",AVERAGE(AE398:AE400),0)))</f>
        <v>0</v>
      </c>
      <c r="AF402" s="178">
        <f>IF($B$398="Лікар загальної практики - сімейний лікар",AVERAGE(AF398:AF400),IF($B$398="Лікар-педіатр","x",IF($B$398="Лікар-терапевт",AVERAGE(AF398:AF400),0)))</f>
        <v>0</v>
      </c>
      <c r="AG402" s="179">
        <f>SUM(AB402:AF402)</f>
        <v>0</v>
      </c>
      <c r="AH402" s="769"/>
      <c r="AI402" s="174"/>
      <c r="AJ402" s="771"/>
      <c r="AK402" s="774"/>
      <c r="AL402" s="774"/>
      <c r="AM402" s="762"/>
      <c r="AN402" s="780"/>
      <c r="AO402" s="780"/>
      <c r="AP402" s="780"/>
      <c r="AQ402" s="780"/>
      <c r="AR402" s="783"/>
    </row>
    <row r="403" spans="1:44" s="52" customFormat="1" ht="40.5" hidden="1" x14ac:dyDescent="0.25">
      <c r="A403" s="170"/>
      <c r="B403" s="763"/>
      <c r="C403" s="764"/>
      <c r="D403" s="765"/>
      <c r="E403" s="765"/>
      <c r="F403" s="210" t="str">
        <f>IF(B398="Лікар-педіатр",Законод!$C$17,IF(B398="Лікар загальної практики - сімейний лікар",Законод!$C$21,IF(B398="Лікар-терапевт",Законод!$C$25,"х")))</f>
        <v>х</v>
      </c>
      <c r="G403" s="181">
        <f>IF($B$398="Лікар загальної практики - сімейний лікар",IF(L402&lt;=Законод!$C$22,G402,Законод!$C$22*'01_Доходи'!G401),IF($B$398="Лікар-педіатр",IF(L402&lt;=Законод!$C$18,G402,Законод!$C$18*'01_Доходи'!G401),IF($B$398="Лікар-терапевт","x",0)))</f>
        <v>0</v>
      </c>
      <c r="H403" s="181">
        <f>IF($B$398="Лікар загальної практики - сімейний лікар",IF(L402&lt;=Законод!$C$22,H402,Законод!$C$22*'01_Доходи'!H401),IF($B$398="Лікар-педіатр",IF(L402&lt;=Законод!$C$18,H402,Законод!$C$18*'01_Доходи'!H401),IF($B$398="Лікар-терапевт","x",0)))</f>
        <v>0</v>
      </c>
      <c r="I403" s="181">
        <f>IF($B$398="Лікар загальної практики - сімейний лікар",IF(L402&lt;=Законод!$C$22,I402,Законод!$C$22*'01_Доходи'!I401),IF($B$398="Лікар-педіатр","x",IF($B$398="Лікар-терапевт",IF(L402&lt;=Законод!$C$26,I402,Законод!$C$26*'01_Доходи'!I401),0)))</f>
        <v>0</v>
      </c>
      <c r="J403" s="181">
        <f>IF($B$398="Лікар загальної практики - сімейний лікар",IF(L402&lt;=Законод!$C$22,J402,Законод!$C$22*'01_Доходи'!J401),IF($B$398="Лікар-педіатр","x",IF($B$398="Лікар-терапевт",IF(L402&lt;=Законод!$C$26,J402,Законод!$C$26*'01_Доходи'!J401),0)))</f>
        <v>0</v>
      </c>
      <c r="K403" s="181">
        <f>IF($B$398="Лікар загальної практики - сімейний лікар",IF(L402&lt;=Законод!$C$22,K402,Законод!$C$22*'01_Доходи'!K401),IF($B$398="Лікар-педіатр","x",IF($B$398="Лікар-терапевт",IF(L402&lt;=Законод!$C$26,K402,Законод!$C$26*'01_Доходи'!K401),0)))</f>
        <v>0</v>
      </c>
      <c r="L403" s="182">
        <f>SUM(G403:K403)</f>
        <v>0</v>
      </c>
      <c r="M403" s="767"/>
      <c r="N403" s="181">
        <f>IF($B$398="Лікар загальної практики - сімейний лікар",IF(S402&lt;=Законод!$C$22,N402,Законод!$C$22*'01_Доходи'!N401),IF($B$398="Лікар-педіатр",IF(S402&lt;=Законод!$C$18,N402,Законод!$C$18*'01_Доходи'!N401),IF($B$398="Лікар-терапевт","x",0)))</f>
        <v>0</v>
      </c>
      <c r="O403" s="181">
        <f>IF($B$398="Лікар загальної практики - сімейний лікар",IF(S402&lt;=Законод!$C$22,O402,Законод!$C$22*'01_Доходи'!O401),IF($B$398="Лікар-педіатр",IF(S402&lt;=Законод!$C$18,O402,Законод!$C$18*'01_Доходи'!O401),IF($B$398="Лікар-терапевт","x",0)))</f>
        <v>0</v>
      </c>
      <c r="P403" s="181">
        <f>IF($B$398="Лікар загальної практики - сімейний лікар",IF(S402&lt;=Законод!$C$22,P402,Законод!$C$22*'01_Доходи'!P401),IF($B$398="Лікар-педіатр","x",IF($B$398="Лікар-терапевт",IF(S402&lt;=Законод!$C$26,P402,Законод!$C$26*'01_Доходи'!P401),0)))</f>
        <v>0</v>
      </c>
      <c r="Q403" s="181">
        <f>IF($B$398="Лікар загальної практики - сімейний лікар",IF(S402&lt;=Законод!$C$22,Q402,Законод!$C$22*'01_Доходи'!Q401),IF($B$398="Лікар-педіатр","x",IF($B$398="Лікар-терапевт",IF(S402&lt;=Законод!$C$26,Q402,Законод!$C$26*'01_Доходи'!Q401),0)))</f>
        <v>0</v>
      </c>
      <c r="R403" s="181">
        <f>IF($B$398="Лікар загальної практики - сімейний лікар",IF(S402&lt;=Законод!$C$22,R402,Законод!$C$22*'01_Доходи'!R401),IF($B$398="Лікар-педіатр","x",IF($B$398="Лікар-терапевт",IF(S402&lt;=Законод!$C$26,R402,Законод!$C$26*'01_Доходи'!R401),0)))</f>
        <v>0</v>
      </c>
      <c r="S403" s="182">
        <f>SUM(N403:R403)</f>
        <v>0</v>
      </c>
      <c r="T403" s="767"/>
      <c r="U403" s="181">
        <f>IF($B$398="Лікар загальної практики - сімейний лікар",IF(Z402&lt;=Законод!$C$22,U402,Законод!$C$22*'01_Доходи'!U401),IF($B$398="Лікар-педіатр",IF(Z402&lt;=Законод!$C$18,U402,Законод!$C$18*'01_Доходи'!U401),IF($B$398="Лікар-терапевт","x",0)))</f>
        <v>0</v>
      </c>
      <c r="V403" s="181">
        <f>IF($B$398="Лікар загальної практики - сімейний лікар",IF(Z402&lt;=Законод!$C$22,V402,Законод!$C$22*'01_Доходи'!V401),IF($B$398="Лікар-педіатр",IF(Z402&lt;=Законод!$C$18,V402,Законод!$C$18*'01_Доходи'!V401),IF($B$398="Лікар-терапевт","x",0)))</f>
        <v>0</v>
      </c>
      <c r="W403" s="181">
        <f>IF($B$398="Лікар загальної практики - сімейний лікар",IF(Z402&lt;=Законод!$C$22,W402,Законод!$C$22*'01_Доходи'!W401),IF($B$398="Лікар-педіатр","x",IF($B$398="Лікар-терапевт",IF(Z402&lt;=Законод!$C$26,W402,Законод!$C$26*'01_Доходи'!W401),0)))</f>
        <v>0</v>
      </c>
      <c r="X403" s="181">
        <f>IF($B$398="Лікар загальної практики - сімейний лікар",IF(Z402&lt;=Законод!$C$22,X402,Законод!$C$22*'01_Доходи'!X401),IF($B$398="Лікар-педіатр","x",IF($B$398="Лікар-терапевт",IF(Z402&lt;=Законод!$C$26,X402,Законод!$C$26*'01_Доходи'!X401),0)))</f>
        <v>0</v>
      </c>
      <c r="Y403" s="181">
        <f>IF($B$398="Лікар загальної практики - сімейний лікар",IF(Z402&lt;=Законод!$C$22,Y402,Законод!$C$22*'01_Доходи'!Y401),IF($B$398="Лікар-педіатр","x",IF($B$398="Лікар-терапевт",IF(Z402&lt;=Законод!$C$26,Y402,Законод!$C$26*'01_Доходи'!Y401),0)))</f>
        <v>0</v>
      </c>
      <c r="Z403" s="182">
        <f>SUM(U403:Y403)</f>
        <v>0</v>
      </c>
      <c r="AA403" s="767"/>
      <c r="AB403" s="181">
        <f>IF($B$398="Лікар загальної практики - сімейний лікар",IF(AG402&lt;=Законод!$C$22,AB402,Законод!$C$22*'01_Доходи'!AB401),IF($B$398="Лікар-педіатр",IF(AG402&lt;=Законод!$C$18,AB402,Законод!$C$18*'01_Доходи'!AB401),IF($B$398="Лікар-терапевт","x",0)))</f>
        <v>0</v>
      </c>
      <c r="AC403" s="181">
        <f>IF($B$398="Лікар загальної практики - сімейний лікар",IF(AG402&lt;=Законод!$C$22,AC402,Законод!$C$22*'01_Доходи'!AC401),IF($B$398="Лікар-педіатр",IF(AG402&lt;=Законод!$C$18,AC402,Законод!$C$18*'01_Доходи'!AC401),IF($B$398="Лікар-терапевт","x",0)))</f>
        <v>0</v>
      </c>
      <c r="AD403" s="181">
        <f>IF($B$398="Лікар загальної практики - сімейний лікар",IF(AG402&lt;=Законод!$C$22,AD402,Законод!$C$22*'01_Доходи'!AD401),IF($B$398="Лікар-педіатр","x",IF($B$398="Лікар-терапевт",IF(AG402&lt;=Законод!$C$26,AD402,Законод!$C$26*'01_Доходи'!AD401),0)))</f>
        <v>0</v>
      </c>
      <c r="AE403" s="181">
        <f>IF($B$398="Лікар загальної практики - сімейний лікар",IF(AG402&lt;=Законод!$C$22,AE402,Законод!$C$22*'01_Доходи'!AE401),IF($B$398="Лікар-педіатр","x",IF($B$398="Лікар-терапевт",IF(AG402&lt;=Законод!$C$26,AE402,Законод!$C$26*'01_Доходи'!AE401),0)))</f>
        <v>0</v>
      </c>
      <c r="AF403" s="181">
        <f>IF($B$398="Лікар загальної практики - сімейний лікар",IF(AG402&lt;=Законод!$C$22,AF402,Законод!$C$22*'01_Доходи'!AF401),IF($B$398="Лікар-педіатр","x",IF($B$398="Лікар-терапевт",IF(AG402&lt;=Законод!$C$26,AF402,Законод!$C$26*'01_Доходи'!AF401),0)))</f>
        <v>0</v>
      </c>
      <c r="AG403" s="182">
        <f>SUM(AB403:AF403)</f>
        <v>0</v>
      </c>
      <c r="AH403" s="767"/>
      <c r="AI403" s="174"/>
      <c r="AJ403" s="771"/>
      <c r="AK403" s="774"/>
      <c r="AL403" s="774"/>
      <c r="AM403" s="318" t="s">
        <v>186</v>
      </c>
      <c r="AN403" s="183">
        <f>IF(B398="Лікар загальної практики - сімейний лікар",G403*Законод!$C$11+'01_Доходи'!H403*Законод!$D$11+'01_Доходи'!I403*Законод!$E$11+'01_Доходи'!J403*Законод!$F$11+'01_Доходи'!K403*Законод!$G$11,IF(B398="Лікар-педіатр",G403*Законод!$C$11+'01_Доходи'!H403*Законод!$D$11,IF(B398="Лікар-терапевт",'01_Доходи'!I403*Законод!$E$11+'01_Доходи'!J403*Законод!$F$11+'01_Доходи'!K403*Законод!$G$11,0)))</f>
        <v>0</v>
      </c>
      <c r="AO403" s="183">
        <f>IF(B398="Лікар загальної практики - сімейний лікар",N403*Законод!$C$11+'01_Доходи'!O403*Законод!$D$11+'01_Доходи'!P403*Законод!$E$11+'01_Доходи'!Q403*Законод!$F$11+'01_Доходи'!R403*Законод!$G$11,IF(B398="Лікар-педіатр",N403*Законод!$C$11+'01_Доходи'!O403*Законод!$D$11,IF(B398="Лікар-терапевт",'01_Доходи'!P403*Законод!$E$11+'01_Доходи'!Q403*Законод!$F$11+'01_Доходи'!R403*Законод!$G$11,0)))</f>
        <v>0</v>
      </c>
      <c r="AP403" s="183">
        <f>IF(B398="Лікар загальної практики - сімейний лікар",U403*Законод!$C$11+'01_Доходи'!V403*Законод!$D$11+'01_Доходи'!W403*Законод!$E$11+'01_Доходи'!X403*Законод!$F$11+'01_Доходи'!Y403*Законод!$G$11,IF(B398="Лікар-педіатр",U403*Законод!$C$11+'01_Доходи'!V403*Законод!$D$11,IF(B398="Лікар-терапевт",'01_Доходи'!W403*Законод!$E$11+'01_Доходи'!X403*Законод!$F$11+'01_Доходи'!Y403*Законод!$G$11,0)))</f>
        <v>0</v>
      </c>
      <c r="AQ403" s="183">
        <f>IF(B398="Лікар загальної практики - сімейний лікар",AB403*Законод!$C$11+'01_Доходи'!AC403*Законод!$D$11+'01_Доходи'!AD403*Законод!$E$11+'01_Доходи'!AE403*Законод!$F$11+'01_Доходи'!AF403*Законод!$G$11,IF(B398="Лікар-педіатр",AB403*Законод!$C$11+'01_Доходи'!AC403*Законод!$D$11,IF(B398="Лікар-терапевт",'01_Доходи'!AD403*Законод!$E$11+'01_Доходи'!AE403*Законод!$F$11+'01_Доходи'!AF403*Законод!$G$11,0)))</f>
        <v>0</v>
      </c>
      <c r="AR403" s="184">
        <f>SUM(AN403:AQ403)</f>
        <v>0</v>
      </c>
    </row>
    <row r="404" spans="1:44" s="52" customFormat="1" ht="31.9" hidden="1" customHeight="1" x14ac:dyDescent="0.25">
      <c r="A404" s="170"/>
      <c r="B404" s="763"/>
      <c r="C404" s="764"/>
      <c r="D404" s="765"/>
      <c r="E404" s="765"/>
      <c r="F404" s="211" t="str">
        <f>IF(B398="Лікар-педіатр",Законод!$E$17,IF(B398="Лікар загальної практики - сімейний лікар",Законод!$E$21,IF(B398="Лікар-терапевт",Законод!$E$25,"х")))</f>
        <v>х</v>
      </c>
      <c r="G404" s="776" t="s">
        <v>158</v>
      </c>
      <c r="H404" s="776"/>
      <c r="I404" s="776"/>
      <c r="J404" s="776"/>
      <c r="K404" s="776"/>
      <c r="L404" s="169">
        <f>IF($B$398="Лікар загальної практики - сімейний лікар",IF(L402&lt;Законод!$C$22,0,(IF(AND(L402&gt;=Законод!$E$22,L402&lt;=Законод!$E$23),L402-Законод!$C$22,IF('01_Доходи'!L402&gt;=Законод!$F$22,Законод!$E$24,0)))),IF($B$398="Лікар-педіатр",IF(L402&lt;Законод!$C$18,0,(IF(AND(L402&gt;=Законод!$E$18,L402&lt;=Законод!$E$19),L402-Законод!$C$18,IF('01_Доходи'!L402&gt;=Законод!$F$18,Законод!$E$20,0)))),IF($B$398="Лікар-терапевт",IF(L402&lt;Законод!$C$26,0,(IF(AND(L402&gt;=Законод!$E$26,L402&lt;=Законод!$E$27),L402-Законод!$C$26,IF('01_Доходи'!L402&gt;=Законод!$F$26,Законод!$E$28,0)))),0)))</f>
        <v>0</v>
      </c>
      <c r="M404" s="767"/>
      <c r="N404" s="776" t="s">
        <v>158</v>
      </c>
      <c r="O404" s="776"/>
      <c r="P404" s="776"/>
      <c r="Q404" s="776"/>
      <c r="R404" s="776"/>
      <c r="S404" s="169">
        <f>IF($B$398="Лікар загальної практики - сімейний лікар",IF(S402&lt;Законод!$C$22,0,(IF(AND(S402&gt;=Законод!$E$22,S402&lt;=Законод!$E$23),S402-Законод!$C$22,IF('01_Доходи'!S402&gt;=Законод!$F$22,Законод!$E$24,0)))),IF($B$398="Лікар-педіатр",IF(S402&lt;Законод!$C$18,0,(IF(AND(S402&gt;=Законод!$E$18,S402&lt;=Законод!$E$19),S402-Законод!$C$18,IF('01_Доходи'!S402&gt;=Законод!$F$18,Законод!$E$20,0)))),IF($B$398="Лікар-терапевт",IF(S402&lt;Законод!$C$26,0,(IF(AND(S402&gt;=Законод!$E$26,S402&lt;=Законод!$E$27),S402-Законод!$C$26,IF('01_Доходи'!S402&gt;=Законод!$F$26,Законод!$E$28,0)))),0)))</f>
        <v>0</v>
      </c>
      <c r="T404" s="767"/>
      <c r="U404" s="776" t="s">
        <v>158</v>
      </c>
      <c r="V404" s="776"/>
      <c r="W404" s="776"/>
      <c r="X404" s="776"/>
      <c r="Y404" s="776"/>
      <c r="Z404" s="169">
        <f>IF($B$398="Лікар загальної практики - сімейний лікар",IF(Z402&lt;Законод!$C$22,0,(IF(AND(Z402&gt;=Законод!$E$22,Z402&lt;=Законод!$E$23),Z402-Законод!$C$22,IF('01_Доходи'!Z402&gt;=Законод!$F$22,Законод!$E$24,0)))),IF($B$398="Лікар-педіатр",IF(Z402&lt;Законод!$C$18,0,(IF(AND(Z402&gt;=Законод!$E$18,Z402&lt;=Законод!$E$19),Z402-Законод!$C$18,IF('01_Доходи'!Z402&gt;=Законод!$F$18,Законод!$E$20,0)))),IF($B$398="Лікар-терапевт",IF(Z402&lt;Законод!$C$26,0,(IF(AND(Z402&gt;=Законод!$E$26,Z402&lt;=Законод!$E$27),Z402-Законод!$C$26,IF('01_Доходи'!Z402&gt;=Законод!$F$26,Законод!$E$28,0)))),0)))</f>
        <v>0</v>
      </c>
      <c r="AA404" s="767"/>
      <c r="AB404" s="776" t="s">
        <v>158</v>
      </c>
      <c r="AC404" s="776"/>
      <c r="AD404" s="776"/>
      <c r="AE404" s="776"/>
      <c r="AF404" s="776"/>
      <c r="AG404" s="169">
        <f>IF($B$398="Лікар загальної практики - сімейний лікар",IF(AG402&lt;Законод!$C$22,0,(IF(AND(AG402&gt;=Законод!$E$22,AG402&lt;=Законод!$E$23),AG402-Законод!$C$22,IF('01_Доходи'!AG402&gt;=Законод!$F$22,Законод!$E$24,0)))),IF($B$398="Лікар-педіатр",IF(AG402&lt;Законод!$C$18,0,(IF(AND(AG402&gt;=Законод!$E$18,AG402&lt;=Законод!$E$19),AG402-Законод!$C$18,IF('01_Доходи'!AG402&gt;=Законод!$F$18,Законод!$E$20,0)))),IF($B$398="Лікар-терапевт",IF(AG402&lt;Законод!$C$26,0,(IF(AND(AG402&gt;=Законод!$E$26,AG402&lt;=Законод!$E$27),AG402-Законод!$C$26,IF('01_Доходи'!AG402&gt;=Законод!$F$26,Законод!$E$28,0)))),0)))</f>
        <v>0</v>
      </c>
      <c r="AH404" s="767"/>
      <c r="AI404" s="174"/>
      <c r="AJ404" s="771"/>
      <c r="AK404" s="774"/>
      <c r="AL404" s="774"/>
      <c r="AM404" s="757" t="s">
        <v>187</v>
      </c>
      <c r="AN404" s="183">
        <f>IF(B398="Лікар загальної практики - сімейний лікар",L404*Законод!$C$9/4*Законод!$E$16,IF(B398="Лікар-педіатр",L404*Законод!$C$9/4*Законод!$E$16,IF(B398="Лікар-терапевт",L404*Законод!$C$9/4*Законод!$E$16,0)))</f>
        <v>0</v>
      </c>
      <c r="AO404" s="183">
        <f>IF(B398="Лікар загальної практики - сімейний лікар",S404*Законод!$C$9/4*Законод!$E$16,IF(B398="Лікар-педіатр",S404*Законод!$C$9/4*Законод!$E$16,IF(B398="Лікар-терапевт",S404*Законод!$C$9/4*Законод!$E$16,0)))</f>
        <v>0</v>
      </c>
      <c r="AP404" s="183">
        <f>IF(B398="Лікар загальної практики - сімейний лікар",Z404*Законод!$C$9/4*Законод!$E$16,IF(B398="Лікар-педіатр",Z404*Законод!$C$9/4*Законод!$E$16,IF(B398="Лікар-терапевт",Z404*Законод!$C$9/4*Законод!$E$16,0)))</f>
        <v>0</v>
      </c>
      <c r="AQ404" s="183">
        <f>IF(B398="Лікар загальної практики - сімейний лікар",AG404*Законод!$C$9/4*Законод!$E$16,IF(B398="Лікар-педіатр",AG404*Законод!$C$9/4*Законод!$E$16,IF(B398="Лікар-терапевт",AG404*Законод!$C$9/4*Законод!$E$16,0)))</f>
        <v>0</v>
      </c>
      <c r="AR404" s="184">
        <f>SUM(AN404:AQ404)</f>
        <v>0</v>
      </c>
    </row>
    <row r="405" spans="1:44" s="52" customFormat="1" ht="31.9" hidden="1" customHeight="1" x14ac:dyDescent="0.25">
      <c r="A405" s="170"/>
      <c r="B405" s="763"/>
      <c r="C405" s="764"/>
      <c r="D405" s="765"/>
      <c r="E405" s="765"/>
      <c r="F405" s="211" t="str">
        <f>IF(B398="Лікар-педіатр",Законод!$F$17,IF(B398="Лікар загальної практики - сімейний лікар",Законод!$F$21,IF(B398="Лікар-терапевт",Законод!$F$25,"х")))</f>
        <v>х</v>
      </c>
      <c r="G405" s="776" t="s">
        <v>158</v>
      </c>
      <c r="H405" s="776"/>
      <c r="I405" s="776"/>
      <c r="J405" s="776"/>
      <c r="K405" s="776"/>
      <c r="L405" s="169">
        <f>IF($B$398="Лікар загальної практики - сімейний лікар",IF(L402&lt;Законод!$C$22,0,(IF(AND(L402&gt;=Законод!$F$22,L402&lt;=Законод!$F$23),L402-Законод!$E$23,IF('01_Доходи'!L402&gt;=Законод!$G$22,Законод!$F$24,0)))),IF($B$398="Лікар-педіатр",IF(L402&lt;Законод!$C$18,0,(IF(AND(L402&gt;=Законод!$F$18,L402&lt;=Законод!$F$19),L402-Законод!$E$19,IF('01_Доходи'!L402&gt;=Законод!$G$18,Законод!$F$20,0)))),IF($B$398="Лікар-терапевт",IF(L402&lt;Законод!$C$26,0,(IF(AND(L402&gt;=Законод!$F$26,L402&lt;=Законод!$F$27),L402-Законод!$E$27,IF('01_Доходи'!L402&gt;=Законод!$G$26,Законод!$F$28,0)))),0)))</f>
        <v>0</v>
      </c>
      <c r="M405" s="767"/>
      <c r="N405" s="776" t="s">
        <v>158</v>
      </c>
      <c r="O405" s="776"/>
      <c r="P405" s="776"/>
      <c r="Q405" s="776"/>
      <c r="R405" s="776"/>
      <c r="S405" s="169">
        <f>IF($B$398="Лікар загальної практики - сімейний лікар",IF(S402&lt;Законод!$C$22,0,(IF(AND(S402&gt;=Законод!$F$22,S402&lt;=Законод!$F$23),S402-Законод!$E$23,IF('01_Доходи'!S402&gt;=Законод!$G$22,Законод!$F$24,0)))),IF($B$398="Лікар-педіатр",IF(S402&lt;Законод!$C$18,0,(IF(AND(S402&gt;=Законод!$F$18,S402&lt;=Законод!$F$19),S402-Законод!$E$19,IF('01_Доходи'!S402&gt;=Законод!$G$18,Законод!$F$20,0)))),IF($B$398="Лікар-терапевт",IF(S402&lt;Законод!$C$26,0,(IF(AND(S402&gt;=Законод!$F$26,S402&lt;=Законод!$F$27),S402-Законод!$E$27,IF('01_Доходи'!S402&gt;=Законод!$G$26,Законод!$F$28,0)))),0)))</f>
        <v>0</v>
      </c>
      <c r="T405" s="767"/>
      <c r="U405" s="776" t="s">
        <v>158</v>
      </c>
      <c r="V405" s="776"/>
      <c r="W405" s="776"/>
      <c r="X405" s="776"/>
      <c r="Y405" s="776"/>
      <c r="Z405" s="169">
        <f>IF($B$398="Лікар загальної практики - сімейний лікар",IF(Z402&lt;Законод!$C$22,0,(IF(AND(Z402&gt;=Законод!$F$22,Z402&lt;=Законод!$F$23),Z402-Законод!$E$23,IF('01_Доходи'!Z402&gt;=Законод!$G$22,Законод!$F$24,0)))),IF($B$398="Лікар-педіатр",IF(Z402&lt;Законод!$C$18,0,(IF(AND(Z402&gt;=Законод!$F$18,Z402&lt;=Законод!$F$19),Z402-Законод!$E$19,IF('01_Доходи'!Z402&gt;=Законод!$G$18,Законод!$F$20,0)))),IF($B$398="Лікар-терапевт",IF(Z402&lt;Законод!$C$26,0,(IF(AND(Z402&gt;=Законод!$F$26,Z402&lt;=Законод!$F$27),Z402-Законод!$E$27,IF('01_Доходи'!Z402&gt;=Законод!$G$26,Законод!$F$28,0)))),0)))</f>
        <v>0</v>
      </c>
      <c r="AA405" s="767"/>
      <c r="AB405" s="776" t="s">
        <v>158</v>
      </c>
      <c r="AC405" s="776"/>
      <c r="AD405" s="776"/>
      <c r="AE405" s="776"/>
      <c r="AF405" s="776"/>
      <c r="AG405" s="169">
        <f>IF($B$398="Лікар загальної практики - сімейний лікар",IF(AG402&lt;Законод!$C$22,0,(IF(AND(AG402&gt;=Законод!$F$22,AG402&lt;=Законод!$F$23),AG402-Законод!$E$23,IF('01_Доходи'!AG402&gt;=Законод!$G$22,Законод!$F$24,0)))),IF($B$398="Лікар-педіатр",IF(AG402&lt;Законод!$C$18,0,(IF(AND(AG402&gt;=Законод!$F$18,AG402&lt;=Законод!$F$19),AG402-Законод!$E$19,IF('01_Доходи'!AG402&gt;=Законод!$G$18,Законод!$F$20,0)))),IF($B$398="Лікар-терапевт",IF(AG402&lt;Законод!$C$26,0,(IF(AND(AG402&gt;=Законод!$F$26,AG402&lt;=Законод!$F$27),AG402-Законод!$E$27,IF('01_Доходи'!AG402&gt;=Законод!$G$26,Законод!$F$28,0)))),0)))</f>
        <v>0</v>
      </c>
      <c r="AH405" s="767"/>
      <c r="AI405" s="174"/>
      <c r="AJ405" s="771"/>
      <c r="AK405" s="774"/>
      <c r="AL405" s="774"/>
      <c r="AM405" s="758"/>
      <c r="AN405" s="183">
        <f>IF(B398="Лікар загальної практики - сімейний лікар",L405*Законод!$C$9/4*Законод!$F$16,IF(B398="Лікар-педіатр",L405*Законод!$C$9/4*Законод!$F$16,IF(B398="Лікар-терапевт",L405*Законод!$C$9/4*Законод!$F$16,0)))</f>
        <v>0</v>
      </c>
      <c r="AO405" s="183">
        <f>IF(B398="Лікар загальної практики - сімейний лікар",S405*Законод!$C$9/4*Законод!$F$16,IF(B398="Лікар-педіатр",S405*Законод!$C$9/4*Законод!$F$16,IF(B398="Лікар-терапевт",S405*Законод!$C$9/4*Законод!$F$16,0)))</f>
        <v>0</v>
      </c>
      <c r="AP405" s="183">
        <f>IF(B398="Лікар загальної практики - сімейний лікар",Z405*Законод!$C$9/4*Законод!$F$16,IF(B398="Лікар-педіатр",Z405*Законод!$C$9/4*Законод!$F$16,IF(B398="Лікар-терапевт",Z405*Законод!$C$9/4*Законод!$F$16,0)))</f>
        <v>0</v>
      </c>
      <c r="AQ405" s="183">
        <f>IF(B398="Лікар загальної практики - сімейний лікар",AG405*Законод!$C$9/4*Законод!$F$16,IF(B398="Лікар-педіатр",AG405*Законод!$C$9/4*Законод!$F$16,IF(B398="Лікар-терапевт",AG405*Законод!$C$9/4*Законод!$F$16,0)))</f>
        <v>0</v>
      </c>
      <c r="AR405" s="184">
        <f>SUM(AN405:AQ405)</f>
        <v>0</v>
      </c>
    </row>
    <row r="406" spans="1:44" s="52" customFormat="1" ht="31.9" hidden="1" customHeight="1" x14ac:dyDescent="0.25">
      <c r="A406" s="170"/>
      <c r="B406" s="763"/>
      <c r="C406" s="764"/>
      <c r="D406" s="765"/>
      <c r="E406" s="765"/>
      <c r="F406" s="211" t="str">
        <f>IF(B398="Лікар-педіатр",Законод!$G$17,IF(B398="Лікар загальної практики - сімейний лікар",Законод!$G$21,IF(B398="Лікар-терапевт",Законод!$G$25,"х")))</f>
        <v>х</v>
      </c>
      <c r="G406" s="776" t="s">
        <v>158</v>
      </c>
      <c r="H406" s="776"/>
      <c r="I406" s="776"/>
      <c r="J406" s="776"/>
      <c r="K406" s="776"/>
      <c r="L406" s="169">
        <f>IF($B$398="Лікар загальної практики - сімейний лікар",IF(L402&lt;Законод!$C$22,0,(IF(AND(L402&gt;=Законод!$G$22,L402&lt;=Законод!$G$23),L402-Законод!$F$23,IF('01_Доходи'!L402&gt;=Законод!$H$22,Законод!$G$24,0)))),IF($B$398="Лікар-педіатр",IF(L402&lt;Законод!$C$18,0,(IF(AND(L402&gt;=Законод!$G$18,L402&lt;=Законод!$G$19),L402-Законод!$F$19,IF('01_Доходи'!L402&gt;=Законод!$H$18,Законод!$G$20,0)))),IF($B$398="Лікар-терапевт",IF(L402&lt;Законод!$C$26,0,(IF(AND(L402&gt;=Законод!$G$26,L402&lt;=Законод!$G$27),L402-Законод!$F$27,IF('01_Доходи'!L402&gt;=Законод!$H$26,Законод!$G$28,0)))),0)))</f>
        <v>0</v>
      </c>
      <c r="M406" s="767"/>
      <c r="N406" s="776" t="s">
        <v>158</v>
      </c>
      <c r="O406" s="776"/>
      <c r="P406" s="776"/>
      <c r="Q406" s="776"/>
      <c r="R406" s="776"/>
      <c r="S406" s="169">
        <f>IF($B$398="Лікар загальної практики - сімейний лікар",IF(S402&lt;Законод!$C$22,0,(IF(AND(S402&gt;=Законод!$G$22,S402&lt;=Законод!$G$23),S402-Законод!$F$23,IF('01_Доходи'!S402&gt;=Законод!$H$22,Законод!$G$24,0)))),IF($B$398="Лікар-педіатр",IF(S402&lt;Законод!$C$18,0,(IF(AND(S402&gt;=Законод!$G$18,S402&lt;=Законод!$G$19),S402-Законод!$F$19,IF('01_Доходи'!S402&gt;=Законод!$H$18,Законод!$G$20,0)))),IF($B$398="Лікар-терапевт",IF(S402&lt;Законод!$C$26,0,(IF(AND(S402&gt;=Законод!$G$26,S402&lt;=Законод!$G$27),S402-Законод!$F$27,IF('01_Доходи'!S402&gt;=Законод!$H$26,Законод!$G$28,0)))),0)))</f>
        <v>0</v>
      </c>
      <c r="T406" s="767"/>
      <c r="U406" s="776" t="s">
        <v>158</v>
      </c>
      <c r="V406" s="776"/>
      <c r="W406" s="776"/>
      <c r="X406" s="776"/>
      <c r="Y406" s="776"/>
      <c r="Z406" s="169">
        <f>IF($B$398="Лікар загальної практики - сімейний лікар",IF(Z402&lt;Законод!$C$22,0,(IF(AND(Z402&gt;=Законод!$G$22,Z402&lt;=Законод!$G$23),Z402-Законод!$F$23,IF('01_Доходи'!Z402&gt;=Законод!$H$22,Законод!$G$24,0)))),IF($B$398="Лікар-педіатр",IF(Z402&lt;Законод!$C$18,0,(IF(AND(Z402&gt;=Законод!$G$18,Z402&lt;=Законод!$G$19),Z402-Законод!$F$19,IF('01_Доходи'!Z402&gt;=Законод!$H$18,Законод!$G$20,0)))),IF($B$398="Лікар-терапевт",IF(Z402&lt;Законод!$C$26,0,(IF(AND(Z402&gt;=Законод!$G$26,Z402&lt;=Законод!$G$27),Z402-Законод!$F$27,IF('01_Доходи'!Z402&gt;=Законод!$H$26,Законод!$G$28,0)))),0)))</f>
        <v>0</v>
      </c>
      <c r="AA406" s="767"/>
      <c r="AB406" s="776" t="s">
        <v>158</v>
      </c>
      <c r="AC406" s="776"/>
      <c r="AD406" s="776"/>
      <c r="AE406" s="776"/>
      <c r="AF406" s="776"/>
      <c r="AG406" s="169">
        <f>IF($B$398="Лікар загальної практики - сімейний лікар",IF(AG402&lt;Законод!$C$22,0,(IF(AND(AG402&gt;=Законод!$G$22,AG402&lt;=Законод!$G$23),AG402-Законод!$F$23,IF('01_Доходи'!AG402&gt;=Законод!$H$22,Законод!$G$24,0)))),IF($B$398="Лікар-педіатр",IF(AG402&lt;Законод!$C$18,0,(IF(AND(AG402&gt;=Законод!$G$18,AG402&lt;=Законод!$G$19),AG402-Законод!$F$19,IF('01_Доходи'!AG402&gt;=Законод!$H$18,Законод!$G$20,0)))),IF($B$398="Лікар-терапевт",IF(AG402&lt;Законод!$C$26,0,(IF(AND(AG402&gt;=Законод!$G$26,AG402&lt;=Законод!$G$27),AG402-Законод!$F$27,IF('01_Доходи'!AG402&gt;=Законод!$H$26,Законод!$G$28,0)))),0)))</f>
        <v>0</v>
      </c>
      <c r="AH406" s="767"/>
      <c r="AI406" s="174"/>
      <c r="AJ406" s="771"/>
      <c r="AK406" s="774"/>
      <c r="AL406" s="774"/>
      <c r="AM406" s="758"/>
      <c r="AN406" s="183">
        <f>IF(B398="Лікар загальної практики - сімейний лікар",L406*Законод!$C$9/4*Законод!$G$16,IF(B398="Лікар-педіатр",L406*Законод!$C$9/4*Законод!$G$16,IF(B398="Лікар-терапевт",L406*Законод!$C$9/4*Законод!$G$16,0)))</f>
        <v>0</v>
      </c>
      <c r="AO406" s="183">
        <f>IF(B398="Лікар загальної практики - сімейний лікар",S406*Законод!$C$9/4*Законод!$G$16,IF(B398="Лікар-педіатр",S406*Законод!$C$9/4*Законод!$G$16,IF(B398="Лікар-терапевт",S406*Законод!$C$9/4*Законод!$G$16,0)))</f>
        <v>0</v>
      </c>
      <c r="AP406" s="183">
        <f>IF(B398="Лікар загальної практики - сімейний лікар",Z406*Законод!$C$9/4*Законод!$G$16,IF(B398="Лікар-педіатр",Z406*Законод!$C$9/4*Законод!$G$16,IF(B398="Лікар-терапевт",Z406*Законод!$C$9/4*Законод!$G$16,0)))</f>
        <v>0</v>
      </c>
      <c r="AQ406" s="183">
        <f>IF(B398="Лікар загальної практики - сімейний лікар",AG406*Законод!$C$9/4*Законод!$G$16,IF(B398="Лікар-педіатр",AG406*Законод!$C$9/4*Законод!$G$16,IF(B398="Лікар-терапевт",AG406*Законод!$C$9/4*Законод!$G$16,0)))</f>
        <v>0</v>
      </c>
      <c r="AR406" s="184">
        <f t="shared" ref="AR406" si="84">SUM(AN406:AQ406)</f>
        <v>0</v>
      </c>
    </row>
    <row r="407" spans="1:44" s="52" customFormat="1" ht="31.9" hidden="1" customHeight="1" x14ac:dyDescent="0.25">
      <c r="A407" s="170"/>
      <c r="B407" s="763"/>
      <c r="C407" s="764"/>
      <c r="D407" s="765"/>
      <c r="E407" s="765"/>
      <c r="F407" s="211" t="str">
        <f>IF(B398="Лікар-педіатр",Законод!$H$17,IF(B398="Лікар загальної практики - сімейний лікар",Законод!$H$21,IF(B398="Лікар-терапевт",Законод!$H$25,"х")))</f>
        <v>х</v>
      </c>
      <c r="G407" s="776" t="s">
        <v>158</v>
      </c>
      <c r="H407" s="776"/>
      <c r="I407" s="776"/>
      <c r="J407" s="776"/>
      <c r="K407" s="776"/>
      <c r="L407" s="169">
        <f>IF($B$398="Лікар загальної практики - сімейний лікар",IF(L402&lt;Законод!$C$22,0,(IF(AND(L402&gt;=Законод!$H$22,L402&lt;=Законод!$H$23),L402-Законод!$G$23,IF('01_Доходи'!L402&gt;=Законод!$I$22,Законод!$H$24,0)))),IF($B$398="Лікар-педіатр",IF(L402&lt;Законод!$C$18,0,(IF(AND(L402&gt;=Законод!$H$18,L402&lt;=Законод!$H$19),L402-Законод!$G$19,IF('01_Доходи'!L402&gt;=Законод!$I$18,Законод!$H$20,0)))),IF($B$398="Лікар-терапевт",IF(L402&lt;Законод!$C$26,0,(IF(AND(L402&gt;=Законод!$H$26,L402&lt;=Законод!$H$27),L402-Законод!$G$27,IF(L402&gt;=Законод!$I$26,Законод!$H$28,0)))),0)))</f>
        <v>0</v>
      </c>
      <c r="M407" s="767"/>
      <c r="N407" s="776" t="s">
        <v>158</v>
      </c>
      <c r="O407" s="776"/>
      <c r="P407" s="776"/>
      <c r="Q407" s="776"/>
      <c r="R407" s="776"/>
      <c r="S407" s="169">
        <f>IF($B$398="Лікар загальної практики - сімейний лікар",IF(S402&lt;Законод!$C$22,0,(IF(AND(S402&gt;=Законод!$H$22,S402&lt;=Законод!$H$23),S402-Законод!$G$23,IF('01_Доходи'!S402&gt;=Законод!$I$22,Законод!$H$24,0)))),IF($B$398="Лікар-педіатр",IF(S402&lt;Законод!$C$18,0,(IF(AND(S402&gt;=Законод!$H$18,S402&lt;=Законод!$H$19),S402-Законод!$G$19,IF('01_Доходи'!S402&gt;=Законод!$I$18,Законод!$H$20,0)))),IF($B$398="Лікар-терапевт",IF(S402&lt;Законод!$C$26,0,(IF(AND(S402&gt;=Законод!$H$26,S402&lt;=Законод!$H$27),S402-Законод!$G$27,IF(S402&gt;=Законод!$I$26,Законод!$H$28,0)))),0)))</f>
        <v>0</v>
      </c>
      <c r="T407" s="767"/>
      <c r="U407" s="776" t="s">
        <v>158</v>
      </c>
      <c r="V407" s="776"/>
      <c r="W407" s="776"/>
      <c r="X407" s="776"/>
      <c r="Y407" s="776"/>
      <c r="Z407" s="169">
        <f>IF($B$398="Лікар загальної практики - сімейний лікар",IF(Z402&lt;Законод!$C$22,0,(IF(AND(Z402&gt;=Законод!$H$22,Z402&lt;=Законод!$H$23),Z402-Законод!$G$23,IF('01_Доходи'!Z402&gt;=Законод!$I$22,Законод!$H$24,0)))),IF($B$398="Лікар-педіатр",IF(Z402&lt;Законод!$C$18,0,(IF(AND(Z402&gt;=Законод!$H$18,Z402&lt;=Законод!$H$19),Z402-Законод!$G$19,IF('01_Доходи'!Z402&gt;=Законод!$I$18,Законод!$H$20,0)))),IF($B$398="Лікар-терапевт",IF(Z402&lt;Законод!$C$26,0,(IF(AND(Z402&gt;=Законод!$H$26,Z402&lt;=Законод!$H$27),Z402-Законод!$G$27,IF(Z402&gt;=Законод!$I$26,Законод!$H$28,0)))),0)))</f>
        <v>0</v>
      </c>
      <c r="AA407" s="767"/>
      <c r="AB407" s="776" t="s">
        <v>158</v>
      </c>
      <c r="AC407" s="776"/>
      <c r="AD407" s="776"/>
      <c r="AE407" s="776"/>
      <c r="AF407" s="776"/>
      <c r="AG407" s="169">
        <f>IF($B$398="Лікар загальної практики - сімейний лікар",IF(AG402&lt;Законод!$C$22,0,(IF(AND(AG402&gt;=Законод!$H$22,AG402&lt;=Законод!$H$23),AG402-Законод!$G$23,IF('01_Доходи'!AG402&gt;=Законод!$I$22,Законод!$H$24,0)))),IF($B$398="Лікар-педіатр",IF(AG402&lt;Законод!$C$18,0,(IF(AND(AG402&gt;=Законод!$H$18,AG402&lt;=Законод!$H$19),AG402-Законод!$G$19,IF('01_Доходи'!AG402&gt;=Законод!$I$18,Законод!$H$20,0)))),IF($B$398="Лікар-терапевт",IF(AG402&lt;Законод!$C$26,0,(IF(AND(AG402&gt;=Законод!$H$26,AG402&lt;=Законод!$H$27),AG402-Законод!$G$27,IF(AG402&gt;=Законод!$I$26,Законод!$H$28,0)))),0)))</f>
        <v>0</v>
      </c>
      <c r="AH407" s="767"/>
      <c r="AI407" s="174"/>
      <c r="AJ407" s="771"/>
      <c r="AK407" s="774"/>
      <c r="AL407" s="774"/>
      <c r="AM407" s="758"/>
      <c r="AN407" s="183">
        <f>IF(B398="Лікар загальної практики - сімейний лікар",L407*Законод!$C$9/4*Законод!$H$16,IF(B398="Лікар-педіатр",L407*Законод!$C$9/4*Законод!$H$16,IF(B398="Лікар-терапевт",L407*Законод!$C$9/4*Законод!$H$16,0)))</f>
        <v>0</v>
      </c>
      <c r="AO407" s="183">
        <f>IF(B398="Лікар загальної практики - сімейний лікар",S407*Законод!$C$9/4*Законод!$H$16,IF(B398="Лікар-педіатр",S407*Законод!$C$9/4*Законод!$H$16,IF(B398="Лікар-терапевт",S407*Законод!$C$9/4*Законод!$H$16,0)))</f>
        <v>0</v>
      </c>
      <c r="AP407" s="183">
        <f>IF(B398="Лікар загальної практики - сімейний лікар",Z407*Законод!$C$9/4*Законод!$H$16,IF(B398="Лікар-педіатр",Z407*Законод!$C$9/4*Законод!$H$16,IF(B398="Лікар-терапевт",Z407*Законод!$C$9/4*Законод!$H$16,0)))</f>
        <v>0</v>
      </c>
      <c r="AQ407" s="183">
        <f>IF(B398="Лікар загальної практики - сімейний лікар",AG407*Законод!$C$9/4*Законод!$H$16,IF(B398="Лікар-педіатр",AG407*Законод!$C$9/4*Законод!$H$16,IF(B398="Лікар-терапевт",AG407*Законод!$C$9/4*Законод!$H$16,0)))</f>
        <v>0</v>
      </c>
      <c r="AR407" s="184">
        <f>SUM(AN407:AQ407)</f>
        <v>0</v>
      </c>
    </row>
    <row r="408" spans="1:44" s="52" customFormat="1" ht="31.9" hidden="1" customHeight="1" x14ac:dyDescent="0.25">
      <c r="A408" s="170"/>
      <c r="B408" s="763"/>
      <c r="C408" s="764"/>
      <c r="D408" s="765"/>
      <c r="E408" s="765"/>
      <c r="F408" s="211" t="str">
        <f>IF(B398="Лікар-педіатр",Законод!$I$17,IF(B398="Лікар загальної практики - сімейний лікар",Законод!$I$21,IF(B398="Лікар-терапевт",Законод!$I$25,"х")))</f>
        <v>х</v>
      </c>
      <c r="G408" s="776" t="s">
        <v>158</v>
      </c>
      <c r="H408" s="776"/>
      <c r="I408" s="776"/>
      <c r="J408" s="776"/>
      <c r="K408" s="776"/>
      <c r="L408" s="169">
        <f>IF($B$398="Лікар загальної практики - сімейний лікар",IF(L402&lt;Законод!$C$22,0,(IF(AND(L402&gt;=Законод!$I$22,L402&lt;=Законод!$I$23),L402-Законод!$H$23,IF('01_Доходи'!L402&gt;=Законод!$I$22,Законод!$I$24,0)))),IF($B$398="Лікар-педіатр",IF(L402&lt;Законод!$C$18,0,(IF(AND(L402&gt;=Законод!$I$18,L402&lt;=Законод!$I$19),L402-Законод!$H$19,IF('01_Доходи'!L402&gt;=Законод!$I$18,Законод!$H$20,0)))),IF($B$398="Лікар-терапевт",IF(L402&lt;Законод!$C$26,0,(IF(AND(L402&gt;=Законод!$I$26,L402&lt;=Законод!$I$27),L402-Законод!$H$27,IF('01_Доходи'!L402&gt;=Законод!$I$26,Законод!$H$28,0)))),0)))</f>
        <v>0</v>
      </c>
      <c r="M408" s="767"/>
      <c r="N408" s="776" t="s">
        <v>158</v>
      </c>
      <c r="O408" s="776"/>
      <c r="P408" s="776"/>
      <c r="Q408" s="776"/>
      <c r="R408" s="776"/>
      <c r="S408" s="169">
        <f>IF($B$398="Лікар загальної практики - сімейний лікар",IF(S402&lt;Законод!$C$22,0,(IF(AND(S402&gt;=Законод!$I$22,S402&lt;=Законод!$I$23),S402-Законод!$H$23,IF('01_Доходи'!S402&gt;=Законод!$I$22,Законод!$I$24,0)))),IF($B$398="Лікар-педіатр",IF(S402&lt;Законод!$C$18,0,(IF(AND(S402&gt;=Законод!$I$18,S402&lt;=Законод!$I$19),S402-Законод!$H$19,IF('01_Доходи'!S402&gt;=Законод!$I$18,Законод!$H$20,0)))),IF($B$398="Лікар-терапевт",IF(S402&lt;Законод!$C$26,0,(IF(AND(S402&gt;=Законод!$I$26,S402&lt;=Законод!$I$27),S402-Законод!$H$27,IF('01_Доходи'!S402&gt;=Законод!$I$26,Законод!$H$28,0)))),0)))</f>
        <v>0</v>
      </c>
      <c r="T408" s="767"/>
      <c r="U408" s="776" t="s">
        <v>158</v>
      </c>
      <c r="V408" s="776"/>
      <c r="W408" s="776"/>
      <c r="X408" s="776"/>
      <c r="Y408" s="776"/>
      <c r="Z408" s="169">
        <f>IF($B$398="Лікар загальної практики - сімейний лікар",IF(Z402&lt;Законод!$C$22,0,(IF(AND(Z402&gt;=Законод!$I$22,Z402&lt;=Законод!$I$23),Z402-Законод!$H$23,IF('01_Доходи'!Z402&gt;=Законод!$I$22,Законод!$I$24,0)))),IF($B$398="Лікар-педіатр",IF(Z402&lt;Законод!$C$18,0,(IF(AND(Z402&gt;=Законод!$I$18,Z402&lt;=Законод!$I$19),Z402-Законод!$H$19,IF('01_Доходи'!Z402&gt;=Законод!$I$18,Законод!$H$20,0)))),IF($B$398="Лікар-терапевт",IF(Z402&lt;Законод!$C$26,0,(IF(AND(Z402&gt;=Законод!$I$26,Z402&lt;=Законод!$I$27),Z402-Законод!$H$27,IF('01_Доходи'!Z402&gt;=Законод!$I$26,Законод!$H$28,0)))),0)))</f>
        <v>0</v>
      </c>
      <c r="AA408" s="767"/>
      <c r="AB408" s="776" t="s">
        <v>158</v>
      </c>
      <c r="AC408" s="776"/>
      <c r="AD408" s="776"/>
      <c r="AE408" s="776"/>
      <c r="AF408" s="776"/>
      <c r="AG408" s="169">
        <f>IF($B$398="Лікар загальної практики - сімейний лікар",IF(AG402&lt;Законод!$C$22,0,(IF(AND(AG402&gt;=Законод!$I$22,AG402&lt;=Законод!$I$23),AG402-Законод!$H$23,IF('01_Доходи'!AG402&gt;=Законод!$I$22,Законод!$I$24,0)))),IF($B$398="Лікар-педіатр",IF(AG402&lt;Законод!$C$18,0,(IF(AND(AG402&gt;=Законод!$I$18,AG402&lt;=Законод!$I$19),AG402-Законод!$H$19,IF('01_Доходи'!AG402&gt;=Законод!$I$18,Законод!$H$20,0)))),IF($B$398="Лікар-терапевт",IF(AG402&lt;Законод!$C$26,0,(IF(AND(AG402&gt;=Законод!$I$26,AG402&lt;=Законод!$I$27),AG402-Законод!$H$27,IF('01_Доходи'!AG402&gt;=Законод!$I$26,Законод!$H$28,0)))),0)))</f>
        <v>0</v>
      </c>
      <c r="AH408" s="767"/>
      <c r="AI408" s="174"/>
      <c r="AJ408" s="771"/>
      <c r="AK408" s="774"/>
      <c r="AL408" s="774"/>
      <c r="AM408" s="758"/>
      <c r="AN408" s="183">
        <f>IF(B398="Лікар загальної практики - сімейний лікар",L408*Законод!$C$9/4*Законод!$I$16,IF(B398="Лікар-педіатр",L408*Законод!$C$9/4*Законод!$I$16,IF(B398="Лікар-терапевт",L408*Законод!$C$9/4*Законод!$I$16,0)))</f>
        <v>0</v>
      </c>
      <c r="AO408" s="183">
        <f>IF(B398="Лікар загальної практики - сімейний лікар",S408*Законод!$C$9/4*Законод!$I$16,IF(B398="Лікар-педіатр",S408*Законод!$C$9/4*Законод!$I$16,IF(B398="Лікар-терапевт",S408*Законод!$C$9/4*Законод!$I$16,0)))</f>
        <v>0</v>
      </c>
      <c r="AP408" s="183">
        <f>IF(B398="Лікар загальної практики - сімейний лікар",Z408*Законод!$C$9/4*Законод!$I$16,IF(B398="Лікар-педіатр",Z408*Законод!$C$9/4*Законод!$I$16,IF(B398="Лікар-терапевт",Z408*Законод!$C$9/4*Законод!$I$16,0)))</f>
        <v>0</v>
      </c>
      <c r="AQ408" s="183">
        <f>IF(B398="Лікар загальної практики - сімейний лікар",AG408*Законод!$C$9/4*Законод!$I$16,IF(B398="Лікар-педіатр",AG408*Законод!$C$9/4*Законод!$I$16,IF(B398="Лікар-терапевт",AG408*Законод!$C$9/4*Законод!$I$16,0)))</f>
        <v>0</v>
      </c>
      <c r="AR408" s="184">
        <f>SUM(AN408:AQ408)</f>
        <v>0</v>
      </c>
    </row>
    <row r="409" spans="1:44" s="191" customFormat="1" ht="31.9" hidden="1" customHeight="1" thickBot="1" x14ac:dyDescent="0.3">
      <c r="A409" s="186"/>
      <c r="B409" s="763"/>
      <c r="C409" s="764"/>
      <c r="D409" s="765"/>
      <c r="E409" s="765"/>
      <c r="F409" s="212" t="str">
        <f>IF(B398="Лікар-педіатр",Законод!$J$17,IF(B398="Лікар загальної практики - сімейний лікар",Законод!$J$21,IF(B398="Лікар-терапевт",Законод!$J$25,"х")))</f>
        <v>х</v>
      </c>
      <c r="G409" s="777" t="s">
        <v>158</v>
      </c>
      <c r="H409" s="777"/>
      <c r="I409" s="777"/>
      <c r="J409" s="777"/>
      <c r="K409" s="777"/>
      <c r="L409" s="169">
        <f>IF($B$398="Лікар загальної практики - сімейний лікар",IF(L402&gt;=Законод!$J$22,'01_Доходи'!L402-('01_Доходи'!L403+'01_Доходи'!L404+'01_Доходи'!L405+'01_Доходи'!L406+'01_Доходи'!L407+'01_Доходи'!L408),0),IF($B$398="Лікар-педіатр",IF(L402&gt;=Законод!$J$18,'01_Доходи'!L402-('01_Доходи'!L403+'01_Доходи'!L404+'01_Доходи'!L405+'01_Доходи'!L406+'01_Доходи'!L407+'01_Доходи'!L408),0),IF($B$398="Лікар-терапевт",IF('01_Доходи'!L402&gt;=Законод!$J$26,L402-Законод!$I$27,0),0)))</f>
        <v>0</v>
      </c>
      <c r="M409" s="767"/>
      <c r="N409" s="777" t="s">
        <v>158</v>
      </c>
      <c r="O409" s="777"/>
      <c r="P409" s="777"/>
      <c r="Q409" s="777"/>
      <c r="R409" s="777"/>
      <c r="S409" s="169">
        <f>IF($B$398="Лікар загальної практики - сімейний лікар",IF(S402&gt;=Законод!$J$22,'01_Доходи'!S402-('01_Доходи'!S403+'01_Доходи'!S404+'01_Доходи'!S405+'01_Доходи'!S406+'01_Доходи'!S407+'01_Доходи'!S408),0),IF($B$398="Лікар-педіатр",IF(S402&gt;=Законод!$J$18,'01_Доходи'!S402-('01_Доходи'!S403+'01_Доходи'!S404+'01_Доходи'!S405+'01_Доходи'!S406+'01_Доходи'!S407+'01_Доходи'!S408),0),IF($B$398="Лікар-терапевт",IF('01_Доходи'!S402&gt;=Законод!$J$26,S402-Законод!$I$27,0),0)))</f>
        <v>0</v>
      </c>
      <c r="T409" s="767"/>
      <c r="U409" s="777" t="s">
        <v>158</v>
      </c>
      <c r="V409" s="777"/>
      <c r="W409" s="777"/>
      <c r="X409" s="777"/>
      <c r="Y409" s="777"/>
      <c r="Z409" s="169">
        <f>IF($B$398="Лікар загальної практики - сімейний лікар",IF(Z402&gt;=Законод!$J$22,'01_Доходи'!Z402-('01_Доходи'!Z403+'01_Доходи'!Z404+'01_Доходи'!Z405+'01_Доходи'!Z406+'01_Доходи'!Z407+'01_Доходи'!Z408),0),IF($B$398="Лікар-педіатр",IF(Z402&gt;=Законод!$J$18,'01_Доходи'!Z402-('01_Доходи'!Z403+'01_Доходи'!Z404+'01_Доходи'!Z405+'01_Доходи'!Z406+'01_Доходи'!Z407+'01_Доходи'!Z408),0),IF($B$398="Лікар-терапевт",IF('01_Доходи'!Z402&gt;=Законод!$J$26,Z402-Законод!$I$27,0),0)))</f>
        <v>0</v>
      </c>
      <c r="AA409" s="767"/>
      <c r="AB409" s="777" t="s">
        <v>158</v>
      </c>
      <c r="AC409" s="777"/>
      <c r="AD409" s="777"/>
      <c r="AE409" s="777"/>
      <c r="AF409" s="777"/>
      <c r="AG409" s="169">
        <f>IF($B$398="Лікар загальної практики - сімейний лікар",IF(AG402&gt;=Законод!$J$22,'01_Доходи'!AG402-('01_Доходи'!AG403+'01_Доходи'!AG404+'01_Доходи'!AG405+'01_Доходи'!AG406+'01_Доходи'!AG407+'01_Доходи'!AG408),0),IF($B$398="Лікар-педіатр",IF(AG402&gt;=Законод!$J$18,'01_Доходи'!AG402-('01_Доходи'!AG403+'01_Доходи'!AG404+'01_Доходи'!AG405+'01_Доходи'!AG406+'01_Доходи'!AG407+'01_Доходи'!AG408),0),IF($B$398="Лікар-терапевт",IF('01_Доходи'!AG402&gt;=Законод!$J$26,AG402-Законод!$I$27,0),0)))</f>
        <v>0</v>
      </c>
      <c r="AH409" s="767"/>
      <c r="AI409" s="188"/>
      <c r="AJ409" s="772"/>
      <c r="AK409" s="775"/>
      <c r="AL409" s="775"/>
      <c r="AM409" s="759"/>
      <c r="AN409" s="189">
        <f>IF(B398="Лікар загальної практики - сімейний лікар",L409*Законод!$C$9/4*Законод!$J$16,IF(B398="Лікар-педіатр",L409*Законод!$C$9/4*Законод!$J$16,IF(B398="Лікар-терапевт",L409*Законод!$C$9/4*Законод!$J$16,0)))</f>
        <v>0</v>
      </c>
      <c r="AO409" s="189">
        <f>IF(B398="Лікар загальної практики - сімейний лікар",S409*Законод!$C$9/4*Законод!$J$16,IF(B398="Лікар-педіатр",S409*Законод!$C$9/4*Законод!$J$16,IF(B398="Лікар-терапевт",S409*Законод!$C$9/4*Законод!$J$16,0)))</f>
        <v>0</v>
      </c>
      <c r="AP409" s="189">
        <f>IF(B398="Лікар загальної практики - сімейний лікар",S409*Законод!$C$9/4*Законод!$J$16,IF(B398="Лікар-педіатр",S409*Законод!$C$9/4*Законод!$J$16,IF(B398="Лікар-терапевт",S409*Законод!$C$9/4*Законод!$J$16,0)))</f>
        <v>0</v>
      </c>
      <c r="AQ409" s="189">
        <f>IF(B398="Лікар загальної практики - сімейний лікар",AG409*Законод!$C$9/4*Законод!$J$16,IF(B398="Лікар-педіатр",AG409*Законод!$C$9/4*Законод!$J$16,IF(B398="Лікар-терапевт",AG409*Законод!$C$9/4*Законод!$J$16,0)))</f>
        <v>0</v>
      </c>
      <c r="AR409" s="190">
        <f t="shared" ref="AR409" si="85">SUM(AN409:AQ409)</f>
        <v>0</v>
      </c>
    </row>
    <row r="410" spans="1:44" s="220" customFormat="1" ht="23.45" hidden="1" customHeight="1" thickBot="1" x14ac:dyDescent="0.3">
      <c r="A410" s="216"/>
      <c r="B410" s="217"/>
      <c r="C410" s="217"/>
      <c r="D410" s="217"/>
      <c r="E410" s="217"/>
      <c r="F410" s="218"/>
      <c r="G410" s="219"/>
      <c r="H410" s="219"/>
      <c r="L410" s="221"/>
      <c r="S410" s="221"/>
      <c r="Z410" s="221"/>
      <c r="AG410" s="221"/>
      <c r="AM410" s="222"/>
      <c r="AR410" s="223"/>
    </row>
    <row r="411" spans="1:44" s="164" customFormat="1" ht="27.6" hidden="1" customHeight="1" x14ac:dyDescent="0.3">
      <c r="A411" s="167">
        <f>A398+1</f>
        <v>30</v>
      </c>
      <c r="B411" s="763"/>
      <c r="C411" s="764"/>
      <c r="D411" s="765"/>
      <c r="E411" s="765"/>
      <c r="F411" s="207" t="s">
        <v>422</v>
      </c>
      <c r="G411" s="169">
        <f>IF($B$411="Лікар-педіатр",G414*L411,IF($B$411="Лікар-терапевт","х",IF($B$411="Лікар загальної практики - сімейний лікар",G414*L411,0)))</f>
        <v>0</v>
      </c>
      <c r="H411" s="169">
        <f>IF($B$411="Лікар-педіатр",H414*L411,IF($B$411="Лікар-терапевт","х",IF($B$411="Лікар загальної практики - сімейний лікар",H414*L411,0)))</f>
        <v>0</v>
      </c>
      <c r="I411" s="169">
        <f>IF($B$411="Лікар-педіатр","x",IF($B$411="Лікар-терапевт",I414*L411,IF($B$411="Лікар загальної практики - сімейний лікар",I414*L411,0)))</f>
        <v>0</v>
      </c>
      <c r="J411" s="169">
        <f>IF($B$411="Лікар-педіатр","x",IF($B$411="Лікар-терапевт",J414*L411,IF($B$411="Лікар загальної практики - сімейний лікар",J414*L411,0)))</f>
        <v>0</v>
      </c>
      <c r="K411" s="169">
        <f>IF($B$411="Лікар-педіатр","x",IF($B$411="Лікар-терапевт",K414*L411,IF($B$411="Лікар загальної практики - сімейний лікар",K414*L411,0)))</f>
        <v>0</v>
      </c>
      <c r="L411" s="542"/>
      <c r="M411" s="767"/>
      <c r="N411" s="169">
        <f>IF($B$411="Лікар-педіатр",N414*S411,IF($B$411="Лікар-терапевт","х",IF($B$411="Лікар загальної практики - сімейний лікар",N414*S411,0)))</f>
        <v>0</v>
      </c>
      <c r="O411" s="169">
        <f>IF($B$411="Лікар-педіатр",O414*S411,IF($B$411="Лікар-терапевт","х",IF($B$411="Лікар загальної практики - сімейний лікар",O414*S411,0)))</f>
        <v>0</v>
      </c>
      <c r="P411" s="169">
        <f>IF($B$411="Лікар-педіатр","x",IF($B$411="Лікар-терапевт",P414*S411,IF($B$411="Лікар загальної практики - сімейний лікар",P414*S411,0)))</f>
        <v>0</v>
      </c>
      <c r="Q411" s="169">
        <f>IF($B$411="Лікар-педіатр","x",IF($B$411="Лікар-терапевт",Q414*S411,IF($B$411="Лікар загальної практики - сімейний лікар",Q414*S411,0)))</f>
        <v>0</v>
      </c>
      <c r="R411" s="169">
        <f>IF($B$411="Лікар-педіатр","x",IF($B$411="Лікар-терапевт",R414*S411,IF($B$411="Лікар загальної практики - сімейний лікар",R414*S411,0)))</f>
        <v>0</v>
      </c>
      <c r="S411" s="542"/>
      <c r="T411" s="767"/>
      <c r="U411" s="169">
        <f>IF($B$411="Лікар-педіатр",U414*Z411,IF($B$411="Лікар-терапевт","х",IF($B$411="Лікар загальної практики - сімейний лікар",U414*Z411,0)))</f>
        <v>0</v>
      </c>
      <c r="V411" s="169">
        <f>IF($B$411="Лікар-педіатр",V414*Z411,IF($B$411="Лікар-терапевт","х",IF($B$411="Лікар загальної практики - сімейний лікар",V414*Z411,0)))</f>
        <v>0</v>
      </c>
      <c r="W411" s="169">
        <f>IF($B$411="Лікар-педіатр","x",IF($B$411="Лікар-терапевт",W414*Z411,IF($B$411="Лікар загальної практики - сімейний лікар",W414*Z411,0)))</f>
        <v>0</v>
      </c>
      <c r="X411" s="169">
        <f>IF($B$411="Лікар-педіатр","x",IF($B$411="Лікар-терапевт",X414*Z411,IF($B$411="Лікар загальної практики - сімейний лікар",X414*Z411,0)))</f>
        <v>0</v>
      </c>
      <c r="Y411" s="169">
        <f>IF($B$411="Лікар-педіатр","x",IF($B$411="Лікар-терапевт",Y414*Z411,IF($B$411="Лікар загальної практики - сімейний лікар",Y414*Z411,0)))</f>
        <v>0</v>
      </c>
      <c r="Z411" s="542"/>
      <c r="AA411" s="767"/>
      <c r="AB411" s="169">
        <f>IF($B$411="Лікар-педіатр",AB414*AG411,IF($B$411="Лікар-терапевт","х",IF($B$411="Лікар загальної практики - сімейний лікар",AB414*AG411,0)))</f>
        <v>0</v>
      </c>
      <c r="AC411" s="169">
        <f>IF($B$411="Лікар-педіатр",AC414*AG411,IF($B$411="Лікар-терапевт","х",IF($B$411="Лікар загальної практики - сімейний лікар",AC414*AG411,0)))</f>
        <v>0</v>
      </c>
      <c r="AD411" s="169">
        <f>IF($B$411="Лікар-педіатр","x",IF($B$411="Лікар-терапевт",AD414*AG411,IF($B$411="Лікар загальної практики - сімейний лікар",AD414*AG411,0)))</f>
        <v>0</v>
      </c>
      <c r="AE411" s="169">
        <f>IF($B$411="Лікар-педіатр","x",IF($B$411="Лікар-терапевт",AE414*AG411,IF($B$411="Лікар загальної практики - сімейний лікар",AE414*AG411,0)))</f>
        <v>0</v>
      </c>
      <c r="AF411" s="169">
        <f>IF($B$411="Лікар-педіатр","x",IF($B$411="Лікар-терапевт",AF414*AG411,IF($B$411="Лікар загальної практики - сімейний лікар",AF414*AG411,0)))</f>
        <v>0</v>
      </c>
      <c r="AG411" s="542"/>
      <c r="AH411" s="767"/>
      <c r="AI411" s="525">
        <f>A411</f>
        <v>30</v>
      </c>
      <c r="AJ411" s="770">
        <f>B411</f>
        <v>0</v>
      </c>
      <c r="AK411" s="773">
        <f>C411</f>
        <v>0</v>
      </c>
      <c r="AL411" s="773">
        <f>D411</f>
        <v>0</v>
      </c>
      <c r="AM411" s="760" t="s">
        <v>568</v>
      </c>
      <c r="AN411" s="778">
        <f>SUM(AN416:AN422)</f>
        <v>0</v>
      </c>
      <c r="AO411" s="778">
        <f>SUM(AO416:AO422)</f>
        <v>0</v>
      </c>
      <c r="AP411" s="778">
        <f>SUM(AP416:AP422)</f>
        <v>0</v>
      </c>
      <c r="AQ411" s="778">
        <f>SUM(AQ416:AQ422)</f>
        <v>0</v>
      </c>
      <c r="AR411" s="781">
        <f>SUM(AN411:AQ415)</f>
        <v>0</v>
      </c>
    </row>
    <row r="412" spans="1:44" s="52" customFormat="1" ht="28.15" hidden="1" customHeight="1" x14ac:dyDescent="0.25">
      <c r="A412" s="170"/>
      <c r="B412" s="763"/>
      <c r="C412" s="764"/>
      <c r="D412" s="765"/>
      <c r="E412" s="765"/>
      <c r="F412" s="207" t="s">
        <v>423</v>
      </c>
      <c r="G412" s="169">
        <f>IF($B$411="Лікар-педіатр",G414*L412,IF($B$411="Лікар-терапевт","х",IF($B$411="Лікар загальної практики - сімейний лікар",G414*L412,0)))</f>
        <v>0</v>
      </c>
      <c r="H412" s="169">
        <f>IF($B$411="Лікар-педіатр",H414*L412,IF($B$411="Лікар-терапевт","х",IF($B$411="Лікар загальної практики - сімейний лікар",H414*L412,0)))</f>
        <v>0</v>
      </c>
      <c r="I412" s="169">
        <f>IF($B$411="Лікар-педіатр","x",IF($B$411="Лікар-терапевт",I414*L412,IF($B$411="Лікар загальної практики - сімейний лікар",I414*L412,0)))</f>
        <v>0</v>
      </c>
      <c r="J412" s="169">
        <f>IF($B$411="Лікар-педіатр","x",IF($B$411="Лікар-терапевт",J414*L412,IF($B$411="Лікар загальної практики - сімейний лікар",J414*L412,0)))</f>
        <v>0</v>
      </c>
      <c r="K412" s="169">
        <f>IF($B$411="Лікар-педіатр","x",IF($B$411="Лікар-терапевт",K414*L412,IF($B$411="Лікар загальної практики - сімейний лікар",K414*L412,0)))</f>
        <v>0</v>
      </c>
      <c r="L412" s="542"/>
      <c r="M412" s="767"/>
      <c r="N412" s="169">
        <f>IF($B$411="Лікар-педіатр",N414*S412,IF($B$411="Лікар-терапевт","х",IF($B$411="Лікар загальної практики - сімейний лікар",N414*S412,0)))</f>
        <v>0</v>
      </c>
      <c r="O412" s="169">
        <f>IF($B$411="Лікар-педіатр",O414*S412,IF($B$411="Лікар-терапевт","х",IF($B$411="Лікар загальної практики - сімейний лікар",O414*S412,0)))</f>
        <v>0</v>
      </c>
      <c r="P412" s="169">
        <f>IF($B$411="Лікар-педіатр","x",IF($B$411="Лікар-терапевт",P414*S412,IF($B$411="Лікар загальної практики - сімейний лікар",P414*S412,0)))</f>
        <v>0</v>
      </c>
      <c r="Q412" s="169">
        <f>IF($B$411="Лікар-педіатр","x",IF($B$411="Лікар-терапевт",Q414*S412,IF($B$411="Лікар загальної практики - сімейний лікар",Q414*S412,0)))</f>
        <v>0</v>
      </c>
      <c r="R412" s="169">
        <f>IF($B$411="Лікар-педіатр","x",IF($B$411="Лікар-терапевт",R414*S412,IF($B$411="Лікар загальної практики - сімейний лікар",R414*S412,0)))</f>
        <v>0</v>
      </c>
      <c r="S412" s="542"/>
      <c r="T412" s="767"/>
      <c r="U412" s="169">
        <f>IF($B$411="Лікар-педіатр",U414*Z412,IF($B$411="Лікар-терапевт","х",IF($B$411="Лікар загальної практики - сімейний лікар",U414*Z412,0)))</f>
        <v>0</v>
      </c>
      <c r="V412" s="169">
        <f>IF($B$411="Лікар-педіатр",V414*Z412,IF($B$411="Лікар-терапевт","х",IF($B$411="Лікар загальної практики - сімейний лікар",V414*Z412,0)))</f>
        <v>0</v>
      </c>
      <c r="W412" s="169">
        <f>IF($B$411="Лікар-педіатр","x",IF($B$411="Лікар-терапевт",W414*Z412,IF($B$411="Лікар загальної практики - сімейний лікар",W414*Z412,0)))</f>
        <v>0</v>
      </c>
      <c r="X412" s="169">
        <f>IF($B$411="Лікар-педіатр","x",IF($B$411="Лікар-терапевт",X414*Z412,IF($B$411="Лікар загальної практики - сімейний лікар",X414*Z412,0)))</f>
        <v>0</v>
      </c>
      <c r="Y412" s="169">
        <f>IF($B$411="Лікар-педіатр","x",IF($B$411="Лікар-терапевт",Y414*Z412,IF($B$411="Лікар загальної практики - сімейний лікар",Y414*Z412,0)))</f>
        <v>0</v>
      </c>
      <c r="Z412" s="542"/>
      <c r="AA412" s="767"/>
      <c r="AB412" s="169">
        <f>IF($B$411="Лікар-педіатр",AB414*AG412,IF($B$411="Лікар-терапевт","х",IF($B$411="Лікар загальної практики - сімейний лікар",AB414*AG412,0)))</f>
        <v>0</v>
      </c>
      <c r="AC412" s="169">
        <f>IF($B$411="Лікар-педіатр",AC414*AG412,IF($B$411="Лікар-терапевт","х",IF($B$411="Лікар загальної практики - сімейний лікар",AC414*AG412,0)))</f>
        <v>0</v>
      </c>
      <c r="AD412" s="169">
        <f>IF($B$411="Лікар-педіатр","x",IF($B$411="Лікар-терапевт",AD414*AG412,IF($B$411="Лікар загальної практики - сімейний лікар",AD414*AG412,0)))</f>
        <v>0</v>
      </c>
      <c r="AE412" s="169">
        <f>IF($B$411="Лікар-педіатр","x",IF($B$411="Лікар-терапевт",AE414*AG412,IF($B$411="Лікар загальної практики - сімейний лікар",AE414*AG412,0)))</f>
        <v>0</v>
      </c>
      <c r="AF412" s="169">
        <f>IF($B$411="Лікар-педіатр","x",IF($B$411="Лікар-терапевт",AF414*AG412,IF($B$411="Лікар загальної практики - сімейний лікар",AF414*AG412,0)))</f>
        <v>0</v>
      </c>
      <c r="AG412" s="542"/>
      <c r="AH412" s="767"/>
      <c r="AI412" s="171"/>
      <c r="AJ412" s="771"/>
      <c r="AK412" s="774"/>
      <c r="AL412" s="774"/>
      <c r="AM412" s="761"/>
      <c r="AN412" s="779"/>
      <c r="AO412" s="779"/>
      <c r="AP412" s="779"/>
      <c r="AQ412" s="779"/>
      <c r="AR412" s="782"/>
    </row>
    <row r="413" spans="1:44" s="92" customFormat="1" ht="31.15" hidden="1" customHeight="1" x14ac:dyDescent="0.25">
      <c r="A413" s="213"/>
      <c r="B413" s="763"/>
      <c r="C413" s="764"/>
      <c r="D413" s="765"/>
      <c r="E413" s="765"/>
      <c r="F413" s="214" t="s">
        <v>424</v>
      </c>
      <c r="G413" s="172">
        <f>IF(B411="Лікар загальної практики - сімейний лікар"," ",IF(B411="Лікар-педіатр"," ",IF(B411="Лікар-терапевт","х",0)))</f>
        <v>0</v>
      </c>
      <c r="H413" s="172">
        <f>IF(B411="Лікар загальної практики - сімейний лікар"," ",IF(B411="Лікар-педіатр"," ",IF(B411="Лікар-терапевт","х",0)))</f>
        <v>0</v>
      </c>
      <c r="I413" s="172">
        <f>IF(B411="Лікар загальної практики - сімейний лікар"," ",IF(B411="Лікар-педіатр","х",IF(B411="Лікар-терапевт"," ",0)))</f>
        <v>0</v>
      </c>
      <c r="J413" s="172">
        <f>IF(B411="Лікар загальної практики - сімейний лікар"," ",IF(B411="Лікар-педіатр","х",IF(B411="Лікар-терапевт"," ",0)))</f>
        <v>0</v>
      </c>
      <c r="K413" s="172">
        <f>IF(B411="Лікар загальної практики - сімейний лікар"," ",IF(B411="Лікар-педіатр","х",IF(B411="Лікар-терапевт"," ",0)))</f>
        <v>0</v>
      </c>
      <c r="L413" s="173">
        <f>SUM(G413:K413)</f>
        <v>0</v>
      </c>
      <c r="M413" s="767"/>
      <c r="N413" s="172">
        <f>IF(B411="Лікар загальної практики - сімейний лікар"," ",IF(B411="Лікар-педіатр"," ",IF(B411="Лікар-терапевт","х",0)))</f>
        <v>0</v>
      </c>
      <c r="O413" s="172">
        <f>IF(B411="Лікар загальної практики - сімейний лікар"," ",IF(B411="Лікар-педіатр"," ",IF(B411="Лікар-терапевт","х",0)))</f>
        <v>0</v>
      </c>
      <c r="P413" s="172">
        <f>IF(B411="Лікар загальної практики - сімейний лікар"," ",IF(B411="Лікар-педіатр","х",IF(B411="Лікар-терапевт"," ",0)))</f>
        <v>0</v>
      </c>
      <c r="Q413" s="172">
        <f>IF(B411="Лікар загальної практики - сімейний лікар"," ",IF(B411="Лікар-педіатр","х",IF(B411="Лікар-терапевт"," ",0)))</f>
        <v>0</v>
      </c>
      <c r="R413" s="172">
        <f>IF(B411="Лікар загальної практики - сімейний лікар"," ",IF(B411="Лікар-педіатр","х",IF(B411="Лікар-терапевт"," ",0)))</f>
        <v>0</v>
      </c>
      <c r="S413" s="173">
        <f>SUM(N413:R413)</f>
        <v>0</v>
      </c>
      <c r="T413" s="767"/>
      <c r="U413" s="172">
        <f>IF(B411="Лікар загальної практики - сімейний лікар"," ",IF(B411="Лікар-педіатр"," ",IF(B411="Лікар-терапевт","х",0)))</f>
        <v>0</v>
      </c>
      <c r="V413" s="172">
        <f>IF(B411="Лікар загальної практики - сімейний лікар"," ",IF(B411="Лікар-педіатр"," ",IF(B411="Лікар-терапевт","х",0)))</f>
        <v>0</v>
      </c>
      <c r="W413" s="172">
        <f>IF(B411="Лікар загальної практики - сімейний лікар"," ",IF(B411="Лікар-педіатр","х",IF(B411="Лікар-терапевт"," ",0)))</f>
        <v>0</v>
      </c>
      <c r="X413" s="172">
        <f>IF(B411="Лікар загальної практики - сімейний лікар"," ",IF(B411="Лікар-педіатр","х",IF(B411="Лікар-терапевт"," ",0)))</f>
        <v>0</v>
      </c>
      <c r="Y413" s="172">
        <f>IF(B411="Лікар загальної практики - сімейний лікар"," ",IF(B411="Лікар-педіатр","х",IF(B411="Лікар-терапевт"," ",0)))</f>
        <v>0</v>
      </c>
      <c r="Z413" s="173">
        <f>SUM(U413:Y413)</f>
        <v>0</v>
      </c>
      <c r="AA413" s="767"/>
      <c r="AB413" s="172">
        <f>IF(B411="Лікар загальної практики - сімейний лікар"," ",IF(B411="Лікар-педіатр"," ",IF(B411="Лікар-терапевт","х",0)))</f>
        <v>0</v>
      </c>
      <c r="AC413" s="172">
        <f>IF(B411="Лікар загальної практики - сімейний лікар"," ",IF(B411="Лікар-педіатр"," ",IF(B411="Лікар-терапевт","х",0)))</f>
        <v>0</v>
      </c>
      <c r="AD413" s="172">
        <f>IF(B411="Лікар загальної практики - сімейний лікар"," ",IF(B411="Лікар-педіатр","х",IF(B411="Лікар-терапевт"," ",0)))</f>
        <v>0</v>
      </c>
      <c r="AE413" s="172">
        <f>IF(B411="Лікар загальної практики - сімейний лікар"," ",IF(B411="Лікар-педіатр","х",IF(B411="Лікар-терапевт"," ",0)))</f>
        <v>0</v>
      </c>
      <c r="AF413" s="172">
        <f>IF(B411="Лікар загальної практики - сімейний лікар"," ",IF(B411="Лікар-педіатр","х",IF(B411="Лікар-терапевт"," ",0)))</f>
        <v>0</v>
      </c>
      <c r="AG413" s="173">
        <f>SUM(AB413:AF413)</f>
        <v>0</v>
      </c>
      <c r="AH413" s="767"/>
      <c r="AI413" s="215"/>
      <c r="AJ413" s="771"/>
      <c r="AK413" s="774"/>
      <c r="AL413" s="774"/>
      <c r="AM413" s="761"/>
      <c r="AN413" s="779"/>
      <c r="AO413" s="779"/>
      <c r="AP413" s="779"/>
      <c r="AQ413" s="779"/>
      <c r="AR413" s="782"/>
    </row>
    <row r="414" spans="1:44" s="52" customFormat="1" ht="31.9" hidden="1" customHeight="1" thickBot="1" x14ac:dyDescent="0.3">
      <c r="A414" s="170"/>
      <c r="B414" s="763"/>
      <c r="C414" s="764"/>
      <c r="D414" s="765"/>
      <c r="E414" s="765"/>
      <c r="F414" s="209" t="s">
        <v>161</v>
      </c>
      <c r="G414" s="176">
        <f>IF($B$411="Лікар-педіатр",G413/L413,IF($B$411="Лікар-терапевт","х",IF($B$411="Лікар загальної практики - сімейний лікар",G413/L413,0)))</f>
        <v>0</v>
      </c>
      <c r="H414" s="176">
        <f>IF($B$411="Лікар-педіатр",H413/L413,IF($B$411="Лікар-терапевт","х",IF($B$411="Лікар загальної практики - сімейний лікар",H413/L413,0)))</f>
        <v>0</v>
      </c>
      <c r="I414" s="176">
        <f>IF($B$411="Лікар-педіатр","x",IF($B$411="Лікар-терапевт",I413/L413,IF($B$411="Лікар загальної практики - сімейний лікар",I413/L413,0)))</f>
        <v>0</v>
      </c>
      <c r="J414" s="176">
        <f>IF($B$411="Лікар-педіатр","x",IF($B$411="Лікар-терапевт",J413/L413,IF($B$411="Лікар загальної практики - сімейний лікар",J413/L413,0)))</f>
        <v>0</v>
      </c>
      <c r="K414" s="176">
        <f>IF($B$411="Лікар-педіатр","x",IF($B$411="Лікар-терапевт",K413/L413,IF($B$411="Лікар загальної практики - сімейний лікар",K413/L413,0)))</f>
        <v>0</v>
      </c>
      <c r="L414" s="176">
        <f>SUM(G414:K414)</f>
        <v>0</v>
      </c>
      <c r="M414" s="767"/>
      <c r="N414" s="176">
        <f>IF($B$411="Лікар-педіатр",N413/S413,IF($B$411="Лікар-терапевт","х",IF($B$411="Лікар загальної практики - сімейний лікар",N413/S413,0)))</f>
        <v>0</v>
      </c>
      <c r="O414" s="176">
        <f>IF($B$411="Лікар-педіатр",O413/S413,IF($B$411="Лікар-терапевт","х",IF($B$411="Лікар загальної практики - сімейний лікар",O413/S413,0)))</f>
        <v>0</v>
      </c>
      <c r="P414" s="176">
        <f>IF($B$411="Лікар-педіатр","x",IF($B$411="Лікар-терапевт",P413/S413,IF($B$411="Лікар загальної практики - сімейний лікар",P413/S413,0)))</f>
        <v>0</v>
      </c>
      <c r="Q414" s="176">
        <f>IF($B$411="Лікар-педіатр","x",IF($B$411="Лікар-терапевт",Q413/S413,IF($B$411="Лікар загальної практики - сімейний лікар",Q413/S413,0)))</f>
        <v>0</v>
      </c>
      <c r="R414" s="176">
        <f>IF($B$411="Лікар-педіатр","x",IF($B$411="Лікар-терапевт",R413/S413,IF($B$411="Лікар загальної практики - сімейний лікар",R413/S413,0)))</f>
        <v>0</v>
      </c>
      <c r="S414" s="176">
        <f>SUM(N414:R414)</f>
        <v>0</v>
      </c>
      <c r="T414" s="767"/>
      <c r="U414" s="176">
        <f>IF($B$411="Лікар-педіатр",U413/Z413,IF($B$411="Лікар-терапевт","х",IF($B$411="Лікар загальної практики - сімейний лікар",U413/Z413,0)))</f>
        <v>0</v>
      </c>
      <c r="V414" s="176">
        <f>IF($B$411="Лікар-педіатр",V413/Z413,IF($B$411="Лікар-терапевт","х",IF($B$411="Лікар загальної практики - сімейний лікар",V413/Z413,0)))</f>
        <v>0</v>
      </c>
      <c r="W414" s="176">
        <f>IF($B$411="Лікар-педіатр","x",IF($B$411="Лікар-терапевт",W413/Z413,IF($B$411="Лікар загальної практики - сімейний лікар",W413/Z413,0)))</f>
        <v>0</v>
      </c>
      <c r="X414" s="176">
        <f>IF($B$411="Лікар-педіатр","x",IF($B$411="Лікар-терапевт",X413/Z413,IF($B$411="Лікар загальної практики - сімейний лікар",X413/Z413,0)))</f>
        <v>0</v>
      </c>
      <c r="Y414" s="176">
        <f>IF($B$411="Лікар-педіатр","x",IF($B$411="Лікар-терапевт",Y413/Z413,IF($B$411="Лікар загальної практики - сімейний лікар",Y413/Z413,0)))</f>
        <v>0</v>
      </c>
      <c r="Z414" s="176">
        <f>SUM(U414:Y414)</f>
        <v>0</v>
      </c>
      <c r="AA414" s="767"/>
      <c r="AB414" s="176">
        <f>IF($B$411="Лікар-педіатр",AB413/AG413,IF($B$411="Лікар-терапевт","х",IF($B$411="Лікар загальної практики - сімейний лікар",AB413/AG413,0)))</f>
        <v>0</v>
      </c>
      <c r="AC414" s="176">
        <f>IF($B$411="Лікар-педіатр",AC413/AG413,IF($B$411="Лікар-терапевт","х",IF($B$411="Лікар загальної практики - сімейний лікар",AC413/AG413,0)))</f>
        <v>0</v>
      </c>
      <c r="AD414" s="176">
        <f>IF($B$411="Лікар-педіатр","x",IF($B$411="Лікар-терапевт",AD413/AG413,IF($B$411="Лікар загальної практики - сімейний лікар",AD413/AG413,0)))</f>
        <v>0</v>
      </c>
      <c r="AE414" s="176">
        <f>IF($B$411="Лікар-педіатр","x",IF($B$411="Лікар-терапевт",AE413/AG413,IF($B$411="Лікар загальної практики - сімейний лікар",AE413/AG413,0)))</f>
        <v>0</v>
      </c>
      <c r="AF414" s="176">
        <f>IF($B$411="Лікар-педіатр","x",IF($B$411="Лікар-терапевт",AF413/AG413,IF($B$411="Лікар загальної практики - сімейний лікар",AF413/AG413,0)))</f>
        <v>0</v>
      </c>
      <c r="AG414" s="176">
        <f>SUM(AB414:AF414)</f>
        <v>0</v>
      </c>
      <c r="AH414" s="767"/>
      <c r="AI414" s="174"/>
      <c r="AJ414" s="771"/>
      <c r="AK414" s="774"/>
      <c r="AL414" s="774"/>
      <c r="AM414" s="761"/>
      <c r="AN414" s="779"/>
      <c r="AO414" s="779"/>
      <c r="AP414" s="779"/>
      <c r="AQ414" s="779"/>
      <c r="AR414" s="782"/>
    </row>
    <row r="415" spans="1:44" s="52" customFormat="1" ht="45" hidden="1" customHeight="1" thickBot="1" x14ac:dyDescent="0.3">
      <c r="A415" s="170"/>
      <c r="B415" s="763"/>
      <c r="C415" s="764"/>
      <c r="D415" s="765"/>
      <c r="E415" s="766"/>
      <c r="F415" s="177" t="s">
        <v>425</v>
      </c>
      <c r="G415" s="178">
        <f>IF($B$411="Лікар загальної практики - сімейний лікар",AVERAGE(G411:G413),IF($B$411="Лікар-педіатр",AVERAGE(G411:G413),IF($B$411="Лікар-терапевт","х",0)))</f>
        <v>0</v>
      </c>
      <c r="H415" s="178">
        <f>IF($B$411="Лікар загальної практики - сімейний лікар",AVERAGE(H411:H413),IF($B$411="Лікар-педіатр",AVERAGE(H411:H413),IF($B$411="Лікар-терапевт","х",0)))</f>
        <v>0</v>
      </c>
      <c r="I415" s="178">
        <f>IF($B$411="Лікар загальної практики - сімейний лікар",AVERAGE(I411:I413),IF($B$411="Лікар-педіатр","x",IF($B$411="Лікар-терапевт",AVERAGE(I411:I413),0)))</f>
        <v>0</v>
      </c>
      <c r="J415" s="178">
        <f>IF($B$411="Лікар загальної практики - сімейний лікар",AVERAGE(J411:J413),IF($B$411="Лікар-педіатр","x",IF($B$411="Лікар-терапевт",AVERAGE(J411:J413),0)))</f>
        <v>0</v>
      </c>
      <c r="K415" s="178">
        <f>IF($B$411="Лікар загальної практики - сімейний лікар",AVERAGE(K411:K413),IF($B$411="Лікар-педіатр","x",IF($B$411="Лікар-терапевт",AVERAGE(K411:K413),0)))</f>
        <v>0</v>
      </c>
      <c r="L415" s="179">
        <f>SUM(G415:K415)</f>
        <v>0</v>
      </c>
      <c r="M415" s="768"/>
      <c r="N415" s="178">
        <f>IF($B$411="Лікар загальної практики - сімейний лікар",AVERAGE(N411:N413),IF($B$411="Лікар-педіатр",AVERAGE(N411:N413),IF($B$411="Лікар-терапевт","х",0)))</f>
        <v>0</v>
      </c>
      <c r="O415" s="178">
        <f>IF($B$411="Лікар загальної практики - сімейний лікар",AVERAGE(O411:O413),IF($B$411="Лікар-педіатр",AVERAGE(O411:O413),IF($B$411="Лікар-терапевт","х",0)))</f>
        <v>0</v>
      </c>
      <c r="P415" s="178">
        <f>IF($B$411="Лікар загальної практики - сімейний лікар",AVERAGE(P411:P413),IF($B$411="Лікар-педіатр","x",IF($B$411="Лікар-терапевт",AVERAGE(P411:P413),0)))</f>
        <v>0</v>
      </c>
      <c r="Q415" s="178">
        <f>IF($B$411="Лікар загальної практики - сімейний лікар",AVERAGE(Q411:Q413),IF($B$411="Лікар-педіатр","x",IF($B$411="Лікар-терапевт",AVERAGE(Q411:Q413),0)))</f>
        <v>0</v>
      </c>
      <c r="R415" s="178">
        <f>IF($B$411="Лікар загальної практики - сімейний лікар",AVERAGE(R411:R413),IF($B$411="Лікар-педіатр","x",IF($B$411="Лікар-терапевт",AVERAGE(R411:R413),0)))</f>
        <v>0</v>
      </c>
      <c r="S415" s="179">
        <f>SUM(N415:R415)</f>
        <v>0</v>
      </c>
      <c r="T415" s="768"/>
      <c r="U415" s="178">
        <f>IF($B$411="Лікар загальної практики - сімейний лікар",AVERAGE(U411:U413),IF($B$411="Лікар-педіатр",AVERAGE(U411:U413),IF($B$411="Лікар-терапевт","х",0)))</f>
        <v>0</v>
      </c>
      <c r="V415" s="178">
        <f>IF($B$411="Лікар загальної практики - сімейний лікар",AVERAGE(V411:V413),IF($B$411="Лікар-педіатр",AVERAGE(V411:V413),IF($B$411="Лікар-терапевт","х",0)))</f>
        <v>0</v>
      </c>
      <c r="W415" s="178">
        <f>IF($B$411="Лікар загальної практики - сімейний лікар",AVERAGE(W411:W413),IF($B$411="Лікар-педіатр","x",IF($B$411="Лікар-терапевт",AVERAGE(W411:W413),0)))</f>
        <v>0</v>
      </c>
      <c r="X415" s="178">
        <f>IF($B$411="Лікар загальної практики - сімейний лікар",AVERAGE(X411:X413),IF($B$411="Лікар-педіатр","x",IF($B$411="Лікар-терапевт",AVERAGE(X411:X413),0)))</f>
        <v>0</v>
      </c>
      <c r="Y415" s="178">
        <f>IF($B$411="Лікар загальної практики - сімейний лікар",AVERAGE(Y411:Y413),IF($B$411="Лікар-педіатр","x",IF($B$411="Лікар-терапевт",AVERAGE(Y411:Y413),0)))</f>
        <v>0</v>
      </c>
      <c r="Z415" s="179">
        <f>SUM(U415:Y415)</f>
        <v>0</v>
      </c>
      <c r="AA415" s="768"/>
      <c r="AB415" s="178">
        <f>IF($B$411="Лікар загальної практики - сімейний лікар",AVERAGE(AB411:AB413),IF($B$411="Лікар-педіатр",AVERAGE(AB411:AB413),IF($B$411="Лікар-терапевт","х",0)))</f>
        <v>0</v>
      </c>
      <c r="AC415" s="178">
        <f>IF($B$411="Лікар загальної практики - сімейний лікар",AVERAGE(AC411:AC413),IF($B$411="Лікар-педіатр",AVERAGE(AC411:AC413),IF($B$411="Лікар-терапевт","х",0)))</f>
        <v>0</v>
      </c>
      <c r="AD415" s="178">
        <f>IF($B$411="Лікар загальної практики - сімейний лікар",AVERAGE(AD411:AD413),IF($B$411="Лікар-педіатр","x",IF($B$411="Лікар-терапевт",AVERAGE(AD411:AD413),0)))</f>
        <v>0</v>
      </c>
      <c r="AE415" s="178">
        <f>IF($B$411="Лікар загальної практики - сімейний лікар",AVERAGE(AE411:AE413),IF($B$411="Лікар-педіатр","x",IF($B$411="Лікар-терапевт",AVERAGE(AE411:AE413),0)))</f>
        <v>0</v>
      </c>
      <c r="AF415" s="178">
        <f>IF($B$411="Лікар загальної практики - сімейний лікар",AVERAGE(AF411:AF413),IF($B$411="Лікар-педіатр","x",IF($B$411="Лікар-терапевт",AVERAGE(AF411:AF413),0)))</f>
        <v>0</v>
      </c>
      <c r="AG415" s="179">
        <f>SUM(AB415:AF415)</f>
        <v>0</v>
      </c>
      <c r="AH415" s="769"/>
      <c r="AI415" s="174"/>
      <c r="AJ415" s="771"/>
      <c r="AK415" s="774"/>
      <c r="AL415" s="774"/>
      <c r="AM415" s="762"/>
      <c r="AN415" s="780"/>
      <c r="AO415" s="780"/>
      <c r="AP415" s="780"/>
      <c r="AQ415" s="780"/>
      <c r="AR415" s="783"/>
    </row>
    <row r="416" spans="1:44" s="52" customFormat="1" ht="40.5" hidden="1" x14ac:dyDescent="0.25">
      <c r="A416" s="170"/>
      <c r="B416" s="763"/>
      <c r="C416" s="764"/>
      <c r="D416" s="765"/>
      <c r="E416" s="765"/>
      <c r="F416" s="210" t="str">
        <f>IF(B411="Лікар-педіатр",Законод!$C$17,IF(B411="Лікар загальної практики - сімейний лікар",Законод!$C$21,IF(B411="Лікар-терапевт",Законод!$C$25,"х")))</f>
        <v>х</v>
      </c>
      <c r="G416" s="181">
        <f>IF($B$411="Лікар загальної практики - сімейний лікар",IF(L415&lt;=Законод!$C$22,G415,Законод!$C$22*'01_Доходи'!G414),IF($B$411="Лікар-педіатр",IF(L415&lt;=Законод!$C$18,G415,Законод!$C$18*'01_Доходи'!G414),IF($B$411="Лікар-терапевт","x",0)))</f>
        <v>0</v>
      </c>
      <c r="H416" s="181">
        <f>IF($B$411="Лікар загальної практики - сімейний лікар",IF(L415&lt;=Законод!$C$22,H415,Законод!$C$22*'01_Доходи'!H414),IF($B$411="Лікар-педіатр",IF(L415&lt;=Законод!$C$18,H415,Законод!$C$18*'01_Доходи'!H414),IF($B$411="Лікар-терапевт","x",0)))</f>
        <v>0</v>
      </c>
      <c r="I416" s="181">
        <f>IF($B$411="Лікар загальної практики - сімейний лікар",IF(L415&lt;=Законод!$C$22,I415,Законод!$C$22*'01_Доходи'!I414),IF($B$411="Лікар-педіатр","x",IF($B$411="Лікар-терапевт",IF(L415&lt;=Законод!$C$26,I415,Законод!$C$26*'01_Доходи'!I414),0)))</f>
        <v>0</v>
      </c>
      <c r="J416" s="181">
        <f>IF($B$411="Лікар загальної практики - сімейний лікар",IF(L415&lt;=Законод!$C$22,J415,Законод!$C$22*'01_Доходи'!J414),IF($B$411="Лікар-педіатр","x",IF($B$411="Лікар-терапевт",IF(L415&lt;=Законод!$C$26,J415,Законод!$C$26*'01_Доходи'!J414),0)))</f>
        <v>0</v>
      </c>
      <c r="K416" s="181">
        <f>IF($B$411="Лікар загальної практики - сімейний лікар",IF(L415&lt;=Законод!$C$22,K415,Законод!$C$22*'01_Доходи'!K414),IF($B$411="Лікар-педіатр","x",IF($B$411="Лікар-терапевт",IF(L415&lt;=Законод!$C$26,K415,Законод!$C$26*'01_Доходи'!K414),0)))</f>
        <v>0</v>
      </c>
      <c r="L416" s="182">
        <f>SUM(G416:K416)</f>
        <v>0</v>
      </c>
      <c r="M416" s="767"/>
      <c r="N416" s="181">
        <f>IF($B$411="Лікар загальної практики - сімейний лікар",IF(S415&lt;=Законод!$C$22,N415,Законод!$C$22*'01_Доходи'!N414),IF($B$411="Лікар-педіатр",IF(S415&lt;=Законод!$C$18,N415,Законод!$C$18*'01_Доходи'!N414),IF($B$411="Лікар-терапевт","x",0)))</f>
        <v>0</v>
      </c>
      <c r="O416" s="181">
        <f>IF($B$411="Лікар загальної практики - сімейний лікар",IF(S415&lt;=Законод!$C$22,O415,Законод!$C$22*'01_Доходи'!O414),IF($B$411="Лікар-педіатр",IF(S415&lt;=Законод!$C$18,O415,Законод!$C$18*'01_Доходи'!O414),IF($B$411="Лікар-терапевт","x",0)))</f>
        <v>0</v>
      </c>
      <c r="P416" s="181">
        <f>IF($B$411="Лікар загальної практики - сімейний лікар",IF(S415&lt;=Законод!$C$22,P415,Законод!$C$22*'01_Доходи'!P414),IF($B$411="Лікар-педіатр","x",IF($B$411="Лікар-терапевт",IF(S415&lt;=Законод!$C$26,P415,Законод!$C$26*'01_Доходи'!P414),0)))</f>
        <v>0</v>
      </c>
      <c r="Q416" s="181">
        <f>IF($B$411="Лікар загальної практики - сімейний лікар",IF(S415&lt;=Законод!$C$22,Q415,Законод!$C$22*'01_Доходи'!Q414),IF($B$411="Лікар-педіатр","x",IF($B$411="Лікар-терапевт",IF(S415&lt;=Законод!$C$26,Q415,Законод!$C$26*'01_Доходи'!Q414),0)))</f>
        <v>0</v>
      </c>
      <c r="R416" s="181">
        <f>IF($B$411="Лікар загальної практики - сімейний лікар",IF(S415&lt;=Законод!$C$22,R415,Законод!$C$22*'01_Доходи'!R414),IF($B$411="Лікар-педіатр","x",IF($B$411="Лікар-терапевт",IF(S415&lt;=Законод!$C$26,R415,Законод!$C$26*'01_Доходи'!R414),0)))</f>
        <v>0</v>
      </c>
      <c r="S416" s="182">
        <f>SUM(N416:R416)</f>
        <v>0</v>
      </c>
      <c r="T416" s="767"/>
      <c r="U416" s="181">
        <f>IF($B$411="Лікар загальної практики - сімейний лікар",IF(Z415&lt;=Законод!$C$22,U415,Законод!$C$22*'01_Доходи'!U414),IF($B$411="Лікар-педіатр",IF(Z415&lt;=Законод!$C$18,U415,Законод!$C$18*'01_Доходи'!U414),IF($B$411="Лікар-терапевт","x",0)))</f>
        <v>0</v>
      </c>
      <c r="V416" s="181">
        <f>IF($B$411="Лікар загальної практики - сімейний лікар",IF(Z415&lt;=Законод!$C$22,V415,Законод!$C$22*'01_Доходи'!V414),IF($B$411="Лікар-педіатр",IF(Z415&lt;=Законод!$C$18,V415,Законод!$C$18*'01_Доходи'!V414),IF($B$411="Лікар-терапевт","x",0)))</f>
        <v>0</v>
      </c>
      <c r="W416" s="181">
        <f>IF($B$411="Лікар загальної практики - сімейний лікар",IF(Z415&lt;=Законод!$C$22,W415,Законод!$C$22*'01_Доходи'!W414),IF($B$411="Лікар-педіатр","x",IF($B$411="Лікар-терапевт",IF(Z415&lt;=Законод!$C$26,W415,Законод!$C$26*'01_Доходи'!W414),0)))</f>
        <v>0</v>
      </c>
      <c r="X416" s="181">
        <f>IF($B$411="Лікар загальної практики - сімейний лікар",IF(Z415&lt;=Законод!$C$22,X415,Законод!$C$22*'01_Доходи'!X414),IF($B$411="Лікар-педіатр","x",IF($B$411="Лікар-терапевт",IF(Z415&lt;=Законод!$C$26,X415,Законод!$C$26*'01_Доходи'!X414),0)))</f>
        <v>0</v>
      </c>
      <c r="Y416" s="181">
        <f>IF($B$411="Лікар загальної практики - сімейний лікар",IF(Z415&lt;=Законод!$C$22,Y415,Законод!$C$22*'01_Доходи'!Y414),IF($B$411="Лікар-педіатр","x",IF($B$411="Лікар-терапевт",IF(Z415&lt;=Законод!$C$26,Y415,Законод!$C$26*'01_Доходи'!Y414),0)))</f>
        <v>0</v>
      </c>
      <c r="Z416" s="182">
        <f>SUM(U416:Y416)</f>
        <v>0</v>
      </c>
      <c r="AA416" s="767"/>
      <c r="AB416" s="181">
        <f>IF($B$411="Лікар загальної практики - сімейний лікар",IF(AG415&lt;=Законод!$C$22,AB415,Законод!$C$22*'01_Доходи'!AB414),IF($B$411="Лікар-педіатр",IF(AG415&lt;=Законод!$C$18,AB415,Законод!$C$18*'01_Доходи'!AB414),IF($B$411="Лікар-терапевт","x",0)))</f>
        <v>0</v>
      </c>
      <c r="AC416" s="181">
        <f>IF($B$411="Лікар загальної практики - сімейний лікар",IF(AG415&lt;=Законод!$C$22,AC415,Законод!$C$22*'01_Доходи'!AC414),IF($B$411="Лікар-педіатр",IF(AG415&lt;=Законод!$C$18,AC415,Законод!$C$18*'01_Доходи'!AC414),IF($B$411="Лікар-терапевт","x",0)))</f>
        <v>0</v>
      </c>
      <c r="AD416" s="181">
        <f>IF($B$411="Лікар загальної практики - сімейний лікар",IF(AG415&lt;=Законод!$C$22,AD415,Законод!$C$22*'01_Доходи'!AD414),IF($B$411="Лікар-педіатр","x",IF($B$411="Лікар-терапевт",IF(AG415&lt;=Законод!$C$26,AD415,Законод!$C$26*'01_Доходи'!AD414),0)))</f>
        <v>0</v>
      </c>
      <c r="AE416" s="181">
        <f>IF($B$411="Лікар загальної практики - сімейний лікар",IF(AG415&lt;=Законод!$C$22,AE415,Законод!$C$22*'01_Доходи'!AE414),IF($B$411="Лікар-педіатр","x",IF($B$411="Лікар-терапевт",IF(AG415&lt;=Законод!$C$26,AE415,Законод!$C$26*'01_Доходи'!AE414),0)))</f>
        <v>0</v>
      </c>
      <c r="AF416" s="181">
        <f>IF($B$411="Лікар загальної практики - сімейний лікар",IF(AG415&lt;=Законод!$C$22,AF415,Законод!$C$22*'01_Доходи'!AF414),IF($B$411="Лікар-педіатр","x",IF($B$411="Лікар-терапевт",IF(AG415&lt;=Законод!$C$26,AF415,Законод!$C$26*'01_Доходи'!AF414),0)))</f>
        <v>0</v>
      </c>
      <c r="AG416" s="182">
        <f>SUM(AB416:AF416)</f>
        <v>0</v>
      </c>
      <c r="AH416" s="767"/>
      <c r="AI416" s="174"/>
      <c r="AJ416" s="771"/>
      <c r="AK416" s="774"/>
      <c r="AL416" s="774"/>
      <c r="AM416" s="318" t="s">
        <v>186</v>
      </c>
      <c r="AN416" s="183">
        <f>IF(B411="Лікар загальної практики - сімейний лікар",G416*Законод!$C$11+'01_Доходи'!H416*Законод!$D$11+'01_Доходи'!I416*Законод!$E$11+'01_Доходи'!J416*Законод!$F$11+'01_Доходи'!K416*Законод!$G$11,IF(B411="Лікар-педіатр",G416*Законод!$C$11+'01_Доходи'!H416*Законод!$D$11,IF(B411="Лікар-терапевт",'01_Доходи'!I416*Законод!$E$11+'01_Доходи'!J416*Законод!$F$11+'01_Доходи'!K416*Законод!$G$11,0)))</f>
        <v>0</v>
      </c>
      <c r="AO416" s="183">
        <f>IF(B411="Лікар загальної практики - сімейний лікар",N416*Законод!$C$11+'01_Доходи'!O416*Законод!$D$11+'01_Доходи'!P416*Законод!$E$11+'01_Доходи'!Q416*Законод!$F$11+'01_Доходи'!R416*Законод!$G$11,IF(B411="Лікар-педіатр",N416*Законод!$C$11+'01_Доходи'!O416*Законод!$D$11,IF(B411="Лікар-терапевт",'01_Доходи'!P416*Законод!$E$11+'01_Доходи'!Q416*Законод!$F$11+'01_Доходи'!R416*Законод!$G$11,0)))</f>
        <v>0</v>
      </c>
      <c r="AP416" s="183">
        <f>IF(B411="Лікар загальної практики - сімейний лікар",U416*Законод!$C$11+'01_Доходи'!V416*Законод!$D$11+'01_Доходи'!W416*Законод!$E$11+'01_Доходи'!X416*Законод!$F$11+'01_Доходи'!Y416*Законод!$G$11,IF(B411="Лікар-педіатр",U416*Законод!$C$11+'01_Доходи'!V416*Законод!$D$11,IF(B411="Лікар-терапевт",'01_Доходи'!W416*Законод!$E$11+'01_Доходи'!X416*Законод!$F$11+'01_Доходи'!Y416*Законод!$G$11,0)))</f>
        <v>0</v>
      </c>
      <c r="AQ416" s="183">
        <f>IF(B411="Лікар загальної практики - сімейний лікар",AB416*Законод!$C$11+'01_Доходи'!AC416*Законод!$D$11+'01_Доходи'!AD416*Законод!$E$11+'01_Доходи'!AE416*Законод!$F$11+'01_Доходи'!AF416*Законод!$G$11,IF(B411="Лікар-педіатр",AB416*Законод!$C$11+'01_Доходи'!AC416*Законод!$D$11,IF(B411="Лікар-терапевт",'01_Доходи'!AD416*Законод!$E$11+'01_Доходи'!AE416*Законод!$F$11+'01_Доходи'!AF416*Законод!$G$11,0)))</f>
        <v>0</v>
      </c>
      <c r="AR416" s="184">
        <f>SUM(AN416:AQ416)</f>
        <v>0</v>
      </c>
    </row>
    <row r="417" spans="1:44" s="52" customFormat="1" ht="31.9" hidden="1" customHeight="1" x14ac:dyDescent="0.25">
      <c r="A417" s="170"/>
      <c r="B417" s="763"/>
      <c r="C417" s="764"/>
      <c r="D417" s="765"/>
      <c r="E417" s="765"/>
      <c r="F417" s="211" t="str">
        <f>IF(B411="Лікар-педіатр",Законод!$E$17,IF(B411="Лікар загальної практики - сімейний лікар",Законод!$E$21,IF(B411="Лікар-терапевт",Законод!$E$25,"х")))</f>
        <v>х</v>
      </c>
      <c r="G417" s="776" t="s">
        <v>158</v>
      </c>
      <c r="H417" s="776"/>
      <c r="I417" s="776"/>
      <c r="J417" s="776"/>
      <c r="K417" s="776"/>
      <c r="L417" s="169">
        <f>IF($B$411="Лікар загальної практики - сімейний лікар",IF(L415&lt;Законод!$C$22,0,(IF(AND(L415&gt;=Законод!$E$22,L415&lt;=Законод!$E$23),L415-Законод!$C$22,IF('01_Доходи'!L415&gt;=Законод!$F$22,Законод!$E$24,0)))),IF($B$411="Лікар-педіатр",IF(L415&lt;Законод!$C$18,0,(IF(AND(L415&gt;=Законод!$E$18,L415&lt;=Законод!$E$19),L415-Законод!$C$18,IF('01_Доходи'!L415&gt;=Законод!$F$18,Законод!$E$20,0)))),IF($B$411="Лікар-терапевт",IF(L415&lt;Законод!$C$26,0,(IF(AND(L415&gt;=Законод!$E$26,L415&lt;=Законод!$E$27),L415-Законод!$C$26,IF('01_Доходи'!L415&gt;=Законод!$F$26,Законод!$E$28,0)))),0)))</f>
        <v>0</v>
      </c>
      <c r="M417" s="767"/>
      <c r="N417" s="776" t="s">
        <v>158</v>
      </c>
      <c r="O417" s="776"/>
      <c r="P417" s="776"/>
      <c r="Q417" s="776"/>
      <c r="R417" s="776"/>
      <c r="S417" s="169">
        <f>IF($B$411="Лікар загальної практики - сімейний лікар",IF(S415&lt;Законод!$C$22,0,(IF(AND(S415&gt;=Законод!$E$22,S415&lt;=Законод!$E$23),S415-Законод!$C$22,IF('01_Доходи'!S415&gt;=Законод!$F$22,Законод!$E$24,0)))),IF($B$411="Лікар-педіатр",IF(S415&lt;Законод!$C$18,0,(IF(AND(S415&gt;=Законод!$E$18,S415&lt;=Законод!$E$19),S415-Законод!$C$18,IF('01_Доходи'!S415&gt;=Законод!$F$18,Законод!$E$20,0)))),IF($B$411="Лікар-терапевт",IF(S415&lt;Законод!$C$26,0,(IF(AND(S415&gt;=Законод!$E$26,S415&lt;=Законод!$E$27),S415-Законод!$C$26,IF('01_Доходи'!S415&gt;=Законод!$F$26,Законод!$E$28,0)))),0)))</f>
        <v>0</v>
      </c>
      <c r="T417" s="767"/>
      <c r="U417" s="776" t="s">
        <v>158</v>
      </c>
      <c r="V417" s="776"/>
      <c r="W417" s="776"/>
      <c r="X417" s="776"/>
      <c r="Y417" s="776"/>
      <c r="Z417" s="169">
        <f>IF($B$411="Лікар загальної практики - сімейний лікар",IF(Z415&lt;Законод!$C$22,0,(IF(AND(Z415&gt;=Законод!$E$22,Z415&lt;=Законод!$E$23),Z415-Законод!$C$22,IF('01_Доходи'!Z415&gt;=Законод!$F$22,Законод!$E$24,0)))),IF($B$411="Лікар-педіатр",IF(Z415&lt;Законод!$C$18,0,(IF(AND(Z415&gt;=Законод!$E$18,Z415&lt;=Законод!$E$19),Z415-Законод!$C$18,IF('01_Доходи'!Z415&gt;=Законод!$F$18,Законод!$E$20,0)))),IF($B$411="Лікар-терапевт",IF(Z415&lt;Законод!$C$26,0,(IF(AND(Z415&gt;=Законод!$E$26,Z415&lt;=Законод!$E$27),Z415-Законод!$C$26,IF('01_Доходи'!Z415&gt;=Законод!$F$26,Законод!$E$28,0)))),0)))</f>
        <v>0</v>
      </c>
      <c r="AA417" s="767"/>
      <c r="AB417" s="776" t="s">
        <v>158</v>
      </c>
      <c r="AC417" s="776"/>
      <c r="AD417" s="776"/>
      <c r="AE417" s="776"/>
      <c r="AF417" s="776"/>
      <c r="AG417" s="169">
        <f>IF($B$411="Лікар загальної практики - сімейний лікар",IF(AG415&lt;Законод!$C$22,0,(IF(AND(AG415&gt;=Законод!$E$22,AG415&lt;=Законод!$E$23),AG415-Законод!$C$22,IF('01_Доходи'!AG415&gt;=Законод!$F$22,Законод!$E$24,0)))),IF($B$411="Лікар-педіатр",IF(AG415&lt;Законод!$C$18,0,(IF(AND(AG415&gt;=Законод!$E$18,AG415&lt;=Законод!$E$19),AG415-Законод!$C$18,IF('01_Доходи'!AG415&gt;=Законод!$F$18,Законод!$E$20,0)))),IF($B$411="Лікар-терапевт",IF(AG415&lt;Законод!$C$26,0,(IF(AND(AG415&gt;=Законод!$E$26,AG415&lt;=Законод!$E$27),AG415-Законод!$C$26,IF('01_Доходи'!AG415&gt;=Законод!$F$26,Законод!$E$28,0)))),0)))</f>
        <v>0</v>
      </c>
      <c r="AH417" s="767"/>
      <c r="AI417" s="174"/>
      <c r="AJ417" s="771"/>
      <c r="AK417" s="774"/>
      <c r="AL417" s="774"/>
      <c r="AM417" s="757" t="s">
        <v>187</v>
      </c>
      <c r="AN417" s="183">
        <f>IF(B411="Лікар загальної практики - сімейний лікар",L417*Законод!$C$9/4*Законод!$E$16,IF(B411="Лікар-педіатр",L417*Законод!$C$9/4*Законод!$E$16,IF(B411="Лікар-терапевт",L417*Законод!$C$9/4*Законод!$E$16,0)))</f>
        <v>0</v>
      </c>
      <c r="AO417" s="183">
        <f>IF(B411="Лікар загальної практики - сімейний лікар",S417*Законод!$C$9/4*Законод!$E$16,IF(B411="Лікар-педіатр",S417*Законод!$C$9/4*Законод!$E$16,IF(B411="Лікар-терапевт",S417*Законод!$C$9/4*Законод!$E$16,0)))</f>
        <v>0</v>
      </c>
      <c r="AP417" s="183">
        <f>IF(B411="Лікар загальної практики - сімейний лікар",Z417*Законод!$C$9/4*Законод!$E$16,IF(B411="Лікар-педіатр",Z417*Законод!$C$9/4*Законод!$E$16,IF(B411="Лікар-терапевт",Z417*Законод!$C$9/4*Законод!$E$16,0)))</f>
        <v>0</v>
      </c>
      <c r="AQ417" s="183">
        <f>IF(B411="Лікар загальної практики - сімейний лікар",AG417*Законод!$C$9/4*Законод!$E$16,IF(B411="Лікар-педіатр",AG417*Законод!$C$9/4*Законод!$E$16,IF(B411="Лікар-терапевт",AG417*Законод!$C$9/4*Законод!$E$16,0)))</f>
        <v>0</v>
      </c>
      <c r="AR417" s="184">
        <f>SUM(AN417:AQ417)</f>
        <v>0</v>
      </c>
    </row>
    <row r="418" spans="1:44" s="52" customFormat="1" ht="31.9" hidden="1" customHeight="1" x14ac:dyDescent="0.25">
      <c r="A418" s="170"/>
      <c r="B418" s="763"/>
      <c r="C418" s="764"/>
      <c r="D418" s="765"/>
      <c r="E418" s="765"/>
      <c r="F418" s="211" t="str">
        <f>IF(B411="Лікар-педіатр",Законод!$F$17,IF(B411="Лікар загальної практики - сімейний лікар",Законод!$F$21,IF(B411="Лікар-терапевт",Законод!$F$25,"х")))</f>
        <v>х</v>
      </c>
      <c r="G418" s="776" t="s">
        <v>158</v>
      </c>
      <c r="H418" s="776"/>
      <c r="I418" s="776"/>
      <c r="J418" s="776"/>
      <c r="K418" s="776"/>
      <c r="L418" s="169">
        <f>IF($B$411="Лікар загальної практики - сімейний лікар",IF(L415&lt;Законод!$C$22,0,(IF(AND(L415&gt;=Законод!$F$22,L415&lt;=Законод!$F$23),L415-Законод!$E$23,IF('01_Доходи'!L415&gt;=Законод!$G$22,Законод!$F$24,0)))),IF($B$411="Лікар-педіатр",IF(L415&lt;Законод!$C$18,0,(IF(AND(L415&gt;=Законод!$F$18,L415&lt;=Законод!$F$19),L415-Законод!$E$19,IF('01_Доходи'!L415&gt;=Законод!$G$18,Законод!$F$20,0)))),IF($B$411="Лікар-терапевт",IF(L415&lt;Законод!$C$26,0,(IF(AND(L415&gt;=Законод!$F$26,L415&lt;=Законод!$F$27),L415-Законод!$E$27,IF('01_Доходи'!L415&gt;=Законод!$G$26,Законод!$F$28,0)))),0)))</f>
        <v>0</v>
      </c>
      <c r="M418" s="767"/>
      <c r="N418" s="776" t="s">
        <v>158</v>
      </c>
      <c r="O418" s="776"/>
      <c r="P418" s="776"/>
      <c r="Q418" s="776"/>
      <c r="R418" s="776"/>
      <c r="S418" s="169">
        <f>IF($B$411="Лікар загальної практики - сімейний лікар",IF(S415&lt;Законод!$C$22,0,(IF(AND(S415&gt;=Законод!$F$22,S415&lt;=Законод!$F$23),S415-Законод!$E$23,IF('01_Доходи'!S415&gt;=Законод!$G$22,Законод!$F$24,0)))),IF($B$411="Лікар-педіатр",IF(S415&lt;Законод!$C$18,0,(IF(AND(S415&gt;=Законод!$F$18,S415&lt;=Законод!$F$19),S415-Законод!$E$19,IF('01_Доходи'!S415&gt;=Законод!$G$18,Законод!$F$20,0)))),IF($B$411="Лікар-терапевт",IF(S415&lt;Законод!$C$26,0,(IF(AND(S415&gt;=Законод!$F$26,S415&lt;=Законод!$F$27),S415-Законод!$E$27,IF('01_Доходи'!S415&gt;=Законод!$G$26,Законод!$F$28,0)))),0)))</f>
        <v>0</v>
      </c>
      <c r="T418" s="767"/>
      <c r="U418" s="776" t="s">
        <v>158</v>
      </c>
      <c r="V418" s="776"/>
      <c r="W418" s="776"/>
      <c r="X418" s="776"/>
      <c r="Y418" s="776"/>
      <c r="Z418" s="169">
        <f>IF($B$411="Лікар загальної практики - сімейний лікар",IF(Z415&lt;Законод!$C$22,0,(IF(AND(Z415&gt;=Законод!$F$22,Z415&lt;=Законод!$F$23),Z415-Законод!$E$23,IF('01_Доходи'!Z415&gt;=Законод!$G$22,Законод!$F$24,0)))),IF($B$411="Лікар-педіатр",IF(Z415&lt;Законод!$C$18,0,(IF(AND(Z415&gt;=Законод!$F$18,Z415&lt;=Законод!$F$19),Z415-Законод!$E$19,IF('01_Доходи'!Z415&gt;=Законод!$G$18,Законод!$F$20,0)))),IF($B$411="Лікар-терапевт",IF(Z415&lt;Законод!$C$26,0,(IF(AND(Z415&gt;=Законод!$F$26,Z415&lt;=Законод!$F$27),Z415-Законод!$E$27,IF('01_Доходи'!Z415&gt;=Законод!$G$26,Законод!$F$28,0)))),0)))</f>
        <v>0</v>
      </c>
      <c r="AA418" s="767"/>
      <c r="AB418" s="776" t="s">
        <v>158</v>
      </c>
      <c r="AC418" s="776"/>
      <c r="AD418" s="776"/>
      <c r="AE418" s="776"/>
      <c r="AF418" s="776"/>
      <c r="AG418" s="169">
        <f>IF($B$411="Лікар загальної практики - сімейний лікар",IF(AG415&lt;Законод!$C$22,0,(IF(AND(AG415&gt;=Законод!$F$22,AG415&lt;=Законод!$F$23),AG415-Законод!$E$23,IF('01_Доходи'!AG415&gt;=Законод!$G$22,Законод!$F$24,0)))),IF($B$411="Лікар-педіатр",IF(AG415&lt;Законод!$C$18,0,(IF(AND(AG415&gt;=Законод!$F$18,AG415&lt;=Законод!$F$19),AG415-Законод!$E$19,IF('01_Доходи'!AG415&gt;=Законод!$G$18,Законод!$F$20,0)))),IF($B$411="Лікар-терапевт",IF(AG415&lt;Законод!$C$26,0,(IF(AND(AG415&gt;=Законод!$F$26,AG415&lt;=Законод!$F$27),AG415-Законод!$E$27,IF('01_Доходи'!AG415&gt;=Законод!$G$26,Законод!$F$28,0)))),0)))</f>
        <v>0</v>
      </c>
      <c r="AH418" s="767"/>
      <c r="AI418" s="174"/>
      <c r="AJ418" s="771"/>
      <c r="AK418" s="774"/>
      <c r="AL418" s="774"/>
      <c r="AM418" s="758"/>
      <c r="AN418" s="183">
        <f>IF(B411="Лікар загальної практики - сімейний лікар",L418*Законод!$C$9/4*Законод!$F$16,IF(B411="Лікар-педіатр",L418*Законод!$C$9/4*Законод!$F$16,IF(B411="Лікар-терапевт",L418*Законод!$C$9/4*Законод!$F$16,0)))</f>
        <v>0</v>
      </c>
      <c r="AO418" s="183">
        <f>IF(B411="Лікар загальної практики - сімейний лікар",S418*Законод!$C$9/4*Законод!$F$16,IF(B411="Лікар-педіатр",S418*Законод!$C$9/4*Законод!$F$16,IF(B411="Лікар-терапевт",S418*Законод!$C$9/4*Законод!$F$16,0)))</f>
        <v>0</v>
      </c>
      <c r="AP418" s="183">
        <f>IF(B411="Лікар загальної практики - сімейний лікар",Z418*Законод!$C$9/4*Законод!$F$16,IF(B411="Лікар-педіатр",Z418*Законод!$C$9/4*Законод!$F$16,IF(B411="Лікар-терапевт",Z418*Законод!$C$9/4*Законод!$F$16,0)))</f>
        <v>0</v>
      </c>
      <c r="AQ418" s="183">
        <f>IF(B411="Лікар загальної практики - сімейний лікар",AG418*Законод!$C$9/4*Законод!$F$16,IF(B411="Лікар-педіатр",AG418*Законод!$C$9/4*Законод!$F$16,IF(B411="Лікар-терапевт",AG418*Законод!$C$9/4*Законод!$F$16,0)))</f>
        <v>0</v>
      </c>
      <c r="AR418" s="184">
        <f>SUM(AN418:AQ418)</f>
        <v>0</v>
      </c>
    </row>
    <row r="419" spans="1:44" s="52" customFormat="1" ht="31.9" hidden="1" customHeight="1" x14ac:dyDescent="0.25">
      <c r="A419" s="170"/>
      <c r="B419" s="763"/>
      <c r="C419" s="764"/>
      <c r="D419" s="765"/>
      <c r="E419" s="765"/>
      <c r="F419" s="211" t="str">
        <f>IF(B411="Лікар-педіатр",Законод!$G$17,IF(B411="Лікар загальної практики - сімейний лікар",Законод!$G$21,IF(B411="Лікар-терапевт",Законод!$G$25,"х")))</f>
        <v>х</v>
      </c>
      <c r="G419" s="776" t="s">
        <v>158</v>
      </c>
      <c r="H419" s="776"/>
      <c r="I419" s="776"/>
      <c r="J419" s="776"/>
      <c r="K419" s="776"/>
      <c r="L419" s="169">
        <f>IF($B$411="Лікар загальної практики - сімейний лікар",IF(L415&lt;Законод!$C$22,0,(IF(AND(L415&gt;=Законод!$G$22,L415&lt;=Законод!$G$23),L415-Законод!$F$23,IF('01_Доходи'!L415&gt;=Законод!$H$22,Законод!$G$24,0)))),IF($B$411="Лікар-педіатр",IF(L415&lt;Законод!$C$18,0,(IF(AND(L415&gt;=Законод!$G$18,L415&lt;=Законод!$G$19),L415-Законод!$F$19,IF('01_Доходи'!L415&gt;=Законод!$H$18,Законод!$G$20,0)))),IF($B$411="Лікар-терапевт",IF(L415&lt;Законод!$C$26,0,(IF(AND(L415&gt;=Законод!$G$26,L415&lt;=Законод!$G$27),L415-Законод!$F$27,IF('01_Доходи'!L415&gt;=Законод!$H$26,Законод!$G$28,0)))),0)))</f>
        <v>0</v>
      </c>
      <c r="M419" s="767"/>
      <c r="N419" s="776" t="s">
        <v>158</v>
      </c>
      <c r="O419" s="776"/>
      <c r="P419" s="776"/>
      <c r="Q419" s="776"/>
      <c r="R419" s="776"/>
      <c r="S419" s="169">
        <f>IF($B$411="Лікар загальної практики - сімейний лікар",IF(S415&lt;Законод!$C$22,0,(IF(AND(S415&gt;=Законод!$G$22,S415&lt;=Законод!$G$23),S415-Законод!$F$23,IF('01_Доходи'!S415&gt;=Законод!$H$22,Законод!$G$24,0)))),IF($B$411="Лікар-педіатр",IF(S415&lt;Законод!$C$18,0,(IF(AND(S415&gt;=Законод!$G$18,S415&lt;=Законод!$G$19),S415-Законод!$F$19,IF('01_Доходи'!S415&gt;=Законод!$H$18,Законод!$G$20,0)))),IF($B$411="Лікар-терапевт",IF(S415&lt;Законод!$C$26,0,(IF(AND(S415&gt;=Законод!$G$26,S415&lt;=Законод!$G$27),S415-Законод!$F$27,IF('01_Доходи'!S415&gt;=Законод!$H$26,Законод!$G$28,0)))),0)))</f>
        <v>0</v>
      </c>
      <c r="T419" s="767"/>
      <c r="U419" s="776" t="s">
        <v>158</v>
      </c>
      <c r="V419" s="776"/>
      <c r="W419" s="776"/>
      <c r="X419" s="776"/>
      <c r="Y419" s="776"/>
      <c r="Z419" s="169">
        <f>IF($B$411="Лікар загальної практики - сімейний лікар",IF(Z415&lt;Законод!$C$22,0,(IF(AND(Z415&gt;=Законод!$G$22,Z415&lt;=Законод!$G$23),Z415-Законод!$F$23,IF('01_Доходи'!Z415&gt;=Законод!$H$22,Законод!$G$24,0)))),IF($B$411="Лікар-педіатр",IF(Z415&lt;Законод!$C$18,0,(IF(AND(Z415&gt;=Законод!$G$18,Z415&lt;=Законод!$G$19),Z415-Законод!$F$19,IF('01_Доходи'!Z415&gt;=Законод!$H$18,Законод!$G$20,0)))),IF($B$411="Лікар-терапевт",IF(Z415&lt;Законод!$C$26,0,(IF(AND(Z415&gt;=Законод!$G$26,Z415&lt;=Законод!$G$27),Z415-Законод!$F$27,IF('01_Доходи'!Z415&gt;=Законод!$H$26,Законод!$G$28,0)))),0)))</f>
        <v>0</v>
      </c>
      <c r="AA419" s="767"/>
      <c r="AB419" s="776" t="s">
        <v>158</v>
      </c>
      <c r="AC419" s="776"/>
      <c r="AD419" s="776"/>
      <c r="AE419" s="776"/>
      <c r="AF419" s="776"/>
      <c r="AG419" s="169">
        <f>IF($B$411="Лікар загальної практики - сімейний лікар",IF(AG415&lt;Законод!$C$22,0,(IF(AND(AG415&gt;=Законод!$G$22,AG415&lt;=Законод!$G$23),AG415-Законод!$F$23,IF('01_Доходи'!AG415&gt;=Законод!$H$22,Законод!$G$24,0)))),IF($B$411="Лікар-педіатр",IF(AG415&lt;Законод!$C$18,0,(IF(AND(AG415&gt;=Законод!$G$18,AG415&lt;=Законод!$G$19),AG415-Законод!$F$19,IF('01_Доходи'!AG415&gt;=Законод!$H$18,Законод!$G$20,0)))),IF($B$411="Лікар-терапевт",IF(AG415&lt;Законод!$C$26,0,(IF(AND(AG415&gt;=Законод!$G$26,AG415&lt;=Законод!$G$27),AG415-Законод!$F$27,IF('01_Доходи'!AG415&gt;=Законод!$H$26,Законод!$G$28,0)))),0)))</f>
        <v>0</v>
      </c>
      <c r="AH419" s="767"/>
      <c r="AI419" s="174"/>
      <c r="AJ419" s="771"/>
      <c r="AK419" s="774"/>
      <c r="AL419" s="774"/>
      <c r="AM419" s="758"/>
      <c r="AN419" s="183">
        <f>IF(B411="Лікар загальної практики - сімейний лікар",L419*Законод!$C$9/4*Законод!$G$16,IF(B411="Лікар-педіатр",L419*Законод!$C$9/4*Законод!$G$16,IF(B411="Лікар-терапевт",L419*Законод!$C$9/4*Законод!$G$16,0)))</f>
        <v>0</v>
      </c>
      <c r="AO419" s="183">
        <f>IF(B411="Лікар загальної практики - сімейний лікар",S419*Законод!$C$9/4*Законод!$G$16,IF(B411="Лікар-педіатр",S419*Законод!$C$9/4*Законод!$G$16,IF(B411="Лікар-терапевт",S419*Законод!$C$9/4*Законод!$G$16,0)))</f>
        <v>0</v>
      </c>
      <c r="AP419" s="183">
        <f>IF(B411="Лікар загальної практики - сімейний лікар",Z419*Законод!$C$9/4*Законод!$G$16,IF(B411="Лікар-педіатр",Z419*Законод!$C$9/4*Законод!$G$16,IF(B411="Лікар-терапевт",Z419*Законод!$C$9/4*Законод!$G$16,0)))</f>
        <v>0</v>
      </c>
      <c r="AQ419" s="183">
        <f>IF(B411="Лікар загальної практики - сімейний лікар",AG419*Законод!$C$9/4*Законод!$G$16,IF(B411="Лікар-педіатр",AG419*Законод!$C$9/4*Законод!$G$16,IF(B411="Лікар-терапевт",AG419*Законод!$C$9/4*Законод!$G$16,0)))</f>
        <v>0</v>
      </c>
      <c r="AR419" s="184">
        <f t="shared" ref="AR419" si="86">SUM(AN419:AQ419)</f>
        <v>0</v>
      </c>
    </row>
    <row r="420" spans="1:44" s="52" customFormat="1" ht="31.9" hidden="1" customHeight="1" x14ac:dyDescent="0.25">
      <c r="A420" s="170"/>
      <c r="B420" s="763"/>
      <c r="C420" s="764"/>
      <c r="D420" s="765"/>
      <c r="E420" s="765"/>
      <c r="F420" s="211" t="str">
        <f>IF(B411="Лікар-педіатр",Законод!$H$17,IF(B411="Лікар загальної практики - сімейний лікар",Законод!$H$21,IF(B411="Лікар-терапевт",Законод!$H$25,"х")))</f>
        <v>х</v>
      </c>
      <c r="G420" s="776" t="s">
        <v>158</v>
      </c>
      <c r="H420" s="776"/>
      <c r="I420" s="776"/>
      <c r="J420" s="776"/>
      <c r="K420" s="776"/>
      <c r="L420" s="169">
        <f>IF($B$411="Лікар загальної практики - сімейний лікар",IF(L415&lt;Законод!$C$22,0,(IF(AND(L415&gt;=Законод!$H$22,L415&lt;=Законод!$H$23),L415-Законод!$G$23,IF('01_Доходи'!L415&gt;=Законод!$I$22,Законод!$H$24,0)))),IF($B$411="Лікар-педіатр",IF(L415&lt;Законод!$C$18,0,(IF(AND(L415&gt;=Законод!$H$18,L415&lt;=Законод!$H$19),L415-Законод!$G$19,IF('01_Доходи'!L415&gt;=Законод!$I$18,Законод!$H$20,0)))),IF($B$411="Лікар-терапевт",IF(L415&lt;Законод!$C$26,0,(IF(AND(L415&gt;=Законод!$H$26,L415&lt;=Законод!$H$27),L415-Законод!$G$27,IF(L415&gt;=Законод!$I$26,Законод!$H$28,0)))),0)))</f>
        <v>0</v>
      </c>
      <c r="M420" s="767"/>
      <c r="N420" s="776" t="s">
        <v>158</v>
      </c>
      <c r="O420" s="776"/>
      <c r="P420" s="776"/>
      <c r="Q420" s="776"/>
      <c r="R420" s="776"/>
      <c r="S420" s="169">
        <f>IF($B$411="Лікар загальної практики - сімейний лікар",IF(S415&lt;Законод!$C$22,0,(IF(AND(S415&gt;=Законод!$H$22,S415&lt;=Законод!$H$23),S415-Законод!$G$23,IF('01_Доходи'!S415&gt;=Законод!$I$22,Законод!$H$24,0)))),IF($B$411="Лікар-педіатр",IF(S415&lt;Законод!$C$18,0,(IF(AND(S415&gt;=Законод!$H$18,S415&lt;=Законод!$H$19),S415-Законод!$G$19,IF('01_Доходи'!S415&gt;=Законод!$I$18,Законод!$H$20,0)))),IF($B$411="Лікар-терапевт",IF(S415&lt;Законод!$C$26,0,(IF(AND(S415&gt;=Законод!$H$26,S415&lt;=Законод!$H$27),S415-Законод!$G$27,IF(S415&gt;=Законод!$I$26,Законод!$H$28,0)))),0)))</f>
        <v>0</v>
      </c>
      <c r="T420" s="767"/>
      <c r="U420" s="776" t="s">
        <v>158</v>
      </c>
      <c r="V420" s="776"/>
      <c r="W420" s="776"/>
      <c r="X420" s="776"/>
      <c r="Y420" s="776"/>
      <c r="Z420" s="169">
        <f>IF($B$411="Лікар загальної практики - сімейний лікар",IF(Z415&lt;Законод!$C$22,0,(IF(AND(Z415&gt;=Законод!$H$22,Z415&lt;=Законод!$H$23),Z415-Законод!$G$23,IF('01_Доходи'!Z415&gt;=Законод!$I$22,Законод!$H$24,0)))),IF($B$411="Лікар-педіатр",IF(Z415&lt;Законод!$C$18,0,(IF(AND(Z415&gt;=Законод!$H$18,Z415&lt;=Законод!$H$19),Z415-Законод!$G$19,IF('01_Доходи'!Z415&gt;=Законод!$I$18,Законод!$H$20,0)))),IF($B$411="Лікар-терапевт",IF(Z415&lt;Законод!$C$26,0,(IF(AND(Z415&gt;=Законод!$H$26,Z415&lt;=Законод!$H$27),Z415-Законод!$G$27,IF(Z415&gt;=Законод!$I$26,Законод!$H$28,0)))),0)))</f>
        <v>0</v>
      </c>
      <c r="AA420" s="767"/>
      <c r="AB420" s="776" t="s">
        <v>158</v>
      </c>
      <c r="AC420" s="776"/>
      <c r="AD420" s="776"/>
      <c r="AE420" s="776"/>
      <c r="AF420" s="776"/>
      <c r="AG420" s="169">
        <f>IF($B$411="Лікар загальної практики - сімейний лікар",IF(AG415&lt;Законод!$C$22,0,(IF(AND(AG415&gt;=Законод!$H$22,AG415&lt;=Законод!$H$23),AG415-Законод!$G$23,IF('01_Доходи'!AG415&gt;=Законод!$I$22,Законод!$H$24,0)))),IF($B$411="Лікар-педіатр",IF(AG415&lt;Законод!$C$18,0,(IF(AND(AG415&gt;=Законод!$H$18,AG415&lt;=Законод!$H$19),AG415-Законод!$G$19,IF('01_Доходи'!AG415&gt;=Законод!$I$18,Законод!$H$20,0)))),IF($B$411="Лікар-терапевт",IF(AG415&lt;Законод!$C$26,0,(IF(AND(AG415&gt;=Законод!$H$26,AG415&lt;=Законод!$H$27),AG415-Законод!$G$27,IF(AG415&gt;=Законод!$I$26,Законод!$H$28,0)))),0)))</f>
        <v>0</v>
      </c>
      <c r="AH420" s="767"/>
      <c r="AI420" s="174"/>
      <c r="AJ420" s="771"/>
      <c r="AK420" s="774"/>
      <c r="AL420" s="774"/>
      <c r="AM420" s="758"/>
      <c r="AN420" s="183">
        <f>IF(B411="Лікар загальної практики - сімейний лікар",L420*Законод!$C$9/4*Законод!$H$16,IF(B411="Лікар-педіатр",L420*Законод!$C$9/4*Законод!$H$16,IF(B411="Лікар-терапевт",L420*Законод!$C$9/4*Законод!$H$16,0)))</f>
        <v>0</v>
      </c>
      <c r="AO420" s="183">
        <f>IF(B411="Лікар загальної практики - сімейний лікар",S420*Законод!$C$9/4*Законод!$H$16,IF(B411="Лікар-педіатр",S420*Законод!$C$9/4*Законод!$H$16,IF(B411="Лікар-терапевт",S420*Законод!$C$9/4*Законод!$H$16,0)))</f>
        <v>0</v>
      </c>
      <c r="AP420" s="183">
        <f>IF(B411="Лікар загальної практики - сімейний лікар",Z420*Законод!$C$9/4*Законод!$H$16,IF(B411="Лікар-педіатр",Z420*Законод!$C$9/4*Законод!$H$16,IF(B411="Лікар-терапевт",Z420*Законод!$C$9/4*Законод!$H$16,0)))</f>
        <v>0</v>
      </c>
      <c r="AQ420" s="183">
        <f>IF(B411="Лікар загальної практики - сімейний лікар",AG420*Законод!$C$9/4*Законод!$H$16,IF(B411="Лікар-педіатр",AG420*Законод!$C$9/4*Законод!$H$16,IF(B411="Лікар-терапевт",AG420*Законод!$C$9/4*Законод!$H$16,0)))</f>
        <v>0</v>
      </c>
      <c r="AR420" s="184">
        <f>SUM(AN420:AQ420)</f>
        <v>0</v>
      </c>
    </row>
    <row r="421" spans="1:44" s="52" customFormat="1" ht="31.9" hidden="1" customHeight="1" x14ac:dyDescent="0.25">
      <c r="A421" s="170"/>
      <c r="B421" s="763"/>
      <c r="C421" s="764"/>
      <c r="D421" s="765"/>
      <c r="E421" s="765"/>
      <c r="F421" s="211" t="str">
        <f>IF(B411="Лікар-педіатр",Законод!$I$17,IF(B411="Лікар загальної практики - сімейний лікар",Законод!$I$21,IF(B411="Лікар-терапевт",Законод!$I$25,"х")))</f>
        <v>х</v>
      </c>
      <c r="G421" s="776" t="s">
        <v>158</v>
      </c>
      <c r="H421" s="776"/>
      <c r="I421" s="776"/>
      <c r="J421" s="776"/>
      <c r="K421" s="776"/>
      <c r="L421" s="169">
        <f>IF($B$411="Лікар загальної практики - сімейний лікар",IF(L415&lt;Законод!$C$22,0,(IF(AND(L415&gt;=Законод!$I$22,L415&lt;=Законод!$I$23),L415-Законод!$H$23,IF('01_Доходи'!L415&gt;=Законод!$I$22,Законод!$I$24,0)))),IF($B$411="Лікар-педіатр",IF(L415&lt;Законод!$C$18,0,(IF(AND(L415&gt;=Законод!$I$18,L415&lt;=Законод!$I$19),L415-Законод!$H$19,IF('01_Доходи'!L415&gt;=Законод!$I$18,Законод!$H$20,0)))),IF($B$411="Лікар-терапевт",IF(L415&lt;Законод!$C$26,0,(IF(AND(L415&gt;=Законод!$I$26,L415&lt;=Законод!$I$27),L415-Законод!$H$27,IF('01_Доходи'!L415&gt;=Законод!$I$26,Законод!$H$28,0)))),0)))</f>
        <v>0</v>
      </c>
      <c r="M421" s="767"/>
      <c r="N421" s="776" t="s">
        <v>158</v>
      </c>
      <c r="O421" s="776"/>
      <c r="P421" s="776"/>
      <c r="Q421" s="776"/>
      <c r="R421" s="776"/>
      <c r="S421" s="169">
        <f>IF($B$411="Лікар загальної практики - сімейний лікар",IF(S415&lt;Законод!$C$22,0,(IF(AND(S415&gt;=Законод!$I$22,S415&lt;=Законод!$I$23),S415-Законод!$H$23,IF('01_Доходи'!S415&gt;=Законод!$I$22,Законод!$I$24,0)))),IF($B$411="Лікар-педіатр",IF(S415&lt;Законод!$C$18,0,(IF(AND(S415&gt;=Законод!$I$18,S415&lt;=Законод!$I$19),S415-Законод!$H$19,IF('01_Доходи'!S415&gt;=Законод!$I$18,Законод!$H$20,0)))),IF($B$411="Лікар-терапевт",IF(S415&lt;Законод!$C$26,0,(IF(AND(S415&gt;=Законод!$I$26,S415&lt;=Законод!$I$27),S415-Законод!$H$27,IF('01_Доходи'!S415&gt;=Законод!$I$26,Законод!$H$28,0)))),0)))</f>
        <v>0</v>
      </c>
      <c r="T421" s="767"/>
      <c r="U421" s="776" t="s">
        <v>158</v>
      </c>
      <c r="V421" s="776"/>
      <c r="W421" s="776"/>
      <c r="X421" s="776"/>
      <c r="Y421" s="776"/>
      <c r="Z421" s="169">
        <f>IF($B$411="Лікар загальної практики - сімейний лікар",IF(Z415&lt;Законод!$C$22,0,(IF(AND(Z415&gt;=Законод!$I$22,Z415&lt;=Законод!$I$23),Z415-Законод!$H$23,IF('01_Доходи'!Z415&gt;=Законод!$I$22,Законод!$I$24,0)))),IF($B$411="Лікар-педіатр",IF(Z415&lt;Законод!$C$18,0,(IF(AND(Z415&gt;=Законод!$I$18,Z415&lt;=Законод!$I$19),Z415-Законод!$H$19,IF('01_Доходи'!Z415&gt;=Законод!$I$18,Законод!$H$20,0)))),IF($B$411="Лікар-терапевт",IF(Z415&lt;Законод!$C$26,0,(IF(AND(Z415&gt;=Законод!$I$26,Z415&lt;=Законод!$I$27),Z415-Законод!$H$27,IF('01_Доходи'!Z415&gt;=Законод!$I$26,Законод!$H$28,0)))),0)))</f>
        <v>0</v>
      </c>
      <c r="AA421" s="767"/>
      <c r="AB421" s="776" t="s">
        <v>158</v>
      </c>
      <c r="AC421" s="776"/>
      <c r="AD421" s="776"/>
      <c r="AE421" s="776"/>
      <c r="AF421" s="776"/>
      <c r="AG421" s="169">
        <f>IF($B$411="Лікар загальної практики - сімейний лікар",IF(AG415&lt;Законод!$C$22,0,(IF(AND(AG415&gt;=Законод!$I$22,AG415&lt;=Законод!$I$23),AG415-Законод!$H$23,IF('01_Доходи'!AG415&gt;=Законод!$I$22,Законод!$I$24,0)))),IF($B$411="Лікар-педіатр",IF(AG415&lt;Законод!$C$18,0,(IF(AND(AG415&gt;=Законод!$I$18,AG415&lt;=Законод!$I$19),AG415-Законод!$H$19,IF('01_Доходи'!AG415&gt;=Законод!$I$18,Законод!$H$20,0)))),IF($B$411="Лікар-терапевт",IF(AG415&lt;Законод!$C$26,0,(IF(AND(AG415&gt;=Законод!$I$26,AG415&lt;=Законод!$I$27),AG415-Законод!$H$27,IF('01_Доходи'!AG415&gt;=Законод!$I$26,Законод!$H$28,0)))),0)))</f>
        <v>0</v>
      </c>
      <c r="AH421" s="767"/>
      <c r="AI421" s="174"/>
      <c r="AJ421" s="771"/>
      <c r="AK421" s="774"/>
      <c r="AL421" s="774"/>
      <c r="AM421" s="758"/>
      <c r="AN421" s="183">
        <f>IF(B411="Лікар загальної практики - сімейний лікар",L421*Законод!$C$9/4*Законод!$I$16,IF(B411="Лікар-педіатр",L421*Законод!$C$9/4*Законод!$I$16,IF(B411="Лікар-терапевт",L421*Законод!$C$9/4*Законод!$I$16,0)))</f>
        <v>0</v>
      </c>
      <c r="AO421" s="183">
        <f>IF(B411="Лікар загальної практики - сімейний лікар",S421*Законод!$C$9/4*Законод!$I$16,IF(B411="Лікар-педіатр",S421*Законод!$C$9/4*Законод!$I$16,IF(B411="Лікар-терапевт",S421*Законод!$C$9/4*Законод!$I$16,0)))</f>
        <v>0</v>
      </c>
      <c r="AP421" s="183">
        <f>IF(B411="Лікар загальної практики - сімейний лікар",Z421*Законод!$C$9/4*Законод!$I$16,IF(B411="Лікар-педіатр",Z421*Законод!$C$9/4*Законод!$I$16,IF(B411="Лікар-терапевт",Z421*Законод!$C$9/4*Законод!$I$16,0)))</f>
        <v>0</v>
      </c>
      <c r="AQ421" s="183">
        <f>IF(B411="Лікар загальної практики - сімейний лікар",AG421*Законод!$C$9/4*Законод!$I$16,IF(B411="Лікар-педіатр",AG421*Законод!$C$9/4*Законод!$I$16,IF(B411="Лікар-терапевт",AG421*Законод!$C$9/4*Законод!$I$16,0)))</f>
        <v>0</v>
      </c>
      <c r="AR421" s="184">
        <f>SUM(AN421:AQ421)</f>
        <v>0</v>
      </c>
    </row>
    <row r="422" spans="1:44" s="191" customFormat="1" ht="31.9" hidden="1" customHeight="1" thickBot="1" x14ac:dyDescent="0.3">
      <c r="A422" s="186"/>
      <c r="B422" s="763"/>
      <c r="C422" s="764"/>
      <c r="D422" s="765"/>
      <c r="E422" s="765"/>
      <c r="F422" s="212" t="str">
        <f>IF(B411="Лікар-педіатр",Законод!$J$17,IF(B411="Лікар загальної практики - сімейний лікар",Законод!$J$21,IF(B411="Лікар-терапевт",Законод!$J$25,"х")))</f>
        <v>х</v>
      </c>
      <c r="G422" s="777" t="s">
        <v>158</v>
      </c>
      <c r="H422" s="777"/>
      <c r="I422" s="777"/>
      <c r="J422" s="777"/>
      <c r="K422" s="777"/>
      <c r="L422" s="169">
        <f>IF($B$411="Лікар загальної практики - сімейний лікар",IF(L415&gt;=Законод!$J$22,'01_Доходи'!L415-('01_Доходи'!L416+'01_Доходи'!L417+'01_Доходи'!L418+'01_Доходи'!L419+'01_Доходи'!L420+'01_Доходи'!L421),0),IF($B$411="Лікар-педіатр",IF(L415&gt;=Законод!$J$18,'01_Доходи'!L415-('01_Доходи'!L416+'01_Доходи'!L417+'01_Доходи'!L418+'01_Доходи'!L419+'01_Доходи'!L420+'01_Доходи'!L421),0),IF($B$411="Лікар-терапевт",IF('01_Доходи'!L415&gt;=Законод!$J$26,L415-Законод!$I$27,0),0)))</f>
        <v>0</v>
      </c>
      <c r="M422" s="767"/>
      <c r="N422" s="777" t="s">
        <v>158</v>
      </c>
      <c r="O422" s="777"/>
      <c r="P422" s="777"/>
      <c r="Q422" s="777"/>
      <c r="R422" s="777"/>
      <c r="S422" s="169">
        <f>IF($B$411="Лікар загальної практики - сімейний лікар",IF(S415&gt;=Законод!$J$22,'01_Доходи'!S415-('01_Доходи'!S416+'01_Доходи'!S417+'01_Доходи'!S418+'01_Доходи'!S419+'01_Доходи'!S420+'01_Доходи'!S421),0),IF($B$411="Лікар-педіатр",IF(S415&gt;=Законод!$J$18,'01_Доходи'!S415-('01_Доходи'!S416+'01_Доходи'!S417+'01_Доходи'!S418+'01_Доходи'!S419+'01_Доходи'!S420+'01_Доходи'!S421),0),IF($B$411="Лікар-терапевт",IF('01_Доходи'!S415&gt;=Законод!$J$26,S415-Законод!$I$27,0),0)))</f>
        <v>0</v>
      </c>
      <c r="T422" s="767"/>
      <c r="U422" s="777" t="s">
        <v>158</v>
      </c>
      <c r="V422" s="777"/>
      <c r="W422" s="777"/>
      <c r="X422" s="777"/>
      <c r="Y422" s="777"/>
      <c r="Z422" s="169">
        <f>IF($B$411="Лікар загальної практики - сімейний лікар",IF(Z415&gt;=Законод!$J$22,'01_Доходи'!Z415-('01_Доходи'!Z416+'01_Доходи'!Z417+'01_Доходи'!Z418+'01_Доходи'!Z419+'01_Доходи'!Z420+'01_Доходи'!Z421),0),IF($B$411="Лікар-педіатр",IF(Z415&gt;=Законод!$J$18,'01_Доходи'!Z415-('01_Доходи'!Z416+'01_Доходи'!Z417+'01_Доходи'!Z418+'01_Доходи'!Z419+'01_Доходи'!Z420+'01_Доходи'!Z421),0),IF($B$411="Лікар-терапевт",IF('01_Доходи'!Z415&gt;=Законод!$J$26,Z415-Законод!$I$27,0),0)))</f>
        <v>0</v>
      </c>
      <c r="AA422" s="767"/>
      <c r="AB422" s="777" t="s">
        <v>158</v>
      </c>
      <c r="AC422" s="777"/>
      <c r="AD422" s="777"/>
      <c r="AE422" s="777"/>
      <c r="AF422" s="777"/>
      <c r="AG422" s="169">
        <f>IF($B$411="Лікар загальної практики - сімейний лікар",IF(AG415&gt;=Законод!$J$22,'01_Доходи'!AG415-('01_Доходи'!AG416+'01_Доходи'!AG417+'01_Доходи'!AG418+'01_Доходи'!AG419+'01_Доходи'!AG420+'01_Доходи'!AG421),0),IF($B$411="Лікар-педіатр",IF(AG415&gt;=Законод!$J$18,'01_Доходи'!AG415-('01_Доходи'!AG416+'01_Доходи'!AG417+'01_Доходи'!AG418+'01_Доходи'!AG419+'01_Доходи'!AG420+'01_Доходи'!AG421),0),IF($B$411="Лікар-терапевт",IF('01_Доходи'!AG415&gt;=Законод!$J$26,AG415-Законод!$I$27,0),0)))</f>
        <v>0</v>
      </c>
      <c r="AH422" s="767"/>
      <c r="AI422" s="188"/>
      <c r="AJ422" s="772"/>
      <c r="AK422" s="775"/>
      <c r="AL422" s="775"/>
      <c r="AM422" s="759"/>
      <c r="AN422" s="189">
        <f>IF(B411="Лікар загальної практики - сімейний лікар",L422*Законод!$C$9/4*Законод!$J$16,IF(B411="Лікар-педіатр",L422*Законод!$C$9/4*Законод!$J$16,IF(B411="Лікар-терапевт",L422*Законод!$C$9/4*Законод!$J$16,0)))</f>
        <v>0</v>
      </c>
      <c r="AO422" s="189">
        <f>IF(B411="Лікар загальної практики - сімейний лікар",S422*Законод!$C$9/4*Законод!$J$16,IF(B411="Лікар-педіатр",S422*Законод!$C$9/4*Законод!$J$16,IF(B411="Лікар-терапевт",S422*Законод!$C$9/4*Законод!$J$16,0)))</f>
        <v>0</v>
      </c>
      <c r="AP422" s="189">
        <f>IF(B411="Лікар загальної практики - сімейний лікар",S422*Законод!$C$9/4*Законод!$J$16,IF(B411="Лікар-педіатр",S422*Законод!$C$9/4*Законод!$J$16,IF(B411="Лікар-терапевт",S422*Законод!$C$9/4*Законод!$J$16,0)))</f>
        <v>0</v>
      </c>
      <c r="AQ422" s="189">
        <f>IF(B411="Лікар загальної практики - сімейний лікар",AG422*Законод!$C$9/4*Законод!$J$16,IF(B411="Лікар-педіатр",AG422*Законод!$C$9/4*Законод!$J$16,IF(B411="Лікар-терапевт",AG422*Законод!$C$9/4*Законод!$J$16,0)))</f>
        <v>0</v>
      </c>
      <c r="AR422" s="190">
        <f t="shared" ref="AR422" si="87">SUM(AN422:AQ422)</f>
        <v>0</v>
      </c>
    </row>
    <row r="423" spans="1:44" s="220" customFormat="1" ht="23.45" hidden="1" customHeight="1" thickBot="1" x14ac:dyDescent="0.3">
      <c r="A423" s="216"/>
      <c r="B423" s="217"/>
      <c r="C423" s="217"/>
      <c r="D423" s="217"/>
      <c r="E423" s="217"/>
      <c r="F423" s="218"/>
      <c r="G423" s="219"/>
      <c r="H423" s="219"/>
      <c r="L423" s="221"/>
      <c r="S423" s="221"/>
      <c r="Z423" s="221"/>
      <c r="AG423" s="221"/>
      <c r="AM423" s="222"/>
      <c r="AR423" s="223"/>
    </row>
    <row r="424" spans="1:44" s="164" customFormat="1" ht="24.6" hidden="1" customHeight="1" x14ac:dyDescent="0.3">
      <c r="A424" s="167">
        <f>A411+1</f>
        <v>31</v>
      </c>
      <c r="B424" s="763"/>
      <c r="C424" s="764"/>
      <c r="D424" s="765"/>
      <c r="E424" s="765"/>
      <c r="F424" s="207" t="s">
        <v>422</v>
      </c>
      <c r="G424" s="169">
        <f>IF($B$424="Лікар-педіатр",G427*L424,IF($B$424="Лікар-терапевт","х",IF($B$424="Лікар загальної практики - сімейний лікар",G427*L424,0)))</f>
        <v>0</v>
      </c>
      <c r="H424" s="169">
        <f>IF($B$424="Лікар-педіатр",H427*L424,IF($B$424="Лікар-терапевт","х",IF($B$424="Лікар загальної практики - сімейний лікар",H427*L424,0)))</f>
        <v>0</v>
      </c>
      <c r="I424" s="169">
        <f>IF($B$424="Лікар-педіатр","x",IF($B$424="Лікар-терапевт",I427*L424,IF($B$424="Лікар загальної практики - сімейний лікар",I427*L424,0)))</f>
        <v>0</v>
      </c>
      <c r="J424" s="169">
        <f>IF($B$424="Лікар-педіатр","x",IF($B$424="Лікар-терапевт",J427*L424,IF($B$424="Лікар загальної практики - сімейний лікар",J427*L424,0)))</f>
        <v>0</v>
      </c>
      <c r="K424" s="169">
        <f>IF($B$424="Лікар-педіатр","x",IF($B$424="Лікар-терапевт",K427*L424,IF($B$424="Лікар загальної практики - сімейний лікар",K427*L424,0)))</f>
        <v>0</v>
      </c>
      <c r="L424" s="542"/>
      <c r="M424" s="767"/>
      <c r="N424" s="169">
        <f>IF($B$424="Лікар-педіатр",N427*S424,IF($B$424="Лікар-терапевт","х",IF($B$424="Лікар загальної практики - сімейний лікар",N427*S424,0)))</f>
        <v>0</v>
      </c>
      <c r="O424" s="169">
        <f>IF($B$424="Лікар-педіатр",O427*S424,IF($B$424="Лікар-терапевт","х",IF($B$424="Лікар загальної практики - сімейний лікар",O427*S424,0)))</f>
        <v>0</v>
      </c>
      <c r="P424" s="169">
        <f>IF($B$424="Лікар-педіатр","x",IF($B$424="Лікар-терапевт",P427*S424,IF($B$424="Лікар загальної практики - сімейний лікар",P427*S424,0)))</f>
        <v>0</v>
      </c>
      <c r="Q424" s="169">
        <f>IF($B$424="Лікар-педіатр","x",IF($B$424="Лікар-терапевт",Q427*S424,IF($B$424="Лікар загальної практики - сімейний лікар",Q427*S424,0)))</f>
        <v>0</v>
      </c>
      <c r="R424" s="169">
        <f>IF($B$424="Лікар-педіатр","x",IF($B$424="Лікар-терапевт",R427*S424,IF($B$424="Лікар загальної практики - сімейний лікар",R427*S424,0)))</f>
        <v>0</v>
      </c>
      <c r="S424" s="542"/>
      <c r="T424" s="767"/>
      <c r="U424" s="169">
        <f>IF($B$424="Лікар-педіатр",U427*Z424,IF($B$424="Лікар-терапевт","х",IF($B$424="Лікар загальної практики - сімейний лікар",U427*Z424,0)))</f>
        <v>0</v>
      </c>
      <c r="V424" s="169">
        <f>IF($B$424="Лікар-педіатр",V427*Z424,IF($B$424="Лікар-терапевт","х",IF($B$424="Лікар загальної практики - сімейний лікар",V427*Z424,0)))</f>
        <v>0</v>
      </c>
      <c r="W424" s="169">
        <f>IF($B$424="Лікар-педіатр","x",IF($B$424="Лікар-терапевт",W427*Z424,IF($B$424="Лікар загальної практики - сімейний лікар",W427*Z424,0)))</f>
        <v>0</v>
      </c>
      <c r="X424" s="169">
        <f>IF($B$424="Лікар-педіатр","x",IF($B$424="Лікар-терапевт",X427*Z424,IF($B$424="Лікар загальної практики - сімейний лікар",X427*Z424,0)))</f>
        <v>0</v>
      </c>
      <c r="Y424" s="169">
        <f>IF($B$424="Лікар-педіатр","x",IF($B$424="Лікар-терапевт",Y427*Z424,IF($B$424="Лікар загальної практики - сімейний лікар",Y427*Z424,0)))</f>
        <v>0</v>
      </c>
      <c r="Z424" s="542"/>
      <c r="AA424" s="767"/>
      <c r="AB424" s="169">
        <f>IF($B$424="Лікар-педіатр",AB427*AG424,IF($B$424="Лікар-терапевт","х",IF($B$424="Лікар загальної практики - сімейний лікар",AB427*AG424,0)))</f>
        <v>0</v>
      </c>
      <c r="AC424" s="169">
        <f>IF($B$424="Лікар-педіатр",AC427*AG424,IF($B$424="Лікар-терапевт","х",IF($B$424="Лікар загальної практики - сімейний лікар",AC427*AG424,0)))</f>
        <v>0</v>
      </c>
      <c r="AD424" s="169">
        <f>IF($B$424="Лікар-педіатр","x",IF($B$424="Лікар-терапевт",AD427*AG424,IF($B$424="Лікар загальної практики - сімейний лікар",AD427*AG424,0)))</f>
        <v>0</v>
      </c>
      <c r="AE424" s="169">
        <f>IF($B$424="Лікар-педіатр","x",IF($B$424="Лікар-терапевт",AE427*AG424,IF($B$424="Лікар загальної практики - сімейний лікар",AE427*AG424,0)))</f>
        <v>0</v>
      </c>
      <c r="AF424" s="169">
        <f>IF($B$424="Лікар-педіатр","x",IF($B$424="Лікар-терапевт",AF427*AG424,IF($B$424="Лікар загальної практики - сімейний лікар",AF427*AG424,0)))</f>
        <v>0</v>
      </c>
      <c r="AG424" s="542"/>
      <c r="AH424" s="767"/>
      <c r="AI424" s="525">
        <f>A424</f>
        <v>31</v>
      </c>
      <c r="AJ424" s="770">
        <f>B424</f>
        <v>0</v>
      </c>
      <c r="AK424" s="773">
        <f>C424</f>
        <v>0</v>
      </c>
      <c r="AL424" s="773">
        <f>D424</f>
        <v>0</v>
      </c>
      <c r="AM424" s="760" t="s">
        <v>568</v>
      </c>
      <c r="AN424" s="778">
        <f>SUM(AN429:AN435)</f>
        <v>0</v>
      </c>
      <c r="AO424" s="778">
        <f>SUM(AO429:AO435)</f>
        <v>0</v>
      </c>
      <c r="AP424" s="778">
        <f>SUM(AP429:AP435)</f>
        <v>0</v>
      </c>
      <c r="AQ424" s="778">
        <f>SUM(AQ429:AQ435)</f>
        <v>0</v>
      </c>
      <c r="AR424" s="781">
        <f>SUM(AN424:AQ428)</f>
        <v>0</v>
      </c>
    </row>
    <row r="425" spans="1:44" s="52" customFormat="1" ht="28.15" hidden="1" customHeight="1" x14ac:dyDescent="0.25">
      <c r="A425" s="170"/>
      <c r="B425" s="763"/>
      <c r="C425" s="764"/>
      <c r="D425" s="765"/>
      <c r="E425" s="765"/>
      <c r="F425" s="207" t="s">
        <v>423</v>
      </c>
      <c r="G425" s="169">
        <f>IF($B$424="Лікар-педіатр",G427*L425,IF($B$424="Лікар-терапевт","х",IF($B$424="Лікар загальної практики - сімейний лікар",G427*L425,0)))</f>
        <v>0</v>
      </c>
      <c r="H425" s="169">
        <f>IF($B$424="Лікар-педіатр",H427*L425,IF($B$424="Лікар-терапевт","х",IF($B$424="Лікар загальної практики - сімейний лікар",H427*L425,0)))</f>
        <v>0</v>
      </c>
      <c r="I425" s="169">
        <f>IF($B$424="Лікар-педіатр","x",IF($B$424="Лікар-терапевт",I427*L425,IF($B$424="Лікар загальної практики - сімейний лікар",I427*L425,0)))</f>
        <v>0</v>
      </c>
      <c r="J425" s="169">
        <f>IF($B$424="Лікар-педіатр","x",IF($B$424="Лікар-терапевт",J427*L425,IF($B$424="Лікар загальної практики - сімейний лікар",J427*L425,0)))</f>
        <v>0</v>
      </c>
      <c r="K425" s="169">
        <f>IF($B$424="Лікар-педіатр","x",IF($B$424="Лікар-терапевт",K427*L425,IF($B$424="Лікар загальної практики - сімейний лікар",K427*L425,0)))</f>
        <v>0</v>
      </c>
      <c r="L425" s="542"/>
      <c r="M425" s="767"/>
      <c r="N425" s="169">
        <f>IF($B$424="Лікар-педіатр",N427*S425,IF($B$424="Лікар-терапевт","х",IF($B$424="Лікар загальної практики - сімейний лікар",N427*S425,0)))</f>
        <v>0</v>
      </c>
      <c r="O425" s="169">
        <f>IF($B$424="Лікар-педіатр",O427*S425,IF($B$424="Лікар-терапевт","х",IF($B$424="Лікар загальної практики - сімейний лікар",O427*S425,0)))</f>
        <v>0</v>
      </c>
      <c r="P425" s="169">
        <f>IF($B$424="Лікар-педіатр","x",IF($B$424="Лікар-терапевт",P427*S425,IF($B$424="Лікар загальної практики - сімейний лікар",P427*S425,0)))</f>
        <v>0</v>
      </c>
      <c r="Q425" s="169">
        <f>IF($B$424="Лікар-педіатр","x",IF($B$424="Лікар-терапевт",Q427*S425,IF($B$424="Лікар загальної практики - сімейний лікар",Q427*S425,0)))</f>
        <v>0</v>
      </c>
      <c r="R425" s="169">
        <f>IF($B$424="Лікар-педіатр","x",IF($B$424="Лікар-терапевт",R427*S425,IF($B$424="Лікар загальної практики - сімейний лікар",R427*S425,0)))</f>
        <v>0</v>
      </c>
      <c r="S425" s="542"/>
      <c r="T425" s="767"/>
      <c r="U425" s="169">
        <f>IF($B$424="Лікар-педіатр",U427*Z425,IF($B$424="Лікар-терапевт","х",IF($B$424="Лікар загальної практики - сімейний лікар",U427*Z425,0)))</f>
        <v>0</v>
      </c>
      <c r="V425" s="169">
        <f>IF($B$424="Лікар-педіатр",V427*Z425,IF($B$424="Лікар-терапевт","х",IF($B$424="Лікар загальної практики - сімейний лікар",V427*Z425,0)))</f>
        <v>0</v>
      </c>
      <c r="W425" s="169">
        <f>IF($B$424="Лікар-педіатр","x",IF($B$424="Лікар-терапевт",W427*Z425,IF($B$424="Лікар загальної практики - сімейний лікар",W427*Z425,0)))</f>
        <v>0</v>
      </c>
      <c r="X425" s="169">
        <f>IF($B$424="Лікар-педіатр","x",IF($B$424="Лікар-терапевт",X427*Z425,IF($B$424="Лікар загальної практики - сімейний лікар",X427*Z425,0)))</f>
        <v>0</v>
      </c>
      <c r="Y425" s="169">
        <f>IF($B$424="Лікар-педіатр","x",IF($B$424="Лікар-терапевт",Y427*Z425,IF($B$424="Лікар загальної практики - сімейний лікар",Y427*Z425,0)))</f>
        <v>0</v>
      </c>
      <c r="Z425" s="542"/>
      <c r="AA425" s="767"/>
      <c r="AB425" s="169">
        <f>IF($B$424="Лікар-педіатр",AB427*AG425,IF($B$424="Лікар-терапевт","х",IF($B$424="Лікар загальної практики - сімейний лікар",AB427*AG425,0)))</f>
        <v>0</v>
      </c>
      <c r="AC425" s="169">
        <f>IF($B$424="Лікар-педіатр",AC427*AG425,IF($B$424="Лікар-терапевт","х",IF($B$424="Лікар загальної практики - сімейний лікар",AC427*AG425,0)))</f>
        <v>0</v>
      </c>
      <c r="AD425" s="169">
        <f>IF($B$424="Лікар-педіатр","x",IF($B$424="Лікар-терапевт",AD427*AG425,IF($B$424="Лікар загальної практики - сімейний лікар",AD427*AG425,0)))</f>
        <v>0</v>
      </c>
      <c r="AE425" s="169">
        <f>IF($B$424="Лікар-педіатр","x",IF($B$424="Лікар-терапевт",AE427*AG425,IF($B$424="Лікар загальної практики - сімейний лікар",AE427*AG425,0)))</f>
        <v>0</v>
      </c>
      <c r="AF425" s="169">
        <f>IF($B$424="Лікар-педіатр","x",IF($B$424="Лікар-терапевт",AF427*AG425,IF($B$424="Лікар загальної практики - сімейний лікар",AF427*AG425,0)))</f>
        <v>0</v>
      </c>
      <c r="AG425" s="542"/>
      <c r="AH425" s="767"/>
      <c r="AI425" s="171"/>
      <c r="AJ425" s="771"/>
      <c r="AK425" s="774"/>
      <c r="AL425" s="774"/>
      <c r="AM425" s="761"/>
      <c r="AN425" s="779"/>
      <c r="AO425" s="779"/>
      <c r="AP425" s="779"/>
      <c r="AQ425" s="779"/>
      <c r="AR425" s="782"/>
    </row>
    <row r="426" spans="1:44" s="92" customFormat="1" ht="31.15" hidden="1" customHeight="1" x14ac:dyDescent="0.25">
      <c r="A426" s="213"/>
      <c r="B426" s="763"/>
      <c r="C426" s="764"/>
      <c r="D426" s="765"/>
      <c r="E426" s="765"/>
      <c r="F426" s="214" t="s">
        <v>424</v>
      </c>
      <c r="G426" s="172">
        <f>IF(B424="Лікар загальної практики - сімейний лікар"," ",IF(B424="Лікар-педіатр"," ",IF(B424="Лікар-терапевт","х",0)))</f>
        <v>0</v>
      </c>
      <c r="H426" s="172">
        <f>IF(B424="Лікар загальної практики - сімейний лікар"," ",IF(B424="Лікар-педіатр"," ",IF(B424="Лікар-терапевт","х",0)))</f>
        <v>0</v>
      </c>
      <c r="I426" s="172">
        <f>IF(B424="Лікар загальної практики - сімейний лікар"," ",IF(B424="Лікар-педіатр","х",IF(B424="Лікар-терапевт"," ",0)))</f>
        <v>0</v>
      </c>
      <c r="J426" s="172">
        <f>IF(B424="Лікар загальної практики - сімейний лікар"," ",IF(B424="Лікар-педіатр","х",IF(B424="Лікар-терапевт"," ",0)))</f>
        <v>0</v>
      </c>
      <c r="K426" s="172">
        <f>IF(B424="Лікар загальної практики - сімейний лікар"," ",IF(B424="Лікар-педіатр","х",IF(B424="Лікар-терапевт"," ",0)))</f>
        <v>0</v>
      </c>
      <c r="L426" s="173">
        <f>SUM(G426:K426)</f>
        <v>0</v>
      </c>
      <c r="M426" s="767"/>
      <c r="N426" s="172">
        <f>IF(B424="Лікар загальної практики - сімейний лікар"," ",IF(B424="Лікар-педіатр"," ",IF(B424="Лікар-терапевт","х",0)))</f>
        <v>0</v>
      </c>
      <c r="O426" s="172">
        <f>IF(B424="Лікар загальної практики - сімейний лікар"," ",IF(B424="Лікар-педіатр"," ",IF(B424="Лікар-терапевт","х",0)))</f>
        <v>0</v>
      </c>
      <c r="P426" s="172">
        <f>IF(B424="Лікар загальної практики - сімейний лікар"," ",IF(B424="Лікар-педіатр","х",IF(B424="Лікар-терапевт"," ",0)))</f>
        <v>0</v>
      </c>
      <c r="Q426" s="172">
        <f>IF(B424="Лікар загальної практики - сімейний лікар"," ",IF(B424="Лікар-педіатр","х",IF(B424="Лікар-терапевт"," ",0)))</f>
        <v>0</v>
      </c>
      <c r="R426" s="172">
        <f>IF(B424="Лікар загальної практики - сімейний лікар"," ",IF(B424="Лікар-педіатр","х",IF(B424="Лікар-терапевт"," ",0)))</f>
        <v>0</v>
      </c>
      <c r="S426" s="173">
        <f>SUM(N426:R426)</f>
        <v>0</v>
      </c>
      <c r="T426" s="767"/>
      <c r="U426" s="172">
        <f>IF(B424="Лікар загальної практики - сімейний лікар"," ",IF(B424="Лікар-педіатр"," ",IF(B424="Лікар-терапевт","х",0)))</f>
        <v>0</v>
      </c>
      <c r="V426" s="172">
        <f>IF(B424="Лікар загальної практики - сімейний лікар"," ",IF(B424="Лікар-педіатр"," ",IF(B424="Лікар-терапевт","х",0)))</f>
        <v>0</v>
      </c>
      <c r="W426" s="172">
        <f>IF(B424="Лікар загальної практики - сімейний лікар"," ",IF(B424="Лікар-педіатр","х",IF(B424="Лікар-терапевт"," ",0)))</f>
        <v>0</v>
      </c>
      <c r="X426" s="172">
        <f>IF(B424="Лікар загальної практики - сімейний лікар"," ",IF(B424="Лікар-педіатр","х",IF(B424="Лікар-терапевт"," ",0)))</f>
        <v>0</v>
      </c>
      <c r="Y426" s="172">
        <f>IF(B424="Лікар загальної практики - сімейний лікар"," ",IF(B424="Лікар-педіатр","х",IF(B424="Лікар-терапевт"," ",0)))</f>
        <v>0</v>
      </c>
      <c r="Z426" s="173">
        <f>SUM(U426:Y426)</f>
        <v>0</v>
      </c>
      <c r="AA426" s="767"/>
      <c r="AB426" s="172">
        <f>IF(B424="Лікар загальної практики - сімейний лікар"," ",IF(B424="Лікар-педіатр"," ",IF(B424="Лікар-терапевт","х",0)))</f>
        <v>0</v>
      </c>
      <c r="AC426" s="172">
        <f>IF(B424="Лікар загальної практики - сімейний лікар"," ",IF(B424="Лікар-педіатр"," ",IF(B424="Лікар-терапевт","х",0)))</f>
        <v>0</v>
      </c>
      <c r="AD426" s="172">
        <f>IF(B424="Лікар загальної практики - сімейний лікар"," ",IF(B424="Лікар-педіатр","х",IF(B424="Лікар-терапевт"," ",0)))</f>
        <v>0</v>
      </c>
      <c r="AE426" s="172">
        <f>IF(B424="Лікар загальної практики - сімейний лікар"," ",IF(B424="Лікар-педіатр","х",IF(B424="Лікар-терапевт"," ",0)))</f>
        <v>0</v>
      </c>
      <c r="AF426" s="172">
        <f>IF(B424="Лікар загальної практики - сімейний лікар"," ",IF(B424="Лікар-педіатр","х",IF(B424="Лікар-терапевт"," ",0)))</f>
        <v>0</v>
      </c>
      <c r="AG426" s="173">
        <f>SUM(AB426:AF426)</f>
        <v>0</v>
      </c>
      <c r="AH426" s="767"/>
      <c r="AI426" s="215"/>
      <c r="AJ426" s="771"/>
      <c r="AK426" s="774"/>
      <c r="AL426" s="774"/>
      <c r="AM426" s="761"/>
      <c r="AN426" s="779"/>
      <c r="AO426" s="779"/>
      <c r="AP426" s="779"/>
      <c r="AQ426" s="779"/>
      <c r="AR426" s="782"/>
    </row>
    <row r="427" spans="1:44" s="52" customFormat="1" ht="31.9" hidden="1" customHeight="1" thickBot="1" x14ac:dyDescent="0.3">
      <c r="A427" s="170"/>
      <c r="B427" s="763"/>
      <c r="C427" s="764"/>
      <c r="D427" s="765"/>
      <c r="E427" s="765"/>
      <c r="F427" s="209" t="s">
        <v>161</v>
      </c>
      <c r="G427" s="176">
        <f>IF($B$424="Лікар-педіатр",G426/L426,IF($B$424="Лікар-терапевт","х",IF($B$424="Лікар загальної практики - сімейний лікар",G426/L426,0)))</f>
        <v>0</v>
      </c>
      <c r="H427" s="176">
        <f>IF($B$424="Лікар-педіатр",H426/L426,IF($B$424="Лікар-терапевт","х",IF($B$424="Лікар загальної практики - сімейний лікар",H426/L426,0)))</f>
        <v>0</v>
      </c>
      <c r="I427" s="176">
        <f>IF($B$424="Лікар-педіатр","x",IF($B$424="Лікар-терапевт",I426/L426,IF($B$424="Лікар загальної практики - сімейний лікар",I426/L426,0)))</f>
        <v>0</v>
      </c>
      <c r="J427" s="176">
        <f>IF($B$424="Лікар-педіатр","x",IF($B$424="Лікар-терапевт",J426/L426,IF($B$424="Лікар загальної практики - сімейний лікар",J426/L426,0)))</f>
        <v>0</v>
      </c>
      <c r="K427" s="176">
        <f>IF($B$424="Лікар-педіатр","x",IF($B$424="Лікар-терапевт",K426/L426,IF($B$424="Лікар загальної практики - сімейний лікар",K426/L426,0)))</f>
        <v>0</v>
      </c>
      <c r="L427" s="176">
        <f>SUM(G427:K427)</f>
        <v>0</v>
      </c>
      <c r="M427" s="767"/>
      <c r="N427" s="176">
        <f>IF($B$424="Лікар-педіатр",N426/S426,IF($B$424="Лікар-терапевт","х",IF($B$424="Лікар загальної практики - сімейний лікар",N426/S426,0)))</f>
        <v>0</v>
      </c>
      <c r="O427" s="176">
        <f>IF($B$424="Лікар-педіатр",O426/S426,IF($B$424="Лікар-терапевт","х",IF($B$424="Лікар загальної практики - сімейний лікар",O426/S426,0)))</f>
        <v>0</v>
      </c>
      <c r="P427" s="176">
        <f>IF($B$424="Лікар-педіатр","x",IF($B$424="Лікар-терапевт",P426/S426,IF($B$424="Лікар загальної практики - сімейний лікар",P426/S426,0)))</f>
        <v>0</v>
      </c>
      <c r="Q427" s="176">
        <f>IF($B$424="Лікар-педіатр","x",IF($B$424="Лікар-терапевт",Q426/S426,IF($B$424="Лікар загальної практики - сімейний лікар",Q426/S426,0)))</f>
        <v>0</v>
      </c>
      <c r="R427" s="176">
        <f>IF($B$424="Лікар-педіатр","x",IF($B$424="Лікар-терапевт",R426/S426,IF($B$424="Лікар загальної практики - сімейний лікар",R426/S426,0)))</f>
        <v>0</v>
      </c>
      <c r="S427" s="176">
        <f>SUM(N427:R427)</f>
        <v>0</v>
      </c>
      <c r="T427" s="767"/>
      <c r="U427" s="176">
        <f>IF($B$424="Лікар-педіатр",U426/Z426,IF($B$424="Лікар-терапевт","х",IF($B$424="Лікар загальної практики - сімейний лікар",U426/Z426,0)))</f>
        <v>0</v>
      </c>
      <c r="V427" s="176">
        <f>IF($B$424="Лікар-педіатр",V426/Z426,IF($B$424="Лікар-терапевт","х",IF($B$424="Лікар загальної практики - сімейний лікар",V426/Z426,0)))</f>
        <v>0</v>
      </c>
      <c r="W427" s="176">
        <f>IF($B$424="Лікар-педіатр","x",IF($B$424="Лікар-терапевт",W426/Z426,IF($B$424="Лікар загальної практики - сімейний лікар",W426/Z426,0)))</f>
        <v>0</v>
      </c>
      <c r="X427" s="176">
        <f>IF($B$424="Лікар-педіатр","x",IF($B$424="Лікар-терапевт",X426/Z426,IF($B$424="Лікар загальної практики - сімейний лікар",X426/Z426,0)))</f>
        <v>0</v>
      </c>
      <c r="Y427" s="176">
        <f>IF($B$424="Лікар-педіатр","x",IF($B$424="Лікар-терапевт",Y426/Z426,IF($B$424="Лікар загальної практики - сімейний лікар",Y426/Z426,0)))</f>
        <v>0</v>
      </c>
      <c r="Z427" s="176">
        <f>SUM(U427:Y427)</f>
        <v>0</v>
      </c>
      <c r="AA427" s="767"/>
      <c r="AB427" s="176">
        <f>IF($B$424="Лікар-педіатр",AB426/AG426,IF($B$424="Лікар-терапевт","х",IF($B$424="Лікар загальної практики - сімейний лікар",AB426/AG426,0)))</f>
        <v>0</v>
      </c>
      <c r="AC427" s="176">
        <f>IF($B$424="Лікар-педіатр",AC426/AG426,IF($B$424="Лікар-терапевт","х",IF($B$424="Лікар загальної практики - сімейний лікар",AC426/AG426,0)))</f>
        <v>0</v>
      </c>
      <c r="AD427" s="176">
        <f>IF($B$424="Лікар-педіатр","x",IF($B$424="Лікар-терапевт",AD426/AG426,IF($B$424="Лікар загальної практики - сімейний лікар",AD426/AG426,0)))</f>
        <v>0</v>
      </c>
      <c r="AE427" s="176">
        <f>IF($B$424="Лікар-педіатр","x",IF($B$424="Лікар-терапевт",AE426/AG426,IF($B$424="Лікар загальної практики - сімейний лікар",AE426/AG426,0)))</f>
        <v>0</v>
      </c>
      <c r="AF427" s="176">
        <f>IF($B$424="Лікар-педіатр","x",IF($B$424="Лікар-терапевт",AF426/AG426,IF($B$424="Лікар загальної практики - сімейний лікар",AF426/AG426,0)))</f>
        <v>0</v>
      </c>
      <c r="AG427" s="176">
        <f>SUM(AB427:AF427)</f>
        <v>0</v>
      </c>
      <c r="AH427" s="767"/>
      <c r="AI427" s="174"/>
      <c r="AJ427" s="771"/>
      <c r="AK427" s="774"/>
      <c r="AL427" s="774"/>
      <c r="AM427" s="761"/>
      <c r="AN427" s="779"/>
      <c r="AO427" s="779"/>
      <c r="AP427" s="779"/>
      <c r="AQ427" s="779"/>
      <c r="AR427" s="782"/>
    </row>
    <row r="428" spans="1:44" s="52" customFormat="1" ht="45" hidden="1" customHeight="1" thickBot="1" x14ac:dyDescent="0.3">
      <c r="A428" s="170"/>
      <c r="B428" s="763"/>
      <c r="C428" s="764"/>
      <c r="D428" s="765"/>
      <c r="E428" s="766"/>
      <c r="F428" s="177" t="s">
        <v>425</v>
      </c>
      <c r="G428" s="178">
        <f>IF($B$424="Лікар загальної практики - сімейний лікар",AVERAGE(G424:G426),IF($B$424="Лікар-педіатр",AVERAGE(G424:G426),IF($B$424="Лікар-терапевт","х",0)))</f>
        <v>0</v>
      </c>
      <c r="H428" s="178">
        <f>IF($B$424="Лікар загальної практики - сімейний лікар",AVERAGE(H424:H426),IF($B$424="Лікар-педіатр",AVERAGE(H424:H426),IF($B$424="Лікар-терапевт","х",0)))</f>
        <v>0</v>
      </c>
      <c r="I428" s="178">
        <f>IF($B$424="Лікар загальної практики - сімейний лікар",AVERAGE(I424:I426),IF($B$424="Лікар-педіатр","x",IF($B$424="Лікар-терапевт",AVERAGE(I424:I426),0)))</f>
        <v>0</v>
      </c>
      <c r="J428" s="178">
        <f>IF($B$424="Лікар загальної практики - сімейний лікар",AVERAGE(J424:J426),IF($B$424="Лікар-педіатр","x",IF($B$424="Лікар-терапевт",AVERAGE(J424:J426),0)))</f>
        <v>0</v>
      </c>
      <c r="K428" s="178">
        <f>IF($B$424="Лікар загальної практики - сімейний лікар",AVERAGE(K424:K426),IF($B$424="Лікар-педіатр","x",IF($B$424="Лікар-терапевт",AVERAGE(K424:K426),0)))</f>
        <v>0</v>
      </c>
      <c r="L428" s="179">
        <f>SUM(G428:K428)</f>
        <v>0</v>
      </c>
      <c r="M428" s="768"/>
      <c r="N428" s="178">
        <f>IF($B$424="Лікар загальної практики - сімейний лікар",AVERAGE(N424:N426),IF($B$424="Лікар-педіатр",AVERAGE(N424:N426),IF($B$424="Лікар-терапевт","х",0)))</f>
        <v>0</v>
      </c>
      <c r="O428" s="178">
        <f>IF($B$424="Лікар загальної практики - сімейний лікар",AVERAGE(O424:O426),IF($B$424="Лікар-педіатр",AVERAGE(O424:O426),IF($B$424="Лікар-терапевт","х",0)))</f>
        <v>0</v>
      </c>
      <c r="P428" s="178">
        <f>IF($B$424="Лікар загальної практики - сімейний лікар",AVERAGE(P424:P426),IF($B$424="Лікар-педіатр","x",IF($B$424="Лікар-терапевт",AVERAGE(P424:P426),0)))</f>
        <v>0</v>
      </c>
      <c r="Q428" s="178">
        <f>IF($B$424="Лікар загальної практики - сімейний лікар",AVERAGE(Q424:Q426),IF($B$424="Лікар-педіатр","x",IF($B$424="Лікар-терапевт",AVERAGE(Q424:Q426),0)))</f>
        <v>0</v>
      </c>
      <c r="R428" s="178">
        <f>IF($B$424="Лікар загальної практики - сімейний лікар",AVERAGE(R424:R426),IF($B$424="Лікар-педіатр","x",IF($B$424="Лікар-терапевт",AVERAGE(R424:R426),0)))</f>
        <v>0</v>
      </c>
      <c r="S428" s="179">
        <f>SUM(N428:R428)</f>
        <v>0</v>
      </c>
      <c r="T428" s="768"/>
      <c r="U428" s="178">
        <f>IF($B$424="Лікар загальної практики - сімейний лікар",AVERAGE(U424:U426),IF($B$424="Лікар-педіатр",AVERAGE(U424:U426),IF($B$424="Лікар-терапевт","х",0)))</f>
        <v>0</v>
      </c>
      <c r="V428" s="178">
        <f>IF($B$424="Лікар загальної практики - сімейний лікар",AVERAGE(V424:V426),IF($B$424="Лікар-педіатр",AVERAGE(V424:V426),IF($B$424="Лікар-терапевт","х",0)))</f>
        <v>0</v>
      </c>
      <c r="W428" s="178">
        <f>IF($B$424="Лікар загальної практики - сімейний лікар",AVERAGE(W424:W426),IF($B$424="Лікар-педіатр","x",IF($B$424="Лікар-терапевт",AVERAGE(W424:W426),0)))</f>
        <v>0</v>
      </c>
      <c r="X428" s="178">
        <f>IF($B$424="Лікар загальної практики - сімейний лікар",AVERAGE(X424:X426),IF($B$424="Лікар-педіатр","x",IF($B$424="Лікар-терапевт",AVERAGE(X424:X426),0)))</f>
        <v>0</v>
      </c>
      <c r="Y428" s="178">
        <f>IF($B$424="Лікар загальної практики - сімейний лікар",AVERAGE(Y424:Y426),IF($B$424="Лікар-педіатр","x",IF($B$424="Лікар-терапевт",AVERAGE(Y424:Y426),0)))</f>
        <v>0</v>
      </c>
      <c r="Z428" s="179">
        <f>SUM(U428:Y428)</f>
        <v>0</v>
      </c>
      <c r="AA428" s="768"/>
      <c r="AB428" s="178">
        <f>IF($B$424="Лікар загальної практики - сімейний лікар",AVERAGE(AB424:AB426),IF($B$424="Лікар-педіатр",AVERAGE(AB424:AB426),IF($B$424="Лікар-терапевт","х",0)))</f>
        <v>0</v>
      </c>
      <c r="AC428" s="178">
        <f>IF($B$424="Лікар загальної практики - сімейний лікар",AVERAGE(AC424:AC426),IF($B$424="Лікар-педіатр",AVERAGE(AC424:AC426),IF($B$424="Лікар-терапевт","х",0)))</f>
        <v>0</v>
      </c>
      <c r="AD428" s="178">
        <f>IF($B$424="Лікар загальної практики - сімейний лікар",AVERAGE(AD424:AD426),IF($B$424="Лікар-педіатр","x",IF($B$424="Лікар-терапевт",AVERAGE(AD424:AD426),0)))</f>
        <v>0</v>
      </c>
      <c r="AE428" s="178">
        <f>IF($B$424="Лікар загальної практики - сімейний лікар",AVERAGE(AE424:AE426),IF($B$424="Лікар-педіатр","x",IF($B$424="Лікар-терапевт",AVERAGE(AE424:AE426),0)))</f>
        <v>0</v>
      </c>
      <c r="AF428" s="178">
        <f>IF($B$424="Лікар загальної практики - сімейний лікар",AVERAGE(AF424:AF426),IF($B$424="Лікар-педіатр","x",IF($B$424="Лікар-терапевт",AVERAGE(AF424:AF426),0)))</f>
        <v>0</v>
      </c>
      <c r="AG428" s="179">
        <f>SUM(AB428:AF428)</f>
        <v>0</v>
      </c>
      <c r="AH428" s="769"/>
      <c r="AI428" s="174"/>
      <c r="AJ428" s="771"/>
      <c r="AK428" s="774"/>
      <c r="AL428" s="774"/>
      <c r="AM428" s="762"/>
      <c r="AN428" s="780"/>
      <c r="AO428" s="780"/>
      <c r="AP428" s="780"/>
      <c r="AQ428" s="780"/>
      <c r="AR428" s="783"/>
    </row>
    <row r="429" spans="1:44" s="52" customFormat="1" ht="40.5" hidden="1" x14ac:dyDescent="0.25">
      <c r="A429" s="170"/>
      <c r="B429" s="763"/>
      <c r="C429" s="764"/>
      <c r="D429" s="765"/>
      <c r="E429" s="765"/>
      <c r="F429" s="210" t="str">
        <f>IF(B424="Лікар-педіатр",Законод!$C$17,IF(B424="Лікар загальної практики - сімейний лікар",Законод!$C$21,IF(B424="Лікар-терапевт",Законод!$C$25,"х")))</f>
        <v>х</v>
      </c>
      <c r="G429" s="181">
        <f>IF($B$424="Лікар загальної практики - сімейний лікар",IF(L428&lt;=Законод!$C$22,G428,Законод!$C$22*'01_Доходи'!G427),IF($B$424="Лікар-педіатр",IF(L428&lt;=Законод!$C$18,G428,Законод!$C$18*'01_Доходи'!G427),IF($B$424="Лікар-терапевт","x",0)))</f>
        <v>0</v>
      </c>
      <c r="H429" s="181">
        <f>IF($B$424="Лікар загальної практики - сімейний лікар",IF(L428&lt;=Законод!$C$22,H428,Законод!$C$22*'01_Доходи'!H427),IF($B$424="Лікар-педіатр",IF(L428&lt;=Законод!$C$18,H428,Законод!$C$18*'01_Доходи'!H427),IF($B$424="Лікар-терапевт","x",0)))</f>
        <v>0</v>
      </c>
      <c r="I429" s="181">
        <f>IF($B$424="Лікар загальної практики - сімейний лікар",IF(L428&lt;=Законод!$C$22,I428,Законод!$C$22*'01_Доходи'!I427),IF($B$424="Лікар-педіатр","x",IF($B$424="Лікар-терапевт",IF(L428&lt;=Законод!$C$26,I428,Законод!$C$26*'01_Доходи'!I427),0)))</f>
        <v>0</v>
      </c>
      <c r="J429" s="181">
        <f>IF($B$424="Лікар загальної практики - сімейний лікар",IF(L428&lt;=Законод!$C$22,J428,Законод!$C$22*'01_Доходи'!J427),IF($B$424="Лікар-педіатр","x",IF($B$424="Лікар-терапевт",IF(L428&lt;=Законод!$C$26,J428,Законод!$C$26*'01_Доходи'!J427),0)))</f>
        <v>0</v>
      </c>
      <c r="K429" s="181">
        <f>IF($B$424="Лікар загальної практики - сімейний лікар",IF(L428&lt;=Законод!$C$22,K428,Законод!$C$22*'01_Доходи'!K427),IF($B$424="Лікар-педіатр","x",IF($B$424="Лікар-терапевт",IF(L428&lt;=Законод!$C$26,K428,Законод!$C$26*'01_Доходи'!K427),0)))</f>
        <v>0</v>
      </c>
      <c r="L429" s="182">
        <f>SUM(G429:K429)</f>
        <v>0</v>
      </c>
      <c r="M429" s="767"/>
      <c r="N429" s="181">
        <f>IF($B$424="Лікар загальної практики - сімейний лікар",IF(S428&lt;=Законод!$C$22,N428,Законод!$C$22*'01_Доходи'!N427),IF($B$424="Лікар-педіатр",IF(S428&lt;=Законод!$C$18,N428,Законод!$C$18*'01_Доходи'!N427),IF($B$424="Лікар-терапевт","x",0)))</f>
        <v>0</v>
      </c>
      <c r="O429" s="181">
        <f>IF($B$424="Лікар загальної практики - сімейний лікар",IF(S428&lt;=Законод!$C$22,O428,Законод!$C$22*'01_Доходи'!O427),IF($B$424="Лікар-педіатр",IF(S428&lt;=Законод!$C$18,O428,Законод!$C$18*'01_Доходи'!O427),IF($B$424="Лікар-терапевт","x",0)))</f>
        <v>0</v>
      </c>
      <c r="P429" s="181">
        <f>IF($B$424="Лікар загальної практики - сімейний лікар",IF(S428&lt;=Законод!$C$22,P428,Законод!$C$22*'01_Доходи'!P427),IF($B$424="Лікар-педіатр","x",IF($B$424="Лікар-терапевт",IF(S428&lt;=Законод!$C$26,P428,Законод!$C$26*'01_Доходи'!P427),0)))</f>
        <v>0</v>
      </c>
      <c r="Q429" s="181">
        <f>IF($B$424="Лікар загальної практики - сімейний лікар",IF(S428&lt;=Законод!$C$22,Q428,Законод!$C$22*'01_Доходи'!Q427),IF($B$424="Лікар-педіатр","x",IF($B$424="Лікар-терапевт",IF(S428&lt;=Законод!$C$26,Q428,Законод!$C$26*'01_Доходи'!Q427),0)))</f>
        <v>0</v>
      </c>
      <c r="R429" s="181">
        <f>IF($B$424="Лікар загальної практики - сімейний лікар",IF(S428&lt;=Законод!$C$22,R428,Законод!$C$22*'01_Доходи'!R427),IF($B$424="Лікар-педіатр","x",IF($B$424="Лікар-терапевт",IF(S428&lt;=Законод!$C$26,R428,Законод!$C$26*'01_Доходи'!R427),0)))</f>
        <v>0</v>
      </c>
      <c r="S429" s="182">
        <f>SUM(N429:R429)</f>
        <v>0</v>
      </c>
      <c r="T429" s="767"/>
      <c r="U429" s="181">
        <f>IF($B$424="Лікар загальної практики - сімейний лікар",IF(Z428&lt;=Законод!$C$22,U428,Законод!$C$22*'01_Доходи'!U427),IF($B$424="Лікар-педіатр",IF(Z428&lt;=Законод!$C$18,U428,Законод!$C$18*'01_Доходи'!U427),IF($B$424="Лікар-терапевт","x",0)))</f>
        <v>0</v>
      </c>
      <c r="V429" s="181">
        <f>IF($B$424="Лікар загальної практики - сімейний лікар",IF(Z428&lt;=Законод!$C$22,V428,Законод!$C$22*'01_Доходи'!V427),IF($B$424="Лікар-педіатр",IF(Z428&lt;=Законод!$C$18,V428,Законод!$C$18*'01_Доходи'!V427),IF($B$424="Лікар-терапевт","x",0)))</f>
        <v>0</v>
      </c>
      <c r="W429" s="181">
        <f>IF($B$424="Лікар загальної практики - сімейний лікар",IF(Z428&lt;=Законод!$C$22,W428,Законод!$C$22*'01_Доходи'!W427),IF($B$424="Лікар-педіатр","x",IF($B$424="Лікар-терапевт",IF(Z428&lt;=Законод!$C$26,W428,Законод!$C$26*'01_Доходи'!W427),0)))</f>
        <v>0</v>
      </c>
      <c r="X429" s="181">
        <f>IF($B$424="Лікар загальної практики - сімейний лікар",IF(Z428&lt;=Законод!$C$22,X428,Законод!$C$22*'01_Доходи'!X427),IF($B$424="Лікар-педіатр","x",IF($B$424="Лікар-терапевт",IF(Z428&lt;=Законод!$C$26,X428,Законод!$C$26*'01_Доходи'!X427),0)))</f>
        <v>0</v>
      </c>
      <c r="Y429" s="181">
        <f>IF($B$424="Лікар загальної практики - сімейний лікар",IF(Z428&lt;=Законод!$C$22,Y428,Законод!$C$22*'01_Доходи'!Y427),IF($B$424="Лікар-педіатр","x",IF($B$424="Лікар-терапевт",IF(Z428&lt;=Законод!$C$26,Y428,Законод!$C$26*'01_Доходи'!Y427),0)))</f>
        <v>0</v>
      </c>
      <c r="Z429" s="182">
        <f>SUM(U429:Y429)</f>
        <v>0</v>
      </c>
      <c r="AA429" s="767"/>
      <c r="AB429" s="181">
        <f>IF($B$424="Лікар загальної практики - сімейний лікар",IF(AG428&lt;=Законод!$C$22,AB428,Законод!$C$22*'01_Доходи'!AB427),IF($B$424="Лікар-педіатр",IF(AG428&lt;=Законод!$C$18,AB428,Законод!$C$18*'01_Доходи'!AB427),IF($B$424="Лікар-терапевт","x",0)))</f>
        <v>0</v>
      </c>
      <c r="AC429" s="181">
        <f>IF($B$424="Лікар загальної практики - сімейний лікар",IF(AG428&lt;=Законод!$C$22,AC428,Законод!$C$22*'01_Доходи'!AC427),IF($B$424="Лікар-педіатр",IF(AG428&lt;=Законод!$C$18,AC428,Законод!$C$18*'01_Доходи'!AC427),IF($B$424="Лікар-терапевт","x",0)))</f>
        <v>0</v>
      </c>
      <c r="AD429" s="181">
        <f>IF($B$424="Лікар загальної практики - сімейний лікар",IF(AG428&lt;=Законод!$C$22,AD428,Законод!$C$22*'01_Доходи'!AD427),IF($B$424="Лікар-педіатр","x",IF($B$424="Лікар-терапевт",IF(AG428&lt;=Законод!$C$26,AD428,Законод!$C$26*'01_Доходи'!AD427),0)))</f>
        <v>0</v>
      </c>
      <c r="AE429" s="181">
        <f>IF($B$424="Лікар загальної практики - сімейний лікар",IF(AG428&lt;=Законод!$C$22,AE428,Законод!$C$22*'01_Доходи'!AE427),IF($B$424="Лікар-педіатр","x",IF($B$424="Лікар-терапевт",IF(AG428&lt;=Законод!$C$26,AE428,Законод!$C$26*'01_Доходи'!AE427),0)))</f>
        <v>0</v>
      </c>
      <c r="AF429" s="181">
        <f>IF($B$424="Лікар загальної практики - сімейний лікар",IF(AG428&lt;=Законод!$C$22,AF428,Законод!$C$22*'01_Доходи'!AF427),IF($B$424="Лікар-педіатр","x",IF($B$424="Лікар-терапевт",IF(AG428&lt;=Законод!$C$26,AF428,Законод!$C$26*'01_Доходи'!AF427),0)))</f>
        <v>0</v>
      </c>
      <c r="AG429" s="182">
        <f>SUM(AB429:AF429)</f>
        <v>0</v>
      </c>
      <c r="AH429" s="767"/>
      <c r="AI429" s="174"/>
      <c r="AJ429" s="771"/>
      <c r="AK429" s="774"/>
      <c r="AL429" s="774"/>
      <c r="AM429" s="318" t="s">
        <v>186</v>
      </c>
      <c r="AN429" s="183">
        <f>IF(B424="Лікар загальної практики - сімейний лікар",G429*Законод!$C$11+'01_Доходи'!H429*Законод!$D$11+'01_Доходи'!I429*Законод!$E$11+'01_Доходи'!J429*Законод!$F$11+'01_Доходи'!K429*Законод!$G$11,IF(B424="Лікар-педіатр",G429*Законод!$C$11+'01_Доходи'!H429*Законод!$D$11,IF(B424="Лікар-терапевт",'01_Доходи'!I429*Законод!$E$11+'01_Доходи'!J429*Законод!$F$11+'01_Доходи'!K429*Законод!$G$11,0)))</f>
        <v>0</v>
      </c>
      <c r="AO429" s="183">
        <f>IF(B424="Лікар загальної практики - сімейний лікар",N429*Законод!$C$11+'01_Доходи'!O429*Законод!$D$11+'01_Доходи'!P429*Законод!$E$11+'01_Доходи'!Q429*Законод!$F$11+'01_Доходи'!R429*Законод!$G$11,IF(B424="Лікар-педіатр",N429*Законод!$C$11+'01_Доходи'!O429*Законод!$D$11,IF(B424="Лікар-терапевт",'01_Доходи'!P429*Законод!$E$11+'01_Доходи'!Q429*Законод!$F$11+'01_Доходи'!R429*Законод!$G$11,0)))</f>
        <v>0</v>
      </c>
      <c r="AP429" s="183">
        <f>IF(B424="Лікар загальної практики - сімейний лікар",U429*Законод!$C$11+'01_Доходи'!V429*Законод!$D$11+'01_Доходи'!W429*Законод!$E$11+'01_Доходи'!X429*Законод!$F$11+'01_Доходи'!Y429*Законод!$G$11,IF(B424="Лікар-педіатр",U429*Законод!$C$11+'01_Доходи'!V429*Законод!$D$11,IF(B424="Лікар-терапевт",'01_Доходи'!W429*Законод!$E$11+'01_Доходи'!X429*Законод!$F$11+'01_Доходи'!Y429*Законод!$G$11,0)))</f>
        <v>0</v>
      </c>
      <c r="AQ429" s="183">
        <f>IF(B424="Лікар загальної практики - сімейний лікар",AB429*Законод!$C$11+'01_Доходи'!AC429*Законод!$D$11+'01_Доходи'!AD429*Законод!$E$11+'01_Доходи'!AE429*Законод!$F$11+'01_Доходи'!AF429*Законод!$G$11,IF(B424="Лікар-педіатр",AB429*Законод!$C$11+'01_Доходи'!AC429*Законод!$D$11,IF(B424="Лікар-терапевт",'01_Доходи'!AD429*Законод!$E$11+'01_Доходи'!AE429*Законод!$F$11+'01_Доходи'!AF429*Законод!$G$11,0)))</f>
        <v>0</v>
      </c>
      <c r="AR429" s="184">
        <f>SUM(AN429:AQ429)</f>
        <v>0</v>
      </c>
    </row>
    <row r="430" spans="1:44" s="52" customFormat="1" ht="31.9" hidden="1" customHeight="1" x14ac:dyDescent="0.25">
      <c r="A430" s="170"/>
      <c r="B430" s="763"/>
      <c r="C430" s="764"/>
      <c r="D430" s="765"/>
      <c r="E430" s="765"/>
      <c r="F430" s="211" t="str">
        <f>IF(B424="Лікар-педіатр",Законод!$E$17,IF(B424="Лікар загальної практики - сімейний лікар",Законод!$E$21,IF(B424="Лікар-терапевт",Законод!$E$25,"х")))</f>
        <v>х</v>
      </c>
      <c r="G430" s="776" t="s">
        <v>158</v>
      </c>
      <c r="H430" s="776"/>
      <c r="I430" s="776"/>
      <c r="J430" s="776"/>
      <c r="K430" s="776"/>
      <c r="L430" s="169">
        <f>IF($B$424="Лікар загальної практики - сімейний лікар",IF(L428&lt;Законод!$C$22,0,(IF(AND(L428&gt;=Законод!$E$22,L428&lt;=Законод!$E$23),L428-Законод!$C$22,IF('01_Доходи'!L428&gt;=Законод!$F$22,Законод!$E$24,0)))),IF($B$424="Лікар-педіатр",IF(L428&lt;Законод!$C$18,0,(IF(AND(L428&gt;=Законод!$E$18,L428&lt;=Законод!$E$19),L428-Законод!$C$18,IF('01_Доходи'!L428&gt;=Законод!$F$18,Законод!$E$20,0)))),IF($B$424="Лікар-терапевт",IF(L428&lt;Законод!$C$26,0,(IF(AND(L428&gt;=Законод!$E$26,L428&lt;=Законод!$E$27),L428-Законод!$C$26,IF('01_Доходи'!L428&gt;=Законод!$F$26,Законод!$E$28,0)))),0)))</f>
        <v>0</v>
      </c>
      <c r="M430" s="767"/>
      <c r="N430" s="776" t="s">
        <v>158</v>
      </c>
      <c r="O430" s="776"/>
      <c r="P430" s="776"/>
      <c r="Q430" s="776"/>
      <c r="R430" s="776"/>
      <c r="S430" s="169">
        <f>IF($B$424="Лікар загальної практики - сімейний лікар",IF(S428&lt;Законод!$C$22,0,(IF(AND(S428&gt;=Законод!$E$22,S428&lt;=Законод!$E$23),S428-Законод!$C$22,IF('01_Доходи'!S428&gt;=Законод!$F$22,Законод!$E$24,0)))),IF($B$424="Лікар-педіатр",IF(S428&lt;Законод!$C$18,0,(IF(AND(S428&gt;=Законод!$E$18,S428&lt;=Законод!$E$19),S428-Законод!$C$18,IF('01_Доходи'!S428&gt;=Законод!$F$18,Законод!$E$20,0)))),IF($B$424="Лікар-терапевт",IF(S428&lt;Законод!$C$26,0,(IF(AND(S428&gt;=Законод!$E$26,S428&lt;=Законод!$E$27),S428-Законод!$C$26,IF('01_Доходи'!S428&gt;=Законод!$F$26,Законод!$E$28,0)))),0)))</f>
        <v>0</v>
      </c>
      <c r="T430" s="767"/>
      <c r="U430" s="776" t="s">
        <v>158</v>
      </c>
      <c r="V430" s="776"/>
      <c r="W430" s="776"/>
      <c r="X430" s="776"/>
      <c r="Y430" s="776"/>
      <c r="Z430" s="169">
        <f>IF($B$424="Лікар загальної практики - сімейний лікар",IF(Z428&lt;Законод!$C$22,0,(IF(AND(Z428&gt;=Законод!$E$22,Z428&lt;=Законод!$E$23),Z428-Законод!$C$22,IF('01_Доходи'!Z428&gt;=Законод!$F$22,Законод!$E$24,0)))),IF($B$424="Лікар-педіатр",IF(Z428&lt;Законод!$C$18,0,(IF(AND(Z428&gt;=Законод!$E$18,Z428&lt;=Законод!$E$19),Z428-Законод!$C$18,IF('01_Доходи'!Z428&gt;=Законод!$F$18,Законод!$E$20,0)))),IF($B$424="Лікар-терапевт",IF(Z428&lt;Законод!$C$26,0,(IF(AND(Z428&gt;=Законод!$E$26,Z428&lt;=Законод!$E$27),Z428-Законод!$C$26,IF('01_Доходи'!Z428&gt;=Законод!$F$26,Законод!$E$28,0)))),0)))</f>
        <v>0</v>
      </c>
      <c r="AA430" s="767"/>
      <c r="AB430" s="776" t="s">
        <v>158</v>
      </c>
      <c r="AC430" s="776"/>
      <c r="AD430" s="776"/>
      <c r="AE430" s="776"/>
      <c r="AF430" s="776"/>
      <c r="AG430" s="169">
        <f>IF($B$424="Лікар загальної практики - сімейний лікар",IF(AG428&lt;Законод!$C$22,0,(IF(AND(AG428&gt;=Законод!$E$22,AG428&lt;=Законод!$E$23),AG428-Законод!$C$22,IF('01_Доходи'!AG428&gt;=Законод!$F$22,Законод!$E$24,0)))),IF($B$424="Лікар-педіатр",IF(AG428&lt;Законод!$C$18,0,(IF(AND(AG428&gt;=Законод!$E$18,AG428&lt;=Законод!$E$19),AG428-Законод!$C$18,IF('01_Доходи'!AG428&gt;=Законод!$F$18,Законод!$E$20,0)))),IF($B$424="Лікар-терапевт",IF(AG428&lt;Законод!$C$26,0,(IF(AND(AG428&gt;=Законод!$E$26,AG428&lt;=Законод!$E$27),AG428-Законод!$C$26,IF('01_Доходи'!AG428&gt;=Законод!$F$26,Законод!$E$28,0)))),0)))</f>
        <v>0</v>
      </c>
      <c r="AH430" s="767"/>
      <c r="AI430" s="174"/>
      <c r="AJ430" s="771"/>
      <c r="AK430" s="774"/>
      <c r="AL430" s="774"/>
      <c r="AM430" s="757" t="s">
        <v>187</v>
      </c>
      <c r="AN430" s="183">
        <f>IF(B424="Лікар загальної практики - сімейний лікар",L430*Законод!$C$9/4*Законод!$E$16,IF(B424="Лікар-педіатр",L430*Законод!$C$9/4*Законод!$E$16,IF(B424="Лікар-терапевт",L430*Законод!$C$9/4*Законод!$E$16,0)))</f>
        <v>0</v>
      </c>
      <c r="AO430" s="183">
        <f>IF(B424="Лікар загальної практики - сімейний лікар",S430*Законод!$C$9/4*Законод!$E$16,IF(B424="Лікар-педіатр",S430*Законод!$C$9/4*Законод!$E$16,IF(B424="Лікар-терапевт",S430*Законод!$C$9/4*Законод!$E$16,0)))</f>
        <v>0</v>
      </c>
      <c r="AP430" s="183">
        <f>IF(B424="Лікар загальної практики - сімейний лікар",Z430*Законод!$C$9/4*Законод!$E$16,IF(B424="Лікар-педіатр",Z430*Законод!$C$9/4*Законод!$E$16,IF(B424="Лікар-терапевт",Z430*Законод!$C$9/4*Законод!$E$16,0)))</f>
        <v>0</v>
      </c>
      <c r="AQ430" s="183">
        <f>IF(B424="Лікар загальної практики - сімейний лікар",AG430*Законод!$C$9/4*Законод!$E$16,IF(B424="Лікар-педіатр",AG430*Законод!$C$9/4*Законод!$E$16,IF(B424="Лікар-терапевт",AG430*Законод!$C$9/4*Законод!$E$16,0)))</f>
        <v>0</v>
      </c>
      <c r="AR430" s="184">
        <f>SUM(AN430:AQ430)</f>
        <v>0</v>
      </c>
    </row>
    <row r="431" spans="1:44" s="52" customFormat="1" ht="31.9" hidden="1" customHeight="1" x14ac:dyDescent="0.25">
      <c r="A431" s="170"/>
      <c r="B431" s="763"/>
      <c r="C431" s="764"/>
      <c r="D431" s="765"/>
      <c r="E431" s="765"/>
      <c r="F431" s="211" t="str">
        <f>IF(B424="Лікар-педіатр",Законод!$F$17,IF(B424="Лікар загальної практики - сімейний лікар",Законод!$F$21,IF(B424="Лікар-терапевт",Законод!$F$25,"х")))</f>
        <v>х</v>
      </c>
      <c r="G431" s="776" t="s">
        <v>158</v>
      </c>
      <c r="H431" s="776"/>
      <c r="I431" s="776"/>
      <c r="J431" s="776"/>
      <c r="K431" s="776"/>
      <c r="L431" s="169">
        <f>IF($B$424="Лікар загальної практики - сімейний лікар",IF(L428&lt;Законод!$C$22,0,(IF(AND(L428&gt;=Законод!$F$22,L428&lt;=Законод!$F$23),L428-Законод!$E$23,IF('01_Доходи'!L428&gt;=Законод!$G$22,Законод!$F$24,0)))),IF($B$424="Лікар-педіатр",IF(L428&lt;Законод!$C$18,0,(IF(AND(L428&gt;=Законод!$F$18,L428&lt;=Законод!$F$19),L428-Законод!$E$19,IF('01_Доходи'!L428&gt;=Законод!$G$18,Законод!$F$20,0)))),IF($B$424="Лікар-терапевт",IF(L428&lt;Законод!$C$26,0,(IF(AND(L428&gt;=Законод!$F$26,L428&lt;=Законод!$F$27),L428-Законод!$E$27,IF('01_Доходи'!L428&gt;=Законод!$G$26,Законод!$F$28,0)))),0)))</f>
        <v>0</v>
      </c>
      <c r="M431" s="767"/>
      <c r="N431" s="776" t="s">
        <v>158</v>
      </c>
      <c r="O431" s="776"/>
      <c r="P431" s="776"/>
      <c r="Q431" s="776"/>
      <c r="R431" s="776"/>
      <c r="S431" s="169">
        <f>IF($B$424="Лікар загальної практики - сімейний лікар",IF(S428&lt;Законод!$C$22,0,(IF(AND(S428&gt;=Законод!$F$22,S428&lt;=Законод!$F$23),S428-Законод!$E$23,IF('01_Доходи'!S428&gt;=Законод!$G$22,Законод!$F$24,0)))),IF($B$424="Лікар-педіатр",IF(S428&lt;Законод!$C$18,0,(IF(AND(S428&gt;=Законод!$F$18,S428&lt;=Законод!$F$19),S428-Законод!$E$19,IF('01_Доходи'!S428&gt;=Законод!$G$18,Законод!$F$20,0)))),IF($B$424="Лікар-терапевт",IF(S428&lt;Законод!$C$26,0,(IF(AND(S428&gt;=Законод!$F$26,S428&lt;=Законод!$F$27),S428-Законод!$E$27,IF('01_Доходи'!S428&gt;=Законод!$G$26,Законод!$F$28,0)))),0)))</f>
        <v>0</v>
      </c>
      <c r="T431" s="767"/>
      <c r="U431" s="776" t="s">
        <v>158</v>
      </c>
      <c r="V431" s="776"/>
      <c r="W431" s="776"/>
      <c r="X431" s="776"/>
      <c r="Y431" s="776"/>
      <c r="Z431" s="169">
        <f>IF($B$424="Лікар загальної практики - сімейний лікар",IF(Z428&lt;Законод!$C$22,0,(IF(AND(Z428&gt;=Законод!$F$22,Z428&lt;=Законод!$F$23),Z428-Законод!$E$23,IF('01_Доходи'!Z428&gt;=Законод!$G$22,Законод!$F$24,0)))),IF($B$424="Лікар-педіатр",IF(Z428&lt;Законод!$C$18,0,(IF(AND(Z428&gt;=Законод!$F$18,Z428&lt;=Законод!$F$19),Z428-Законод!$E$19,IF('01_Доходи'!Z428&gt;=Законод!$G$18,Законод!$F$20,0)))),IF($B$424="Лікар-терапевт",IF(Z428&lt;Законод!$C$26,0,(IF(AND(Z428&gt;=Законод!$F$26,Z428&lt;=Законод!$F$27),Z428-Законод!$E$27,IF('01_Доходи'!Z428&gt;=Законод!$G$26,Законод!$F$28,0)))),0)))</f>
        <v>0</v>
      </c>
      <c r="AA431" s="767"/>
      <c r="AB431" s="776" t="s">
        <v>158</v>
      </c>
      <c r="AC431" s="776"/>
      <c r="AD431" s="776"/>
      <c r="AE431" s="776"/>
      <c r="AF431" s="776"/>
      <c r="AG431" s="169">
        <f>IF($B$424="Лікар загальної практики - сімейний лікар",IF(AG428&lt;Законод!$C$22,0,(IF(AND(AG428&gt;=Законод!$F$22,AG428&lt;=Законод!$F$23),AG428-Законод!$E$23,IF('01_Доходи'!AG428&gt;=Законод!$G$22,Законод!$F$24,0)))),IF($B$424="Лікар-педіатр",IF(AG428&lt;Законод!$C$18,0,(IF(AND(AG428&gt;=Законод!$F$18,AG428&lt;=Законод!$F$19),AG428-Законод!$E$19,IF('01_Доходи'!AG428&gt;=Законод!$G$18,Законод!$F$20,0)))),IF($B$424="Лікар-терапевт",IF(AG428&lt;Законод!$C$26,0,(IF(AND(AG428&gt;=Законод!$F$26,AG428&lt;=Законод!$F$27),AG428-Законод!$E$27,IF('01_Доходи'!AG428&gt;=Законод!$G$26,Законод!$F$28,0)))),0)))</f>
        <v>0</v>
      </c>
      <c r="AH431" s="767"/>
      <c r="AI431" s="174"/>
      <c r="AJ431" s="771"/>
      <c r="AK431" s="774"/>
      <c r="AL431" s="774"/>
      <c r="AM431" s="758"/>
      <c r="AN431" s="183">
        <f>IF(B424="Лікар загальної практики - сімейний лікар",L431*Законод!$C$9/4*Законод!$F$16,IF(B424="Лікар-педіатр",L431*Законод!$C$9/4*Законод!$F$16,IF(B424="Лікар-терапевт",L431*Законод!$C$9/4*Законод!$F$16,0)))</f>
        <v>0</v>
      </c>
      <c r="AO431" s="183">
        <f>IF(B424="Лікар загальної практики - сімейний лікар",S431*Законод!$C$9/4*Законод!$F$16,IF(B424="Лікар-педіатр",S431*Законод!$C$9/4*Законод!$F$16,IF(B424="Лікар-терапевт",S431*Законод!$C$9/4*Законод!$F$16,0)))</f>
        <v>0</v>
      </c>
      <c r="AP431" s="183">
        <f>IF(B424="Лікар загальної практики - сімейний лікар",Z431*Законод!$C$9/4*Законод!$F$16,IF(B424="Лікар-педіатр",Z431*Законод!$C$9/4*Законод!$F$16,IF(B424="Лікар-терапевт",Z431*Законод!$C$9/4*Законод!$F$16,0)))</f>
        <v>0</v>
      </c>
      <c r="AQ431" s="183">
        <f>IF(B424="Лікар загальної практики - сімейний лікар",AG431*Законод!$C$9/4*Законод!$F$16,IF(B424="Лікар-педіатр",AG431*Законод!$C$9/4*Законод!$F$16,IF(B424="Лікар-терапевт",AG431*Законод!$C$9/4*Законод!$F$16,0)))</f>
        <v>0</v>
      </c>
      <c r="AR431" s="184">
        <f>SUM(AN431:AQ431)</f>
        <v>0</v>
      </c>
    </row>
    <row r="432" spans="1:44" s="52" customFormat="1" ht="31.9" hidden="1" customHeight="1" x14ac:dyDescent="0.25">
      <c r="A432" s="170"/>
      <c r="B432" s="763"/>
      <c r="C432" s="764"/>
      <c r="D432" s="765"/>
      <c r="E432" s="765"/>
      <c r="F432" s="211" t="str">
        <f>IF(B424="Лікар-педіатр",Законод!$G$17,IF(B424="Лікар загальної практики - сімейний лікар",Законод!$G$21,IF(B424="Лікар-терапевт",Законод!$G$25,"х")))</f>
        <v>х</v>
      </c>
      <c r="G432" s="776" t="s">
        <v>158</v>
      </c>
      <c r="H432" s="776"/>
      <c r="I432" s="776"/>
      <c r="J432" s="776"/>
      <c r="K432" s="776"/>
      <c r="L432" s="169">
        <f>IF($B$424="Лікар загальної практики - сімейний лікар",IF(L428&lt;Законод!$C$22,0,(IF(AND(L428&gt;=Законод!$G$22,L428&lt;=Законод!$G$23),L428-Законод!$F$23,IF('01_Доходи'!L428&gt;=Законод!$H$22,Законод!$G$24,0)))),IF($B$424="Лікар-педіатр",IF(L428&lt;Законод!$C$18,0,(IF(AND(L428&gt;=Законод!$G$18,L428&lt;=Законод!$G$19),L428-Законод!$F$19,IF('01_Доходи'!L428&gt;=Законод!$H$18,Законод!$G$20,0)))),IF($B$424="Лікар-терапевт",IF(L428&lt;Законод!$C$26,0,(IF(AND(L428&gt;=Законод!$G$26,L428&lt;=Законод!$G$27),L428-Законод!$F$27,IF('01_Доходи'!L428&gt;=Законод!$H$26,Законод!$G$28,0)))),0)))</f>
        <v>0</v>
      </c>
      <c r="M432" s="767"/>
      <c r="N432" s="776" t="s">
        <v>158</v>
      </c>
      <c r="O432" s="776"/>
      <c r="P432" s="776"/>
      <c r="Q432" s="776"/>
      <c r="R432" s="776"/>
      <c r="S432" s="169">
        <f>IF($B$424="Лікар загальної практики - сімейний лікар",IF(S428&lt;Законод!$C$22,0,(IF(AND(S428&gt;=Законод!$G$22,S428&lt;=Законод!$G$23),S428-Законод!$F$23,IF('01_Доходи'!S428&gt;=Законод!$H$22,Законод!$G$24,0)))),IF($B$424="Лікар-педіатр",IF(S428&lt;Законод!$C$18,0,(IF(AND(S428&gt;=Законод!$G$18,S428&lt;=Законод!$G$19),S428-Законод!$F$19,IF('01_Доходи'!S428&gt;=Законод!$H$18,Законод!$G$20,0)))),IF($B$424="Лікар-терапевт",IF(S428&lt;Законод!$C$26,0,(IF(AND(S428&gt;=Законод!$G$26,S428&lt;=Законод!$G$27),S428-Законод!$F$27,IF('01_Доходи'!S428&gt;=Законод!$H$26,Законод!$G$28,0)))),0)))</f>
        <v>0</v>
      </c>
      <c r="T432" s="767"/>
      <c r="U432" s="776" t="s">
        <v>158</v>
      </c>
      <c r="V432" s="776"/>
      <c r="W432" s="776"/>
      <c r="X432" s="776"/>
      <c r="Y432" s="776"/>
      <c r="Z432" s="169">
        <f>IF($B$424="Лікар загальної практики - сімейний лікар",IF(Z428&lt;Законод!$C$22,0,(IF(AND(Z428&gt;=Законод!$G$22,Z428&lt;=Законод!$G$23),Z428-Законод!$F$23,IF('01_Доходи'!Z428&gt;=Законод!$H$22,Законод!$G$24,0)))),IF($B$424="Лікар-педіатр",IF(Z428&lt;Законод!$C$18,0,(IF(AND(Z428&gt;=Законод!$G$18,Z428&lt;=Законод!$G$19),Z428-Законод!$F$19,IF('01_Доходи'!Z428&gt;=Законод!$H$18,Законод!$G$20,0)))),IF($B$424="Лікар-терапевт",IF(Z428&lt;Законод!$C$26,0,(IF(AND(Z428&gt;=Законод!$G$26,Z428&lt;=Законод!$G$27),Z428-Законод!$F$27,IF('01_Доходи'!Z428&gt;=Законод!$H$26,Законод!$G$28,0)))),0)))</f>
        <v>0</v>
      </c>
      <c r="AA432" s="767"/>
      <c r="AB432" s="776" t="s">
        <v>158</v>
      </c>
      <c r="AC432" s="776"/>
      <c r="AD432" s="776"/>
      <c r="AE432" s="776"/>
      <c r="AF432" s="776"/>
      <c r="AG432" s="169">
        <f>IF($B$424="Лікар загальної практики - сімейний лікар",IF(AG428&lt;Законод!$C$22,0,(IF(AND(AG428&gt;=Законод!$G$22,AG428&lt;=Законод!$G$23),AG428-Законод!$F$23,IF('01_Доходи'!AG428&gt;=Законод!$H$22,Законод!$G$24,0)))),IF($B$424="Лікар-педіатр",IF(AG428&lt;Законод!$C$18,0,(IF(AND(AG428&gt;=Законод!$G$18,AG428&lt;=Законод!$G$19),AG428-Законод!$F$19,IF('01_Доходи'!AG428&gt;=Законод!$H$18,Законод!$G$20,0)))),IF($B$424="Лікар-терапевт",IF(AG428&lt;Законод!$C$26,0,(IF(AND(AG428&gt;=Законод!$G$26,AG428&lt;=Законод!$G$27),AG428-Законод!$F$27,IF('01_Доходи'!AG428&gt;=Законод!$H$26,Законод!$G$28,0)))),0)))</f>
        <v>0</v>
      </c>
      <c r="AH432" s="767"/>
      <c r="AI432" s="174"/>
      <c r="AJ432" s="771"/>
      <c r="AK432" s="774"/>
      <c r="AL432" s="774"/>
      <c r="AM432" s="758"/>
      <c r="AN432" s="183">
        <f>IF(B424="Лікар загальної практики - сімейний лікар",L432*Законод!$C$9/4*Законод!$G$16,IF(B424="Лікар-педіатр",L432*Законод!$C$9/4*Законод!$G$16,IF(B424="Лікар-терапевт",L432*Законод!$C$9/4*Законод!$G$16,0)))</f>
        <v>0</v>
      </c>
      <c r="AO432" s="183">
        <f>IF(B424="Лікар загальної практики - сімейний лікар",S432*Законод!$C$9/4*Законод!$G$16,IF(B424="Лікар-педіатр",S432*Законод!$C$9/4*Законод!$G$16,IF(B424="Лікар-терапевт",S432*Законод!$C$9/4*Законод!$G$16,0)))</f>
        <v>0</v>
      </c>
      <c r="AP432" s="183">
        <f>IF(B424="Лікар загальної практики - сімейний лікар",Z432*Законод!$C$9/4*Законод!$G$16,IF(B424="Лікар-педіатр",Z432*Законод!$C$9/4*Законод!$G$16,IF(B424="Лікар-терапевт",Z432*Законод!$C$9/4*Законод!$G$16,0)))</f>
        <v>0</v>
      </c>
      <c r="AQ432" s="183">
        <f>IF(B424="Лікар загальної практики - сімейний лікар",AG432*Законод!$C$9/4*Законод!$G$16,IF(B424="Лікар-педіатр",AG432*Законод!$C$9/4*Законод!$G$16,IF(B424="Лікар-терапевт",AG432*Законод!$C$9/4*Законод!$G$16,0)))</f>
        <v>0</v>
      </c>
      <c r="AR432" s="184">
        <f t="shared" ref="AR432" si="88">SUM(AN432:AQ432)</f>
        <v>0</v>
      </c>
    </row>
    <row r="433" spans="1:44" s="52" customFormat="1" ht="31.9" hidden="1" customHeight="1" x14ac:dyDescent="0.25">
      <c r="A433" s="170"/>
      <c r="B433" s="763"/>
      <c r="C433" s="764"/>
      <c r="D433" s="765"/>
      <c r="E433" s="765"/>
      <c r="F433" s="211" t="str">
        <f>IF(B424="Лікар-педіатр",Законод!$H$17,IF(B424="Лікар загальної практики - сімейний лікар",Законод!$H$21,IF(B424="Лікар-терапевт",Законод!$H$25,"х")))</f>
        <v>х</v>
      </c>
      <c r="G433" s="776" t="s">
        <v>158</v>
      </c>
      <c r="H433" s="776"/>
      <c r="I433" s="776"/>
      <c r="J433" s="776"/>
      <c r="K433" s="776"/>
      <c r="L433" s="169">
        <f>IF($B$424="Лікар загальної практики - сімейний лікар",IF(L428&lt;Законод!$C$22,0,(IF(AND(L428&gt;=Законод!$H$22,L428&lt;=Законод!$H$23),L428-Законод!$G$23,IF('01_Доходи'!L428&gt;=Законод!$I$22,Законод!$H$24,0)))),IF($B$424="Лікар-педіатр",IF(L428&lt;Законод!$C$18,0,(IF(AND(L428&gt;=Законод!$H$18,L428&lt;=Законод!$H$19),L428-Законод!$G$19,IF('01_Доходи'!L428&gt;=Законод!$I$18,Законод!$H$20,0)))),IF($B$424="Лікар-терапевт",IF(L428&lt;Законод!$C$26,0,(IF(AND(L428&gt;=Законод!$H$26,L428&lt;=Законод!$H$27),L428-Законод!$G$27,IF(L428&gt;=Законод!$I$26,Законод!$H$28,0)))),0)))</f>
        <v>0</v>
      </c>
      <c r="M433" s="767"/>
      <c r="N433" s="776" t="s">
        <v>158</v>
      </c>
      <c r="O433" s="776"/>
      <c r="P433" s="776"/>
      <c r="Q433" s="776"/>
      <c r="R433" s="776"/>
      <c r="S433" s="169">
        <f>IF($B$424="Лікар загальної практики - сімейний лікар",IF(S428&lt;Законод!$C$22,0,(IF(AND(S428&gt;=Законод!$H$22,S428&lt;=Законод!$H$23),S428-Законод!$G$23,IF('01_Доходи'!S428&gt;=Законод!$I$22,Законод!$H$24,0)))),IF($B$424="Лікар-педіатр",IF(S428&lt;Законод!$C$18,0,(IF(AND(S428&gt;=Законод!$H$18,S428&lt;=Законод!$H$19),S428-Законод!$G$19,IF('01_Доходи'!S428&gt;=Законод!$I$18,Законод!$H$20,0)))),IF($B$424="Лікар-терапевт",IF(S428&lt;Законод!$C$26,0,(IF(AND(S428&gt;=Законод!$H$26,S428&lt;=Законод!$H$27),S428-Законод!$G$27,IF(S428&gt;=Законод!$I$26,Законод!$H$28,0)))),0)))</f>
        <v>0</v>
      </c>
      <c r="T433" s="767"/>
      <c r="U433" s="776" t="s">
        <v>158</v>
      </c>
      <c r="V433" s="776"/>
      <c r="W433" s="776"/>
      <c r="X433" s="776"/>
      <c r="Y433" s="776"/>
      <c r="Z433" s="169">
        <f>IF($B$424="Лікар загальної практики - сімейний лікар",IF(Z428&lt;Законод!$C$22,0,(IF(AND(Z428&gt;=Законод!$H$22,Z428&lt;=Законод!$H$23),Z428-Законод!$G$23,IF('01_Доходи'!Z428&gt;=Законод!$I$22,Законод!$H$24,0)))),IF($B$424="Лікар-педіатр",IF(Z428&lt;Законод!$C$18,0,(IF(AND(Z428&gt;=Законод!$H$18,Z428&lt;=Законод!$H$19),Z428-Законод!$G$19,IF('01_Доходи'!Z428&gt;=Законод!$I$18,Законод!$H$20,0)))),IF($B$424="Лікар-терапевт",IF(Z428&lt;Законод!$C$26,0,(IF(AND(Z428&gt;=Законод!$H$26,Z428&lt;=Законод!$H$27),Z428-Законод!$G$27,IF(Z428&gt;=Законод!$I$26,Законод!$H$28,0)))),0)))</f>
        <v>0</v>
      </c>
      <c r="AA433" s="767"/>
      <c r="AB433" s="776" t="s">
        <v>158</v>
      </c>
      <c r="AC433" s="776"/>
      <c r="AD433" s="776"/>
      <c r="AE433" s="776"/>
      <c r="AF433" s="776"/>
      <c r="AG433" s="169">
        <f>IF($B$424="Лікар загальної практики - сімейний лікар",IF(AG428&lt;Законод!$C$22,0,(IF(AND(AG428&gt;=Законод!$H$22,AG428&lt;=Законод!$H$23),AG428-Законод!$G$23,IF('01_Доходи'!AG428&gt;=Законод!$I$22,Законод!$H$24,0)))),IF($B$424="Лікар-педіатр",IF(AG428&lt;Законод!$C$18,0,(IF(AND(AG428&gt;=Законод!$H$18,AG428&lt;=Законод!$H$19),AG428-Законод!$G$19,IF('01_Доходи'!AG428&gt;=Законод!$I$18,Законод!$H$20,0)))),IF($B$424="Лікар-терапевт",IF(AG428&lt;Законод!$C$26,0,(IF(AND(AG428&gt;=Законод!$H$26,AG428&lt;=Законод!$H$27),AG428-Законод!$G$27,IF(AG428&gt;=Законод!$I$26,Законод!$H$28,0)))),0)))</f>
        <v>0</v>
      </c>
      <c r="AH433" s="767"/>
      <c r="AI433" s="174"/>
      <c r="AJ433" s="771"/>
      <c r="AK433" s="774"/>
      <c r="AL433" s="774"/>
      <c r="AM433" s="758"/>
      <c r="AN433" s="183">
        <f>IF(B424="Лікар загальної практики - сімейний лікар",L433*Законод!$C$9/4*Законод!$H$16,IF(B424="Лікар-педіатр",L433*Законод!$C$9/4*Законод!$H$16,IF(B424="Лікар-терапевт",L433*Законод!$C$9/4*Законод!$H$16,0)))</f>
        <v>0</v>
      </c>
      <c r="AO433" s="183">
        <f>IF(B424="Лікар загальної практики - сімейний лікар",S433*Законод!$C$9/4*Законод!$H$16,IF(B424="Лікар-педіатр",S433*Законод!$C$9/4*Законод!$H$16,IF(B424="Лікар-терапевт",S433*Законод!$C$9/4*Законод!$H$16,0)))</f>
        <v>0</v>
      </c>
      <c r="AP433" s="183">
        <f>IF(B424="Лікар загальної практики - сімейний лікар",Z433*Законод!$C$9/4*Законод!$H$16,IF(B424="Лікар-педіатр",Z433*Законод!$C$9/4*Законод!$H$16,IF(B424="Лікар-терапевт",Z433*Законод!$C$9/4*Законод!$H$16,0)))</f>
        <v>0</v>
      </c>
      <c r="AQ433" s="183">
        <f>IF(B424="Лікар загальної практики - сімейний лікар",AG433*Законод!$C$9/4*Законод!$H$16,IF(B424="Лікар-педіатр",AG433*Законод!$C$9/4*Законод!$H$16,IF(B424="Лікар-терапевт",AG433*Законод!$C$9/4*Законод!$H$16,0)))</f>
        <v>0</v>
      </c>
      <c r="AR433" s="184">
        <f>SUM(AN433:AQ433)</f>
        <v>0</v>
      </c>
    </row>
    <row r="434" spans="1:44" s="52" customFormat="1" ht="31.9" hidden="1" customHeight="1" x14ac:dyDescent="0.25">
      <c r="A434" s="170"/>
      <c r="B434" s="763"/>
      <c r="C434" s="764"/>
      <c r="D434" s="765"/>
      <c r="E434" s="765"/>
      <c r="F434" s="211" t="str">
        <f>IF(B424="Лікар-педіатр",Законод!$I$17,IF(B424="Лікар загальної практики - сімейний лікар",Законод!$I$21,IF(B424="Лікар-терапевт",Законод!$I$25,"х")))</f>
        <v>х</v>
      </c>
      <c r="G434" s="776" t="s">
        <v>158</v>
      </c>
      <c r="H434" s="776"/>
      <c r="I434" s="776"/>
      <c r="J434" s="776"/>
      <c r="K434" s="776"/>
      <c r="L434" s="169">
        <f>IF($B$424="Лікар загальної практики - сімейний лікар",IF(L428&lt;Законод!$C$22,0,(IF(AND(L428&gt;=Законод!$I$22,L428&lt;=Законод!$I$23),L428-Законод!$H$23,IF('01_Доходи'!L428&gt;=Законод!$I$22,Законод!$I$24,0)))),IF($B$424="Лікар-педіатр",IF(L428&lt;Законод!$C$18,0,(IF(AND(L428&gt;=Законод!$I$18,L428&lt;=Законод!$I$19),L428-Законод!$H$19,IF('01_Доходи'!L428&gt;=Законод!$I$18,Законод!$H$20,0)))),IF($B$424="Лікар-терапевт",IF(L428&lt;Законод!$C$26,0,(IF(AND(L428&gt;=Законод!$I$26,L428&lt;=Законод!$I$27),L428-Законод!$H$27,IF('01_Доходи'!L428&gt;=Законод!$I$26,Законод!$H$28,0)))),0)))</f>
        <v>0</v>
      </c>
      <c r="M434" s="767"/>
      <c r="N434" s="776" t="s">
        <v>158</v>
      </c>
      <c r="O434" s="776"/>
      <c r="P434" s="776"/>
      <c r="Q434" s="776"/>
      <c r="R434" s="776"/>
      <c r="S434" s="169">
        <f>IF($B$424="Лікар загальної практики - сімейний лікар",IF(S428&lt;Законод!$C$22,0,(IF(AND(S428&gt;=Законод!$I$22,S428&lt;=Законод!$I$23),S428-Законод!$H$23,IF('01_Доходи'!S428&gt;=Законод!$I$22,Законод!$I$24,0)))),IF($B$424="Лікар-педіатр",IF(S428&lt;Законод!$C$18,0,(IF(AND(S428&gt;=Законод!$I$18,S428&lt;=Законод!$I$19),S428-Законод!$H$19,IF('01_Доходи'!S428&gt;=Законод!$I$18,Законод!$H$20,0)))),IF($B$424="Лікар-терапевт",IF(S428&lt;Законод!$C$26,0,(IF(AND(S428&gt;=Законод!$I$26,S428&lt;=Законод!$I$27),S428-Законод!$H$27,IF('01_Доходи'!S428&gt;=Законод!$I$26,Законод!$H$28,0)))),0)))</f>
        <v>0</v>
      </c>
      <c r="T434" s="767"/>
      <c r="U434" s="776" t="s">
        <v>158</v>
      </c>
      <c r="V434" s="776"/>
      <c r="W434" s="776"/>
      <c r="X434" s="776"/>
      <c r="Y434" s="776"/>
      <c r="Z434" s="169">
        <f>IF($B$424="Лікар загальної практики - сімейний лікар",IF(Z428&lt;Законод!$C$22,0,(IF(AND(Z428&gt;=Законод!$I$22,Z428&lt;=Законод!$I$23),Z428-Законод!$H$23,IF('01_Доходи'!Z428&gt;=Законод!$I$22,Законод!$I$24,0)))),IF($B$424="Лікар-педіатр",IF(Z428&lt;Законод!$C$18,0,(IF(AND(Z428&gt;=Законод!$I$18,Z428&lt;=Законод!$I$19),Z428-Законод!$H$19,IF('01_Доходи'!Z428&gt;=Законод!$I$18,Законод!$H$20,0)))),IF($B$424="Лікар-терапевт",IF(Z428&lt;Законод!$C$26,0,(IF(AND(Z428&gt;=Законод!$I$26,Z428&lt;=Законод!$I$27),Z428-Законод!$H$27,IF('01_Доходи'!Z428&gt;=Законод!$I$26,Законод!$H$28,0)))),0)))</f>
        <v>0</v>
      </c>
      <c r="AA434" s="767"/>
      <c r="AB434" s="776" t="s">
        <v>158</v>
      </c>
      <c r="AC434" s="776"/>
      <c r="AD434" s="776"/>
      <c r="AE434" s="776"/>
      <c r="AF434" s="776"/>
      <c r="AG434" s="169">
        <f>IF($B$424="Лікар загальної практики - сімейний лікар",IF(AG428&lt;Законод!$C$22,0,(IF(AND(AG428&gt;=Законод!$I$22,AG428&lt;=Законод!$I$23),AG428-Законод!$H$23,IF('01_Доходи'!AG428&gt;=Законод!$I$22,Законод!$I$24,0)))),IF($B$424="Лікар-педіатр",IF(AG428&lt;Законод!$C$18,0,(IF(AND(AG428&gt;=Законод!$I$18,AG428&lt;=Законод!$I$19),AG428-Законод!$H$19,IF('01_Доходи'!AG428&gt;=Законод!$I$18,Законод!$H$20,0)))),IF($B$424="Лікар-терапевт",IF(AG428&lt;Законод!$C$26,0,(IF(AND(AG428&gt;=Законод!$I$26,AG428&lt;=Законод!$I$27),AG428-Законод!$H$27,IF('01_Доходи'!AG428&gt;=Законод!$I$26,Законод!$H$28,0)))),0)))</f>
        <v>0</v>
      </c>
      <c r="AH434" s="767"/>
      <c r="AI434" s="174"/>
      <c r="AJ434" s="771"/>
      <c r="AK434" s="774"/>
      <c r="AL434" s="774"/>
      <c r="AM434" s="758"/>
      <c r="AN434" s="183">
        <f>IF(B424="Лікар загальної практики - сімейний лікар",L434*Законод!$C$9/4*Законод!$I$16,IF(B424="Лікар-педіатр",L434*Законод!$C$9/4*Законод!$I$16,IF(B424="Лікар-терапевт",L434*Законод!$C$9/4*Законод!$I$16,0)))</f>
        <v>0</v>
      </c>
      <c r="AO434" s="183">
        <f>IF(B424="Лікар загальної практики - сімейний лікар",S434*Законод!$C$9/4*Законод!$I$16,IF(B424="Лікар-педіатр",S434*Законод!$C$9/4*Законод!$I$16,IF(B424="Лікар-терапевт",S434*Законод!$C$9/4*Законод!$I$16,0)))</f>
        <v>0</v>
      </c>
      <c r="AP434" s="183">
        <f>IF(B424="Лікар загальної практики - сімейний лікар",Z434*Законод!$C$9/4*Законод!$I$16,IF(B424="Лікар-педіатр",Z434*Законод!$C$9/4*Законод!$I$16,IF(B424="Лікар-терапевт",Z434*Законод!$C$9/4*Законод!$I$16,0)))</f>
        <v>0</v>
      </c>
      <c r="AQ434" s="183">
        <f>IF(B424="Лікар загальної практики - сімейний лікар",AG434*Законод!$C$9/4*Законод!$I$16,IF(B424="Лікар-педіатр",AG434*Законод!$C$9/4*Законод!$I$16,IF(B424="Лікар-терапевт",AG434*Законод!$C$9/4*Законод!$I$16,0)))</f>
        <v>0</v>
      </c>
      <c r="AR434" s="184">
        <f>SUM(AN434:AQ434)</f>
        <v>0</v>
      </c>
    </row>
    <row r="435" spans="1:44" s="191" customFormat="1" ht="31.9" hidden="1" customHeight="1" thickBot="1" x14ac:dyDescent="0.3">
      <c r="A435" s="186"/>
      <c r="B435" s="763"/>
      <c r="C435" s="764"/>
      <c r="D435" s="765"/>
      <c r="E435" s="765"/>
      <c r="F435" s="212" t="str">
        <f>IF(B424="Лікар-педіатр",Законод!$J$17,IF(B424="Лікар загальної практики - сімейний лікар",Законод!$J$21,IF(B424="Лікар-терапевт",Законод!$J$25,"х")))</f>
        <v>х</v>
      </c>
      <c r="G435" s="777" t="s">
        <v>158</v>
      </c>
      <c r="H435" s="777"/>
      <c r="I435" s="777"/>
      <c r="J435" s="777"/>
      <c r="K435" s="777"/>
      <c r="L435" s="169">
        <f>IF($B$424="Лікар загальної практики - сімейний лікар",IF(L428&gt;=Законод!$J$22,'01_Доходи'!L428-('01_Доходи'!L429+'01_Доходи'!L430+'01_Доходи'!L431+'01_Доходи'!L432+'01_Доходи'!L433+'01_Доходи'!L434),0),IF($B$424="Лікар-педіатр",IF(L428&gt;=Законод!$J$18,'01_Доходи'!L428-('01_Доходи'!L429+'01_Доходи'!L430+'01_Доходи'!L431+'01_Доходи'!L432+'01_Доходи'!L433+'01_Доходи'!L434),0),IF($B$424="Лікар-терапевт",IF('01_Доходи'!L428&gt;=Законод!$J$26,L428-Законод!$I$27,0),0)))</f>
        <v>0</v>
      </c>
      <c r="M435" s="767"/>
      <c r="N435" s="777" t="s">
        <v>158</v>
      </c>
      <c r="O435" s="777"/>
      <c r="P435" s="777"/>
      <c r="Q435" s="777"/>
      <c r="R435" s="777"/>
      <c r="S435" s="169">
        <f>IF($B$424="Лікар загальної практики - сімейний лікар",IF(S428&gt;=Законод!$J$22,'01_Доходи'!S428-('01_Доходи'!S429+'01_Доходи'!S430+'01_Доходи'!S431+'01_Доходи'!S432+'01_Доходи'!S433+'01_Доходи'!S434),0),IF($B$424="Лікар-педіатр",IF(S428&gt;=Законод!$J$18,'01_Доходи'!S428-('01_Доходи'!S429+'01_Доходи'!S430+'01_Доходи'!S431+'01_Доходи'!S432+'01_Доходи'!S433+'01_Доходи'!S434),0),IF($B$424="Лікар-терапевт",IF('01_Доходи'!S428&gt;=Законод!$J$26,S428-Законод!$I$27,0),0)))</f>
        <v>0</v>
      </c>
      <c r="T435" s="767"/>
      <c r="U435" s="777" t="s">
        <v>158</v>
      </c>
      <c r="V435" s="777"/>
      <c r="W435" s="777"/>
      <c r="X435" s="777"/>
      <c r="Y435" s="777"/>
      <c r="Z435" s="169">
        <f>IF($B$424="Лікар загальної практики - сімейний лікар",IF(Z428&gt;=Законод!$J$22,'01_Доходи'!Z428-('01_Доходи'!Z429+'01_Доходи'!Z430+'01_Доходи'!Z431+'01_Доходи'!Z432+'01_Доходи'!Z433+'01_Доходи'!Z434),0),IF($B$424="Лікар-педіатр",IF(Z428&gt;=Законод!$J$18,'01_Доходи'!Z428-('01_Доходи'!Z429+'01_Доходи'!Z430+'01_Доходи'!Z431+'01_Доходи'!Z432+'01_Доходи'!Z433+'01_Доходи'!Z434),0),IF($B$424="Лікар-терапевт",IF('01_Доходи'!Z428&gt;=Законод!$J$26,Z428-Законод!$I$27,0),0)))</f>
        <v>0</v>
      </c>
      <c r="AA435" s="767"/>
      <c r="AB435" s="777" t="s">
        <v>158</v>
      </c>
      <c r="AC435" s="777"/>
      <c r="AD435" s="777"/>
      <c r="AE435" s="777"/>
      <c r="AF435" s="777"/>
      <c r="AG435" s="169">
        <f>IF($B$424="Лікар загальної практики - сімейний лікар",IF(AG428&gt;=Законод!$J$22,'01_Доходи'!AG428-('01_Доходи'!AG429+'01_Доходи'!AG430+'01_Доходи'!AG431+'01_Доходи'!AG432+'01_Доходи'!AG433+'01_Доходи'!AG434),0),IF($B$424="Лікар-педіатр",IF(AG428&gt;=Законод!$J$18,'01_Доходи'!AG428-('01_Доходи'!AG429+'01_Доходи'!AG430+'01_Доходи'!AG431+'01_Доходи'!AG432+'01_Доходи'!AG433+'01_Доходи'!AG434),0),IF($B$424="Лікар-терапевт",IF('01_Доходи'!AG428&gt;=Законод!$J$26,AG428-Законод!$I$27,0),0)))</f>
        <v>0</v>
      </c>
      <c r="AH435" s="767"/>
      <c r="AI435" s="188"/>
      <c r="AJ435" s="772"/>
      <c r="AK435" s="775"/>
      <c r="AL435" s="775"/>
      <c r="AM435" s="759"/>
      <c r="AN435" s="189">
        <f>IF(B424="Лікар загальної практики - сімейний лікар",L435*Законод!$C$9/4*Законод!$J$16,IF(B424="Лікар-педіатр",L435*Законод!$C$9/4*Законод!$J$16,IF(B424="Лікар-терапевт",L435*Законод!$C$9/4*Законод!$J$16,0)))</f>
        <v>0</v>
      </c>
      <c r="AO435" s="189">
        <f>IF(B424="Лікар загальної практики - сімейний лікар",S435*Законод!$C$9/4*Законод!$J$16,IF(B424="Лікар-педіатр",S435*Законод!$C$9/4*Законод!$J$16,IF(B424="Лікар-терапевт",S435*Законод!$C$9/4*Законод!$J$16,0)))</f>
        <v>0</v>
      </c>
      <c r="AP435" s="189">
        <f>IF(B424="Лікар загальної практики - сімейний лікар",S435*Законод!$C$9/4*Законод!$J$16,IF(B424="Лікар-педіатр",S435*Законод!$C$9/4*Законод!$J$16,IF(B424="Лікар-терапевт",S435*Законод!$C$9/4*Законод!$J$16,0)))</f>
        <v>0</v>
      </c>
      <c r="AQ435" s="189">
        <f>IF(B424="Лікар загальної практики - сімейний лікар",AG435*Законод!$C$9/4*Законод!$J$16,IF(B424="Лікар-педіатр",AG435*Законод!$C$9/4*Законод!$J$16,IF(B424="Лікар-терапевт",AG435*Законод!$C$9/4*Законод!$J$16,0)))</f>
        <v>0</v>
      </c>
      <c r="AR435" s="190">
        <f t="shared" ref="AR435" si="89">SUM(AN435:AQ435)</f>
        <v>0</v>
      </c>
    </row>
    <row r="436" spans="1:44" s="220" customFormat="1" ht="23.45" hidden="1" customHeight="1" thickBot="1" x14ac:dyDescent="0.3">
      <c r="A436" s="216"/>
      <c r="B436" s="217"/>
      <c r="C436" s="217"/>
      <c r="D436" s="217"/>
      <c r="E436" s="217"/>
      <c r="F436" s="218"/>
      <c r="G436" s="219"/>
      <c r="H436" s="219"/>
      <c r="L436" s="221"/>
      <c r="S436" s="221"/>
      <c r="Z436" s="221"/>
      <c r="AG436" s="221"/>
      <c r="AM436" s="222"/>
      <c r="AR436" s="223"/>
    </row>
    <row r="437" spans="1:44" s="164" customFormat="1" ht="24.6" hidden="1" customHeight="1" x14ac:dyDescent="0.3">
      <c r="A437" s="167">
        <f>A424+1</f>
        <v>32</v>
      </c>
      <c r="B437" s="763"/>
      <c r="C437" s="764"/>
      <c r="D437" s="765"/>
      <c r="E437" s="765"/>
      <c r="F437" s="207" t="s">
        <v>422</v>
      </c>
      <c r="G437" s="169">
        <f>IF($B$437="Лікар-педіатр",G440*L437,IF($B$437="Лікар-терапевт","х",IF($B$437="Лікар загальної практики - сімейний лікар",G440*L437,0)))</f>
        <v>0</v>
      </c>
      <c r="H437" s="169">
        <f>IF($B$437="Лікар-педіатр",H440*L437,IF($B$437="Лікар-терапевт","х",IF($B$437="Лікар загальної практики - сімейний лікар",H440*L437,0)))</f>
        <v>0</v>
      </c>
      <c r="I437" s="169">
        <f>IF($B$437="Лікар-педіатр","x",IF($B$437="Лікар-терапевт",I440*L437,IF($B$437="Лікар загальної практики - сімейний лікар",I440*L437,0)))</f>
        <v>0</v>
      </c>
      <c r="J437" s="169">
        <f>IF($B$437="Лікар-педіатр","x",IF($B$437="Лікар-терапевт",J440*L437,IF($B$437="Лікар загальної практики - сімейний лікар",J440*L437,0)))</f>
        <v>0</v>
      </c>
      <c r="K437" s="169">
        <f>IF($B$437="Лікар-педіатр","x",IF($B$437="Лікар-терапевт",K440*L437,IF($B$437="Лікар загальної практики - сімейний лікар",K440*L437,0)))</f>
        <v>0</v>
      </c>
      <c r="L437" s="542"/>
      <c r="M437" s="767"/>
      <c r="N437" s="169">
        <f>IF($B$437="Лікар-педіатр",N440*S437,IF($B$437="Лікар-терапевт","х",IF($B$437="Лікар загальної практики - сімейний лікар",N440*S437,0)))</f>
        <v>0</v>
      </c>
      <c r="O437" s="169">
        <f>IF($B$437="Лікар-педіатр",O440*S437,IF($B$437="Лікар-терапевт","х",IF($B$437="Лікар загальної практики - сімейний лікар",O440*S437,0)))</f>
        <v>0</v>
      </c>
      <c r="P437" s="169">
        <f>IF($B$437="Лікар-педіатр","x",IF($B$437="Лікар-терапевт",P440*S437,IF($B$437="Лікар загальної практики - сімейний лікар",P440*S437,0)))</f>
        <v>0</v>
      </c>
      <c r="Q437" s="169">
        <f>IF($B$437="Лікар-педіатр","x",IF($B$437="Лікар-терапевт",Q440*S437,IF($B$437="Лікар загальної практики - сімейний лікар",Q440*S437,0)))</f>
        <v>0</v>
      </c>
      <c r="R437" s="169">
        <f>IF($B$437="Лікар-педіатр","x",IF($B$437="Лікар-терапевт",R440*S437,IF($B$437="Лікар загальної практики - сімейний лікар",R440*S437,0)))</f>
        <v>0</v>
      </c>
      <c r="S437" s="542"/>
      <c r="T437" s="767"/>
      <c r="U437" s="169">
        <f>IF($B$437="Лікар-педіатр",U440*Z437,IF($B$437="Лікар-терапевт","х",IF($B$437="Лікар загальної практики - сімейний лікар",U440*Z437,0)))</f>
        <v>0</v>
      </c>
      <c r="V437" s="169">
        <f>IF($B$437="Лікар-педіатр",V440*Z437,IF($B$437="Лікар-терапевт","х",IF($B$437="Лікар загальної практики - сімейний лікар",V440*Z437,0)))</f>
        <v>0</v>
      </c>
      <c r="W437" s="169">
        <f>IF($B$437="Лікар-педіатр","x",IF($B$437="Лікар-терапевт",W440*Z437,IF($B$437="Лікар загальної практики - сімейний лікар",W440*Z437,0)))</f>
        <v>0</v>
      </c>
      <c r="X437" s="169">
        <f>IF($B$437="Лікар-педіатр","x",IF($B$437="Лікар-терапевт",X440*Z437,IF($B$437="Лікар загальної практики - сімейний лікар",X440*Z437,0)))</f>
        <v>0</v>
      </c>
      <c r="Y437" s="169">
        <f>IF($B$437="Лікар-педіатр","x",IF($B$437="Лікар-терапевт",Y440*Z437,IF($B$437="Лікар загальної практики - сімейний лікар",Y440*Z437,0)))</f>
        <v>0</v>
      </c>
      <c r="Z437" s="542"/>
      <c r="AA437" s="767"/>
      <c r="AB437" s="169">
        <f>IF($B$437="Лікар-педіатр",AB440*AG437,IF($B$437="Лікар-терапевт","х",IF($B$437="Лікар загальної практики - сімейний лікар",AB440*AG437,0)))</f>
        <v>0</v>
      </c>
      <c r="AC437" s="169">
        <f>IF($B$437="Лікар-педіатр",AC440*AG437,IF($B$437="Лікар-терапевт","х",IF($B$437="Лікар загальної практики - сімейний лікар",AC440*AG437,0)))</f>
        <v>0</v>
      </c>
      <c r="AD437" s="169">
        <f>IF($B$437="Лікар-педіатр","x",IF($B$437="Лікар-терапевт",AD440*AG437,IF($B$437="Лікар загальної практики - сімейний лікар",AD440*AG437,0)))</f>
        <v>0</v>
      </c>
      <c r="AE437" s="169">
        <f>IF($B$437="Лікар-педіатр","x",IF($B$437="Лікар-терапевт",AE440*AG437,IF($B$437="Лікар загальної практики - сімейний лікар",AE440*AG437,0)))</f>
        <v>0</v>
      </c>
      <c r="AF437" s="169">
        <f>IF($B$437="Лікар-педіатр","x",IF($B$437="Лікар-терапевт",AF440*AG437,IF($B$437="Лікар загальної практики - сімейний лікар",AF440*AG437,0)))</f>
        <v>0</v>
      </c>
      <c r="AG437" s="542"/>
      <c r="AH437" s="767"/>
      <c r="AI437" s="525">
        <f>A437</f>
        <v>32</v>
      </c>
      <c r="AJ437" s="770">
        <f>B437</f>
        <v>0</v>
      </c>
      <c r="AK437" s="773">
        <f>C437</f>
        <v>0</v>
      </c>
      <c r="AL437" s="773">
        <f>D437</f>
        <v>0</v>
      </c>
      <c r="AM437" s="760" t="s">
        <v>568</v>
      </c>
      <c r="AN437" s="778">
        <f>SUM(AN442:AN448)</f>
        <v>0</v>
      </c>
      <c r="AO437" s="778">
        <f>SUM(AO442:AO448)</f>
        <v>0</v>
      </c>
      <c r="AP437" s="778">
        <f>SUM(AP442:AP448)</f>
        <v>0</v>
      </c>
      <c r="AQ437" s="778">
        <f>SUM(AQ442:AQ448)</f>
        <v>0</v>
      </c>
      <c r="AR437" s="781">
        <f>SUM(AN437:AQ441)</f>
        <v>0</v>
      </c>
    </row>
    <row r="438" spans="1:44" s="52" customFormat="1" ht="28.15" hidden="1" customHeight="1" x14ac:dyDescent="0.25">
      <c r="A438" s="170"/>
      <c r="B438" s="763"/>
      <c r="C438" s="764"/>
      <c r="D438" s="765"/>
      <c r="E438" s="765"/>
      <c r="F438" s="207" t="s">
        <v>423</v>
      </c>
      <c r="G438" s="169">
        <f>IF($B$437="Лікар-педіатр",G440*L438,IF($B$437="Лікар-терапевт","х",IF($B$437="Лікар загальної практики - сімейний лікар",G440*L438,0)))</f>
        <v>0</v>
      </c>
      <c r="H438" s="169">
        <f>IF($B$437="Лікар-педіатр",H440*L438,IF($B$437="Лікар-терапевт","х",IF($B$437="Лікар загальної практики - сімейний лікар",H440*L438,0)))</f>
        <v>0</v>
      </c>
      <c r="I438" s="169">
        <f>IF($B$437="Лікар-педіатр","x",IF($B$437="Лікар-терапевт",I440*L438,IF($B$437="Лікар загальної практики - сімейний лікар",I440*L438,0)))</f>
        <v>0</v>
      </c>
      <c r="J438" s="169">
        <f>IF($B$437="Лікар-педіатр","x",IF($B$437="Лікар-терапевт",J440*L438,IF($B$437="Лікар загальної практики - сімейний лікар",J440*L438,0)))</f>
        <v>0</v>
      </c>
      <c r="K438" s="169">
        <f>IF($B$437="Лікар-педіатр","x",IF($B$437="Лікар-терапевт",K440*L438,IF($B$437="Лікар загальної практики - сімейний лікар",K440*L438,0)))</f>
        <v>0</v>
      </c>
      <c r="L438" s="542"/>
      <c r="M438" s="767"/>
      <c r="N438" s="169">
        <f>IF($B$437="Лікар-педіатр",N440*S438,IF($B$437="Лікар-терапевт","х",IF($B$437="Лікар загальної практики - сімейний лікар",N440*S438,0)))</f>
        <v>0</v>
      </c>
      <c r="O438" s="169">
        <f>IF($B$437="Лікар-педіатр",O440*S438,IF($B$437="Лікар-терапевт","х",IF($B$437="Лікар загальної практики - сімейний лікар",O440*S438,0)))</f>
        <v>0</v>
      </c>
      <c r="P438" s="169">
        <f>IF($B$437="Лікар-педіатр","x",IF($B$437="Лікар-терапевт",P440*S438,IF($B$437="Лікар загальної практики - сімейний лікар",P440*S438,0)))</f>
        <v>0</v>
      </c>
      <c r="Q438" s="169">
        <f>IF($B$437="Лікар-педіатр","x",IF($B$437="Лікар-терапевт",Q440*S438,IF($B$437="Лікар загальної практики - сімейний лікар",Q440*S438,0)))</f>
        <v>0</v>
      </c>
      <c r="R438" s="169">
        <f>IF($B$437="Лікар-педіатр","x",IF($B$437="Лікар-терапевт",R440*S438,IF($B$437="Лікар загальної практики - сімейний лікар",R440*S438,0)))</f>
        <v>0</v>
      </c>
      <c r="S438" s="542"/>
      <c r="T438" s="767"/>
      <c r="U438" s="169">
        <f>IF($B$437="Лікар-педіатр",U440*Z438,IF($B$437="Лікар-терапевт","х",IF($B$437="Лікар загальної практики - сімейний лікар",U440*Z438,0)))</f>
        <v>0</v>
      </c>
      <c r="V438" s="169">
        <f>IF($B$437="Лікар-педіатр",V440*Z438,IF($B$437="Лікар-терапевт","х",IF($B$437="Лікар загальної практики - сімейний лікар",V440*Z438,0)))</f>
        <v>0</v>
      </c>
      <c r="W438" s="169">
        <f>IF($B$437="Лікар-педіатр","x",IF($B$437="Лікар-терапевт",W440*Z438,IF($B$437="Лікар загальної практики - сімейний лікар",W440*Z438,0)))</f>
        <v>0</v>
      </c>
      <c r="X438" s="169">
        <f>IF($B$437="Лікар-педіатр","x",IF($B$437="Лікар-терапевт",X440*Z438,IF($B$437="Лікар загальної практики - сімейний лікар",X440*Z438,0)))</f>
        <v>0</v>
      </c>
      <c r="Y438" s="169">
        <f>IF($B$437="Лікар-педіатр","x",IF($B$437="Лікар-терапевт",Y440*Z438,IF($B$437="Лікар загальної практики - сімейний лікар",Y440*Z438,0)))</f>
        <v>0</v>
      </c>
      <c r="Z438" s="542"/>
      <c r="AA438" s="767"/>
      <c r="AB438" s="169">
        <f>IF($B$437="Лікар-педіатр",AB440*AG438,IF($B$437="Лікар-терапевт","х",IF($B$437="Лікар загальної практики - сімейний лікар",AB440*AG438,0)))</f>
        <v>0</v>
      </c>
      <c r="AC438" s="169">
        <f>IF($B$437="Лікар-педіатр",AC440*AG438,IF($B$437="Лікар-терапевт","х",IF($B$437="Лікар загальної практики - сімейний лікар",AC440*AG438,0)))</f>
        <v>0</v>
      </c>
      <c r="AD438" s="169">
        <f>IF($B$437="Лікар-педіатр","x",IF($B$437="Лікар-терапевт",AD440*AG438,IF($B$437="Лікар загальної практики - сімейний лікар",AD440*AG438,0)))</f>
        <v>0</v>
      </c>
      <c r="AE438" s="169">
        <f>IF($B$437="Лікар-педіатр","x",IF($B$437="Лікар-терапевт",AE440*AG438,IF($B$437="Лікар загальної практики - сімейний лікар",AE440*AG438,0)))</f>
        <v>0</v>
      </c>
      <c r="AF438" s="169">
        <f>IF($B$437="Лікар-педіатр","x",IF($B$437="Лікар-терапевт",AF440*AG438,IF($B$437="Лікар загальної практики - сімейний лікар",AF440*AG438,0)))</f>
        <v>0</v>
      </c>
      <c r="AG438" s="542"/>
      <c r="AH438" s="767"/>
      <c r="AI438" s="171"/>
      <c r="AJ438" s="771"/>
      <c r="AK438" s="774"/>
      <c r="AL438" s="774"/>
      <c r="AM438" s="761"/>
      <c r="AN438" s="779"/>
      <c r="AO438" s="779"/>
      <c r="AP438" s="779"/>
      <c r="AQ438" s="779"/>
      <c r="AR438" s="782"/>
    </row>
    <row r="439" spans="1:44" s="52" customFormat="1" ht="31.15" hidden="1" customHeight="1" x14ac:dyDescent="0.25">
      <c r="A439" s="170"/>
      <c r="B439" s="763"/>
      <c r="C439" s="764"/>
      <c r="D439" s="765"/>
      <c r="E439" s="765"/>
      <c r="F439" s="207" t="s">
        <v>424</v>
      </c>
      <c r="G439" s="172">
        <f>IF(B437="Лікар загальної практики - сімейний лікар"," ",IF(B437="Лікар-педіатр"," ",IF(B437="Лікар-терапевт","х",0)))</f>
        <v>0</v>
      </c>
      <c r="H439" s="172">
        <f>IF(B437="Лікар загальної практики - сімейний лікар"," ",IF(B437="Лікар-педіатр"," ",IF(B437="Лікар-терапевт","х",0)))</f>
        <v>0</v>
      </c>
      <c r="I439" s="172">
        <f>IF(B437="Лікар загальної практики - сімейний лікар"," ",IF(B437="Лікар-педіатр","х",IF(B437="Лікар-терапевт"," ",0)))</f>
        <v>0</v>
      </c>
      <c r="J439" s="172">
        <f>IF(B437="Лікар загальної практики - сімейний лікар"," ",IF(B437="Лікар-педіатр","х",IF(B437="Лікар-терапевт"," ",0)))</f>
        <v>0</v>
      </c>
      <c r="K439" s="172">
        <f>IF(B437="Лікар загальної практики - сімейний лікар"," ",IF(B437="Лікар-педіатр","х",IF(B437="Лікар-терапевт"," ",0)))</f>
        <v>0</v>
      </c>
      <c r="L439" s="173">
        <f>SUM(G439:K439)</f>
        <v>0</v>
      </c>
      <c r="M439" s="767"/>
      <c r="N439" s="172">
        <f>IF(B437="Лікар загальної практики - сімейний лікар"," ",IF(B437="Лікар-педіатр"," ",IF(B437="Лікар-терапевт","х",0)))</f>
        <v>0</v>
      </c>
      <c r="O439" s="172">
        <f>IF(B437="Лікар загальної практики - сімейний лікар"," ",IF(B437="Лікар-педіатр"," ",IF(B437="Лікар-терапевт","х",0)))</f>
        <v>0</v>
      </c>
      <c r="P439" s="172">
        <f>IF(B437="Лікар загальної практики - сімейний лікар"," ",IF(B437="Лікар-педіатр","х",IF(B437="Лікар-терапевт"," ",0)))</f>
        <v>0</v>
      </c>
      <c r="Q439" s="172">
        <f>IF(B437="Лікар загальної практики - сімейний лікар"," ",IF(B437="Лікар-педіатр","х",IF(B437="Лікар-терапевт"," ",0)))</f>
        <v>0</v>
      </c>
      <c r="R439" s="172">
        <f>IF(B437="Лікар загальної практики - сімейний лікар"," ",IF(B437="Лікар-педіатр","х",IF(B437="Лікар-терапевт"," ",0)))</f>
        <v>0</v>
      </c>
      <c r="S439" s="173">
        <f>SUM(N439:R439)</f>
        <v>0</v>
      </c>
      <c r="T439" s="767"/>
      <c r="U439" s="172">
        <f>IF(B437="Лікар загальної практики - сімейний лікар"," ",IF(B437="Лікар-педіатр"," ",IF(B437="Лікар-терапевт","х",0)))</f>
        <v>0</v>
      </c>
      <c r="V439" s="172">
        <f>IF(B437="Лікар загальної практики - сімейний лікар"," ",IF(B437="Лікар-педіатр"," ",IF(B437="Лікар-терапевт","х",0)))</f>
        <v>0</v>
      </c>
      <c r="W439" s="172">
        <f>IF(B437="Лікар загальної практики - сімейний лікар"," ",IF(B437="Лікар-педіатр","х",IF(B437="Лікар-терапевт"," ",0)))</f>
        <v>0</v>
      </c>
      <c r="X439" s="172">
        <f>IF(B437="Лікар загальної практики - сімейний лікар"," ",IF(B437="Лікар-педіатр","х",IF(B437="Лікар-терапевт"," ",0)))</f>
        <v>0</v>
      </c>
      <c r="Y439" s="172">
        <f>IF(B437="Лікар загальної практики - сімейний лікар"," ",IF(B437="Лікар-педіатр","х",IF(B437="Лікар-терапевт"," ",0)))</f>
        <v>0</v>
      </c>
      <c r="Z439" s="173">
        <f>SUM(U439:Y439)</f>
        <v>0</v>
      </c>
      <c r="AA439" s="767"/>
      <c r="AB439" s="172">
        <f>IF(B437="Лікар загальної практики - сімейний лікар"," ",IF(B437="Лікар-педіатр"," ",IF(B437="Лікар-терапевт","х",0)))</f>
        <v>0</v>
      </c>
      <c r="AC439" s="172">
        <f>IF(B437="Лікар загальної практики - сімейний лікар"," ",IF(B437="Лікар-педіатр"," ",IF(B437="Лікар-терапевт","х",0)))</f>
        <v>0</v>
      </c>
      <c r="AD439" s="172">
        <f>IF(B437="Лікар загальної практики - сімейний лікар"," ",IF(B437="Лікар-педіатр","х",IF(B437="Лікар-терапевт"," ",0)))</f>
        <v>0</v>
      </c>
      <c r="AE439" s="172">
        <f>IF(B437="Лікар загальної практики - сімейний лікар"," ",IF(B437="Лікар-педіатр","х",IF(B437="Лікар-терапевт"," ",0)))</f>
        <v>0</v>
      </c>
      <c r="AF439" s="172">
        <f>IF(B437="Лікар загальної практики - сімейний лікар"," ",IF(B437="Лікар-педіатр","х",IF(B437="Лікар-терапевт"," ",0)))</f>
        <v>0</v>
      </c>
      <c r="AG439" s="173">
        <f>SUM(AB439:AF439)</f>
        <v>0</v>
      </c>
      <c r="AH439" s="767"/>
      <c r="AI439" s="174"/>
      <c r="AJ439" s="771"/>
      <c r="AK439" s="774"/>
      <c r="AL439" s="774"/>
      <c r="AM439" s="761"/>
      <c r="AN439" s="779"/>
      <c r="AO439" s="779"/>
      <c r="AP439" s="779"/>
      <c r="AQ439" s="779"/>
      <c r="AR439" s="782"/>
    </row>
    <row r="440" spans="1:44" s="92" customFormat="1" ht="31.9" hidden="1" customHeight="1" thickBot="1" x14ac:dyDescent="0.3">
      <c r="A440" s="213"/>
      <c r="B440" s="763"/>
      <c r="C440" s="764"/>
      <c r="D440" s="765"/>
      <c r="E440" s="765"/>
      <c r="F440" s="209" t="s">
        <v>161</v>
      </c>
      <c r="G440" s="176">
        <f>IF($B$437="Лікар-педіатр",G439/L439,IF($B$437="Лікар-терапевт","х",IF($B$437="Лікар загальної практики - сімейний лікар",G439/L439,0)))</f>
        <v>0</v>
      </c>
      <c r="H440" s="176">
        <f>IF($B$437="Лікар-педіатр",H439/L439,IF($B$437="Лікар-терапевт","х",IF($B$437="Лікар загальної практики - сімейний лікар",H439/L439,0)))</f>
        <v>0</v>
      </c>
      <c r="I440" s="176">
        <f>IF($B$437="Лікар-педіатр","x",IF($B$437="Лікар-терапевт",I439/L439,IF($B$437="Лікар загальної практики - сімейний лікар",I439/L439,0)))</f>
        <v>0</v>
      </c>
      <c r="J440" s="176">
        <f>IF($B$437="Лікар-педіатр","x",IF($B$437="Лікар-терапевт",J439/L439,IF($B$437="Лікар загальної практики - сімейний лікар",J439/L439,0)))</f>
        <v>0</v>
      </c>
      <c r="K440" s="176">
        <f>IF($B$437="Лікар-педіатр","x",IF($B$437="Лікар-терапевт",K439/L439,IF($B$437="Лікар загальної практики - сімейний лікар",K439/L439,0)))</f>
        <v>0</v>
      </c>
      <c r="L440" s="176">
        <f>SUM(G440:K440)</f>
        <v>0</v>
      </c>
      <c r="M440" s="767"/>
      <c r="N440" s="176">
        <f>IF($B$437="Лікар-педіатр",N439/S439,IF($B$437="Лікар-терапевт","х",IF($B$437="Лікар загальної практики - сімейний лікар",N439/S439,0)))</f>
        <v>0</v>
      </c>
      <c r="O440" s="176">
        <f>IF($B$437="Лікар-педіатр",O439/S439,IF($B$437="Лікар-терапевт","х",IF($B$437="Лікар загальної практики - сімейний лікар",O439/S439,0)))</f>
        <v>0</v>
      </c>
      <c r="P440" s="176">
        <f>IF($B$437="Лікар-педіатр","x",IF($B$437="Лікар-терапевт",P439/S439,IF($B$437="Лікар загальної практики - сімейний лікар",P439/S439,0)))</f>
        <v>0</v>
      </c>
      <c r="Q440" s="176">
        <f>IF($B$437="Лікар-педіатр","x",IF($B$437="Лікар-терапевт",Q439/S439,IF($B$437="Лікар загальної практики - сімейний лікар",Q439/S439,0)))</f>
        <v>0</v>
      </c>
      <c r="R440" s="176">
        <f>IF($B$437="Лікар-педіатр","x",IF($B$437="Лікар-терапевт",R439/S439,IF($B$437="Лікар загальної практики - сімейний лікар",R439/S439,0)))</f>
        <v>0</v>
      </c>
      <c r="S440" s="176">
        <f>SUM(N440:R440)</f>
        <v>0</v>
      </c>
      <c r="T440" s="767"/>
      <c r="U440" s="176">
        <f>IF($B$437="Лікар-педіатр",U439/Z439,IF($B$437="Лікар-терапевт","х",IF($B$437="Лікар загальної практики - сімейний лікар",U439/Z439,0)))</f>
        <v>0</v>
      </c>
      <c r="V440" s="176">
        <f>IF($B$437="Лікар-педіатр",V439/Z439,IF($B$437="Лікар-терапевт","х",IF($B$437="Лікар загальної практики - сімейний лікар",V439/Z439,0)))</f>
        <v>0</v>
      </c>
      <c r="W440" s="176">
        <f>IF($B$437="Лікар-педіатр","x",IF($B$437="Лікар-терапевт",W439/Z439,IF($B$437="Лікар загальної практики - сімейний лікар",W439/Z439,0)))</f>
        <v>0</v>
      </c>
      <c r="X440" s="176">
        <f>IF($B$437="Лікар-педіатр","x",IF($B$437="Лікар-терапевт",X439/Z439,IF($B$437="Лікар загальної практики - сімейний лікар",X439/Z439,0)))</f>
        <v>0</v>
      </c>
      <c r="Y440" s="176">
        <f>IF($B$437="Лікар-педіатр","x",IF($B$437="Лікар-терапевт",Y439/Z439,IF($B$437="Лікар загальної практики - сімейний лікар",Y439/Z439,0)))</f>
        <v>0</v>
      </c>
      <c r="Z440" s="176">
        <f>SUM(U440:Y440)</f>
        <v>0</v>
      </c>
      <c r="AA440" s="767"/>
      <c r="AB440" s="176">
        <f>IF($B$437="Лікар-педіатр",AB439/AG439,IF($B$437="Лікар-терапевт","х",IF($B$437="Лікар загальної практики - сімейний лікар",AB439/AG439,0)))</f>
        <v>0</v>
      </c>
      <c r="AC440" s="176">
        <f>IF($B$437="Лікар-педіатр",AC439/AG439,IF($B$437="Лікар-терапевт","х",IF($B$437="Лікар загальної практики - сімейний лікар",AC439/AG439,0)))</f>
        <v>0</v>
      </c>
      <c r="AD440" s="176">
        <f>IF($B$437="Лікар-педіатр","x",IF($B$437="Лікар-терапевт",AD439/AG439,IF($B$437="Лікар загальної практики - сімейний лікар",AD439/AG439,0)))</f>
        <v>0</v>
      </c>
      <c r="AE440" s="176">
        <f>IF($B$437="Лікар-педіатр","x",IF($B$437="Лікар-терапевт",AE439/AG439,IF($B$437="Лікар загальної практики - сімейний лікар",AE439/AG439,0)))</f>
        <v>0</v>
      </c>
      <c r="AF440" s="176">
        <f>IF($B$437="Лікар-педіатр","x",IF($B$437="Лікар-терапевт",AF439/AG439,IF($B$437="Лікар загальної практики - сімейний лікар",AF439/AG439,0)))</f>
        <v>0</v>
      </c>
      <c r="AG440" s="176">
        <f>SUM(AB440:AF440)</f>
        <v>0</v>
      </c>
      <c r="AH440" s="767"/>
      <c r="AI440" s="215"/>
      <c r="AJ440" s="771"/>
      <c r="AK440" s="774"/>
      <c r="AL440" s="774"/>
      <c r="AM440" s="761"/>
      <c r="AN440" s="779"/>
      <c r="AO440" s="779"/>
      <c r="AP440" s="779"/>
      <c r="AQ440" s="779"/>
      <c r="AR440" s="782"/>
    </row>
    <row r="441" spans="1:44" s="52" customFormat="1" ht="45" hidden="1" customHeight="1" thickBot="1" x14ac:dyDescent="0.3">
      <c r="A441" s="170"/>
      <c r="B441" s="763"/>
      <c r="C441" s="764"/>
      <c r="D441" s="765"/>
      <c r="E441" s="766"/>
      <c r="F441" s="177" t="s">
        <v>425</v>
      </c>
      <c r="G441" s="178">
        <f>IF($B$437="Лікар загальної практики - сімейний лікар",AVERAGE(G437:G439),IF($B$437="Лікар-педіатр",AVERAGE(G437:G439),IF($B$437="Лікар-терапевт","х",0)))</f>
        <v>0</v>
      </c>
      <c r="H441" s="178">
        <f>IF($B$437="Лікар загальної практики - сімейний лікар",AVERAGE(H437:H439),IF($B$437="Лікар-педіатр",AVERAGE(H437:H439),IF($B$437="Лікар-терапевт","х",0)))</f>
        <v>0</v>
      </c>
      <c r="I441" s="178">
        <f>IF($B$437="Лікар загальної практики - сімейний лікар",AVERAGE(I437:I439),IF($B$437="Лікар-педіатр","x",IF($B$437="Лікар-терапевт",AVERAGE(I437:I439),0)))</f>
        <v>0</v>
      </c>
      <c r="J441" s="178">
        <f>IF($B$437="Лікар загальної практики - сімейний лікар",AVERAGE(J437:J439),IF($B$437="Лікар-педіатр","x",IF($B$437="Лікар-терапевт",AVERAGE(J437:J439),0)))</f>
        <v>0</v>
      </c>
      <c r="K441" s="178">
        <f>IF($B$437="Лікар загальної практики - сімейний лікар",AVERAGE(K437:K439),IF($B$437="Лікар-педіатр","x",IF($B$437="Лікар-терапевт",AVERAGE(K437:K439),0)))</f>
        <v>0</v>
      </c>
      <c r="L441" s="179">
        <f>SUM(G441:K441)</f>
        <v>0</v>
      </c>
      <c r="M441" s="768"/>
      <c r="N441" s="178">
        <f>IF($B$437="Лікар загальної практики - сімейний лікар",AVERAGE(N437:N439),IF($B$437="Лікар-педіатр",AVERAGE(N437:N439),IF($B$437="Лікар-терапевт","х",0)))</f>
        <v>0</v>
      </c>
      <c r="O441" s="178">
        <f>IF($B$437="Лікар загальної практики - сімейний лікар",AVERAGE(O437:O439),IF($B$437="Лікар-педіатр",AVERAGE(O437:O439),IF($B$437="Лікар-терапевт","х",0)))</f>
        <v>0</v>
      </c>
      <c r="P441" s="178">
        <f>IF($B$437="Лікар загальної практики - сімейний лікар",AVERAGE(P437:P439),IF($B$437="Лікар-педіатр","x",IF($B$437="Лікар-терапевт",AVERAGE(P437:P439),0)))</f>
        <v>0</v>
      </c>
      <c r="Q441" s="178">
        <f>IF($B$437="Лікар загальної практики - сімейний лікар",AVERAGE(Q437:Q439),IF($B$437="Лікар-педіатр","x",IF($B$437="Лікар-терапевт",AVERAGE(Q437:Q439),0)))</f>
        <v>0</v>
      </c>
      <c r="R441" s="178">
        <f>IF($B$437="Лікар загальної практики - сімейний лікар",AVERAGE(R437:R439),IF($B$437="Лікар-педіатр","x",IF($B$437="Лікар-терапевт",AVERAGE(R437:R439),0)))</f>
        <v>0</v>
      </c>
      <c r="S441" s="179">
        <f>SUM(N441:R441)</f>
        <v>0</v>
      </c>
      <c r="T441" s="768"/>
      <c r="U441" s="178">
        <f>IF($B$437="Лікар загальної практики - сімейний лікар",AVERAGE(U437:U439),IF($B$437="Лікар-педіатр",AVERAGE(U437:U439),IF($B$437="Лікар-терапевт","х",0)))</f>
        <v>0</v>
      </c>
      <c r="V441" s="178">
        <f>IF($B$437="Лікар загальної практики - сімейний лікар",AVERAGE(V437:V439),IF($B$437="Лікар-педіатр",AVERAGE(V437:V439),IF($B$437="Лікар-терапевт","х",0)))</f>
        <v>0</v>
      </c>
      <c r="W441" s="178">
        <f>IF($B$437="Лікар загальної практики - сімейний лікар",AVERAGE(W437:W439),IF($B$437="Лікар-педіатр","x",IF($B$437="Лікар-терапевт",AVERAGE(W437:W439),0)))</f>
        <v>0</v>
      </c>
      <c r="X441" s="178">
        <f>IF($B$437="Лікар загальної практики - сімейний лікар",AVERAGE(X437:X439),IF($B$437="Лікар-педіатр","x",IF($B$437="Лікар-терапевт",AVERAGE(X437:X439),0)))</f>
        <v>0</v>
      </c>
      <c r="Y441" s="178">
        <f>IF($B$437="Лікар загальної практики - сімейний лікар",AVERAGE(Y437:Y439),IF($B$437="Лікар-педіатр","x",IF($B$437="Лікар-терапевт",AVERAGE(Y437:Y439),0)))</f>
        <v>0</v>
      </c>
      <c r="Z441" s="179">
        <f>SUM(U441:Y441)</f>
        <v>0</v>
      </c>
      <c r="AA441" s="768"/>
      <c r="AB441" s="178">
        <f>IF($B$437="Лікар загальної практики - сімейний лікар",AVERAGE(AB437:AB439),IF($B$437="Лікар-педіатр",AVERAGE(AB437:AB439),IF($B$437="Лікар-терапевт","х",0)))</f>
        <v>0</v>
      </c>
      <c r="AC441" s="178">
        <f>IF($B$437="Лікар загальної практики - сімейний лікар",AVERAGE(AC437:AC439),IF($B$437="Лікар-педіатр",AVERAGE(AC437:AC439),IF($B$437="Лікар-терапевт","х",0)))</f>
        <v>0</v>
      </c>
      <c r="AD441" s="178">
        <f>IF($B$437="Лікар загальної практики - сімейний лікар",AVERAGE(AD437:AD439),IF($B$437="Лікар-педіатр","x",IF($B$437="Лікар-терапевт",AVERAGE(AD437:AD439),0)))</f>
        <v>0</v>
      </c>
      <c r="AE441" s="178">
        <f>IF($B$437="Лікар загальної практики - сімейний лікар",AVERAGE(AE437:AE439),IF($B$437="Лікар-педіатр","x",IF($B$437="Лікар-терапевт",AVERAGE(AE437:AE439),0)))</f>
        <v>0</v>
      </c>
      <c r="AF441" s="178">
        <f>IF($B$437="Лікар загальної практики - сімейний лікар",AVERAGE(AF437:AF439),IF($B$437="Лікар-педіатр","x",IF($B$437="Лікар-терапевт",AVERAGE(AF437:AF439),0)))</f>
        <v>0</v>
      </c>
      <c r="AG441" s="179">
        <f>SUM(AB441:AF441)</f>
        <v>0</v>
      </c>
      <c r="AH441" s="769"/>
      <c r="AI441" s="174"/>
      <c r="AJ441" s="771"/>
      <c r="AK441" s="774"/>
      <c r="AL441" s="774"/>
      <c r="AM441" s="762"/>
      <c r="AN441" s="780"/>
      <c r="AO441" s="780"/>
      <c r="AP441" s="780"/>
      <c r="AQ441" s="780"/>
      <c r="AR441" s="783"/>
    </row>
    <row r="442" spans="1:44" s="52" customFormat="1" ht="40.5" hidden="1" x14ac:dyDescent="0.25">
      <c r="A442" s="170"/>
      <c r="B442" s="763"/>
      <c r="C442" s="764"/>
      <c r="D442" s="765"/>
      <c r="E442" s="765"/>
      <c r="F442" s="210" t="str">
        <f>IF(B437="Лікар-педіатр",Законод!$C$17,IF(B437="Лікар загальної практики - сімейний лікар",Законод!$C$21,IF(B437="Лікар-терапевт",Законод!$C$25,"х")))</f>
        <v>х</v>
      </c>
      <c r="G442" s="181">
        <f>IF($B$437="Лікар загальної практики - сімейний лікар",IF(L441&lt;=Законод!$C$22,G441,Законод!$C$22*'01_Доходи'!G440),IF($B$437="Лікар-педіатр",IF(L441&lt;=Законод!$C$18,G441,Законод!$C$18*'01_Доходи'!G440),IF($B$437="Лікар-терапевт","x",0)))</f>
        <v>0</v>
      </c>
      <c r="H442" s="181">
        <f>IF($B$437="Лікар загальної практики - сімейний лікар",IF(L441&lt;=Законод!$C$22,H441,Законод!$C$22*'01_Доходи'!H440),IF($B$437="Лікар-педіатр",IF(L441&lt;=Законод!$C$18,H441,Законод!$C$18*'01_Доходи'!H440),IF($B$437="Лікар-терапевт","x",0)))</f>
        <v>0</v>
      </c>
      <c r="I442" s="181">
        <f>IF($B$437="Лікар загальної практики - сімейний лікар",IF(L441&lt;=Законод!$C$22,I441,Законод!$C$22*'01_Доходи'!I440),IF($B$437="Лікар-педіатр","x",IF($B$437="Лікар-терапевт",IF(L441&lt;=Законод!$C$26,I441,Законод!$C$26*'01_Доходи'!I440),0)))</f>
        <v>0</v>
      </c>
      <c r="J442" s="181">
        <f>IF($B$437="Лікар загальної практики - сімейний лікар",IF(L441&lt;=Законод!$C$22,J441,Законод!$C$22*'01_Доходи'!J440),IF($B$437="Лікар-педіатр","x",IF($B$437="Лікар-терапевт",IF(L441&lt;=Законод!$C$26,J441,Законод!$C$26*'01_Доходи'!J440),0)))</f>
        <v>0</v>
      </c>
      <c r="K442" s="181">
        <f>IF($B$437="Лікар загальної практики - сімейний лікар",IF(L441&lt;=Законод!$C$22,K441,Законод!$C$22*'01_Доходи'!K440),IF($B$437="Лікар-педіатр","x",IF($B$437="Лікар-терапевт",IF(L441&lt;=Законод!$C$26,K441,Законод!$C$26*'01_Доходи'!K440),0)))</f>
        <v>0</v>
      </c>
      <c r="L442" s="182">
        <f>SUM(G442:K442)</f>
        <v>0</v>
      </c>
      <c r="M442" s="767"/>
      <c r="N442" s="181">
        <f>IF($B$437="Лікар загальної практики - сімейний лікар",IF(S441&lt;=Законод!$C$22,N441,Законод!$C$22*'01_Доходи'!N440),IF($B$437="Лікар-педіатр",IF(S441&lt;=Законод!$C$18,N441,Законод!$C$18*'01_Доходи'!N440),IF($B$437="Лікар-терапевт","x",0)))</f>
        <v>0</v>
      </c>
      <c r="O442" s="181">
        <f>IF($B$437="Лікар загальної практики - сімейний лікар",IF(S441&lt;=Законод!$C$22,O441,Законод!$C$22*'01_Доходи'!O440),IF($B$437="Лікар-педіатр",IF(S441&lt;=Законод!$C$18,O441,Законод!$C$18*'01_Доходи'!O440),IF($B$437="Лікар-терапевт","x",0)))</f>
        <v>0</v>
      </c>
      <c r="P442" s="181">
        <f>IF($B$437="Лікар загальної практики - сімейний лікар",IF(S441&lt;=Законод!$C$22,P441,Законод!$C$22*'01_Доходи'!P440),IF($B$437="Лікар-педіатр","x",IF($B$437="Лікар-терапевт",IF(S441&lt;=Законод!$C$26,P441,Законод!$C$26*'01_Доходи'!P440),0)))</f>
        <v>0</v>
      </c>
      <c r="Q442" s="181">
        <f>IF($B$437="Лікар загальної практики - сімейний лікар",IF(S441&lt;=Законод!$C$22,Q441,Законод!$C$22*'01_Доходи'!Q440),IF($B$437="Лікар-педіатр","x",IF($B$437="Лікар-терапевт",IF(S441&lt;=Законод!$C$26,Q441,Законод!$C$26*'01_Доходи'!Q440),0)))</f>
        <v>0</v>
      </c>
      <c r="R442" s="181">
        <f>IF($B$437="Лікар загальної практики - сімейний лікар",IF(S441&lt;=Законод!$C$22,R441,Законод!$C$22*'01_Доходи'!R440),IF($B$437="Лікар-педіатр","x",IF($B$437="Лікар-терапевт",IF(S441&lt;=Законод!$C$26,R441,Законод!$C$26*'01_Доходи'!R440),0)))</f>
        <v>0</v>
      </c>
      <c r="S442" s="182">
        <f>SUM(N442:R442)</f>
        <v>0</v>
      </c>
      <c r="T442" s="767"/>
      <c r="U442" s="181">
        <f>IF($B$437="Лікар загальної практики - сімейний лікар",IF(Z441&lt;=Законод!$C$22,U441,Законод!$C$22*'01_Доходи'!U440),IF($B$437="Лікар-педіатр",IF(Z441&lt;=Законод!$C$18,U441,Законод!$C$18*'01_Доходи'!U440),IF($B$437="Лікар-терапевт","x",0)))</f>
        <v>0</v>
      </c>
      <c r="V442" s="181">
        <f>IF($B$437="Лікар загальної практики - сімейний лікар",IF(Z441&lt;=Законод!$C$22,V441,Законод!$C$22*'01_Доходи'!V440),IF($B$437="Лікар-педіатр",IF(Z441&lt;=Законод!$C$18,V441,Законод!$C$18*'01_Доходи'!V440),IF($B$437="Лікар-терапевт","x",0)))</f>
        <v>0</v>
      </c>
      <c r="W442" s="181">
        <f>IF($B$437="Лікар загальної практики - сімейний лікар",IF(Z441&lt;=Законод!$C$22,W441,Законод!$C$22*'01_Доходи'!W440),IF($B$437="Лікар-педіатр","x",IF($B$437="Лікар-терапевт",IF(Z441&lt;=Законод!$C$26,W441,Законод!$C$26*'01_Доходи'!W440),0)))</f>
        <v>0</v>
      </c>
      <c r="X442" s="181">
        <f>IF($B$437="Лікар загальної практики - сімейний лікар",IF(Z441&lt;=Законод!$C$22,X441,Законод!$C$22*'01_Доходи'!X440),IF($B$437="Лікар-педіатр","x",IF($B$437="Лікар-терапевт",IF(Z441&lt;=Законод!$C$26,X441,Законод!$C$26*'01_Доходи'!X440),0)))</f>
        <v>0</v>
      </c>
      <c r="Y442" s="181">
        <f>IF($B$437="Лікар загальної практики - сімейний лікар",IF(Z441&lt;=Законод!$C$22,Y441,Законод!$C$22*'01_Доходи'!Y440),IF($B$437="Лікар-педіатр","x",IF($B$437="Лікар-терапевт",IF(Z441&lt;=Законод!$C$26,Y441,Законод!$C$26*'01_Доходи'!Y440),0)))</f>
        <v>0</v>
      </c>
      <c r="Z442" s="182">
        <f>SUM(U442:Y442)</f>
        <v>0</v>
      </c>
      <c r="AA442" s="767"/>
      <c r="AB442" s="181">
        <f>IF($B$437="Лікар загальної практики - сімейний лікар",IF(AG441&lt;=Законод!$C$22,AB441,Законод!$C$22*'01_Доходи'!AB440),IF($B$437="Лікар-педіатр",IF(AG441&lt;=Законод!$C$18,AB441,Законод!$C$18*'01_Доходи'!AB440),IF($B$437="Лікар-терапевт","x",0)))</f>
        <v>0</v>
      </c>
      <c r="AC442" s="181">
        <f>IF($B$437="Лікар загальної практики - сімейний лікар",IF(AG441&lt;=Законод!$C$22,AC441,Законод!$C$22*'01_Доходи'!AC440),IF($B$437="Лікар-педіатр",IF(AG441&lt;=Законод!$C$18,AC441,Законод!$C$18*'01_Доходи'!AC440),IF($B$437="Лікар-терапевт","x",0)))</f>
        <v>0</v>
      </c>
      <c r="AD442" s="181">
        <f>IF($B$437="Лікар загальної практики - сімейний лікар",IF(AG441&lt;=Законод!$C$22,AD441,Законод!$C$22*'01_Доходи'!AD440),IF($B$437="Лікар-педіатр","x",IF($B$437="Лікар-терапевт",IF(AG441&lt;=Законод!$C$26,AD441,Законод!$C$26*'01_Доходи'!AD440),0)))</f>
        <v>0</v>
      </c>
      <c r="AE442" s="181">
        <f>IF($B$437="Лікар загальної практики - сімейний лікар",IF(AG441&lt;=Законод!$C$22,AE441,Законод!$C$22*'01_Доходи'!AE440),IF($B$437="Лікар-педіатр","x",IF($B$437="Лікар-терапевт",IF(AG441&lt;=Законод!$C$26,AE441,Законод!$C$26*'01_Доходи'!AE440),0)))</f>
        <v>0</v>
      </c>
      <c r="AF442" s="181">
        <f>IF($B$437="Лікар загальної практики - сімейний лікар",IF(AG441&lt;=Законод!$C$22,AF441,Законод!$C$22*'01_Доходи'!AF440),IF($B$437="Лікар-педіатр","x",IF($B$437="Лікар-терапевт",IF(AG441&lt;=Законод!$C$26,AF441,Законод!$C$26*'01_Доходи'!AF440),0)))</f>
        <v>0</v>
      </c>
      <c r="AG442" s="182">
        <f>SUM(AB442:AF442)</f>
        <v>0</v>
      </c>
      <c r="AH442" s="767"/>
      <c r="AI442" s="174"/>
      <c r="AJ442" s="771"/>
      <c r="AK442" s="774"/>
      <c r="AL442" s="774"/>
      <c r="AM442" s="318" t="s">
        <v>186</v>
      </c>
      <c r="AN442" s="183">
        <f>IF(B437="Лікар загальної практики - сімейний лікар",G442*Законод!$C$11+'01_Доходи'!H442*Законод!$D$11+'01_Доходи'!I442*Законод!$E$11+'01_Доходи'!J442*Законод!$F$11+'01_Доходи'!K442*Законод!$G$11,IF(B437="Лікар-педіатр",G442*Законод!$C$11+'01_Доходи'!H442*Законод!$D$11,IF(B437="Лікар-терапевт",'01_Доходи'!I442*Законод!$E$11+'01_Доходи'!J442*Законод!$F$11+'01_Доходи'!K442*Законод!$G$11,0)))</f>
        <v>0</v>
      </c>
      <c r="AO442" s="183">
        <f>IF(B437="Лікар загальної практики - сімейний лікар",N442*Законод!$C$11+'01_Доходи'!O442*Законод!$D$11+'01_Доходи'!P442*Законод!$E$11+'01_Доходи'!Q442*Законод!$F$11+'01_Доходи'!R442*Законод!$G$11,IF(B437="Лікар-педіатр",N442*Законод!$C$11+'01_Доходи'!O442*Законод!$D$11,IF(B437="Лікар-терапевт",'01_Доходи'!P442*Законод!$E$11+'01_Доходи'!Q442*Законод!$F$11+'01_Доходи'!R442*Законод!$G$11,0)))</f>
        <v>0</v>
      </c>
      <c r="AP442" s="183">
        <f>IF(B437="Лікар загальної практики - сімейний лікар",U442*Законод!$C$11+'01_Доходи'!V442*Законод!$D$11+'01_Доходи'!W442*Законод!$E$11+'01_Доходи'!X442*Законод!$F$11+'01_Доходи'!Y442*Законод!$G$11,IF(B437="Лікар-педіатр",U442*Законод!$C$11+'01_Доходи'!V442*Законод!$D$11,IF(B437="Лікар-терапевт",'01_Доходи'!W442*Законод!$E$11+'01_Доходи'!X442*Законод!$F$11+'01_Доходи'!Y442*Законод!$G$11,0)))</f>
        <v>0</v>
      </c>
      <c r="AQ442" s="183">
        <f>IF(B437="Лікар загальної практики - сімейний лікар",AB442*Законод!$C$11+'01_Доходи'!AC442*Законод!$D$11+'01_Доходи'!AD442*Законод!$E$11+'01_Доходи'!AE442*Законод!$F$11+'01_Доходи'!AF442*Законод!$G$11,IF(B437="Лікар-педіатр",AB442*Законод!$C$11+'01_Доходи'!AC442*Законод!$D$11,IF(B437="Лікар-терапевт",'01_Доходи'!AD442*Законод!$E$11+'01_Доходи'!AE442*Законод!$F$11+'01_Доходи'!AF442*Законод!$G$11,0)))</f>
        <v>0</v>
      </c>
      <c r="AR442" s="184">
        <f>SUM(AN442:AQ442)</f>
        <v>0</v>
      </c>
    </row>
    <row r="443" spans="1:44" s="52" customFormat="1" ht="31.9" hidden="1" customHeight="1" x14ac:dyDescent="0.25">
      <c r="A443" s="170"/>
      <c r="B443" s="763"/>
      <c r="C443" s="764"/>
      <c r="D443" s="765"/>
      <c r="E443" s="765"/>
      <c r="F443" s="211" t="str">
        <f>IF(B437="Лікар-педіатр",Законод!$E$17,IF(B437="Лікар загальної практики - сімейний лікар",Законод!$E$21,IF(B437="Лікар-терапевт",Законод!$E$25,"х")))</f>
        <v>х</v>
      </c>
      <c r="G443" s="776" t="s">
        <v>158</v>
      </c>
      <c r="H443" s="776"/>
      <c r="I443" s="776"/>
      <c r="J443" s="776"/>
      <c r="K443" s="776"/>
      <c r="L443" s="169">
        <f>IF($B$437="Лікар загальної практики - сімейний лікар",IF(L441&lt;Законод!$C$22,0,(IF(AND(L441&gt;=Законод!$E$22,L441&lt;=Законод!$E$23),L441-Законод!$C$22,IF('01_Доходи'!L441&gt;=Законод!$F$22,Законод!$E$24,0)))),IF($B$437="Лікар-педіатр",IF(L441&lt;Законод!$C$18,0,(IF(AND(L441&gt;=Законод!$E$18,L441&lt;=Законод!$E$19),L441-Законод!$C$18,IF('01_Доходи'!L441&gt;=Законод!$F$18,Законод!$E$20,0)))),IF($B$437="Лікар-терапевт",IF(L441&lt;Законод!$C$26,0,(IF(AND(L441&gt;=Законод!$E$26,L441&lt;=Законод!$E$27),L441-Законод!$C$26,IF('01_Доходи'!L441&gt;=Законод!$F$26,Законод!$E$28,0)))),0)))</f>
        <v>0</v>
      </c>
      <c r="M443" s="767"/>
      <c r="N443" s="776" t="s">
        <v>158</v>
      </c>
      <c r="O443" s="776"/>
      <c r="P443" s="776"/>
      <c r="Q443" s="776"/>
      <c r="R443" s="776"/>
      <c r="S443" s="169">
        <f>IF($B$437="Лікар загальної практики - сімейний лікар",IF(S441&lt;Законод!$C$22,0,(IF(AND(S441&gt;=Законод!$E$22,S441&lt;=Законод!$E$23),S441-Законод!$C$22,IF('01_Доходи'!S441&gt;=Законод!$F$22,Законод!$E$24,0)))),IF($B$437="Лікар-педіатр",IF(S441&lt;Законод!$C$18,0,(IF(AND(S441&gt;=Законод!$E$18,S441&lt;=Законод!$E$19),S441-Законод!$C$18,IF('01_Доходи'!S441&gt;=Законод!$F$18,Законод!$E$20,0)))),IF($B$437="Лікар-терапевт",IF(S441&lt;Законод!$C$26,0,(IF(AND(S441&gt;=Законод!$E$26,S441&lt;=Законод!$E$27),S441-Законод!$C$26,IF('01_Доходи'!S441&gt;=Законод!$F$26,Законод!$E$28,0)))),0)))</f>
        <v>0</v>
      </c>
      <c r="T443" s="767"/>
      <c r="U443" s="776" t="s">
        <v>158</v>
      </c>
      <c r="V443" s="776"/>
      <c r="W443" s="776"/>
      <c r="X443" s="776"/>
      <c r="Y443" s="776"/>
      <c r="Z443" s="169">
        <f>IF($B$437="Лікар загальної практики - сімейний лікар",IF(Z441&lt;Законод!$C$22,0,(IF(AND(Z441&gt;=Законод!$E$22,Z441&lt;=Законод!$E$23),Z441-Законод!$C$22,IF('01_Доходи'!Z441&gt;=Законод!$F$22,Законод!$E$24,0)))),IF($B$437="Лікар-педіатр",IF(Z441&lt;Законод!$C$18,0,(IF(AND(Z441&gt;=Законод!$E$18,Z441&lt;=Законод!$E$19),Z441-Законод!$C$18,IF('01_Доходи'!Z441&gt;=Законод!$F$18,Законод!$E$20,0)))),IF($B$437="Лікар-терапевт",IF(Z441&lt;Законод!$C$26,0,(IF(AND(Z441&gt;=Законод!$E$26,Z441&lt;=Законод!$E$27),Z441-Законод!$C$26,IF('01_Доходи'!Z441&gt;=Законод!$F$26,Законод!$E$28,0)))),0)))</f>
        <v>0</v>
      </c>
      <c r="AA443" s="767"/>
      <c r="AB443" s="776" t="s">
        <v>158</v>
      </c>
      <c r="AC443" s="776"/>
      <c r="AD443" s="776"/>
      <c r="AE443" s="776"/>
      <c r="AF443" s="776"/>
      <c r="AG443" s="169">
        <f>IF($B$437="Лікар загальної практики - сімейний лікар",IF(AG441&lt;Законод!$C$22,0,(IF(AND(AG441&gt;=Законод!$E$22,AG441&lt;=Законод!$E$23),AG441-Законод!$C$22,IF('01_Доходи'!AG441&gt;=Законод!$F$22,Законод!$E$24,0)))),IF($B$437="Лікар-педіатр",IF(AG441&lt;Законод!$C$18,0,(IF(AND(AG441&gt;=Законод!$E$18,AG441&lt;=Законод!$E$19),AG441-Законод!$C$18,IF('01_Доходи'!AG441&gt;=Законод!$F$18,Законод!$E$20,0)))),IF($B$437="Лікар-терапевт",IF(AG441&lt;Законод!$C$26,0,(IF(AND(AG441&gt;=Законод!$E$26,AG441&lt;=Законод!$E$27),AG441-Законод!$C$26,IF('01_Доходи'!AG441&gt;=Законод!$F$26,Законод!$E$28,0)))),0)))</f>
        <v>0</v>
      </c>
      <c r="AH443" s="767"/>
      <c r="AI443" s="174"/>
      <c r="AJ443" s="771"/>
      <c r="AK443" s="774"/>
      <c r="AL443" s="774"/>
      <c r="AM443" s="757" t="s">
        <v>187</v>
      </c>
      <c r="AN443" s="183">
        <f>IF(B437="Лікар загальної практики - сімейний лікар",L443*Законод!$C$9/4*Законод!$E$16,IF(B437="Лікар-педіатр",L443*Законод!$C$9/4*Законод!$E$16,IF(B437="Лікар-терапевт",L443*Законод!$C$9/4*Законод!$E$16,0)))</f>
        <v>0</v>
      </c>
      <c r="AO443" s="183">
        <f>IF(B437="Лікар загальної практики - сімейний лікар",S443*Законод!$C$9/4*Законод!$E$16,IF(B437="Лікар-педіатр",S443*Законод!$C$9/4*Законод!$E$16,IF(B437="Лікар-терапевт",S443*Законод!$C$9/4*Законод!$E$16,0)))</f>
        <v>0</v>
      </c>
      <c r="AP443" s="183">
        <f>IF(B437="Лікар загальної практики - сімейний лікар",Z443*Законод!$C$9/4*Законод!$E$16,IF(B437="Лікар-педіатр",Z443*Законод!$C$9/4*Законод!$E$16,IF(B437="Лікар-терапевт",Z443*Законод!$C$9/4*Законод!$E$16,0)))</f>
        <v>0</v>
      </c>
      <c r="AQ443" s="183">
        <f>IF(B437="Лікар загальної практики - сімейний лікар",AG443*Законод!$C$9/4*Законод!$E$16,IF(B437="Лікар-педіатр",AG443*Законод!$C$9/4*Законод!$E$16,IF(B437="Лікар-терапевт",AG443*Законод!$C$9/4*Законод!$E$16,0)))</f>
        <v>0</v>
      </c>
      <c r="AR443" s="184">
        <f>SUM(AN443:AQ443)</f>
        <v>0</v>
      </c>
    </row>
    <row r="444" spans="1:44" s="52" customFormat="1" ht="31.9" hidden="1" customHeight="1" x14ac:dyDescent="0.25">
      <c r="A444" s="170"/>
      <c r="B444" s="763"/>
      <c r="C444" s="764"/>
      <c r="D444" s="765"/>
      <c r="E444" s="765"/>
      <c r="F444" s="211" t="str">
        <f>IF(B437="Лікар-педіатр",Законод!$F$17,IF(B437="Лікар загальної практики - сімейний лікар",Законод!$F$21,IF(B437="Лікар-терапевт",Законод!$F$25,"х")))</f>
        <v>х</v>
      </c>
      <c r="G444" s="776" t="s">
        <v>158</v>
      </c>
      <c r="H444" s="776"/>
      <c r="I444" s="776"/>
      <c r="J444" s="776"/>
      <c r="K444" s="776"/>
      <c r="L444" s="169">
        <f>IF($B$437="Лікар загальної практики - сімейний лікар",IF(L441&lt;Законод!$C$22,0,(IF(AND(L441&gt;=Законод!$F$22,L441&lt;=Законод!$F$23),L441-Законод!$E$23,IF('01_Доходи'!L441&gt;=Законод!$G$22,Законод!$F$24,0)))),IF($B$437="Лікар-педіатр",IF(L441&lt;Законод!$C$18,0,(IF(AND(L441&gt;=Законод!$F$18,L441&lt;=Законод!$F$19),L441-Законод!$E$19,IF('01_Доходи'!L441&gt;=Законод!$G$18,Законод!$F$20,0)))),IF($B$437="Лікар-терапевт",IF(L441&lt;Законод!$C$26,0,(IF(AND(L441&gt;=Законод!$F$26,L441&lt;=Законод!$F$27),L441-Законод!$E$27,IF('01_Доходи'!L441&gt;=Законод!$G$26,Законод!$F$28,0)))),0)))</f>
        <v>0</v>
      </c>
      <c r="M444" s="767"/>
      <c r="N444" s="776" t="s">
        <v>158</v>
      </c>
      <c r="O444" s="776"/>
      <c r="P444" s="776"/>
      <c r="Q444" s="776"/>
      <c r="R444" s="776"/>
      <c r="S444" s="169">
        <f>IF($B$437="Лікар загальної практики - сімейний лікар",IF(S441&lt;Законод!$C$22,0,(IF(AND(S441&gt;=Законод!$F$22,S441&lt;=Законод!$F$23),S441-Законод!$E$23,IF('01_Доходи'!S441&gt;=Законод!$G$22,Законод!$F$24,0)))),IF($B$437="Лікар-педіатр",IF(S441&lt;Законод!$C$18,0,(IF(AND(S441&gt;=Законод!$F$18,S441&lt;=Законод!$F$19),S441-Законод!$E$19,IF('01_Доходи'!S441&gt;=Законод!$G$18,Законод!$F$20,0)))),IF($B$437="Лікар-терапевт",IF(S441&lt;Законод!$C$26,0,(IF(AND(S441&gt;=Законод!$F$26,S441&lt;=Законод!$F$27),S441-Законод!$E$27,IF('01_Доходи'!S441&gt;=Законод!$G$26,Законод!$F$28,0)))),0)))</f>
        <v>0</v>
      </c>
      <c r="T444" s="767"/>
      <c r="U444" s="776" t="s">
        <v>158</v>
      </c>
      <c r="V444" s="776"/>
      <c r="W444" s="776"/>
      <c r="X444" s="776"/>
      <c r="Y444" s="776"/>
      <c r="Z444" s="169">
        <f>IF($B$437="Лікар загальної практики - сімейний лікар",IF(Z441&lt;Законод!$C$22,0,(IF(AND(Z441&gt;=Законод!$F$22,Z441&lt;=Законод!$F$23),Z441-Законод!$E$23,IF('01_Доходи'!Z441&gt;=Законод!$G$22,Законод!$F$24,0)))),IF($B$437="Лікар-педіатр",IF(Z441&lt;Законод!$C$18,0,(IF(AND(Z441&gt;=Законод!$F$18,Z441&lt;=Законод!$F$19),Z441-Законод!$E$19,IF('01_Доходи'!Z441&gt;=Законод!$G$18,Законод!$F$20,0)))),IF($B$437="Лікар-терапевт",IF(Z441&lt;Законод!$C$26,0,(IF(AND(Z441&gt;=Законод!$F$26,Z441&lt;=Законод!$F$27),Z441-Законод!$E$27,IF('01_Доходи'!Z441&gt;=Законод!$G$26,Законод!$F$28,0)))),0)))</f>
        <v>0</v>
      </c>
      <c r="AA444" s="767"/>
      <c r="AB444" s="776" t="s">
        <v>158</v>
      </c>
      <c r="AC444" s="776"/>
      <c r="AD444" s="776"/>
      <c r="AE444" s="776"/>
      <c r="AF444" s="776"/>
      <c r="AG444" s="169">
        <f>IF($B$437="Лікар загальної практики - сімейний лікар",IF(AG441&lt;Законод!$C$22,0,(IF(AND(AG441&gt;=Законод!$F$22,AG441&lt;=Законод!$F$23),AG441-Законод!$E$23,IF('01_Доходи'!AG441&gt;=Законод!$G$22,Законод!$F$24,0)))),IF($B$437="Лікар-педіатр",IF(AG441&lt;Законод!$C$18,0,(IF(AND(AG441&gt;=Законод!$F$18,AG441&lt;=Законод!$F$19),AG441-Законод!$E$19,IF('01_Доходи'!AG441&gt;=Законод!$G$18,Законод!$F$20,0)))),IF($B$437="Лікар-терапевт",IF(AG441&lt;Законод!$C$26,0,(IF(AND(AG441&gt;=Законод!$F$26,AG441&lt;=Законод!$F$27),AG441-Законод!$E$27,IF('01_Доходи'!AG441&gt;=Законод!$G$26,Законод!$F$28,0)))),0)))</f>
        <v>0</v>
      </c>
      <c r="AH444" s="767"/>
      <c r="AI444" s="174"/>
      <c r="AJ444" s="771"/>
      <c r="AK444" s="774"/>
      <c r="AL444" s="774"/>
      <c r="AM444" s="758"/>
      <c r="AN444" s="183">
        <f>IF(B437="Лікар загальної практики - сімейний лікар",L444*Законод!$C$9/4*Законод!$F$16,IF(B437="Лікар-педіатр",L444*Законод!$C$9/4*Законод!$F$16,IF(B437="Лікар-терапевт",L444*Законод!$C$9/4*Законод!$F$16,0)))</f>
        <v>0</v>
      </c>
      <c r="AO444" s="183">
        <f>IF(B437="Лікар загальної практики - сімейний лікар",S444*Законод!$C$9/4*Законод!$F$16,IF(B437="Лікар-педіатр",S444*Законод!$C$9/4*Законод!$F$16,IF(B437="Лікар-терапевт",S444*Законод!$C$9/4*Законод!$F$16,0)))</f>
        <v>0</v>
      </c>
      <c r="AP444" s="183">
        <f>IF(B437="Лікар загальної практики - сімейний лікар",Z444*Законод!$C$9/4*Законод!$F$16,IF(B437="Лікар-педіатр",Z444*Законод!$C$9/4*Законод!$F$16,IF(B437="Лікар-терапевт",Z444*Законод!$C$9/4*Законод!$F$16,0)))</f>
        <v>0</v>
      </c>
      <c r="AQ444" s="183">
        <f>IF(B437="Лікар загальної практики - сімейний лікар",AG444*Законод!$C$9/4*Законод!$F$16,IF(B437="Лікар-педіатр",AG444*Законод!$C$9/4*Законод!$F$16,IF(B437="Лікар-терапевт",AG444*Законод!$C$9/4*Законод!$F$16,0)))</f>
        <v>0</v>
      </c>
      <c r="AR444" s="184">
        <f>SUM(AN444:AQ444)</f>
        <v>0</v>
      </c>
    </row>
    <row r="445" spans="1:44" s="52" customFormat="1" ht="31.9" hidden="1" customHeight="1" x14ac:dyDescent="0.25">
      <c r="A445" s="170"/>
      <c r="B445" s="763"/>
      <c r="C445" s="764"/>
      <c r="D445" s="765"/>
      <c r="E445" s="765"/>
      <c r="F445" s="211" t="str">
        <f>IF(B437="Лікар-педіатр",Законод!$G$17,IF(B437="Лікар загальної практики - сімейний лікар",Законод!$G$21,IF(B437="Лікар-терапевт",Законод!$G$25,"х")))</f>
        <v>х</v>
      </c>
      <c r="G445" s="776" t="s">
        <v>158</v>
      </c>
      <c r="H445" s="776"/>
      <c r="I445" s="776"/>
      <c r="J445" s="776"/>
      <c r="K445" s="776"/>
      <c r="L445" s="169">
        <f>IF($B$437="Лікар загальної практики - сімейний лікар",IF(L441&lt;Законод!$C$22,0,(IF(AND(L441&gt;=Законод!$G$22,L441&lt;=Законод!$G$23),L441-Законод!$F$23,IF('01_Доходи'!L441&gt;=Законод!$H$22,Законод!$G$24,0)))),IF($B$437="Лікар-педіатр",IF(L441&lt;Законод!$C$18,0,(IF(AND(L441&gt;=Законод!$G$18,L441&lt;=Законод!$G$19),L441-Законод!$F$19,IF('01_Доходи'!L441&gt;=Законод!$H$18,Законод!$G$20,0)))),IF($B$437="Лікар-терапевт",IF(L441&lt;Законод!$C$26,0,(IF(AND(L441&gt;=Законод!$G$26,L441&lt;=Законод!$G$27),L441-Законод!$F$27,IF('01_Доходи'!L441&gt;=Законод!$H$26,Законод!$G$28,0)))),0)))</f>
        <v>0</v>
      </c>
      <c r="M445" s="767"/>
      <c r="N445" s="776" t="s">
        <v>158</v>
      </c>
      <c r="O445" s="776"/>
      <c r="P445" s="776"/>
      <c r="Q445" s="776"/>
      <c r="R445" s="776"/>
      <c r="S445" s="169">
        <f>IF($B$437="Лікар загальної практики - сімейний лікар",IF(S441&lt;Законод!$C$22,0,(IF(AND(S441&gt;=Законод!$G$22,S441&lt;=Законод!$G$23),S441-Законод!$F$23,IF('01_Доходи'!S441&gt;=Законод!$H$22,Законод!$G$24,0)))),IF($B$437="Лікар-педіатр",IF(S441&lt;Законод!$C$18,0,(IF(AND(S441&gt;=Законод!$G$18,S441&lt;=Законод!$G$19),S441-Законод!$F$19,IF('01_Доходи'!S441&gt;=Законод!$H$18,Законод!$G$20,0)))),IF($B$437="Лікар-терапевт",IF(S441&lt;Законод!$C$26,0,(IF(AND(S441&gt;=Законод!$G$26,S441&lt;=Законод!$G$27),S441-Законод!$F$27,IF('01_Доходи'!S441&gt;=Законод!$H$26,Законод!$G$28,0)))),0)))</f>
        <v>0</v>
      </c>
      <c r="T445" s="767"/>
      <c r="U445" s="776" t="s">
        <v>158</v>
      </c>
      <c r="V445" s="776"/>
      <c r="W445" s="776"/>
      <c r="X445" s="776"/>
      <c r="Y445" s="776"/>
      <c r="Z445" s="169">
        <f>IF($B$437="Лікар загальної практики - сімейний лікар",IF(Z441&lt;Законод!$C$22,0,(IF(AND(Z441&gt;=Законод!$G$22,Z441&lt;=Законод!$G$23),Z441-Законод!$F$23,IF('01_Доходи'!Z441&gt;=Законод!$H$22,Законод!$G$24,0)))),IF($B$437="Лікар-педіатр",IF(Z441&lt;Законод!$C$18,0,(IF(AND(Z441&gt;=Законод!$G$18,Z441&lt;=Законод!$G$19),Z441-Законод!$F$19,IF('01_Доходи'!Z441&gt;=Законод!$H$18,Законод!$G$20,0)))),IF($B$437="Лікар-терапевт",IF(Z441&lt;Законод!$C$26,0,(IF(AND(Z441&gt;=Законод!$G$26,Z441&lt;=Законод!$G$27),Z441-Законод!$F$27,IF('01_Доходи'!Z441&gt;=Законод!$H$26,Законод!$G$28,0)))),0)))</f>
        <v>0</v>
      </c>
      <c r="AA445" s="767"/>
      <c r="AB445" s="776" t="s">
        <v>158</v>
      </c>
      <c r="AC445" s="776"/>
      <c r="AD445" s="776"/>
      <c r="AE445" s="776"/>
      <c r="AF445" s="776"/>
      <c r="AG445" s="169">
        <f>IF($B$437="Лікар загальної практики - сімейний лікар",IF(AG441&lt;Законод!$C$22,0,(IF(AND(AG441&gt;=Законод!$G$22,AG441&lt;=Законод!$G$23),AG441-Законод!$F$23,IF('01_Доходи'!AG441&gt;=Законод!$H$22,Законод!$G$24,0)))),IF($B$437="Лікар-педіатр",IF(AG441&lt;Законод!$C$18,0,(IF(AND(AG441&gt;=Законод!$G$18,AG441&lt;=Законод!$G$19),AG441-Законод!$F$19,IF('01_Доходи'!AG441&gt;=Законод!$H$18,Законод!$G$20,0)))),IF($B$437="Лікар-терапевт",IF(AG441&lt;Законод!$C$26,0,(IF(AND(AG441&gt;=Законод!$G$26,AG441&lt;=Законод!$G$27),AG441-Законод!$F$27,IF('01_Доходи'!AG441&gt;=Законод!$H$26,Законод!$G$28,0)))),0)))</f>
        <v>0</v>
      </c>
      <c r="AH445" s="767"/>
      <c r="AI445" s="174"/>
      <c r="AJ445" s="771"/>
      <c r="AK445" s="774"/>
      <c r="AL445" s="774"/>
      <c r="AM445" s="758"/>
      <c r="AN445" s="183">
        <f>IF(B437="Лікар загальної практики - сімейний лікар",L445*Законод!$C$9/4*Законод!$G$16,IF(B437="Лікар-педіатр",L445*Законод!$C$9/4*Законод!$G$16,IF(B437="Лікар-терапевт",L445*Законод!$C$9/4*Законод!$G$16,0)))</f>
        <v>0</v>
      </c>
      <c r="AO445" s="183">
        <f>IF(B437="Лікар загальної практики - сімейний лікар",S445*Законод!$C$9/4*Законод!$G$16,IF(B437="Лікар-педіатр",S445*Законод!$C$9/4*Законод!$G$16,IF(B437="Лікар-терапевт",S445*Законод!$C$9/4*Законод!$G$16,0)))</f>
        <v>0</v>
      </c>
      <c r="AP445" s="183">
        <f>IF(B437="Лікар загальної практики - сімейний лікар",Z445*Законод!$C$9/4*Законод!$G$16,IF(B437="Лікар-педіатр",Z445*Законод!$C$9/4*Законод!$G$16,IF(B437="Лікар-терапевт",Z445*Законод!$C$9/4*Законод!$G$16,0)))</f>
        <v>0</v>
      </c>
      <c r="AQ445" s="183">
        <f>IF(B437="Лікар загальної практики - сімейний лікар",AG445*Законод!$C$9/4*Законод!$G$16,IF(B437="Лікар-педіатр",AG445*Законод!$C$9/4*Законод!$G$16,IF(B437="Лікар-терапевт",AG445*Законод!$C$9/4*Законод!$G$16,0)))</f>
        <v>0</v>
      </c>
      <c r="AR445" s="184">
        <f t="shared" ref="AR445" si="90">SUM(AN445:AQ445)</f>
        <v>0</v>
      </c>
    </row>
    <row r="446" spans="1:44" s="52" customFormat="1" ht="31.9" hidden="1" customHeight="1" x14ac:dyDescent="0.25">
      <c r="A446" s="170"/>
      <c r="B446" s="763"/>
      <c r="C446" s="764"/>
      <c r="D446" s="765"/>
      <c r="E446" s="765"/>
      <c r="F446" s="211" t="str">
        <f>IF(B437="Лікар-педіатр",Законод!$H$17,IF(B437="Лікар загальної практики - сімейний лікар",Законод!$H$21,IF(B437="Лікар-терапевт",Законод!$H$25,"х")))</f>
        <v>х</v>
      </c>
      <c r="G446" s="776" t="s">
        <v>158</v>
      </c>
      <c r="H446" s="776"/>
      <c r="I446" s="776"/>
      <c r="J446" s="776"/>
      <c r="K446" s="776"/>
      <c r="L446" s="169">
        <f>IF($B$437="Лікар загальної практики - сімейний лікар",IF(L441&lt;Законод!$C$22,0,(IF(AND(L441&gt;=Законод!$H$22,L441&lt;=Законод!$H$23),L441-Законод!$G$23,IF('01_Доходи'!L441&gt;=Законод!$I$22,Законод!$H$24,0)))),IF($B$437="Лікар-педіатр",IF(L441&lt;Законод!$C$18,0,(IF(AND(L441&gt;=Законод!$H$18,L441&lt;=Законод!$H$19),L441-Законод!$G$19,IF('01_Доходи'!L441&gt;=Законод!$I$18,Законод!$H$20,0)))),IF($B$437="Лікар-терапевт",IF(L441&lt;Законод!$C$26,0,(IF(AND(L441&gt;=Законод!$H$26,L441&lt;=Законод!$H$27),L441-Законод!$G$27,IF(L441&gt;=Законод!$I$26,Законод!$H$28,0)))),0)))</f>
        <v>0</v>
      </c>
      <c r="M446" s="767"/>
      <c r="N446" s="776" t="s">
        <v>158</v>
      </c>
      <c r="O446" s="776"/>
      <c r="P446" s="776"/>
      <c r="Q446" s="776"/>
      <c r="R446" s="776"/>
      <c r="S446" s="169">
        <f>IF($B$437="Лікар загальної практики - сімейний лікар",IF(S441&lt;Законод!$C$22,0,(IF(AND(S441&gt;=Законод!$H$22,S441&lt;=Законод!$H$23),S441-Законод!$G$23,IF('01_Доходи'!S441&gt;=Законод!$I$22,Законод!$H$24,0)))),IF($B$437="Лікар-педіатр",IF(S441&lt;Законод!$C$18,0,(IF(AND(S441&gt;=Законод!$H$18,S441&lt;=Законод!$H$19),S441-Законод!$G$19,IF('01_Доходи'!S441&gt;=Законод!$I$18,Законод!$H$20,0)))),IF($B$437="Лікар-терапевт",IF(S441&lt;Законод!$C$26,0,(IF(AND(S441&gt;=Законод!$H$26,S441&lt;=Законод!$H$27),S441-Законод!$G$27,IF(S441&gt;=Законод!$I$26,Законод!$H$28,0)))),0)))</f>
        <v>0</v>
      </c>
      <c r="T446" s="767"/>
      <c r="U446" s="776" t="s">
        <v>158</v>
      </c>
      <c r="V446" s="776"/>
      <c r="W446" s="776"/>
      <c r="X446" s="776"/>
      <c r="Y446" s="776"/>
      <c r="Z446" s="169">
        <f>IF($B$437="Лікар загальної практики - сімейний лікар",IF(Z441&lt;Законод!$C$22,0,(IF(AND(Z441&gt;=Законод!$H$22,Z441&lt;=Законод!$H$23),Z441-Законод!$G$23,IF('01_Доходи'!Z441&gt;=Законод!$I$22,Законод!$H$24,0)))),IF($B$437="Лікар-педіатр",IF(Z441&lt;Законод!$C$18,0,(IF(AND(Z441&gt;=Законод!$H$18,Z441&lt;=Законод!$H$19),Z441-Законод!$G$19,IF('01_Доходи'!Z441&gt;=Законод!$I$18,Законод!$H$20,0)))),IF($B$437="Лікар-терапевт",IF(Z441&lt;Законод!$C$26,0,(IF(AND(Z441&gt;=Законод!$H$26,Z441&lt;=Законод!$H$27),Z441-Законод!$G$27,IF(Z441&gt;=Законод!$I$26,Законод!$H$28,0)))),0)))</f>
        <v>0</v>
      </c>
      <c r="AA446" s="767"/>
      <c r="AB446" s="776" t="s">
        <v>158</v>
      </c>
      <c r="AC446" s="776"/>
      <c r="AD446" s="776"/>
      <c r="AE446" s="776"/>
      <c r="AF446" s="776"/>
      <c r="AG446" s="169">
        <f>IF($B$437="Лікар загальної практики - сімейний лікар",IF(AG441&lt;Законод!$C$22,0,(IF(AND(AG441&gt;=Законод!$H$22,AG441&lt;=Законод!$H$23),AG441-Законод!$G$23,IF('01_Доходи'!AG441&gt;=Законод!$I$22,Законод!$H$24,0)))),IF($B$437="Лікар-педіатр",IF(AG441&lt;Законод!$C$18,0,(IF(AND(AG441&gt;=Законод!$H$18,AG441&lt;=Законод!$H$19),AG441-Законод!$G$19,IF('01_Доходи'!AG441&gt;=Законод!$I$18,Законод!$H$20,0)))),IF($B$437="Лікар-терапевт",IF(AG441&lt;Законод!$C$26,0,(IF(AND(AG441&gt;=Законод!$H$26,AG441&lt;=Законод!$H$27),AG441-Законод!$G$27,IF(AG441&gt;=Законод!$I$26,Законод!$H$28,0)))),0)))</f>
        <v>0</v>
      </c>
      <c r="AH446" s="767"/>
      <c r="AI446" s="174"/>
      <c r="AJ446" s="771"/>
      <c r="AK446" s="774"/>
      <c r="AL446" s="774"/>
      <c r="AM446" s="758"/>
      <c r="AN446" s="183">
        <f>IF(B437="Лікар загальної практики - сімейний лікар",L446*Законод!$C$9/4*Законод!$H$16,IF(B437="Лікар-педіатр",L446*Законод!$C$9/4*Законод!$H$16,IF(B437="Лікар-терапевт",L446*Законод!$C$9/4*Законод!$H$16,0)))</f>
        <v>0</v>
      </c>
      <c r="AO446" s="183">
        <f>IF(B437="Лікар загальної практики - сімейний лікар",S446*Законод!$C$9/4*Законод!$H$16,IF(B437="Лікар-педіатр",S446*Законод!$C$9/4*Законод!$H$16,IF(B437="Лікар-терапевт",S446*Законод!$C$9/4*Законод!$H$16,0)))</f>
        <v>0</v>
      </c>
      <c r="AP446" s="183">
        <f>IF(B437="Лікар загальної практики - сімейний лікар",Z446*Законод!$C$9/4*Законод!$H$16,IF(B437="Лікар-педіатр",Z446*Законод!$C$9/4*Законод!$H$16,IF(B437="Лікар-терапевт",Z446*Законод!$C$9/4*Законод!$H$16,0)))</f>
        <v>0</v>
      </c>
      <c r="AQ446" s="183">
        <f>IF(B437="Лікар загальної практики - сімейний лікар",AG446*Законод!$C$9/4*Законод!$H$16,IF(B437="Лікар-педіатр",AG446*Законод!$C$9/4*Законод!$H$16,IF(B437="Лікар-терапевт",AG446*Законод!$C$9/4*Законод!$H$16,0)))</f>
        <v>0</v>
      </c>
      <c r="AR446" s="184">
        <f>SUM(AN446:AQ446)</f>
        <v>0</v>
      </c>
    </row>
    <row r="447" spans="1:44" s="52" customFormat="1" ht="31.9" hidden="1" customHeight="1" x14ac:dyDescent="0.25">
      <c r="A447" s="170"/>
      <c r="B447" s="763"/>
      <c r="C447" s="764"/>
      <c r="D447" s="765"/>
      <c r="E447" s="765"/>
      <c r="F447" s="211" t="str">
        <f>IF(B437="Лікар-педіатр",Законод!$I$17,IF(B437="Лікар загальної практики - сімейний лікар",Законод!$I$21,IF(B437="Лікар-терапевт",Законод!$I$25,"х")))</f>
        <v>х</v>
      </c>
      <c r="G447" s="776" t="s">
        <v>158</v>
      </c>
      <c r="H447" s="776"/>
      <c r="I447" s="776"/>
      <c r="J447" s="776"/>
      <c r="K447" s="776"/>
      <c r="L447" s="169">
        <f>IF($B$437="Лікар загальної практики - сімейний лікар",IF(L441&lt;Законод!$C$22,0,(IF(AND(L441&gt;=Законод!$I$22,L441&lt;=Законод!$I$23),L441-Законод!$H$23,IF('01_Доходи'!L441&gt;=Законод!$I$22,Законод!$I$24,0)))),IF($B$437="Лікар-педіатр",IF(L441&lt;Законод!$C$18,0,(IF(AND(L441&gt;=Законод!$I$18,L441&lt;=Законод!$I$19),L441-Законод!$H$19,IF('01_Доходи'!L441&gt;=Законод!$I$18,Законод!$H$20,0)))),IF($B$437="Лікар-терапевт",IF(L441&lt;Законод!$C$26,0,(IF(AND(L441&gt;=Законод!$I$26,L441&lt;=Законод!$I$27),L441-Законод!$H$27,IF('01_Доходи'!L441&gt;=Законод!$I$26,Законод!$H$28,0)))),0)))</f>
        <v>0</v>
      </c>
      <c r="M447" s="767"/>
      <c r="N447" s="776" t="s">
        <v>158</v>
      </c>
      <c r="O447" s="776"/>
      <c r="P447" s="776"/>
      <c r="Q447" s="776"/>
      <c r="R447" s="776"/>
      <c r="S447" s="169">
        <f>IF($B$437="Лікар загальної практики - сімейний лікар",IF(S441&lt;Законод!$C$22,0,(IF(AND(S441&gt;=Законод!$I$22,S441&lt;=Законод!$I$23),S441-Законод!$H$23,IF('01_Доходи'!S441&gt;=Законод!$I$22,Законод!$I$24,0)))),IF($B$437="Лікар-педіатр",IF(S441&lt;Законод!$C$18,0,(IF(AND(S441&gt;=Законод!$I$18,S441&lt;=Законод!$I$19),S441-Законод!$H$19,IF('01_Доходи'!S441&gt;=Законод!$I$18,Законод!$H$20,0)))),IF($B$437="Лікар-терапевт",IF(S441&lt;Законод!$C$26,0,(IF(AND(S441&gt;=Законод!$I$26,S441&lt;=Законод!$I$27),S441-Законод!$H$27,IF('01_Доходи'!S441&gt;=Законод!$I$26,Законод!$H$28,0)))),0)))</f>
        <v>0</v>
      </c>
      <c r="T447" s="767"/>
      <c r="U447" s="776" t="s">
        <v>158</v>
      </c>
      <c r="V447" s="776"/>
      <c r="W447" s="776"/>
      <c r="X447" s="776"/>
      <c r="Y447" s="776"/>
      <c r="Z447" s="169">
        <f>IF($B$437="Лікар загальної практики - сімейний лікар",IF(Z441&lt;Законод!$C$22,0,(IF(AND(Z441&gt;=Законод!$I$22,Z441&lt;=Законод!$I$23),Z441-Законод!$H$23,IF('01_Доходи'!Z441&gt;=Законод!$I$22,Законод!$I$24,0)))),IF($B$437="Лікар-педіатр",IF(Z441&lt;Законод!$C$18,0,(IF(AND(Z441&gt;=Законод!$I$18,Z441&lt;=Законод!$I$19),Z441-Законод!$H$19,IF('01_Доходи'!Z441&gt;=Законод!$I$18,Законод!$H$20,0)))),IF($B$437="Лікар-терапевт",IF(Z441&lt;Законод!$C$26,0,(IF(AND(Z441&gt;=Законод!$I$26,Z441&lt;=Законод!$I$27),Z441-Законод!$H$27,IF('01_Доходи'!Z441&gt;=Законод!$I$26,Законод!$H$28,0)))),0)))</f>
        <v>0</v>
      </c>
      <c r="AA447" s="767"/>
      <c r="AB447" s="776" t="s">
        <v>158</v>
      </c>
      <c r="AC447" s="776"/>
      <c r="AD447" s="776"/>
      <c r="AE447" s="776"/>
      <c r="AF447" s="776"/>
      <c r="AG447" s="169">
        <f>IF($B$437="Лікар загальної практики - сімейний лікар",IF(AG441&lt;Законод!$C$22,0,(IF(AND(AG441&gt;=Законод!$I$22,AG441&lt;=Законод!$I$23),AG441-Законод!$H$23,IF('01_Доходи'!AG441&gt;=Законод!$I$22,Законод!$I$24,0)))),IF($B$437="Лікар-педіатр",IF(AG441&lt;Законод!$C$18,0,(IF(AND(AG441&gt;=Законод!$I$18,AG441&lt;=Законод!$I$19),AG441-Законод!$H$19,IF('01_Доходи'!AG441&gt;=Законод!$I$18,Законод!$H$20,0)))),IF($B$437="Лікар-терапевт",IF(AG441&lt;Законод!$C$26,0,(IF(AND(AG441&gt;=Законод!$I$26,AG441&lt;=Законод!$I$27),AG441-Законод!$H$27,IF('01_Доходи'!AG441&gt;=Законод!$I$26,Законод!$H$28,0)))),0)))</f>
        <v>0</v>
      </c>
      <c r="AH447" s="767"/>
      <c r="AI447" s="174"/>
      <c r="AJ447" s="771"/>
      <c r="AK447" s="774"/>
      <c r="AL447" s="774"/>
      <c r="AM447" s="758"/>
      <c r="AN447" s="183">
        <f>IF(B437="Лікар загальної практики - сімейний лікар",L447*Законод!$C$9/4*Законод!$I$16,IF(B437="Лікар-педіатр",L447*Законод!$C$9/4*Законод!$I$16,IF(B437="Лікар-терапевт",L447*Законод!$C$9/4*Законод!$I$16,0)))</f>
        <v>0</v>
      </c>
      <c r="AO447" s="183">
        <f>IF(B437="Лікар загальної практики - сімейний лікар",S447*Законод!$C$9/4*Законод!$I$16,IF(B437="Лікар-педіатр",S447*Законод!$C$9/4*Законод!$I$16,IF(B437="Лікар-терапевт",S447*Законод!$C$9/4*Законод!$I$16,0)))</f>
        <v>0</v>
      </c>
      <c r="AP447" s="183">
        <f>IF(B437="Лікар загальної практики - сімейний лікар",Z447*Законод!$C$9/4*Законод!$I$16,IF(B437="Лікар-педіатр",Z447*Законод!$C$9/4*Законод!$I$16,IF(B437="Лікар-терапевт",Z447*Законод!$C$9/4*Законод!$I$16,0)))</f>
        <v>0</v>
      </c>
      <c r="AQ447" s="183">
        <f>IF(B437="Лікар загальної практики - сімейний лікар",AG447*Законод!$C$9/4*Законод!$I$16,IF(B437="Лікар-педіатр",AG447*Законод!$C$9/4*Законод!$I$16,IF(B437="Лікар-терапевт",AG447*Законод!$C$9/4*Законод!$I$16,0)))</f>
        <v>0</v>
      </c>
      <c r="AR447" s="184">
        <f>SUM(AN447:AQ447)</f>
        <v>0</v>
      </c>
    </row>
    <row r="448" spans="1:44" s="191" customFormat="1" ht="31.9" hidden="1" customHeight="1" thickBot="1" x14ac:dyDescent="0.3">
      <c r="A448" s="186"/>
      <c r="B448" s="763"/>
      <c r="C448" s="764"/>
      <c r="D448" s="765"/>
      <c r="E448" s="765"/>
      <c r="F448" s="212" t="str">
        <f>IF(B437="Лікар-педіатр",Законод!$J$17,IF(B437="Лікар загальної практики - сімейний лікар",Законод!$J$21,IF(B437="Лікар-терапевт",Законод!$J$25,"х")))</f>
        <v>х</v>
      </c>
      <c r="G448" s="777" t="s">
        <v>158</v>
      </c>
      <c r="H448" s="777"/>
      <c r="I448" s="777"/>
      <c r="J448" s="777"/>
      <c r="K448" s="777"/>
      <c r="L448" s="169">
        <f>IF($B$437="Лікар загальної практики - сімейний лікар",IF(L441&gt;=Законод!$J$22,'01_Доходи'!L441-('01_Доходи'!L442+'01_Доходи'!L443+'01_Доходи'!L444+'01_Доходи'!L445+'01_Доходи'!L446+'01_Доходи'!L447),0),IF($B$437="Лікар-педіатр",IF(L441&gt;=Законод!$J$18,'01_Доходи'!L441-('01_Доходи'!L442+'01_Доходи'!L443+'01_Доходи'!L444+'01_Доходи'!L445+'01_Доходи'!L446+'01_Доходи'!L447),0),IF($B$437="Лікар-терапевт",IF('01_Доходи'!L441&gt;=Законод!$J$26,L441-Законод!$I$27,0),0)))</f>
        <v>0</v>
      </c>
      <c r="M448" s="767"/>
      <c r="N448" s="777" t="s">
        <v>158</v>
      </c>
      <c r="O448" s="777"/>
      <c r="P448" s="777"/>
      <c r="Q448" s="777"/>
      <c r="R448" s="777"/>
      <c r="S448" s="169">
        <f>IF($B$437="Лікар загальної практики - сімейний лікар",IF(S441&gt;=Законод!$J$22,'01_Доходи'!S441-('01_Доходи'!S442+'01_Доходи'!S443+'01_Доходи'!S444+'01_Доходи'!S445+'01_Доходи'!S446+'01_Доходи'!S447),0),IF($B$437="Лікар-педіатр",IF(S441&gt;=Законод!$J$18,'01_Доходи'!S441-('01_Доходи'!S442+'01_Доходи'!S443+'01_Доходи'!S444+'01_Доходи'!S445+'01_Доходи'!S446+'01_Доходи'!S447),0),IF($B$437="Лікар-терапевт",IF('01_Доходи'!S441&gt;=Законод!$J$26,S441-Законод!$I$27,0),0)))</f>
        <v>0</v>
      </c>
      <c r="T448" s="767"/>
      <c r="U448" s="777" t="s">
        <v>158</v>
      </c>
      <c r="V448" s="777"/>
      <c r="W448" s="777"/>
      <c r="X448" s="777"/>
      <c r="Y448" s="777"/>
      <c r="Z448" s="169">
        <f>IF($B$437="Лікар загальної практики - сімейний лікар",IF(Z441&gt;=Законод!$J$22,'01_Доходи'!Z441-('01_Доходи'!Z442+'01_Доходи'!Z443+'01_Доходи'!Z444+'01_Доходи'!Z445+'01_Доходи'!Z446+'01_Доходи'!Z447),0),IF($B$437="Лікар-педіатр",IF(Z441&gt;=Законод!$J$18,'01_Доходи'!Z441-('01_Доходи'!Z442+'01_Доходи'!Z443+'01_Доходи'!Z444+'01_Доходи'!Z445+'01_Доходи'!Z446+'01_Доходи'!Z447),0),IF($B$437="Лікар-терапевт",IF('01_Доходи'!Z441&gt;=Законод!$J$26,Z441-Законод!$I$27,0),0)))</f>
        <v>0</v>
      </c>
      <c r="AA448" s="767"/>
      <c r="AB448" s="777" t="s">
        <v>158</v>
      </c>
      <c r="AC448" s="777"/>
      <c r="AD448" s="777"/>
      <c r="AE448" s="777"/>
      <c r="AF448" s="777"/>
      <c r="AG448" s="169">
        <f>IF($B$437="Лікар загальної практики - сімейний лікар",IF(AG441&gt;=Законод!$J$22,'01_Доходи'!AG441-('01_Доходи'!AG442+'01_Доходи'!AG443+'01_Доходи'!AG444+'01_Доходи'!AG445+'01_Доходи'!AG446+'01_Доходи'!AG447),0),IF($B$437="Лікар-педіатр",IF(AG441&gt;=Законод!$J$18,'01_Доходи'!AG441-('01_Доходи'!AG442+'01_Доходи'!AG443+'01_Доходи'!AG444+'01_Доходи'!AG445+'01_Доходи'!AG446+'01_Доходи'!AG447),0),IF($B$437="Лікар-терапевт",IF('01_Доходи'!AG441&gt;=Законод!$J$26,AG441-Законод!$I$27,0),0)))</f>
        <v>0</v>
      </c>
      <c r="AH448" s="767"/>
      <c r="AI448" s="188"/>
      <c r="AJ448" s="772"/>
      <c r="AK448" s="775"/>
      <c r="AL448" s="775"/>
      <c r="AM448" s="759"/>
      <c r="AN448" s="189">
        <f>IF(B437="Лікар загальної практики - сімейний лікар",L448*Законод!$C$9/4*Законод!$J$16,IF(B437="Лікар-педіатр",L448*Законод!$C$9/4*Законод!$J$16,IF(B437="Лікар-терапевт",L448*Законод!$C$9/4*Законод!$J$16,0)))</f>
        <v>0</v>
      </c>
      <c r="AO448" s="189">
        <f>IF(B437="Лікар загальної практики - сімейний лікар",S448*Законод!$C$9/4*Законод!$J$16,IF(B437="Лікар-педіатр",S448*Законод!$C$9/4*Законод!$J$16,IF(B437="Лікар-терапевт",S448*Законод!$C$9/4*Законод!$J$16,0)))</f>
        <v>0</v>
      </c>
      <c r="AP448" s="189">
        <f>IF(B437="Лікар загальної практики - сімейний лікар",S448*Законод!$C$9/4*Законод!$J$16,IF(B437="Лікар-педіатр",S448*Законод!$C$9/4*Законод!$J$16,IF(B437="Лікар-терапевт",S448*Законод!$C$9/4*Законод!$J$16,0)))</f>
        <v>0</v>
      </c>
      <c r="AQ448" s="189">
        <f>IF(B437="Лікар загальної практики - сімейний лікар",AG448*Законод!$C$9/4*Законод!$J$16,IF(B437="Лікар-педіатр",AG448*Законод!$C$9/4*Законод!$J$16,IF(B437="Лікар-терапевт",AG448*Законод!$C$9/4*Законод!$J$16,0)))</f>
        <v>0</v>
      </c>
      <c r="AR448" s="190">
        <f t="shared" ref="AR448" si="91">SUM(AN448:AQ448)</f>
        <v>0</v>
      </c>
    </row>
    <row r="449" spans="1:44" s="220" customFormat="1" ht="23.45" hidden="1" customHeight="1" thickBot="1" x14ac:dyDescent="0.3">
      <c r="A449" s="216"/>
      <c r="B449" s="217"/>
      <c r="C449" s="217"/>
      <c r="D449" s="217"/>
      <c r="E449" s="217"/>
      <c r="F449" s="218"/>
      <c r="G449" s="219"/>
      <c r="H449" s="219"/>
      <c r="L449" s="221"/>
      <c r="S449" s="221"/>
      <c r="Z449" s="221"/>
      <c r="AG449" s="221"/>
      <c r="AM449" s="222"/>
      <c r="AR449" s="223"/>
    </row>
    <row r="450" spans="1:44" s="164" customFormat="1" ht="24.6" hidden="1" customHeight="1" x14ac:dyDescent="0.3">
      <c r="A450" s="167">
        <f>A437+1</f>
        <v>33</v>
      </c>
      <c r="B450" s="763"/>
      <c r="C450" s="764"/>
      <c r="D450" s="765"/>
      <c r="E450" s="765"/>
      <c r="F450" s="207" t="s">
        <v>422</v>
      </c>
      <c r="G450" s="169">
        <f>IF($B$450="Лікар-педіатр",G453*L450,IF($B$450="Лікар-терапевт","х",IF($B$450="Лікар загальної практики - сімейний лікар",G453*L450,0)))</f>
        <v>0</v>
      </c>
      <c r="H450" s="169">
        <f>IF($B$450="Лікар-педіатр",H453*L450,IF($B$450="Лікар-терапевт","х",IF($B$450="Лікар загальної практики - сімейний лікар",H453*L450,0)))</f>
        <v>0</v>
      </c>
      <c r="I450" s="169">
        <f>IF($B$450="Лікар-педіатр","x",IF($B$450="Лікар-терапевт",I453*L450,IF($B$450="Лікар загальної практики - сімейний лікар",I453*L450,0)))</f>
        <v>0</v>
      </c>
      <c r="J450" s="169">
        <f>IF($B$450="Лікар-педіатр","x",IF($B$450="Лікар-терапевт",J453*L450,IF($B$450="Лікар загальної практики - сімейний лікар",J453*L450,0)))</f>
        <v>0</v>
      </c>
      <c r="K450" s="169">
        <f>IF($B$450="Лікар-педіатр","x",IF($B$450="Лікар-терапевт",K453*L450,IF($B$450="Лікар загальної практики - сімейний лікар",K453*L450,0)))</f>
        <v>0</v>
      </c>
      <c r="L450" s="542"/>
      <c r="M450" s="767"/>
      <c r="N450" s="169">
        <f>IF($B$450="Лікар-педіатр",N453*S450,IF($B$450="Лікар-терапевт","х",IF($B$450="Лікар загальної практики - сімейний лікар",N453*S450,0)))</f>
        <v>0</v>
      </c>
      <c r="O450" s="169">
        <f>IF($B$450="Лікар-педіатр",O453*S450,IF($B$450="Лікар-терапевт","х",IF($B$450="Лікар загальної практики - сімейний лікар",O453*S450,0)))</f>
        <v>0</v>
      </c>
      <c r="P450" s="169">
        <f>IF($B$450="Лікар-педіатр","x",IF($B$450="Лікар-терапевт",P453*S450,IF($B$450="Лікар загальної практики - сімейний лікар",P453*S450,0)))</f>
        <v>0</v>
      </c>
      <c r="Q450" s="169">
        <f>IF($B$450="Лікар-педіатр","x",IF($B$450="Лікар-терапевт",Q453*S450,IF($B$450="Лікар загальної практики - сімейний лікар",Q453*S450,0)))</f>
        <v>0</v>
      </c>
      <c r="R450" s="169">
        <f>IF($B$450="Лікар-педіатр","x",IF($B$450="Лікар-терапевт",R453*S450,IF($B$450="Лікар загальної практики - сімейний лікар",R453*S450,0)))</f>
        <v>0</v>
      </c>
      <c r="S450" s="542"/>
      <c r="T450" s="767"/>
      <c r="U450" s="169">
        <f>IF($B$450="Лікар-педіатр",U453*Z450,IF($B$450="Лікар-терапевт","х",IF($B$450="Лікар загальної практики - сімейний лікар",U453*Z450,0)))</f>
        <v>0</v>
      </c>
      <c r="V450" s="169">
        <f>IF($B$450="Лікар-педіатр",V453*Z450,IF($B$450="Лікар-терапевт","х",IF($B$450="Лікар загальної практики - сімейний лікар",V453*Z450,0)))</f>
        <v>0</v>
      </c>
      <c r="W450" s="169">
        <f>IF($B$450="Лікар-педіатр","x",IF($B$450="Лікар-терапевт",W453*Z450,IF($B$450="Лікар загальної практики - сімейний лікар",W453*Z450,0)))</f>
        <v>0</v>
      </c>
      <c r="X450" s="169">
        <f>IF($B$450="Лікар-педіатр","x",IF($B$450="Лікар-терапевт",X453*Z450,IF($B$450="Лікар загальної практики - сімейний лікар",X453*Z450,0)))</f>
        <v>0</v>
      </c>
      <c r="Y450" s="169">
        <f>IF($B$450="Лікар-педіатр","x",IF($B$450="Лікар-терапевт",Y453*Z450,IF($B$450="Лікар загальної практики - сімейний лікар",Y453*Z450,0)))</f>
        <v>0</v>
      </c>
      <c r="Z450" s="542"/>
      <c r="AA450" s="767"/>
      <c r="AB450" s="169">
        <f>IF($B$450="Лікар-педіатр",AB453*AG450,IF($B$450="Лікар-терапевт","х",IF($B$450="Лікар загальної практики - сімейний лікар",AB453*AG450,0)))</f>
        <v>0</v>
      </c>
      <c r="AC450" s="169">
        <f>IF($B$450="Лікар-педіатр",AC453*AG450,IF($B$450="Лікар-терапевт","х",IF($B$450="Лікар загальної практики - сімейний лікар",AC453*AG450,0)))</f>
        <v>0</v>
      </c>
      <c r="AD450" s="169">
        <f>IF($B$450="Лікар-педіатр","x",IF($B$450="Лікар-терапевт",AD453*AG450,IF($B$450="Лікар загальної практики - сімейний лікар",AD453*AG450,0)))</f>
        <v>0</v>
      </c>
      <c r="AE450" s="169">
        <f>IF($B$450="Лікар-педіатр","x",IF($B$450="Лікар-терапевт",AE453*AG450,IF($B$450="Лікар загальної практики - сімейний лікар",AE453*AG450,0)))</f>
        <v>0</v>
      </c>
      <c r="AF450" s="169">
        <f>IF($B$450="Лікар-педіатр","x",IF($B$450="Лікар-терапевт",AF453*AG450,IF($B$450="Лікар загальної практики - сімейний лікар",AF453*AG450,0)))</f>
        <v>0</v>
      </c>
      <c r="AG450" s="542"/>
      <c r="AH450" s="767"/>
      <c r="AI450" s="525">
        <f>A450</f>
        <v>33</v>
      </c>
      <c r="AJ450" s="770">
        <f>B450</f>
        <v>0</v>
      </c>
      <c r="AK450" s="773">
        <f>C450</f>
        <v>0</v>
      </c>
      <c r="AL450" s="773">
        <f>D450</f>
        <v>0</v>
      </c>
      <c r="AM450" s="760" t="s">
        <v>568</v>
      </c>
      <c r="AN450" s="778">
        <f>SUM(AN455:AN461)</f>
        <v>0</v>
      </c>
      <c r="AO450" s="778">
        <f>SUM(AO455:AO461)</f>
        <v>0</v>
      </c>
      <c r="AP450" s="778">
        <f>SUM(AP455:AP461)</f>
        <v>0</v>
      </c>
      <c r="AQ450" s="778">
        <f>SUM(AQ455:AQ461)</f>
        <v>0</v>
      </c>
      <c r="AR450" s="781">
        <f>SUM(AN450:AQ454)</f>
        <v>0</v>
      </c>
    </row>
    <row r="451" spans="1:44" s="52" customFormat="1" ht="28.15" hidden="1" customHeight="1" x14ac:dyDescent="0.25">
      <c r="A451" s="170"/>
      <c r="B451" s="763"/>
      <c r="C451" s="764"/>
      <c r="D451" s="765"/>
      <c r="E451" s="765"/>
      <c r="F451" s="207" t="s">
        <v>423</v>
      </c>
      <c r="G451" s="169">
        <f>IF($B$450="Лікар-педіатр",G453*L451,IF($B$450="Лікар-терапевт","х",IF($B$450="Лікар загальної практики - сімейний лікар",G453*L451,0)))</f>
        <v>0</v>
      </c>
      <c r="H451" s="169">
        <f>IF($B$450="Лікар-педіатр",H453*L451,IF($B$450="Лікар-терапевт","х",IF($B$450="Лікар загальної практики - сімейний лікар",H453*L451,0)))</f>
        <v>0</v>
      </c>
      <c r="I451" s="169">
        <f>IF($B$450="Лікар-педіатр","x",IF($B$450="Лікар-терапевт",I453*L451,IF($B$450="Лікар загальної практики - сімейний лікар",I453*L451,0)))</f>
        <v>0</v>
      </c>
      <c r="J451" s="169">
        <f>IF($B$450="Лікар-педіатр","x",IF($B$450="Лікар-терапевт",J453*L451,IF($B$450="Лікар загальної практики - сімейний лікар",J453*L451,0)))</f>
        <v>0</v>
      </c>
      <c r="K451" s="169">
        <f>IF($B$450="Лікар-педіатр","x",IF($B$450="Лікар-терапевт",K453*L451,IF($B$450="Лікар загальної практики - сімейний лікар",K453*L451,0)))</f>
        <v>0</v>
      </c>
      <c r="L451" s="542"/>
      <c r="M451" s="767"/>
      <c r="N451" s="169">
        <f>IF($B$450="Лікар-педіатр",N453*S451,IF($B$450="Лікар-терапевт","х",IF($B$450="Лікар загальної практики - сімейний лікар",N453*S451,0)))</f>
        <v>0</v>
      </c>
      <c r="O451" s="169">
        <f>IF($B$450="Лікар-педіатр",O453*S451,IF($B$450="Лікар-терапевт","х",IF($B$450="Лікар загальної практики - сімейний лікар",O453*S451,0)))</f>
        <v>0</v>
      </c>
      <c r="P451" s="169">
        <f>IF($B$450="Лікар-педіатр","x",IF($B$450="Лікар-терапевт",P453*S451,IF($B$450="Лікар загальної практики - сімейний лікар",P453*S451,0)))</f>
        <v>0</v>
      </c>
      <c r="Q451" s="169">
        <f>IF($B$450="Лікар-педіатр","x",IF($B$450="Лікар-терапевт",Q453*S451,IF($B$450="Лікар загальної практики - сімейний лікар",Q453*S451,0)))</f>
        <v>0</v>
      </c>
      <c r="R451" s="169">
        <f>IF($B$450="Лікар-педіатр","x",IF($B$450="Лікар-терапевт",R453*S451,IF($B$450="Лікар загальної практики - сімейний лікар",R453*S451,0)))</f>
        <v>0</v>
      </c>
      <c r="S451" s="542"/>
      <c r="T451" s="767"/>
      <c r="U451" s="169">
        <f>IF($B$450="Лікар-педіатр",U453*Z451,IF($B$450="Лікар-терапевт","х",IF($B$450="Лікар загальної практики - сімейний лікар",U453*Z451,0)))</f>
        <v>0</v>
      </c>
      <c r="V451" s="169">
        <f>IF($B$450="Лікар-педіатр",V453*Z451,IF($B$450="Лікар-терапевт","х",IF($B$450="Лікар загальної практики - сімейний лікар",V453*Z451,0)))</f>
        <v>0</v>
      </c>
      <c r="W451" s="169">
        <f>IF($B$450="Лікар-педіатр","x",IF($B$450="Лікар-терапевт",W453*Z451,IF($B$450="Лікар загальної практики - сімейний лікар",W453*Z451,0)))</f>
        <v>0</v>
      </c>
      <c r="X451" s="169">
        <f>IF($B$450="Лікар-педіатр","x",IF($B$450="Лікар-терапевт",X453*Z451,IF($B$450="Лікар загальної практики - сімейний лікар",X453*Z451,0)))</f>
        <v>0</v>
      </c>
      <c r="Y451" s="169">
        <f>IF($B$450="Лікар-педіатр","x",IF($B$450="Лікар-терапевт",Y453*Z451,IF($B$450="Лікар загальної практики - сімейний лікар",Y453*Z451,0)))</f>
        <v>0</v>
      </c>
      <c r="Z451" s="542"/>
      <c r="AA451" s="767"/>
      <c r="AB451" s="169">
        <f>IF($B$450="Лікар-педіатр",AB453*AG451,IF($B$450="Лікар-терапевт","х",IF($B$450="Лікар загальної практики - сімейний лікар",AB453*AG451,0)))</f>
        <v>0</v>
      </c>
      <c r="AC451" s="169">
        <f>IF($B$450="Лікар-педіатр",AC453*AG451,IF($B$450="Лікар-терапевт","х",IF($B$450="Лікар загальної практики - сімейний лікар",AC453*AG451,0)))</f>
        <v>0</v>
      </c>
      <c r="AD451" s="169">
        <f>IF($B$450="Лікар-педіатр","x",IF($B$450="Лікар-терапевт",AD453*AG451,IF($B$450="Лікар загальної практики - сімейний лікар",AD453*AG451,0)))</f>
        <v>0</v>
      </c>
      <c r="AE451" s="169">
        <f>IF($B$450="Лікар-педіатр","x",IF($B$450="Лікар-терапевт",AE453*AG451,IF($B$450="Лікар загальної практики - сімейний лікар",AE453*AG451,0)))</f>
        <v>0</v>
      </c>
      <c r="AF451" s="169">
        <f>IF($B$450="Лікар-педіатр","x",IF($B$450="Лікар-терапевт",AF453*AG451,IF($B$450="Лікар загальної практики - сімейний лікар",AF453*AG451,0)))</f>
        <v>0</v>
      </c>
      <c r="AG451" s="542"/>
      <c r="AH451" s="767"/>
      <c r="AI451" s="171"/>
      <c r="AJ451" s="771"/>
      <c r="AK451" s="774"/>
      <c r="AL451" s="774"/>
      <c r="AM451" s="761"/>
      <c r="AN451" s="779"/>
      <c r="AO451" s="779"/>
      <c r="AP451" s="779"/>
      <c r="AQ451" s="779"/>
      <c r="AR451" s="782"/>
    </row>
    <row r="452" spans="1:44" s="92" customFormat="1" ht="31.15" hidden="1" customHeight="1" x14ac:dyDescent="0.25">
      <c r="A452" s="213"/>
      <c r="B452" s="763"/>
      <c r="C452" s="764"/>
      <c r="D452" s="765"/>
      <c r="E452" s="765"/>
      <c r="F452" s="214" t="s">
        <v>424</v>
      </c>
      <c r="G452" s="172">
        <f>IF(B450="Лікар загальної практики - сімейний лікар"," ",IF(B450="Лікар-педіатр"," ",IF(B450="Лікар-терапевт","х",0)))</f>
        <v>0</v>
      </c>
      <c r="H452" s="172">
        <f>IF(B450="Лікар загальної практики - сімейний лікар"," ",IF(B450="Лікар-педіатр"," ",IF(B450="Лікар-терапевт","х",0)))</f>
        <v>0</v>
      </c>
      <c r="I452" s="172">
        <f>IF(B450="Лікар загальної практики - сімейний лікар"," ",IF(B450="Лікар-педіатр","х",IF(B450="Лікар-терапевт"," ",0)))</f>
        <v>0</v>
      </c>
      <c r="J452" s="172">
        <f>IF(B450="Лікар загальної практики - сімейний лікар"," ",IF(B450="Лікар-педіатр","х",IF(B450="Лікар-терапевт"," ",0)))</f>
        <v>0</v>
      </c>
      <c r="K452" s="172">
        <f>IF(B450="Лікар загальної практики - сімейний лікар"," ",IF(B450="Лікар-педіатр","х",IF(B450="Лікар-терапевт"," ",0)))</f>
        <v>0</v>
      </c>
      <c r="L452" s="173">
        <f>SUM(G452:K452)</f>
        <v>0</v>
      </c>
      <c r="M452" s="767"/>
      <c r="N452" s="172">
        <f>IF(B450="Лікар загальної практики - сімейний лікар"," ",IF(B450="Лікар-педіатр"," ",IF(B450="Лікар-терапевт","х",0)))</f>
        <v>0</v>
      </c>
      <c r="O452" s="172">
        <f>IF(B450="Лікар загальної практики - сімейний лікар"," ",IF(B450="Лікар-педіатр"," ",IF(B450="Лікар-терапевт","х",0)))</f>
        <v>0</v>
      </c>
      <c r="P452" s="172">
        <f>IF(B450="Лікар загальної практики - сімейний лікар"," ",IF(B450="Лікар-педіатр","х",IF(B450="Лікар-терапевт"," ",0)))</f>
        <v>0</v>
      </c>
      <c r="Q452" s="172">
        <f>IF(B450="Лікар загальної практики - сімейний лікар"," ",IF(B450="Лікар-педіатр","х",IF(B450="Лікар-терапевт"," ",0)))</f>
        <v>0</v>
      </c>
      <c r="R452" s="172">
        <f>IF(B450="Лікар загальної практики - сімейний лікар"," ",IF(B450="Лікар-педіатр","х",IF(B450="Лікар-терапевт"," ",0)))</f>
        <v>0</v>
      </c>
      <c r="S452" s="173">
        <f>SUM(N452:R452)</f>
        <v>0</v>
      </c>
      <c r="T452" s="767"/>
      <c r="U452" s="172">
        <f>IF(B450="Лікар загальної практики - сімейний лікар"," ",IF(B450="Лікар-педіатр"," ",IF(B450="Лікар-терапевт","х",0)))</f>
        <v>0</v>
      </c>
      <c r="V452" s="172">
        <f>IF(B450="Лікар загальної практики - сімейний лікар"," ",IF(B450="Лікар-педіатр"," ",IF(B450="Лікар-терапевт","х",0)))</f>
        <v>0</v>
      </c>
      <c r="W452" s="172">
        <f>IF(B450="Лікар загальної практики - сімейний лікар"," ",IF(B450="Лікар-педіатр","х",IF(B450="Лікар-терапевт"," ",0)))</f>
        <v>0</v>
      </c>
      <c r="X452" s="172">
        <f>IF(B450="Лікар загальної практики - сімейний лікар"," ",IF(B450="Лікар-педіатр","х",IF(B450="Лікар-терапевт"," ",0)))</f>
        <v>0</v>
      </c>
      <c r="Y452" s="172">
        <f>IF(B450="Лікар загальної практики - сімейний лікар"," ",IF(B450="Лікар-педіатр","х",IF(B450="Лікар-терапевт"," ",0)))</f>
        <v>0</v>
      </c>
      <c r="Z452" s="173">
        <f>SUM(U452:Y452)</f>
        <v>0</v>
      </c>
      <c r="AA452" s="767"/>
      <c r="AB452" s="172">
        <f>IF(B450="Лікар загальної практики - сімейний лікар"," ",IF(B450="Лікар-педіатр"," ",IF(B450="Лікар-терапевт","х",0)))</f>
        <v>0</v>
      </c>
      <c r="AC452" s="172">
        <f>IF(B450="Лікар загальної практики - сімейний лікар"," ",IF(B450="Лікар-педіатр"," ",IF(B450="Лікар-терапевт","х",0)))</f>
        <v>0</v>
      </c>
      <c r="AD452" s="172">
        <f>IF(B450="Лікар загальної практики - сімейний лікар"," ",IF(B450="Лікар-педіатр","х",IF(B450="Лікар-терапевт"," ",0)))</f>
        <v>0</v>
      </c>
      <c r="AE452" s="172">
        <f>IF(B450="Лікар загальної практики - сімейний лікар"," ",IF(B450="Лікар-педіатр","х",IF(B450="Лікар-терапевт"," ",0)))</f>
        <v>0</v>
      </c>
      <c r="AF452" s="172">
        <f>IF(B450="Лікар загальної практики - сімейний лікар"," ",IF(B450="Лікар-педіатр","х",IF(B450="Лікар-терапевт"," ",0)))</f>
        <v>0</v>
      </c>
      <c r="AG452" s="173">
        <f>SUM(AB452:AF452)</f>
        <v>0</v>
      </c>
      <c r="AH452" s="767"/>
      <c r="AI452" s="215"/>
      <c r="AJ452" s="771"/>
      <c r="AK452" s="774"/>
      <c r="AL452" s="774"/>
      <c r="AM452" s="761"/>
      <c r="AN452" s="779"/>
      <c r="AO452" s="779"/>
      <c r="AP452" s="779"/>
      <c r="AQ452" s="779"/>
      <c r="AR452" s="782"/>
    </row>
    <row r="453" spans="1:44" s="52" customFormat="1" ht="31.9" hidden="1" customHeight="1" thickBot="1" x14ac:dyDescent="0.3">
      <c r="A453" s="170"/>
      <c r="B453" s="763"/>
      <c r="C453" s="764"/>
      <c r="D453" s="765"/>
      <c r="E453" s="765"/>
      <c r="F453" s="209" t="s">
        <v>161</v>
      </c>
      <c r="G453" s="176">
        <f>IF($B$450="Лікар-педіатр",G452/L452,IF($B$450="Лікар-терапевт","х",IF($B$450="Лікар загальної практики - сімейний лікар",G452/L452,0)))</f>
        <v>0</v>
      </c>
      <c r="H453" s="176">
        <f>IF($B$450="Лікар-педіатр",H452/L452,IF($B$450="Лікар-терапевт","х",IF($B$450="Лікар загальної практики - сімейний лікар",H452/L452,0)))</f>
        <v>0</v>
      </c>
      <c r="I453" s="176">
        <f>IF($B$450="Лікар-педіатр","x",IF($B$450="Лікар-терапевт",I452/L452,IF($B$450="Лікар загальної практики - сімейний лікар",I452/L452,0)))</f>
        <v>0</v>
      </c>
      <c r="J453" s="176">
        <f>IF($B$450="Лікар-педіатр","x",IF($B$450="Лікар-терапевт",J452/L452,IF($B$450="Лікар загальної практики - сімейний лікар",J452/L452,0)))</f>
        <v>0</v>
      </c>
      <c r="K453" s="176">
        <f>IF($B$450="Лікар-педіатр","x",IF($B$450="Лікар-терапевт",K452/L452,IF($B$450="Лікар загальної практики - сімейний лікар",K452/L452,0)))</f>
        <v>0</v>
      </c>
      <c r="L453" s="176">
        <f>SUM(G453:K453)</f>
        <v>0</v>
      </c>
      <c r="M453" s="767"/>
      <c r="N453" s="176">
        <f>IF($B$450="Лікар-педіатр",N452/S452,IF($B$450="Лікар-терапевт","х",IF($B$450="Лікар загальної практики - сімейний лікар",N452/S452,0)))</f>
        <v>0</v>
      </c>
      <c r="O453" s="176">
        <f>IF($B$450="Лікар-педіатр",O452/S452,IF($B$450="Лікар-терапевт","х",IF($B$450="Лікар загальної практики - сімейний лікар",O452/S452,0)))</f>
        <v>0</v>
      </c>
      <c r="P453" s="176">
        <f>IF($B$450="Лікар-педіатр","x",IF($B$450="Лікар-терапевт",P452/S452,IF($B$450="Лікар загальної практики - сімейний лікар",P452/S452,0)))</f>
        <v>0</v>
      </c>
      <c r="Q453" s="176">
        <f>IF($B$450="Лікар-педіатр","x",IF($B$450="Лікар-терапевт",Q452/S452,IF($B$450="Лікар загальної практики - сімейний лікар",Q452/S452,0)))</f>
        <v>0</v>
      </c>
      <c r="R453" s="176">
        <f>IF($B$450="Лікар-педіатр","x",IF($B$450="Лікар-терапевт",R452/S452,IF($B$450="Лікар загальної практики - сімейний лікар",R452/S452,0)))</f>
        <v>0</v>
      </c>
      <c r="S453" s="176">
        <f>SUM(N453:R453)</f>
        <v>0</v>
      </c>
      <c r="T453" s="767"/>
      <c r="U453" s="176">
        <f>IF($B$450="Лікар-педіатр",U452/Z452,IF($B$450="Лікар-терапевт","х",IF($B$450="Лікар загальної практики - сімейний лікар",U452/Z452,0)))</f>
        <v>0</v>
      </c>
      <c r="V453" s="176">
        <f>IF($B$450="Лікар-педіатр",V452/Z452,IF($B$450="Лікар-терапевт","х",IF($B$450="Лікар загальної практики - сімейний лікар",V452/Z452,0)))</f>
        <v>0</v>
      </c>
      <c r="W453" s="176">
        <f>IF($B$450="Лікар-педіатр","x",IF($B$450="Лікар-терапевт",W452/Z452,IF($B$450="Лікар загальної практики - сімейний лікар",W452/Z452,0)))</f>
        <v>0</v>
      </c>
      <c r="X453" s="176">
        <f>IF($B$450="Лікар-педіатр","x",IF($B$450="Лікар-терапевт",X452/Z452,IF($B$450="Лікар загальної практики - сімейний лікар",X452/Z452,0)))</f>
        <v>0</v>
      </c>
      <c r="Y453" s="176">
        <f>IF($B$450="Лікар-педіатр","x",IF($B$450="Лікар-терапевт",Y452/Z452,IF($B$450="Лікар загальної практики - сімейний лікар",Y452/Z452,0)))</f>
        <v>0</v>
      </c>
      <c r="Z453" s="176">
        <f>SUM(U453:Y453)</f>
        <v>0</v>
      </c>
      <c r="AA453" s="767"/>
      <c r="AB453" s="176">
        <f>IF($B$450="Лікар-педіатр",AB452/AG452,IF($B$450="Лікар-терапевт","х",IF($B$450="Лікар загальної практики - сімейний лікар",AB452/AG452,0)))</f>
        <v>0</v>
      </c>
      <c r="AC453" s="176">
        <f>IF($B$450="Лікар-педіатр",AC452/AG452,IF($B$450="Лікар-терапевт","х",IF($B$450="Лікар загальної практики - сімейний лікар",AC452/AG452,0)))</f>
        <v>0</v>
      </c>
      <c r="AD453" s="176">
        <f>IF($B$450="Лікар-педіатр","x",IF($B$450="Лікар-терапевт",AD452/AG452,IF($B$450="Лікар загальної практики - сімейний лікар",AD452/AG452,0)))</f>
        <v>0</v>
      </c>
      <c r="AE453" s="176">
        <f>IF($B$450="Лікар-педіатр","x",IF($B$450="Лікар-терапевт",AE452/AG452,IF($B$450="Лікар загальної практики - сімейний лікар",AE452/AG452,0)))</f>
        <v>0</v>
      </c>
      <c r="AF453" s="176">
        <f>IF($B$450="Лікар-педіатр","x",IF($B$450="Лікар-терапевт",AF452/AG452,IF($B$450="Лікар загальної практики - сімейний лікар",AF452/AG452,0)))</f>
        <v>0</v>
      </c>
      <c r="AG453" s="176">
        <f>SUM(AB453:AF453)</f>
        <v>0</v>
      </c>
      <c r="AH453" s="767"/>
      <c r="AI453" s="174"/>
      <c r="AJ453" s="771"/>
      <c r="AK453" s="774"/>
      <c r="AL453" s="774"/>
      <c r="AM453" s="761"/>
      <c r="AN453" s="779"/>
      <c r="AO453" s="779"/>
      <c r="AP453" s="779"/>
      <c r="AQ453" s="779"/>
      <c r="AR453" s="782"/>
    </row>
    <row r="454" spans="1:44" s="52" customFormat="1" ht="45" hidden="1" customHeight="1" thickBot="1" x14ac:dyDescent="0.3">
      <c r="A454" s="170"/>
      <c r="B454" s="763"/>
      <c r="C454" s="764"/>
      <c r="D454" s="765"/>
      <c r="E454" s="766"/>
      <c r="F454" s="177" t="s">
        <v>425</v>
      </c>
      <c r="G454" s="178">
        <f>IF($B$450="Лікар загальної практики - сімейний лікар",AVERAGE(G450:G452),IF($B$450="Лікар-педіатр",AVERAGE(G450:G452),IF($B$450="Лікар-терапевт","х",0)))</f>
        <v>0</v>
      </c>
      <c r="H454" s="178">
        <f>IF($B$450="Лікар загальної практики - сімейний лікар",AVERAGE(H450:H452),IF($B$450="Лікар-педіатр",AVERAGE(H450:H452),IF($B$450="Лікар-терапевт","х",0)))</f>
        <v>0</v>
      </c>
      <c r="I454" s="178">
        <f>IF($B$450="Лікар загальної практики - сімейний лікар",AVERAGE(I450:I452),IF($B$450="Лікар-педіатр","x",IF($B$450="Лікар-терапевт",AVERAGE(I450:I452),0)))</f>
        <v>0</v>
      </c>
      <c r="J454" s="178">
        <f>IF($B$450="Лікар загальної практики - сімейний лікар",AVERAGE(J450:J452),IF($B$450="Лікар-педіатр","x",IF($B$450="Лікар-терапевт",AVERAGE(J450:J452),0)))</f>
        <v>0</v>
      </c>
      <c r="K454" s="178">
        <f>IF($B$450="Лікар загальної практики - сімейний лікар",AVERAGE(K450:K452),IF($B$450="Лікар-педіатр","x",IF($B$450="Лікар-терапевт",AVERAGE(K450:K452),0)))</f>
        <v>0</v>
      </c>
      <c r="L454" s="179">
        <f>SUM(G454:K454)</f>
        <v>0</v>
      </c>
      <c r="M454" s="768"/>
      <c r="N454" s="178">
        <f>IF($B$450="Лікар загальної практики - сімейний лікар",AVERAGE(N450:N452),IF($B$450="Лікар-педіатр",AVERAGE(N450:N452),IF($B$450="Лікар-терапевт","х",0)))</f>
        <v>0</v>
      </c>
      <c r="O454" s="178">
        <f>IF($B$450="Лікар загальної практики - сімейний лікар",AVERAGE(O450:O452),IF($B$450="Лікар-педіатр",AVERAGE(O450:O452),IF($B$450="Лікар-терапевт","х",0)))</f>
        <v>0</v>
      </c>
      <c r="P454" s="178">
        <f>IF($B$450="Лікар загальної практики - сімейний лікар",AVERAGE(P450:P452),IF($B$450="Лікар-педіатр","x",IF($B$450="Лікар-терапевт",AVERAGE(P450:P452),0)))</f>
        <v>0</v>
      </c>
      <c r="Q454" s="178">
        <f>IF($B$450="Лікар загальної практики - сімейний лікар",AVERAGE(Q450:Q452),IF($B$450="Лікар-педіатр","x",IF($B$450="Лікар-терапевт",AVERAGE(Q450:Q452),0)))</f>
        <v>0</v>
      </c>
      <c r="R454" s="178">
        <f>IF($B$450="Лікар загальної практики - сімейний лікар",AVERAGE(R450:R452),IF($B$450="Лікар-педіатр","x",IF($B$450="Лікар-терапевт",AVERAGE(R450:R452),0)))</f>
        <v>0</v>
      </c>
      <c r="S454" s="179">
        <f>SUM(N454:R454)</f>
        <v>0</v>
      </c>
      <c r="T454" s="768"/>
      <c r="U454" s="178">
        <f>IF($B$450="Лікар загальної практики - сімейний лікар",AVERAGE(U450:U452),IF($B$450="Лікар-педіатр",AVERAGE(U450:U452),IF($B$450="Лікар-терапевт","х",0)))</f>
        <v>0</v>
      </c>
      <c r="V454" s="178">
        <f>IF($B$450="Лікар загальної практики - сімейний лікар",AVERAGE(V450:V452),IF($B$450="Лікар-педіатр",AVERAGE(V450:V452),IF($B$450="Лікар-терапевт","х",0)))</f>
        <v>0</v>
      </c>
      <c r="W454" s="178">
        <f>IF($B$450="Лікар загальної практики - сімейний лікар",AVERAGE(W450:W452),IF($B$450="Лікар-педіатр","x",IF($B$450="Лікар-терапевт",AVERAGE(W450:W452),0)))</f>
        <v>0</v>
      </c>
      <c r="X454" s="178">
        <f>IF($B$450="Лікар загальної практики - сімейний лікар",AVERAGE(X450:X452),IF($B$450="Лікар-педіатр","x",IF($B$450="Лікар-терапевт",AVERAGE(X450:X452),0)))</f>
        <v>0</v>
      </c>
      <c r="Y454" s="178">
        <f>IF($B$450="Лікар загальної практики - сімейний лікар",AVERAGE(Y450:Y452),IF($B$450="Лікар-педіатр","x",IF($B$450="Лікар-терапевт",AVERAGE(Y450:Y452),0)))</f>
        <v>0</v>
      </c>
      <c r="Z454" s="179">
        <f>SUM(U454:Y454)</f>
        <v>0</v>
      </c>
      <c r="AA454" s="768"/>
      <c r="AB454" s="178">
        <f>IF($B$450="Лікар загальної практики - сімейний лікар",AVERAGE(AB450:AB452),IF($B$450="Лікар-педіатр",AVERAGE(AB450:AB452),IF($B$450="Лікар-терапевт","х",0)))</f>
        <v>0</v>
      </c>
      <c r="AC454" s="178">
        <f>IF($B$450="Лікар загальної практики - сімейний лікар",AVERAGE(AC450:AC452),IF($B$450="Лікар-педіатр",AVERAGE(AC450:AC452),IF($B$450="Лікар-терапевт","х",0)))</f>
        <v>0</v>
      </c>
      <c r="AD454" s="178">
        <f>IF($B$450="Лікар загальної практики - сімейний лікар",AVERAGE(AD450:AD452),IF($B$450="Лікар-педіатр","x",IF($B$450="Лікар-терапевт",AVERAGE(AD450:AD452),0)))</f>
        <v>0</v>
      </c>
      <c r="AE454" s="178">
        <f>IF($B$450="Лікар загальної практики - сімейний лікар",AVERAGE(AE450:AE452),IF($B$450="Лікар-педіатр","x",IF($B$450="Лікар-терапевт",AVERAGE(AE450:AE452),0)))</f>
        <v>0</v>
      </c>
      <c r="AF454" s="178">
        <f>IF($B$450="Лікар загальної практики - сімейний лікар",AVERAGE(AF450:AF452),IF($B$450="Лікар-педіатр","x",IF($B$450="Лікар-терапевт",AVERAGE(AF450:AF452),0)))</f>
        <v>0</v>
      </c>
      <c r="AG454" s="179">
        <f>SUM(AB454:AF454)</f>
        <v>0</v>
      </c>
      <c r="AH454" s="769"/>
      <c r="AI454" s="174"/>
      <c r="AJ454" s="771"/>
      <c r="AK454" s="774"/>
      <c r="AL454" s="774"/>
      <c r="AM454" s="762"/>
      <c r="AN454" s="780"/>
      <c r="AO454" s="780"/>
      <c r="AP454" s="780"/>
      <c r="AQ454" s="780"/>
      <c r="AR454" s="783"/>
    </row>
    <row r="455" spans="1:44" s="52" customFormat="1" ht="40.5" hidden="1" x14ac:dyDescent="0.25">
      <c r="A455" s="170"/>
      <c r="B455" s="763"/>
      <c r="C455" s="764"/>
      <c r="D455" s="765"/>
      <c r="E455" s="765"/>
      <c r="F455" s="210" t="str">
        <f>IF(B450="Лікар-педіатр",Законод!$C$17,IF(B450="Лікар загальної практики - сімейний лікар",Законод!$C$21,IF(B450="Лікар-терапевт",Законод!$C$25,"х")))</f>
        <v>х</v>
      </c>
      <c r="G455" s="181">
        <f>IF($B$450="Лікар загальної практики - сімейний лікар",IF(L454&lt;=Законод!$C$22,G454,Законод!$C$22*'01_Доходи'!G453),IF($B$450="Лікар-педіатр",IF(L454&lt;=Законод!$C$18,G454,Законод!$C$18*'01_Доходи'!G453),IF($B$450="Лікар-терапевт","x",0)))</f>
        <v>0</v>
      </c>
      <c r="H455" s="181">
        <f>IF($B$450="Лікар загальної практики - сімейний лікар",IF(L454&lt;=Законод!$C$22,H454,Законод!$C$22*'01_Доходи'!H453),IF($B$450="Лікар-педіатр",IF(L454&lt;=Законод!$C$18,H454,Законод!$C$18*'01_Доходи'!H453),IF($B$450="Лікар-терапевт","x",0)))</f>
        <v>0</v>
      </c>
      <c r="I455" s="181">
        <f>IF($B$450="Лікар загальної практики - сімейний лікар",IF(L454&lt;=Законод!$C$22,I454,Законод!$C$22*'01_Доходи'!I453),IF($B$450="Лікар-педіатр","x",IF($B$450="Лікар-терапевт",IF(L454&lt;=Законод!$C$26,I454,Законод!$C$26*'01_Доходи'!I453),0)))</f>
        <v>0</v>
      </c>
      <c r="J455" s="181">
        <f>IF($B$450="Лікар загальної практики - сімейний лікар",IF(L454&lt;=Законод!$C$22,J454,Законод!$C$22*'01_Доходи'!J453),IF($B$450="Лікар-педіатр","x",IF($B$450="Лікар-терапевт",IF(L454&lt;=Законод!$C$26,J454,Законод!$C$26*'01_Доходи'!J453),0)))</f>
        <v>0</v>
      </c>
      <c r="K455" s="181">
        <f>IF($B$450="Лікар загальної практики - сімейний лікар",IF(L454&lt;=Законод!$C$22,K454,Законод!$C$22*'01_Доходи'!K453),IF($B$450="Лікар-педіатр","x",IF($B$450="Лікар-терапевт",IF(L454&lt;=Законод!$C$26,K454,Законод!$C$26*'01_Доходи'!K453),0)))</f>
        <v>0</v>
      </c>
      <c r="L455" s="182">
        <f>SUM(G455:K455)</f>
        <v>0</v>
      </c>
      <c r="M455" s="767"/>
      <c r="N455" s="181">
        <f>IF($B$450="Лікар загальної практики - сімейний лікар",IF(S454&lt;=Законод!$C$22,N454,Законод!$C$22*'01_Доходи'!N453),IF($B$450="Лікар-педіатр",IF(S454&lt;=Законод!$C$18,N454,Законод!$C$18*'01_Доходи'!N453),IF($B$450="Лікар-терапевт","x",0)))</f>
        <v>0</v>
      </c>
      <c r="O455" s="181">
        <f>IF($B$450="Лікар загальної практики - сімейний лікар",IF(S454&lt;=Законод!$C$22,O454,Законод!$C$22*'01_Доходи'!O453),IF($B$450="Лікар-педіатр",IF(S454&lt;=Законод!$C$18,O454,Законод!$C$18*'01_Доходи'!O453),IF($B$450="Лікар-терапевт","x",0)))</f>
        <v>0</v>
      </c>
      <c r="P455" s="181">
        <f>IF($B$450="Лікар загальної практики - сімейний лікар",IF(S454&lt;=Законод!$C$22,P454,Законод!$C$22*'01_Доходи'!P453),IF($B$450="Лікар-педіатр","x",IF($B$450="Лікар-терапевт",IF(S454&lt;=Законод!$C$26,P454,Законод!$C$26*'01_Доходи'!P453),0)))</f>
        <v>0</v>
      </c>
      <c r="Q455" s="181">
        <f>IF($B$450="Лікар загальної практики - сімейний лікар",IF(S454&lt;=Законод!$C$22,Q454,Законод!$C$22*'01_Доходи'!Q453),IF($B$450="Лікар-педіатр","x",IF($B$450="Лікар-терапевт",IF(S454&lt;=Законод!$C$26,Q454,Законод!$C$26*'01_Доходи'!Q453),0)))</f>
        <v>0</v>
      </c>
      <c r="R455" s="181">
        <f>IF($B$450="Лікар загальної практики - сімейний лікар",IF(S454&lt;=Законод!$C$22,R454,Законод!$C$22*'01_Доходи'!R453),IF($B$450="Лікар-педіатр","x",IF($B$450="Лікар-терапевт",IF(S454&lt;=Законод!$C$26,R454,Законод!$C$26*'01_Доходи'!R453),0)))</f>
        <v>0</v>
      </c>
      <c r="S455" s="182">
        <f>SUM(N455:R455)</f>
        <v>0</v>
      </c>
      <c r="T455" s="767"/>
      <c r="U455" s="181">
        <f>IF($B$450="Лікар загальної практики - сімейний лікар",IF(Z454&lt;=Законод!$C$22,U454,Законод!$C$22*'01_Доходи'!U453),IF($B$450="Лікар-педіатр",IF(Z454&lt;=Законод!$C$18,U454,Законод!$C$18*'01_Доходи'!U453),IF($B$450="Лікар-терапевт","x",0)))</f>
        <v>0</v>
      </c>
      <c r="V455" s="181">
        <f>IF($B$450="Лікар загальної практики - сімейний лікар",IF(Z454&lt;=Законод!$C$22,V454,Законод!$C$22*'01_Доходи'!V453),IF($B$450="Лікар-педіатр",IF(Z454&lt;=Законод!$C$18,V454,Законод!$C$18*'01_Доходи'!V453),IF($B$450="Лікар-терапевт","x",0)))</f>
        <v>0</v>
      </c>
      <c r="W455" s="181">
        <f>IF($B$450="Лікар загальної практики - сімейний лікар",IF(Z454&lt;=Законод!$C$22,W454,Законод!$C$22*'01_Доходи'!W453),IF($B$450="Лікар-педіатр","x",IF($B$450="Лікар-терапевт",IF(Z454&lt;=Законод!$C$26,W454,Законод!$C$26*'01_Доходи'!W453),0)))</f>
        <v>0</v>
      </c>
      <c r="X455" s="181">
        <f>IF($B$450="Лікар загальної практики - сімейний лікар",IF(Z454&lt;=Законод!$C$22,X454,Законод!$C$22*'01_Доходи'!X453),IF($B$450="Лікар-педіатр","x",IF($B$450="Лікар-терапевт",IF(Z454&lt;=Законод!$C$26,X454,Законод!$C$26*'01_Доходи'!X453),0)))</f>
        <v>0</v>
      </c>
      <c r="Y455" s="181">
        <f>IF($B$450="Лікар загальної практики - сімейний лікар",IF(Z454&lt;=Законод!$C$22,Y454,Законод!$C$22*'01_Доходи'!Y453),IF($B$450="Лікар-педіатр","x",IF($B$450="Лікар-терапевт",IF(Z454&lt;=Законод!$C$26,Y454,Законод!$C$26*'01_Доходи'!Y453),0)))</f>
        <v>0</v>
      </c>
      <c r="Z455" s="182">
        <f>SUM(U455:Y455)</f>
        <v>0</v>
      </c>
      <c r="AA455" s="767"/>
      <c r="AB455" s="181">
        <f>IF($B$450="Лікар загальної практики - сімейний лікар",IF(AG454&lt;=Законод!$C$22,AB454,Законод!$C$22*'01_Доходи'!AB453),IF($B$450="Лікар-педіатр",IF(AG454&lt;=Законод!$C$18,AB454,Законод!$C$18*'01_Доходи'!AB453),IF($B$450="Лікар-терапевт","x",0)))</f>
        <v>0</v>
      </c>
      <c r="AC455" s="181">
        <f>IF($B$450="Лікар загальної практики - сімейний лікар",IF(AG454&lt;=Законод!$C$22,AC454,Законод!$C$22*'01_Доходи'!AC453),IF($B$450="Лікар-педіатр",IF(AG454&lt;=Законод!$C$18,AC454,Законод!$C$18*'01_Доходи'!AC453),IF($B$450="Лікар-терапевт","x",0)))</f>
        <v>0</v>
      </c>
      <c r="AD455" s="181">
        <f>IF($B$450="Лікар загальної практики - сімейний лікар",IF(AG454&lt;=Законод!$C$22,AD454,Законод!$C$22*'01_Доходи'!AD453),IF($B$450="Лікар-педіатр","x",IF($B$450="Лікар-терапевт",IF(AG454&lt;=Законод!$C$26,AD454,Законод!$C$26*'01_Доходи'!AD453),0)))</f>
        <v>0</v>
      </c>
      <c r="AE455" s="181">
        <f>IF($B$450="Лікар загальної практики - сімейний лікар",IF(AG454&lt;=Законод!$C$22,AE454,Законод!$C$22*'01_Доходи'!AE453),IF($B$450="Лікар-педіатр","x",IF($B$450="Лікар-терапевт",IF(AG454&lt;=Законод!$C$26,AE454,Законод!$C$26*'01_Доходи'!AE453),0)))</f>
        <v>0</v>
      </c>
      <c r="AF455" s="181">
        <f>IF($B$450="Лікар загальної практики - сімейний лікар",IF(AG454&lt;=Законод!$C$22,AF454,Законод!$C$22*'01_Доходи'!AF453),IF($B$450="Лікар-педіатр","x",IF($B$450="Лікар-терапевт",IF(AG454&lt;=Законод!$C$26,AF454,Законод!$C$26*'01_Доходи'!AF453),0)))</f>
        <v>0</v>
      </c>
      <c r="AG455" s="182">
        <f>SUM(AB455:AF455)</f>
        <v>0</v>
      </c>
      <c r="AH455" s="767"/>
      <c r="AI455" s="174"/>
      <c r="AJ455" s="771"/>
      <c r="AK455" s="774"/>
      <c r="AL455" s="774"/>
      <c r="AM455" s="318" t="s">
        <v>186</v>
      </c>
      <c r="AN455" s="183">
        <f>IF(B450="Лікар загальної практики - сімейний лікар",G455*Законод!$C$11+'01_Доходи'!H455*Законод!$D$11+'01_Доходи'!I455*Законод!$E$11+'01_Доходи'!J455*Законод!$F$11+'01_Доходи'!K455*Законод!$G$11,IF(B450="Лікар-педіатр",G455*Законод!$C$11+'01_Доходи'!H455*Законод!$D$11,IF(B450="Лікар-терапевт",'01_Доходи'!I455*Законод!$E$11+'01_Доходи'!J455*Законод!$F$11+'01_Доходи'!K455*Законод!$G$11,0)))</f>
        <v>0</v>
      </c>
      <c r="AO455" s="183">
        <f>IF(B450="Лікар загальної практики - сімейний лікар",N455*Законод!$C$11+'01_Доходи'!O455*Законод!$D$11+'01_Доходи'!P455*Законод!$E$11+'01_Доходи'!Q455*Законод!$F$11+'01_Доходи'!R455*Законод!$G$11,IF(B450="Лікар-педіатр",N455*Законод!$C$11+'01_Доходи'!O455*Законод!$D$11,IF(B450="Лікар-терапевт",'01_Доходи'!P455*Законод!$E$11+'01_Доходи'!Q455*Законод!$F$11+'01_Доходи'!R455*Законод!$G$11,0)))</f>
        <v>0</v>
      </c>
      <c r="AP455" s="183">
        <f>IF(B450="Лікар загальної практики - сімейний лікар",U455*Законод!$C$11+'01_Доходи'!V455*Законод!$D$11+'01_Доходи'!W455*Законод!$E$11+'01_Доходи'!X455*Законод!$F$11+'01_Доходи'!Y455*Законод!$G$11,IF(B450="Лікар-педіатр",U455*Законод!$C$11+'01_Доходи'!V455*Законод!$D$11,IF(B450="Лікар-терапевт",'01_Доходи'!W455*Законод!$E$11+'01_Доходи'!X455*Законод!$F$11+'01_Доходи'!Y455*Законод!$G$11,0)))</f>
        <v>0</v>
      </c>
      <c r="AQ455" s="183">
        <f>IF(B450="Лікар загальної практики - сімейний лікар",AB455*Законод!$C$11+'01_Доходи'!AC455*Законод!$D$11+'01_Доходи'!AD455*Законод!$E$11+'01_Доходи'!AE455*Законод!$F$11+'01_Доходи'!AF455*Законод!$G$11,IF(B450="Лікар-педіатр",AB455*Законод!$C$11+'01_Доходи'!AC455*Законод!$D$11,IF(B450="Лікар-терапевт",'01_Доходи'!AD455*Законод!$E$11+'01_Доходи'!AE455*Законод!$F$11+'01_Доходи'!AF455*Законод!$G$11,0)))</f>
        <v>0</v>
      </c>
      <c r="AR455" s="184">
        <f>SUM(AN455:AQ455)</f>
        <v>0</v>
      </c>
    </row>
    <row r="456" spans="1:44" s="52" customFormat="1" ht="31.9" hidden="1" customHeight="1" x14ac:dyDescent="0.25">
      <c r="A456" s="170"/>
      <c r="B456" s="763"/>
      <c r="C456" s="764"/>
      <c r="D456" s="765"/>
      <c r="E456" s="765"/>
      <c r="F456" s="211" t="str">
        <f>IF(B450="Лікар-педіатр",Законод!$E$17,IF(B450="Лікар загальної практики - сімейний лікар",Законод!$E$21,IF(B450="Лікар-терапевт",Законод!$E$25,"х")))</f>
        <v>х</v>
      </c>
      <c r="G456" s="776" t="s">
        <v>158</v>
      </c>
      <c r="H456" s="776"/>
      <c r="I456" s="776"/>
      <c r="J456" s="776"/>
      <c r="K456" s="776"/>
      <c r="L456" s="169">
        <f>IF($B$450="Лікар загальної практики - сімейний лікар",IF(L454&lt;Законод!$C$22,0,(IF(AND(L454&gt;=Законод!$E$22,L454&lt;=Законод!$E$23),L454-Законод!$C$22,IF('01_Доходи'!L454&gt;=Законод!$F$22,Законод!$E$24,0)))),IF($B$450="Лікар-педіатр",IF(L454&lt;Законод!$C$18,0,(IF(AND(L454&gt;=Законод!$E$18,L454&lt;=Законод!$E$19),L454-Законод!$C$18,IF('01_Доходи'!L454&gt;=Законод!$F$18,Законод!$E$20,0)))),IF($B$450="Лікар-терапевт",IF(L454&lt;Законод!$C$26,0,(IF(AND(L454&gt;=Законод!$E$26,L454&lt;=Законод!$E$27),L454-Законод!$C$26,IF('01_Доходи'!L454&gt;=Законод!$F$26,Законод!$E$28,0)))),0)))</f>
        <v>0</v>
      </c>
      <c r="M456" s="767"/>
      <c r="N456" s="776" t="s">
        <v>158</v>
      </c>
      <c r="O456" s="776"/>
      <c r="P456" s="776"/>
      <c r="Q456" s="776"/>
      <c r="R456" s="776"/>
      <c r="S456" s="169">
        <f>IF($B$450="Лікар загальної практики - сімейний лікар",IF(S454&lt;Законод!$C$22,0,(IF(AND(S454&gt;=Законод!$E$22,S454&lt;=Законод!$E$23),S454-Законод!$C$22,IF('01_Доходи'!S454&gt;=Законод!$F$22,Законод!$E$24,0)))),IF($B$450="Лікар-педіатр",IF(S454&lt;Законод!$C$18,0,(IF(AND(S454&gt;=Законод!$E$18,S454&lt;=Законод!$E$19),S454-Законод!$C$18,IF('01_Доходи'!S454&gt;=Законод!$F$18,Законод!$E$20,0)))),IF($B$450="Лікар-терапевт",IF(S454&lt;Законод!$C$26,0,(IF(AND(S454&gt;=Законод!$E$26,S454&lt;=Законод!$E$27),S454-Законод!$C$26,IF('01_Доходи'!S454&gt;=Законод!$F$26,Законод!$E$28,0)))),0)))</f>
        <v>0</v>
      </c>
      <c r="T456" s="767"/>
      <c r="U456" s="776" t="s">
        <v>158</v>
      </c>
      <c r="V456" s="776"/>
      <c r="W456" s="776"/>
      <c r="X456" s="776"/>
      <c r="Y456" s="776"/>
      <c r="Z456" s="169">
        <f>IF($B$450="Лікар загальної практики - сімейний лікар",IF(Z454&lt;Законод!$C$22,0,(IF(AND(Z454&gt;=Законод!$E$22,Z454&lt;=Законод!$E$23),Z454-Законод!$C$22,IF('01_Доходи'!Z454&gt;=Законод!$F$22,Законод!$E$24,0)))),IF($B$450="Лікар-педіатр",IF(Z454&lt;Законод!$C$18,0,(IF(AND(Z454&gt;=Законод!$E$18,Z454&lt;=Законод!$E$19),Z454-Законод!$C$18,IF('01_Доходи'!Z454&gt;=Законод!$F$18,Законод!$E$20,0)))),IF($B$450="Лікар-терапевт",IF(Z454&lt;Законод!$C$26,0,(IF(AND(Z454&gt;=Законод!$E$26,Z454&lt;=Законод!$E$27),Z454-Законод!$C$26,IF('01_Доходи'!Z454&gt;=Законод!$F$26,Законод!$E$28,0)))),0)))</f>
        <v>0</v>
      </c>
      <c r="AA456" s="767"/>
      <c r="AB456" s="776" t="s">
        <v>158</v>
      </c>
      <c r="AC456" s="776"/>
      <c r="AD456" s="776"/>
      <c r="AE456" s="776"/>
      <c r="AF456" s="776"/>
      <c r="AG456" s="169">
        <f>IF($B$450="Лікар загальної практики - сімейний лікар",IF(AG454&lt;Законод!$C$22,0,(IF(AND(AG454&gt;=Законод!$E$22,AG454&lt;=Законод!$E$23),AG454-Законод!$C$22,IF('01_Доходи'!AG454&gt;=Законод!$F$22,Законод!$E$24,0)))),IF($B$450="Лікар-педіатр",IF(AG454&lt;Законод!$C$18,0,(IF(AND(AG454&gt;=Законод!$E$18,AG454&lt;=Законод!$E$19),AG454-Законод!$C$18,IF('01_Доходи'!AG454&gt;=Законод!$F$18,Законод!$E$20,0)))),IF($B$450="Лікар-терапевт",IF(AG454&lt;Законод!$C$26,0,(IF(AND(AG454&gt;=Законод!$E$26,AG454&lt;=Законод!$E$27),AG454-Законод!$C$26,IF('01_Доходи'!AG454&gt;=Законод!$F$26,Законод!$E$28,0)))),0)))</f>
        <v>0</v>
      </c>
      <c r="AH456" s="767"/>
      <c r="AI456" s="174"/>
      <c r="AJ456" s="771"/>
      <c r="AK456" s="774"/>
      <c r="AL456" s="774"/>
      <c r="AM456" s="757" t="s">
        <v>187</v>
      </c>
      <c r="AN456" s="183">
        <f>IF(B450="Лікар загальної практики - сімейний лікар",L456*Законод!$C$9/4*Законод!$E$16,IF(B450="Лікар-педіатр",L456*Законод!$C$9/4*Законод!$E$16,IF(B450="Лікар-терапевт",L456*Законод!$C$9/4*Законод!$E$16,0)))</f>
        <v>0</v>
      </c>
      <c r="AO456" s="183">
        <f>IF(B450="Лікар загальної практики - сімейний лікар",S456*Законод!$C$9/4*Законод!$E$16,IF(B450="Лікар-педіатр",S456*Законод!$C$9/4*Законод!$E$16,IF(B450="Лікар-терапевт",S456*Законод!$C$9/4*Законод!$E$16,0)))</f>
        <v>0</v>
      </c>
      <c r="AP456" s="183">
        <f>IF(B450="Лікар загальної практики - сімейний лікар",Z456*Законод!$C$9/4*Законод!$E$16,IF(B450="Лікар-педіатр",Z456*Законод!$C$9/4*Законод!$E$16,IF(B450="Лікар-терапевт",Z456*Законод!$C$9/4*Законод!$E$16,0)))</f>
        <v>0</v>
      </c>
      <c r="AQ456" s="183">
        <f>IF(B450="Лікар загальної практики - сімейний лікар",AG456*Законод!$C$9/4*Законод!$E$16,IF(B450="Лікар-педіатр",AG456*Законод!$C$9/4*Законод!$E$16,IF(B450="Лікар-терапевт",AG456*Законод!$C$9/4*Законод!$E$16,0)))</f>
        <v>0</v>
      </c>
      <c r="AR456" s="184">
        <f>SUM(AN456:AQ456)</f>
        <v>0</v>
      </c>
    </row>
    <row r="457" spans="1:44" s="52" customFormat="1" ht="31.9" hidden="1" customHeight="1" x14ac:dyDescent="0.25">
      <c r="A457" s="170"/>
      <c r="B457" s="763"/>
      <c r="C457" s="764"/>
      <c r="D457" s="765"/>
      <c r="E457" s="765"/>
      <c r="F457" s="211" t="str">
        <f>IF(B450="Лікар-педіатр",Законод!$F$17,IF(B450="Лікар загальної практики - сімейний лікар",Законод!$F$21,IF(B450="Лікар-терапевт",Законод!$F$25,"х")))</f>
        <v>х</v>
      </c>
      <c r="G457" s="776" t="s">
        <v>158</v>
      </c>
      <c r="H457" s="776"/>
      <c r="I457" s="776"/>
      <c r="J457" s="776"/>
      <c r="K457" s="776"/>
      <c r="L457" s="169">
        <f>IF($B$450="Лікар загальної практики - сімейний лікар",IF(L454&lt;Законод!$C$22,0,(IF(AND(L454&gt;=Законод!$F$22,L454&lt;=Законод!$F$23),L454-Законод!$E$23,IF('01_Доходи'!L454&gt;=Законод!$G$22,Законод!$F$24,0)))),IF($B$450="Лікар-педіатр",IF(L454&lt;Законод!$C$18,0,(IF(AND(L454&gt;=Законод!$F$18,L454&lt;=Законод!$F$19),L454-Законод!$E$19,IF('01_Доходи'!L454&gt;=Законод!$G$18,Законод!$F$20,0)))),IF($B$450="Лікар-терапевт",IF(L454&lt;Законод!$C$26,0,(IF(AND(L454&gt;=Законод!$F$26,L454&lt;=Законод!$F$27),L454-Законод!$E$27,IF('01_Доходи'!L454&gt;=Законод!$G$26,Законод!$F$28,0)))),0)))</f>
        <v>0</v>
      </c>
      <c r="M457" s="767"/>
      <c r="N457" s="776" t="s">
        <v>158</v>
      </c>
      <c r="O457" s="776"/>
      <c r="P457" s="776"/>
      <c r="Q457" s="776"/>
      <c r="R457" s="776"/>
      <c r="S457" s="169">
        <f>IF($B$450="Лікар загальної практики - сімейний лікар",IF(S454&lt;Законод!$C$22,0,(IF(AND(S454&gt;=Законод!$F$22,S454&lt;=Законод!$F$23),S454-Законод!$E$23,IF('01_Доходи'!S454&gt;=Законод!$G$22,Законод!$F$24,0)))),IF($B$450="Лікар-педіатр",IF(S454&lt;Законод!$C$18,0,(IF(AND(S454&gt;=Законод!$F$18,S454&lt;=Законод!$F$19),S454-Законод!$E$19,IF('01_Доходи'!S454&gt;=Законод!$G$18,Законод!$F$20,0)))),IF($B$450="Лікар-терапевт",IF(S454&lt;Законод!$C$26,0,(IF(AND(S454&gt;=Законод!$F$26,S454&lt;=Законод!$F$27),S454-Законод!$E$27,IF('01_Доходи'!S454&gt;=Законод!$G$26,Законод!$F$28,0)))),0)))</f>
        <v>0</v>
      </c>
      <c r="T457" s="767"/>
      <c r="U457" s="776" t="s">
        <v>158</v>
      </c>
      <c r="V457" s="776"/>
      <c r="W457" s="776"/>
      <c r="X457" s="776"/>
      <c r="Y457" s="776"/>
      <c r="Z457" s="169">
        <f>IF($B$450="Лікар загальної практики - сімейний лікар",IF(Z454&lt;Законод!$C$22,0,(IF(AND(Z454&gt;=Законод!$F$22,Z454&lt;=Законод!$F$23),Z454-Законод!$E$23,IF('01_Доходи'!Z454&gt;=Законод!$G$22,Законод!$F$24,0)))),IF($B$450="Лікар-педіатр",IF(Z454&lt;Законод!$C$18,0,(IF(AND(Z454&gt;=Законод!$F$18,Z454&lt;=Законод!$F$19),Z454-Законод!$E$19,IF('01_Доходи'!Z454&gt;=Законод!$G$18,Законод!$F$20,0)))),IF($B$450="Лікар-терапевт",IF(Z454&lt;Законод!$C$26,0,(IF(AND(Z454&gt;=Законод!$F$26,Z454&lt;=Законод!$F$27),Z454-Законод!$E$27,IF('01_Доходи'!Z454&gt;=Законод!$G$26,Законод!$F$28,0)))),0)))</f>
        <v>0</v>
      </c>
      <c r="AA457" s="767"/>
      <c r="AB457" s="776" t="s">
        <v>158</v>
      </c>
      <c r="AC457" s="776"/>
      <c r="AD457" s="776"/>
      <c r="AE457" s="776"/>
      <c r="AF457" s="776"/>
      <c r="AG457" s="169">
        <f>IF($B$450="Лікар загальної практики - сімейний лікар",IF(AG454&lt;Законод!$C$22,0,(IF(AND(AG454&gt;=Законод!$F$22,AG454&lt;=Законод!$F$23),AG454-Законод!$E$23,IF('01_Доходи'!AG454&gt;=Законод!$G$22,Законод!$F$24,0)))),IF($B$450="Лікар-педіатр",IF(AG454&lt;Законод!$C$18,0,(IF(AND(AG454&gt;=Законод!$F$18,AG454&lt;=Законод!$F$19),AG454-Законод!$E$19,IF('01_Доходи'!AG454&gt;=Законод!$G$18,Законод!$F$20,0)))),IF($B$450="Лікар-терапевт",IF(AG454&lt;Законод!$C$26,0,(IF(AND(AG454&gt;=Законод!$F$26,AG454&lt;=Законод!$F$27),AG454-Законод!$E$27,IF('01_Доходи'!AG454&gt;=Законод!$G$26,Законод!$F$28,0)))),0)))</f>
        <v>0</v>
      </c>
      <c r="AH457" s="767"/>
      <c r="AI457" s="174"/>
      <c r="AJ457" s="771"/>
      <c r="AK457" s="774"/>
      <c r="AL457" s="774"/>
      <c r="AM457" s="758"/>
      <c r="AN457" s="183">
        <f>IF(B450="Лікар загальної практики - сімейний лікар",L457*Законод!$C$9/4*Законод!$F$16,IF(B450="Лікар-педіатр",L457*Законод!$C$9/4*Законод!$F$16,IF(B450="Лікар-терапевт",L457*Законод!$C$9/4*Законод!$F$16,0)))</f>
        <v>0</v>
      </c>
      <c r="AO457" s="183">
        <f>IF(B450="Лікар загальної практики - сімейний лікар",S457*Законод!$C$9/4*Законод!$F$16,IF(B450="Лікар-педіатр",S457*Законод!$C$9/4*Законод!$F$16,IF(B450="Лікар-терапевт",S457*Законод!$C$9/4*Законод!$F$16,0)))</f>
        <v>0</v>
      </c>
      <c r="AP457" s="183">
        <f>IF(B450="Лікар загальної практики - сімейний лікар",Z457*Законод!$C$9/4*Законод!$F$16,IF(B450="Лікар-педіатр",Z457*Законод!$C$9/4*Законод!$F$16,IF(B450="Лікар-терапевт",Z457*Законод!$C$9/4*Законод!$F$16,0)))</f>
        <v>0</v>
      </c>
      <c r="AQ457" s="183">
        <f>IF(B450="Лікар загальної практики - сімейний лікар",AG457*Законод!$C$9/4*Законод!$F$16,IF(B450="Лікар-педіатр",AG457*Законод!$C$9/4*Законод!$F$16,IF(B450="Лікар-терапевт",AG457*Законод!$C$9/4*Законод!$F$16,0)))</f>
        <v>0</v>
      </c>
      <c r="AR457" s="184">
        <f>SUM(AN457:AQ457)</f>
        <v>0</v>
      </c>
    </row>
    <row r="458" spans="1:44" s="52" customFormat="1" ht="31.9" hidden="1" customHeight="1" x14ac:dyDescent="0.25">
      <c r="A458" s="170"/>
      <c r="B458" s="763"/>
      <c r="C458" s="764"/>
      <c r="D458" s="765"/>
      <c r="E458" s="765"/>
      <c r="F458" s="211" t="str">
        <f>IF(B450="Лікар-педіатр",Законод!$G$17,IF(B450="Лікар загальної практики - сімейний лікар",Законод!$G$21,IF(B450="Лікар-терапевт",Законод!$G$25,"х")))</f>
        <v>х</v>
      </c>
      <c r="G458" s="776" t="s">
        <v>158</v>
      </c>
      <c r="H458" s="776"/>
      <c r="I458" s="776"/>
      <c r="J458" s="776"/>
      <c r="K458" s="776"/>
      <c r="L458" s="169">
        <f>IF($B$450="Лікар загальної практики - сімейний лікар",IF(L454&lt;Законод!$C$22,0,(IF(AND(L454&gt;=Законод!$G$22,L454&lt;=Законод!$G$23),L454-Законод!$F$23,IF('01_Доходи'!L454&gt;=Законод!$H$22,Законод!$G$24,0)))),IF($B$450="Лікар-педіатр",IF(L454&lt;Законод!$C$18,0,(IF(AND(L454&gt;=Законод!$G$18,L454&lt;=Законод!$G$19),L454-Законод!$F$19,IF('01_Доходи'!L454&gt;=Законод!$H$18,Законод!$G$20,0)))),IF($B$450="Лікар-терапевт",IF(L454&lt;Законод!$C$26,0,(IF(AND(L454&gt;=Законод!$G$26,L454&lt;=Законод!$G$27),L454-Законод!$F$27,IF('01_Доходи'!L454&gt;=Законод!$H$26,Законод!$G$28,0)))),0)))</f>
        <v>0</v>
      </c>
      <c r="M458" s="767"/>
      <c r="N458" s="776" t="s">
        <v>158</v>
      </c>
      <c r="O458" s="776"/>
      <c r="P458" s="776"/>
      <c r="Q458" s="776"/>
      <c r="R458" s="776"/>
      <c r="S458" s="169">
        <f>IF($B$450="Лікар загальної практики - сімейний лікар",IF(S454&lt;Законод!$C$22,0,(IF(AND(S454&gt;=Законод!$G$22,S454&lt;=Законод!$G$23),S454-Законод!$F$23,IF('01_Доходи'!S454&gt;=Законод!$H$22,Законод!$G$24,0)))),IF($B$450="Лікар-педіатр",IF(S454&lt;Законод!$C$18,0,(IF(AND(S454&gt;=Законод!$G$18,S454&lt;=Законод!$G$19),S454-Законод!$F$19,IF('01_Доходи'!S454&gt;=Законод!$H$18,Законод!$G$20,0)))),IF($B$450="Лікар-терапевт",IF(S454&lt;Законод!$C$26,0,(IF(AND(S454&gt;=Законод!$G$26,S454&lt;=Законод!$G$27),S454-Законод!$F$27,IF('01_Доходи'!S454&gt;=Законод!$H$26,Законод!$G$28,0)))),0)))</f>
        <v>0</v>
      </c>
      <c r="T458" s="767"/>
      <c r="U458" s="776" t="s">
        <v>158</v>
      </c>
      <c r="V458" s="776"/>
      <c r="W458" s="776"/>
      <c r="X458" s="776"/>
      <c r="Y458" s="776"/>
      <c r="Z458" s="169">
        <f>IF($B$450="Лікар загальної практики - сімейний лікар",IF(Z454&lt;Законод!$C$22,0,(IF(AND(Z454&gt;=Законод!$G$22,Z454&lt;=Законод!$G$23),Z454-Законод!$F$23,IF('01_Доходи'!Z454&gt;=Законод!$H$22,Законод!$G$24,0)))),IF($B$450="Лікар-педіатр",IF(Z454&lt;Законод!$C$18,0,(IF(AND(Z454&gt;=Законод!$G$18,Z454&lt;=Законод!$G$19),Z454-Законод!$F$19,IF('01_Доходи'!Z454&gt;=Законод!$H$18,Законод!$G$20,0)))),IF($B$450="Лікар-терапевт",IF(Z454&lt;Законод!$C$26,0,(IF(AND(Z454&gt;=Законод!$G$26,Z454&lt;=Законод!$G$27),Z454-Законод!$F$27,IF('01_Доходи'!Z454&gt;=Законод!$H$26,Законод!$G$28,0)))),0)))</f>
        <v>0</v>
      </c>
      <c r="AA458" s="767"/>
      <c r="AB458" s="776" t="s">
        <v>158</v>
      </c>
      <c r="AC458" s="776"/>
      <c r="AD458" s="776"/>
      <c r="AE458" s="776"/>
      <c r="AF458" s="776"/>
      <c r="AG458" s="169">
        <f>IF($B$450="Лікар загальної практики - сімейний лікар",IF(AG454&lt;Законод!$C$22,0,(IF(AND(AG454&gt;=Законод!$G$22,AG454&lt;=Законод!$G$23),AG454-Законод!$F$23,IF('01_Доходи'!AG454&gt;=Законод!$H$22,Законод!$G$24,0)))),IF($B$450="Лікар-педіатр",IF(AG454&lt;Законод!$C$18,0,(IF(AND(AG454&gt;=Законод!$G$18,AG454&lt;=Законод!$G$19),AG454-Законод!$F$19,IF('01_Доходи'!AG454&gt;=Законод!$H$18,Законод!$G$20,0)))),IF($B$450="Лікар-терапевт",IF(AG454&lt;Законод!$C$26,0,(IF(AND(AG454&gt;=Законод!$G$26,AG454&lt;=Законод!$G$27),AG454-Законод!$F$27,IF('01_Доходи'!AG454&gt;=Законод!$H$26,Законод!$G$28,0)))),0)))</f>
        <v>0</v>
      </c>
      <c r="AH458" s="767"/>
      <c r="AI458" s="174"/>
      <c r="AJ458" s="771"/>
      <c r="AK458" s="774"/>
      <c r="AL458" s="774"/>
      <c r="AM458" s="758"/>
      <c r="AN458" s="183">
        <f>IF(B450="Лікар загальної практики - сімейний лікар",L458*Законод!$C$9/4*Законод!$G$16,IF(B450="Лікар-педіатр",L458*Законод!$C$9/4*Законод!$G$16,IF(B450="Лікар-терапевт",L458*Законод!$C$9/4*Законод!$G$16,0)))</f>
        <v>0</v>
      </c>
      <c r="AO458" s="183">
        <f>IF(B450="Лікар загальної практики - сімейний лікар",S458*Законод!$C$9/4*Законод!$G$16,IF(B450="Лікар-педіатр",S458*Законод!$C$9/4*Законод!$G$16,IF(B450="Лікар-терапевт",S458*Законод!$C$9/4*Законод!$G$16,0)))</f>
        <v>0</v>
      </c>
      <c r="AP458" s="183">
        <f>IF(B450="Лікар загальної практики - сімейний лікар",Z458*Законод!$C$9/4*Законод!$G$16,IF(B450="Лікар-педіатр",Z458*Законод!$C$9/4*Законод!$G$16,IF(B450="Лікар-терапевт",Z458*Законод!$C$9/4*Законод!$G$16,0)))</f>
        <v>0</v>
      </c>
      <c r="AQ458" s="183">
        <f>IF(B450="Лікар загальної практики - сімейний лікар",AG458*Законод!$C$9/4*Законод!$G$16,IF(B450="Лікар-педіатр",AG458*Законод!$C$9/4*Законод!$G$16,IF(B450="Лікар-терапевт",AG458*Законод!$C$9/4*Законод!$G$16,0)))</f>
        <v>0</v>
      </c>
      <c r="AR458" s="184">
        <f t="shared" ref="AR458" si="92">SUM(AN458:AQ458)</f>
        <v>0</v>
      </c>
    </row>
    <row r="459" spans="1:44" s="52" customFormat="1" ht="31.9" hidden="1" customHeight="1" x14ac:dyDescent="0.25">
      <c r="A459" s="170"/>
      <c r="B459" s="763"/>
      <c r="C459" s="764"/>
      <c r="D459" s="765"/>
      <c r="E459" s="765"/>
      <c r="F459" s="211" t="str">
        <f>IF(B450="Лікар-педіатр",Законод!$H$17,IF(B450="Лікар загальної практики - сімейний лікар",Законод!$H$21,IF(B450="Лікар-терапевт",Законод!$H$25,"х")))</f>
        <v>х</v>
      </c>
      <c r="G459" s="776" t="s">
        <v>158</v>
      </c>
      <c r="H459" s="776"/>
      <c r="I459" s="776"/>
      <c r="J459" s="776"/>
      <c r="K459" s="776"/>
      <c r="L459" s="169">
        <f>IF($B$450="Лікар загальної практики - сімейний лікар",IF(L454&lt;Законод!$C$22,0,(IF(AND(L454&gt;=Законод!$H$22,L454&lt;=Законод!$H$23),L454-Законод!$G$23,IF('01_Доходи'!L454&gt;=Законод!$I$22,Законод!$H$24,0)))),IF($B$450="Лікар-педіатр",IF(L454&lt;Законод!$C$18,0,(IF(AND(L454&gt;=Законод!$H$18,L454&lt;=Законод!$H$19),L454-Законод!$G$19,IF('01_Доходи'!L454&gt;=Законод!$I$18,Законод!$H$20,0)))),IF($B$450="Лікар-терапевт",IF(L454&lt;Законод!$C$26,0,(IF(AND(L454&gt;=Законод!$H$26,L454&lt;=Законод!$H$27),L454-Законод!$G$27,IF(L454&gt;=Законод!$I$26,Законод!$H$28,0)))),0)))</f>
        <v>0</v>
      </c>
      <c r="M459" s="767"/>
      <c r="N459" s="776" t="s">
        <v>158</v>
      </c>
      <c r="O459" s="776"/>
      <c r="P459" s="776"/>
      <c r="Q459" s="776"/>
      <c r="R459" s="776"/>
      <c r="S459" s="169">
        <f>IF($B$450="Лікар загальної практики - сімейний лікар",IF(S454&lt;Законод!$C$22,0,(IF(AND(S454&gt;=Законод!$H$22,S454&lt;=Законод!$H$23),S454-Законод!$G$23,IF('01_Доходи'!S454&gt;=Законод!$I$22,Законод!$H$24,0)))),IF($B$450="Лікар-педіатр",IF(S454&lt;Законод!$C$18,0,(IF(AND(S454&gt;=Законод!$H$18,S454&lt;=Законод!$H$19),S454-Законод!$G$19,IF('01_Доходи'!S454&gt;=Законод!$I$18,Законод!$H$20,0)))),IF($B$450="Лікар-терапевт",IF(S454&lt;Законод!$C$26,0,(IF(AND(S454&gt;=Законод!$H$26,S454&lt;=Законод!$H$27),S454-Законод!$G$27,IF(S454&gt;=Законод!$I$26,Законод!$H$28,0)))),0)))</f>
        <v>0</v>
      </c>
      <c r="T459" s="767"/>
      <c r="U459" s="776" t="s">
        <v>158</v>
      </c>
      <c r="V459" s="776"/>
      <c r="W459" s="776"/>
      <c r="X459" s="776"/>
      <c r="Y459" s="776"/>
      <c r="Z459" s="169">
        <f>IF($B$450="Лікар загальної практики - сімейний лікар",IF(Z454&lt;Законод!$C$22,0,(IF(AND(Z454&gt;=Законод!$H$22,Z454&lt;=Законод!$H$23),Z454-Законод!$G$23,IF('01_Доходи'!Z454&gt;=Законод!$I$22,Законод!$H$24,0)))),IF($B$450="Лікар-педіатр",IF(Z454&lt;Законод!$C$18,0,(IF(AND(Z454&gt;=Законод!$H$18,Z454&lt;=Законод!$H$19),Z454-Законод!$G$19,IF('01_Доходи'!Z454&gt;=Законод!$I$18,Законод!$H$20,0)))),IF($B$450="Лікар-терапевт",IF(Z454&lt;Законод!$C$26,0,(IF(AND(Z454&gt;=Законод!$H$26,Z454&lt;=Законод!$H$27),Z454-Законод!$G$27,IF(Z454&gt;=Законод!$I$26,Законод!$H$28,0)))),0)))</f>
        <v>0</v>
      </c>
      <c r="AA459" s="767"/>
      <c r="AB459" s="776" t="s">
        <v>158</v>
      </c>
      <c r="AC459" s="776"/>
      <c r="AD459" s="776"/>
      <c r="AE459" s="776"/>
      <c r="AF459" s="776"/>
      <c r="AG459" s="169">
        <f>IF($B$450="Лікар загальної практики - сімейний лікар",IF(AG454&lt;Законод!$C$22,0,(IF(AND(AG454&gt;=Законод!$H$22,AG454&lt;=Законод!$H$23),AG454-Законод!$G$23,IF('01_Доходи'!AG454&gt;=Законод!$I$22,Законод!$H$24,0)))),IF($B$450="Лікар-педіатр",IF(AG454&lt;Законод!$C$18,0,(IF(AND(AG454&gt;=Законод!$H$18,AG454&lt;=Законод!$H$19),AG454-Законод!$G$19,IF('01_Доходи'!AG454&gt;=Законод!$I$18,Законод!$H$20,0)))),IF($B$450="Лікар-терапевт",IF(AG454&lt;Законод!$C$26,0,(IF(AND(AG454&gt;=Законод!$H$26,AG454&lt;=Законод!$H$27),AG454-Законод!$G$27,IF(AG454&gt;=Законод!$I$26,Законод!$H$28,0)))),0)))</f>
        <v>0</v>
      </c>
      <c r="AH459" s="767"/>
      <c r="AI459" s="174"/>
      <c r="AJ459" s="771"/>
      <c r="AK459" s="774"/>
      <c r="AL459" s="774"/>
      <c r="AM459" s="758"/>
      <c r="AN459" s="183">
        <f>IF(B450="Лікар загальної практики - сімейний лікар",L459*Законод!$C$9/4*Законод!$H$16,IF(B450="Лікар-педіатр",L459*Законод!$C$9/4*Законод!$H$16,IF(B450="Лікар-терапевт",L459*Законод!$C$9/4*Законод!$H$16,0)))</f>
        <v>0</v>
      </c>
      <c r="AO459" s="183">
        <f>IF(B450="Лікар загальної практики - сімейний лікар",S459*Законод!$C$9/4*Законод!$H$16,IF(B450="Лікар-педіатр",S459*Законод!$C$9/4*Законод!$H$16,IF(B450="Лікар-терапевт",S459*Законод!$C$9/4*Законод!$H$16,0)))</f>
        <v>0</v>
      </c>
      <c r="AP459" s="183">
        <f>IF(B450="Лікар загальної практики - сімейний лікар",Z459*Законод!$C$9/4*Законод!$H$16,IF(B450="Лікар-педіатр",Z459*Законод!$C$9/4*Законод!$H$16,IF(B450="Лікар-терапевт",Z459*Законод!$C$9/4*Законод!$H$16,0)))</f>
        <v>0</v>
      </c>
      <c r="AQ459" s="183">
        <f>IF(B450="Лікар загальної практики - сімейний лікар",AG459*Законод!$C$9/4*Законод!$H$16,IF(B450="Лікар-педіатр",AG459*Законод!$C$9/4*Законод!$H$16,IF(B450="Лікар-терапевт",AG459*Законод!$C$9/4*Законод!$H$16,0)))</f>
        <v>0</v>
      </c>
      <c r="AR459" s="184">
        <f>SUM(AN459:AQ459)</f>
        <v>0</v>
      </c>
    </row>
    <row r="460" spans="1:44" s="52" customFormat="1" ht="31.9" hidden="1" customHeight="1" x14ac:dyDescent="0.25">
      <c r="A460" s="170"/>
      <c r="B460" s="763"/>
      <c r="C460" s="764"/>
      <c r="D460" s="765"/>
      <c r="E460" s="765"/>
      <c r="F460" s="211" t="str">
        <f>IF(B450="Лікар-педіатр",Законод!$I$17,IF(B450="Лікар загальної практики - сімейний лікар",Законод!$I$21,IF(B450="Лікар-терапевт",Законод!$I$25,"х")))</f>
        <v>х</v>
      </c>
      <c r="G460" s="776" t="s">
        <v>158</v>
      </c>
      <c r="H460" s="776"/>
      <c r="I460" s="776"/>
      <c r="J460" s="776"/>
      <c r="K460" s="776"/>
      <c r="L460" s="169">
        <f>IF($B$450="Лікар загальної практики - сімейний лікар",IF(L454&lt;Законод!$C$22,0,(IF(AND(L454&gt;=Законод!$I$22,L454&lt;=Законод!$I$23),L454-Законод!$H$23,IF('01_Доходи'!L454&gt;=Законод!$I$22,Законод!$I$24,0)))),IF($B$450="Лікар-педіатр",IF(L454&lt;Законод!$C$18,0,(IF(AND(L454&gt;=Законод!$I$18,L454&lt;=Законод!$I$19),L454-Законод!$H$19,IF('01_Доходи'!L454&gt;=Законод!$I$18,Законод!$H$20,0)))),IF($B$450="Лікар-терапевт",IF(L454&lt;Законод!$C$26,0,(IF(AND(L454&gt;=Законод!$I$26,L454&lt;=Законод!$I$27),L454-Законод!$H$27,IF('01_Доходи'!L454&gt;=Законод!$I$26,Законод!$H$28,0)))),0)))</f>
        <v>0</v>
      </c>
      <c r="M460" s="767"/>
      <c r="N460" s="776" t="s">
        <v>158</v>
      </c>
      <c r="O460" s="776"/>
      <c r="P460" s="776"/>
      <c r="Q460" s="776"/>
      <c r="R460" s="776"/>
      <c r="S460" s="169">
        <f>IF($B$450="Лікар загальної практики - сімейний лікар",IF(S454&lt;Законод!$C$22,0,(IF(AND(S454&gt;=Законод!$I$22,S454&lt;=Законод!$I$23),S454-Законод!$H$23,IF('01_Доходи'!S454&gt;=Законод!$I$22,Законод!$I$24,0)))),IF($B$450="Лікар-педіатр",IF(S454&lt;Законод!$C$18,0,(IF(AND(S454&gt;=Законод!$I$18,S454&lt;=Законод!$I$19),S454-Законод!$H$19,IF('01_Доходи'!S454&gt;=Законод!$I$18,Законод!$H$20,0)))),IF($B$450="Лікар-терапевт",IF(S454&lt;Законод!$C$26,0,(IF(AND(S454&gt;=Законод!$I$26,S454&lt;=Законод!$I$27),S454-Законод!$H$27,IF('01_Доходи'!S454&gt;=Законод!$I$26,Законод!$H$28,0)))),0)))</f>
        <v>0</v>
      </c>
      <c r="T460" s="767"/>
      <c r="U460" s="776" t="s">
        <v>158</v>
      </c>
      <c r="V460" s="776"/>
      <c r="W460" s="776"/>
      <c r="X460" s="776"/>
      <c r="Y460" s="776"/>
      <c r="Z460" s="169">
        <f>IF($B$450="Лікар загальної практики - сімейний лікар",IF(Z454&lt;Законод!$C$22,0,(IF(AND(Z454&gt;=Законод!$I$22,Z454&lt;=Законод!$I$23),Z454-Законод!$H$23,IF('01_Доходи'!Z454&gt;=Законод!$I$22,Законод!$I$24,0)))),IF($B$450="Лікар-педіатр",IF(Z454&lt;Законод!$C$18,0,(IF(AND(Z454&gt;=Законод!$I$18,Z454&lt;=Законод!$I$19),Z454-Законод!$H$19,IF('01_Доходи'!Z454&gt;=Законод!$I$18,Законод!$H$20,0)))),IF($B$450="Лікар-терапевт",IF(Z454&lt;Законод!$C$26,0,(IF(AND(Z454&gt;=Законод!$I$26,Z454&lt;=Законод!$I$27),Z454-Законод!$H$27,IF('01_Доходи'!Z454&gt;=Законод!$I$26,Законод!$H$28,0)))),0)))</f>
        <v>0</v>
      </c>
      <c r="AA460" s="767"/>
      <c r="AB460" s="776" t="s">
        <v>158</v>
      </c>
      <c r="AC460" s="776"/>
      <c r="AD460" s="776"/>
      <c r="AE460" s="776"/>
      <c r="AF460" s="776"/>
      <c r="AG460" s="169">
        <f>IF($B$450="Лікар загальної практики - сімейний лікар",IF(AG454&lt;Законод!$C$22,0,(IF(AND(AG454&gt;=Законод!$I$22,AG454&lt;=Законод!$I$23),AG454-Законод!$H$23,IF('01_Доходи'!AG454&gt;=Законод!$I$22,Законод!$I$24,0)))),IF($B$450="Лікар-педіатр",IF(AG454&lt;Законод!$C$18,0,(IF(AND(AG454&gt;=Законод!$I$18,AG454&lt;=Законод!$I$19),AG454-Законод!$H$19,IF('01_Доходи'!AG454&gt;=Законод!$I$18,Законод!$H$20,0)))),IF($B$450="Лікар-терапевт",IF(AG454&lt;Законод!$C$26,0,(IF(AND(AG454&gt;=Законод!$I$26,AG454&lt;=Законод!$I$27),AG454-Законод!$H$27,IF('01_Доходи'!AG454&gt;=Законод!$I$26,Законод!$H$28,0)))),0)))</f>
        <v>0</v>
      </c>
      <c r="AH460" s="767"/>
      <c r="AI460" s="174"/>
      <c r="AJ460" s="771"/>
      <c r="AK460" s="774"/>
      <c r="AL460" s="774"/>
      <c r="AM460" s="758"/>
      <c r="AN460" s="183">
        <f>IF(B450="Лікар загальної практики - сімейний лікар",L460*Законод!$C$9/4*Законод!$I$16,IF(B450="Лікар-педіатр",L460*Законод!$C$9/4*Законод!$I$16,IF(B450="Лікар-терапевт",L460*Законод!$C$9/4*Законод!$I$16,0)))</f>
        <v>0</v>
      </c>
      <c r="AO460" s="183">
        <f>IF(B450="Лікар загальної практики - сімейний лікар",S460*Законод!$C$9/4*Законод!$I$16,IF(B450="Лікар-педіатр",S460*Законод!$C$9/4*Законод!$I$16,IF(B450="Лікар-терапевт",S460*Законод!$C$9/4*Законод!$I$16,0)))</f>
        <v>0</v>
      </c>
      <c r="AP460" s="183">
        <f>IF(B450="Лікар загальної практики - сімейний лікар",Z460*Законод!$C$9/4*Законод!$I$16,IF(B450="Лікар-педіатр",Z460*Законод!$C$9/4*Законод!$I$16,IF(B450="Лікар-терапевт",Z460*Законод!$C$9/4*Законод!$I$16,0)))</f>
        <v>0</v>
      </c>
      <c r="AQ460" s="183">
        <f>IF(B450="Лікар загальної практики - сімейний лікар",AG460*Законод!$C$9/4*Законод!$I$16,IF(B450="Лікар-педіатр",AG460*Законод!$C$9/4*Законод!$I$16,IF(B450="Лікар-терапевт",AG460*Законод!$C$9/4*Законод!$I$16,0)))</f>
        <v>0</v>
      </c>
      <c r="AR460" s="184">
        <f>SUM(AN460:AQ460)</f>
        <v>0</v>
      </c>
    </row>
    <row r="461" spans="1:44" s="191" customFormat="1" ht="31.9" hidden="1" customHeight="1" thickBot="1" x14ac:dyDescent="0.3">
      <c r="A461" s="186"/>
      <c r="B461" s="763"/>
      <c r="C461" s="764"/>
      <c r="D461" s="765"/>
      <c r="E461" s="765"/>
      <c r="F461" s="212" t="str">
        <f>IF(B450="Лікар-педіатр",Законод!$J$17,IF(B450="Лікар загальної практики - сімейний лікар",Законод!$J$21,IF(B450="Лікар-терапевт",Законод!$J$25,"х")))</f>
        <v>х</v>
      </c>
      <c r="G461" s="777" t="s">
        <v>158</v>
      </c>
      <c r="H461" s="777"/>
      <c r="I461" s="777"/>
      <c r="J461" s="777"/>
      <c r="K461" s="777"/>
      <c r="L461" s="169">
        <f>IF($B$450="Лікар загальної практики - сімейний лікар",IF(L454&gt;=Законод!$J$22,'01_Доходи'!L454-('01_Доходи'!L455+'01_Доходи'!L456+'01_Доходи'!L457+'01_Доходи'!L458+'01_Доходи'!L459+'01_Доходи'!L460),0),IF($B$450="Лікар-педіатр",IF(L454&gt;=Законод!$J$18,'01_Доходи'!L454-('01_Доходи'!L455+'01_Доходи'!L456+'01_Доходи'!L457+'01_Доходи'!L458+'01_Доходи'!L459+'01_Доходи'!L460),0),IF($B$450="Лікар-терапевт",IF('01_Доходи'!L454&gt;=Законод!$J$26,L454-Законод!$I$27,0),0)))</f>
        <v>0</v>
      </c>
      <c r="M461" s="767"/>
      <c r="N461" s="777" t="s">
        <v>158</v>
      </c>
      <c r="O461" s="777"/>
      <c r="P461" s="777"/>
      <c r="Q461" s="777"/>
      <c r="R461" s="777"/>
      <c r="S461" s="169">
        <f>IF($B$450="Лікар загальної практики - сімейний лікар",IF(S454&gt;=Законод!$J$22,'01_Доходи'!S454-('01_Доходи'!S455+'01_Доходи'!S456+'01_Доходи'!S457+'01_Доходи'!S458+'01_Доходи'!S459+'01_Доходи'!S460),0),IF($B$450="Лікар-педіатр",IF(S454&gt;=Законод!$J$18,'01_Доходи'!S454-('01_Доходи'!S455+'01_Доходи'!S456+'01_Доходи'!S457+'01_Доходи'!S458+'01_Доходи'!S459+'01_Доходи'!S460),0),IF($B$450="Лікар-терапевт",IF('01_Доходи'!S454&gt;=Законод!$J$26,S454-Законод!$I$27,0),0)))</f>
        <v>0</v>
      </c>
      <c r="T461" s="767"/>
      <c r="U461" s="777" t="s">
        <v>158</v>
      </c>
      <c r="V461" s="777"/>
      <c r="W461" s="777"/>
      <c r="X461" s="777"/>
      <c r="Y461" s="777"/>
      <c r="Z461" s="169">
        <f>IF($B$450="Лікар загальної практики - сімейний лікар",IF(Z454&gt;=Законод!$J$22,'01_Доходи'!Z454-('01_Доходи'!Z455+'01_Доходи'!Z456+'01_Доходи'!Z457+'01_Доходи'!Z458+'01_Доходи'!Z459+'01_Доходи'!Z460),0),IF($B$450="Лікар-педіатр",IF(Z454&gt;=Законод!$J$18,'01_Доходи'!Z454-('01_Доходи'!Z455+'01_Доходи'!Z456+'01_Доходи'!Z457+'01_Доходи'!Z458+'01_Доходи'!Z459+'01_Доходи'!Z460),0),IF($B$450="Лікар-терапевт",IF('01_Доходи'!Z454&gt;=Законод!$J$26,Z454-Законод!$I$27,0),0)))</f>
        <v>0</v>
      </c>
      <c r="AA461" s="767"/>
      <c r="AB461" s="777" t="s">
        <v>158</v>
      </c>
      <c r="AC461" s="777"/>
      <c r="AD461" s="777"/>
      <c r="AE461" s="777"/>
      <c r="AF461" s="777"/>
      <c r="AG461" s="169">
        <f>IF($B$450="Лікар загальної практики - сімейний лікар",IF(AG454&gt;=Законод!$J$22,'01_Доходи'!AG454-('01_Доходи'!AG455+'01_Доходи'!AG456+'01_Доходи'!AG457+'01_Доходи'!AG458+'01_Доходи'!AG459+'01_Доходи'!AG460),0),IF($B$450="Лікар-педіатр",IF(AG454&gt;=Законод!$J$18,'01_Доходи'!AG454-('01_Доходи'!AG455+'01_Доходи'!AG456+'01_Доходи'!AG457+'01_Доходи'!AG458+'01_Доходи'!AG459+'01_Доходи'!AG460),0),IF($B$450="Лікар-терапевт",IF('01_Доходи'!AG454&gt;=Законод!$J$26,AG454-Законод!$I$27,0),0)))</f>
        <v>0</v>
      </c>
      <c r="AH461" s="767"/>
      <c r="AI461" s="188"/>
      <c r="AJ461" s="772"/>
      <c r="AK461" s="775"/>
      <c r="AL461" s="775"/>
      <c r="AM461" s="759"/>
      <c r="AN461" s="189">
        <f>IF(B450="Лікар загальної практики - сімейний лікар",L461*Законод!$C$9/4*Законод!$J$16,IF(B450="Лікар-педіатр",L461*Законод!$C$9/4*Законод!$J$16,IF(B450="Лікар-терапевт",L461*Законод!$C$9/4*Законод!$J$16,0)))</f>
        <v>0</v>
      </c>
      <c r="AO461" s="189">
        <f>IF(B450="Лікар загальної практики - сімейний лікар",S461*Законод!$C$9/4*Законод!$J$16,IF(B450="Лікар-педіатр",S461*Законод!$C$9/4*Законод!$J$16,IF(B450="Лікар-терапевт",S461*Законод!$C$9/4*Законод!$J$16,0)))</f>
        <v>0</v>
      </c>
      <c r="AP461" s="189">
        <f>IF(B450="Лікар загальної практики - сімейний лікар",S461*Законод!$C$9/4*Законод!$J$16,IF(B450="Лікар-педіатр",S461*Законод!$C$9/4*Законод!$J$16,IF(B450="Лікар-терапевт",S461*Законод!$C$9/4*Законод!$J$16,0)))</f>
        <v>0</v>
      </c>
      <c r="AQ461" s="189">
        <f>IF(B450="Лікар загальної практики - сімейний лікар",AG461*Законод!$C$9/4*Законод!$J$16,IF(B450="Лікар-педіатр",AG461*Законод!$C$9/4*Законод!$J$16,IF(B450="Лікар-терапевт",AG461*Законод!$C$9/4*Законод!$J$16,0)))</f>
        <v>0</v>
      </c>
      <c r="AR461" s="190">
        <f t="shared" ref="AR461" si="93">SUM(AN461:AQ461)</f>
        <v>0</v>
      </c>
    </row>
    <row r="462" spans="1:44" s="220" customFormat="1" ht="23.45" hidden="1" customHeight="1" thickBot="1" x14ac:dyDescent="0.3">
      <c r="A462" s="216"/>
      <c r="B462" s="217"/>
      <c r="C462" s="217"/>
      <c r="D462" s="217"/>
      <c r="E462" s="217"/>
      <c r="F462" s="218"/>
      <c r="G462" s="219"/>
      <c r="H462" s="219"/>
      <c r="L462" s="221"/>
      <c r="S462" s="221"/>
      <c r="Z462" s="221"/>
      <c r="AG462" s="221"/>
      <c r="AM462" s="222"/>
      <c r="AR462" s="223"/>
    </row>
    <row r="463" spans="1:44" s="164" customFormat="1" ht="24.6" hidden="1" customHeight="1" x14ac:dyDescent="0.3">
      <c r="A463" s="167">
        <f>A450+1</f>
        <v>34</v>
      </c>
      <c r="B463" s="763"/>
      <c r="C463" s="764"/>
      <c r="D463" s="765"/>
      <c r="E463" s="765"/>
      <c r="F463" s="207" t="s">
        <v>422</v>
      </c>
      <c r="G463" s="169">
        <f>IF($B$463="Лікар-педіатр",G466*L463,IF($B$463="Лікар-терапевт","х",IF($B$463="Лікар загальної практики - сімейний лікар",G466*L463,0)))</f>
        <v>0</v>
      </c>
      <c r="H463" s="169">
        <f>IF($B$463="Лікар-педіатр",H466*L463,IF($B$463="Лікар-терапевт","х",IF($B$463="Лікар загальної практики - сімейний лікар",H466*L463,0)))</f>
        <v>0</v>
      </c>
      <c r="I463" s="169">
        <f>IF($B$463="Лікар-педіатр","x",IF($B$463="Лікар-терапевт",I466*L463,IF($B$463="Лікар загальної практики - сімейний лікар",I466*L463,0)))</f>
        <v>0</v>
      </c>
      <c r="J463" s="169">
        <f>IF($B$463="Лікар-педіатр","x",IF($B$463="Лікар-терапевт",J466*L463,IF($B$463="Лікар загальної практики - сімейний лікар",J466*L463,0)))</f>
        <v>0</v>
      </c>
      <c r="K463" s="169">
        <f>IF($B$463="Лікар-педіатр","x",IF($B$463="Лікар-терапевт",K466*L463,IF($B$463="Лікар загальної практики - сімейний лікар",K466*L463,0)))</f>
        <v>0</v>
      </c>
      <c r="L463" s="542"/>
      <c r="M463" s="767"/>
      <c r="N463" s="169">
        <f>IF($B$463="Лікар-педіатр",N466*S463,IF($B$463="Лікар-терапевт","х",IF($B$463="Лікар загальної практики - сімейний лікар",N466*S463,0)))</f>
        <v>0</v>
      </c>
      <c r="O463" s="169">
        <f>IF($B$463="Лікар-педіатр",O466*S463,IF($B$463="Лікар-терапевт","х",IF($B$463="Лікар загальної практики - сімейний лікар",O466*S463,0)))</f>
        <v>0</v>
      </c>
      <c r="P463" s="169">
        <f>IF($B$463="Лікар-педіатр","x",IF($B$463="Лікар-терапевт",P466*S463,IF($B$463="Лікар загальної практики - сімейний лікар",P466*S463,0)))</f>
        <v>0</v>
      </c>
      <c r="Q463" s="169">
        <f>IF($B$463="Лікар-педіатр","x",IF($B$463="Лікар-терапевт",Q466*S463,IF($B$463="Лікар загальної практики - сімейний лікар",Q466*S463,0)))</f>
        <v>0</v>
      </c>
      <c r="R463" s="169">
        <f>IF($B$463="Лікар-педіатр","x",IF($B$463="Лікар-терапевт",R466*S463,IF($B$463="Лікар загальної практики - сімейний лікар",R466*S463,0)))</f>
        <v>0</v>
      </c>
      <c r="S463" s="542"/>
      <c r="T463" s="767"/>
      <c r="U463" s="169">
        <f>IF($B$463="Лікар-педіатр",U466*Z463,IF($B$463="Лікар-терапевт","х",IF($B$463="Лікар загальної практики - сімейний лікар",U466*Z463,0)))</f>
        <v>0</v>
      </c>
      <c r="V463" s="169">
        <f>IF($B$463="Лікар-педіатр",V466*Z463,IF($B$463="Лікар-терапевт","х",IF($B$463="Лікар загальної практики - сімейний лікар",V466*Z463,0)))</f>
        <v>0</v>
      </c>
      <c r="W463" s="169">
        <f>IF($B$463="Лікар-педіатр","x",IF($B$463="Лікар-терапевт",W466*Z463,IF($B$463="Лікар загальної практики - сімейний лікар",W466*Z463,0)))</f>
        <v>0</v>
      </c>
      <c r="X463" s="169">
        <f>IF($B$463="Лікар-педіатр","x",IF($B$463="Лікар-терапевт",X466*Z463,IF($B$463="Лікар загальної практики - сімейний лікар",X466*Z463,0)))</f>
        <v>0</v>
      </c>
      <c r="Y463" s="169">
        <f>IF($B$463="Лікар-педіатр","x",IF($B$463="Лікар-терапевт",Y466*Z463,IF($B$463="Лікар загальної практики - сімейний лікар",Y466*Z463,0)))</f>
        <v>0</v>
      </c>
      <c r="Z463" s="542"/>
      <c r="AA463" s="767"/>
      <c r="AB463" s="169">
        <f>IF($B$463="Лікар-педіатр",AB466*AG463,IF($B$463="Лікар-терапевт","х",IF($B$463="Лікар загальної практики - сімейний лікар",AB466*AG463,0)))</f>
        <v>0</v>
      </c>
      <c r="AC463" s="169">
        <f>IF($B$463="Лікар-педіатр",AC466*AG463,IF($B$463="Лікар-терапевт","х",IF($B$463="Лікар загальної практики - сімейний лікар",AC466*AG463,0)))</f>
        <v>0</v>
      </c>
      <c r="AD463" s="169">
        <f>IF($B$463="Лікар-педіатр","x",IF($B$463="Лікар-терапевт",AD466*AG463,IF($B$463="Лікар загальної практики - сімейний лікар",AD466*AG463,0)))</f>
        <v>0</v>
      </c>
      <c r="AE463" s="169">
        <f>IF($B$463="Лікар-педіатр","x",IF($B$463="Лікар-терапевт",AE466*AG463,IF($B$463="Лікар загальної практики - сімейний лікар",AE466*AG463,0)))</f>
        <v>0</v>
      </c>
      <c r="AF463" s="169">
        <f>IF($B$463="Лікар-педіатр","x",IF($B$463="Лікар-терапевт",AF466*AG463,IF($B$463="Лікар загальної практики - сімейний лікар",AF466*AG463,0)))</f>
        <v>0</v>
      </c>
      <c r="AG463" s="542"/>
      <c r="AH463" s="767"/>
      <c r="AI463" s="525">
        <f>A463</f>
        <v>34</v>
      </c>
      <c r="AJ463" s="770">
        <f>B463</f>
        <v>0</v>
      </c>
      <c r="AK463" s="773">
        <f>C463</f>
        <v>0</v>
      </c>
      <c r="AL463" s="773">
        <f>D463</f>
        <v>0</v>
      </c>
      <c r="AM463" s="760" t="s">
        <v>568</v>
      </c>
      <c r="AN463" s="778">
        <f>SUM(AN468:AN474)</f>
        <v>0</v>
      </c>
      <c r="AO463" s="778">
        <f>SUM(AO468:AO474)</f>
        <v>0</v>
      </c>
      <c r="AP463" s="778">
        <f>SUM(AP468:AP474)</f>
        <v>0</v>
      </c>
      <c r="AQ463" s="778">
        <f>SUM(AQ468:AQ474)</f>
        <v>0</v>
      </c>
      <c r="AR463" s="781">
        <f>SUM(AN463:AQ467)</f>
        <v>0</v>
      </c>
    </row>
    <row r="464" spans="1:44" s="52" customFormat="1" ht="28.15" hidden="1" customHeight="1" x14ac:dyDescent="0.25">
      <c r="A464" s="170"/>
      <c r="B464" s="763"/>
      <c r="C464" s="764"/>
      <c r="D464" s="765"/>
      <c r="E464" s="765"/>
      <c r="F464" s="207" t="s">
        <v>423</v>
      </c>
      <c r="G464" s="169">
        <f>IF($B$463="Лікар-педіатр",G466*L464,IF($B$463="Лікар-терапевт","х",IF($B$463="Лікар загальної практики - сімейний лікар",G466*L464,0)))</f>
        <v>0</v>
      </c>
      <c r="H464" s="169">
        <f>IF($B$463="Лікар-педіатр",H466*L464,IF($B$463="Лікар-терапевт","х",IF($B$463="Лікар загальної практики - сімейний лікар",H466*L464,0)))</f>
        <v>0</v>
      </c>
      <c r="I464" s="169">
        <f>IF($B$463="Лікар-педіатр","x",IF($B$463="Лікар-терапевт",I466*L464,IF($B$463="Лікар загальної практики - сімейний лікар",I466*L464,0)))</f>
        <v>0</v>
      </c>
      <c r="J464" s="169">
        <f>IF($B$463="Лікар-педіатр","x",IF($B$463="Лікар-терапевт",J466*L464,IF($B$463="Лікар загальної практики - сімейний лікар",J466*L464,0)))</f>
        <v>0</v>
      </c>
      <c r="K464" s="169">
        <f>IF($B$463="Лікар-педіатр","x",IF($B$463="Лікар-терапевт",K466*L464,IF($B$463="Лікар загальної практики - сімейний лікар",K466*L464,0)))</f>
        <v>0</v>
      </c>
      <c r="L464" s="542"/>
      <c r="M464" s="767"/>
      <c r="N464" s="169">
        <f>IF($B$463="Лікар-педіатр",N466*S464,IF($B$463="Лікар-терапевт","х",IF($B$463="Лікар загальної практики - сімейний лікар",N466*S464,0)))</f>
        <v>0</v>
      </c>
      <c r="O464" s="169">
        <f>IF($B$463="Лікар-педіатр",O466*S464,IF($B$463="Лікар-терапевт","х",IF($B$463="Лікар загальної практики - сімейний лікар",O466*S464,0)))</f>
        <v>0</v>
      </c>
      <c r="P464" s="169">
        <f>IF($B$463="Лікар-педіатр","x",IF($B$463="Лікар-терапевт",P466*S464,IF($B$463="Лікар загальної практики - сімейний лікар",P466*S464,0)))</f>
        <v>0</v>
      </c>
      <c r="Q464" s="169">
        <f>IF($B$463="Лікар-педіатр","x",IF($B$463="Лікар-терапевт",Q466*S464,IF($B$463="Лікар загальної практики - сімейний лікар",Q466*S464,0)))</f>
        <v>0</v>
      </c>
      <c r="R464" s="169">
        <f>IF($B$463="Лікар-педіатр","x",IF($B$463="Лікар-терапевт",R466*S464,IF($B$463="Лікар загальної практики - сімейний лікар",R466*S464,0)))</f>
        <v>0</v>
      </c>
      <c r="S464" s="542"/>
      <c r="T464" s="767"/>
      <c r="U464" s="169">
        <f>IF($B$463="Лікар-педіатр",U466*Z464,IF($B$463="Лікар-терапевт","х",IF($B$463="Лікар загальної практики - сімейний лікар",U466*Z464,0)))</f>
        <v>0</v>
      </c>
      <c r="V464" s="169">
        <f>IF($B$463="Лікар-педіатр",V466*Z464,IF($B$463="Лікар-терапевт","х",IF($B$463="Лікар загальної практики - сімейний лікар",V466*Z464,0)))</f>
        <v>0</v>
      </c>
      <c r="W464" s="169">
        <f>IF($B$463="Лікар-педіатр","x",IF($B$463="Лікар-терапевт",W466*Z464,IF($B$463="Лікар загальної практики - сімейний лікар",W466*Z464,0)))</f>
        <v>0</v>
      </c>
      <c r="X464" s="169">
        <f>IF($B$463="Лікар-педіатр","x",IF($B$463="Лікар-терапевт",X466*Z464,IF($B$463="Лікар загальної практики - сімейний лікар",X466*Z464,0)))</f>
        <v>0</v>
      </c>
      <c r="Y464" s="169">
        <f>IF($B$463="Лікар-педіатр","x",IF($B$463="Лікар-терапевт",Y466*Z464,IF($B$463="Лікар загальної практики - сімейний лікар",Y466*Z464,0)))</f>
        <v>0</v>
      </c>
      <c r="Z464" s="542"/>
      <c r="AA464" s="767"/>
      <c r="AB464" s="169">
        <f>IF($B$463="Лікар-педіатр",AB466*AG464,IF($B$463="Лікар-терапевт","х",IF($B$463="Лікар загальної практики - сімейний лікар",AB466*AG464,0)))</f>
        <v>0</v>
      </c>
      <c r="AC464" s="169">
        <f>IF($B$463="Лікар-педіатр",AC466*AG464,IF($B$463="Лікар-терапевт","х",IF($B$463="Лікар загальної практики - сімейний лікар",AC466*AG464,0)))</f>
        <v>0</v>
      </c>
      <c r="AD464" s="169">
        <f>IF($B$463="Лікар-педіатр","x",IF($B$463="Лікар-терапевт",AD466*AG464,IF($B$463="Лікар загальної практики - сімейний лікар",AD466*AG464,0)))</f>
        <v>0</v>
      </c>
      <c r="AE464" s="169">
        <f>IF($B$463="Лікар-педіатр","x",IF($B$463="Лікар-терапевт",AE466*AG464,IF($B$463="Лікар загальної практики - сімейний лікар",AE466*AG464,0)))</f>
        <v>0</v>
      </c>
      <c r="AF464" s="169">
        <f>IF($B$463="Лікар-педіатр","x",IF($B$463="Лікар-терапевт",AF466*AG464,IF($B$463="Лікар загальної практики - сімейний лікар",AF466*AG464,0)))</f>
        <v>0</v>
      </c>
      <c r="AG464" s="542"/>
      <c r="AH464" s="767"/>
      <c r="AI464" s="171"/>
      <c r="AJ464" s="771"/>
      <c r="AK464" s="774"/>
      <c r="AL464" s="774"/>
      <c r="AM464" s="761"/>
      <c r="AN464" s="779"/>
      <c r="AO464" s="779"/>
      <c r="AP464" s="779"/>
      <c r="AQ464" s="779"/>
      <c r="AR464" s="782"/>
    </row>
    <row r="465" spans="1:44" s="92" customFormat="1" ht="31.15" hidden="1" customHeight="1" x14ac:dyDescent="0.25">
      <c r="A465" s="213"/>
      <c r="B465" s="763"/>
      <c r="C465" s="764"/>
      <c r="D465" s="765"/>
      <c r="E465" s="765"/>
      <c r="F465" s="214" t="s">
        <v>424</v>
      </c>
      <c r="G465" s="172">
        <f>IF(B463="Лікар загальної практики - сімейний лікар"," ",IF(B463="Лікар-педіатр"," ",IF(B463="Лікар-терапевт","х",0)))</f>
        <v>0</v>
      </c>
      <c r="H465" s="172">
        <f>IF(B463="Лікар загальної практики - сімейний лікар"," ",IF(B463="Лікар-педіатр"," ",IF(B463="Лікар-терапевт","х",0)))</f>
        <v>0</v>
      </c>
      <c r="I465" s="172">
        <f>IF(B463="Лікар загальної практики - сімейний лікар"," ",IF(B463="Лікар-педіатр","х",IF(B463="Лікар-терапевт"," ",0)))</f>
        <v>0</v>
      </c>
      <c r="J465" s="172">
        <f>IF(B463="Лікар загальної практики - сімейний лікар"," ",IF(B463="Лікар-педіатр","х",IF(B463="Лікар-терапевт"," ",0)))</f>
        <v>0</v>
      </c>
      <c r="K465" s="172">
        <f>IF(B463="Лікар загальної практики - сімейний лікар"," ",IF(B463="Лікар-педіатр","х",IF(B463="Лікар-терапевт"," ",0)))</f>
        <v>0</v>
      </c>
      <c r="L465" s="173">
        <f>SUM(G465:K465)</f>
        <v>0</v>
      </c>
      <c r="M465" s="767"/>
      <c r="N465" s="172">
        <f>IF(B463="Лікар загальної практики - сімейний лікар"," ",IF(B463="Лікар-педіатр"," ",IF(B463="Лікар-терапевт","х",0)))</f>
        <v>0</v>
      </c>
      <c r="O465" s="172">
        <f>IF(B463="Лікар загальної практики - сімейний лікар"," ",IF(B463="Лікар-педіатр"," ",IF(B463="Лікар-терапевт","х",0)))</f>
        <v>0</v>
      </c>
      <c r="P465" s="172">
        <f>IF(B463="Лікар загальної практики - сімейний лікар"," ",IF(B463="Лікар-педіатр","х",IF(B463="Лікар-терапевт"," ",0)))</f>
        <v>0</v>
      </c>
      <c r="Q465" s="172">
        <f>IF(B463="Лікар загальної практики - сімейний лікар"," ",IF(B463="Лікар-педіатр","х",IF(B463="Лікар-терапевт"," ",0)))</f>
        <v>0</v>
      </c>
      <c r="R465" s="172">
        <f>IF(B463="Лікар загальної практики - сімейний лікар"," ",IF(B463="Лікар-педіатр","х",IF(B463="Лікар-терапевт"," ",0)))</f>
        <v>0</v>
      </c>
      <c r="S465" s="173">
        <f>SUM(N465:R465)</f>
        <v>0</v>
      </c>
      <c r="T465" s="767"/>
      <c r="U465" s="172">
        <f>IF(B463="Лікар загальної практики - сімейний лікар"," ",IF(B463="Лікар-педіатр"," ",IF(B463="Лікар-терапевт","х",0)))</f>
        <v>0</v>
      </c>
      <c r="V465" s="172">
        <f>IF(B463="Лікар загальної практики - сімейний лікар"," ",IF(B463="Лікар-педіатр"," ",IF(B463="Лікар-терапевт","х",0)))</f>
        <v>0</v>
      </c>
      <c r="W465" s="172">
        <f>IF(B463="Лікар загальної практики - сімейний лікар"," ",IF(B463="Лікар-педіатр","х",IF(B463="Лікар-терапевт"," ",0)))</f>
        <v>0</v>
      </c>
      <c r="X465" s="172">
        <f>IF(B463="Лікар загальної практики - сімейний лікар"," ",IF(B463="Лікар-педіатр","х",IF(B463="Лікар-терапевт"," ",0)))</f>
        <v>0</v>
      </c>
      <c r="Y465" s="172">
        <f>IF(B463="Лікар загальної практики - сімейний лікар"," ",IF(B463="Лікар-педіатр","х",IF(B463="Лікар-терапевт"," ",0)))</f>
        <v>0</v>
      </c>
      <c r="Z465" s="173">
        <f>SUM(U465:Y465)</f>
        <v>0</v>
      </c>
      <c r="AA465" s="767"/>
      <c r="AB465" s="172">
        <f>IF(B463="Лікар загальної практики - сімейний лікар"," ",IF(B463="Лікар-педіатр"," ",IF(B463="Лікар-терапевт","х",0)))</f>
        <v>0</v>
      </c>
      <c r="AC465" s="172">
        <f>IF(B463="Лікар загальної практики - сімейний лікар"," ",IF(B463="Лікар-педіатр"," ",IF(B463="Лікар-терапевт","х",0)))</f>
        <v>0</v>
      </c>
      <c r="AD465" s="172">
        <f>IF(B463="Лікар загальної практики - сімейний лікар"," ",IF(B463="Лікар-педіатр","х",IF(B463="Лікар-терапевт"," ",0)))</f>
        <v>0</v>
      </c>
      <c r="AE465" s="172">
        <f>IF(B463="Лікар загальної практики - сімейний лікар"," ",IF(B463="Лікар-педіатр","х",IF(B463="Лікар-терапевт"," ",0)))</f>
        <v>0</v>
      </c>
      <c r="AF465" s="172">
        <f>IF(B463="Лікар загальної практики - сімейний лікар"," ",IF(B463="Лікар-педіатр","х",IF(B463="Лікар-терапевт"," ",0)))</f>
        <v>0</v>
      </c>
      <c r="AG465" s="173">
        <f>SUM(AB465:AF465)</f>
        <v>0</v>
      </c>
      <c r="AH465" s="767"/>
      <c r="AI465" s="215"/>
      <c r="AJ465" s="771"/>
      <c r="AK465" s="774"/>
      <c r="AL465" s="774"/>
      <c r="AM465" s="761"/>
      <c r="AN465" s="779"/>
      <c r="AO465" s="779"/>
      <c r="AP465" s="779"/>
      <c r="AQ465" s="779"/>
      <c r="AR465" s="782"/>
    </row>
    <row r="466" spans="1:44" s="52" customFormat="1" ht="31.9" hidden="1" customHeight="1" thickBot="1" x14ac:dyDescent="0.3">
      <c r="A466" s="170"/>
      <c r="B466" s="763"/>
      <c r="C466" s="764"/>
      <c r="D466" s="765"/>
      <c r="E466" s="765"/>
      <c r="F466" s="209" t="s">
        <v>161</v>
      </c>
      <c r="G466" s="176">
        <f>IF($B$463="Лікар-педіатр",G465/L465,IF($B$463="Лікар-терапевт","х",IF($B$463="Лікар загальної практики - сімейний лікар",G465/L465,0)))</f>
        <v>0</v>
      </c>
      <c r="H466" s="176">
        <f>IF($B$463="Лікар-педіатр",H465/L465,IF($B$463="Лікар-терапевт","х",IF($B$463="Лікар загальної практики - сімейний лікар",H465/L465,0)))</f>
        <v>0</v>
      </c>
      <c r="I466" s="176">
        <f>IF($B$463="Лікар-педіатр","x",IF($B$463="Лікар-терапевт",I465/L465,IF($B$463="Лікар загальної практики - сімейний лікар",I465/L465,0)))</f>
        <v>0</v>
      </c>
      <c r="J466" s="176">
        <f>IF($B$463="Лікар-педіатр","x",IF($B$463="Лікар-терапевт",J465/L465,IF($B$463="Лікар загальної практики - сімейний лікар",J465/L465,0)))</f>
        <v>0</v>
      </c>
      <c r="K466" s="176">
        <f>IF($B$463="Лікар-педіатр","x",IF($B$463="Лікар-терапевт",K465/L465,IF($B$463="Лікар загальної практики - сімейний лікар",K465/L465,0)))</f>
        <v>0</v>
      </c>
      <c r="L466" s="176">
        <f>SUM(G466:K466)</f>
        <v>0</v>
      </c>
      <c r="M466" s="767"/>
      <c r="N466" s="176">
        <f>IF($B$463="Лікар-педіатр",N465/S465,IF($B$463="Лікар-терапевт","х",IF($B$463="Лікар загальної практики - сімейний лікар",N465/S465,0)))</f>
        <v>0</v>
      </c>
      <c r="O466" s="176">
        <f>IF($B$463="Лікар-педіатр",O465/S465,IF($B$463="Лікар-терапевт","х",IF($B$463="Лікар загальної практики - сімейний лікар",O465/S465,0)))</f>
        <v>0</v>
      </c>
      <c r="P466" s="176">
        <f>IF($B$463="Лікар-педіатр","x",IF($B$463="Лікар-терапевт",P465/S465,IF($B$463="Лікар загальної практики - сімейний лікар",P465/S465,0)))</f>
        <v>0</v>
      </c>
      <c r="Q466" s="176">
        <f>IF($B$463="Лікар-педіатр","x",IF($B$463="Лікар-терапевт",Q465/S465,IF($B$463="Лікар загальної практики - сімейний лікар",Q465/S465,0)))</f>
        <v>0</v>
      </c>
      <c r="R466" s="176">
        <f>IF($B$463="Лікар-педіатр","x",IF($B$463="Лікар-терапевт",R465/S465,IF($B$463="Лікар загальної практики - сімейний лікар",R465/S465,0)))</f>
        <v>0</v>
      </c>
      <c r="S466" s="176">
        <f>SUM(N466:R466)</f>
        <v>0</v>
      </c>
      <c r="T466" s="767"/>
      <c r="U466" s="176">
        <f>IF($B$463="Лікар-педіатр",U465/Z465,IF($B$463="Лікар-терапевт","х",IF($B$463="Лікар загальної практики - сімейний лікар",U465/Z465,0)))</f>
        <v>0</v>
      </c>
      <c r="V466" s="176">
        <f>IF($B$463="Лікар-педіатр",V465/Z465,IF($B$463="Лікар-терапевт","х",IF($B$463="Лікар загальної практики - сімейний лікар",V465/Z465,0)))</f>
        <v>0</v>
      </c>
      <c r="W466" s="176">
        <f>IF($B$463="Лікар-педіатр","x",IF($B$463="Лікар-терапевт",W465/Z465,IF($B$463="Лікар загальної практики - сімейний лікар",W465/Z465,0)))</f>
        <v>0</v>
      </c>
      <c r="X466" s="176">
        <f>IF($B$463="Лікар-педіатр","x",IF($B$463="Лікар-терапевт",X465/Z465,IF($B$463="Лікар загальної практики - сімейний лікар",X465/Z465,0)))</f>
        <v>0</v>
      </c>
      <c r="Y466" s="176">
        <f>IF($B$463="Лікар-педіатр","x",IF($B$463="Лікар-терапевт",Y465/Z465,IF($B$463="Лікар загальної практики - сімейний лікар",Y465/Z465,0)))</f>
        <v>0</v>
      </c>
      <c r="Z466" s="176">
        <f>SUM(U466:Y466)</f>
        <v>0</v>
      </c>
      <c r="AA466" s="767"/>
      <c r="AB466" s="176">
        <f>IF($B$463="Лікар-педіатр",AB465/AG465,IF($B$463="Лікар-терапевт","х",IF($B$463="Лікар загальної практики - сімейний лікар",AB465/AG465,0)))</f>
        <v>0</v>
      </c>
      <c r="AC466" s="176">
        <f>IF($B$463="Лікар-педіатр",AC465/AG465,IF($B$463="Лікар-терапевт","х",IF($B$463="Лікар загальної практики - сімейний лікар",AC465/AG465,0)))</f>
        <v>0</v>
      </c>
      <c r="AD466" s="176">
        <f>IF($B$463="Лікар-педіатр","x",IF($B$463="Лікар-терапевт",AD465/AG465,IF($B$463="Лікар загальної практики - сімейний лікар",AD465/AG465,0)))</f>
        <v>0</v>
      </c>
      <c r="AE466" s="176">
        <f>IF($B$463="Лікар-педіатр","x",IF($B$463="Лікар-терапевт",AE465/AG465,IF($B$463="Лікар загальної практики - сімейний лікар",AE465/AG465,0)))</f>
        <v>0</v>
      </c>
      <c r="AF466" s="176">
        <f>IF($B$463="Лікар-педіатр","x",IF($B$463="Лікар-терапевт",AF465/AG465,IF($B$463="Лікар загальної практики - сімейний лікар",AF465/AG465,0)))</f>
        <v>0</v>
      </c>
      <c r="AG466" s="176">
        <f>SUM(AB466:AF466)</f>
        <v>0</v>
      </c>
      <c r="AH466" s="767"/>
      <c r="AI466" s="174"/>
      <c r="AJ466" s="771"/>
      <c r="AK466" s="774"/>
      <c r="AL466" s="774"/>
      <c r="AM466" s="761"/>
      <c r="AN466" s="779"/>
      <c r="AO466" s="779"/>
      <c r="AP466" s="779"/>
      <c r="AQ466" s="779"/>
      <c r="AR466" s="782"/>
    </row>
    <row r="467" spans="1:44" s="52" customFormat="1" ht="45" hidden="1" customHeight="1" thickBot="1" x14ac:dyDescent="0.3">
      <c r="A467" s="170"/>
      <c r="B467" s="763"/>
      <c r="C467" s="764"/>
      <c r="D467" s="765"/>
      <c r="E467" s="766"/>
      <c r="F467" s="177" t="s">
        <v>425</v>
      </c>
      <c r="G467" s="178">
        <f>IF($B$463="Лікар загальної практики - сімейний лікар",AVERAGE(G463:G465),IF($B$463="Лікар-педіатр",AVERAGE(G463:G465),IF($B$463="Лікар-терапевт","х",0)))</f>
        <v>0</v>
      </c>
      <c r="H467" s="178">
        <f>IF($B$463="Лікар загальної практики - сімейний лікар",AVERAGE(H463:H465),IF($B$463="Лікар-педіатр",AVERAGE(H463:H465),IF($B$463="Лікар-терапевт","х",0)))</f>
        <v>0</v>
      </c>
      <c r="I467" s="178">
        <f>IF($B$463="Лікар загальної практики - сімейний лікар",AVERAGE(I463:I465),IF($B$463="Лікар-педіатр","x",IF($B$463="Лікар-терапевт",AVERAGE(I463:I465),0)))</f>
        <v>0</v>
      </c>
      <c r="J467" s="178">
        <f>IF($B$463="Лікар загальної практики - сімейний лікар",AVERAGE(J463:J465),IF($B$463="Лікар-педіатр","x",IF($B$463="Лікар-терапевт",AVERAGE(J463:J465),0)))</f>
        <v>0</v>
      </c>
      <c r="K467" s="178">
        <f>IF($B$463="Лікар загальної практики - сімейний лікар",AVERAGE(K463:K465),IF($B$463="Лікар-педіатр","x",IF($B$463="Лікар-терапевт",AVERAGE(K463:K465),0)))</f>
        <v>0</v>
      </c>
      <c r="L467" s="179">
        <f>SUM(G467:K467)</f>
        <v>0</v>
      </c>
      <c r="M467" s="768"/>
      <c r="N467" s="178">
        <f>IF($B$463="Лікар загальної практики - сімейний лікар",AVERAGE(N463:N465),IF($B$463="Лікар-педіатр",AVERAGE(N463:N465),IF($B$463="Лікар-терапевт","х",0)))</f>
        <v>0</v>
      </c>
      <c r="O467" s="178">
        <f>IF($B$463="Лікар загальної практики - сімейний лікар",AVERAGE(O463:O465),IF($B$463="Лікар-педіатр",AVERAGE(O463:O465),IF($B$463="Лікар-терапевт","х",0)))</f>
        <v>0</v>
      </c>
      <c r="P467" s="178">
        <f>IF($B$463="Лікар загальної практики - сімейний лікар",AVERAGE(P463:P465),IF($B$463="Лікар-педіатр","x",IF($B$463="Лікар-терапевт",AVERAGE(P463:P465),0)))</f>
        <v>0</v>
      </c>
      <c r="Q467" s="178">
        <f>IF($B$463="Лікар загальної практики - сімейний лікар",AVERAGE(Q463:Q465),IF($B$463="Лікар-педіатр","x",IF($B$463="Лікар-терапевт",AVERAGE(Q463:Q465),0)))</f>
        <v>0</v>
      </c>
      <c r="R467" s="178">
        <f>IF($B$463="Лікар загальної практики - сімейний лікар",AVERAGE(R463:R465),IF($B$463="Лікар-педіатр","x",IF($B$463="Лікар-терапевт",AVERAGE(R463:R465),0)))</f>
        <v>0</v>
      </c>
      <c r="S467" s="179">
        <f>SUM(N467:R467)</f>
        <v>0</v>
      </c>
      <c r="T467" s="768"/>
      <c r="U467" s="178">
        <f>IF($B$463="Лікар загальної практики - сімейний лікар",AVERAGE(U463:U465),IF($B$463="Лікар-педіатр",AVERAGE(U463:U465),IF($B$463="Лікар-терапевт","х",0)))</f>
        <v>0</v>
      </c>
      <c r="V467" s="178">
        <f>IF($B$463="Лікар загальної практики - сімейний лікар",AVERAGE(V463:V465),IF($B$463="Лікар-педіатр",AVERAGE(V463:V465),IF($B$463="Лікар-терапевт","х",0)))</f>
        <v>0</v>
      </c>
      <c r="W467" s="178">
        <f>IF($B$463="Лікар загальної практики - сімейний лікар",AVERAGE(W463:W465),IF($B$463="Лікар-педіатр","x",IF($B$463="Лікар-терапевт",AVERAGE(W463:W465),0)))</f>
        <v>0</v>
      </c>
      <c r="X467" s="178">
        <f>IF($B$463="Лікар загальної практики - сімейний лікар",AVERAGE(X463:X465),IF($B$463="Лікар-педіатр","x",IF($B$463="Лікар-терапевт",AVERAGE(X463:X465),0)))</f>
        <v>0</v>
      </c>
      <c r="Y467" s="178">
        <f>IF($B$463="Лікар загальної практики - сімейний лікар",AVERAGE(Y463:Y465),IF($B$463="Лікар-педіатр","x",IF($B$463="Лікар-терапевт",AVERAGE(Y463:Y465),0)))</f>
        <v>0</v>
      </c>
      <c r="Z467" s="179">
        <f>SUM(U467:Y467)</f>
        <v>0</v>
      </c>
      <c r="AA467" s="768"/>
      <c r="AB467" s="178">
        <f>IF($B$463="Лікар загальної практики - сімейний лікар",AVERAGE(AB463:AB465),IF($B$463="Лікар-педіатр",AVERAGE(AB463:AB465),IF($B$463="Лікар-терапевт","х",0)))</f>
        <v>0</v>
      </c>
      <c r="AC467" s="178">
        <f>IF($B$463="Лікар загальної практики - сімейний лікар",AVERAGE(AC463:AC465),IF($B$463="Лікар-педіатр",AVERAGE(AC463:AC465),IF($B$463="Лікар-терапевт","х",0)))</f>
        <v>0</v>
      </c>
      <c r="AD467" s="178">
        <f>IF($B$463="Лікар загальної практики - сімейний лікар",AVERAGE(AD463:AD465),IF($B$463="Лікар-педіатр","x",IF($B$463="Лікар-терапевт",AVERAGE(AD463:AD465),0)))</f>
        <v>0</v>
      </c>
      <c r="AE467" s="178">
        <f>IF($B$463="Лікар загальної практики - сімейний лікар",AVERAGE(AE463:AE465),IF($B$463="Лікар-педіатр","x",IF($B$463="Лікар-терапевт",AVERAGE(AE463:AE465),0)))</f>
        <v>0</v>
      </c>
      <c r="AF467" s="178">
        <f>IF($B$463="Лікар загальної практики - сімейний лікар",AVERAGE(AF463:AF465),IF($B$463="Лікар-педіатр","x",IF($B$463="Лікар-терапевт",AVERAGE(AF463:AF465),0)))</f>
        <v>0</v>
      </c>
      <c r="AG467" s="179">
        <f>SUM(AB467:AF467)</f>
        <v>0</v>
      </c>
      <c r="AH467" s="769"/>
      <c r="AI467" s="174"/>
      <c r="AJ467" s="771"/>
      <c r="AK467" s="774"/>
      <c r="AL467" s="774"/>
      <c r="AM467" s="762"/>
      <c r="AN467" s="780"/>
      <c r="AO467" s="780"/>
      <c r="AP467" s="780"/>
      <c r="AQ467" s="780"/>
      <c r="AR467" s="783"/>
    </row>
    <row r="468" spans="1:44" s="52" customFormat="1" ht="40.5" hidden="1" x14ac:dyDescent="0.25">
      <c r="A468" s="170"/>
      <c r="B468" s="763"/>
      <c r="C468" s="764"/>
      <c r="D468" s="765"/>
      <c r="E468" s="765"/>
      <c r="F468" s="210" t="str">
        <f>IF(B463="Лікар-педіатр",Законод!$C$17,IF(B463="Лікар загальної практики - сімейний лікар",Законод!$C$21,IF(B463="Лікар-терапевт",Законод!$C$25,"х")))</f>
        <v>х</v>
      </c>
      <c r="G468" s="181">
        <f>IF($B$463="Лікар загальної практики - сімейний лікар",IF(L467&lt;=Законод!$C$22,G467,Законод!$C$22*'01_Доходи'!G466),IF($B$463="Лікар-педіатр",IF(L467&lt;=Законод!$C$18,G467,Законод!$C$18*'01_Доходи'!G466),IF($B$463="Лікар-терапевт","x",0)))</f>
        <v>0</v>
      </c>
      <c r="H468" s="181">
        <f>IF($B$463="Лікар загальної практики - сімейний лікар",IF(L467&lt;=Законод!$C$22,H467,Законод!$C$22*'01_Доходи'!H466),IF($B$463="Лікар-педіатр",IF(L467&lt;=Законод!$C$18,H467,Законод!$C$18*'01_Доходи'!H466),IF($B$463="Лікар-терапевт","x",0)))</f>
        <v>0</v>
      </c>
      <c r="I468" s="181">
        <f>IF($B$463="Лікар загальної практики - сімейний лікар",IF(L467&lt;=Законод!$C$22,I467,Законод!$C$22*'01_Доходи'!I466),IF($B$463="Лікар-педіатр","x",IF($B$463="Лікар-терапевт",IF(L467&lt;=Законод!$C$26,I467,Законод!$C$26*'01_Доходи'!I466),0)))</f>
        <v>0</v>
      </c>
      <c r="J468" s="181">
        <f>IF($B$463="Лікар загальної практики - сімейний лікар",IF(L467&lt;=Законод!$C$22,J467,Законод!$C$22*'01_Доходи'!J466),IF($B$463="Лікар-педіатр","x",IF($B$463="Лікар-терапевт",IF(L467&lt;=Законод!$C$26,J467,Законод!$C$26*'01_Доходи'!J466),0)))</f>
        <v>0</v>
      </c>
      <c r="K468" s="181">
        <f>IF($B$463="Лікар загальної практики - сімейний лікар",IF(L467&lt;=Законод!$C$22,K467,Законод!$C$22*'01_Доходи'!K466),IF($B$463="Лікар-педіатр","x",IF($B$463="Лікар-терапевт",IF(L467&lt;=Законод!$C$26,K467,Законод!$C$26*'01_Доходи'!K466),0)))</f>
        <v>0</v>
      </c>
      <c r="L468" s="182">
        <f>SUM(G468:K468)</f>
        <v>0</v>
      </c>
      <c r="M468" s="767"/>
      <c r="N468" s="181">
        <f>IF($B$463="Лікар загальної практики - сімейний лікар",IF(S467&lt;=Законод!$C$22,N467,Законод!$C$22*'01_Доходи'!N466),IF($B$463="Лікар-педіатр",IF(S467&lt;=Законод!$C$18,N467,Законод!$C$18*'01_Доходи'!N466),IF($B$463="Лікар-терапевт","x",0)))</f>
        <v>0</v>
      </c>
      <c r="O468" s="181">
        <f>IF($B$463="Лікар загальної практики - сімейний лікар",IF(S467&lt;=Законод!$C$22,O467,Законод!$C$22*'01_Доходи'!O466),IF($B$463="Лікар-педіатр",IF(S467&lt;=Законод!$C$18,O467,Законод!$C$18*'01_Доходи'!O466),IF($B$463="Лікар-терапевт","x",0)))</f>
        <v>0</v>
      </c>
      <c r="P468" s="181">
        <f>IF($B$463="Лікар загальної практики - сімейний лікар",IF(S467&lt;=Законод!$C$22,P467,Законод!$C$22*'01_Доходи'!P466),IF($B$463="Лікар-педіатр","x",IF($B$463="Лікар-терапевт",IF(S467&lt;=Законод!$C$26,P467,Законод!$C$26*'01_Доходи'!P466),0)))</f>
        <v>0</v>
      </c>
      <c r="Q468" s="181">
        <f>IF($B$463="Лікар загальної практики - сімейний лікар",IF(S467&lt;=Законод!$C$22,Q467,Законод!$C$22*'01_Доходи'!Q466),IF($B$463="Лікар-педіатр","x",IF($B$463="Лікар-терапевт",IF(S467&lt;=Законод!$C$26,Q467,Законод!$C$26*'01_Доходи'!Q466),0)))</f>
        <v>0</v>
      </c>
      <c r="R468" s="181">
        <f>IF($B$463="Лікар загальної практики - сімейний лікар",IF(S467&lt;=Законод!$C$22,R467,Законод!$C$22*'01_Доходи'!R466),IF($B$463="Лікар-педіатр","x",IF($B$463="Лікар-терапевт",IF(S467&lt;=Законод!$C$26,R467,Законод!$C$26*'01_Доходи'!R466),0)))</f>
        <v>0</v>
      </c>
      <c r="S468" s="182">
        <f>SUM(N468:R468)</f>
        <v>0</v>
      </c>
      <c r="T468" s="767"/>
      <c r="U468" s="181">
        <f>IF($B$463="Лікар загальної практики - сімейний лікар",IF(Z467&lt;=Законод!$C$22,U467,Законод!$C$22*'01_Доходи'!U466),IF($B$463="Лікар-педіатр",IF(Z467&lt;=Законод!$C$18,U467,Законод!$C$18*'01_Доходи'!U466),IF($B$463="Лікар-терапевт","x",0)))</f>
        <v>0</v>
      </c>
      <c r="V468" s="181">
        <f>IF($B$463="Лікар загальної практики - сімейний лікар",IF(Z467&lt;=Законод!$C$22,V467,Законод!$C$22*'01_Доходи'!V466),IF($B$463="Лікар-педіатр",IF(Z467&lt;=Законод!$C$18,V467,Законод!$C$18*'01_Доходи'!V466),IF($B$463="Лікар-терапевт","x",0)))</f>
        <v>0</v>
      </c>
      <c r="W468" s="181">
        <f>IF($B$463="Лікар загальної практики - сімейний лікар",IF(Z467&lt;=Законод!$C$22,W467,Законод!$C$22*'01_Доходи'!W466),IF($B$463="Лікар-педіатр","x",IF($B$463="Лікар-терапевт",IF(Z467&lt;=Законод!$C$26,W467,Законод!$C$26*'01_Доходи'!W466),0)))</f>
        <v>0</v>
      </c>
      <c r="X468" s="181">
        <f>IF($B$463="Лікар загальної практики - сімейний лікар",IF(Z467&lt;=Законод!$C$22,X467,Законод!$C$22*'01_Доходи'!X466),IF($B$463="Лікар-педіатр","x",IF($B$463="Лікар-терапевт",IF(Z467&lt;=Законод!$C$26,X467,Законод!$C$26*'01_Доходи'!X466),0)))</f>
        <v>0</v>
      </c>
      <c r="Y468" s="181">
        <f>IF($B$463="Лікар загальної практики - сімейний лікар",IF(Z467&lt;=Законод!$C$22,Y467,Законод!$C$22*'01_Доходи'!Y466),IF($B$463="Лікар-педіатр","x",IF($B$463="Лікар-терапевт",IF(Z467&lt;=Законод!$C$26,Y467,Законод!$C$26*'01_Доходи'!Y466),0)))</f>
        <v>0</v>
      </c>
      <c r="Z468" s="182">
        <f>SUM(U468:Y468)</f>
        <v>0</v>
      </c>
      <c r="AA468" s="767"/>
      <c r="AB468" s="181">
        <f>IF($B$463="Лікар загальної практики - сімейний лікар",IF(AG467&lt;=Законод!$C$22,AB467,Законод!$C$22*'01_Доходи'!AB466),IF($B$463="Лікар-педіатр",IF(AG467&lt;=Законод!$C$18,AB467,Законод!$C$18*'01_Доходи'!AB466),IF($B$463="Лікар-терапевт","x",0)))</f>
        <v>0</v>
      </c>
      <c r="AC468" s="181">
        <f>IF($B$463="Лікар загальної практики - сімейний лікар",IF(AG467&lt;=Законод!$C$22,AC467,Законод!$C$22*'01_Доходи'!AC466),IF($B$463="Лікар-педіатр",IF(AG467&lt;=Законод!$C$18,AC467,Законод!$C$18*'01_Доходи'!AC466),IF($B$463="Лікар-терапевт","x",0)))</f>
        <v>0</v>
      </c>
      <c r="AD468" s="181">
        <f>IF($B$463="Лікар загальної практики - сімейний лікар",IF(AG467&lt;=Законод!$C$22,AD467,Законод!$C$22*'01_Доходи'!AD466),IF($B$463="Лікар-педіатр","x",IF($B$463="Лікар-терапевт",IF(AG467&lt;=Законод!$C$26,AD467,Законод!$C$26*'01_Доходи'!AD466),0)))</f>
        <v>0</v>
      </c>
      <c r="AE468" s="181">
        <f>IF($B$463="Лікар загальної практики - сімейний лікар",IF(AG467&lt;=Законод!$C$22,AE467,Законод!$C$22*'01_Доходи'!AE466),IF($B$463="Лікар-педіатр","x",IF($B$463="Лікар-терапевт",IF(AG467&lt;=Законод!$C$26,AE467,Законод!$C$26*'01_Доходи'!AE466),0)))</f>
        <v>0</v>
      </c>
      <c r="AF468" s="181">
        <f>IF($B$463="Лікар загальної практики - сімейний лікар",IF(AG467&lt;=Законод!$C$22,AF467,Законод!$C$22*'01_Доходи'!AF466),IF($B$463="Лікар-педіатр","x",IF($B$463="Лікар-терапевт",IF(AG467&lt;=Законод!$C$26,AF467,Законод!$C$26*'01_Доходи'!AF466),0)))</f>
        <v>0</v>
      </c>
      <c r="AG468" s="182">
        <f>SUM(AB468:AF468)</f>
        <v>0</v>
      </c>
      <c r="AH468" s="767"/>
      <c r="AI468" s="174"/>
      <c r="AJ468" s="771"/>
      <c r="AK468" s="774"/>
      <c r="AL468" s="774"/>
      <c r="AM468" s="318" t="s">
        <v>186</v>
      </c>
      <c r="AN468" s="183">
        <f>IF(B463="Лікар загальної практики - сімейний лікар",G468*Законод!$C$11+'01_Доходи'!H468*Законод!$D$11+'01_Доходи'!I468*Законод!$E$11+'01_Доходи'!J468*Законод!$F$11+'01_Доходи'!K468*Законод!$G$11,IF(B463="Лікар-педіатр",G468*Законод!$C$11+'01_Доходи'!H468*Законод!$D$11,IF(B463="Лікар-терапевт",'01_Доходи'!I468*Законод!$E$11+'01_Доходи'!J468*Законод!$F$11+'01_Доходи'!K468*Законод!$G$11,0)))</f>
        <v>0</v>
      </c>
      <c r="AO468" s="183">
        <f>IF(B463="Лікар загальної практики - сімейний лікар",N468*Законод!$C$11+'01_Доходи'!O468*Законод!$D$11+'01_Доходи'!P468*Законод!$E$11+'01_Доходи'!Q468*Законод!$F$11+'01_Доходи'!R468*Законод!$G$11,IF(B463="Лікар-педіатр",N468*Законод!$C$11+'01_Доходи'!O468*Законод!$D$11,IF(B463="Лікар-терапевт",'01_Доходи'!P468*Законод!$E$11+'01_Доходи'!Q468*Законод!$F$11+'01_Доходи'!R468*Законод!$G$11,0)))</f>
        <v>0</v>
      </c>
      <c r="AP468" s="183">
        <f>IF(B463="Лікар загальної практики - сімейний лікар",U468*Законод!$C$11+'01_Доходи'!V468*Законод!$D$11+'01_Доходи'!W468*Законод!$E$11+'01_Доходи'!X468*Законод!$F$11+'01_Доходи'!Y468*Законод!$G$11,IF(B463="Лікар-педіатр",U468*Законод!$C$11+'01_Доходи'!V468*Законод!$D$11,IF(B463="Лікар-терапевт",'01_Доходи'!W468*Законод!$E$11+'01_Доходи'!X468*Законод!$F$11+'01_Доходи'!Y468*Законод!$G$11,0)))</f>
        <v>0</v>
      </c>
      <c r="AQ468" s="183">
        <f>IF(B463="Лікар загальної практики - сімейний лікар",AB468*Законод!$C$11+'01_Доходи'!AC468*Законод!$D$11+'01_Доходи'!AD468*Законод!$E$11+'01_Доходи'!AE468*Законод!$F$11+'01_Доходи'!AF468*Законод!$G$11,IF(B463="Лікар-педіатр",AB468*Законод!$C$11+'01_Доходи'!AC468*Законод!$D$11,IF(B463="Лікар-терапевт",'01_Доходи'!AD468*Законод!$E$11+'01_Доходи'!AE468*Законод!$F$11+'01_Доходи'!AF468*Законод!$G$11,0)))</f>
        <v>0</v>
      </c>
      <c r="AR468" s="184">
        <f>SUM(AN468:AQ468)</f>
        <v>0</v>
      </c>
    </row>
    <row r="469" spans="1:44" s="52" customFormat="1" ht="31.9" hidden="1" customHeight="1" x14ac:dyDescent="0.25">
      <c r="A469" s="170"/>
      <c r="B469" s="763"/>
      <c r="C469" s="764"/>
      <c r="D469" s="765"/>
      <c r="E469" s="765"/>
      <c r="F469" s="211" t="str">
        <f>IF(B463="Лікар-педіатр",Законод!$E$17,IF(B463="Лікар загальної практики - сімейний лікар",Законод!$E$21,IF(B463="Лікар-терапевт",Законод!$E$25,"х")))</f>
        <v>х</v>
      </c>
      <c r="G469" s="776" t="s">
        <v>158</v>
      </c>
      <c r="H469" s="776"/>
      <c r="I469" s="776"/>
      <c r="J469" s="776"/>
      <c r="K469" s="776"/>
      <c r="L469" s="169">
        <f>IF($B$463="Лікар загальної практики - сімейний лікар",IF(L467&lt;Законод!$C$22,0,(IF(AND(L467&gt;=Законод!$E$22,L467&lt;=Законод!$E$23),L467-Законод!$C$22,IF('01_Доходи'!L467&gt;=Законод!$F$22,Законод!$E$24,0)))),IF($B$463="Лікар-педіатр",IF(L467&lt;Законод!$C$18,0,(IF(AND(L467&gt;=Законод!$E$18,L467&lt;=Законод!$E$19),L467-Законод!$C$18,IF('01_Доходи'!L467&gt;=Законод!$F$18,Законод!$E$20,0)))),IF($B$463="Лікар-терапевт",IF(L467&lt;Законод!$C$26,0,(IF(AND(L467&gt;=Законод!$E$26,L467&lt;=Законод!$E$27),L467-Законод!$C$26,IF('01_Доходи'!L467&gt;=Законод!$F$26,Законод!$E$28,0)))),0)))</f>
        <v>0</v>
      </c>
      <c r="M469" s="767"/>
      <c r="N469" s="776" t="s">
        <v>158</v>
      </c>
      <c r="O469" s="776"/>
      <c r="P469" s="776"/>
      <c r="Q469" s="776"/>
      <c r="R469" s="776"/>
      <c r="S469" s="169">
        <f>IF($B$463="Лікар загальної практики - сімейний лікар",IF(S467&lt;Законод!$C$22,0,(IF(AND(S467&gt;=Законод!$E$22,S467&lt;=Законод!$E$23),S467-Законод!$C$22,IF('01_Доходи'!S467&gt;=Законод!$F$22,Законод!$E$24,0)))),IF($B$463="Лікар-педіатр",IF(S467&lt;Законод!$C$18,0,(IF(AND(S467&gt;=Законод!$E$18,S467&lt;=Законод!$E$19),S467-Законод!$C$18,IF('01_Доходи'!S467&gt;=Законод!$F$18,Законод!$E$20,0)))),IF($B$463="Лікар-терапевт",IF(S467&lt;Законод!$C$26,0,(IF(AND(S467&gt;=Законод!$E$26,S467&lt;=Законод!$E$27),S467-Законод!$C$26,IF('01_Доходи'!S467&gt;=Законод!$F$26,Законод!$E$28,0)))),0)))</f>
        <v>0</v>
      </c>
      <c r="T469" s="767"/>
      <c r="U469" s="776" t="s">
        <v>158</v>
      </c>
      <c r="V469" s="776"/>
      <c r="W469" s="776"/>
      <c r="X469" s="776"/>
      <c r="Y469" s="776"/>
      <c r="Z469" s="169">
        <f>IF($B$463="Лікар загальної практики - сімейний лікар",IF(Z467&lt;Законод!$C$22,0,(IF(AND(Z467&gt;=Законод!$E$22,Z467&lt;=Законод!$E$23),Z467-Законод!$C$22,IF('01_Доходи'!Z467&gt;=Законод!$F$22,Законод!$E$24,0)))),IF($B$463="Лікар-педіатр",IF(Z467&lt;Законод!$C$18,0,(IF(AND(Z467&gt;=Законод!$E$18,Z467&lt;=Законод!$E$19),Z467-Законод!$C$18,IF('01_Доходи'!Z467&gt;=Законод!$F$18,Законод!$E$20,0)))),IF($B$463="Лікар-терапевт",IF(Z467&lt;Законод!$C$26,0,(IF(AND(Z467&gt;=Законод!$E$26,Z467&lt;=Законод!$E$27),Z467-Законод!$C$26,IF('01_Доходи'!Z467&gt;=Законод!$F$26,Законод!$E$28,0)))),0)))</f>
        <v>0</v>
      </c>
      <c r="AA469" s="767"/>
      <c r="AB469" s="776" t="s">
        <v>158</v>
      </c>
      <c r="AC469" s="776"/>
      <c r="AD469" s="776"/>
      <c r="AE469" s="776"/>
      <c r="AF469" s="776"/>
      <c r="AG469" s="169">
        <f>IF($B$463="Лікар загальної практики - сімейний лікар",IF(AG467&lt;Законод!$C$22,0,(IF(AND(AG467&gt;=Законод!$E$22,AG467&lt;=Законод!$E$23),AG467-Законод!$C$22,IF('01_Доходи'!AG467&gt;=Законод!$F$22,Законод!$E$24,0)))),IF($B$463="Лікар-педіатр",IF(AG467&lt;Законод!$C$18,0,(IF(AND(AG467&gt;=Законод!$E$18,AG467&lt;=Законод!$E$19),AG467-Законод!$C$18,IF('01_Доходи'!AG467&gt;=Законод!$F$18,Законод!$E$20,0)))),IF($B$463="Лікар-терапевт",IF(AG467&lt;Законод!$C$26,0,(IF(AND(AG467&gt;=Законод!$E$26,AG467&lt;=Законод!$E$27),AG467-Законод!$C$26,IF('01_Доходи'!AG467&gt;=Законод!$F$26,Законод!$E$28,0)))),0)))</f>
        <v>0</v>
      </c>
      <c r="AH469" s="767"/>
      <c r="AI469" s="174"/>
      <c r="AJ469" s="771"/>
      <c r="AK469" s="774"/>
      <c r="AL469" s="774"/>
      <c r="AM469" s="757" t="s">
        <v>187</v>
      </c>
      <c r="AN469" s="183">
        <f>IF(B463="Лікар загальної практики - сімейний лікар",L469*Законод!$C$9/4*Законод!$E$16,IF(B463="Лікар-педіатр",L469*Законод!$C$9/4*Законод!$E$16,IF(B463="Лікар-терапевт",L469*Законод!$C$9/4*Законод!$E$16,0)))</f>
        <v>0</v>
      </c>
      <c r="AO469" s="183">
        <f>IF(B463="Лікар загальної практики - сімейний лікар",S469*Законод!$C$9/4*Законод!$E$16,IF(B463="Лікар-педіатр",S469*Законод!$C$9/4*Законод!$E$16,IF(B463="Лікар-терапевт",S469*Законод!$C$9/4*Законод!$E$16,0)))</f>
        <v>0</v>
      </c>
      <c r="AP469" s="183">
        <f>IF(B463="Лікар загальної практики - сімейний лікар",Z469*Законод!$C$9/4*Законод!$E$16,IF(B463="Лікар-педіатр",Z469*Законод!$C$9/4*Законод!$E$16,IF(B463="Лікар-терапевт",Z469*Законод!$C$9/4*Законод!$E$16,0)))</f>
        <v>0</v>
      </c>
      <c r="AQ469" s="183">
        <f>IF(B463="Лікар загальної практики - сімейний лікар",AG469*Законод!$C$9/4*Законод!$E$16,IF(B463="Лікар-педіатр",AG469*Законод!$C$9/4*Законод!$E$16,IF(B463="Лікар-терапевт",AG469*Законод!$C$9/4*Законод!$E$16,0)))</f>
        <v>0</v>
      </c>
      <c r="AR469" s="184">
        <f>SUM(AN469:AQ469)</f>
        <v>0</v>
      </c>
    </row>
    <row r="470" spans="1:44" s="52" customFormat="1" ht="31.9" hidden="1" customHeight="1" x14ac:dyDescent="0.25">
      <c r="A470" s="170"/>
      <c r="B470" s="763"/>
      <c r="C470" s="764"/>
      <c r="D470" s="765"/>
      <c r="E470" s="765"/>
      <c r="F470" s="211" t="str">
        <f>IF(B463="Лікар-педіатр",Законод!$F$17,IF(B463="Лікар загальної практики - сімейний лікар",Законод!$F$21,IF(B463="Лікар-терапевт",Законод!$F$25,"х")))</f>
        <v>х</v>
      </c>
      <c r="G470" s="776" t="s">
        <v>158</v>
      </c>
      <c r="H470" s="776"/>
      <c r="I470" s="776"/>
      <c r="J470" s="776"/>
      <c r="K470" s="776"/>
      <c r="L470" s="169">
        <f>IF($B$463="Лікар загальної практики - сімейний лікар",IF(L467&lt;Законод!$C$22,0,(IF(AND(L467&gt;=Законод!$F$22,L467&lt;=Законод!$F$23),L467-Законод!$E$23,IF('01_Доходи'!L467&gt;=Законод!$G$22,Законод!$F$24,0)))),IF($B$463="Лікар-педіатр",IF(L467&lt;Законод!$C$18,0,(IF(AND(L467&gt;=Законод!$F$18,L467&lt;=Законод!$F$19),L467-Законод!$E$19,IF('01_Доходи'!L467&gt;=Законод!$G$18,Законод!$F$20,0)))),IF($B$463="Лікар-терапевт",IF(L467&lt;Законод!$C$26,0,(IF(AND(L467&gt;=Законод!$F$26,L467&lt;=Законод!$F$27),L467-Законод!$E$27,IF('01_Доходи'!L467&gt;=Законод!$G$26,Законод!$F$28,0)))),0)))</f>
        <v>0</v>
      </c>
      <c r="M470" s="767"/>
      <c r="N470" s="776" t="s">
        <v>158</v>
      </c>
      <c r="O470" s="776"/>
      <c r="P470" s="776"/>
      <c r="Q470" s="776"/>
      <c r="R470" s="776"/>
      <c r="S470" s="169">
        <f>IF($B$463="Лікар загальної практики - сімейний лікар",IF(S467&lt;Законод!$C$22,0,(IF(AND(S467&gt;=Законод!$F$22,S467&lt;=Законод!$F$23),S467-Законод!$E$23,IF('01_Доходи'!S467&gt;=Законод!$G$22,Законод!$F$24,0)))),IF($B$463="Лікар-педіатр",IF(S467&lt;Законод!$C$18,0,(IF(AND(S467&gt;=Законод!$F$18,S467&lt;=Законод!$F$19),S467-Законод!$E$19,IF('01_Доходи'!S467&gt;=Законод!$G$18,Законод!$F$20,0)))),IF($B$463="Лікар-терапевт",IF(S467&lt;Законод!$C$26,0,(IF(AND(S467&gt;=Законод!$F$26,S467&lt;=Законод!$F$27),S467-Законод!$E$27,IF('01_Доходи'!S467&gt;=Законод!$G$26,Законод!$F$28,0)))),0)))</f>
        <v>0</v>
      </c>
      <c r="T470" s="767"/>
      <c r="U470" s="776" t="s">
        <v>158</v>
      </c>
      <c r="V470" s="776"/>
      <c r="W470" s="776"/>
      <c r="X470" s="776"/>
      <c r="Y470" s="776"/>
      <c r="Z470" s="169">
        <f>IF($B$463="Лікар загальної практики - сімейний лікар",IF(Z467&lt;Законод!$C$22,0,(IF(AND(Z467&gt;=Законод!$F$22,Z467&lt;=Законод!$F$23),Z467-Законод!$E$23,IF('01_Доходи'!Z467&gt;=Законод!$G$22,Законод!$F$24,0)))),IF($B$463="Лікар-педіатр",IF(Z467&lt;Законод!$C$18,0,(IF(AND(Z467&gt;=Законод!$F$18,Z467&lt;=Законод!$F$19),Z467-Законод!$E$19,IF('01_Доходи'!Z467&gt;=Законод!$G$18,Законод!$F$20,0)))),IF($B$463="Лікар-терапевт",IF(Z467&lt;Законод!$C$26,0,(IF(AND(Z467&gt;=Законод!$F$26,Z467&lt;=Законод!$F$27),Z467-Законод!$E$27,IF('01_Доходи'!Z467&gt;=Законод!$G$26,Законод!$F$28,0)))),0)))</f>
        <v>0</v>
      </c>
      <c r="AA470" s="767"/>
      <c r="AB470" s="776" t="s">
        <v>158</v>
      </c>
      <c r="AC470" s="776"/>
      <c r="AD470" s="776"/>
      <c r="AE470" s="776"/>
      <c r="AF470" s="776"/>
      <c r="AG470" s="169">
        <f>IF($B$463="Лікар загальної практики - сімейний лікар",IF(AG467&lt;Законод!$C$22,0,(IF(AND(AG467&gt;=Законод!$F$22,AG467&lt;=Законод!$F$23),AG467-Законод!$E$23,IF('01_Доходи'!AG467&gt;=Законод!$G$22,Законод!$F$24,0)))),IF($B$463="Лікар-педіатр",IF(AG467&lt;Законод!$C$18,0,(IF(AND(AG467&gt;=Законод!$F$18,AG467&lt;=Законод!$F$19),AG467-Законод!$E$19,IF('01_Доходи'!AG467&gt;=Законод!$G$18,Законод!$F$20,0)))),IF($B$463="Лікар-терапевт",IF(AG467&lt;Законод!$C$26,0,(IF(AND(AG467&gt;=Законод!$F$26,AG467&lt;=Законод!$F$27),AG467-Законод!$E$27,IF('01_Доходи'!AG467&gt;=Законод!$G$26,Законод!$F$28,0)))),0)))</f>
        <v>0</v>
      </c>
      <c r="AH470" s="767"/>
      <c r="AI470" s="174"/>
      <c r="AJ470" s="771"/>
      <c r="AK470" s="774"/>
      <c r="AL470" s="774"/>
      <c r="AM470" s="758"/>
      <c r="AN470" s="183">
        <f>IF(B463="Лікар загальної практики - сімейний лікар",L470*Законод!$C$9/4*Законод!$F$16,IF(B463="Лікар-педіатр",L470*Законод!$C$9/4*Законод!$F$16,IF(B463="Лікар-терапевт",L470*Законод!$C$9/4*Законод!$F$16,0)))</f>
        <v>0</v>
      </c>
      <c r="AO470" s="183">
        <f>IF(B463="Лікар загальної практики - сімейний лікар",S470*Законод!$C$9/4*Законод!$F$16,IF(B463="Лікар-педіатр",S470*Законод!$C$9/4*Законод!$F$16,IF(B463="Лікар-терапевт",S470*Законод!$C$9/4*Законод!$F$16,0)))</f>
        <v>0</v>
      </c>
      <c r="AP470" s="183">
        <f>IF(B463="Лікар загальної практики - сімейний лікар",Z470*Законод!$C$9/4*Законод!$F$16,IF(B463="Лікар-педіатр",Z470*Законод!$C$9/4*Законод!$F$16,IF(B463="Лікар-терапевт",Z470*Законод!$C$9/4*Законод!$F$16,0)))</f>
        <v>0</v>
      </c>
      <c r="AQ470" s="183">
        <f>IF(B463="Лікар загальної практики - сімейний лікар",AG470*Законод!$C$9/4*Законод!$F$16,IF(B463="Лікар-педіатр",AG470*Законод!$C$9/4*Законод!$F$16,IF(B463="Лікар-терапевт",AG470*Законод!$C$9/4*Законод!$F$16,0)))</f>
        <v>0</v>
      </c>
      <c r="AR470" s="184">
        <f>SUM(AN470:AQ470)</f>
        <v>0</v>
      </c>
    </row>
    <row r="471" spans="1:44" s="52" customFormat="1" ht="31.9" hidden="1" customHeight="1" x14ac:dyDescent="0.25">
      <c r="A471" s="170"/>
      <c r="B471" s="763"/>
      <c r="C471" s="764"/>
      <c r="D471" s="765"/>
      <c r="E471" s="765"/>
      <c r="F471" s="211" t="str">
        <f>IF(B463="Лікар-педіатр",Законод!$G$17,IF(B463="Лікар загальної практики - сімейний лікар",Законод!$G$21,IF(B463="Лікар-терапевт",Законод!$G$25,"х")))</f>
        <v>х</v>
      </c>
      <c r="G471" s="776" t="s">
        <v>158</v>
      </c>
      <c r="H471" s="776"/>
      <c r="I471" s="776"/>
      <c r="J471" s="776"/>
      <c r="K471" s="776"/>
      <c r="L471" s="169">
        <f>IF($B$463="Лікар загальної практики - сімейний лікар",IF(L467&lt;Законод!$C$22,0,(IF(AND(L467&gt;=Законод!$G$22,L467&lt;=Законод!$G$23),L467-Законод!$F$23,IF('01_Доходи'!L467&gt;=Законод!$H$22,Законод!$G$24,0)))),IF($B$463="Лікар-педіатр",IF(L467&lt;Законод!$C$18,0,(IF(AND(L467&gt;=Законод!$G$18,L467&lt;=Законод!$G$19),L467-Законод!$F$19,IF('01_Доходи'!L467&gt;=Законод!$H$18,Законод!$G$20,0)))),IF($B$463="Лікар-терапевт",IF(L467&lt;Законод!$C$26,0,(IF(AND(L467&gt;=Законод!$G$26,L467&lt;=Законод!$G$27),L467-Законод!$F$27,IF('01_Доходи'!L467&gt;=Законод!$H$26,Законод!$G$28,0)))),0)))</f>
        <v>0</v>
      </c>
      <c r="M471" s="767"/>
      <c r="N471" s="776" t="s">
        <v>158</v>
      </c>
      <c r="O471" s="776"/>
      <c r="P471" s="776"/>
      <c r="Q471" s="776"/>
      <c r="R471" s="776"/>
      <c r="S471" s="169">
        <f>IF($B$463="Лікар загальної практики - сімейний лікар",IF(S467&lt;Законод!$C$22,0,(IF(AND(S467&gt;=Законод!$G$22,S467&lt;=Законод!$G$23),S467-Законод!$F$23,IF('01_Доходи'!S467&gt;=Законод!$H$22,Законод!$G$24,0)))),IF($B$463="Лікар-педіатр",IF(S467&lt;Законод!$C$18,0,(IF(AND(S467&gt;=Законод!$G$18,S467&lt;=Законод!$G$19),S467-Законод!$F$19,IF('01_Доходи'!S467&gt;=Законод!$H$18,Законод!$G$20,0)))),IF($B$463="Лікар-терапевт",IF(S467&lt;Законод!$C$26,0,(IF(AND(S467&gt;=Законод!$G$26,S467&lt;=Законод!$G$27),S467-Законод!$F$27,IF('01_Доходи'!S467&gt;=Законод!$H$26,Законод!$G$28,0)))),0)))</f>
        <v>0</v>
      </c>
      <c r="T471" s="767"/>
      <c r="U471" s="776" t="s">
        <v>158</v>
      </c>
      <c r="V471" s="776"/>
      <c r="W471" s="776"/>
      <c r="X471" s="776"/>
      <c r="Y471" s="776"/>
      <c r="Z471" s="169">
        <f>IF($B$463="Лікар загальної практики - сімейний лікар",IF(Z467&lt;Законод!$C$22,0,(IF(AND(Z467&gt;=Законод!$G$22,Z467&lt;=Законод!$G$23),Z467-Законод!$F$23,IF('01_Доходи'!Z467&gt;=Законод!$H$22,Законод!$G$24,0)))),IF($B$463="Лікар-педіатр",IF(Z467&lt;Законод!$C$18,0,(IF(AND(Z467&gt;=Законод!$G$18,Z467&lt;=Законод!$G$19),Z467-Законод!$F$19,IF('01_Доходи'!Z467&gt;=Законод!$H$18,Законод!$G$20,0)))),IF($B$463="Лікар-терапевт",IF(Z467&lt;Законод!$C$26,0,(IF(AND(Z467&gt;=Законод!$G$26,Z467&lt;=Законод!$G$27),Z467-Законод!$F$27,IF('01_Доходи'!Z467&gt;=Законод!$H$26,Законод!$G$28,0)))),0)))</f>
        <v>0</v>
      </c>
      <c r="AA471" s="767"/>
      <c r="AB471" s="776" t="s">
        <v>158</v>
      </c>
      <c r="AC471" s="776"/>
      <c r="AD471" s="776"/>
      <c r="AE471" s="776"/>
      <c r="AF471" s="776"/>
      <c r="AG471" s="169">
        <f>IF($B$463="Лікар загальної практики - сімейний лікар",IF(AG467&lt;Законод!$C$22,0,(IF(AND(AG467&gt;=Законод!$G$22,AG467&lt;=Законод!$G$23),AG467-Законод!$F$23,IF('01_Доходи'!AG467&gt;=Законод!$H$22,Законод!$G$24,0)))),IF($B$463="Лікар-педіатр",IF(AG467&lt;Законод!$C$18,0,(IF(AND(AG467&gt;=Законод!$G$18,AG467&lt;=Законод!$G$19),AG467-Законод!$F$19,IF('01_Доходи'!AG467&gt;=Законод!$H$18,Законод!$G$20,0)))),IF($B$463="Лікар-терапевт",IF(AG467&lt;Законод!$C$26,0,(IF(AND(AG467&gt;=Законод!$G$26,AG467&lt;=Законод!$G$27),AG467-Законод!$F$27,IF('01_Доходи'!AG467&gt;=Законод!$H$26,Законод!$G$28,0)))),0)))</f>
        <v>0</v>
      </c>
      <c r="AH471" s="767"/>
      <c r="AI471" s="174"/>
      <c r="AJ471" s="771"/>
      <c r="AK471" s="774"/>
      <c r="AL471" s="774"/>
      <c r="AM471" s="758"/>
      <c r="AN471" s="183">
        <f>IF(B463="Лікар загальної практики - сімейний лікар",L471*Законод!$C$9/4*Законод!$G$16,IF(B463="Лікар-педіатр",L471*Законод!$C$9/4*Законод!$G$16,IF(B463="Лікар-терапевт",L471*Законод!$C$9/4*Законод!$G$16,0)))</f>
        <v>0</v>
      </c>
      <c r="AO471" s="183">
        <f>IF(B463="Лікар загальної практики - сімейний лікар",S471*Законод!$C$9/4*Законод!$G$16,IF(B463="Лікар-педіатр",S471*Законод!$C$9/4*Законод!$G$16,IF(B463="Лікар-терапевт",S471*Законод!$C$9/4*Законод!$G$16,0)))</f>
        <v>0</v>
      </c>
      <c r="AP471" s="183">
        <f>IF(B463="Лікар загальної практики - сімейний лікар",Z471*Законод!$C$9/4*Законод!$G$16,IF(B463="Лікар-педіатр",Z471*Законод!$C$9/4*Законод!$G$16,IF(B463="Лікар-терапевт",Z471*Законод!$C$9/4*Законод!$G$16,0)))</f>
        <v>0</v>
      </c>
      <c r="AQ471" s="183">
        <f>IF(B463="Лікар загальної практики - сімейний лікар",AG471*Законод!$C$9/4*Законод!$G$16,IF(B463="Лікар-педіатр",AG471*Законод!$C$9/4*Законод!$G$16,IF(B463="Лікар-терапевт",AG471*Законод!$C$9/4*Законод!$G$16,0)))</f>
        <v>0</v>
      </c>
      <c r="AR471" s="184">
        <f t="shared" ref="AR471" si="94">SUM(AN471:AQ471)</f>
        <v>0</v>
      </c>
    </row>
    <row r="472" spans="1:44" s="52" customFormat="1" ht="31.9" hidden="1" customHeight="1" x14ac:dyDescent="0.25">
      <c r="A472" s="170"/>
      <c r="B472" s="763"/>
      <c r="C472" s="764"/>
      <c r="D472" s="765"/>
      <c r="E472" s="765"/>
      <c r="F472" s="211" t="str">
        <f>IF(B463="Лікар-педіатр",Законод!$H$17,IF(B463="Лікар загальної практики - сімейний лікар",Законод!$H$21,IF(B463="Лікар-терапевт",Законод!$H$25,"х")))</f>
        <v>х</v>
      </c>
      <c r="G472" s="776" t="s">
        <v>158</v>
      </c>
      <c r="H472" s="776"/>
      <c r="I472" s="776"/>
      <c r="J472" s="776"/>
      <c r="K472" s="776"/>
      <c r="L472" s="169">
        <f>IF($B$463="Лікар загальної практики - сімейний лікар",IF(L467&lt;Законод!$C$22,0,(IF(AND(L467&gt;=Законод!$H$22,L467&lt;=Законод!$H$23),L467-Законод!$G$23,IF('01_Доходи'!L467&gt;=Законод!$I$22,Законод!$H$24,0)))),IF($B$463="Лікар-педіатр",IF(L467&lt;Законод!$C$18,0,(IF(AND(L467&gt;=Законод!$H$18,L467&lt;=Законод!$H$19),L467-Законод!$G$19,IF('01_Доходи'!L467&gt;=Законод!$I$18,Законод!$H$20,0)))),IF($B$463="Лікар-терапевт",IF(L467&lt;Законод!$C$26,0,(IF(AND(L467&gt;=Законод!$H$26,L467&lt;=Законод!$H$27),L467-Законод!$G$27,IF(L467&gt;=Законод!$I$26,Законод!$H$28,0)))),0)))</f>
        <v>0</v>
      </c>
      <c r="M472" s="767"/>
      <c r="N472" s="776" t="s">
        <v>158</v>
      </c>
      <c r="O472" s="776"/>
      <c r="P472" s="776"/>
      <c r="Q472" s="776"/>
      <c r="R472" s="776"/>
      <c r="S472" s="169">
        <f>IF($B$463="Лікар загальної практики - сімейний лікар",IF(S467&lt;Законод!$C$22,0,(IF(AND(S467&gt;=Законод!$H$22,S467&lt;=Законод!$H$23),S467-Законод!$G$23,IF('01_Доходи'!S467&gt;=Законод!$I$22,Законод!$H$24,0)))),IF($B$463="Лікар-педіатр",IF(S467&lt;Законод!$C$18,0,(IF(AND(S467&gt;=Законод!$H$18,S467&lt;=Законод!$H$19),S467-Законод!$G$19,IF('01_Доходи'!S467&gt;=Законод!$I$18,Законод!$H$20,0)))),IF($B$463="Лікар-терапевт",IF(S467&lt;Законод!$C$26,0,(IF(AND(S467&gt;=Законод!$H$26,S467&lt;=Законод!$H$27),S467-Законод!$G$27,IF(S467&gt;=Законод!$I$26,Законод!$H$28,0)))),0)))</f>
        <v>0</v>
      </c>
      <c r="T472" s="767"/>
      <c r="U472" s="776" t="s">
        <v>158</v>
      </c>
      <c r="V472" s="776"/>
      <c r="W472" s="776"/>
      <c r="X472" s="776"/>
      <c r="Y472" s="776"/>
      <c r="Z472" s="169">
        <f>IF($B$463="Лікар загальної практики - сімейний лікар",IF(Z467&lt;Законод!$C$22,0,(IF(AND(Z467&gt;=Законод!$H$22,Z467&lt;=Законод!$H$23),Z467-Законод!$G$23,IF('01_Доходи'!Z467&gt;=Законод!$I$22,Законод!$H$24,0)))),IF($B$463="Лікар-педіатр",IF(Z467&lt;Законод!$C$18,0,(IF(AND(Z467&gt;=Законод!$H$18,Z467&lt;=Законод!$H$19),Z467-Законод!$G$19,IF('01_Доходи'!Z467&gt;=Законод!$I$18,Законод!$H$20,0)))),IF($B$463="Лікар-терапевт",IF(Z467&lt;Законод!$C$26,0,(IF(AND(Z467&gt;=Законод!$H$26,Z467&lt;=Законод!$H$27),Z467-Законод!$G$27,IF(Z467&gt;=Законод!$I$26,Законод!$H$28,0)))),0)))</f>
        <v>0</v>
      </c>
      <c r="AA472" s="767"/>
      <c r="AB472" s="776" t="s">
        <v>158</v>
      </c>
      <c r="AC472" s="776"/>
      <c r="AD472" s="776"/>
      <c r="AE472" s="776"/>
      <c r="AF472" s="776"/>
      <c r="AG472" s="169">
        <f>IF($B$463="Лікар загальної практики - сімейний лікар",IF(AG467&lt;Законод!$C$22,0,(IF(AND(AG467&gt;=Законод!$H$22,AG467&lt;=Законод!$H$23),AG467-Законод!$G$23,IF('01_Доходи'!AG467&gt;=Законод!$I$22,Законод!$H$24,0)))),IF($B$463="Лікар-педіатр",IF(AG467&lt;Законод!$C$18,0,(IF(AND(AG467&gt;=Законод!$H$18,AG467&lt;=Законод!$H$19),AG467-Законод!$G$19,IF('01_Доходи'!AG467&gt;=Законод!$I$18,Законод!$H$20,0)))),IF($B$463="Лікар-терапевт",IF(AG467&lt;Законод!$C$26,0,(IF(AND(AG467&gt;=Законод!$H$26,AG467&lt;=Законод!$H$27),AG467-Законод!$G$27,IF(AG467&gt;=Законод!$I$26,Законод!$H$28,0)))),0)))</f>
        <v>0</v>
      </c>
      <c r="AH472" s="767"/>
      <c r="AI472" s="174"/>
      <c r="AJ472" s="771"/>
      <c r="AK472" s="774"/>
      <c r="AL472" s="774"/>
      <c r="AM472" s="758"/>
      <c r="AN472" s="183">
        <f>IF(B463="Лікар загальної практики - сімейний лікар",L472*Законод!$C$9/4*Законод!$H$16,IF(B463="Лікар-педіатр",L472*Законод!$C$9/4*Законод!$H$16,IF(B463="Лікар-терапевт",L472*Законод!$C$9/4*Законод!$H$16,0)))</f>
        <v>0</v>
      </c>
      <c r="AO472" s="183">
        <f>IF(B463="Лікар загальної практики - сімейний лікар",S472*Законод!$C$9/4*Законод!$H$16,IF(B463="Лікар-педіатр",S472*Законод!$C$9/4*Законод!$H$16,IF(B463="Лікар-терапевт",S472*Законод!$C$9/4*Законод!$H$16,0)))</f>
        <v>0</v>
      </c>
      <c r="AP472" s="183">
        <f>IF(B463="Лікар загальної практики - сімейний лікар",Z472*Законод!$C$9/4*Законод!$H$16,IF(B463="Лікар-педіатр",Z472*Законод!$C$9/4*Законод!$H$16,IF(B463="Лікар-терапевт",Z472*Законод!$C$9/4*Законод!$H$16,0)))</f>
        <v>0</v>
      </c>
      <c r="AQ472" s="183">
        <f>IF(B463="Лікар загальної практики - сімейний лікар",AG472*Законод!$C$9/4*Законод!$H$16,IF(B463="Лікар-педіатр",AG472*Законод!$C$9/4*Законод!$H$16,IF(B463="Лікар-терапевт",AG472*Законод!$C$9/4*Законод!$H$16,0)))</f>
        <v>0</v>
      </c>
      <c r="AR472" s="184">
        <f>SUM(AN472:AQ472)</f>
        <v>0</v>
      </c>
    </row>
    <row r="473" spans="1:44" s="52" customFormat="1" ht="31.9" hidden="1" customHeight="1" x14ac:dyDescent="0.25">
      <c r="A473" s="170"/>
      <c r="B473" s="763"/>
      <c r="C473" s="764"/>
      <c r="D473" s="765"/>
      <c r="E473" s="765"/>
      <c r="F473" s="211" t="str">
        <f>IF(B463="Лікар-педіатр",Законод!$I$17,IF(B463="Лікар загальної практики - сімейний лікар",Законод!$I$21,IF(B463="Лікар-терапевт",Законод!$I$25,"х")))</f>
        <v>х</v>
      </c>
      <c r="G473" s="776" t="s">
        <v>158</v>
      </c>
      <c r="H473" s="776"/>
      <c r="I473" s="776"/>
      <c r="J473" s="776"/>
      <c r="K473" s="776"/>
      <c r="L473" s="169">
        <f>IF($B$463="Лікар загальної практики - сімейний лікар",IF(L467&lt;Законод!$C$22,0,(IF(AND(L467&gt;=Законод!$I$22,L467&lt;=Законод!$I$23),L467-Законод!$H$23,IF('01_Доходи'!L467&gt;=Законод!$I$22,Законод!$I$24,0)))),IF($B$463="Лікар-педіатр",IF(L467&lt;Законод!$C$18,0,(IF(AND(L467&gt;=Законод!$I$18,L467&lt;=Законод!$I$19),L467-Законод!$H$19,IF('01_Доходи'!L467&gt;=Законод!$I$18,Законод!$H$20,0)))),IF($B$463="Лікар-терапевт",IF(L467&lt;Законод!$C$26,0,(IF(AND(L467&gt;=Законод!$I$26,L467&lt;=Законод!$I$27),L467-Законод!$H$27,IF('01_Доходи'!L467&gt;=Законод!$I$26,Законод!$H$28,0)))),0)))</f>
        <v>0</v>
      </c>
      <c r="M473" s="767"/>
      <c r="N473" s="776" t="s">
        <v>158</v>
      </c>
      <c r="O473" s="776"/>
      <c r="P473" s="776"/>
      <c r="Q473" s="776"/>
      <c r="R473" s="776"/>
      <c r="S473" s="169">
        <f>IF($B$463="Лікар загальної практики - сімейний лікар",IF(S467&lt;Законод!$C$22,0,(IF(AND(S467&gt;=Законод!$I$22,S467&lt;=Законод!$I$23),S467-Законод!$H$23,IF('01_Доходи'!S467&gt;=Законод!$I$22,Законод!$I$24,0)))),IF($B$463="Лікар-педіатр",IF(S467&lt;Законод!$C$18,0,(IF(AND(S467&gt;=Законод!$I$18,S467&lt;=Законод!$I$19),S467-Законод!$H$19,IF('01_Доходи'!S467&gt;=Законод!$I$18,Законод!$H$20,0)))),IF($B$463="Лікар-терапевт",IF(S467&lt;Законод!$C$26,0,(IF(AND(S467&gt;=Законод!$I$26,S467&lt;=Законод!$I$27),S467-Законод!$H$27,IF('01_Доходи'!S467&gt;=Законод!$I$26,Законод!$H$28,0)))),0)))</f>
        <v>0</v>
      </c>
      <c r="T473" s="767"/>
      <c r="U473" s="776" t="s">
        <v>158</v>
      </c>
      <c r="V473" s="776"/>
      <c r="W473" s="776"/>
      <c r="X473" s="776"/>
      <c r="Y473" s="776"/>
      <c r="Z473" s="169">
        <f>IF($B$463="Лікар загальної практики - сімейний лікар",IF(Z467&lt;Законод!$C$22,0,(IF(AND(Z467&gt;=Законод!$I$22,Z467&lt;=Законод!$I$23),Z467-Законод!$H$23,IF('01_Доходи'!Z467&gt;=Законод!$I$22,Законод!$I$24,0)))),IF($B$463="Лікар-педіатр",IF(Z467&lt;Законод!$C$18,0,(IF(AND(Z467&gt;=Законод!$I$18,Z467&lt;=Законод!$I$19),Z467-Законод!$H$19,IF('01_Доходи'!Z467&gt;=Законод!$I$18,Законод!$H$20,0)))),IF($B$463="Лікар-терапевт",IF(Z467&lt;Законод!$C$26,0,(IF(AND(Z467&gt;=Законод!$I$26,Z467&lt;=Законод!$I$27),Z467-Законод!$H$27,IF('01_Доходи'!Z467&gt;=Законод!$I$26,Законод!$H$28,0)))),0)))</f>
        <v>0</v>
      </c>
      <c r="AA473" s="767"/>
      <c r="AB473" s="776" t="s">
        <v>158</v>
      </c>
      <c r="AC473" s="776"/>
      <c r="AD473" s="776"/>
      <c r="AE473" s="776"/>
      <c r="AF473" s="776"/>
      <c r="AG473" s="169">
        <f>IF($B$463="Лікар загальної практики - сімейний лікар",IF(AG467&lt;Законод!$C$22,0,(IF(AND(AG467&gt;=Законод!$I$22,AG467&lt;=Законод!$I$23),AG467-Законод!$H$23,IF('01_Доходи'!AG467&gt;=Законод!$I$22,Законод!$I$24,0)))),IF($B$463="Лікар-педіатр",IF(AG467&lt;Законод!$C$18,0,(IF(AND(AG467&gt;=Законод!$I$18,AG467&lt;=Законод!$I$19),AG467-Законод!$H$19,IF('01_Доходи'!AG467&gt;=Законод!$I$18,Законод!$H$20,0)))),IF($B$463="Лікар-терапевт",IF(AG467&lt;Законод!$C$26,0,(IF(AND(AG467&gt;=Законод!$I$26,AG467&lt;=Законод!$I$27),AG467-Законод!$H$27,IF('01_Доходи'!AG467&gt;=Законод!$I$26,Законод!$H$28,0)))),0)))</f>
        <v>0</v>
      </c>
      <c r="AH473" s="767"/>
      <c r="AI473" s="174"/>
      <c r="AJ473" s="771"/>
      <c r="AK473" s="774"/>
      <c r="AL473" s="774"/>
      <c r="AM473" s="758"/>
      <c r="AN473" s="183">
        <f>IF(B463="Лікар загальної практики - сімейний лікар",L473*Законод!$C$9/4*Законод!$I$16,IF(B463="Лікар-педіатр",L473*Законод!$C$9/4*Законод!$I$16,IF(B463="Лікар-терапевт",L473*Законод!$C$9/4*Законод!$I$16,0)))</f>
        <v>0</v>
      </c>
      <c r="AO473" s="183">
        <f>IF(B463="Лікар загальної практики - сімейний лікар",S473*Законод!$C$9/4*Законод!$I$16,IF(B463="Лікар-педіатр",S473*Законод!$C$9/4*Законод!$I$16,IF(B463="Лікар-терапевт",S473*Законод!$C$9/4*Законод!$I$16,0)))</f>
        <v>0</v>
      </c>
      <c r="AP473" s="183">
        <f>IF(B463="Лікар загальної практики - сімейний лікар",Z473*Законод!$C$9/4*Законод!$I$16,IF(B463="Лікар-педіатр",Z473*Законод!$C$9/4*Законод!$I$16,IF(B463="Лікар-терапевт",Z473*Законод!$C$9/4*Законод!$I$16,0)))</f>
        <v>0</v>
      </c>
      <c r="AQ473" s="183">
        <f>IF(B463="Лікар загальної практики - сімейний лікар",AG473*Законод!$C$9/4*Законод!$I$16,IF(B463="Лікар-педіатр",AG473*Законод!$C$9/4*Законод!$I$16,IF(B463="Лікар-терапевт",AG473*Законод!$C$9/4*Законод!$I$16,0)))</f>
        <v>0</v>
      </c>
      <c r="AR473" s="184">
        <f>SUM(AN473:AQ473)</f>
        <v>0</v>
      </c>
    </row>
    <row r="474" spans="1:44" s="191" customFormat="1" ht="31.9" hidden="1" customHeight="1" thickBot="1" x14ac:dyDescent="0.3">
      <c r="A474" s="186"/>
      <c r="B474" s="763"/>
      <c r="C474" s="764"/>
      <c r="D474" s="765"/>
      <c r="E474" s="765"/>
      <c r="F474" s="212" t="str">
        <f>IF(B463="Лікар-педіатр",Законод!$J$17,IF(B463="Лікар загальної практики - сімейний лікар",Законод!$J$21,IF(B463="Лікар-терапевт",Законод!$J$25,"х")))</f>
        <v>х</v>
      </c>
      <c r="G474" s="777" t="s">
        <v>158</v>
      </c>
      <c r="H474" s="777"/>
      <c r="I474" s="777"/>
      <c r="J474" s="777"/>
      <c r="K474" s="777"/>
      <c r="L474" s="169">
        <f>IF($B$463="Лікар загальної практики - сімейний лікар",IF(L467&gt;=Законод!$J$22,'01_Доходи'!L467-('01_Доходи'!L468+'01_Доходи'!L469+'01_Доходи'!L470+'01_Доходи'!L471+'01_Доходи'!L472+'01_Доходи'!L473),0),IF($B$463="Лікар-педіатр",IF(L467&gt;=Законод!$J$18,'01_Доходи'!L467-('01_Доходи'!L468+'01_Доходи'!L469+'01_Доходи'!L470+'01_Доходи'!L471+'01_Доходи'!L472+'01_Доходи'!L473),0),IF($B$463="Лікар-терапевт",IF('01_Доходи'!L467&gt;=Законод!$J$26,L467-Законод!$I$27,0),0)))</f>
        <v>0</v>
      </c>
      <c r="M474" s="767"/>
      <c r="N474" s="777" t="s">
        <v>158</v>
      </c>
      <c r="O474" s="777"/>
      <c r="P474" s="777"/>
      <c r="Q474" s="777"/>
      <c r="R474" s="777"/>
      <c r="S474" s="169">
        <f>IF($B$463="Лікар загальної практики - сімейний лікар",IF(S467&gt;=Законод!$J$22,'01_Доходи'!S467-('01_Доходи'!S468+'01_Доходи'!S469+'01_Доходи'!S470+'01_Доходи'!S471+'01_Доходи'!S472+'01_Доходи'!S473),0),IF($B$463="Лікар-педіатр",IF(S467&gt;=Законод!$J$18,'01_Доходи'!S467-('01_Доходи'!S468+'01_Доходи'!S469+'01_Доходи'!S470+'01_Доходи'!S471+'01_Доходи'!S472+'01_Доходи'!S473),0),IF($B$463="Лікар-терапевт",IF('01_Доходи'!S467&gt;=Законод!$J$26,S467-Законод!$I$27,0),0)))</f>
        <v>0</v>
      </c>
      <c r="T474" s="767"/>
      <c r="U474" s="777" t="s">
        <v>158</v>
      </c>
      <c r="V474" s="777"/>
      <c r="W474" s="777"/>
      <c r="X474" s="777"/>
      <c r="Y474" s="777"/>
      <c r="Z474" s="169">
        <f>IF($B$463="Лікар загальної практики - сімейний лікар",IF(Z467&gt;=Законод!$J$22,'01_Доходи'!Z467-('01_Доходи'!Z468+'01_Доходи'!Z469+'01_Доходи'!Z470+'01_Доходи'!Z471+'01_Доходи'!Z472+'01_Доходи'!Z473),0),IF($B$463="Лікар-педіатр",IF(Z467&gt;=Законод!$J$18,'01_Доходи'!Z467-('01_Доходи'!Z468+'01_Доходи'!Z469+'01_Доходи'!Z470+'01_Доходи'!Z471+'01_Доходи'!Z472+'01_Доходи'!Z473),0),IF($B$463="Лікар-терапевт",IF('01_Доходи'!Z467&gt;=Законод!$J$26,Z467-Законод!$I$27,0),0)))</f>
        <v>0</v>
      </c>
      <c r="AA474" s="767"/>
      <c r="AB474" s="777" t="s">
        <v>158</v>
      </c>
      <c r="AC474" s="777"/>
      <c r="AD474" s="777"/>
      <c r="AE474" s="777"/>
      <c r="AF474" s="777"/>
      <c r="AG474" s="169">
        <f>IF($B$463="Лікар загальної практики - сімейний лікар",IF(AG467&gt;=Законод!$J$22,'01_Доходи'!AG467-('01_Доходи'!AG468+'01_Доходи'!AG469+'01_Доходи'!AG470+'01_Доходи'!AG471+'01_Доходи'!AG472+'01_Доходи'!AG473),0),IF($B$463="Лікар-педіатр",IF(AG467&gt;=Законод!$J$18,'01_Доходи'!AG467-('01_Доходи'!AG468+'01_Доходи'!AG469+'01_Доходи'!AG470+'01_Доходи'!AG471+'01_Доходи'!AG472+'01_Доходи'!AG473),0),IF($B$463="Лікар-терапевт",IF('01_Доходи'!AG467&gt;=Законод!$J$26,AG467-Законод!$I$27,0),0)))</f>
        <v>0</v>
      </c>
      <c r="AH474" s="767"/>
      <c r="AI474" s="188"/>
      <c r="AJ474" s="772"/>
      <c r="AK474" s="775"/>
      <c r="AL474" s="775"/>
      <c r="AM474" s="759"/>
      <c r="AN474" s="189">
        <f>IF(B463="Лікар загальної практики - сімейний лікар",L474*Законод!$C$9/4*Законод!$J$16,IF(B463="Лікар-педіатр",L474*Законод!$C$9/4*Законод!$J$16,IF(B463="Лікар-терапевт",L474*Законод!$C$9/4*Законод!$J$16,0)))</f>
        <v>0</v>
      </c>
      <c r="AO474" s="189">
        <f>IF(B463="Лікар загальної практики - сімейний лікар",S474*Законод!$C$9/4*Законод!$J$16,IF(B463="Лікар-педіатр",S474*Законод!$C$9/4*Законод!$J$16,IF(B463="Лікар-терапевт",S474*Законод!$C$9/4*Законод!$J$16,0)))</f>
        <v>0</v>
      </c>
      <c r="AP474" s="189">
        <f>IF(B463="Лікар загальної практики - сімейний лікар",S474*Законод!$C$9/4*Законод!$J$16,IF(B463="Лікар-педіатр",S474*Законод!$C$9/4*Законод!$J$16,IF(B463="Лікар-терапевт",S474*Законод!$C$9/4*Законод!$J$16,0)))</f>
        <v>0</v>
      </c>
      <c r="AQ474" s="189">
        <f>IF(B463="Лікар загальної практики - сімейний лікар",AG474*Законод!$C$9/4*Законод!$J$16,IF(B463="Лікар-педіатр",AG474*Законод!$C$9/4*Законод!$J$16,IF(B463="Лікар-терапевт",AG474*Законод!$C$9/4*Законод!$J$16,0)))</f>
        <v>0</v>
      </c>
      <c r="AR474" s="190">
        <f t="shared" ref="AR474" si="95">SUM(AN474:AQ474)</f>
        <v>0</v>
      </c>
    </row>
    <row r="475" spans="1:44" s="220" customFormat="1" ht="23.45" hidden="1" customHeight="1" thickBot="1" x14ac:dyDescent="0.3">
      <c r="A475" s="216"/>
      <c r="B475" s="217"/>
      <c r="C475" s="217"/>
      <c r="D475" s="217"/>
      <c r="E475" s="217"/>
      <c r="F475" s="218"/>
      <c r="G475" s="219"/>
      <c r="H475" s="219"/>
      <c r="L475" s="221"/>
      <c r="S475" s="221"/>
      <c r="Z475" s="221"/>
      <c r="AG475" s="221"/>
      <c r="AM475" s="222"/>
      <c r="AR475" s="223"/>
    </row>
    <row r="476" spans="1:44" s="164" customFormat="1" ht="24.6" hidden="1" customHeight="1" x14ac:dyDescent="0.3">
      <c r="A476" s="167">
        <f>A463+1</f>
        <v>35</v>
      </c>
      <c r="B476" s="763"/>
      <c r="C476" s="764"/>
      <c r="D476" s="765"/>
      <c r="E476" s="765"/>
      <c r="F476" s="207" t="s">
        <v>422</v>
      </c>
      <c r="G476" s="169">
        <f>IF($B$476="Лікар-педіатр",G479*L476,IF($B$476="Лікар-терапевт","х",IF($B$476="Лікар загальної практики - сімейний лікар",G479*L476,0)))</f>
        <v>0</v>
      </c>
      <c r="H476" s="169">
        <f>IF($B$476="Лікар-педіатр",H479*L476,IF($B$476="Лікар-терапевт","х",IF($B$476="Лікар загальної практики - сімейний лікар",H479*L476,0)))</f>
        <v>0</v>
      </c>
      <c r="I476" s="169">
        <f>IF($B$476="Лікар-педіатр","x",IF($B$476="Лікар-терапевт",I479*L476,IF($B$476="Лікар загальної практики - сімейний лікар",I479*L476,0)))</f>
        <v>0</v>
      </c>
      <c r="J476" s="169">
        <f>IF($B$476="Лікар-педіатр","x",IF($B$476="Лікар-терапевт",J479*L476,IF($B$476="Лікар загальної практики - сімейний лікар",J479*L476,0)))</f>
        <v>0</v>
      </c>
      <c r="K476" s="169">
        <f>IF($B$476="Лікар-педіатр","x",IF($B$476="Лікар-терапевт",K479*L476,IF($B$476="Лікар загальної практики - сімейний лікар",K479*L476,0)))</f>
        <v>0</v>
      </c>
      <c r="L476" s="542"/>
      <c r="M476" s="767"/>
      <c r="N476" s="169">
        <f>IF($B$476="Лікар-педіатр",N479*S476,IF($B$476="Лікар-терапевт","х",IF($B$476="Лікар загальної практики - сімейний лікар",N479*S476,0)))</f>
        <v>0</v>
      </c>
      <c r="O476" s="169">
        <f>IF($B$476="Лікар-педіатр",O479*S476,IF($B$476="Лікар-терапевт","х",IF($B$476="Лікар загальної практики - сімейний лікар",O479*S476,0)))</f>
        <v>0</v>
      </c>
      <c r="P476" s="169">
        <f>IF($B$476="Лікар-педіатр","x",IF($B$476="Лікар-терапевт",P479*S476,IF($B$476="Лікар загальної практики - сімейний лікар",P479*S476,0)))</f>
        <v>0</v>
      </c>
      <c r="Q476" s="169">
        <f>IF($B$476="Лікар-педіатр","x",IF($B$476="Лікар-терапевт",Q479*S476,IF($B$476="Лікар загальної практики - сімейний лікар",Q479*S476,0)))</f>
        <v>0</v>
      </c>
      <c r="R476" s="169">
        <f>IF($B$476="Лікар-педіатр","x",IF($B$476="Лікар-терапевт",R479*S476,IF($B$476="Лікар загальної практики - сімейний лікар",R479*S476,0)))</f>
        <v>0</v>
      </c>
      <c r="S476" s="542"/>
      <c r="T476" s="767"/>
      <c r="U476" s="169">
        <f>IF($B$476="Лікар-педіатр",U479*Z476,IF($B$476="Лікар-терапевт","х",IF($B$476="Лікар загальної практики - сімейний лікар",U479*Z476,0)))</f>
        <v>0</v>
      </c>
      <c r="V476" s="169">
        <f>IF($B$476="Лікар-педіатр",V479*Z476,IF($B$476="Лікар-терапевт","х",IF($B$476="Лікар загальної практики - сімейний лікар",V479*Z476,0)))</f>
        <v>0</v>
      </c>
      <c r="W476" s="169">
        <f>IF($B$476="Лікар-педіатр","x",IF($B$476="Лікар-терапевт",W479*Z476,IF($B$476="Лікар загальної практики - сімейний лікар",W479*Z476,0)))</f>
        <v>0</v>
      </c>
      <c r="X476" s="169">
        <f>IF($B$476="Лікар-педіатр","x",IF($B$476="Лікар-терапевт",X479*Z476,IF($B$476="Лікар загальної практики - сімейний лікар",X479*Z476,0)))</f>
        <v>0</v>
      </c>
      <c r="Y476" s="169">
        <f>IF($B$476="Лікар-педіатр","x",IF($B$476="Лікар-терапевт",Y479*Z476,IF($B$476="Лікар загальної практики - сімейний лікар",Y479*Z476,0)))</f>
        <v>0</v>
      </c>
      <c r="Z476" s="542"/>
      <c r="AA476" s="767"/>
      <c r="AB476" s="169">
        <f>IF($B$476="Лікар-педіатр",AB479*AG476,IF($B$476="Лікар-терапевт","х",IF($B$476="Лікар загальної практики - сімейний лікар",AB479*AG476,0)))</f>
        <v>0</v>
      </c>
      <c r="AC476" s="169">
        <f>IF($B$476="Лікар-педіатр",AC479*AG476,IF($B$476="Лікар-терапевт","х",IF($B$476="Лікар загальної практики - сімейний лікар",AC479*AG476,0)))</f>
        <v>0</v>
      </c>
      <c r="AD476" s="169">
        <f>IF($B$476="Лікар-педіатр","x",IF($B$476="Лікар-терапевт",AD479*AG476,IF($B$476="Лікар загальної практики - сімейний лікар",AD479*AG476,0)))</f>
        <v>0</v>
      </c>
      <c r="AE476" s="169">
        <f>IF($B$476="Лікар-педіатр","x",IF($B$476="Лікар-терапевт",AE479*AG476,IF($B$476="Лікар загальної практики - сімейний лікар",AE479*AG476,0)))</f>
        <v>0</v>
      </c>
      <c r="AF476" s="169">
        <f>IF($B$476="Лікар-педіатр","x",IF($B$476="Лікар-терапевт",AF479*AG476,IF($B$476="Лікар загальної практики - сімейний лікар",AF479*AG476,0)))</f>
        <v>0</v>
      </c>
      <c r="AG476" s="542"/>
      <c r="AH476" s="767"/>
      <c r="AI476" s="525">
        <f>A476</f>
        <v>35</v>
      </c>
      <c r="AJ476" s="770">
        <f>B476</f>
        <v>0</v>
      </c>
      <c r="AK476" s="773">
        <f>C476</f>
        <v>0</v>
      </c>
      <c r="AL476" s="773">
        <f>D476</f>
        <v>0</v>
      </c>
      <c r="AM476" s="760" t="s">
        <v>568</v>
      </c>
      <c r="AN476" s="778">
        <f>SUM(AN481:AN487)</f>
        <v>0</v>
      </c>
      <c r="AO476" s="778">
        <f>SUM(AO481:AO487)</f>
        <v>0</v>
      </c>
      <c r="AP476" s="778">
        <f>SUM(AP481:AP487)</f>
        <v>0</v>
      </c>
      <c r="AQ476" s="778">
        <f>SUM(AQ481:AQ487)</f>
        <v>0</v>
      </c>
      <c r="AR476" s="781">
        <f>SUM(AN476:AQ480)</f>
        <v>0</v>
      </c>
    </row>
    <row r="477" spans="1:44" s="52" customFormat="1" ht="28.15" hidden="1" customHeight="1" x14ac:dyDescent="0.25">
      <c r="A477" s="170"/>
      <c r="B477" s="763"/>
      <c r="C477" s="764"/>
      <c r="D477" s="765"/>
      <c r="E477" s="765"/>
      <c r="F477" s="207" t="s">
        <v>423</v>
      </c>
      <c r="G477" s="169">
        <f>IF($B$476="Лікар-педіатр",G479*L477,IF($B$476="Лікар-терапевт","х",IF($B$476="Лікар загальної практики - сімейний лікар",G479*L477,0)))</f>
        <v>0</v>
      </c>
      <c r="H477" s="169">
        <f>IF($B$476="Лікар-педіатр",H479*L477,IF($B$476="Лікар-терапевт","х",IF($B$476="Лікар загальної практики - сімейний лікар",H479*L477,0)))</f>
        <v>0</v>
      </c>
      <c r="I477" s="169">
        <f>IF($B$476="Лікар-педіатр","x",IF($B$476="Лікар-терапевт",I479*L477,IF($B$476="Лікар загальної практики - сімейний лікар",I479*L477,0)))</f>
        <v>0</v>
      </c>
      <c r="J477" s="169">
        <f>IF($B$476="Лікар-педіатр","x",IF($B$476="Лікар-терапевт",J479*L477,IF($B$476="Лікар загальної практики - сімейний лікар",J479*L477,0)))</f>
        <v>0</v>
      </c>
      <c r="K477" s="169">
        <f>IF($B$476="Лікар-педіатр","x",IF($B$476="Лікар-терапевт",K479*L477,IF($B$476="Лікар загальної практики - сімейний лікар",K479*L477,0)))</f>
        <v>0</v>
      </c>
      <c r="L477" s="542"/>
      <c r="M477" s="767"/>
      <c r="N477" s="169">
        <f>IF($B$476="Лікар-педіатр",N479*S477,IF($B$476="Лікар-терапевт","х",IF($B$476="Лікар загальної практики - сімейний лікар",N479*S477,0)))</f>
        <v>0</v>
      </c>
      <c r="O477" s="169">
        <f>IF($B$476="Лікар-педіатр",O479*S477,IF($B$476="Лікар-терапевт","х",IF($B$476="Лікар загальної практики - сімейний лікар",O479*S477,0)))</f>
        <v>0</v>
      </c>
      <c r="P477" s="169">
        <f>IF($B$476="Лікар-педіатр","x",IF($B$476="Лікар-терапевт",P479*S477,IF($B$476="Лікар загальної практики - сімейний лікар",P479*S477,0)))</f>
        <v>0</v>
      </c>
      <c r="Q477" s="169">
        <f>IF($B$476="Лікар-педіатр","x",IF($B$476="Лікар-терапевт",Q479*S477,IF($B$476="Лікар загальної практики - сімейний лікар",Q479*S477,0)))</f>
        <v>0</v>
      </c>
      <c r="R477" s="169">
        <f>IF($B$476="Лікар-педіатр","x",IF($B$476="Лікар-терапевт",R479*S477,IF($B$476="Лікар загальної практики - сімейний лікар",R479*S477,0)))</f>
        <v>0</v>
      </c>
      <c r="S477" s="542"/>
      <c r="T477" s="767"/>
      <c r="U477" s="169">
        <f>IF($B$476="Лікар-педіатр",U479*Z477,IF($B$476="Лікар-терапевт","х",IF($B$476="Лікар загальної практики - сімейний лікар",U479*Z477,0)))</f>
        <v>0</v>
      </c>
      <c r="V477" s="169">
        <f>IF($B$476="Лікар-педіатр",V479*Z477,IF($B$476="Лікар-терапевт","х",IF($B$476="Лікар загальної практики - сімейний лікар",V479*Z477,0)))</f>
        <v>0</v>
      </c>
      <c r="W477" s="169">
        <f>IF($B$476="Лікар-педіатр","x",IF($B$476="Лікар-терапевт",W479*Z477,IF($B$476="Лікар загальної практики - сімейний лікар",W479*Z477,0)))</f>
        <v>0</v>
      </c>
      <c r="X477" s="169">
        <f>IF($B$476="Лікар-педіатр","x",IF($B$476="Лікар-терапевт",X479*Z477,IF($B$476="Лікар загальної практики - сімейний лікар",X479*Z477,0)))</f>
        <v>0</v>
      </c>
      <c r="Y477" s="169">
        <f>IF($B$476="Лікар-педіатр","x",IF($B$476="Лікар-терапевт",Y479*Z477,IF($B$476="Лікар загальної практики - сімейний лікар",Y479*Z477,0)))</f>
        <v>0</v>
      </c>
      <c r="Z477" s="542"/>
      <c r="AA477" s="767"/>
      <c r="AB477" s="169">
        <f>IF($B$476="Лікар-педіатр",AB479*AG477,IF($B$476="Лікар-терапевт","х",IF($B$476="Лікар загальної практики - сімейний лікар",AB479*AG477,0)))</f>
        <v>0</v>
      </c>
      <c r="AC477" s="169">
        <f>IF($B$476="Лікар-педіатр",AC479*AG477,IF($B$476="Лікар-терапевт","х",IF($B$476="Лікар загальної практики - сімейний лікар",AC479*AG477,0)))</f>
        <v>0</v>
      </c>
      <c r="AD477" s="169">
        <f>IF($B$476="Лікар-педіатр","x",IF($B$476="Лікар-терапевт",AD479*AG477,IF($B$476="Лікар загальної практики - сімейний лікар",AD479*AG477,0)))</f>
        <v>0</v>
      </c>
      <c r="AE477" s="169">
        <f>IF($B$476="Лікар-педіатр","x",IF($B$476="Лікар-терапевт",AE479*AG477,IF($B$476="Лікар загальної практики - сімейний лікар",AE479*AG477,0)))</f>
        <v>0</v>
      </c>
      <c r="AF477" s="169">
        <f>IF($B$476="Лікар-педіатр","x",IF($B$476="Лікар-терапевт",AF479*AG477,IF($B$476="Лікар загальної практики - сімейний лікар",AF479*AG477,0)))</f>
        <v>0</v>
      </c>
      <c r="AG477" s="542"/>
      <c r="AH477" s="767"/>
      <c r="AI477" s="171"/>
      <c r="AJ477" s="771"/>
      <c r="AK477" s="774"/>
      <c r="AL477" s="774"/>
      <c r="AM477" s="761"/>
      <c r="AN477" s="779"/>
      <c r="AO477" s="779"/>
      <c r="AP477" s="779"/>
      <c r="AQ477" s="779"/>
      <c r="AR477" s="782"/>
    </row>
    <row r="478" spans="1:44" s="92" customFormat="1" ht="31.15" hidden="1" customHeight="1" x14ac:dyDescent="0.25">
      <c r="A478" s="213"/>
      <c r="B478" s="763"/>
      <c r="C478" s="764"/>
      <c r="D478" s="765"/>
      <c r="E478" s="765"/>
      <c r="F478" s="214" t="s">
        <v>424</v>
      </c>
      <c r="G478" s="172">
        <f>IF(B476="Лікар загальної практики - сімейний лікар"," ",IF(B476="Лікар-педіатр"," ",IF(B476="Лікар-терапевт","х",0)))</f>
        <v>0</v>
      </c>
      <c r="H478" s="172">
        <f>IF(B476="Лікар загальної практики - сімейний лікар"," ",IF(B476="Лікар-педіатр"," ",IF(B476="Лікар-терапевт","х",0)))</f>
        <v>0</v>
      </c>
      <c r="I478" s="172">
        <f>IF(B476="Лікар загальної практики - сімейний лікар"," ",IF(B476="Лікар-педіатр","х",IF(B476="Лікар-терапевт"," ",0)))</f>
        <v>0</v>
      </c>
      <c r="J478" s="172">
        <f>IF(B476="Лікар загальної практики - сімейний лікар"," ",IF(B476="Лікар-педіатр","х",IF(B476="Лікар-терапевт"," ",0)))</f>
        <v>0</v>
      </c>
      <c r="K478" s="172">
        <f>IF(B476="Лікар загальної практики - сімейний лікар"," ",IF(B476="Лікар-педіатр","х",IF(B476="Лікар-терапевт"," ",0)))</f>
        <v>0</v>
      </c>
      <c r="L478" s="173">
        <f>SUM(G478:K478)</f>
        <v>0</v>
      </c>
      <c r="M478" s="767"/>
      <c r="N478" s="172">
        <f>IF(B476="Лікар загальної практики - сімейний лікар"," ",IF(B476="Лікар-педіатр"," ",IF(B476="Лікар-терапевт","х",0)))</f>
        <v>0</v>
      </c>
      <c r="O478" s="172">
        <f>IF(B476="Лікар загальної практики - сімейний лікар"," ",IF(B476="Лікар-педіатр"," ",IF(B476="Лікар-терапевт","х",0)))</f>
        <v>0</v>
      </c>
      <c r="P478" s="172">
        <f>IF(B476="Лікар загальної практики - сімейний лікар"," ",IF(B476="Лікар-педіатр","х",IF(B476="Лікар-терапевт"," ",0)))</f>
        <v>0</v>
      </c>
      <c r="Q478" s="172">
        <f>IF(B476="Лікар загальної практики - сімейний лікар"," ",IF(B476="Лікар-педіатр","х",IF(B476="Лікар-терапевт"," ",0)))</f>
        <v>0</v>
      </c>
      <c r="R478" s="172">
        <f>IF(B476="Лікар загальної практики - сімейний лікар"," ",IF(B476="Лікар-педіатр","х",IF(B476="Лікар-терапевт"," ",0)))</f>
        <v>0</v>
      </c>
      <c r="S478" s="173">
        <f>SUM(N478:R478)</f>
        <v>0</v>
      </c>
      <c r="T478" s="767"/>
      <c r="U478" s="172">
        <f>IF(B476="Лікар загальної практики - сімейний лікар"," ",IF(B476="Лікар-педіатр"," ",IF(B476="Лікар-терапевт","х",0)))</f>
        <v>0</v>
      </c>
      <c r="V478" s="172">
        <f>IF(B476="Лікар загальної практики - сімейний лікар"," ",IF(B476="Лікар-педіатр"," ",IF(B476="Лікар-терапевт","х",0)))</f>
        <v>0</v>
      </c>
      <c r="W478" s="172">
        <f>IF(B476="Лікар загальної практики - сімейний лікар"," ",IF(B476="Лікар-педіатр","х",IF(B476="Лікар-терапевт"," ",0)))</f>
        <v>0</v>
      </c>
      <c r="X478" s="172">
        <f>IF(B476="Лікар загальної практики - сімейний лікар"," ",IF(B476="Лікар-педіатр","х",IF(B476="Лікар-терапевт"," ",0)))</f>
        <v>0</v>
      </c>
      <c r="Y478" s="172">
        <f>IF(B476="Лікар загальної практики - сімейний лікар"," ",IF(B476="Лікар-педіатр","х",IF(B476="Лікар-терапевт"," ",0)))</f>
        <v>0</v>
      </c>
      <c r="Z478" s="173">
        <f>SUM(U478:Y478)</f>
        <v>0</v>
      </c>
      <c r="AA478" s="767"/>
      <c r="AB478" s="172">
        <f>IF(B476="Лікар загальної практики - сімейний лікар"," ",IF(B476="Лікар-педіатр"," ",IF(B476="Лікар-терапевт","х",0)))</f>
        <v>0</v>
      </c>
      <c r="AC478" s="172">
        <f>IF(B476="Лікар загальної практики - сімейний лікар"," ",IF(B476="Лікар-педіатр"," ",IF(B476="Лікар-терапевт","х",0)))</f>
        <v>0</v>
      </c>
      <c r="AD478" s="172">
        <f>IF(B476="Лікар загальної практики - сімейний лікар"," ",IF(B476="Лікар-педіатр","х",IF(B476="Лікар-терапевт"," ",0)))</f>
        <v>0</v>
      </c>
      <c r="AE478" s="172">
        <f>IF(B476="Лікар загальної практики - сімейний лікар"," ",IF(B476="Лікар-педіатр","х",IF(B476="Лікар-терапевт"," ",0)))</f>
        <v>0</v>
      </c>
      <c r="AF478" s="172">
        <f>IF(B476="Лікар загальної практики - сімейний лікар"," ",IF(B476="Лікар-педіатр","х",IF(B476="Лікар-терапевт"," ",0)))</f>
        <v>0</v>
      </c>
      <c r="AG478" s="173">
        <f>SUM(AB478:AF478)</f>
        <v>0</v>
      </c>
      <c r="AH478" s="767"/>
      <c r="AI478" s="215"/>
      <c r="AJ478" s="771"/>
      <c r="AK478" s="774"/>
      <c r="AL478" s="774"/>
      <c r="AM478" s="761"/>
      <c r="AN478" s="779"/>
      <c r="AO478" s="779"/>
      <c r="AP478" s="779"/>
      <c r="AQ478" s="779"/>
      <c r="AR478" s="782"/>
    </row>
    <row r="479" spans="1:44" s="52" customFormat="1" ht="31.9" hidden="1" customHeight="1" thickBot="1" x14ac:dyDescent="0.3">
      <c r="A479" s="170"/>
      <c r="B479" s="763"/>
      <c r="C479" s="764"/>
      <c r="D479" s="765"/>
      <c r="E479" s="765"/>
      <c r="F479" s="209" t="s">
        <v>161</v>
      </c>
      <c r="G479" s="176">
        <f>IF($B$476="Лікар-педіатр",G478/L478,IF($B$476="Лікар-терапевт","х",IF($B$476="Лікар загальної практики - сімейний лікар",G478/L478,0)))</f>
        <v>0</v>
      </c>
      <c r="H479" s="176">
        <f>IF($B$476="Лікар-педіатр",H478/L478,IF($B$476="Лікар-терапевт","х",IF($B$476="Лікар загальної практики - сімейний лікар",H478/L478,0)))</f>
        <v>0</v>
      </c>
      <c r="I479" s="176">
        <f>IF($B$476="Лікар-педіатр","x",IF($B$476="Лікар-терапевт",I478/L478,IF($B$476="Лікар загальної практики - сімейний лікар",I478/L478,0)))</f>
        <v>0</v>
      </c>
      <c r="J479" s="176">
        <f>IF($B$476="Лікар-педіатр","x",IF($B$476="Лікар-терапевт",J478/L478,IF($B$476="Лікар загальної практики - сімейний лікар",J478/L478,0)))</f>
        <v>0</v>
      </c>
      <c r="K479" s="176">
        <f>IF($B$476="Лікар-педіатр","x",IF($B$476="Лікар-терапевт",K478/L478,IF($B$476="Лікар загальної практики - сімейний лікар",K478/L478,0)))</f>
        <v>0</v>
      </c>
      <c r="L479" s="176">
        <f>SUM(G479:K479)</f>
        <v>0</v>
      </c>
      <c r="M479" s="767"/>
      <c r="N479" s="176">
        <f>IF($B$476="Лікар-педіатр",N478/S478,IF($B$476="Лікар-терапевт","х",IF($B$476="Лікар загальної практики - сімейний лікар",N478/S478,0)))</f>
        <v>0</v>
      </c>
      <c r="O479" s="176">
        <f>IF($B$476="Лікар-педіатр",O478/S478,IF($B$476="Лікар-терапевт","х",IF($B$476="Лікар загальної практики - сімейний лікар",O478/S478,0)))</f>
        <v>0</v>
      </c>
      <c r="P479" s="176">
        <f>IF($B$476="Лікар-педіатр","x",IF($B$476="Лікар-терапевт",P478/S478,IF($B$476="Лікар загальної практики - сімейний лікар",P478/S478,0)))</f>
        <v>0</v>
      </c>
      <c r="Q479" s="176">
        <f>IF($B$476="Лікар-педіатр","x",IF($B$476="Лікар-терапевт",Q478/S478,IF($B$476="Лікар загальної практики - сімейний лікар",Q478/S478,0)))</f>
        <v>0</v>
      </c>
      <c r="R479" s="176">
        <f>IF($B$476="Лікар-педіатр","x",IF($B$476="Лікар-терапевт",R478/S478,IF($B$476="Лікар загальної практики - сімейний лікар",R478/S478,0)))</f>
        <v>0</v>
      </c>
      <c r="S479" s="176">
        <f>SUM(N479:R479)</f>
        <v>0</v>
      </c>
      <c r="T479" s="767"/>
      <c r="U479" s="176">
        <f>IF($B$476="Лікар-педіатр",U478/Z478,IF($B$476="Лікар-терапевт","х",IF($B$476="Лікар загальної практики - сімейний лікар",U478/Z478,0)))</f>
        <v>0</v>
      </c>
      <c r="V479" s="176">
        <f>IF($B$476="Лікар-педіатр",V478/Z478,IF($B$476="Лікар-терапевт","х",IF($B$476="Лікар загальної практики - сімейний лікар",V478/Z478,0)))</f>
        <v>0</v>
      </c>
      <c r="W479" s="176">
        <f>IF($B$476="Лікар-педіатр","x",IF($B$476="Лікар-терапевт",W478/Z478,IF($B$476="Лікар загальної практики - сімейний лікар",W478/Z478,0)))</f>
        <v>0</v>
      </c>
      <c r="X479" s="176">
        <f>IF($B$476="Лікар-педіатр","x",IF($B$476="Лікар-терапевт",X478/Z478,IF($B$476="Лікар загальної практики - сімейний лікар",X478/Z478,0)))</f>
        <v>0</v>
      </c>
      <c r="Y479" s="176">
        <f>IF($B$476="Лікар-педіатр","x",IF($B$476="Лікар-терапевт",Y478/Z478,IF($B$476="Лікар загальної практики - сімейний лікар",Y478/Z478,0)))</f>
        <v>0</v>
      </c>
      <c r="Z479" s="176">
        <f>SUM(U479:Y479)</f>
        <v>0</v>
      </c>
      <c r="AA479" s="767"/>
      <c r="AB479" s="176">
        <f>IF($B$476="Лікар-педіатр",AB478/AG478,IF($B$476="Лікар-терапевт","х",IF($B$476="Лікар загальної практики - сімейний лікар",AB478/AG478,0)))</f>
        <v>0</v>
      </c>
      <c r="AC479" s="176">
        <f>IF($B$476="Лікар-педіатр",AC478/AG478,IF($B$476="Лікар-терапевт","х",IF($B$476="Лікар загальної практики - сімейний лікар",AC478/AG478,0)))</f>
        <v>0</v>
      </c>
      <c r="AD479" s="176">
        <f>IF($B$476="Лікар-педіатр","x",IF($B$476="Лікар-терапевт",AD478/AG478,IF($B$476="Лікар загальної практики - сімейний лікар",AD478/AG478,0)))</f>
        <v>0</v>
      </c>
      <c r="AE479" s="176">
        <f>IF($B$476="Лікар-педіатр","x",IF($B$476="Лікар-терапевт",AE478/AG478,IF($B$476="Лікар загальної практики - сімейний лікар",AE478/AG478,0)))</f>
        <v>0</v>
      </c>
      <c r="AF479" s="176">
        <f>IF($B$476="Лікар-педіатр","x",IF($B$476="Лікар-терапевт",AF478/AG478,IF($B$476="Лікар загальної практики - сімейний лікар",AF478/AG478,0)))</f>
        <v>0</v>
      </c>
      <c r="AG479" s="176">
        <f>SUM(AB479:AF479)</f>
        <v>0</v>
      </c>
      <c r="AH479" s="767"/>
      <c r="AI479" s="174"/>
      <c r="AJ479" s="771"/>
      <c r="AK479" s="774"/>
      <c r="AL479" s="774"/>
      <c r="AM479" s="761"/>
      <c r="AN479" s="779"/>
      <c r="AO479" s="779"/>
      <c r="AP479" s="779"/>
      <c r="AQ479" s="779"/>
      <c r="AR479" s="782"/>
    </row>
    <row r="480" spans="1:44" s="52" customFormat="1" ht="45" hidden="1" customHeight="1" thickBot="1" x14ac:dyDescent="0.3">
      <c r="A480" s="170"/>
      <c r="B480" s="763"/>
      <c r="C480" s="764"/>
      <c r="D480" s="765"/>
      <c r="E480" s="766"/>
      <c r="F480" s="177" t="s">
        <v>425</v>
      </c>
      <c r="G480" s="178">
        <f>IF($B$476="Лікар загальної практики - сімейний лікар",AVERAGE(G476:G478),IF($B$476="Лікар-педіатр",AVERAGE(G476:G478),IF($B$476="Лікар-терапевт","х",0)))</f>
        <v>0</v>
      </c>
      <c r="H480" s="178">
        <f>IF($B$476="Лікар загальної практики - сімейний лікар",AVERAGE(H476:H478),IF($B$476="Лікар-педіатр",AVERAGE(H476:H478),IF($B$476="Лікар-терапевт","х",0)))</f>
        <v>0</v>
      </c>
      <c r="I480" s="178">
        <f>IF($B$476="Лікар загальної практики - сімейний лікар",AVERAGE(I476:I478),IF($B$476="Лікар-педіатр","x",IF($B$476="Лікар-терапевт",AVERAGE(I476:I478),0)))</f>
        <v>0</v>
      </c>
      <c r="J480" s="178">
        <f>IF($B$476="Лікар загальної практики - сімейний лікар",AVERAGE(J476:J478),IF($B$476="Лікар-педіатр","x",IF($B$476="Лікар-терапевт",AVERAGE(J476:J478),0)))</f>
        <v>0</v>
      </c>
      <c r="K480" s="178">
        <f>IF($B$476="Лікар загальної практики - сімейний лікар",AVERAGE(K476:K478),IF($B$476="Лікар-педіатр","x",IF($B$476="Лікар-терапевт",AVERAGE(K476:K478),0)))</f>
        <v>0</v>
      </c>
      <c r="L480" s="179">
        <f>SUM(G480:K480)</f>
        <v>0</v>
      </c>
      <c r="M480" s="768"/>
      <c r="N480" s="178">
        <f>IF($B$476="Лікар загальної практики - сімейний лікар",AVERAGE(N476:N478),IF($B$476="Лікар-педіатр",AVERAGE(N476:N478),IF($B$476="Лікар-терапевт","х",0)))</f>
        <v>0</v>
      </c>
      <c r="O480" s="178">
        <f>IF($B$476="Лікар загальної практики - сімейний лікар",AVERAGE(O476:O478),IF($B$476="Лікар-педіатр",AVERAGE(O476:O478),IF($B$476="Лікар-терапевт","х",0)))</f>
        <v>0</v>
      </c>
      <c r="P480" s="178">
        <f>IF($B$476="Лікар загальної практики - сімейний лікар",AVERAGE(P476:P478),IF($B$476="Лікар-педіатр","x",IF($B$476="Лікар-терапевт",AVERAGE(P476:P478),0)))</f>
        <v>0</v>
      </c>
      <c r="Q480" s="178">
        <f>IF($B$476="Лікар загальної практики - сімейний лікар",AVERAGE(Q476:Q478),IF($B$476="Лікар-педіатр","x",IF($B$476="Лікар-терапевт",AVERAGE(Q476:Q478),0)))</f>
        <v>0</v>
      </c>
      <c r="R480" s="178">
        <f>IF($B$476="Лікар загальної практики - сімейний лікар",AVERAGE(R476:R478),IF($B$476="Лікар-педіатр","x",IF($B$476="Лікар-терапевт",AVERAGE(R476:R478),0)))</f>
        <v>0</v>
      </c>
      <c r="S480" s="179">
        <f>SUM(N480:R480)</f>
        <v>0</v>
      </c>
      <c r="T480" s="768"/>
      <c r="U480" s="178">
        <f>IF($B$476="Лікар загальної практики - сімейний лікар",AVERAGE(U476:U478),IF($B$476="Лікар-педіатр",AVERAGE(U476:U478),IF($B$476="Лікар-терапевт","х",0)))</f>
        <v>0</v>
      </c>
      <c r="V480" s="178">
        <f>IF($B$476="Лікар загальної практики - сімейний лікар",AVERAGE(V476:V478),IF($B$476="Лікар-педіатр",AVERAGE(V476:V478),IF($B$476="Лікар-терапевт","х",0)))</f>
        <v>0</v>
      </c>
      <c r="W480" s="178">
        <f>IF($B$476="Лікар загальної практики - сімейний лікар",AVERAGE(W476:W478),IF($B$476="Лікар-педіатр","x",IF($B$476="Лікар-терапевт",AVERAGE(W476:W478),0)))</f>
        <v>0</v>
      </c>
      <c r="X480" s="178">
        <f>IF($B$476="Лікар загальної практики - сімейний лікар",AVERAGE(X476:X478),IF($B$476="Лікар-педіатр","x",IF($B$476="Лікар-терапевт",AVERAGE(X476:X478),0)))</f>
        <v>0</v>
      </c>
      <c r="Y480" s="178">
        <f>IF($B$476="Лікар загальної практики - сімейний лікар",AVERAGE(Y476:Y478),IF($B$476="Лікар-педіатр","x",IF($B$476="Лікар-терапевт",AVERAGE(Y476:Y478),0)))</f>
        <v>0</v>
      </c>
      <c r="Z480" s="179">
        <f>SUM(U480:Y480)</f>
        <v>0</v>
      </c>
      <c r="AA480" s="768"/>
      <c r="AB480" s="178">
        <f>IF($B$476="Лікар загальної практики - сімейний лікар",AVERAGE(AB476:AB478),IF($B$476="Лікар-педіатр",AVERAGE(AB476:AB478),IF($B$476="Лікар-терапевт","х",0)))</f>
        <v>0</v>
      </c>
      <c r="AC480" s="178">
        <f>IF($B$476="Лікар загальної практики - сімейний лікар",AVERAGE(AC476:AC478),IF($B$476="Лікар-педіатр",AVERAGE(AC476:AC478),IF($B$476="Лікар-терапевт","х",0)))</f>
        <v>0</v>
      </c>
      <c r="AD480" s="178">
        <f>IF($B$476="Лікар загальної практики - сімейний лікар",AVERAGE(AD476:AD478),IF($B$476="Лікар-педіатр","x",IF($B$476="Лікар-терапевт",AVERAGE(AD476:AD478),0)))</f>
        <v>0</v>
      </c>
      <c r="AE480" s="178">
        <f>IF($B$476="Лікар загальної практики - сімейний лікар",AVERAGE(AE476:AE478),IF($B$476="Лікар-педіатр","x",IF($B$476="Лікар-терапевт",AVERAGE(AE476:AE478),0)))</f>
        <v>0</v>
      </c>
      <c r="AF480" s="178">
        <f>IF($B$476="Лікар загальної практики - сімейний лікар",AVERAGE(AF476:AF478),IF($B$476="Лікар-педіатр","x",IF($B$476="Лікар-терапевт",AVERAGE(AF476:AF478),0)))</f>
        <v>0</v>
      </c>
      <c r="AG480" s="179">
        <f>SUM(AB480:AF480)</f>
        <v>0</v>
      </c>
      <c r="AH480" s="769"/>
      <c r="AI480" s="174"/>
      <c r="AJ480" s="771"/>
      <c r="AK480" s="774"/>
      <c r="AL480" s="774"/>
      <c r="AM480" s="762"/>
      <c r="AN480" s="780"/>
      <c r="AO480" s="780"/>
      <c r="AP480" s="780"/>
      <c r="AQ480" s="780"/>
      <c r="AR480" s="783"/>
    </row>
    <row r="481" spans="1:44" s="52" customFormat="1" ht="40.5" hidden="1" x14ac:dyDescent="0.25">
      <c r="A481" s="170"/>
      <c r="B481" s="763"/>
      <c r="C481" s="764"/>
      <c r="D481" s="765"/>
      <c r="E481" s="765"/>
      <c r="F481" s="210" t="str">
        <f>IF(B476="Лікар-педіатр",Законод!$C$17,IF(B476="Лікар загальної практики - сімейний лікар",Законод!$C$21,IF(B476="Лікар-терапевт",Законод!$C$25,"х")))</f>
        <v>х</v>
      </c>
      <c r="G481" s="181">
        <f>IF($B$476="Лікар загальної практики - сімейний лікар",IF(L480&lt;=Законод!$C$22,G480,Законод!$C$22*'01_Доходи'!G479),IF($B$476="Лікар-педіатр",IF(L480&lt;=Законод!$C$18,G480,Законод!$C$18*'01_Доходи'!G479),IF($B$476="Лікар-терапевт","x",0)))</f>
        <v>0</v>
      </c>
      <c r="H481" s="181">
        <f>IF($B$476="Лікар загальної практики - сімейний лікар",IF(L480&lt;=Законод!$C$22,H480,Законод!$C$22*'01_Доходи'!H479),IF($B$476="Лікар-педіатр",IF(L480&lt;=Законод!$C$18,H480,Законод!$C$18*'01_Доходи'!H479),IF($B$476="Лікар-терапевт","x",0)))</f>
        <v>0</v>
      </c>
      <c r="I481" s="181">
        <f>IF($B$476="Лікар загальної практики - сімейний лікар",IF(L480&lt;=Законод!$C$22,I480,Законод!$C$22*'01_Доходи'!I479),IF($B$476="Лікар-педіатр","x",IF($B$476="Лікар-терапевт",IF(L480&lt;=Законод!$C$26,I480,Законод!$C$26*'01_Доходи'!I479),0)))</f>
        <v>0</v>
      </c>
      <c r="J481" s="181">
        <f>IF($B$476="Лікар загальної практики - сімейний лікар",IF(L480&lt;=Законод!$C$22,J480,Законод!$C$22*'01_Доходи'!J479),IF($B$476="Лікар-педіатр","x",IF($B$476="Лікар-терапевт",IF(L480&lt;=Законод!$C$26,J480,Законод!$C$26*'01_Доходи'!J479),0)))</f>
        <v>0</v>
      </c>
      <c r="K481" s="181">
        <f>IF($B$476="Лікар загальної практики - сімейний лікар",IF(L480&lt;=Законод!$C$22,K480,Законод!$C$22*'01_Доходи'!K479),IF($B$476="Лікар-педіатр","x",IF($B$476="Лікар-терапевт",IF(L480&lt;=Законод!$C$26,K480,Законод!$C$26*'01_Доходи'!K479),0)))</f>
        <v>0</v>
      </c>
      <c r="L481" s="182">
        <f>SUM(G481:K481)</f>
        <v>0</v>
      </c>
      <c r="M481" s="767"/>
      <c r="N481" s="181">
        <f>IF($B$476="Лікар загальної практики - сімейний лікар",IF(S480&lt;=Законод!$C$22,N480,Законод!$C$22*'01_Доходи'!N479),IF($B$476="Лікар-педіатр",IF(S480&lt;=Законод!$C$18,N480,Законод!$C$18*'01_Доходи'!N479),IF($B$476="Лікар-терапевт","x",0)))</f>
        <v>0</v>
      </c>
      <c r="O481" s="181">
        <f>IF($B$476="Лікар загальної практики - сімейний лікар",IF(S480&lt;=Законод!$C$22,O480,Законод!$C$22*'01_Доходи'!O479),IF($B$476="Лікар-педіатр",IF(S480&lt;=Законод!$C$18,O480,Законод!$C$18*'01_Доходи'!O479),IF($B$476="Лікар-терапевт","x",0)))</f>
        <v>0</v>
      </c>
      <c r="P481" s="181">
        <f>IF($B$476="Лікар загальної практики - сімейний лікар",IF(S480&lt;=Законод!$C$22,P480,Законод!$C$22*'01_Доходи'!P479),IF($B$476="Лікар-педіатр","x",IF($B$476="Лікар-терапевт",IF(S480&lt;=Законод!$C$26,P480,Законод!$C$26*'01_Доходи'!P479),0)))</f>
        <v>0</v>
      </c>
      <c r="Q481" s="181">
        <f>IF($B$476="Лікар загальної практики - сімейний лікар",IF(S480&lt;=Законод!$C$22,Q480,Законод!$C$22*'01_Доходи'!Q479),IF($B$476="Лікар-педіатр","x",IF($B$476="Лікар-терапевт",IF(S480&lt;=Законод!$C$26,Q480,Законод!$C$26*'01_Доходи'!Q479),0)))</f>
        <v>0</v>
      </c>
      <c r="R481" s="181">
        <f>IF($B$476="Лікар загальної практики - сімейний лікар",IF(S480&lt;=Законод!$C$22,R480,Законод!$C$22*'01_Доходи'!R479),IF($B$476="Лікар-педіатр","x",IF($B$476="Лікар-терапевт",IF(S480&lt;=Законод!$C$26,R480,Законод!$C$26*'01_Доходи'!R479),0)))</f>
        <v>0</v>
      </c>
      <c r="S481" s="182">
        <f>SUM(N481:R481)</f>
        <v>0</v>
      </c>
      <c r="T481" s="767"/>
      <c r="U481" s="181">
        <f>IF($B$476="Лікар загальної практики - сімейний лікар",IF(Z480&lt;=Законод!$C$22,U480,Законод!$C$22*'01_Доходи'!U479),IF($B$476="Лікар-педіатр",IF(Z480&lt;=Законод!$C$18,U480,Законод!$C$18*'01_Доходи'!U479),IF($B$476="Лікар-терапевт","x",0)))</f>
        <v>0</v>
      </c>
      <c r="V481" s="181">
        <f>IF($B$476="Лікар загальної практики - сімейний лікар",IF(Z480&lt;=Законод!$C$22,V480,Законод!$C$22*'01_Доходи'!V479),IF($B$476="Лікар-педіатр",IF(Z480&lt;=Законод!$C$18,V480,Законод!$C$18*'01_Доходи'!V479),IF($B$476="Лікар-терапевт","x",0)))</f>
        <v>0</v>
      </c>
      <c r="W481" s="181">
        <f>IF($B$476="Лікар загальної практики - сімейний лікар",IF(Z480&lt;=Законод!$C$22,W480,Законод!$C$22*'01_Доходи'!W479),IF($B$476="Лікар-педіатр","x",IF($B$476="Лікар-терапевт",IF(Z480&lt;=Законод!$C$26,W480,Законод!$C$26*'01_Доходи'!W479),0)))</f>
        <v>0</v>
      </c>
      <c r="X481" s="181">
        <f>IF($B$476="Лікар загальної практики - сімейний лікар",IF(Z480&lt;=Законод!$C$22,X480,Законод!$C$22*'01_Доходи'!X479),IF($B$476="Лікар-педіатр","x",IF($B$476="Лікар-терапевт",IF(Z480&lt;=Законод!$C$26,X480,Законод!$C$26*'01_Доходи'!X479),0)))</f>
        <v>0</v>
      </c>
      <c r="Y481" s="181">
        <f>IF($B$476="Лікар загальної практики - сімейний лікар",IF(Z480&lt;=Законод!$C$22,Y480,Законод!$C$22*'01_Доходи'!Y479),IF($B$476="Лікар-педіатр","x",IF($B$476="Лікар-терапевт",IF(Z480&lt;=Законод!$C$26,Y480,Законод!$C$26*'01_Доходи'!Y479),0)))</f>
        <v>0</v>
      </c>
      <c r="Z481" s="182">
        <f>SUM(U481:Y481)</f>
        <v>0</v>
      </c>
      <c r="AA481" s="767"/>
      <c r="AB481" s="181">
        <f>IF($B$476="Лікар загальної практики - сімейний лікар",IF(AG480&lt;=Законод!$C$22,AB480,Законод!$C$22*'01_Доходи'!AB479),IF($B$476="Лікар-педіатр",IF(AG480&lt;=Законод!$C$18,AB480,Законод!$C$18*'01_Доходи'!AB479),IF($B$476="Лікар-терапевт","x",0)))</f>
        <v>0</v>
      </c>
      <c r="AC481" s="181">
        <f>IF($B$476="Лікар загальної практики - сімейний лікар",IF(AG480&lt;=Законод!$C$22,AC480,Законод!$C$22*'01_Доходи'!AC479),IF($B$476="Лікар-педіатр",IF(AG480&lt;=Законод!$C$18,AC480,Законод!$C$18*'01_Доходи'!AC479),IF($B$476="Лікар-терапевт","x",0)))</f>
        <v>0</v>
      </c>
      <c r="AD481" s="181">
        <f>IF($B$476="Лікар загальної практики - сімейний лікар",IF(AG480&lt;=Законод!$C$22,AD480,Законод!$C$22*'01_Доходи'!AD479),IF($B$476="Лікар-педіатр","x",IF($B$476="Лікар-терапевт",IF(AG480&lt;=Законод!$C$26,AD480,Законод!$C$26*'01_Доходи'!AD479),0)))</f>
        <v>0</v>
      </c>
      <c r="AE481" s="181">
        <f>IF($B$476="Лікар загальної практики - сімейний лікар",IF(AG480&lt;=Законод!$C$22,AE480,Законод!$C$22*'01_Доходи'!AE479),IF($B$476="Лікар-педіатр","x",IF($B$476="Лікар-терапевт",IF(AG480&lt;=Законод!$C$26,AE480,Законод!$C$26*'01_Доходи'!AE479),0)))</f>
        <v>0</v>
      </c>
      <c r="AF481" s="181">
        <f>IF($B$476="Лікар загальної практики - сімейний лікар",IF(AG480&lt;=Законод!$C$22,AF480,Законод!$C$22*'01_Доходи'!AF479),IF($B$476="Лікар-педіатр","x",IF($B$476="Лікар-терапевт",IF(AG480&lt;=Законод!$C$26,AF480,Законод!$C$26*'01_Доходи'!AF479),0)))</f>
        <v>0</v>
      </c>
      <c r="AG481" s="182">
        <f>SUM(AB481:AF481)</f>
        <v>0</v>
      </c>
      <c r="AH481" s="767"/>
      <c r="AI481" s="174"/>
      <c r="AJ481" s="771"/>
      <c r="AK481" s="774"/>
      <c r="AL481" s="774"/>
      <c r="AM481" s="318" t="s">
        <v>186</v>
      </c>
      <c r="AN481" s="183">
        <f>IF(B476="Лікар загальної практики - сімейний лікар",G481*Законод!$C$11+'01_Доходи'!H481*Законод!$D$11+'01_Доходи'!I481*Законод!$E$11+'01_Доходи'!J481*Законод!$F$11+'01_Доходи'!K481*Законод!$G$11,IF(B476="Лікар-педіатр",G481*Законод!$C$11+'01_Доходи'!H481*Законод!$D$11,IF(B476="Лікар-терапевт",'01_Доходи'!I481*Законод!$E$11+'01_Доходи'!J481*Законод!$F$11+'01_Доходи'!K481*Законод!$G$11,0)))</f>
        <v>0</v>
      </c>
      <c r="AO481" s="183">
        <f>IF(B476="Лікар загальної практики - сімейний лікар",N481*Законод!$C$11+'01_Доходи'!O481*Законод!$D$11+'01_Доходи'!P481*Законод!$E$11+'01_Доходи'!Q481*Законод!$F$11+'01_Доходи'!R481*Законод!$G$11,IF(B476="Лікар-педіатр",N481*Законод!$C$11+'01_Доходи'!O481*Законод!$D$11,IF(B476="Лікар-терапевт",'01_Доходи'!P481*Законод!$E$11+'01_Доходи'!Q481*Законод!$F$11+'01_Доходи'!R481*Законод!$G$11,0)))</f>
        <v>0</v>
      </c>
      <c r="AP481" s="183">
        <f>IF(B476="Лікар загальної практики - сімейний лікар",U481*Законод!$C$11+'01_Доходи'!V481*Законод!$D$11+'01_Доходи'!W481*Законод!$E$11+'01_Доходи'!X481*Законод!$F$11+'01_Доходи'!Y481*Законод!$G$11,IF(B476="Лікар-педіатр",U481*Законод!$C$11+'01_Доходи'!V481*Законод!$D$11,IF(B476="Лікар-терапевт",'01_Доходи'!W481*Законод!$E$11+'01_Доходи'!X481*Законод!$F$11+'01_Доходи'!Y481*Законод!$G$11,0)))</f>
        <v>0</v>
      </c>
      <c r="AQ481" s="183">
        <f>IF(B476="Лікар загальної практики - сімейний лікар",AB481*Законод!$C$11+'01_Доходи'!AC481*Законод!$D$11+'01_Доходи'!AD481*Законод!$E$11+'01_Доходи'!AE481*Законод!$F$11+'01_Доходи'!AF481*Законод!$G$11,IF(B476="Лікар-педіатр",AB481*Законод!$C$11+'01_Доходи'!AC481*Законод!$D$11,IF(B476="Лікар-терапевт",'01_Доходи'!AD481*Законод!$E$11+'01_Доходи'!AE481*Законод!$F$11+'01_Доходи'!AF481*Законод!$G$11,0)))</f>
        <v>0</v>
      </c>
      <c r="AR481" s="184">
        <f>SUM(AN481:AQ481)</f>
        <v>0</v>
      </c>
    </row>
    <row r="482" spans="1:44" s="52" customFormat="1" ht="31.9" hidden="1" customHeight="1" x14ac:dyDescent="0.25">
      <c r="A482" s="170"/>
      <c r="B482" s="763"/>
      <c r="C482" s="764"/>
      <c r="D482" s="765"/>
      <c r="E482" s="765"/>
      <c r="F482" s="211" t="str">
        <f>IF(B476="Лікар-педіатр",Законод!$E$17,IF(B476="Лікар загальної практики - сімейний лікар",Законод!$E$21,IF(B476="Лікар-терапевт",Законод!$E$25,"х")))</f>
        <v>х</v>
      </c>
      <c r="G482" s="776" t="s">
        <v>158</v>
      </c>
      <c r="H482" s="776"/>
      <c r="I482" s="776"/>
      <c r="J482" s="776"/>
      <c r="K482" s="776"/>
      <c r="L482" s="169">
        <f>IF($B$476="Лікар загальної практики - сімейний лікар",IF(L480&lt;Законод!$C$22,0,(IF(AND(L480&gt;=Законод!$E$22,L480&lt;=Законод!$E$23),L480-Законод!$C$22,IF('01_Доходи'!L480&gt;=Законод!$F$22,Законод!$E$24,0)))),IF($B$476="Лікар-педіатр",IF(L480&lt;Законод!$C$18,0,(IF(AND(L480&gt;=Законод!$E$18,L480&lt;=Законод!$E$19),L480-Законод!$C$18,IF('01_Доходи'!L480&gt;=Законод!$F$18,Законод!$E$20,0)))),IF($B$476="Лікар-терапевт",IF(L480&lt;Законод!$C$26,0,(IF(AND(L480&gt;=Законод!$E$26,L480&lt;=Законод!$E$27),L480-Законод!$C$26,IF('01_Доходи'!L480&gt;=Законод!$F$26,Законод!$E$28,0)))),0)))</f>
        <v>0</v>
      </c>
      <c r="M482" s="767"/>
      <c r="N482" s="776" t="s">
        <v>158</v>
      </c>
      <c r="O482" s="776"/>
      <c r="P482" s="776"/>
      <c r="Q482" s="776"/>
      <c r="R482" s="776"/>
      <c r="S482" s="169">
        <f>IF($B$476="Лікар загальної практики - сімейний лікар",IF(S480&lt;Законод!$C$22,0,(IF(AND(S480&gt;=Законод!$E$22,S480&lt;=Законод!$E$23),S480-Законод!$C$22,IF('01_Доходи'!S480&gt;=Законод!$F$22,Законод!$E$24,0)))),IF($B$476="Лікар-педіатр",IF(S480&lt;Законод!$C$18,0,(IF(AND(S480&gt;=Законод!$E$18,S480&lt;=Законод!$E$19),S480-Законод!$C$18,IF('01_Доходи'!S480&gt;=Законод!$F$18,Законод!$E$20,0)))),IF($B$476="Лікар-терапевт",IF(S480&lt;Законод!$C$26,0,(IF(AND(S480&gt;=Законод!$E$26,S480&lt;=Законод!$E$27),S480-Законод!$C$26,IF('01_Доходи'!S480&gt;=Законод!$F$26,Законод!$E$28,0)))),0)))</f>
        <v>0</v>
      </c>
      <c r="T482" s="767"/>
      <c r="U482" s="776" t="s">
        <v>158</v>
      </c>
      <c r="V482" s="776"/>
      <c r="W482" s="776"/>
      <c r="X482" s="776"/>
      <c r="Y482" s="776"/>
      <c r="Z482" s="169">
        <f>IF($B$476="Лікар загальної практики - сімейний лікар",IF(Z480&lt;Законод!$C$22,0,(IF(AND(Z480&gt;=Законод!$E$22,Z480&lt;=Законод!$E$23),Z480-Законод!$C$22,IF('01_Доходи'!Z480&gt;=Законод!$F$22,Законод!$E$24,0)))),IF($B$476="Лікар-педіатр",IF(Z480&lt;Законод!$C$18,0,(IF(AND(Z480&gt;=Законод!$E$18,Z480&lt;=Законод!$E$19),Z480-Законод!$C$18,IF('01_Доходи'!Z480&gt;=Законод!$F$18,Законод!$E$20,0)))),IF($B$476="Лікар-терапевт",IF(Z480&lt;Законод!$C$26,0,(IF(AND(Z480&gt;=Законод!$E$26,Z480&lt;=Законод!$E$27),Z480-Законод!$C$26,IF('01_Доходи'!Z480&gt;=Законод!$F$26,Законод!$E$28,0)))),0)))</f>
        <v>0</v>
      </c>
      <c r="AA482" s="767"/>
      <c r="AB482" s="776" t="s">
        <v>158</v>
      </c>
      <c r="AC482" s="776"/>
      <c r="AD482" s="776"/>
      <c r="AE482" s="776"/>
      <c r="AF482" s="776"/>
      <c r="AG482" s="169">
        <f>IF($B$476="Лікар загальної практики - сімейний лікар",IF(AG480&lt;Законод!$C$22,0,(IF(AND(AG480&gt;=Законод!$E$22,AG480&lt;=Законод!$E$23),AG480-Законод!$C$22,IF('01_Доходи'!AG480&gt;=Законод!$F$22,Законод!$E$24,0)))),IF($B$476="Лікар-педіатр",IF(AG480&lt;Законод!$C$18,0,(IF(AND(AG480&gt;=Законод!$E$18,AG480&lt;=Законод!$E$19),AG480-Законод!$C$18,IF('01_Доходи'!AG480&gt;=Законод!$F$18,Законод!$E$20,0)))),IF($B$476="Лікар-терапевт",IF(AG480&lt;Законод!$C$26,0,(IF(AND(AG480&gt;=Законод!$E$26,AG480&lt;=Законод!$E$27),AG480-Законод!$C$26,IF('01_Доходи'!AG480&gt;=Законод!$F$26,Законод!$E$28,0)))),0)))</f>
        <v>0</v>
      </c>
      <c r="AH482" s="767"/>
      <c r="AI482" s="174"/>
      <c r="AJ482" s="771"/>
      <c r="AK482" s="774"/>
      <c r="AL482" s="774"/>
      <c r="AM482" s="757" t="s">
        <v>187</v>
      </c>
      <c r="AN482" s="183">
        <f>IF(B476="Лікар загальної практики - сімейний лікар",L482*Законод!$C$9/4*Законод!$E$16,IF(B476="Лікар-педіатр",L482*Законод!$C$9/4*Законод!$E$16,IF(B476="Лікар-терапевт",L482*Законод!$C$9/4*Законод!$E$16,0)))</f>
        <v>0</v>
      </c>
      <c r="AO482" s="183">
        <f>IF(B476="Лікар загальної практики - сімейний лікар",S482*Законод!$C$9/4*Законод!$E$16,IF(B476="Лікар-педіатр",S482*Законод!$C$9/4*Законод!$E$16,IF(B476="Лікар-терапевт",S482*Законод!$C$9/4*Законод!$E$16,0)))</f>
        <v>0</v>
      </c>
      <c r="AP482" s="183">
        <f>IF(B476="Лікар загальної практики - сімейний лікар",Z482*Законод!$C$9/4*Законод!$E$16,IF(B476="Лікар-педіатр",Z482*Законод!$C$9/4*Законод!$E$16,IF(B476="Лікар-терапевт",Z482*Законод!$C$9/4*Законод!$E$16,0)))</f>
        <v>0</v>
      </c>
      <c r="AQ482" s="183">
        <f>IF(B476="Лікар загальної практики - сімейний лікар",AG482*Законод!$C$9/4*Законод!$E$16,IF(B476="Лікар-педіатр",AG482*Законод!$C$9/4*Законод!$E$16,IF(B476="Лікар-терапевт",AG482*Законод!$C$9/4*Законод!$E$16,0)))</f>
        <v>0</v>
      </c>
      <c r="AR482" s="184">
        <f>SUM(AN482:AQ482)</f>
        <v>0</v>
      </c>
    </row>
    <row r="483" spans="1:44" s="52" customFormat="1" ht="31.9" hidden="1" customHeight="1" x14ac:dyDescent="0.25">
      <c r="A483" s="170"/>
      <c r="B483" s="763"/>
      <c r="C483" s="764"/>
      <c r="D483" s="765"/>
      <c r="E483" s="765"/>
      <c r="F483" s="211" t="str">
        <f>IF(B476="Лікар-педіатр",Законод!$F$17,IF(B476="Лікар загальної практики - сімейний лікар",Законод!$F$21,IF(B476="Лікар-терапевт",Законод!$F$25,"х")))</f>
        <v>х</v>
      </c>
      <c r="G483" s="776" t="s">
        <v>158</v>
      </c>
      <c r="H483" s="776"/>
      <c r="I483" s="776"/>
      <c r="J483" s="776"/>
      <c r="K483" s="776"/>
      <c r="L483" s="169">
        <f>IF($B$476="Лікар загальної практики - сімейний лікар",IF(L480&lt;Законод!$C$22,0,(IF(AND(L480&gt;=Законод!$F$22,L480&lt;=Законод!$F$23),L480-Законод!$E$23,IF('01_Доходи'!L480&gt;=Законод!$G$22,Законод!$F$24,0)))),IF($B$476="Лікар-педіатр",IF(L480&lt;Законод!$C$18,0,(IF(AND(L480&gt;=Законод!$F$18,L480&lt;=Законод!$F$19),L480-Законод!$E$19,IF('01_Доходи'!L480&gt;=Законод!$G$18,Законод!$F$20,0)))),IF($B$476="Лікар-терапевт",IF(L480&lt;Законод!$C$26,0,(IF(AND(L480&gt;=Законод!$F$26,L480&lt;=Законод!$F$27),L480-Законод!$E$27,IF('01_Доходи'!L480&gt;=Законод!$G$26,Законод!$F$28,0)))),0)))</f>
        <v>0</v>
      </c>
      <c r="M483" s="767"/>
      <c r="N483" s="776" t="s">
        <v>158</v>
      </c>
      <c r="O483" s="776"/>
      <c r="P483" s="776"/>
      <c r="Q483" s="776"/>
      <c r="R483" s="776"/>
      <c r="S483" s="169">
        <f>IF($B$476="Лікар загальної практики - сімейний лікар",IF(S480&lt;Законод!$C$22,0,(IF(AND(S480&gt;=Законод!$F$22,S480&lt;=Законод!$F$23),S480-Законод!$E$23,IF('01_Доходи'!S480&gt;=Законод!$G$22,Законод!$F$24,0)))),IF($B$476="Лікар-педіатр",IF(S480&lt;Законод!$C$18,0,(IF(AND(S480&gt;=Законод!$F$18,S480&lt;=Законод!$F$19),S480-Законод!$E$19,IF('01_Доходи'!S480&gt;=Законод!$G$18,Законод!$F$20,0)))),IF($B$476="Лікар-терапевт",IF(S480&lt;Законод!$C$26,0,(IF(AND(S480&gt;=Законод!$F$26,S480&lt;=Законод!$F$27),S480-Законод!$E$27,IF('01_Доходи'!S480&gt;=Законод!$G$26,Законод!$F$28,0)))),0)))</f>
        <v>0</v>
      </c>
      <c r="T483" s="767"/>
      <c r="U483" s="776" t="s">
        <v>158</v>
      </c>
      <c r="V483" s="776"/>
      <c r="W483" s="776"/>
      <c r="X483" s="776"/>
      <c r="Y483" s="776"/>
      <c r="Z483" s="169">
        <f>IF($B$476="Лікар загальної практики - сімейний лікар",IF(Z480&lt;Законод!$C$22,0,(IF(AND(Z480&gt;=Законод!$F$22,Z480&lt;=Законод!$F$23),Z480-Законод!$E$23,IF('01_Доходи'!Z480&gt;=Законод!$G$22,Законод!$F$24,0)))),IF($B$476="Лікар-педіатр",IF(Z480&lt;Законод!$C$18,0,(IF(AND(Z480&gt;=Законод!$F$18,Z480&lt;=Законод!$F$19),Z480-Законод!$E$19,IF('01_Доходи'!Z480&gt;=Законод!$G$18,Законод!$F$20,0)))),IF($B$476="Лікар-терапевт",IF(Z480&lt;Законод!$C$26,0,(IF(AND(Z480&gt;=Законод!$F$26,Z480&lt;=Законод!$F$27),Z480-Законод!$E$27,IF('01_Доходи'!Z480&gt;=Законод!$G$26,Законод!$F$28,0)))),0)))</f>
        <v>0</v>
      </c>
      <c r="AA483" s="767"/>
      <c r="AB483" s="776" t="s">
        <v>158</v>
      </c>
      <c r="AC483" s="776"/>
      <c r="AD483" s="776"/>
      <c r="AE483" s="776"/>
      <c r="AF483" s="776"/>
      <c r="AG483" s="169">
        <f>IF($B$476="Лікар загальної практики - сімейний лікар",IF(AG480&lt;Законод!$C$22,0,(IF(AND(AG480&gt;=Законод!$F$22,AG480&lt;=Законод!$F$23),AG480-Законод!$E$23,IF('01_Доходи'!AG480&gt;=Законод!$G$22,Законод!$F$24,0)))),IF($B$476="Лікар-педіатр",IF(AG480&lt;Законод!$C$18,0,(IF(AND(AG480&gt;=Законод!$F$18,AG480&lt;=Законод!$F$19),AG480-Законод!$E$19,IF('01_Доходи'!AG480&gt;=Законод!$G$18,Законод!$F$20,0)))),IF($B$476="Лікар-терапевт",IF(AG480&lt;Законод!$C$26,0,(IF(AND(AG480&gt;=Законод!$F$26,AG480&lt;=Законод!$F$27),AG480-Законод!$E$27,IF('01_Доходи'!AG480&gt;=Законод!$G$26,Законод!$F$28,0)))),0)))</f>
        <v>0</v>
      </c>
      <c r="AH483" s="767"/>
      <c r="AI483" s="174"/>
      <c r="AJ483" s="771"/>
      <c r="AK483" s="774"/>
      <c r="AL483" s="774"/>
      <c r="AM483" s="758"/>
      <c r="AN483" s="183">
        <f>IF(B476="Лікар загальної практики - сімейний лікар",L483*Законод!$C$9/4*Законод!$F$16,IF(B476="Лікар-педіатр",L483*Законод!$C$9/4*Законод!$F$16,IF(B476="Лікар-терапевт",L483*Законод!$C$9/4*Законод!$F$16,0)))</f>
        <v>0</v>
      </c>
      <c r="AO483" s="183">
        <f>IF(B476="Лікар загальної практики - сімейний лікар",S483*Законод!$C$9/4*Законод!$F$16,IF(B476="Лікар-педіатр",S483*Законод!$C$9/4*Законод!$F$16,IF(B476="Лікар-терапевт",S483*Законод!$C$9/4*Законод!$F$16,0)))</f>
        <v>0</v>
      </c>
      <c r="AP483" s="183">
        <f>IF(B476="Лікар загальної практики - сімейний лікар",Z483*Законод!$C$9/4*Законод!$F$16,IF(B476="Лікар-педіатр",Z483*Законод!$C$9/4*Законод!$F$16,IF(B476="Лікар-терапевт",Z483*Законод!$C$9/4*Законод!$F$16,0)))</f>
        <v>0</v>
      </c>
      <c r="AQ483" s="183">
        <f>IF(B476="Лікар загальної практики - сімейний лікар",AG483*Законод!$C$9/4*Законод!$F$16,IF(B476="Лікар-педіатр",AG483*Законод!$C$9/4*Законод!$F$16,IF(B476="Лікар-терапевт",AG483*Законод!$C$9/4*Законод!$F$16,0)))</f>
        <v>0</v>
      </c>
      <c r="AR483" s="184">
        <f>SUM(AN483:AQ483)</f>
        <v>0</v>
      </c>
    </row>
    <row r="484" spans="1:44" s="52" customFormat="1" ht="31.9" hidden="1" customHeight="1" x14ac:dyDescent="0.25">
      <c r="A484" s="170"/>
      <c r="B484" s="763"/>
      <c r="C484" s="764"/>
      <c r="D484" s="765"/>
      <c r="E484" s="765"/>
      <c r="F484" s="211" t="str">
        <f>IF(B476="Лікар-педіатр",Законод!$G$17,IF(B476="Лікар загальної практики - сімейний лікар",Законод!$G$21,IF(B476="Лікар-терапевт",Законод!$G$25,"х")))</f>
        <v>х</v>
      </c>
      <c r="G484" s="776" t="s">
        <v>158</v>
      </c>
      <c r="H484" s="776"/>
      <c r="I484" s="776"/>
      <c r="J484" s="776"/>
      <c r="K484" s="776"/>
      <c r="L484" s="169">
        <f>IF($B$476="Лікар загальної практики - сімейний лікар",IF(L480&lt;Законод!$C$22,0,(IF(AND(L480&gt;=Законод!$G$22,L480&lt;=Законод!$G$23),L480-Законод!$F$23,IF('01_Доходи'!L480&gt;=Законод!$H$22,Законод!$G$24,0)))),IF($B$476="Лікар-педіатр",IF(L480&lt;Законод!$C$18,0,(IF(AND(L480&gt;=Законод!$G$18,L480&lt;=Законод!$G$19),L480-Законод!$F$19,IF('01_Доходи'!L480&gt;=Законод!$H$18,Законод!$G$20,0)))),IF($B$476="Лікар-терапевт",IF(L480&lt;Законод!$C$26,0,(IF(AND(L480&gt;=Законод!$G$26,L480&lt;=Законод!$G$27),L480-Законод!$F$27,IF('01_Доходи'!L480&gt;=Законод!$H$26,Законод!$G$28,0)))),0)))</f>
        <v>0</v>
      </c>
      <c r="M484" s="767"/>
      <c r="N484" s="776" t="s">
        <v>158</v>
      </c>
      <c r="O484" s="776"/>
      <c r="P484" s="776"/>
      <c r="Q484" s="776"/>
      <c r="R484" s="776"/>
      <c r="S484" s="169">
        <f>IF($B$476="Лікар загальної практики - сімейний лікар",IF(S480&lt;Законод!$C$22,0,(IF(AND(S480&gt;=Законод!$G$22,S480&lt;=Законод!$G$23),S480-Законод!$F$23,IF('01_Доходи'!S480&gt;=Законод!$H$22,Законод!$G$24,0)))),IF($B$476="Лікар-педіатр",IF(S480&lt;Законод!$C$18,0,(IF(AND(S480&gt;=Законод!$G$18,S480&lt;=Законод!$G$19),S480-Законод!$F$19,IF('01_Доходи'!S480&gt;=Законод!$H$18,Законод!$G$20,0)))),IF($B$476="Лікар-терапевт",IF(S480&lt;Законод!$C$26,0,(IF(AND(S480&gt;=Законод!$G$26,S480&lt;=Законод!$G$27),S480-Законод!$F$27,IF('01_Доходи'!S480&gt;=Законод!$H$26,Законод!$G$28,0)))),0)))</f>
        <v>0</v>
      </c>
      <c r="T484" s="767"/>
      <c r="U484" s="776" t="s">
        <v>158</v>
      </c>
      <c r="V484" s="776"/>
      <c r="W484" s="776"/>
      <c r="X484" s="776"/>
      <c r="Y484" s="776"/>
      <c r="Z484" s="169">
        <f>IF($B$476="Лікар загальної практики - сімейний лікар",IF(Z480&lt;Законод!$C$22,0,(IF(AND(Z480&gt;=Законод!$G$22,Z480&lt;=Законод!$G$23),Z480-Законод!$F$23,IF('01_Доходи'!Z480&gt;=Законод!$H$22,Законод!$G$24,0)))),IF($B$476="Лікар-педіатр",IF(Z480&lt;Законод!$C$18,0,(IF(AND(Z480&gt;=Законод!$G$18,Z480&lt;=Законод!$G$19),Z480-Законод!$F$19,IF('01_Доходи'!Z480&gt;=Законод!$H$18,Законод!$G$20,0)))),IF($B$476="Лікар-терапевт",IF(Z480&lt;Законод!$C$26,0,(IF(AND(Z480&gt;=Законод!$G$26,Z480&lt;=Законод!$G$27),Z480-Законод!$F$27,IF('01_Доходи'!Z480&gt;=Законод!$H$26,Законод!$G$28,0)))),0)))</f>
        <v>0</v>
      </c>
      <c r="AA484" s="767"/>
      <c r="AB484" s="776" t="s">
        <v>158</v>
      </c>
      <c r="AC484" s="776"/>
      <c r="AD484" s="776"/>
      <c r="AE484" s="776"/>
      <c r="AF484" s="776"/>
      <c r="AG484" s="169">
        <f>IF($B$476="Лікар загальної практики - сімейний лікар",IF(AG480&lt;Законод!$C$22,0,(IF(AND(AG480&gt;=Законод!$G$22,AG480&lt;=Законод!$G$23),AG480-Законод!$F$23,IF('01_Доходи'!AG480&gt;=Законод!$H$22,Законод!$G$24,0)))),IF($B$476="Лікар-педіатр",IF(AG480&lt;Законод!$C$18,0,(IF(AND(AG480&gt;=Законод!$G$18,AG480&lt;=Законод!$G$19),AG480-Законод!$F$19,IF('01_Доходи'!AG480&gt;=Законод!$H$18,Законод!$G$20,0)))),IF($B$476="Лікар-терапевт",IF(AG480&lt;Законод!$C$26,0,(IF(AND(AG480&gt;=Законод!$G$26,AG480&lt;=Законод!$G$27),AG480-Законод!$F$27,IF('01_Доходи'!AG480&gt;=Законод!$H$26,Законод!$G$28,0)))),0)))</f>
        <v>0</v>
      </c>
      <c r="AH484" s="767"/>
      <c r="AI484" s="174"/>
      <c r="AJ484" s="771"/>
      <c r="AK484" s="774"/>
      <c r="AL484" s="774"/>
      <c r="AM484" s="758"/>
      <c r="AN484" s="183">
        <f>IF(B476="Лікар загальної практики - сімейний лікар",L484*Законод!$C$9/4*Законод!$G$16,IF(B476="Лікар-педіатр",L484*Законод!$C$9/4*Законод!$G$16,IF(B476="Лікар-терапевт",L484*Законод!$C$9/4*Законод!$G$16,0)))</f>
        <v>0</v>
      </c>
      <c r="AO484" s="183">
        <f>IF(B476="Лікар загальної практики - сімейний лікар",S484*Законод!$C$9/4*Законод!$G$16,IF(B476="Лікар-педіатр",S484*Законод!$C$9/4*Законод!$G$16,IF(B476="Лікар-терапевт",S484*Законод!$C$9/4*Законод!$G$16,0)))</f>
        <v>0</v>
      </c>
      <c r="AP484" s="183">
        <f>IF(B476="Лікар загальної практики - сімейний лікар",Z484*Законод!$C$9/4*Законод!$G$16,IF(B476="Лікар-педіатр",Z484*Законод!$C$9/4*Законод!$G$16,IF(B476="Лікар-терапевт",Z484*Законод!$C$9/4*Законод!$G$16,0)))</f>
        <v>0</v>
      </c>
      <c r="AQ484" s="183">
        <f>IF(B476="Лікар загальної практики - сімейний лікар",AG484*Законод!$C$9/4*Законод!$G$16,IF(B476="Лікар-педіатр",AG484*Законод!$C$9/4*Законод!$G$16,IF(B476="Лікар-терапевт",AG484*Законод!$C$9/4*Законод!$G$16,0)))</f>
        <v>0</v>
      </c>
      <c r="AR484" s="184">
        <f t="shared" ref="AR484" si="96">SUM(AN484:AQ484)</f>
        <v>0</v>
      </c>
    </row>
    <row r="485" spans="1:44" s="52" customFormat="1" ht="31.9" hidden="1" customHeight="1" x14ac:dyDescent="0.25">
      <c r="A485" s="170"/>
      <c r="B485" s="763"/>
      <c r="C485" s="764"/>
      <c r="D485" s="765"/>
      <c r="E485" s="765"/>
      <c r="F485" s="211" t="str">
        <f>IF(B476="Лікар-педіатр",Законод!$H$17,IF(B476="Лікар загальної практики - сімейний лікар",Законод!$H$21,IF(B476="Лікар-терапевт",Законод!$H$25,"х")))</f>
        <v>х</v>
      </c>
      <c r="G485" s="776" t="s">
        <v>158</v>
      </c>
      <c r="H485" s="776"/>
      <c r="I485" s="776"/>
      <c r="J485" s="776"/>
      <c r="K485" s="776"/>
      <c r="L485" s="169">
        <f>IF($B$476="Лікар загальної практики - сімейний лікар",IF(L480&lt;Законод!$C$22,0,(IF(AND(L480&gt;=Законод!$H$22,L480&lt;=Законод!$H$23),L480-Законод!$G$23,IF('01_Доходи'!L480&gt;=Законод!$I$22,Законод!$H$24,0)))),IF($B$476="Лікар-педіатр",IF(L480&lt;Законод!$C$18,0,(IF(AND(L480&gt;=Законод!$H$18,L480&lt;=Законод!$H$19),L480-Законод!$G$19,IF('01_Доходи'!L480&gt;=Законод!$I$18,Законод!$H$20,0)))),IF($B$476="Лікар-терапевт",IF(L480&lt;Законод!$C$26,0,(IF(AND(L480&gt;=Законод!$H$26,L480&lt;=Законод!$H$27),L480-Законод!$G$27,IF(L480&gt;=Законод!$I$26,Законод!$H$28,0)))),0)))</f>
        <v>0</v>
      </c>
      <c r="M485" s="767"/>
      <c r="N485" s="776" t="s">
        <v>158</v>
      </c>
      <c r="O485" s="776"/>
      <c r="P485" s="776"/>
      <c r="Q485" s="776"/>
      <c r="R485" s="776"/>
      <c r="S485" s="169">
        <f>IF($B$476="Лікар загальної практики - сімейний лікар",IF(S480&lt;Законод!$C$22,0,(IF(AND(S480&gt;=Законод!$H$22,S480&lt;=Законод!$H$23),S480-Законод!$G$23,IF('01_Доходи'!S480&gt;=Законод!$I$22,Законод!$H$24,0)))),IF($B$476="Лікар-педіатр",IF(S480&lt;Законод!$C$18,0,(IF(AND(S480&gt;=Законод!$H$18,S480&lt;=Законод!$H$19),S480-Законод!$G$19,IF('01_Доходи'!S480&gt;=Законод!$I$18,Законод!$H$20,0)))),IF($B$476="Лікар-терапевт",IF(S480&lt;Законод!$C$26,0,(IF(AND(S480&gt;=Законод!$H$26,S480&lt;=Законод!$H$27),S480-Законод!$G$27,IF(S480&gt;=Законод!$I$26,Законод!$H$28,0)))),0)))</f>
        <v>0</v>
      </c>
      <c r="T485" s="767"/>
      <c r="U485" s="776" t="s">
        <v>158</v>
      </c>
      <c r="V485" s="776"/>
      <c r="W485" s="776"/>
      <c r="X485" s="776"/>
      <c r="Y485" s="776"/>
      <c r="Z485" s="169">
        <f>IF($B$476="Лікар загальної практики - сімейний лікар",IF(Z480&lt;Законод!$C$22,0,(IF(AND(Z480&gt;=Законод!$H$22,Z480&lt;=Законод!$H$23),Z480-Законод!$G$23,IF('01_Доходи'!Z480&gt;=Законод!$I$22,Законод!$H$24,0)))),IF($B$476="Лікар-педіатр",IF(Z480&lt;Законод!$C$18,0,(IF(AND(Z480&gt;=Законод!$H$18,Z480&lt;=Законод!$H$19),Z480-Законод!$G$19,IF('01_Доходи'!Z480&gt;=Законод!$I$18,Законод!$H$20,0)))),IF($B$476="Лікар-терапевт",IF(Z480&lt;Законод!$C$26,0,(IF(AND(Z480&gt;=Законод!$H$26,Z480&lt;=Законод!$H$27),Z480-Законод!$G$27,IF(Z480&gt;=Законод!$I$26,Законод!$H$28,0)))),0)))</f>
        <v>0</v>
      </c>
      <c r="AA485" s="767"/>
      <c r="AB485" s="776" t="s">
        <v>158</v>
      </c>
      <c r="AC485" s="776"/>
      <c r="AD485" s="776"/>
      <c r="AE485" s="776"/>
      <c r="AF485" s="776"/>
      <c r="AG485" s="169">
        <f>IF($B$476="Лікар загальної практики - сімейний лікар",IF(AG480&lt;Законод!$C$22,0,(IF(AND(AG480&gt;=Законод!$H$22,AG480&lt;=Законод!$H$23),AG480-Законод!$G$23,IF('01_Доходи'!AG480&gt;=Законод!$I$22,Законод!$H$24,0)))),IF($B$476="Лікар-педіатр",IF(AG480&lt;Законод!$C$18,0,(IF(AND(AG480&gt;=Законод!$H$18,AG480&lt;=Законод!$H$19),AG480-Законод!$G$19,IF('01_Доходи'!AG480&gt;=Законод!$I$18,Законод!$H$20,0)))),IF($B$476="Лікар-терапевт",IF(AG480&lt;Законод!$C$26,0,(IF(AND(AG480&gt;=Законод!$H$26,AG480&lt;=Законод!$H$27),AG480-Законод!$G$27,IF(AG480&gt;=Законод!$I$26,Законод!$H$28,0)))),0)))</f>
        <v>0</v>
      </c>
      <c r="AH485" s="767"/>
      <c r="AI485" s="174"/>
      <c r="AJ485" s="771"/>
      <c r="AK485" s="774"/>
      <c r="AL485" s="774"/>
      <c r="AM485" s="758"/>
      <c r="AN485" s="183">
        <f>IF(B476="Лікар загальної практики - сімейний лікар",L485*Законод!$C$9/4*Законод!$H$16,IF(B476="Лікар-педіатр",L485*Законод!$C$9/4*Законод!$H$16,IF(B476="Лікар-терапевт",L485*Законод!$C$9/4*Законод!$H$16,0)))</f>
        <v>0</v>
      </c>
      <c r="AO485" s="183">
        <f>IF(B476="Лікар загальної практики - сімейний лікар",S485*Законод!$C$9/4*Законод!$H$16,IF(B476="Лікар-педіатр",S485*Законод!$C$9/4*Законод!$H$16,IF(B476="Лікар-терапевт",S485*Законод!$C$9/4*Законод!$H$16,0)))</f>
        <v>0</v>
      </c>
      <c r="AP485" s="183">
        <f>IF(B476="Лікар загальної практики - сімейний лікар",Z485*Законод!$C$9/4*Законод!$H$16,IF(B476="Лікар-педіатр",Z485*Законод!$C$9/4*Законод!$H$16,IF(B476="Лікар-терапевт",Z485*Законод!$C$9/4*Законод!$H$16,0)))</f>
        <v>0</v>
      </c>
      <c r="AQ485" s="183">
        <f>IF(B476="Лікар загальної практики - сімейний лікар",AG485*Законод!$C$9/4*Законод!$H$16,IF(B476="Лікар-педіатр",AG485*Законод!$C$9/4*Законод!$H$16,IF(B476="Лікар-терапевт",AG485*Законод!$C$9/4*Законод!$H$16,0)))</f>
        <v>0</v>
      </c>
      <c r="AR485" s="184">
        <f>SUM(AN485:AQ485)</f>
        <v>0</v>
      </c>
    </row>
    <row r="486" spans="1:44" s="52" customFormat="1" ht="31.9" hidden="1" customHeight="1" x14ac:dyDescent="0.25">
      <c r="A486" s="170"/>
      <c r="B486" s="763"/>
      <c r="C486" s="764"/>
      <c r="D486" s="765"/>
      <c r="E486" s="765"/>
      <c r="F486" s="211" t="str">
        <f>IF(B476="Лікар-педіатр",Законод!$I$17,IF(B476="Лікар загальної практики - сімейний лікар",Законод!$I$21,IF(B476="Лікар-терапевт",Законод!$I$25,"х")))</f>
        <v>х</v>
      </c>
      <c r="G486" s="776" t="s">
        <v>158</v>
      </c>
      <c r="H486" s="776"/>
      <c r="I486" s="776"/>
      <c r="J486" s="776"/>
      <c r="K486" s="776"/>
      <c r="L486" s="169">
        <f>IF($B$476="Лікар загальної практики - сімейний лікар",IF(L480&lt;Законод!$C$22,0,(IF(AND(L480&gt;=Законод!$I$22,L480&lt;=Законод!$I$23),L480-Законод!$H$23,IF('01_Доходи'!L480&gt;=Законод!$I$22,Законод!$I$24,0)))),IF($B$476="Лікар-педіатр",IF(L480&lt;Законод!$C$18,0,(IF(AND(L480&gt;=Законод!$I$18,L480&lt;=Законод!$I$19),L480-Законод!$H$19,IF('01_Доходи'!L480&gt;=Законод!$I$18,Законод!$H$20,0)))),IF($B$476="Лікар-терапевт",IF(L480&lt;Законод!$C$26,0,(IF(AND(L480&gt;=Законод!$I$26,L480&lt;=Законод!$I$27),L480-Законод!$H$27,IF('01_Доходи'!L480&gt;=Законод!$I$26,Законод!$H$28,0)))),0)))</f>
        <v>0</v>
      </c>
      <c r="M486" s="767"/>
      <c r="N486" s="776" t="s">
        <v>158</v>
      </c>
      <c r="O486" s="776"/>
      <c r="P486" s="776"/>
      <c r="Q486" s="776"/>
      <c r="R486" s="776"/>
      <c r="S486" s="169">
        <f>IF($B$476="Лікар загальної практики - сімейний лікар",IF(S480&lt;Законод!$C$22,0,(IF(AND(S480&gt;=Законод!$I$22,S480&lt;=Законод!$I$23),S480-Законод!$H$23,IF('01_Доходи'!S480&gt;=Законод!$I$22,Законод!$I$24,0)))),IF($B$476="Лікар-педіатр",IF(S480&lt;Законод!$C$18,0,(IF(AND(S480&gt;=Законод!$I$18,S480&lt;=Законод!$I$19),S480-Законод!$H$19,IF('01_Доходи'!S480&gt;=Законод!$I$18,Законод!$H$20,0)))),IF($B$476="Лікар-терапевт",IF(S480&lt;Законод!$C$26,0,(IF(AND(S480&gt;=Законод!$I$26,S480&lt;=Законод!$I$27),S480-Законод!$H$27,IF('01_Доходи'!S480&gt;=Законод!$I$26,Законод!$H$28,0)))),0)))</f>
        <v>0</v>
      </c>
      <c r="T486" s="767"/>
      <c r="U486" s="776" t="s">
        <v>158</v>
      </c>
      <c r="V486" s="776"/>
      <c r="W486" s="776"/>
      <c r="X486" s="776"/>
      <c r="Y486" s="776"/>
      <c r="Z486" s="169">
        <f>IF($B$476="Лікар загальної практики - сімейний лікар",IF(Z480&lt;Законод!$C$22,0,(IF(AND(Z480&gt;=Законод!$I$22,Z480&lt;=Законод!$I$23),Z480-Законод!$H$23,IF('01_Доходи'!Z480&gt;=Законод!$I$22,Законод!$I$24,0)))),IF($B$476="Лікар-педіатр",IF(Z480&lt;Законод!$C$18,0,(IF(AND(Z480&gt;=Законод!$I$18,Z480&lt;=Законод!$I$19),Z480-Законод!$H$19,IF('01_Доходи'!Z480&gt;=Законод!$I$18,Законод!$H$20,0)))),IF($B$476="Лікар-терапевт",IF(Z480&lt;Законод!$C$26,0,(IF(AND(Z480&gt;=Законод!$I$26,Z480&lt;=Законод!$I$27),Z480-Законод!$H$27,IF('01_Доходи'!Z480&gt;=Законод!$I$26,Законод!$H$28,0)))),0)))</f>
        <v>0</v>
      </c>
      <c r="AA486" s="767"/>
      <c r="AB486" s="776" t="s">
        <v>158</v>
      </c>
      <c r="AC486" s="776"/>
      <c r="AD486" s="776"/>
      <c r="AE486" s="776"/>
      <c r="AF486" s="776"/>
      <c r="AG486" s="169">
        <f>IF($B$476="Лікар загальної практики - сімейний лікар",IF(AG480&lt;Законод!$C$22,0,(IF(AND(AG480&gt;=Законод!$I$22,AG480&lt;=Законод!$I$23),AG480-Законод!$H$23,IF('01_Доходи'!AG480&gt;=Законод!$I$22,Законод!$I$24,0)))),IF($B$476="Лікар-педіатр",IF(AG480&lt;Законод!$C$18,0,(IF(AND(AG480&gt;=Законод!$I$18,AG480&lt;=Законод!$I$19),AG480-Законод!$H$19,IF('01_Доходи'!AG480&gt;=Законод!$I$18,Законод!$H$20,0)))),IF($B$476="Лікар-терапевт",IF(AG480&lt;Законод!$C$26,0,(IF(AND(AG480&gt;=Законод!$I$26,AG480&lt;=Законод!$I$27),AG480-Законод!$H$27,IF('01_Доходи'!AG480&gt;=Законод!$I$26,Законод!$H$28,0)))),0)))</f>
        <v>0</v>
      </c>
      <c r="AH486" s="767"/>
      <c r="AI486" s="174"/>
      <c r="AJ486" s="771"/>
      <c r="AK486" s="774"/>
      <c r="AL486" s="774"/>
      <c r="AM486" s="758"/>
      <c r="AN486" s="183">
        <f>IF(B476="Лікар загальної практики - сімейний лікар",L486*Законод!$C$9/4*Законод!$I$16,IF(B476="Лікар-педіатр",L486*Законод!$C$9/4*Законод!$I$16,IF(B476="Лікар-терапевт",L486*Законод!$C$9/4*Законод!$I$16,0)))</f>
        <v>0</v>
      </c>
      <c r="AO486" s="183">
        <f>IF(B476="Лікар загальної практики - сімейний лікар",S486*Законод!$C$9/4*Законод!$I$16,IF(B476="Лікар-педіатр",S486*Законод!$C$9/4*Законод!$I$16,IF(B476="Лікар-терапевт",S486*Законод!$C$9/4*Законод!$I$16,0)))</f>
        <v>0</v>
      </c>
      <c r="AP486" s="183">
        <f>IF(B476="Лікар загальної практики - сімейний лікар",Z486*Законод!$C$9/4*Законод!$I$16,IF(B476="Лікар-педіатр",Z486*Законод!$C$9/4*Законод!$I$16,IF(B476="Лікар-терапевт",Z486*Законод!$C$9/4*Законод!$I$16,0)))</f>
        <v>0</v>
      </c>
      <c r="AQ486" s="183">
        <f>IF(B476="Лікар загальної практики - сімейний лікар",AG486*Законод!$C$9/4*Законод!$I$16,IF(B476="Лікар-педіатр",AG486*Законод!$C$9/4*Законод!$I$16,IF(B476="Лікар-терапевт",AG486*Законод!$C$9/4*Законод!$I$16,0)))</f>
        <v>0</v>
      </c>
      <c r="AR486" s="184">
        <f>SUM(AN486:AQ486)</f>
        <v>0</v>
      </c>
    </row>
    <row r="487" spans="1:44" s="191" customFormat="1" ht="31.9" hidden="1" customHeight="1" thickBot="1" x14ac:dyDescent="0.3">
      <c r="A487" s="186"/>
      <c r="B487" s="763"/>
      <c r="C487" s="764"/>
      <c r="D487" s="765"/>
      <c r="E487" s="765"/>
      <c r="F487" s="212" t="str">
        <f>IF(B476="Лікар-педіатр",Законод!$J$17,IF(B476="Лікар загальної практики - сімейний лікар",Законод!$J$21,IF(B476="Лікар-терапевт",Законод!$J$25,"х")))</f>
        <v>х</v>
      </c>
      <c r="G487" s="777" t="s">
        <v>158</v>
      </c>
      <c r="H487" s="777"/>
      <c r="I487" s="777"/>
      <c r="J487" s="777"/>
      <c r="K487" s="777"/>
      <c r="L487" s="169">
        <f>IF($B$476="Лікар загальної практики - сімейний лікар",IF(L480&gt;=Законод!$J$22,'01_Доходи'!L480-('01_Доходи'!L481+'01_Доходи'!L482+'01_Доходи'!L483+'01_Доходи'!L484+'01_Доходи'!L485+'01_Доходи'!L486),0),IF($B$476="Лікар-педіатр",IF(L480&gt;=Законод!$J$18,'01_Доходи'!L480-('01_Доходи'!L481+'01_Доходи'!L482+'01_Доходи'!L483+'01_Доходи'!L484+'01_Доходи'!L485+'01_Доходи'!L486),0),IF($B$476="Лікар-терапевт",IF('01_Доходи'!L480&gt;=Законод!$J$26,L480-Законод!$I$27,0),0)))</f>
        <v>0</v>
      </c>
      <c r="M487" s="767"/>
      <c r="N487" s="777" t="s">
        <v>158</v>
      </c>
      <c r="O487" s="777"/>
      <c r="P487" s="777"/>
      <c r="Q487" s="777"/>
      <c r="R487" s="777"/>
      <c r="S487" s="169">
        <f>IF($B$476="Лікар загальної практики - сімейний лікар",IF(S480&gt;=Законод!$J$22,'01_Доходи'!S480-('01_Доходи'!S481+'01_Доходи'!S482+'01_Доходи'!S483+'01_Доходи'!S484+'01_Доходи'!S485+'01_Доходи'!S486),0),IF($B$476="Лікар-педіатр",IF(S480&gt;=Законод!$J$18,'01_Доходи'!S480-('01_Доходи'!S481+'01_Доходи'!S482+'01_Доходи'!S483+'01_Доходи'!S484+'01_Доходи'!S485+'01_Доходи'!S486),0),IF($B$476="Лікар-терапевт",IF('01_Доходи'!S480&gt;=Законод!$J$26,S480-Законод!$I$27,0),0)))</f>
        <v>0</v>
      </c>
      <c r="T487" s="767"/>
      <c r="U487" s="777" t="s">
        <v>158</v>
      </c>
      <c r="V487" s="777"/>
      <c r="W487" s="777"/>
      <c r="X487" s="777"/>
      <c r="Y487" s="777"/>
      <c r="Z487" s="169">
        <f>IF($B$476="Лікар загальної практики - сімейний лікар",IF(Z480&gt;=Законод!$J$22,'01_Доходи'!Z480-('01_Доходи'!Z481+'01_Доходи'!Z482+'01_Доходи'!Z483+'01_Доходи'!Z484+'01_Доходи'!Z485+'01_Доходи'!Z486),0),IF($B$476="Лікар-педіатр",IF(Z480&gt;=Законод!$J$18,'01_Доходи'!Z480-('01_Доходи'!Z481+'01_Доходи'!Z482+'01_Доходи'!Z483+'01_Доходи'!Z484+'01_Доходи'!Z485+'01_Доходи'!Z486),0),IF($B$476="Лікар-терапевт",IF('01_Доходи'!Z480&gt;=Законод!$J$26,Z480-Законод!$I$27,0),0)))</f>
        <v>0</v>
      </c>
      <c r="AA487" s="767"/>
      <c r="AB487" s="777" t="s">
        <v>158</v>
      </c>
      <c r="AC487" s="777"/>
      <c r="AD487" s="777"/>
      <c r="AE487" s="777"/>
      <c r="AF487" s="777"/>
      <c r="AG487" s="169">
        <f>IF($B$476="Лікар загальної практики - сімейний лікар",IF(AG480&gt;=Законод!$J$22,'01_Доходи'!AG480-('01_Доходи'!AG481+'01_Доходи'!AG482+'01_Доходи'!AG483+'01_Доходи'!AG484+'01_Доходи'!AG485+'01_Доходи'!AG486),0),IF($B$476="Лікар-педіатр",IF(AG480&gt;=Законод!$J$18,'01_Доходи'!AG480-('01_Доходи'!AG481+'01_Доходи'!AG482+'01_Доходи'!AG483+'01_Доходи'!AG484+'01_Доходи'!AG485+'01_Доходи'!AG486),0),IF($B$476="Лікар-терапевт",IF('01_Доходи'!AG480&gt;=Законод!$J$26,AG480-Законод!$I$27,0),0)))</f>
        <v>0</v>
      </c>
      <c r="AH487" s="767"/>
      <c r="AI487" s="188"/>
      <c r="AJ487" s="772"/>
      <c r="AK487" s="775"/>
      <c r="AL487" s="775"/>
      <c r="AM487" s="759"/>
      <c r="AN487" s="189">
        <f>IF(B476="Лікар загальної практики - сімейний лікар",L487*Законод!$C$9/4*Законод!$J$16,IF(B476="Лікар-педіатр",L487*Законод!$C$9/4*Законод!$J$16,IF(B476="Лікар-терапевт",L487*Законод!$C$9/4*Законод!$J$16,0)))</f>
        <v>0</v>
      </c>
      <c r="AO487" s="189">
        <f>IF(B476="Лікар загальної практики - сімейний лікар",S487*Законод!$C$9/4*Законод!$J$16,IF(B476="Лікар-педіатр",S487*Законод!$C$9/4*Законод!$J$16,IF(B476="Лікар-терапевт",S487*Законод!$C$9/4*Законод!$J$16,0)))</f>
        <v>0</v>
      </c>
      <c r="AP487" s="189">
        <f>IF(B476="Лікар загальної практики - сімейний лікар",S487*Законод!$C$9/4*Законод!$J$16,IF(B476="Лікар-педіатр",S487*Законод!$C$9/4*Законод!$J$16,IF(B476="Лікар-терапевт",S487*Законод!$C$9/4*Законод!$J$16,0)))</f>
        <v>0</v>
      </c>
      <c r="AQ487" s="189">
        <f>IF(B476="Лікар загальної практики - сімейний лікар",AG487*Законод!$C$9/4*Законод!$J$16,IF(B476="Лікар-педіатр",AG487*Законод!$C$9/4*Законод!$J$16,IF(B476="Лікар-терапевт",AG487*Законод!$C$9/4*Законод!$J$16,0)))</f>
        <v>0</v>
      </c>
      <c r="AR487" s="190">
        <f t="shared" ref="AR487" si="97">SUM(AN487:AQ487)</f>
        <v>0</v>
      </c>
    </row>
    <row r="488" spans="1:44" s="220" customFormat="1" ht="23.45" hidden="1" customHeight="1" thickBot="1" x14ac:dyDescent="0.3">
      <c r="A488" s="216"/>
      <c r="B488" s="217"/>
      <c r="C488" s="217"/>
      <c r="D488" s="217"/>
      <c r="E488" s="217"/>
      <c r="F488" s="218"/>
      <c r="G488" s="219"/>
      <c r="H488" s="219"/>
      <c r="L488" s="221"/>
      <c r="S488" s="221"/>
      <c r="Z488" s="221"/>
      <c r="AG488" s="221"/>
      <c r="AM488" s="222"/>
      <c r="AR488" s="223"/>
    </row>
    <row r="489" spans="1:44" s="164" customFormat="1" ht="24.6" hidden="1" customHeight="1" x14ac:dyDescent="0.3">
      <c r="A489" s="167">
        <f>A476+1</f>
        <v>36</v>
      </c>
      <c r="B489" s="763"/>
      <c r="C489" s="764"/>
      <c r="D489" s="765"/>
      <c r="E489" s="765"/>
      <c r="F489" s="207" t="s">
        <v>422</v>
      </c>
      <c r="G489" s="169">
        <f>IF($B$489="Лікар-педіатр",G492*L489,IF($B$489="Лікар-терапевт","х",IF($B$489="Лікар загальної практики - сімейний лікар",G492*L489,0)))</f>
        <v>0</v>
      </c>
      <c r="H489" s="169">
        <f>IF($B$489="Лікар-педіатр",H492*L489,IF($B$489="Лікар-терапевт","х",IF($B$489="Лікар загальної практики - сімейний лікар",H492*L489,0)))</f>
        <v>0</v>
      </c>
      <c r="I489" s="169">
        <f>IF($B$489="Лікар-педіатр","x",IF($B$489="Лікар-терапевт",I492*L489,IF($B$489="Лікар загальної практики - сімейний лікар",I492*L489,0)))</f>
        <v>0</v>
      </c>
      <c r="J489" s="169">
        <f>IF($B$489="Лікар-педіатр","x",IF($B$489="Лікар-терапевт",J492*L489,IF($B$489="Лікар загальної практики - сімейний лікар",J492*L489,0)))</f>
        <v>0</v>
      </c>
      <c r="K489" s="169">
        <f>IF($B$489="Лікар-педіатр","x",IF($B$489="Лікар-терапевт",K492*L489,IF($B$489="Лікар загальної практики - сімейний лікар",K492*L489,0)))</f>
        <v>0</v>
      </c>
      <c r="L489" s="542"/>
      <c r="M489" s="767"/>
      <c r="N489" s="169">
        <f>IF($B$489="Лікар-педіатр",N492*S489,IF($B$489="Лікар-терапевт","х",IF($B$489="Лікар загальної практики - сімейний лікар",N492*S489,0)))</f>
        <v>0</v>
      </c>
      <c r="O489" s="169">
        <f>IF($B$489="Лікар-педіатр",O492*S489,IF($B$489="Лікар-терапевт","х",IF($B$489="Лікар загальної практики - сімейний лікар",O492*S489,0)))</f>
        <v>0</v>
      </c>
      <c r="P489" s="169">
        <f>IF($B$489="Лікар-педіатр","x",IF($B$489="Лікар-терапевт",P492*S489,IF($B$489="Лікар загальної практики - сімейний лікар",P492*S489,0)))</f>
        <v>0</v>
      </c>
      <c r="Q489" s="169">
        <f>IF($B$489="Лікар-педіатр","x",IF($B$489="Лікар-терапевт",Q492*S489,IF($B$489="Лікар загальної практики - сімейний лікар",Q492*S489,0)))</f>
        <v>0</v>
      </c>
      <c r="R489" s="169">
        <f>IF($B$489="Лікар-педіатр","x",IF($B$489="Лікар-терапевт",R492*S489,IF($B$489="Лікар загальної практики - сімейний лікар",R492*S489,0)))</f>
        <v>0</v>
      </c>
      <c r="S489" s="542"/>
      <c r="T489" s="767"/>
      <c r="U489" s="169">
        <f>IF($B$489="Лікар-педіатр",U492*Z489,IF($B$489="Лікар-терапевт","х",IF($B$489="Лікар загальної практики - сімейний лікар",U492*Z489,0)))</f>
        <v>0</v>
      </c>
      <c r="V489" s="169">
        <f>IF($B$489="Лікар-педіатр",V492*Z489,IF($B$489="Лікар-терапевт","х",IF($B$489="Лікар загальної практики - сімейний лікар",V492*Z489,0)))</f>
        <v>0</v>
      </c>
      <c r="W489" s="169">
        <f>IF($B$489="Лікар-педіатр","x",IF($B$489="Лікар-терапевт",W492*Z489,IF($B$489="Лікар загальної практики - сімейний лікар",W492*Z489,0)))</f>
        <v>0</v>
      </c>
      <c r="X489" s="169">
        <f>IF($B$489="Лікар-педіатр","x",IF($B$489="Лікар-терапевт",X492*Z489,IF($B$489="Лікар загальної практики - сімейний лікар",X492*Z489,0)))</f>
        <v>0</v>
      </c>
      <c r="Y489" s="169">
        <f>IF($B$489="Лікар-педіатр","x",IF($B$489="Лікар-терапевт",Y492*Z489,IF($B$489="Лікар загальної практики - сімейний лікар",Y492*Z489,0)))</f>
        <v>0</v>
      </c>
      <c r="Z489" s="542"/>
      <c r="AA489" s="767"/>
      <c r="AB489" s="169">
        <f>IF($B$489="Лікар-педіатр",AB492*AG489,IF($B$489="Лікар-терапевт","х",IF($B$489="Лікар загальної практики - сімейний лікар",AB492*AG489,0)))</f>
        <v>0</v>
      </c>
      <c r="AC489" s="169">
        <f>IF($B$489="Лікар-педіатр",AC492*AG489,IF($B$489="Лікар-терапевт","х",IF($B$489="Лікар загальної практики - сімейний лікар",AC492*AG489,0)))</f>
        <v>0</v>
      </c>
      <c r="AD489" s="169">
        <f>IF($B$489="Лікар-педіатр","x",IF($B$489="Лікар-терапевт",AD492*AG489,IF($B$489="Лікар загальної практики - сімейний лікар",AD492*AG489,0)))</f>
        <v>0</v>
      </c>
      <c r="AE489" s="169">
        <f>IF($B$489="Лікар-педіатр","x",IF($B$489="Лікар-терапевт",AE492*AG489,IF($B$489="Лікар загальної практики - сімейний лікар",AE492*AG489,0)))</f>
        <v>0</v>
      </c>
      <c r="AF489" s="169">
        <f>IF($B$489="Лікар-педіатр","x",IF($B$489="Лікар-терапевт",AF492*AG489,IF($B$489="Лікар загальної практики - сімейний лікар",AF492*AG489,0)))</f>
        <v>0</v>
      </c>
      <c r="AG489" s="542"/>
      <c r="AH489" s="767"/>
      <c r="AI489" s="525">
        <f>A489</f>
        <v>36</v>
      </c>
      <c r="AJ489" s="770">
        <f>B489</f>
        <v>0</v>
      </c>
      <c r="AK489" s="773">
        <f>C489</f>
        <v>0</v>
      </c>
      <c r="AL489" s="773">
        <f>D489</f>
        <v>0</v>
      </c>
      <c r="AM489" s="760" t="s">
        <v>568</v>
      </c>
      <c r="AN489" s="778">
        <f>SUM(AN494:AN500)</f>
        <v>0</v>
      </c>
      <c r="AO489" s="778">
        <f>SUM(AO494:AO500)</f>
        <v>0</v>
      </c>
      <c r="AP489" s="778">
        <f>SUM(AP494:AP500)</f>
        <v>0</v>
      </c>
      <c r="AQ489" s="778">
        <f>SUM(AQ494:AQ500)</f>
        <v>0</v>
      </c>
      <c r="AR489" s="781">
        <f>SUM(AN489:AQ493)</f>
        <v>0</v>
      </c>
    </row>
    <row r="490" spans="1:44" s="52" customFormat="1" ht="28.15" hidden="1" customHeight="1" x14ac:dyDescent="0.25">
      <c r="A490" s="170"/>
      <c r="B490" s="763"/>
      <c r="C490" s="764"/>
      <c r="D490" s="765"/>
      <c r="E490" s="765"/>
      <c r="F490" s="207" t="s">
        <v>423</v>
      </c>
      <c r="G490" s="169">
        <f>IF($B$489="Лікар-педіатр",G492*L490,IF($B$489="Лікар-терапевт","х",IF($B$489="Лікар загальної практики - сімейний лікар",G492*L490,0)))</f>
        <v>0</v>
      </c>
      <c r="H490" s="169">
        <f>IF($B$489="Лікар-педіатр",H492*L490,IF($B$489="Лікар-терапевт","х",IF($B$489="Лікар загальної практики - сімейний лікар",H492*L490,0)))</f>
        <v>0</v>
      </c>
      <c r="I490" s="169">
        <f>IF($B$489="Лікар-педіатр","x",IF($B$489="Лікар-терапевт",I492*L490,IF($B$489="Лікар загальної практики - сімейний лікар",I492*L490,0)))</f>
        <v>0</v>
      </c>
      <c r="J490" s="169">
        <f>IF($B$489="Лікар-педіатр","x",IF($B$489="Лікар-терапевт",J492*L490,IF($B$489="Лікар загальної практики - сімейний лікар",J492*L490,0)))</f>
        <v>0</v>
      </c>
      <c r="K490" s="169">
        <f>IF($B$489="Лікар-педіатр","x",IF($B$489="Лікар-терапевт",K492*L490,IF($B$489="Лікар загальної практики - сімейний лікар",K492*L490,0)))</f>
        <v>0</v>
      </c>
      <c r="L490" s="542"/>
      <c r="M490" s="767"/>
      <c r="N490" s="169">
        <f>IF($B$489="Лікар-педіатр",N492*S490,IF($B$489="Лікар-терапевт","х",IF($B$489="Лікар загальної практики - сімейний лікар",N492*S490,0)))</f>
        <v>0</v>
      </c>
      <c r="O490" s="169">
        <f>IF($B$489="Лікар-педіатр",O492*S490,IF($B$489="Лікар-терапевт","х",IF($B$489="Лікар загальної практики - сімейний лікар",O492*S490,0)))</f>
        <v>0</v>
      </c>
      <c r="P490" s="169">
        <f>IF($B$489="Лікар-педіатр","x",IF($B$489="Лікар-терапевт",P492*S490,IF($B$489="Лікар загальної практики - сімейний лікар",P492*S490,0)))</f>
        <v>0</v>
      </c>
      <c r="Q490" s="169">
        <f>IF($B$489="Лікар-педіатр","x",IF($B$489="Лікар-терапевт",Q492*S490,IF($B$489="Лікар загальної практики - сімейний лікар",Q492*S490,0)))</f>
        <v>0</v>
      </c>
      <c r="R490" s="169">
        <f>IF($B$489="Лікар-педіатр","x",IF($B$489="Лікар-терапевт",R492*S490,IF($B$489="Лікар загальної практики - сімейний лікар",R492*S490,0)))</f>
        <v>0</v>
      </c>
      <c r="S490" s="542"/>
      <c r="T490" s="767"/>
      <c r="U490" s="169">
        <f>IF($B$489="Лікар-педіатр",U492*Z490,IF($B$489="Лікар-терапевт","х",IF($B$489="Лікар загальної практики - сімейний лікар",U492*Z490,0)))</f>
        <v>0</v>
      </c>
      <c r="V490" s="169">
        <f>IF($B$489="Лікар-педіатр",V492*Z490,IF($B$489="Лікар-терапевт","х",IF($B$489="Лікар загальної практики - сімейний лікар",V492*Z490,0)))</f>
        <v>0</v>
      </c>
      <c r="W490" s="169">
        <f>IF($B$489="Лікар-педіатр","x",IF($B$489="Лікар-терапевт",W492*Z490,IF($B$489="Лікар загальної практики - сімейний лікар",W492*Z490,0)))</f>
        <v>0</v>
      </c>
      <c r="X490" s="169">
        <f>IF($B$489="Лікар-педіатр","x",IF($B$489="Лікар-терапевт",X492*Z490,IF($B$489="Лікар загальної практики - сімейний лікар",X492*Z490,0)))</f>
        <v>0</v>
      </c>
      <c r="Y490" s="169">
        <f>IF($B$489="Лікар-педіатр","x",IF($B$489="Лікар-терапевт",Y492*Z490,IF($B$489="Лікар загальної практики - сімейний лікар",Y492*Z490,0)))</f>
        <v>0</v>
      </c>
      <c r="Z490" s="542"/>
      <c r="AA490" s="767"/>
      <c r="AB490" s="169">
        <f>IF($B$489="Лікар-педіатр",AB492*AG490,IF($B$489="Лікар-терапевт","х",IF($B$489="Лікар загальної практики - сімейний лікар",AB492*AG490,0)))</f>
        <v>0</v>
      </c>
      <c r="AC490" s="169">
        <f>IF($B$489="Лікар-педіатр",AC492*AG490,IF($B$489="Лікар-терапевт","х",IF($B$489="Лікар загальної практики - сімейний лікар",AC492*AG490,0)))</f>
        <v>0</v>
      </c>
      <c r="AD490" s="169">
        <f>IF($B$489="Лікар-педіатр","x",IF($B$489="Лікар-терапевт",AD492*AG490,IF($B$489="Лікар загальної практики - сімейний лікар",AD492*AG490,0)))</f>
        <v>0</v>
      </c>
      <c r="AE490" s="169">
        <f>IF($B$489="Лікар-педіатр","x",IF($B$489="Лікар-терапевт",AE492*AG490,IF($B$489="Лікар загальної практики - сімейний лікар",AE492*AG490,0)))</f>
        <v>0</v>
      </c>
      <c r="AF490" s="169">
        <f>IF($B$489="Лікар-педіатр","x",IF($B$489="Лікар-терапевт",AF492*AG490,IF($B$489="Лікар загальної практики - сімейний лікар",AF492*AG490,0)))</f>
        <v>0</v>
      </c>
      <c r="AG490" s="542"/>
      <c r="AH490" s="767"/>
      <c r="AI490" s="171"/>
      <c r="AJ490" s="771"/>
      <c r="AK490" s="774"/>
      <c r="AL490" s="774"/>
      <c r="AM490" s="761"/>
      <c r="AN490" s="779"/>
      <c r="AO490" s="779"/>
      <c r="AP490" s="779"/>
      <c r="AQ490" s="779"/>
      <c r="AR490" s="782"/>
    </row>
    <row r="491" spans="1:44" s="92" customFormat="1" ht="31.15" hidden="1" customHeight="1" x14ac:dyDescent="0.25">
      <c r="A491" s="213"/>
      <c r="B491" s="763"/>
      <c r="C491" s="764"/>
      <c r="D491" s="765"/>
      <c r="E491" s="765"/>
      <c r="F491" s="214" t="s">
        <v>424</v>
      </c>
      <c r="G491" s="172">
        <f>IF(B489="Лікар загальної практики - сімейний лікар"," ",IF(B489="Лікар-педіатр"," ",IF(B489="Лікар-терапевт","х",0)))</f>
        <v>0</v>
      </c>
      <c r="H491" s="172">
        <f>IF(B489="Лікар загальної практики - сімейний лікар"," ",IF(B489="Лікар-педіатр"," ",IF(B489="Лікар-терапевт","х",0)))</f>
        <v>0</v>
      </c>
      <c r="I491" s="172">
        <f>IF(B489="Лікар загальної практики - сімейний лікар"," ",IF(B489="Лікар-педіатр","х",IF(B489="Лікар-терапевт"," ",0)))</f>
        <v>0</v>
      </c>
      <c r="J491" s="172">
        <f>IF(B489="Лікар загальної практики - сімейний лікар"," ",IF(B489="Лікар-педіатр","х",IF(B489="Лікар-терапевт"," ",0)))</f>
        <v>0</v>
      </c>
      <c r="K491" s="172">
        <f>IF(B489="Лікар загальної практики - сімейний лікар"," ",IF(B489="Лікар-педіатр","х",IF(B489="Лікар-терапевт"," ",0)))</f>
        <v>0</v>
      </c>
      <c r="L491" s="173">
        <f>SUM(G491:K491)</f>
        <v>0</v>
      </c>
      <c r="M491" s="767"/>
      <c r="N491" s="172">
        <f>IF(B489="Лікар загальної практики - сімейний лікар"," ",IF(B489="Лікар-педіатр"," ",IF(B489="Лікар-терапевт","х",0)))</f>
        <v>0</v>
      </c>
      <c r="O491" s="172">
        <f>IF(B489="Лікар загальної практики - сімейний лікар"," ",IF(B489="Лікар-педіатр"," ",IF(B489="Лікар-терапевт","х",0)))</f>
        <v>0</v>
      </c>
      <c r="P491" s="172">
        <f>IF(B489="Лікар загальної практики - сімейний лікар"," ",IF(B489="Лікар-педіатр","х",IF(B489="Лікар-терапевт"," ",0)))</f>
        <v>0</v>
      </c>
      <c r="Q491" s="172">
        <f>IF(B489="Лікар загальної практики - сімейний лікар"," ",IF(B489="Лікар-педіатр","х",IF(B489="Лікар-терапевт"," ",0)))</f>
        <v>0</v>
      </c>
      <c r="R491" s="172">
        <f>IF(B489="Лікар загальної практики - сімейний лікар"," ",IF(B489="Лікар-педіатр","х",IF(B489="Лікар-терапевт"," ",0)))</f>
        <v>0</v>
      </c>
      <c r="S491" s="173">
        <f>SUM(N491:R491)</f>
        <v>0</v>
      </c>
      <c r="T491" s="767"/>
      <c r="U491" s="172">
        <f>IF(B489="Лікар загальної практики - сімейний лікар"," ",IF(B489="Лікар-педіатр"," ",IF(B489="Лікар-терапевт","х",0)))</f>
        <v>0</v>
      </c>
      <c r="V491" s="172">
        <f>IF(B489="Лікар загальної практики - сімейний лікар"," ",IF(B489="Лікар-педіатр"," ",IF(B489="Лікар-терапевт","х",0)))</f>
        <v>0</v>
      </c>
      <c r="W491" s="172">
        <f>IF(B489="Лікар загальної практики - сімейний лікар"," ",IF(B489="Лікар-педіатр","х",IF(B489="Лікар-терапевт"," ",0)))</f>
        <v>0</v>
      </c>
      <c r="X491" s="172">
        <f>IF(B489="Лікар загальної практики - сімейний лікар"," ",IF(B489="Лікар-педіатр","х",IF(B489="Лікар-терапевт"," ",0)))</f>
        <v>0</v>
      </c>
      <c r="Y491" s="172">
        <f>IF(B489="Лікар загальної практики - сімейний лікар"," ",IF(B489="Лікар-педіатр","х",IF(B489="Лікар-терапевт"," ",0)))</f>
        <v>0</v>
      </c>
      <c r="Z491" s="173">
        <f>SUM(U491:Y491)</f>
        <v>0</v>
      </c>
      <c r="AA491" s="767"/>
      <c r="AB491" s="172">
        <f>IF(B489="Лікар загальної практики - сімейний лікар"," ",IF(B489="Лікар-педіатр"," ",IF(B489="Лікар-терапевт","х",0)))</f>
        <v>0</v>
      </c>
      <c r="AC491" s="172">
        <f>IF(B489="Лікар загальної практики - сімейний лікар"," ",IF(B489="Лікар-педіатр"," ",IF(B489="Лікар-терапевт","х",0)))</f>
        <v>0</v>
      </c>
      <c r="AD491" s="172">
        <f>IF(B489="Лікар загальної практики - сімейний лікар"," ",IF(B489="Лікар-педіатр","х",IF(B489="Лікар-терапевт"," ",0)))</f>
        <v>0</v>
      </c>
      <c r="AE491" s="172">
        <f>IF(B489="Лікар загальної практики - сімейний лікар"," ",IF(B489="Лікар-педіатр","х",IF(B489="Лікар-терапевт"," ",0)))</f>
        <v>0</v>
      </c>
      <c r="AF491" s="172">
        <f>IF(B489="Лікар загальної практики - сімейний лікар"," ",IF(B489="Лікар-педіатр","х",IF(B489="Лікар-терапевт"," ",0)))</f>
        <v>0</v>
      </c>
      <c r="AG491" s="173">
        <f>SUM(AB491:AF491)</f>
        <v>0</v>
      </c>
      <c r="AH491" s="767"/>
      <c r="AI491" s="215"/>
      <c r="AJ491" s="771"/>
      <c r="AK491" s="774"/>
      <c r="AL491" s="774"/>
      <c r="AM491" s="761"/>
      <c r="AN491" s="779"/>
      <c r="AO491" s="779"/>
      <c r="AP491" s="779"/>
      <c r="AQ491" s="779"/>
      <c r="AR491" s="782"/>
    </row>
    <row r="492" spans="1:44" s="52" customFormat="1" ht="31.9" hidden="1" customHeight="1" thickBot="1" x14ac:dyDescent="0.3">
      <c r="A492" s="170"/>
      <c r="B492" s="763"/>
      <c r="C492" s="764"/>
      <c r="D492" s="765"/>
      <c r="E492" s="765"/>
      <c r="F492" s="209" t="s">
        <v>161</v>
      </c>
      <c r="G492" s="176">
        <f>IF($B$489="Лікар-педіатр",G491/L491,IF($B$489="Лікар-терапевт","х",IF($B$489="Лікар загальної практики - сімейний лікар",G491/L491,0)))</f>
        <v>0</v>
      </c>
      <c r="H492" s="176">
        <f>IF($B$489="Лікар-педіатр",H491/L491,IF($B$489="Лікар-терапевт","х",IF($B$489="Лікар загальної практики - сімейний лікар",H491/L491,0)))</f>
        <v>0</v>
      </c>
      <c r="I492" s="176">
        <f>IF($B$489="Лікар-педіатр","x",IF($B$489="Лікар-терапевт",I491/L491,IF($B$489="Лікар загальної практики - сімейний лікар",I491/L491,0)))</f>
        <v>0</v>
      </c>
      <c r="J492" s="176">
        <f>IF($B$489="Лікар-педіатр","x",IF($B$489="Лікар-терапевт",J491/L491,IF($B$489="Лікар загальної практики - сімейний лікар",J491/L491,0)))</f>
        <v>0</v>
      </c>
      <c r="K492" s="176">
        <f>IF($B$489="Лікар-педіатр","x",IF($B$489="Лікар-терапевт",K491/L491,IF($B$489="Лікар загальної практики - сімейний лікар",K491/L491,0)))</f>
        <v>0</v>
      </c>
      <c r="L492" s="176">
        <f>SUM(G492:K492)</f>
        <v>0</v>
      </c>
      <c r="M492" s="767"/>
      <c r="N492" s="176">
        <f>IF($B$489="Лікар-педіатр",N491/S491,IF($B$489="Лікар-терапевт","х",IF($B$489="Лікар загальної практики - сімейний лікар",N491/S491,0)))</f>
        <v>0</v>
      </c>
      <c r="O492" s="176">
        <f>IF($B$489="Лікар-педіатр",O491/S491,IF($B$489="Лікар-терапевт","х",IF($B$489="Лікар загальної практики - сімейний лікар",O491/S491,0)))</f>
        <v>0</v>
      </c>
      <c r="P492" s="176">
        <f>IF($B$489="Лікар-педіатр","x",IF($B$489="Лікар-терапевт",P491/S491,IF($B$489="Лікар загальної практики - сімейний лікар",P491/S491,0)))</f>
        <v>0</v>
      </c>
      <c r="Q492" s="176">
        <f>IF($B$489="Лікар-педіатр","x",IF($B$489="Лікар-терапевт",Q491/S491,IF($B$489="Лікар загальної практики - сімейний лікар",Q491/S491,0)))</f>
        <v>0</v>
      </c>
      <c r="R492" s="176">
        <f>IF($B$489="Лікар-педіатр","x",IF($B$489="Лікар-терапевт",R491/S491,IF($B$489="Лікар загальної практики - сімейний лікар",R491/S491,0)))</f>
        <v>0</v>
      </c>
      <c r="S492" s="176">
        <f>SUM(N492:R492)</f>
        <v>0</v>
      </c>
      <c r="T492" s="767"/>
      <c r="U492" s="176">
        <f>IF($B$489="Лікар-педіатр",U491/Z491,IF($B$489="Лікар-терапевт","х",IF($B$489="Лікар загальної практики - сімейний лікар",U491/Z491,0)))</f>
        <v>0</v>
      </c>
      <c r="V492" s="176">
        <f>IF($B$489="Лікар-педіатр",V491/Z491,IF($B$489="Лікар-терапевт","х",IF($B$489="Лікар загальної практики - сімейний лікар",V491/Z491,0)))</f>
        <v>0</v>
      </c>
      <c r="W492" s="176">
        <f>IF($B$489="Лікар-педіатр","x",IF($B$489="Лікар-терапевт",W491/Z491,IF($B$489="Лікар загальної практики - сімейний лікар",W491/Z491,0)))</f>
        <v>0</v>
      </c>
      <c r="X492" s="176">
        <f>IF($B$489="Лікар-педіатр","x",IF($B$489="Лікар-терапевт",X491/Z491,IF($B$489="Лікар загальної практики - сімейний лікар",X491/Z491,0)))</f>
        <v>0</v>
      </c>
      <c r="Y492" s="176">
        <f>IF($B$489="Лікар-педіатр","x",IF($B$489="Лікар-терапевт",Y491/Z491,IF($B$489="Лікар загальної практики - сімейний лікар",Y491/Z491,0)))</f>
        <v>0</v>
      </c>
      <c r="Z492" s="176">
        <f>SUM(U492:Y492)</f>
        <v>0</v>
      </c>
      <c r="AA492" s="767"/>
      <c r="AB492" s="176">
        <f>IF($B$489="Лікар-педіатр",AB491/AG491,IF($B$489="Лікар-терапевт","х",IF($B$489="Лікар загальної практики - сімейний лікар",AB491/AG491,0)))</f>
        <v>0</v>
      </c>
      <c r="AC492" s="176">
        <f>IF($B$489="Лікар-педіатр",AC491/AG491,IF($B$489="Лікар-терапевт","х",IF($B$489="Лікар загальної практики - сімейний лікар",AC491/AG491,0)))</f>
        <v>0</v>
      </c>
      <c r="AD492" s="176">
        <f>IF($B$489="Лікар-педіатр","x",IF($B$489="Лікар-терапевт",AD491/AG491,IF($B$489="Лікар загальної практики - сімейний лікар",AD491/AG491,0)))</f>
        <v>0</v>
      </c>
      <c r="AE492" s="176">
        <f>IF($B$489="Лікар-педіатр","x",IF($B$489="Лікар-терапевт",AE491/AG491,IF($B$489="Лікар загальної практики - сімейний лікар",AE491/AG491,0)))</f>
        <v>0</v>
      </c>
      <c r="AF492" s="176">
        <f>IF($B$489="Лікар-педіатр","x",IF($B$489="Лікар-терапевт",AF491/AG491,IF($B$489="Лікар загальної практики - сімейний лікар",AF491/AG491,0)))</f>
        <v>0</v>
      </c>
      <c r="AG492" s="176">
        <f>SUM(AB492:AF492)</f>
        <v>0</v>
      </c>
      <c r="AH492" s="767"/>
      <c r="AI492" s="174"/>
      <c r="AJ492" s="771"/>
      <c r="AK492" s="774"/>
      <c r="AL492" s="774"/>
      <c r="AM492" s="761"/>
      <c r="AN492" s="779"/>
      <c r="AO492" s="779"/>
      <c r="AP492" s="779"/>
      <c r="AQ492" s="779"/>
      <c r="AR492" s="782"/>
    </row>
    <row r="493" spans="1:44" s="52" customFormat="1" ht="45" hidden="1" customHeight="1" thickBot="1" x14ac:dyDescent="0.3">
      <c r="A493" s="170"/>
      <c r="B493" s="763"/>
      <c r="C493" s="764"/>
      <c r="D493" s="765"/>
      <c r="E493" s="766"/>
      <c r="F493" s="177" t="s">
        <v>425</v>
      </c>
      <c r="G493" s="178">
        <f>IF($B$489="Лікар загальної практики - сімейний лікар",AVERAGE(G489:G491),IF($B$489="Лікар-педіатр",AVERAGE(G489:G491),IF($B$489="Лікар-терапевт","х",0)))</f>
        <v>0</v>
      </c>
      <c r="H493" s="178">
        <f>IF($B$489="Лікар загальної практики - сімейний лікар",AVERAGE(H489:H491),IF($B$489="Лікар-педіатр",AVERAGE(H489:H491),IF($B$489="Лікар-терапевт","х",0)))</f>
        <v>0</v>
      </c>
      <c r="I493" s="178">
        <f>IF($B$489="Лікар загальної практики - сімейний лікар",AVERAGE(I489:I491),IF($B$489="Лікар-педіатр","x",IF($B$489="Лікар-терапевт",AVERAGE(I489:I491),0)))</f>
        <v>0</v>
      </c>
      <c r="J493" s="178">
        <f>IF($B$489="Лікар загальної практики - сімейний лікар",AVERAGE(J489:J491),IF($B$489="Лікар-педіатр","x",IF($B$489="Лікар-терапевт",AVERAGE(J489:J491),0)))</f>
        <v>0</v>
      </c>
      <c r="K493" s="178">
        <f>IF($B$489="Лікар загальної практики - сімейний лікар",AVERAGE(K489:K491),IF($B$489="Лікар-педіатр","x",IF($B$489="Лікар-терапевт",AVERAGE(K489:K491),0)))</f>
        <v>0</v>
      </c>
      <c r="L493" s="179">
        <f>SUM(G493:K493)</f>
        <v>0</v>
      </c>
      <c r="M493" s="768"/>
      <c r="N493" s="178">
        <f>IF($B$489="Лікар загальної практики - сімейний лікар",AVERAGE(N489:N491),IF($B$489="Лікар-педіатр",AVERAGE(N489:N491),IF($B$489="Лікар-терапевт","х",0)))</f>
        <v>0</v>
      </c>
      <c r="O493" s="178">
        <f>IF($B$489="Лікар загальної практики - сімейний лікар",AVERAGE(O489:O491),IF($B$489="Лікар-педіатр",AVERAGE(O489:O491),IF($B$489="Лікар-терапевт","х",0)))</f>
        <v>0</v>
      </c>
      <c r="P493" s="178">
        <f>IF($B$489="Лікар загальної практики - сімейний лікар",AVERAGE(P489:P491),IF($B$489="Лікар-педіатр","x",IF($B$489="Лікар-терапевт",AVERAGE(P489:P491),0)))</f>
        <v>0</v>
      </c>
      <c r="Q493" s="178">
        <f>IF($B$489="Лікар загальної практики - сімейний лікар",AVERAGE(Q489:Q491),IF($B$489="Лікар-педіатр","x",IF($B$489="Лікар-терапевт",AVERAGE(Q489:Q491),0)))</f>
        <v>0</v>
      </c>
      <c r="R493" s="178">
        <f>IF($B$489="Лікар загальної практики - сімейний лікар",AVERAGE(R489:R491),IF($B$489="Лікар-педіатр","x",IF($B$489="Лікар-терапевт",AVERAGE(R489:R491),0)))</f>
        <v>0</v>
      </c>
      <c r="S493" s="179">
        <f>SUM(N493:R493)</f>
        <v>0</v>
      </c>
      <c r="T493" s="768"/>
      <c r="U493" s="178">
        <f>IF($B$489="Лікар загальної практики - сімейний лікар",AVERAGE(U489:U491),IF($B$489="Лікар-педіатр",AVERAGE(U489:U491),IF($B$489="Лікар-терапевт","х",0)))</f>
        <v>0</v>
      </c>
      <c r="V493" s="178">
        <f>IF($B$489="Лікар загальної практики - сімейний лікар",AVERAGE(V489:V491),IF($B$489="Лікар-педіатр",AVERAGE(V489:V491),IF($B$489="Лікар-терапевт","х",0)))</f>
        <v>0</v>
      </c>
      <c r="W493" s="178">
        <f>IF($B$489="Лікар загальної практики - сімейний лікар",AVERAGE(W489:W491),IF($B$489="Лікар-педіатр","x",IF($B$489="Лікар-терапевт",AVERAGE(W489:W491),0)))</f>
        <v>0</v>
      </c>
      <c r="X493" s="178">
        <f>IF($B$489="Лікар загальної практики - сімейний лікар",AVERAGE(X489:X491),IF($B$489="Лікар-педіатр","x",IF($B$489="Лікар-терапевт",AVERAGE(X489:X491),0)))</f>
        <v>0</v>
      </c>
      <c r="Y493" s="178">
        <f>IF($B$489="Лікар загальної практики - сімейний лікар",AVERAGE(Y489:Y491),IF($B$489="Лікар-педіатр","x",IF($B$489="Лікар-терапевт",AVERAGE(Y489:Y491),0)))</f>
        <v>0</v>
      </c>
      <c r="Z493" s="179">
        <f>SUM(U493:Y493)</f>
        <v>0</v>
      </c>
      <c r="AA493" s="768"/>
      <c r="AB493" s="178">
        <f>IF($B$489="Лікар загальної практики - сімейний лікар",AVERAGE(AB489:AB491),IF($B$489="Лікар-педіатр",AVERAGE(AB489:AB491),IF($B$489="Лікар-терапевт","х",0)))</f>
        <v>0</v>
      </c>
      <c r="AC493" s="178">
        <f>IF($B$489="Лікар загальної практики - сімейний лікар",AVERAGE(AC489:AC491),IF($B$489="Лікар-педіатр",AVERAGE(AC489:AC491),IF($B$489="Лікар-терапевт","х",0)))</f>
        <v>0</v>
      </c>
      <c r="AD493" s="178">
        <f>IF($B$489="Лікар загальної практики - сімейний лікар",AVERAGE(AD489:AD491),IF($B$489="Лікар-педіатр","x",IF($B$489="Лікар-терапевт",AVERAGE(AD489:AD491),0)))</f>
        <v>0</v>
      </c>
      <c r="AE493" s="178">
        <f>IF($B$489="Лікар загальної практики - сімейний лікар",AVERAGE(AE489:AE491),IF($B$489="Лікар-педіатр","x",IF($B$489="Лікар-терапевт",AVERAGE(AE489:AE491),0)))</f>
        <v>0</v>
      </c>
      <c r="AF493" s="178">
        <f>IF($B$489="Лікар загальної практики - сімейний лікар",AVERAGE(AF489:AF491),IF($B$489="Лікар-педіатр","x",IF($B$489="Лікар-терапевт",AVERAGE(AF489:AF491),0)))</f>
        <v>0</v>
      </c>
      <c r="AG493" s="179">
        <f>SUM(AB493:AF493)</f>
        <v>0</v>
      </c>
      <c r="AH493" s="769"/>
      <c r="AI493" s="174"/>
      <c r="AJ493" s="771"/>
      <c r="AK493" s="774"/>
      <c r="AL493" s="774"/>
      <c r="AM493" s="762"/>
      <c r="AN493" s="780"/>
      <c r="AO493" s="780"/>
      <c r="AP493" s="780"/>
      <c r="AQ493" s="780"/>
      <c r="AR493" s="783"/>
    </row>
    <row r="494" spans="1:44" s="52" customFormat="1" ht="40.5" hidden="1" x14ac:dyDescent="0.25">
      <c r="A494" s="170"/>
      <c r="B494" s="763"/>
      <c r="C494" s="764"/>
      <c r="D494" s="765"/>
      <c r="E494" s="765"/>
      <c r="F494" s="210" t="str">
        <f>IF(B489="Лікар-педіатр",Законод!$C$17,IF(B489="Лікар загальної практики - сімейний лікар",Законод!$C$21,IF(B489="Лікар-терапевт",Законод!$C$25,"х")))</f>
        <v>х</v>
      </c>
      <c r="G494" s="181">
        <f>IF($B$489="Лікар загальної практики - сімейний лікар",IF(L493&lt;=Законод!$C$22,G493,Законод!$C$22*'01_Доходи'!G492),IF($B$489="Лікар-педіатр",IF(L493&lt;=Законод!$C$18,G493,Законод!$C$18*'01_Доходи'!G492),IF($B$489="Лікар-терапевт","x",0)))</f>
        <v>0</v>
      </c>
      <c r="H494" s="181">
        <f>IF($B$489="Лікар загальної практики - сімейний лікар",IF(L493&lt;=Законод!$C$22,H493,Законод!$C$22*'01_Доходи'!H492),IF($B$489="Лікар-педіатр",IF(L493&lt;=Законод!$C$18,H493,Законод!$C$18*'01_Доходи'!H492),IF($B$489="Лікар-терапевт","x",0)))</f>
        <v>0</v>
      </c>
      <c r="I494" s="181">
        <f>IF($B$489="Лікар загальної практики - сімейний лікар",IF(L493&lt;=Законод!$C$22,I493,Законод!$C$22*'01_Доходи'!I492),IF($B$489="Лікар-педіатр","x",IF($B$489="Лікар-терапевт",IF(L493&lt;=Законод!$C$26,I493,Законод!$C$26*'01_Доходи'!I492),0)))</f>
        <v>0</v>
      </c>
      <c r="J494" s="181">
        <f>IF($B$489="Лікар загальної практики - сімейний лікар",IF(L493&lt;=Законод!$C$22,J493,Законод!$C$22*'01_Доходи'!J492),IF($B$489="Лікар-педіатр","x",IF($B$489="Лікар-терапевт",IF(L493&lt;=Законод!$C$26,J493,Законод!$C$26*'01_Доходи'!J492),0)))</f>
        <v>0</v>
      </c>
      <c r="K494" s="181">
        <f>IF($B$489="Лікар загальної практики - сімейний лікар",IF(L493&lt;=Законод!$C$22,K493,Законод!$C$22*'01_Доходи'!K492),IF($B$489="Лікар-педіатр","x",IF($B$489="Лікар-терапевт",IF(L493&lt;=Законод!$C$26,K493,Законод!$C$26*'01_Доходи'!K492),0)))</f>
        <v>0</v>
      </c>
      <c r="L494" s="182">
        <f>SUM(G494:K494)</f>
        <v>0</v>
      </c>
      <c r="M494" s="767"/>
      <c r="N494" s="181">
        <f>IF($B$489="Лікар загальної практики - сімейний лікар",IF(S493&lt;=Законод!$C$22,N493,Законод!$C$22*'01_Доходи'!N492),IF($B$489="Лікар-педіатр",IF(S493&lt;=Законод!$C$18,N493,Законод!$C$18*'01_Доходи'!N492),IF($B$489="Лікар-терапевт","x",0)))</f>
        <v>0</v>
      </c>
      <c r="O494" s="181">
        <f>IF($B$489="Лікар загальної практики - сімейний лікар",IF(S493&lt;=Законод!$C$22,O493,Законод!$C$22*'01_Доходи'!O492),IF($B$489="Лікар-педіатр",IF(S493&lt;=Законод!$C$18,O493,Законод!$C$18*'01_Доходи'!O492),IF($B$489="Лікар-терапевт","x",0)))</f>
        <v>0</v>
      </c>
      <c r="P494" s="181">
        <f>IF($B$489="Лікар загальної практики - сімейний лікар",IF(S493&lt;=Законод!$C$22,P493,Законод!$C$22*'01_Доходи'!P492),IF($B$489="Лікар-педіатр","x",IF($B$489="Лікар-терапевт",IF(S493&lt;=Законод!$C$26,P493,Законод!$C$26*'01_Доходи'!P492),0)))</f>
        <v>0</v>
      </c>
      <c r="Q494" s="181">
        <f>IF($B$489="Лікар загальної практики - сімейний лікар",IF(S493&lt;=Законод!$C$22,Q493,Законод!$C$22*'01_Доходи'!Q492),IF($B$489="Лікар-педіатр","x",IF($B$489="Лікар-терапевт",IF(S493&lt;=Законод!$C$26,Q493,Законод!$C$26*'01_Доходи'!Q492),0)))</f>
        <v>0</v>
      </c>
      <c r="R494" s="181">
        <f>IF($B$489="Лікар загальної практики - сімейний лікар",IF(S493&lt;=Законод!$C$22,R493,Законод!$C$22*'01_Доходи'!R492),IF($B$489="Лікар-педіатр","x",IF($B$489="Лікар-терапевт",IF(S493&lt;=Законод!$C$26,R493,Законод!$C$26*'01_Доходи'!R492),0)))</f>
        <v>0</v>
      </c>
      <c r="S494" s="182">
        <f>SUM(N494:R494)</f>
        <v>0</v>
      </c>
      <c r="T494" s="767"/>
      <c r="U494" s="181">
        <f>IF($B$489="Лікар загальної практики - сімейний лікар",IF(Z493&lt;=Законод!$C$22,U493,Законод!$C$22*'01_Доходи'!U492),IF($B$489="Лікар-педіатр",IF(Z493&lt;=Законод!$C$18,U493,Законод!$C$18*'01_Доходи'!U492),IF($B$489="Лікар-терапевт","x",0)))</f>
        <v>0</v>
      </c>
      <c r="V494" s="181">
        <f>IF($B$489="Лікар загальної практики - сімейний лікар",IF(Z493&lt;=Законод!$C$22,V493,Законод!$C$22*'01_Доходи'!V492),IF($B$489="Лікар-педіатр",IF(Z493&lt;=Законод!$C$18,V493,Законод!$C$18*'01_Доходи'!V492),IF($B$489="Лікар-терапевт","x",0)))</f>
        <v>0</v>
      </c>
      <c r="W494" s="181">
        <f>IF($B$489="Лікар загальної практики - сімейний лікар",IF(Z493&lt;=Законод!$C$22,W493,Законод!$C$22*'01_Доходи'!W492),IF($B$489="Лікар-педіатр","x",IF($B$489="Лікар-терапевт",IF(Z493&lt;=Законод!$C$26,W493,Законод!$C$26*'01_Доходи'!W492),0)))</f>
        <v>0</v>
      </c>
      <c r="X494" s="181">
        <f>IF($B$489="Лікар загальної практики - сімейний лікар",IF(Z493&lt;=Законод!$C$22,X493,Законод!$C$22*'01_Доходи'!X492),IF($B$489="Лікар-педіатр","x",IF($B$489="Лікар-терапевт",IF(Z493&lt;=Законод!$C$26,X493,Законод!$C$26*'01_Доходи'!X492),0)))</f>
        <v>0</v>
      </c>
      <c r="Y494" s="181">
        <f>IF($B$489="Лікар загальної практики - сімейний лікар",IF(Z493&lt;=Законод!$C$22,Y493,Законод!$C$22*'01_Доходи'!Y492),IF($B$489="Лікар-педіатр","x",IF($B$489="Лікар-терапевт",IF(Z493&lt;=Законод!$C$26,Y493,Законод!$C$26*'01_Доходи'!Y492),0)))</f>
        <v>0</v>
      </c>
      <c r="Z494" s="182">
        <f>SUM(U494:Y494)</f>
        <v>0</v>
      </c>
      <c r="AA494" s="767"/>
      <c r="AB494" s="181">
        <f>IF($B$489="Лікар загальної практики - сімейний лікар",IF(AG493&lt;=Законод!$C$22,AB493,Законод!$C$22*'01_Доходи'!AB492),IF($B$489="Лікар-педіатр",IF(AG493&lt;=Законод!$C$18,AB493,Законод!$C$18*'01_Доходи'!AB492),IF($B$489="Лікар-терапевт","x",0)))</f>
        <v>0</v>
      </c>
      <c r="AC494" s="181">
        <f>IF($B$489="Лікар загальної практики - сімейний лікар",IF(AG493&lt;=Законод!$C$22,AC493,Законод!$C$22*'01_Доходи'!AC492),IF($B$489="Лікар-педіатр",IF(AG493&lt;=Законод!$C$18,AC493,Законод!$C$18*'01_Доходи'!AC492),IF($B$489="Лікар-терапевт","x",0)))</f>
        <v>0</v>
      </c>
      <c r="AD494" s="181">
        <f>IF($B$489="Лікар загальної практики - сімейний лікар",IF(AG493&lt;=Законод!$C$22,AD493,Законод!$C$22*'01_Доходи'!AD492),IF($B$489="Лікар-педіатр","x",IF($B$489="Лікар-терапевт",IF(AG493&lt;=Законод!$C$26,AD493,Законод!$C$26*'01_Доходи'!AD492),0)))</f>
        <v>0</v>
      </c>
      <c r="AE494" s="181">
        <f>IF($B$489="Лікар загальної практики - сімейний лікар",IF(AG493&lt;=Законод!$C$22,AE493,Законод!$C$22*'01_Доходи'!AE492),IF($B$489="Лікар-педіатр","x",IF($B$489="Лікар-терапевт",IF(AG493&lt;=Законод!$C$26,AE493,Законод!$C$26*'01_Доходи'!AE492),0)))</f>
        <v>0</v>
      </c>
      <c r="AF494" s="181">
        <f>IF($B$489="Лікар загальної практики - сімейний лікар",IF(AG493&lt;=Законод!$C$22,AF493,Законод!$C$22*'01_Доходи'!AF492),IF($B$489="Лікар-педіатр","x",IF($B$489="Лікар-терапевт",IF(AG493&lt;=Законод!$C$26,AF493,Законод!$C$26*'01_Доходи'!AF492),0)))</f>
        <v>0</v>
      </c>
      <c r="AG494" s="182">
        <f>SUM(AB494:AF494)</f>
        <v>0</v>
      </c>
      <c r="AH494" s="767"/>
      <c r="AI494" s="174"/>
      <c r="AJ494" s="771"/>
      <c r="AK494" s="774"/>
      <c r="AL494" s="774"/>
      <c r="AM494" s="318" t="s">
        <v>186</v>
      </c>
      <c r="AN494" s="183">
        <f>IF(B489="Лікар загальної практики - сімейний лікар",G494*Законод!$C$11+'01_Доходи'!H494*Законод!$D$11+'01_Доходи'!I494*Законод!$E$11+'01_Доходи'!J494*Законод!$F$11+'01_Доходи'!K494*Законод!$G$11,IF(B489="Лікар-педіатр",G494*Законод!$C$11+'01_Доходи'!H494*Законод!$D$11,IF(B489="Лікар-терапевт",'01_Доходи'!I494*Законод!$E$11+'01_Доходи'!J494*Законод!$F$11+'01_Доходи'!K494*Законод!$G$11,0)))</f>
        <v>0</v>
      </c>
      <c r="AO494" s="183">
        <f>IF(B489="Лікар загальної практики - сімейний лікар",N494*Законод!$C$11+'01_Доходи'!O494*Законод!$D$11+'01_Доходи'!P494*Законод!$E$11+'01_Доходи'!Q494*Законод!$F$11+'01_Доходи'!R494*Законод!$G$11,IF(B489="Лікар-педіатр",N494*Законод!$C$11+'01_Доходи'!O494*Законод!$D$11,IF(B489="Лікар-терапевт",'01_Доходи'!P494*Законод!$E$11+'01_Доходи'!Q494*Законод!$F$11+'01_Доходи'!R494*Законод!$G$11,0)))</f>
        <v>0</v>
      </c>
      <c r="AP494" s="183">
        <f>IF(B489="Лікар загальної практики - сімейний лікар",U494*Законод!$C$11+'01_Доходи'!V494*Законод!$D$11+'01_Доходи'!W494*Законод!$E$11+'01_Доходи'!X494*Законод!$F$11+'01_Доходи'!Y494*Законод!$G$11,IF(B489="Лікар-педіатр",U494*Законод!$C$11+'01_Доходи'!V494*Законод!$D$11,IF(B489="Лікар-терапевт",'01_Доходи'!W494*Законод!$E$11+'01_Доходи'!X494*Законод!$F$11+'01_Доходи'!Y494*Законод!$G$11,0)))</f>
        <v>0</v>
      </c>
      <c r="AQ494" s="183">
        <f>IF(B489="Лікар загальної практики - сімейний лікар",AB494*Законод!$C$11+'01_Доходи'!AC494*Законод!$D$11+'01_Доходи'!AD494*Законод!$E$11+'01_Доходи'!AE494*Законод!$F$11+'01_Доходи'!AF494*Законод!$G$11,IF(B489="Лікар-педіатр",AB494*Законод!$C$11+'01_Доходи'!AC494*Законод!$D$11,IF(B489="Лікар-терапевт",'01_Доходи'!AD494*Законод!$E$11+'01_Доходи'!AE494*Законод!$F$11+'01_Доходи'!AF494*Законод!$G$11,0)))</f>
        <v>0</v>
      </c>
      <c r="AR494" s="184">
        <f>SUM(AN494:AQ494)</f>
        <v>0</v>
      </c>
    </row>
    <row r="495" spans="1:44" s="52" customFormat="1" ht="31.9" hidden="1" customHeight="1" x14ac:dyDescent="0.25">
      <c r="A495" s="170"/>
      <c r="B495" s="763"/>
      <c r="C495" s="764"/>
      <c r="D495" s="765"/>
      <c r="E495" s="765"/>
      <c r="F495" s="211" t="str">
        <f>IF(B489="Лікар-педіатр",Законод!$E$17,IF(B489="Лікар загальної практики - сімейний лікар",Законод!$E$21,IF(B489="Лікар-терапевт",Законод!$E$25,"х")))</f>
        <v>х</v>
      </c>
      <c r="G495" s="776" t="s">
        <v>158</v>
      </c>
      <c r="H495" s="776"/>
      <c r="I495" s="776"/>
      <c r="J495" s="776"/>
      <c r="K495" s="776"/>
      <c r="L495" s="169">
        <f>IF($B$489="Лікар загальної практики - сімейний лікар",IF(L493&lt;Законод!$C$22,0,(IF(AND(L493&gt;=Законод!$E$22,L493&lt;=Законод!$E$23),L493-Законод!$C$22,IF('01_Доходи'!L493&gt;=Законод!$F$22,Законод!$E$24,0)))),IF($B$489="Лікар-педіатр",IF(L493&lt;Законод!$C$18,0,(IF(AND(L493&gt;=Законод!$E$18,L493&lt;=Законод!$E$19),L493-Законод!$C$18,IF('01_Доходи'!L493&gt;=Законод!$F$18,Законод!$E$20,0)))),IF($B$489="Лікар-терапевт",IF(L493&lt;Законод!$C$26,0,(IF(AND(L493&gt;=Законод!$E$26,L493&lt;=Законод!$E$27),L493-Законод!$C$26,IF('01_Доходи'!L493&gt;=Законод!$F$26,Законод!$E$28,0)))),0)))</f>
        <v>0</v>
      </c>
      <c r="M495" s="767"/>
      <c r="N495" s="776" t="s">
        <v>158</v>
      </c>
      <c r="O495" s="776"/>
      <c r="P495" s="776"/>
      <c r="Q495" s="776"/>
      <c r="R495" s="776"/>
      <c r="S495" s="169">
        <f>IF($B$489="Лікар загальної практики - сімейний лікар",IF(S493&lt;Законод!$C$22,0,(IF(AND(S493&gt;=Законод!$E$22,S493&lt;=Законод!$E$23),S493-Законод!$C$22,IF('01_Доходи'!S493&gt;=Законод!$F$22,Законод!$E$24,0)))),IF($B$489="Лікар-педіатр",IF(S493&lt;Законод!$C$18,0,(IF(AND(S493&gt;=Законод!$E$18,S493&lt;=Законод!$E$19),S493-Законод!$C$18,IF('01_Доходи'!S493&gt;=Законод!$F$18,Законод!$E$20,0)))),IF($B$489="Лікар-терапевт",IF(S493&lt;Законод!$C$26,0,(IF(AND(S493&gt;=Законод!$E$26,S493&lt;=Законод!$E$27),S493-Законод!$C$26,IF('01_Доходи'!S493&gt;=Законод!$F$26,Законод!$E$28,0)))),0)))</f>
        <v>0</v>
      </c>
      <c r="T495" s="767"/>
      <c r="U495" s="776" t="s">
        <v>158</v>
      </c>
      <c r="V495" s="776"/>
      <c r="W495" s="776"/>
      <c r="X495" s="776"/>
      <c r="Y495" s="776"/>
      <c r="Z495" s="169">
        <f>IF($B$489="Лікар загальної практики - сімейний лікар",IF(Z493&lt;Законод!$C$22,0,(IF(AND(Z493&gt;=Законод!$E$22,Z493&lt;=Законод!$E$23),Z493-Законод!$C$22,IF('01_Доходи'!Z493&gt;=Законод!$F$22,Законод!$E$24,0)))),IF($B$489="Лікар-педіатр",IF(Z493&lt;Законод!$C$18,0,(IF(AND(Z493&gt;=Законод!$E$18,Z493&lt;=Законод!$E$19),Z493-Законод!$C$18,IF('01_Доходи'!Z493&gt;=Законод!$F$18,Законод!$E$20,0)))),IF($B$489="Лікар-терапевт",IF(Z493&lt;Законод!$C$26,0,(IF(AND(Z493&gt;=Законод!$E$26,Z493&lt;=Законод!$E$27),Z493-Законод!$C$26,IF('01_Доходи'!Z493&gt;=Законод!$F$26,Законод!$E$28,0)))),0)))</f>
        <v>0</v>
      </c>
      <c r="AA495" s="767"/>
      <c r="AB495" s="776" t="s">
        <v>158</v>
      </c>
      <c r="AC495" s="776"/>
      <c r="AD495" s="776"/>
      <c r="AE495" s="776"/>
      <c r="AF495" s="776"/>
      <c r="AG495" s="169">
        <f>IF($B$489="Лікар загальної практики - сімейний лікар",IF(AG493&lt;Законод!$C$22,0,(IF(AND(AG493&gt;=Законод!$E$22,AG493&lt;=Законод!$E$23),AG493-Законод!$C$22,IF('01_Доходи'!AG493&gt;=Законод!$F$22,Законод!$E$24,0)))),IF($B$489="Лікар-педіатр",IF(AG493&lt;Законод!$C$18,0,(IF(AND(AG493&gt;=Законод!$E$18,AG493&lt;=Законод!$E$19),AG493-Законод!$C$18,IF('01_Доходи'!AG493&gt;=Законод!$F$18,Законод!$E$20,0)))),IF($B$489="Лікар-терапевт",IF(AG493&lt;Законод!$C$26,0,(IF(AND(AG493&gt;=Законод!$E$26,AG493&lt;=Законод!$E$27),AG493-Законод!$C$26,IF('01_Доходи'!AG493&gt;=Законод!$F$26,Законод!$E$28,0)))),0)))</f>
        <v>0</v>
      </c>
      <c r="AH495" s="767"/>
      <c r="AI495" s="174"/>
      <c r="AJ495" s="771"/>
      <c r="AK495" s="774"/>
      <c r="AL495" s="774"/>
      <c r="AM495" s="757" t="s">
        <v>187</v>
      </c>
      <c r="AN495" s="183">
        <f>IF(B489="Лікар загальної практики - сімейний лікар",L495*Законод!$C$9/4*Законод!$E$16,IF(B489="Лікар-педіатр",L495*Законод!$C$9/4*Законод!$E$16,IF(B489="Лікар-терапевт",L495*Законод!$C$9/4*Законод!$E$16,0)))</f>
        <v>0</v>
      </c>
      <c r="AO495" s="183">
        <f>IF(B489="Лікар загальної практики - сімейний лікар",S495*Законод!$C$9/4*Законод!$E$16,IF(B489="Лікар-педіатр",S495*Законод!$C$9/4*Законод!$E$16,IF(B489="Лікар-терапевт",S495*Законод!$C$9/4*Законод!$E$16,0)))</f>
        <v>0</v>
      </c>
      <c r="AP495" s="183">
        <f>IF(B489="Лікар загальної практики - сімейний лікар",Z495*Законод!$C$9/4*Законод!$E$16,IF(B489="Лікар-педіатр",Z495*Законод!$C$9/4*Законод!$E$16,IF(B489="Лікар-терапевт",Z495*Законод!$C$9/4*Законод!$E$16,0)))</f>
        <v>0</v>
      </c>
      <c r="AQ495" s="183">
        <f>IF(B489="Лікар загальної практики - сімейний лікар",AG495*Законод!$C$9/4*Законод!$E$16,IF(B489="Лікар-педіатр",AG495*Законод!$C$9/4*Законод!$E$16,IF(B489="Лікар-терапевт",AG495*Законод!$C$9/4*Законод!$E$16,0)))</f>
        <v>0</v>
      </c>
      <c r="AR495" s="184">
        <f>SUM(AN495:AQ495)</f>
        <v>0</v>
      </c>
    </row>
    <row r="496" spans="1:44" s="52" customFormat="1" ht="31.9" hidden="1" customHeight="1" x14ac:dyDescent="0.25">
      <c r="A496" s="170"/>
      <c r="B496" s="763"/>
      <c r="C496" s="764"/>
      <c r="D496" s="765"/>
      <c r="E496" s="765"/>
      <c r="F496" s="211" t="str">
        <f>IF(B489="Лікар-педіатр",Законод!$F$17,IF(B489="Лікар загальної практики - сімейний лікар",Законод!$F$21,IF(B489="Лікар-терапевт",Законод!$F$25,"х")))</f>
        <v>х</v>
      </c>
      <c r="G496" s="776" t="s">
        <v>158</v>
      </c>
      <c r="H496" s="776"/>
      <c r="I496" s="776"/>
      <c r="J496" s="776"/>
      <c r="K496" s="776"/>
      <c r="L496" s="169">
        <f>IF($B$489="Лікар загальної практики - сімейний лікар",IF(L493&lt;Законод!$C$22,0,(IF(AND(L493&gt;=Законод!$F$22,L493&lt;=Законод!$F$23),L493-Законод!$E$23,IF('01_Доходи'!L493&gt;=Законод!$G$22,Законод!$F$24,0)))),IF($B$489="Лікар-педіатр",IF(L493&lt;Законод!$C$18,0,(IF(AND(L493&gt;=Законод!$F$18,L493&lt;=Законод!$F$19),L493-Законод!$E$19,IF('01_Доходи'!L493&gt;=Законод!$G$18,Законод!$F$20,0)))),IF($B$489="Лікар-терапевт",IF(L493&lt;Законод!$C$26,0,(IF(AND(L493&gt;=Законод!$F$26,L493&lt;=Законод!$F$27),L493-Законод!$E$27,IF('01_Доходи'!L493&gt;=Законод!$G$26,Законод!$F$28,0)))),0)))</f>
        <v>0</v>
      </c>
      <c r="M496" s="767"/>
      <c r="N496" s="776" t="s">
        <v>158</v>
      </c>
      <c r="O496" s="776"/>
      <c r="P496" s="776"/>
      <c r="Q496" s="776"/>
      <c r="R496" s="776"/>
      <c r="S496" s="169">
        <f>IF($B$489="Лікар загальної практики - сімейний лікар",IF(S493&lt;Законод!$C$22,0,(IF(AND(S493&gt;=Законод!$F$22,S493&lt;=Законод!$F$23),S493-Законод!$E$23,IF('01_Доходи'!S493&gt;=Законод!$G$22,Законод!$F$24,0)))),IF($B$489="Лікар-педіатр",IF(S493&lt;Законод!$C$18,0,(IF(AND(S493&gt;=Законод!$F$18,S493&lt;=Законод!$F$19),S493-Законод!$E$19,IF('01_Доходи'!S493&gt;=Законод!$G$18,Законод!$F$20,0)))),IF($B$489="Лікар-терапевт",IF(S493&lt;Законод!$C$26,0,(IF(AND(S493&gt;=Законод!$F$26,S493&lt;=Законод!$F$27),S493-Законод!$E$27,IF('01_Доходи'!S493&gt;=Законод!$G$26,Законод!$F$28,0)))),0)))</f>
        <v>0</v>
      </c>
      <c r="T496" s="767"/>
      <c r="U496" s="776" t="s">
        <v>158</v>
      </c>
      <c r="V496" s="776"/>
      <c r="W496" s="776"/>
      <c r="X496" s="776"/>
      <c r="Y496" s="776"/>
      <c r="Z496" s="169">
        <f>IF($B$489="Лікар загальної практики - сімейний лікар",IF(Z493&lt;Законод!$C$22,0,(IF(AND(Z493&gt;=Законод!$F$22,Z493&lt;=Законод!$F$23),Z493-Законод!$E$23,IF('01_Доходи'!Z493&gt;=Законод!$G$22,Законод!$F$24,0)))),IF($B$489="Лікар-педіатр",IF(Z493&lt;Законод!$C$18,0,(IF(AND(Z493&gt;=Законод!$F$18,Z493&lt;=Законод!$F$19),Z493-Законод!$E$19,IF('01_Доходи'!Z493&gt;=Законод!$G$18,Законод!$F$20,0)))),IF($B$489="Лікар-терапевт",IF(Z493&lt;Законод!$C$26,0,(IF(AND(Z493&gt;=Законод!$F$26,Z493&lt;=Законод!$F$27),Z493-Законод!$E$27,IF('01_Доходи'!Z493&gt;=Законод!$G$26,Законод!$F$28,0)))),0)))</f>
        <v>0</v>
      </c>
      <c r="AA496" s="767"/>
      <c r="AB496" s="776" t="s">
        <v>158</v>
      </c>
      <c r="AC496" s="776"/>
      <c r="AD496" s="776"/>
      <c r="AE496" s="776"/>
      <c r="AF496" s="776"/>
      <c r="AG496" s="169">
        <f>IF($B$489="Лікар загальної практики - сімейний лікар",IF(AG493&lt;Законод!$C$22,0,(IF(AND(AG493&gt;=Законод!$F$22,AG493&lt;=Законод!$F$23),AG493-Законод!$E$23,IF('01_Доходи'!AG493&gt;=Законод!$G$22,Законод!$F$24,0)))),IF($B$489="Лікар-педіатр",IF(AG493&lt;Законод!$C$18,0,(IF(AND(AG493&gt;=Законод!$F$18,AG493&lt;=Законод!$F$19),AG493-Законод!$E$19,IF('01_Доходи'!AG493&gt;=Законод!$G$18,Законод!$F$20,0)))),IF($B$489="Лікар-терапевт",IF(AG493&lt;Законод!$C$26,0,(IF(AND(AG493&gt;=Законод!$F$26,AG493&lt;=Законод!$F$27),AG493-Законод!$E$27,IF('01_Доходи'!AG493&gt;=Законод!$G$26,Законод!$F$28,0)))),0)))</f>
        <v>0</v>
      </c>
      <c r="AH496" s="767"/>
      <c r="AI496" s="174"/>
      <c r="AJ496" s="771"/>
      <c r="AK496" s="774"/>
      <c r="AL496" s="774"/>
      <c r="AM496" s="758"/>
      <c r="AN496" s="183">
        <f>IF(B489="Лікар загальної практики - сімейний лікар",L496*Законод!$C$9/4*Законод!$F$16,IF(B489="Лікар-педіатр",L496*Законод!$C$9/4*Законод!$F$16,IF(B489="Лікар-терапевт",L496*Законод!$C$9/4*Законод!$F$16,0)))</f>
        <v>0</v>
      </c>
      <c r="AO496" s="183">
        <f>IF(B489="Лікар загальної практики - сімейний лікар",S496*Законод!$C$9/4*Законод!$F$16,IF(B489="Лікар-педіатр",S496*Законод!$C$9/4*Законод!$F$16,IF(B489="Лікар-терапевт",S496*Законод!$C$9/4*Законод!$F$16,0)))</f>
        <v>0</v>
      </c>
      <c r="AP496" s="183">
        <f>IF(B489="Лікар загальної практики - сімейний лікар",Z496*Законод!$C$9/4*Законод!$F$16,IF(B489="Лікар-педіатр",Z496*Законод!$C$9/4*Законод!$F$16,IF(B489="Лікар-терапевт",Z496*Законод!$C$9/4*Законод!$F$16,0)))</f>
        <v>0</v>
      </c>
      <c r="AQ496" s="183">
        <f>IF(B489="Лікар загальної практики - сімейний лікар",AG496*Законод!$C$9/4*Законод!$F$16,IF(B489="Лікар-педіатр",AG496*Законод!$C$9/4*Законод!$F$16,IF(B489="Лікар-терапевт",AG496*Законод!$C$9/4*Законод!$F$16,0)))</f>
        <v>0</v>
      </c>
      <c r="AR496" s="184">
        <f>SUM(AN496:AQ496)</f>
        <v>0</v>
      </c>
    </row>
    <row r="497" spans="1:44" s="52" customFormat="1" ht="31.9" hidden="1" customHeight="1" x14ac:dyDescent="0.25">
      <c r="A497" s="170"/>
      <c r="B497" s="763"/>
      <c r="C497" s="764"/>
      <c r="D497" s="765"/>
      <c r="E497" s="765"/>
      <c r="F497" s="211" t="str">
        <f>IF(B489="Лікар-педіатр",Законод!$G$17,IF(B489="Лікар загальної практики - сімейний лікар",Законод!$G$21,IF(B489="Лікар-терапевт",Законод!$G$25,"х")))</f>
        <v>х</v>
      </c>
      <c r="G497" s="776" t="s">
        <v>158</v>
      </c>
      <c r="H497" s="776"/>
      <c r="I497" s="776"/>
      <c r="J497" s="776"/>
      <c r="K497" s="776"/>
      <c r="L497" s="169">
        <f>IF($B$489="Лікар загальної практики - сімейний лікар",IF(L493&lt;Законод!$C$22,0,(IF(AND(L493&gt;=Законод!$G$22,L493&lt;=Законод!$G$23),L493-Законод!$F$23,IF('01_Доходи'!L493&gt;=Законод!$H$22,Законод!$G$24,0)))),IF($B$489="Лікар-педіатр",IF(L493&lt;Законод!$C$18,0,(IF(AND(L493&gt;=Законод!$G$18,L493&lt;=Законод!$G$19),L493-Законод!$F$19,IF('01_Доходи'!L493&gt;=Законод!$H$18,Законод!$G$20,0)))),IF($B$489="Лікар-терапевт",IF(L493&lt;Законод!$C$26,0,(IF(AND(L493&gt;=Законод!$G$26,L493&lt;=Законод!$G$27),L493-Законод!$F$27,IF('01_Доходи'!L493&gt;=Законод!$H$26,Законод!$G$28,0)))),0)))</f>
        <v>0</v>
      </c>
      <c r="M497" s="767"/>
      <c r="N497" s="776" t="s">
        <v>158</v>
      </c>
      <c r="O497" s="776"/>
      <c r="P497" s="776"/>
      <c r="Q497" s="776"/>
      <c r="R497" s="776"/>
      <c r="S497" s="169">
        <f>IF($B$489="Лікар загальної практики - сімейний лікар",IF(S493&lt;Законод!$C$22,0,(IF(AND(S493&gt;=Законод!$G$22,S493&lt;=Законод!$G$23),S493-Законод!$F$23,IF('01_Доходи'!S493&gt;=Законод!$H$22,Законод!$G$24,0)))),IF($B$489="Лікар-педіатр",IF(S493&lt;Законод!$C$18,0,(IF(AND(S493&gt;=Законод!$G$18,S493&lt;=Законод!$G$19),S493-Законод!$F$19,IF('01_Доходи'!S493&gt;=Законод!$H$18,Законод!$G$20,0)))),IF($B$489="Лікар-терапевт",IF(S493&lt;Законод!$C$26,0,(IF(AND(S493&gt;=Законод!$G$26,S493&lt;=Законод!$G$27),S493-Законод!$F$27,IF('01_Доходи'!S493&gt;=Законод!$H$26,Законод!$G$28,0)))),0)))</f>
        <v>0</v>
      </c>
      <c r="T497" s="767"/>
      <c r="U497" s="776" t="s">
        <v>158</v>
      </c>
      <c r="V497" s="776"/>
      <c r="W497" s="776"/>
      <c r="X497" s="776"/>
      <c r="Y497" s="776"/>
      <c r="Z497" s="169">
        <f>IF($B$489="Лікар загальної практики - сімейний лікар",IF(Z493&lt;Законод!$C$22,0,(IF(AND(Z493&gt;=Законод!$G$22,Z493&lt;=Законод!$G$23),Z493-Законод!$F$23,IF('01_Доходи'!Z493&gt;=Законод!$H$22,Законод!$G$24,0)))),IF($B$489="Лікар-педіатр",IF(Z493&lt;Законод!$C$18,0,(IF(AND(Z493&gt;=Законод!$G$18,Z493&lt;=Законод!$G$19),Z493-Законод!$F$19,IF('01_Доходи'!Z493&gt;=Законод!$H$18,Законод!$G$20,0)))),IF($B$489="Лікар-терапевт",IF(Z493&lt;Законод!$C$26,0,(IF(AND(Z493&gt;=Законод!$G$26,Z493&lt;=Законод!$G$27),Z493-Законод!$F$27,IF('01_Доходи'!Z493&gt;=Законод!$H$26,Законод!$G$28,0)))),0)))</f>
        <v>0</v>
      </c>
      <c r="AA497" s="767"/>
      <c r="AB497" s="776" t="s">
        <v>158</v>
      </c>
      <c r="AC497" s="776"/>
      <c r="AD497" s="776"/>
      <c r="AE497" s="776"/>
      <c r="AF497" s="776"/>
      <c r="AG497" s="169">
        <f>IF($B$489="Лікар загальної практики - сімейний лікар",IF(AG493&lt;Законод!$C$22,0,(IF(AND(AG493&gt;=Законод!$G$22,AG493&lt;=Законод!$G$23),AG493-Законод!$F$23,IF('01_Доходи'!AG493&gt;=Законод!$H$22,Законод!$G$24,0)))),IF($B$489="Лікар-педіатр",IF(AG493&lt;Законод!$C$18,0,(IF(AND(AG493&gt;=Законод!$G$18,AG493&lt;=Законод!$G$19),AG493-Законод!$F$19,IF('01_Доходи'!AG493&gt;=Законод!$H$18,Законод!$G$20,0)))),IF($B$489="Лікар-терапевт",IF(AG493&lt;Законод!$C$26,0,(IF(AND(AG493&gt;=Законод!$G$26,AG493&lt;=Законод!$G$27),AG493-Законод!$F$27,IF('01_Доходи'!AG493&gt;=Законод!$H$26,Законод!$G$28,0)))),0)))</f>
        <v>0</v>
      </c>
      <c r="AH497" s="767"/>
      <c r="AI497" s="174"/>
      <c r="AJ497" s="771"/>
      <c r="AK497" s="774"/>
      <c r="AL497" s="774"/>
      <c r="AM497" s="758"/>
      <c r="AN497" s="183">
        <f>IF(B489="Лікар загальної практики - сімейний лікар",L497*Законод!$C$9/4*Законод!$G$16,IF(B489="Лікар-педіатр",L497*Законод!$C$9/4*Законод!$G$16,IF(B489="Лікар-терапевт",L497*Законод!$C$9/4*Законод!$G$16,0)))</f>
        <v>0</v>
      </c>
      <c r="AO497" s="183">
        <f>IF(B489="Лікар загальної практики - сімейний лікар",S497*Законод!$C$9/4*Законод!$G$16,IF(B489="Лікар-педіатр",S497*Законод!$C$9/4*Законод!$G$16,IF(B489="Лікар-терапевт",S497*Законод!$C$9/4*Законод!$G$16,0)))</f>
        <v>0</v>
      </c>
      <c r="AP497" s="183">
        <f>IF(B489="Лікар загальної практики - сімейний лікар",Z497*Законод!$C$9/4*Законод!$G$16,IF(B489="Лікар-педіатр",Z497*Законод!$C$9/4*Законод!$G$16,IF(B489="Лікар-терапевт",Z497*Законод!$C$9/4*Законод!$G$16,0)))</f>
        <v>0</v>
      </c>
      <c r="AQ497" s="183">
        <f>IF(B489="Лікар загальної практики - сімейний лікар",AG497*Законод!$C$9/4*Законод!$G$16,IF(B489="Лікар-педіатр",AG497*Законод!$C$9/4*Законод!$G$16,IF(B489="Лікар-терапевт",AG497*Законод!$C$9/4*Законод!$G$16,0)))</f>
        <v>0</v>
      </c>
      <c r="AR497" s="184">
        <f t="shared" ref="AR497" si="98">SUM(AN497:AQ497)</f>
        <v>0</v>
      </c>
    </row>
    <row r="498" spans="1:44" s="52" customFormat="1" ht="31.9" hidden="1" customHeight="1" x14ac:dyDescent="0.25">
      <c r="A498" s="170"/>
      <c r="B498" s="763"/>
      <c r="C498" s="764"/>
      <c r="D498" s="765"/>
      <c r="E498" s="765"/>
      <c r="F498" s="211" t="str">
        <f>IF(B489="Лікар-педіатр",Законод!$H$17,IF(B489="Лікар загальної практики - сімейний лікар",Законод!$H$21,IF(B489="Лікар-терапевт",Законод!$H$25,"х")))</f>
        <v>х</v>
      </c>
      <c r="G498" s="776" t="s">
        <v>158</v>
      </c>
      <c r="H498" s="776"/>
      <c r="I498" s="776"/>
      <c r="J498" s="776"/>
      <c r="K498" s="776"/>
      <c r="L498" s="169">
        <f>IF($B$489="Лікар загальної практики - сімейний лікар",IF(L493&lt;Законод!$C$22,0,(IF(AND(L493&gt;=Законод!$H$22,L493&lt;=Законод!$H$23),L493-Законод!$G$23,IF('01_Доходи'!L493&gt;=Законод!$I$22,Законод!$H$24,0)))),IF($B$489="Лікар-педіатр",IF(L493&lt;Законод!$C$18,0,(IF(AND(L493&gt;=Законод!$H$18,L493&lt;=Законод!$H$19),L493-Законод!$G$19,IF('01_Доходи'!L493&gt;=Законод!$I$18,Законод!$H$20,0)))),IF($B$489="Лікар-терапевт",IF(L493&lt;Законод!$C$26,0,(IF(AND(L493&gt;=Законод!$H$26,L493&lt;=Законод!$H$27),L493-Законод!$G$27,IF(L493&gt;=Законод!$I$26,Законод!$H$28,0)))),0)))</f>
        <v>0</v>
      </c>
      <c r="M498" s="767"/>
      <c r="N498" s="776" t="s">
        <v>158</v>
      </c>
      <c r="O498" s="776"/>
      <c r="P498" s="776"/>
      <c r="Q498" s="776"/>
      <c r="R498" s="776"/>
      <c r="S498" s="169">
        <f>IF($B$489="Лікар загальної практики - сімейний лікар",IF(S493&lt;Законод!$C$22,0,(IF(AND(S493&gt;=Законод!$H$22,S493&lt;=Законод!$H$23),S493-Законод!$G$23,IF('01_Доходи'!S493&gt;=Законод!$I$22,Законод!$H$24,0)))),IF($B$489="Лікар-педіатр",IF(S493&lt;Законод!$C$18,0,(IF(AND(S493&gt;=Законод!$H$18,S493&lt;=Законод!$H$19),S493-Законод!$G$19,IF('01_Доходи'!S493&gt;=Законод!$I$18,Законод!$H$20,0)))),IF($B$489="Лікар-терапевт",IF(S493&lt;Законод!$C$26,0,(IF(AND(S493&gt;=Законод!$H$26,S493&lt;=Законод!$H$27),S493-Законод!$G$27,IF(S493&gt;=Законод!$I$26,Законод!$H$28,0)))),0)))</f>
        <v>0</v>
      </c>
      <c r="T498" s="767"/>
      <c r="U498" s="776" t="s">
        <v>158</v>
      </c>
      <c r="V498" s="776"/>
      <c r="W498" s="776"/>
      <c r="X498" s="776"/>
      <c r="Y498" s="776"/>
      <c r="Z498" s="169">
        <f>IF($B$489="Лікар загальної практики - сімейний лікар",IF(Z493&lt;Законод!$C$22,0,(IF(AND(Z493&gt;=Законод!$H$22,Z493&lt;=Законод!$H$23),Z493-Законод!$G$23,IF('01_Доходи'!Z493&gt;=Законод!$I$22,Законод!$H$24,0)))),IF($B$489="Лікар-педіатр",IF(Z493&lt;Законод!$C$18,0,(IF(AND(Z493&gt;=Законод!$H$18,Z493&lt;=Законод!$H$19),Z493-Законод!$G$19,IF('01_Доходи'!Z493&gt;=Законод!$I$18,Законод!$H$20,0)))),IF($B$489="Лікар-терапевт",IF(Z493&lt;Законод!$C$26,0,(IF(AND(Z493&gt;=Законод!$H$26,Z493&lt;=Законод!$H$27),Z493-Законод!$G$27,IF(Z493&gt;=Законод!$I$26,Законод!$H$28,0)))),0)))</f>
        <v>0</v>
      </c>
      <c r="AA498" s="767"/>
      <c r="AB498" s="776" t="s">
        <v>158</v>
      </c>
      <c r="AC498" s="776"/>
      <c r="AD498" s="776"/>
      <c r="AE498" s="776"/>
      <c r="AF498" s="776"/>
      <c r="AG498" s="169">
        <f>IF($B$489="Лікар загальної практики - сімейний лікар",IF(AG493&lt;Законод!$C$22,0,(IF(AND(AG493&gt;=Законод!$H$22,AG493&lt;=Законод!$H$23),AG493-Законод!$G$23,IF('01_Доходи'!AG493&gt;=Законод!$I$22,Законод!$H$24,0)))),IF($B$489="Лікар-педіатр",IF(AG493&lt;Законод!$C$18,0,(IF(AND(AG493&gt;=Законод!$H$18,AG493&lt;=Законод!$H$19),AG493-Законод!$G$19,IF('01_Доходи'!AG493&gt;=Законод!$I$18,Законод!$H$20,0)))),IF($B$489="Лікар-терапевт",IF(AG493&lt;Законод!$C$26,0,(IF(AND(AG493&gt;=Законод!$H$26,AG493&lt;=Законод!$H$27),AG493-Законод!$G$27,IF(AG493&gt;=Законод!$I$26,Законод!$H$28,0)))),0)))</f>
        <v>0</v>
      </c>
      <c r="AH498" s="767"/>
      <c r="AI498" s="174"/>
      <c r="AJ498" s="771"/>
      <c r="AK498" s="774"/>
      <c r="AL498" s="774"/>
      <c r="AM498" s="758"/>
      <c r="AN498" s="183">
        <f>IF(B489="Лікар загальної практики - сімейний лікар",L498*Законод!$C$9/4*Законод!$H$16,IF(B489="Лікар-педіатр",L498*Законод!$C$9/4*Законод!$H$16,IF(B489="Лікар-терапевт",L498*Законод!$C$9/4*Законод!$H$16,0)))</f>
        <v>0</v>
      </c>
      <c r="AO498" s="183">
        <f>IF(B489="Лікар загальної практики - сімейний лікар",S498*Законод!$C$9/4*Законод!$H$16,IF(B489="Лікар-педіатр",S498*Законод!$C$9/4*Законод!$H$16,IF(B489="Лікар-терапевт",S498*Законод!$C$9/4*Законод!$H$16,0)))</f>
        <v>0</v>
      </c>
      <c r="AP498" s="183">
        <f>IF(B489="Лікар загальної практики - сімейний лікар",Z498*Законод!$C$9/4*Законод!$H$16,IF(B489="Лікар-педіатр",Z498*Законод!$C$9/4*Законод!$H$16,IF(B489="Лікар-терапевт",Z498*Законод!$C$9/4*Законод!$H$16,0)))</f>
        <v>0</v>
      </c>
      <c r="AQ498" s="183">
        <f>IF(B489="Лікар загальної практики - сімейний лікар",AG498*Законод!$C$9/4*Законод!$H$16,IF(B489="Лікар-педіатр",AG498*Законод!$C$9/4*Законод!$H$16,IF(B489="Лікар-терапевт",AG498*Законод!$C$9/4*Законод!$H$16,0)))</f>
        <v>0</v>
      </c>
      <c r="AR498" s="184">
        <f>SUM(AN498:AQ498)</f>
        <v>0</v>
      </c>
    </row>
    <row r="499" spans="1:44" s="52" customFormat="1" ht="31.9" hidden="1" customHeight="1" x14ac:dyDescent="0.25">
      <c r="A499" s="170"/>
      <c r="B499" s="763"/>
      <c r="C499" s="764"/>
      <c r="D499" s="765"/>
      <c r="E499" s="765"/>
      <c r="F499" s="211" t="str">
        <f>IF(B489="Лікар-педіатр",Законод!$I$17,IF(B489="Лікар загальної практики - сімейний лікар",Законод!$I$21,IF(B489="Лікар-терапевт",Законод!$I$25,"х")))</f>
        <v>х</v>
      </c>
      <c r="G499" s="776" t="s">
        <v>158</v>
      </c>
      <c r="H499" s="776"/>
      <c r="I499" s="776"/>
      <c r="J499" s="776"/>
      <c r="K499" s="776"/>
      <c r="L499" s="169">
        <f>IF($B$489="Лікар загальної практики - сімейний лікар",IF(L493&lt;Законод!$C$22,0,(IF(AND(L493&gt;=Законод!$I$22,L493&lt;=Законод!$I$23),L493-Законод!$H$23,IF('01_Доходи'!L493&gt;=Законод!$I$22,Законод!$I$24,0)))),IF($B$489="Лікар-педіатр",IF(L493&lt;Законод!$C$18,0,(IF(AND(L493&gt;=Законод!$I$18,L493&lt;=Законод!$I$19),L493-Законод!$H$19,IF('01_Доходи'!L493&gt;=Законод!$I$18,Законод!$H$20,0)))),IF($B$489="Лікар-терапевт",IF(L493&lt;Законод!$C$26,0,(IF(AND(L493&gt;=Законод!$I$26,L493&lt;=Законод!$I$27),L493-Законод!$H$27,IF('01_Доходи'!L493&gt;=Законод!$I$26,Законод!$H$28,0)))),0)))</f>
        <v>0</v>
      </c>
      <c r="M499" s="767"/>
      <c r="N499" s="776" t="s">
        <v>158</v>
      </c>
      <c r="O499" s="776"/>
      <c r="P499" s="776"/>
      <c r="Q499" s="776"/>
      <c r="R499" s="776"/>
      <c r="S499" s="169">
        <f>IF($B$489="Лікар загальної практики - сімейний лікар",IF(S493&lt;Законод!$C$22,0,(IF(AND(S493&gt;=Законод!$I$22,S493&lt;=Законод!$I$23),S493-Законод!$H$23,IF('01_Доходи'!S493&gt;=Законод!$I$22,Законод!$I$24,0)))),IF($B$489="Лікар-педіатр",IF(S493&lt;Законод!$C$18,0,(IF(AND(S493&gt;=Законод!$I$18,S493&lt;=Законод!$I$19),S493-Законод!$H$19,IF('01_Доходи'!S493&gt;=Законод!$I$18,Законод!$H$20,0)))),IF($B$489="Лікар-терапевт",IF(S493&lt;Законод!$C$26,0,(IF(AND(S493&gt;=Законод!$I$26,S493&lt;=Законод!$I$27),S493-Законод!$H$27,IF('01_Доходи'!S493&gt;=Законод!$I$26,Законод!$H$28,0)))),0)))</f>
        <v>0</v>
      </c>
      <c r="T499" s="767"/>
      <c r="U499" s="776" t="s">
        <v>158</v>
      </c>
      <c r="V499" s="776"/>
      <c r="W499" s="776"/>
      <c r="X499" s="776"/>
      <c r="Y499" s="776"/>
      <c r="Z499" s="169">
        <f>IF($B$489="Лікар загальної практики - сімейний лікар",IF(Z493&lt;Законод!$C$22,0,(IF(AND(Z493&gt;=Законод!$I$22,Z493&lt;=Законод!$I$23),Z493-Законод!$H$23,IF('01_Доходи'!Z493&gt;=Законод!$I$22,Законод!$I$24,0)))),IF($B$489="Лікар-педіатр",IF(Z493&lt;Законод!$C$18,0,(IF(AND(Z493&gt;=Законод!$I$18,Z493&lt;=Законод!$I$19),Z493-Законод!$H$19,IF('01_Доходи'!Z493&gt;=Законод!$I$18,Законод!$H$20,0)))),IF($B$489="Лікар-терапевт",IF(Z493&lt;Законод!$C$26,0,(IF(AND(Z493&gt;=Законод!$I$26,Z493&lt;=Законод!$I$27),Z493-Законод!$H$27,IF('01_Доходи'!Z493&gt;=Законод!$I$26,Законод!$H$28,0)))),0)))</f>
        <v>0</v>
      </c>
      <c r="AA499" s="767"/>
      <c r="AB499" s="776" t="s">
        <v>158</v>
      </c>
      <c r="AC499" s="776"/>
      <c r="AD499" s="776"/>
      <c r="AE499" s="776"/>
      <c r="AF499" s="776"/>
      <c r="AG499" s="169">
        <f>IF($B$489="Лікар загальної практики - сімейний лікар",IF(AG493&lt;Законод!$C$22,0,(IF(AND(AG493&gt;=Законод!$I$22,AG493&lt;=Законод!$I$23),AG493-Законод!$H$23,IF('01_Доходи'!AG493&gt;=Законод!$I$22,Законод!$I$24,0)))),IF($B$489="Лікар-педіатр",IF(AG493&lt;Законод!$C$18,0,(IF(AND(AG493&gt;=Законод!$I$18,AG493&lt;=Законод!$I$19),AG493-Законод!$H$19,IF('01_Доходи'!AG493&gt;=Законод!$I$18,Законод!$H$20,0)))),IF($B$489="Лікар-терапевт",IF(AG493&lt;Законод!$C$26,0,(IF(AND(AG493&gt;=Законод!$I$26,AG493&lt;=Законод!$I$27),AG493-Законод!$H$27,IF('01_Доходи'!AG493&gt;=Законод!$I$26,Законод!$H$28,0)))),0)))</f>
        <v>0</v>
      </c>
      <c r="AH499" s="767"/>
      <c r="AI499" s="174"/>
      <c r="AJ499" s="771"/>
      <c r="AK499" s="774"/>
      <c r="AL499" s="774"/>
      <c r="AM499" s="758"/>
      <c r="AN499" s="183">
        <f>IF(B489="Лікар загальної практики - сімейний лікар",L499*Законод!$C$9/4*Законод!$I$16,IF(B489="Лікар-педіатр",L499*Законод!$C$9/4*Законод!$I$16,IF(B489="Лікар-терапевт",L499*Законод!$C$9/4*Законод!$I$16,0)))</f>
        <v>0</v>
      </c>
      <c r="AO499" s="183">
        <f>IF(B489="Лікар загальної практики - сімейний лікар",S499*Законод!$C$9/4*Законод!$I$16,IF(B489="Лікар-педіатр",S499*Законод!$C$9/4*Законод!$I$16,IF(B489="Лікар-терапевт",S499*Законод!$C$9/4*Законод!$I$16,0)))</f>
        <v>0</v>
      </c>
      <c r="AP499" s="183">
        <f>IF(B489="Лікар загальної практики - сімейний лікар",Z499*Законод!$C$9/4*Законод!$I$16,IF(B489="Лікар-педіатр",Z499*Законод!$C$9/4*Законод!$I$16,IF(B489="Лікар-терапевт",Z499*Законод!$C$9/4*Законод!$I$16,0)))</f>
        <v>0</v>
      </c>
      <c r="AQ499" s="183">
        <f>IF(B489="Лікар загальної практики - сімейний лікар",AG499*Законод!$C$9/4*Законод!$I$16,IF(B489="Лікар-педіатр",AG499*Законод!$C$9/4*Законод!$I$16,IF(B489="Лікар-терапевт",AG499*Законод!$C$9/4*Законод!$I$16,0)))</f>
        <v>0</v>
      </c>
      <c r="AR499" s="184">
        <f>SUM(AN499:AQ499)</f>
        <v>0</v>
      </c>
    </row>
    <row r="500" spans="1:44" s="191" customFormat="1" ht="31.9" hidden="1" customHeight="1" thickBot="1" x14ac:dyDescent="0.3">
      <c r="A500" s="186"/>
      <c r="B500" s="763"/>
      <c r="C500" s="764"/>
      <c r="D500" s="765"/>
      <c r="E500" s="765"/>
      <c r="F500" s="212" t="str">
        <f>IF(B489="Лікар-педіатр",Законод!$J$17,IF(B489="Лікар загальної практики - сімейний лікар",Законод!$J$21,IF(B489="Лікар-терапевт",Законод!$J$25,"х")))</f>
        <v>х</v>
      </c>
      <c r="G500" s="777" t="s">
        <v>158</v>
      </c>
      <c r="H500" s="777"/>
      <c r="I500" s="777"/>
      <c r="J500" s="777"/>
      <c r="K500" s="777"/>
      <c r="L500" s="169">
        <f>IF($B$489="Лікар загальної практики - сімейний лікар",IF(L493&gt;=Законод!$J$22,'01_Доходи'!L493-('01_Доходи'!L494+'01_Доходи'!L495+'01_Доходи'!L496+'01_Доходи'!L497+'01_Доходи'!L498+'01_Доходи'!L499),0),IF($B$489="Лікар-педіатр",IF(L493&gt;=Законод!$J$18,'01_Доходи'!L493-('01_Доходи'!L494+'01_Доходи'!L495+'01_Доходи'!L496+'01_Доходи'!L497+'01_Доходи'!L498+'01_Доходи'!L499),0),IF($B$489="Лікар-терапевт",IF('01_Доходи'!L493&gt;=Законод!$J$26,L493-Законод!$I$27,0),0)))</f>
        <v>0</v>
      </c>
      <c r="M500" s="767"/>
      <c r="N500" s="777" t="s">
        <v>158</v>
      </c>
      <c r="O500" s="777"/>
      <c r="P500" s="777"/>
      <c r="Q500" s="777"/>
      <c r="R500" s="777"/>
      <c r="S500" s="169">
        <f>IF($B$489="Лікар загальної практики - сімейний лікар",IF(S493&gt;=Законод!$J$22,'01_Доходи'!S493-('01_Доходи'!S494+'01_Доходи'!S495+'01_Доходи'!S496+'01_Доходи'!S497+'01_Доходи'!S498+'01_Доходи'!S499),0),IF($B$489="Лікар-педіатр",IF(S493&gt;=Законод!$J$18,'01_Доходи'!S493-('01_Доходи'!S494+'01_Доходи'!S495+'01_Доходи'!S496+'01_Доходи'!S497+'01_Доходи'!S498+'01_Доходи'!S499),0),IF($B$489="Лікар-терапевт",IF('01_Доходи'!S493&gt;=Законод!$J$26,S493-Законод!$I$27,0),0)))</f>
        <v>0</v>
      </c>
      <c r="T500" s="767"/>
      <c r="U500" s="777" t="s">
        <v>158</v>
      </c>
      <c r="V500" s="777"/>
      <c r="W500" s="777"/>
      <c r="X500" s="777"/>
      <c r="Y500" s="777"/>
      <c r="Z500" s="169">
        <f>IF($B$489="Лікар загальної практики - сімейний лікар",IF(Z493&gt;=Законод!$J$22,'01_Доходи'!Z493-('01_Доходи'!Z494+'01_Доходи'!Z495+'01_Доходи'!Z496+'01_Доходи'!Z497+'01_Доходи'!Z498+'01_Доходи'!Z499),0),IF($B$489="Лікар-педіатр",IF(Z493&gt;=Законод!$J$18,'01_Доходи'!Z493-('01_Доходи'!Z494+'01_Доходи'!Z495+'01_Доходи'!Z496+'01_Доходи'!Z497+'01_Доходи'!Z498+'01_Доходи'!Z499),0),IF($B$489="Лікар-терапевт",IF('01_Доходи'!Z493&gt;=Законод!$J$26,Z493-Законод!$I$27,0),0)))</f>
        <v>0</v>
      </c>
      <c r="AA500" s="767"/>
      <c r="AB500" s="777" t="s">
        <v>158</v>
      </c>
      <c r="AC500" s="777"/>
      <c r="AD500" s="777"/>
      <c r="AE500" s="777"/>
      <c r="AF500" s="777"/>
      <c r="AG500" s="169">
        <f>IF($B$489="Лікар загальної практики - сімейний лікар",IF(AG493&gt;=Законод!$J$22,'01_Доходи'!AG493-('01_Доходи'!AG494+'01_Доходи'!AG495+'01_Доходи'!AG496+'01_Доходи'!AG497+'01_Доходи'!AG498+'01_Доходи'!AG499),0),IF($B$489="Лікар-педіатр",IF(AG493&gt;=Законод!$J$18,'01_Доходи'!AG493-('01_Доходи'!AG494+'01_Доходи'!AG495+'01_Доходи'!AG496+'01_Доходи'!AG497+'01_Доходи'!AG498+'01_Доходи'!AG499),0),IF($B$489="Лікар-терапевт",IF('01_Доходи'!AG493&gt;=Законод!$J$26,AG493-Законод!$I$27,0),0)))</f>
        <v>0</v>
      </c>
      <c r="AH500" s="767"/>
      <c r="AI500" s="188"/>
      <c r="AJ500" s="772"/>
      <c r="AK500" s="775"/>
      <c r="AL500" s="775"/>
      <c r="AM500" s="759"/>
      <c r="AN500" s="189">
        <f>IF(B489="Лікар загальної практики - сімейний лікар",L500*Законод!$C$9/4*Законод!$J$16,IF(B489="Лікар-педіатр",L500*Законод!$C$9/4*Законод!$J$16,IF(B489="Лікар-терапевт",L500*Законод!$C$9/4*Законод!$J$16,0)))</f>
        <v>0</v>
      </c>
      <c r="AO500" s="189">
        <f>IF(B489="Лікар загальної практики - сімейний лікар",S500*Законод!$C$9/4*Законод!$J$16,IF(B489="Лікар-педіатр",S500*Законод!$C$9/4*Законод!$J$16,IF(B489="Лікар-терапевт",S500*Законод!$C$9/4*Законод!$J$16,0)))</f>
        <v>0</v>
      </c>
      <c r="AP500" s="189">
        <f>IF(B489="Лікар загальної практики - сімейний лікар",S500*Законод!$C$9/4*Законод!$J$16,IF(B489="Лікар-педіатр",S500*Законод!$C$9/4*Законод!$J$16,IF(B489="Лікар-терапевт",S500*Законод!$C$9/4*Законод!$J$16,0)))</f>
        <v>0</v>
      </c>
      <c r="AQ500" s="189">
        <f>IF(B489="Лікар загальної практики - сімейний лікар",AG500*Законод!$C$9/4*Законод!$J$16,IF(B489="Лікар-педіатр",AG500*Законод!$C$9/4*Законод!$J$16,IF(B489="Лікар-терапевт",AG500*Законод!$C$9/4*Законод!$J$16,0)))</f>
        <v>0</v>
      </c>
      <c r="AR500" s="190">
        <f t="shared" ref="AR500" si="99">SUM(AN500:AQ500)</f>
        <v>0</v>
      </c>
    </row>
    <row r="501" spans="1:44" s="220" customFormat="1" ht="23.45" hidden="1" customHeight="1" thickBot="1" x14ac:dyDescent="0.3">
      <c r="A501" s="216"/>
      <c r="B501" s="217"/>
      <c r="C501" s="217"/>
      <c r="D501" s="217"/>
      <c r="E501" s="217"/>
      <c r="F501" s="218"/>
      <c r="G501" s="219"/>
      <c r="H501" s="219"/>
      <c r="L501" s="221"/>
      <c r="S501" s="221"/>
      <c r="Z501" s="221"/>
      <c r="AG501" s="221"/>
      <c r="AM501" s="222"/>
      <c r="AR501" s="223"/>
    </row>
    <row r="502" spans="1:44" s="164" customFormat="1" ht="24.6" hidden="1" customHeight="1" x14ac:dyDescent="0.3">
      <c r="A502" s="167">
        <f>A489+1</f>
        <v>37</v>
      </c>
      <c r="B502" s="763"/>
      <c r="C502" s="764"/>
      <c r="D502" s="765"/>
      <c r="E502" s="765"/>
      <c r="F502" s="207" t="s">
        <v>422</v>
      </c>
      <c r="G502" s="169">
        <f>IF($B$502="Лікар-педіатр",G505*L502,IF($B$502="Лікар-терапевт","х",IF($B$502="Лікар загальної практики - сімейний лікар",G505*L502,0)))</f>
        <v>0</v>
      </c>
      <c r="H502" s="169">
        <f>IF($B$502="Лікар-педіатр",H505*L502,IF($B$502="Лікар-терапевт","х",IF($B$502="Лікар загальної практики - сімейний лікар",H505*L502,0)))</f>
        <v>0</v>
      </c>
      <c r="I502" s="169">
        <f>IF($B$502="Лікар-педіатр","x",IF($B$502="Лікар-терапевт",I505*L502,IF($B$502="Лікар загальної практики - сімейний лікар",I505*L502,0)))</f>
        <v>0</v>
      </c>
      <c r="J502" s="169">
        <f>IF($B$502="Лікар-педіатр","x",IF($B$502="Лікар-терапевт",J505*L502,IF($B$502="Лікар загальної практики - сімейний лікар",J505*L502,0)))</f>
        <v>0</v>
      </c>
      <c r="K502" s="169">
        <f>IF($B$502="Лікар-педіатр","x",IF($B$502="Лікар-терапевт",K505*L502,IF($B$502="Лікар загальної практики - сімейний лікар",K505*L502,0)))</f>
        <v>0</v>
      </c>
      <c r="L502" s="542"/>
      <c r="M502" s="767"/>
      <c r="N502" s="169">
        <f>IF($B$502="Лікар-педіатр",N505*S502,IF($B$502="Лікар-терапевт","х",IF($B$502="Лікар загальної практики - сімейний лікар",N505*S502,0)))</f>
        <v>0</v>
      </c>
      <c r="O502" s="169">
        <f>IF($B$502="Лікар-педіатр",O505*S502,IF($B$502="Лікар-терапевт","х",IF($B$502="Лікар загальної практики - сімейний лікар",O505*S502,0)))</f>
        <v>0</v>
      </c>
      <c r="P502" s="169">
        <f>IF($B$502="Лікар-педіатр","x",IF($B$502="Лікар-терапевт",P505*S502,IF($B$502="Лікар загальної практики - сімейний лікар",P505*S502,0)))</f>
        <v>0</v>
      </c>
      <c r="Q502" s="169">
        <f>IF($B$502="Лікар-педіатр","x",IF($B$502="Лікар-терапевт",Q505*S502,IF($B$502="Лікар загальної практики - сімейний лікар",Q505*S502,0)))</f>
        <v>0</v>
      </c>
      <c r="R502" s="169">
        <f>IF($B$502="Лікар-педіатр","x",IF($B$502="Лікар-терапевт",R505*S502,IF($B$502="Лікар загальної практики - сімейний лікар",R505*S502,0)))</f>
        <v>0</v>
      </c>
      <c r="S502" s="542"/>
      <c r="T502" s="767"/>
      <c r="U502" s="169">
        <f>IF($B$502="Лікар-педіатр",U505*Z502,IF($B$502="Лікар-терапевт","х",IF($B$502="Лікар загальної практики - сімейний лікар",U505*Z502,0)))</f>
        <v>0</v>
      </c>
      <c r="V502" s="169">
        <f>IF($B$502="Лікар-педіатр",V505*Z502,IF($B$502="Лікар-терапевт","х",IF($B$502="Лікар загальної практики - сімейний лікар",V505*Z502,0)))</f>
        <v>0</v>
      </c>
      <c r="W502" s="169">
        <f>IF($B$502="Лікар-педіатр","x",IF($B$502="Лікар-терапевт",W505*Z502,IF($B$502="Лікар загальної практики - сімейний лікар",W505*Z502,0)))</f>
        <v>0</v>
      </c>
      <c r="X502" s="169">
        <f>IF($B$502="Лікар-педіатр","x",IF($B$502="Лікар-терапевт",X505*Z502,IF($B$502="Лікар загальної практики - сімейний лікар",X505*Z502,0)))</f>
        <v>0</v>
      </c>
      <c r="Y502" s="169">
        <f>IF($B$502="Лікар-педіатр","x",IF($B$502="Лікар-терапевт",Y505*Z502,IF($B$502="Лікар загальної практики - сімейний лікар",Y505*Z502,0)))</f>
        <v>0</v>
      </c>
      <c r="Z502" s="542"/>
      <c r="AA502" s="767"/>
      <c r="AB502" s="169">
        <f>IF($B$502="Лікар-педіатр",AB505*AG502,IF($B$502="Лікар-терапевт","х",IF($B$502="Лікар загальної практики - сімейний лікар",AB505*AG502,0)))</f>
        <v>0</v>
      </c>
      <c r="AC502" s="169">
        <f>IF($B$502="Лікар-педіатр",AC505*AG502,IF($B$502="Лікар-терапевт","х",IF($B$502="Лікар загальної практики - сімейний лікар",AC505*AG502,0)))</f>
        <v>0</v>
      </c>
      <c r="AD502" s="169">
        <f>IF($B$502="Лікар-педіатр","x",IF($B$502="Лікар-терапевт",AD505*AG502,IF($B$502="Лікар загальної практики - сімейний лікар",AD505*AG502,0)))</f>
        <v>0</v>
      </c>
      <c r="AE502" s="169">
        <f>IF($B$502="Лікар-педіатр","x",IF($B$502="Лікар-терапевт",AE505*AG502,IF($B$502="Лікар загальної практики - сімейний лікар",AE505*AG502,0)))</f>
        <v>0</v>
      </c>
      <c r="AF502" s="169">
        <f>IF($B$502="Лікар-педіатр","x",IF($B$502="Лікар-терапевт",AF505*AG502,IF($B$502="Лікар загальної практики - сімейний лікар",AF505*AG502,0)))</f>
        <v>0</v>
      </c>
      <c r="AG502" s="542"/>
      <c r="AH502" s="767"/>
      <c r="AI502" s="525">
        <f>A502</f>
        <v>37</v>
      </c>
      <c r="AJ502" s="770">
        <f>B502</f>
        <v>0</v>
      </c>
      <c r="AK502" s="773">
        <f>C502</f>
        <v>0</v>
      </c>
      <c r="AL502" s="773">
        <f>D502</f>
        <v>0</v>
      </c>
      <c r="AM502" s="760" t="s">
        <v>568</v>
      </c>
      <c r="AN502" s="778">
        <f>SUM(AN507:AN513)</f>
        <v>0</v>
      </c>
      <c r="AO502" s="778">
        <f>SUM(AO507:AO513)</f>
        <v>0</v>
      </c>
      <c r="AP502" s="778">
        <f>SUM(AP507:AP513)</f>
        <v>0</v>
      </c>
      <c r="AQ502" s="778">
        <f>SUM(AQ507:AQ513)</f>
        <v>0</v>
      </c>
      <c r="AR502" s="781">
        <f>SUM(AN502:AQ506)</f>
        <v>0</v>
      </c>
    </row>
    <row r="503" spans="1:44" s="52" customFormat="1" ht="28.15" hidden="1" customHeight="1" x14ac:dyDescent="0.25">
      <c r="A503" s="170"/>
      <c r="B503" s="763"/>
      <c r="C503" s="764"/>
      <c r="D503" s="765"/>
      <c r="E503" s="765"/>
      <c r="F503" s="207" t="s">
        <v>423</v>
      </c>
      <c r="G503" s="169">
        <f>IF($B$502="Лікар-педіатр",G505*L503,IF($B$502="Лікар-терапевт","х",IF($B$502="Лікар загальної практики - сімейний лікар",G505*L503,0)))</f>
        <v>0</v>
      </c>
      <c r="H503" s="169">
        <f>IF($B$502="Лікар-педіатр",H505*L503,IF($B$502="Лікар-терапевт","х",IF($B$502="Лікар загальної практики - сімейний лікар",H505*L503,0)))</f>
        <v>0</v>
      </c>
      <c r="I503" s="169">
        <f>IF($B$502="Лікар-педіатр","x",IF($B$502="Лікар-терапевт",I505*L503,IF($B$502="Лікар загальної практики - сімейний лікар",I505*L503,0)))</f>
        <v>0</v>
      </c>
      <c r="J503" s="169">
        <f>IF($B$502="Лікар-педіатр","x",IF($B$502="Лікар-терапевт",J505*L503,IF($B$502="Лікар загальної практики - сімейний лікар",J505*L503,0)))</f>
        <v>0</v>
      </c>
      <c r="K503" s="169">
        <f>IF($B$502="Лікар-педіатр","x",IF($B$502="Лікар-терапевт",K505*L503,IF($B$502="Лікар загальної практики - сімейний лікар",K505*L503,0)))</f>
        <v>0</v>
      </c>
      <c r="L503" s="542"/>
      <c r="M503" s="767"/>
      <c r="N503" s="169">
        <f>IF($B$502="Лікар-педіатр",N505*S503,IF($B$502="Лікар-терапевт","х",IF($B$502="Лікар загальної практики - сімейний лікар",N505*S503,0)))</f>
        <v>0</v>
      </c>
      <c r="O503" s="169">
        <f>IF($B$502="Лікар-педіатр",O505*S503,IF($B$502="Лікар-терапевт","х",IF($B$502="Лікар загальної практики - сімейний лікар",O505*S503,0)))</f>
        <v>0</v>
      </c>
      <c r="P503" s="169">
        <f>IF($B$502="Лікар-педіатр","x",IF($B$502="Лікар-терапевт",P505*S503,IF($B$502="Лікар загальної практики - сімейний лікар",P505*S503,0)))</f>
        <v>0</v>
      </c>
      <c r="Q503" s="169">
        <f>IF($B$502="Лікар-педіатр","x",IF($B$502="Лікар-терапевт",Q505*S503,IF($B$502="Лікар загальної практики - сімейний лікар",Q505*S503,0)))</f>
        <v>0</v>
      </c>
      <c r="R503" s="169">
        <f>IF($B$502="Лікар-педіатр","x",IF($B$502="Лікар-терапевт",R505*S503,IF($B$502="Лікар загальної практики - сімейний лікар",R505*S503,0)))</f>
        <v>0</v>
      </c>
      <c r="S503" s="542"/>
      <c r="T503" s="767"/>
      <c r="U503" s="169">
        <f>IF($B$502="Лікар-педіатр",U505*Z503,IF($B$502="Лікар-терапевт","х",IF($B$502="Лікар загальної практики - сімейний лікар",U505*Z503,0)))</f>
        <v>0</v>
      </c>
      <c r="V503" s="169">
        <f>IF($B$502="Лікар-педіатр",V505*Z503,IF($B$502="Лікар-терапевт","х",IF($B$502="Лікар загальної практики - сімейний лікар",V505*Z503,0)))</f>
        <v>0</v>
      </c>
      <c r="W503" s="169">
        <f>IF($B$502="Лікар-педіатр","x",IF($B$502="Лікар-терапевт",W505*Z503,IF($B$502="Лікар загальної практики - сімейний лікар",W505*Z503,0)))</f>
        <v>0</v>
      </c>
      <c r="X503" s="169">
        <f>IF($B$502="Лікар-педіатр","x",IF($B$502="Лікар-терапевт",X505*Z503,IF($B$502="Лікар загальної практики - сімейний лікар",X505*Z503,0)))</f>
        <v>0</v>
      </c>
      <c r="Y503" s="169">
        <f>IF($B$502="Лікар-педіатр","x",IF($B$502="Лікар-терапевт",Y505*Z503,IF($B$502="Лікар загальної практики - сімейний лікар",Y505*Z503,0)))</f>
        <v>0</v>
      </c>
      <c r="Z503" s="542"/>
      <c r="AA503" s="767"/>
      <c r="AB503" s="169">
        <f>IF($B$502="Лікар-педіатр",AB505*AG503,IF($B$502="Лікар-терапевт","х",IF($B$502="Лікар загальної практики - сімейний лікар",AB505*AG503,0)))</f>
        <v>0</v>
      </c>
      <c r="AC503" s="169">
        <f>IF($B$502="Лікар-педіатр",AC505*AG503,IF($B$502="Лікар-терапевт","х",IF($B$502="Лікар загальної практики - сімейний лікар",AC505*AG503,0)))</f>
        <v>0</v>
      </c>
      <c r="AD503" s="169">
        <f>IF($B$502="Лікар-педіатр","x",IF($B$502="Лікар-терапевт",AD505*AG503,IF($B$502="Лікар загальної практики - сімейний лікар",AD505*AG503,0)))</f>
        <v>0</v>
      </c>
      <c r="AE503" s="169">
        <f>IF($B$502="Лікар-педіатр","x",IF($B$502="Лікар-терапевт",AE505*AG503,IF($B$502="Лікар загальної практики - сімейний лікар",AE505*AG503,0)))</f>
        <v>0</v>
      </c>
      <c r="AF503" s="169">
        <f>IF($B$502="Лікар-педіатр","x",IF($B$502="Лікар-терапевт",AF505*AG503,IF($B$502="Лікар загальної практики - сімейний лікар",AF505*AG503,0)))</f>
        <v>0</v>
      </c>
      <c r="AG503" s="542"/>
      <c r="AH503" s="767"/>
      <c r="AI503" s="171"/>
      <c r="AJ503" s="771"/>
      <c r="AK503" s="774"/>
      <c r="AL503" s="774"/>
      <c r="AM503" s="761"/>
      <c r="AN503" s="779"/>
      <c r="AO503" s="779"/>
      <c r="AP503" s="779"/>
      <c r="AQ503" s="779"/>
      <c r="AR503" s="782"/>
    </row>
    <row r="504" spans="1:44" s="92" customFormat="1" ht="31.15" hidden="1" customHeight="1" x14ac:dyDescent="0.25">
      <c r="A504" s="213"/>
      <c r="B504" s="763"/>
      <c r="C504" s="764"/>
      <c r="D504" s="765"/>
      <c r="E504" s="765"/>
      <c r="F504" s="214" t="s">
        <v>424</v>
      </c>
      <c r="G504" s="172">
        <f>IF(B502="Лікар загальної практики - сімейний лікар"," ",IF(B502="Лікар-педіатр"," ",IF(B502="Лікар-терапевт","х",0)))</f>
        <v>0</v>
      </c>
      <c r="H504" s="172">
        <f>IF(B502="Лікар загальної практики - сімейний лікар"," ",IF(B502="Лікар-педіатр"," ",IF(B502="Лікар-терапевт","х",0)))</f>
        <v>0</v>
      </c>
      <c r="I504" s="172">
        <f>IF(B502="Лікар загальної практики - сімейний лікар"," ",IF(B502="Лікар-педіатр","х",IF(B502="Лікар-терапевт"," ",0)))</f>
        <v>0</v>
      </c>
      <c r="J504" s="172">
        <f>IF(B502="Лікар загальної практики - сімейний лікар"," ",IF(B502="Лікар-педіатр","х",IF(B502="Лікар-терапевт"," ",0)))</f>
        <v>0</v>
      </c>
      <c r="K504" s="172">
        <f>IF(B502="Лікар загальної практики - сімейний лікар"," ",IF(B502="Лікар-педіатр","х",IF(B502="Лікар-терапевт"," ",0)))</f>
        <v>0</v>
      </c>
      <c r="L504" s="173">
        <f>SUM(G504:K504)</f>
        <v>0</v>
      </c>
      <c r="M504" s="767"/>
      <c r="N504" s="172">
        <f>IF(B502="Лікар загальної практики - сімейний лікар"," ",IF(B502="Лікар-педіатр"," ",IF(B502="Лікар-терапевт","х",0)))</f>
        <v>0</v>
      </c>
      <c r="O504" s="172">
        <f>IF(B502="Лікар загальної практики - сімейний лікар"," ",IF(B502="Лікар-педіатр"," ",IF(B502="Лікар-терапевт","х",0)))</f>
        <v>0</v>
      </c>
      <c r="P504" s="172">
        <f>IF(B502="Лікар загальної практики - сімейний лікар"," ",IF(B502="Лікар-педіатр","х",IF(B502="Лікар-терапевт"," ",0)))</f>
        <v>0</v>
      </c>
      <c r="Q504" s="172">
        <f>IF(B502="Лікар загальної практики - сімейний лікар"," ",IF(B502="Лікар-педіатр","х",IF(B502="Лікар-терапевт"," ",0)))</f>
        <v>0</v>
      </c>
      <c r="R504" s="172">
        <f>IF(B502="Лікар загальної практики - сімейний лікар"," ",IF(B502="Лікар-педіатр","х",IF(B502="Лікар-терапевт"," ",0)))</f>
        <v>0</v>
      </c>
      <c r="S504" s="173">
        <f>SUM(N504:R504)</f>
        <v>0</v>
      </c>
      <c r="T504" s="767"/>
      <c r="U504" s="172">
        <f>IF(B502="Лікар загальної практики - сімейний лікар"," ",IF(B502="Лікар-педіатр"," ",IF(B502="Лікар-терапевт","х",0)))</f>
        <v>0</v>
      </c>
      <c r="V504" s="172">
        <f>IF(B502="Лікар загальної практики - сімейний лікар"," ",IF(B502="Лікар-педіатр"," ",IF(B502="Лікар-терапевт","х",0)))</f>
        <v>0</v>
      </c>
      <c r="W504" s="172">
        <f>IF(B502="Лікар загальної практики - сімейний лікар"," ",IF(B502="Лікар-педіатр","х",IF(B502="Лікар-терапевт"," ",0)))</f>
        <v>0</v>
      </c>
      <c r="X504" s="172">
        <f>IF(B502="Лікар загальної практики - сімейний лікар"," ",IF(B502="Лікар-педіатр","х",IF(B502="Лікар-терапевт"," ",0)))</f>
        <v>0</v>
      </c>
      <c r="Y504" s="172">
        <f>IF(B502="Лікар загальної практики - сімейний лікар"," ",IF(B502="Лікар-педіатр","х",IF(B502="Лікар-терапевт"," ",0)))</f>
        <v>0</v>
      </c>
      <c r="Z504" s="173">
        <f>SUM(U504:Y504)</f>
        <v>0</v>
      </c>
      <c r="AA504" s="767"/>
      <c r="AB504" s="172">
        <f>IF(B502="Лікар загальної практики - сімейний лікар"," ",IF(B502="Лікар-педіатр"," ",IF(B502="Лікар-терапевт","х",0)))</f>
        <v>0</v>
      </c>
      <c r="AC504" s="172">
        <f>IF(B502="Лікар загальної практики - сімейний лікар"," ",IF(B502="Лікар-педіатр"," ",IF(B502="Лікар-терапевт","х",0)))</f>
        <v>0</v>
      </c>
      <c r="AD504" s="172">
        <f>IF(B502="Лікар загальної практики - сімейний лікар"," ",IF(B502="Лікар-педіатр","х",IF(B502="Лікар-терапевт"," ",0)))</f>
        <v>0</v>
      </c>
      <c r="AE504" s="172">
        <f>IF(B502="Лікар загальної практики - сімейний лікар"," ",IF(B502="Лікар-педіатр","х",IF(B502="Лікар-терапевт"," ",0)))</f>
        <v>0</v>
      </c>
      <c r="AF504" s="172">
        <f>IF(B502="Лікар загальної практики - сімейний лікар"," ",IF(B502="Лікар-педіатр","х",IF(B502="Лікар-терапевт"," ",0)))</f>
        <v>0</v>
      </c>
      <c r="AG504" s="173">
        <f>SUM(AB504:AF504)</f>
        <v>0</v>
      </c>
      <c r="AH504" s="767"/>
      <c r="AI504" s="215"/>
      <c r="AJ504" s="771"/>
      <c r="AK504" s="774"/>
      <c r="AL504" s="774"/>
      <c r="AM504" s="761"/>
      <c r="AN504" s="779"/>
      <c r="AO504" s="779"/>
      <c r="AP504" s="779"/>
      <c r="AQ504" s="779"/>
      <c r="AR504" s="782"/>
    </row>
    <row r="505" spans="1:44" s="52" customFormat="1" ht="31.9" hidden="1" customHeight="1" thickBot="1" x14ac:dyDescent="0.3">
      <c r="A505" s="170"/>
      <c r="B505" s="763"/>
      <c r="C505" s="764"/>
      <c r="D505" s="765"/>
      <c r="E505" s="765"/>
      <c r="F505" s="209" t="s">
        <v>161</v>
      </c>
      <c r="G505" s="176">
        <f>IF($B$502="Лікар-педіатр",G504/L504,IF($B$502="Лікар-терапевт","х",IF($B$502="Лікар загальної практики - сімейний лікар",G504/L504,0)))</f>
        <v>0</v>
      </c>
      <c r="H505" s="176">
        <f>IF($B$502="Лікар-педіатр",H504/L504,IF($B$502="Лікар-терапевт","х",IF($B$502="Лікар загальної практики - сімейний лікар",H504/L504,0)))</f>
        <v>0</v>
      </c>
      <c r="I505" s="176">
        <f>IF($B$502="Лікар-педіатр","x",IF($B$502="Лікар-терапевт",I504/L504,IF($B$502="Лікар загальної практики - сімейний лікар",I504/L504,0)))</f>
        <v>0</v>
      </c>
      <c r="J505" s="176">
        <f>IF($B$502="Лікар-педіатр","x",IF($B$502="Лікар-терапевт",J504/L504,IF($B$502="Лікар загальної практики - сімейний лікар",J504/L504,0)))</f>
        <v>0</v>
      </c>
      <c r="K505" s="176">
        <f>IF($B$502="Лікар-педіатр","x",IF($B$502="Лікар-терапевт",K504/L504,IF($B$502="Лікар загальної практики - сімейний лікар",K504/L504,0)))</f>
        <v>0</v>
      </c>
      <c r="L505" s="176">
        <f>SUM(G505:K505)</f>
        <v>0</v>
      </c>
      <c r="M505" s="767"/>
      <c r="N505" s="176">
        <f>IF($B$502="Лікар-педіатр",N504/S504,IF($B$502="Лікар-терапевт","х",IF($B$502="Лікар загальної практики - сімейний лікар",N504/S504,0)))</f>
        <v>0</v>
      </c>
      <c r="O505" s="176">
        <f>IF($B$502="Лікар-педіатр",O504/S504,IF($B$502="Лікар-терапевт","х",IF($B$502="Лікар загальної практики - сімейний лікар",O504/S504,0)))</f>
        <v>0</v>
      </c>
      <c r="P505" s="176">
        <f>IF($B$502="Лікар-педіатр","x",IF($B$502="Лікар-терапевт",P504/S504,IF($B$502="Лікар загальної практики - сімейний лікар",P504/S504,0)))</f>
        <v>0</v>
      </c>
      <c r="Q505" s="176">
        <f>IF($B$502="Лікар-педіатр","x",IF($B$502="Лікар-терапевт",Q504/S504,IF($B$502="Лікар загальної практики - сімейний лікар",Q504/S504,0)))</f>
        <v>0</v>
      </c>
      <c r="R505" s="176">
        <f>IF($B$502="Лікар-педіатр","x",IF($B$502="Лікар-терапевт",R504/S504,IF($B$502="Лікар загальної практики - сімейний лікар",R504/S504,0)))</f>
        <v>0</v>
      </c>
      <c r="S505" s="176">
        <f>SUM(N505:R505)</f>
        <v>0</v>
      </c>
      <c r="T505" s="767"/>
      <c r="U505" s="176">
        <f>IF($B$502="Лікар-педіатр",U504/Z504,IF($B$502="Лікар-терапевт","х",IF($B$502="Лікар загальної практики - сімейний лікар",U504/Z504,0)))</f>
        <v>0</v>
      </c>
      <c r="V505" s="176">
        <f>IF($B$502="Лікар-педіатр",V504/Z504,IF($B$502="Лікар-терапевт","х",IF($B$502="Лікар загальної практики - сімейний лікар",V504/Z504,0)))</f>
        <v>0</v>
      </c>
      <c r="W505" s="176">
        <f>IF($B$502="Лікар-педіатр","x",IF($B$502="Лікар-терапевт",W504/Z504,IF($B$502="Лікар загальної практики - сімейний лікар",W504/Z504,0)))</f>
        <v>0</v>
      </c>
      <c r="X505" s="176">
        <f>IF($B$502="Лікар-педіатр","x",IF($B$502="Лікар-терапевт",X504/Z504,IF($B$502="Лікар загальної практики - сімейний лікар",X504/Z504,0)))</f>
        <v>0</v>
      </c>
      <c r="Y505" s="176">
        <f>IF($B$502="Лікар-педіатр","x",IF($B$502="Лікар-терапевт",Y504/Z504,IF($B$502="Лікар загальної практики - сімейний лікар",Y504/Z504,0)))</f>
        <v>0</v>
      </c>
      <c r="Z505" s="176">
        <f>SUM(U505:Y505)</f>
        <v>0</v>
      </c>
      <c r="AA505" s="767"/>
      <c r="AB505" s="176">
        <f>IF($B$502="Лікар-педіатр",AB504/AG504,IF($B$502="Лікар-терапевт","х",IF($B$502="Лікар загальної практики - сімейний лікар",AB504/AG504,0)))</f>
        <v>0</v>
      </c>
      <c r="AC505" s="176">
        <f>IF($B$502="Лікар-педіатр",AC504/AG504,IF($B$502="Лікар-терапевт","х",IF($B$502="Лікар загальної практики - сімейний лікар",AC504/AG504,0)))</f>
        <v>0</v>
      </c>
      <c r="AD505" s="176">
        <f>IF($B$502="Лікар-педіатр","x",IF($B$502="Лікар-терапевт",AD504/AG504,IF($B$502="Лікар загальної практики - сімейний лікар",AD504/AG504,0)))</f>
        <v>0</v>
      </c>
      <c r="AE505" s="176">
        <f>IF($B$502="Лікар-педіатр","x",IF($B$502="Лікар-терапевт",AE504/AG504,IF($B$502="Лікар загальної практики - сімейний лікар",AE504/AG504,0)))</f>
        <v>0</v>
      </c>
      <c r="AF505" s="176">
        <f>IF($B$502="Лікар-педіатр","x",IF($B$502="Лікар-терапевт",AF504/AG504,IF($B$502="Лікар загальної практики - сімейний лікар",AF504/AG504,0)))</f>
        <v>0</v>
      </c>
      <c r="AG505" s="176">
        <f>SUM(AB505:AF505)</f>
        <v>0</v>
      </c>
      <c r="AH505" s="767"/>
      <c r="AI505" s="174"/>
      <c r="AJ505" s="771"/>
      <c r="AK505" s="774"/>
      <c r="AL505" s="774"/>
      <c r="AM505" s="761"/>
      <c r="AN505" s="779"/>
      <c r="AO505" s="779"/>
      <c r="AP505" s="779"/>
      <c r="AQ505" s="779"/>
      <c r="AR505" s="782"/>
    </row>
    <row r="506" spans="1:44" s="52" customFormat="1" ht="45" hidden="1" customHeight="1" thickBot="1" x14ac:dyDescent="0.3">
      <c r="A506" s="170"/>
      <c r="B506" s="763"/>
      <c r="C506" s="764"/>
      <c r="D506" s="765"/>
      <c r="E506" s="766"/>
      <c r="F506" s="177" t="s">
        <v>425</v>
      </c>
      <c r="G506" s="178">
        <f>IF($B$502="Лікар загальної практики - сімейний лікар",AVERAGE(G502:G504),IF($B$502="Лікар-педіатр",AVERAGE(G502:G504),IF($B$502="Лікар-терапевт","х",0)))</f>
        <v>0</v>
      </c>
      <c r="H506" s="178">
        <f>IF($B$502="Лікар загальної практики - сімейний лікар",AVERAGE(H502:H504),IF($B$502="Лікар-педіатр",AVERAGE(H502:H504),IF($B$502="Лікар-терапевт","х",0)))</f>
        <v>0</v>
      </c>
      <c r="I506" s="178">
        <f>IF($B$502="Лікар загальної практики - сімейний лікар",AVERAGE(I502:I504),IF($B$502="Лікар-педіатр","x",IF($B$502="Лікар-терапевт",AVERAGE(I502:I504),0)))</f>
        <v>0</v>
      </c>
      <c r="J506" s="178">
        <f>IF($B$502="Лікар загальної практики - сімейний лікар",AVERAGE(J502:J504),IF($B$502="Лікар-педіатр","x",IF($B$502="Лікар-терапевт",AVERAGE(J502:J504),0)))</f>
        <v>0</v>
      </c>
      <c r="K506" s="178">
        <f>IF($B$502="Лікар загальної практики - сімейний лікар",AVERAGE(K502:K504),IF($B$502="Лікар-педіатр","x",IF($B$502="Лікар-терапевт",AVERAGE(K502:K504),0)))</f>
        <v>0</v>
      </c>
      <c r="L506" s="179">
        <f>SUM(G506:K506)</f>
        <v>0</v>
      </c>
      <c r="M506" s="768"/>
      <c r="N506" s="178">
        <f>IF($B$502="Лікар загальної практики - сімейний лікар",AVERAGE(N502:N504),IF($B$502="Лікар-педіатр",AVERAGE(N502:N504),IF($B$502="Лікар-терапевт","х",0)))</f>
        <v>0</v>
      </c>
      <c r="O506" s="178">
        <f>IF($B$502="Лікар загальної практики - сімейний лікар",AVERAGE(O502:O504),IF($B$502="Лікар-педіатр",AVERAGE(O502:O504),IF($B$502="Лікар-терапевт","х",0)))</f>
        <v>0</v>
      </c>
      <c r="P506" s="178">
        <f>IF($B$502="Лікар загальної практики - сімейний лікар",AVERAGE(P502:P504),IF($B$502="Лікар-педіатр","x",IF($B$502="Лікар-терапевт",AVERAGE(P502:P504),0)))</f>
        <v>0</v>
      </c>
      <c r="Q506" s="178">
        <f>IF($B$502="Лікар загальної практики - сімейний лікар",AVERAGE(Q502:Q504),IF($B$502="Лікар-педіатр","x",IF($B$502="Лікар-терапевт",AVERAGE(Q502:Q504),0)))</f>
        <v>0</v>
      </c>
      <c r="R506" s="178">
        <f>IF($B$502="Лікар загальної практики - сімейний лікар",AVERAGE(R502:R504),IF($B$502="Лікар-педіатр","x",IF($B$502="Лікар-терапевт",AVERAGE(R502:R504),0)))</f>
        <v>0</v>
      </c>
      <c r="S506" s="179">
        <f>SUM(N506:R506)</f>
        <v>0</v>
      </c>
      <c r="T506" s="768"/>
      <c r="U506" s="178">
        <f>IF($B$502="Лікар загальної практики - сімейний лікар",AVERAGE(U502:U504),IF($B$502="Лікар-педіатр",AVERAGE(U502:U504),IF($B$502="Лікар-терапевт","х",0)))</f>
        <v>0</v>
      </c>
      <c r="V506" s="178">
        <f>IF($B$502="Лікар загальної практики - сімейний лікар",AVERAGE(V502:V504),IF($B$502="Лікар-педіатр",AVERAGE(V502:V504),IF($B$502="Лікар-терапевт","х",0)))</f>
        <v>0</v>
      </c>
      <c r="W506" s="178">
        <f>IF($B$502="Лікар загальної практики - сімейний лікар",AVERAGE(W502:W504),IF($B$502="Лікар-педіатр","x",IF($B$502="Лікар-терапевт",AVERAGE(W502:W504),0)))</f>
        <v>0</v>
      </c>
      <c r="X506" s="178">
        <f>IF($B$502="Лікар загальної практики - сімейний лікар",AVERAGE(X502:X504),IF($B$502="Лікар-педіатр","x",IF($B$502="Лікар-терапевт",AVERAGE(X502:X504),0)))</f>
        <v>0</v>
      </c>
      <c r="Y506" s="178">
        <f>IF($B$502="Лікар загальної практики - сімейний лікар",AVERAGE(Y502:Y504),IF($B$502="Лікар-педіатр","x",IF($B$502="Лікар-терапевт",AVERAGE(Y502:Y504),0)))</f>
        <v>0</v>
      </c>
      <c r="Z506" s="179">
        <f>SUM(U506:Y506)</f>
        <v>0</v>
      </c>
      <c r="AA506" s="768"/>
      <c r="AB506" s="178">
        <f>IF($B$502="Лікар загальної практики - сімейний лікар",AVERAGE(AB502:AB504),IF($B$502="Лікар-педіатр",AVERAGE(AB502:AB504),IF($B$502="Лікар-терапевт","х",0)))</f>
        <v>0</v>
      </c>
      <c r="AC506" s="178">
        <f>IF($B$502="Лікар загальної практики - сімейний лікар",AVERAGE(AC502:AC504),IF($B$502="Лікар-педіатр",AVERAGE(AC502:AC504),IF($B$502="Лікар-терапевт","х",0)))</f>
        <v>0</v>
      </c>
      <c r="AD506" s="178">
        <f>IF($B$502="Лікар загальної практики - сімейний лікар",AVERAGE(AD502:AD504),IF($B$502="Лікар-педіатр","x",IF($B$502="Лікар-терапевт",AVERAGE(AD502:AD504),0)))</f>
        <v>0</v>
      </c>
      <c r="AE506" s="178">
        <f>IF($B$502="Лікар загальної практики - сімейний лікар",AVERAGE(AE502:AE504),IF($B$502="Лікар-педіатр","x",IF($B$502="Лікар-терапевт",AVERAGE(AE502:AE504),0)))</f>
        <v>0</v>
      </c>
      <c r="AF506" s="178">
        <f>IF($B$502="Лікар загальної практики - сімейний лікар",AVERAGE(AF502:AF504),IF($B$502="Лікар-педіатр","x",IF($B$502="Лікар-терапевт",AVERAGE(AF502:AF504),0)))</f>
        <v>0</v>
      </c>
      <c r="AG506" s="179">
        <f>SUM(AB506:AF506)</f>
        <v>0</v>
      </c>
      <c r="AH506" s="769"/>
      <c r="AI506" s="174"/>
      <c r="AJ506" s="771"/>
      <c r="AK506" s="774"/>
      <c r="AL506" s="774"/>
      <c r="AM506" s="762"/>
      <c r="AN506" s="780"/>
      <c r="AO506" s="780"/>
      <c r="AP506" s="780"/>
      <c r="AQ506" s="780"/>
      <c r="AR506" s="783"/>
    </row>
    <row r="507" spans="1:44" s="52" customFormat="1" ht="40.5" hidden="1" x14ac:dyDescent="0.25">
      <c r="A507" s="170"/>
      <c r="B507" s="763"/>
      <c r="C507" s="764"/>
      <c r="D507" s="765"/>
      <c r="E507" s="765"/>
      <c r="F507" s="210" t="str">
        <f>IF(B502="Лікар-педіатр",Законод!$C$17,IF(B502="Лікар загальної практики - сімейний лікар",Законод!$C$21,IF(B502="Лікар-терапевт",Законод!$C$25,"х")))</f>
        <v>х</v>
      </c>
      <c r="G507" s="181">
        <f>IF($B$502="Лікар загальної практики - сімейний лікар",IF(L506&lt;=Законод!$C$22,G506,Законод!$C$22*'01_Доходи'!G505),IF($B$502="Лікар-педіатр",IF(L506&lt;=Законод!$C$18,G506,Законод!$C$18*'01_Доходи'!G505),IF($B$502="Лікар-терапевт","x",0)))</f>
        <v>0</v>
      </c>
      <c r="H507" s="181">
        <f>IF($B$502="Лікар загальної практики - сімейний лікар",IF(L506&lt;=Законод!$C$22,H506,Законод!$C$22*'01_Доходи'!H505),IF($B$502="Лікар-педіатр",IF(L506&lt;=Законод!$C$18,H506,Законод!$C$18*'01_Доходи'!H505),IF($B$502="Лікар-терапевт","x",0)))</f>
        <v>0</v>
      </c>
      <c r="I507" s="181">
        <f>IF($B$502="Лікар загальної практики - сімейний лікар",IF(L506&lt;=Законод!$C$22,I506,Законод!$C$22*'01_Доходи'!I505),IF($B$502="Лікар-педіатр","x",IF($B$502="Лікар-терапевт",IF(L506&lt;=Законод!$C$26,I506,Законод!$C$26*'01_Доходи'!I505),0)))</f>
        <v>0</v>
      </c>
      <c r="J507" s="181">
        <f>IF($B$502="Лікар загальної практики - сімейний лікар",IF(L506&lt;=Законод!$C$22,J506,Законод!$C$22*'01_Доходи'!J505),IF($B$502="Лікар-педіатр","x",IF($B$502="Лікар-терапевт",IF(L506&lt;=Законод!$C$26,J506,Законод!$C$26*'01_Доходи'!J505),0)))</f>
        <v>0</v>
      </c>
      <c r="K507" s="181">
        <f>IF($B$502="Лікар загальної практики - сімейний лікар",IF(L506&lt;=Законод!$C$22,K506,Законод!$C$22*'01_Доходи'!K505),IF($B$502="Лікар-педіатр","x",IF($B$502="Лікар-терапевт",IF(L506&lt;=Законод!$C$26,K506,Законод!$C$26*'01_Доходи'!K505),0)))</f>
        <v>0</v>
      </c>
      <c r="L507" s="182">
        <f>SUM(G507:K507)</f>
        <v>0</v>
      </c>
      <c r="M507" s="767"/>
      <c r="N507" s="181">
        <f>IF($B$502="Лікар загальної практики - сімейний лікар",IF(S506&lt;=Законод!$C$22,N506,Законод!$C$22*'01_Доходи'!N505),IF($B$502="Лікар-педіатр",IF(S506&lt;=Законод!$C$18,N506,Законод!$C$18*'01_Доходи'!N505),IF($B$502="Лікар-терапевт","x",0)))</f>
        <v>0</v>
      </c>
      <c r="O507" s="181">
        <f>IF($B$502="Лікар загальної практики - сімейний лікар",IF(S506&lt;=Законод!$C$22,O506,Законод!$C$22*'01_Доходи'!O505),IF($B$502="Лікар-педіатр",IF(S506&lt;=Законод!$C$18,O506,Законод!$C$18*'01_Доходи'!O505),IF($B$502="Лікар-терапевт","x",0)))</f>
        <v>0</v>
      </c>
      <c r="P507" s="181">
        <f>IF($B$502="Лікар загальної практики - сімейний лікар",IF(S506&lt;=Законод!$C$22,P506,Законод!$C$22*'01_Доходи'!P505),IF($B$502="Лікар-педіатр","x",IF($B$502="Лікар-терапевт",IF(S506&lt;=Законод!$C$26,P506,Законод!$C$26*'01_Доходи'!P505),0)))</f>
        <v>0</v>
      </c>
      <c r="Q507" s="181">
        <f>IF($B$502="Лікар загальної практики - сімейний лікар",IF(S506&lt;=Законод!$C$22,Q506,Законод!$C$22*'01_Доходи'!Q505),IF($B$502="Лікар-педіатр","x",IF($B$502="Лікар-терапевт",IF(S506&lt;=Законод!$C$26,Q506,Законод!$C$26*'01_Доходи'!Q505),0)))</f>
        <v>0</v>
      </c>
      <c r="R507" s="181">
        <f>IF($B$502="Лікар загальної практики - сімейний лікар",IF(S506&lt;=Законод!$C$22,R506,Законод!$C$22*'01_Доходи'!R505),IF($B$502="Лікар-педіатр","x",IF($B$502="Лікар-терапевт",IF(S506&lt;=Законод!$C$26,R506,Законод!$C$26*'01_Доходи'!R505),0)))</f>
        <v>0</v>
      </c>
      <c r="S507" s="182">
        <f>SUM(N507:R507)</f>
        <v>0</v>
      </c>
      <c r="T507" s="767"/>
      <c r="U507" s="181">
        <f>IF($B$502="Лікар загальної практики - сімейний лікар",IF(Z506&lt;=Законод!$C$22,U506,Законод!$C$22*'01_Доходи'!U505),IF($B$502="Лікар-педіатр",IF(Z506&lt;=Законод!$C$18,U506,Законод!$C$18*'01_Доходи'!U505),IF($B$502="Лікар-терапевт","x",0)))</f>
        <v>0</v>
      </c>
      <c r="V507" s="181">
        <f>IF($B$502="Лікар загальної практики - сімейний лікар",IF(Z506&lt;=Законод!$C$22,V506,Законод!$C$22*'01_Доходи'!V505),IF($B$502="Лікар-педіатр",IF(Z506&lt;=Законод!$C$18,V506,Законод!$C$18*'01_Доходи'!V505),IF($B$502="Лікар-терапевт","x",0)))</f>
        <v>0</v>
      </c>
      <c r="W507" s="181">
        <f>IF($B$502="Лікар загальної практики - сімейний лікар",IF(Z506&lt;=Законод!$C$22,W506,Законод!$C$22*'01_Доходи'!W505),IF($B$502="Лікар-педіатр","x",IF($B$502="Лікар-терапевт",IF(Z506&lt;=Законод!$C$26,W506,Законод!$C$26*'01_Доходи'!W505),0)))</f>
        <v>0</v>
      </c>
      <c r="X507" s="181">
        <f>IF($B$502="Лікар загальної практики - сімейний лікар",IF(Z506&lt;=Законод!$C$22,X506,Законод!$C$22*'01_Доходи'!X505),IF($B$502="Лікар-педіатр","x",IF($B$502="Лікар-терапевт",IF(Z506&lt;=Законод!$C$26,X506,Законод!$C$26*'01_Доходи'!X505),0)))</f>
        <v>0</v>
      </c>
      <c r="Y507" s="181">
        <f>IF($B$502="Лікар загальної практики - сімейний лікар",IF(Z506&lt;=Законод!$C$22,Y506,Законод!$C$22*'01_Доходи'!Y505),IF($B$502="Лікар-педіатр","x",IF($B$502="Лікар-терапевт",IF(Z506&lt;=Законод!$C$26,Y506,Законод!$C$26*'01_Доходи'!Y505),0)))</f>
        <v>0</v>
      </c>
      <c r="Z507" s="182">
        <f>SUM(U507:Y507)</f>
        <v>0</v>
      </c>
      <c r="AA507" s="767"/>
      <c r="AB507" s="181">
        <f>IF($B$502="Лікар загальної практики - сімейний лікар",IF(AG506&lt;=Законод!$C$22,AB506,Законод!$C$22*'01_Доходи'!AB505),IF($B$502="Лікар-педіатр",IF(AG506&lt;=Законод!$C$18,AB506,Законод!$C$18*'01_Доходи'!AB505),IF($B$502="Лікар-терапевт","x",0)))</f>
        <v>0</v>
      </c>
      <c r="AC507" s="181">
        <f>IF($B$502="Лікар загальної практики - сімейний лікар",IF(AG506&lt;=Законод!$C$22,AC506,Законод!$C$22*'01_Доходи'!AC505),IF($B$502="Лікар-педіатр",IF(AG506&lt;=Законод!$C$18,AC506,Законод!$C$18*'01_Доходи'!AC505),IF($B$502="Лікар-терапевт","x",0)))</f>
        <v>0</v>
      </c>
      <c r="AD507" s="181">
        <f>IF($B$502="Лікар загальної практики - сімейний лікар",IF(AG506&lt;=Законод!$C$22,AD506,Законод!$C$22*'01_Доходи'!AD505),IF($B$502="Лікар-педіатр","x",IF($B$502="Лікар-терапевт",IF(AG506&lt;=Законод!$C$26,AD506,Законод!$C$26*'01_Доходи'!AD505),0)))</f>
        <v>0</v>
      </c>
      <c r="AE507" s="181">
        <f>IF($B$502="Лікар загальної практики - сімейний лікар",IF(AG506&lt;=Законод!$C$22,AE506,Законод!$C$22*'01_Доходи'!AE505),IF($B$502="Лікар-педіатр","x",IF($B$502="Лікар-терапевт",IF(AG506&lt;=Законод!$C$26,AE506,Законод!$C$26*'01_Доходи'!AE505),0)))</f>
        <v>0</v>
      </c>
      <c r="AF507" s="181">
        <f>IF($B$502="Лікар загальної практики - сімейний лікар",IF(AG506&lt;=Законод!$C$22,AF506,Законод!$C$22*'01_Доходи'!AF505),IF($B$502="Лікар-педіатр","x",IF($B$502="Лікар-терапевт",IF(AG506&lt;=Законод!$C$26,AF506,Законод!$C$26*'01_Доходи'!AF505),0)))</f>
        <v>0</v>
      </c>
      <c r="AG507" s="182">
        <f>SUM(AB507:AF507)</f>
        <v>0</v>
      </c>
      <c r="AH507" s="767"/>
      <c r="AI507" s="174"/>
      <c r="AJ507" s="771"/>
      <c r="AK507" s="774"/>
      <c r="AL507" s="774"/>
      <c r="AM507" s="318" t="s">
        <v>186</v>
      </c>
      <c r="AN507" s="183">
        <f>IF(B502="Лікар загальної практики - сімейний лікар",G507*Законод!$C$11+'01_Доходи'!H507*Законод!$D$11+'01_Доходи'!I507*Законод!$E$11+'01_Доходи'!J507*Законод!$F$11+'01_Доходи'!K507*Законод!$G$11,IF(B502="Лікар-педіатр",G507*Законод!$C$11+'01_Доходи'!H507*Законод!$D$11,IF(B502="Лікар-терапевт",'01_Доходи'!I507*Законод!$E$11+'01_Доходи'!J507*Законод!$F$11+'01_Доходи'!K507*Законод!$G$11,0)))</f>
        <v>0</v>
      </c>
      <c r="AO507" s="183">
        <f>IF(B502="Лікар загальної практики - сімейний лікар",N507*Законод!$C$11+'01_Доходи'!O507*Законод!$D$11+'01_Доходи'!P507*Законод!$E$11+'01_Доходи'!Q507*Законод!$F$11+'01_Доходи'!R507*Законод!$G$11,IF(B502="Лікар-педіатр",N507*Законод!$C$11+'01_Доходи'!O507*Законод!$D$11,IF(B502="Лікар-терапевт",'01_Доходи'!P507*Законод!$E$11+'01_Доходи'!Q507*Законод!$F$11+'01_Доходи'!R507*Законод!$G$11,0)))</f>
        <v>0</v>
      </c>
      <c r="AP507" s="183">
        <f>IF(B502="Лікар загальної практики - сімейний лікар",U507*Законод!$C$11+'01_Доходи'!V507*Законод!$D$11+'01_Доходи'!W507*Законод!$E$11+'01_Доходи'!X507*Законод!$F$11+'01_Доходи'!Y507*Законод!$G$11,IF(B502="Лікар-педіатр",U507*Законод!$C$11+'01_Доходи'!V507*Законод!$D$11,IF(B502="Лікар-терапевт",'01_Доходи'!W507*Законод!$E$11+'01_Доходи'!X507*Законод!$F$11+'01_Доходи'!Y507*Законод!$G$11,0)))</f>
        <v>0</v>
      </c>
      <c r="AQ507" s="183">
        <f>IF(B502="Лікар загальної практики - сімейний лікар",AB507*Законод!$C$11+'01_Доходи'!AC507*Законод!$D$11+'01_Доходи'!AD507*Законод!$E$11+'01_Доходи'!AE507*Законод!$F$11+'01_Доходи'!AF507*Законод!$G$11,IF(B502="Лікар-педіатр",AB507*Законод!$C$11+'01_Доходи'!AC507*Законод!$D$11,IF(B502="Лікар-терапевт",'01_Доходи'!AD507*Законод!$E$11+'01_Доходи'!AE507*Законод!$F$11+'01_Доходи'!AF507*Законод!$G$11,0)))</f>
        <v>0</v>
      </c>
      <c r="AR507" s="184">
        <f>SUM(AN507:AQ507)</f>
        <v>0</v>
      </c>
    </row>
    <row r="508" spans="1:44" s="52" customFormat="1" ht="31.9" hidden="1" customHeight="1" x14ac:dyDescent="0.25">
      <c r="A508" s="170"/>
      <c r="B508" s="763"/>
      <c r="C508" s="764"/>
      <c r="D508" s="765"/>
      <c r="E508" s="765"/>
      <c r="F508" s="211" t="str">
        <f>IF(B502="Лікар-педіатр",Законод!$E$17,IF(B502="Лікар загальної практики - сімейний лікар",Законод!$E$21,IF(B502="Лікар-терапевт",Законод!$E$25,"х")))</f>
        <v>х</v>
      </c>
      <c r="G508" s="776" t="s">
        <v>158</v>
      </c>
      <c r="H508" s="776"/>
      <c r="I508" s="776"/>
      <c r="J508" s="776"/>
      <c r="K508" s="776"/>
      <c r="L508" s="169">
        <f>IF($B$502="Лікар загальної практики - сімейний лікар",IF(L506&lt;Законод!$C$22,0,(IF(AND(L506&gt;=Законод!$E$22,L506&lt;=Законод!$E$23),L506-Законод!$C$22,IF('01_Доходи'!L506&gt;=Законод!$F$22,Законод!$E$24,0)))),IF($B$502="Лікар-педіатр",IF(L506&lt;Законод!$C$18,0,(IF(AND(L506&gt;=Законод!$E$18,L506&lt;=Законод!$E$19),L506-Законод!$C$18,IF('01_Доходи'!L506&gt;=Законод!$F$18,Законод!$E$20,0)))),IF($B$502="Лікар-терапевт",IF(L506&lt;Законод!$C$26,0,(IF(AND(L506&gt;=Законод!$E$26,L506&lt;=Законод!$E$27),L506-Законод!$C$26,IF('01_Доходи'!L506&gt;=Законод!$F$26,Законод!$E$28,0)))),0)))</f>
        <v>0</v>
      </c>
      <c r="M508" s="767"/>
      <c r="N508" s="776" t="s">
        <v>158</v>
      </c>
      <c r="O508" s="776"/>
      <c r="P508" s="776"/>
      <c r="Q508" s="776"/>
      <c r="R508" s="776"/>
      <c r="S508" s="169">
        <f>IF($B$502="Лікар загальної практики - сімейний лікар",IF(S506&lt;Законод!$C$22,0,(IF(AND(S506&gt;=Законод!$E$22,S506&lt;=Законод!$E$23),S506-Законод!$C$22,IF('01_Доходи'!S506&gt;=Законод!$F$22,Законод!$E$24,0)))),IF($B$502="Лікар-педіатр",IF(S506&lt;Законод!$C$18,0,(IF(AND(S506&gt;=Законод!$E$18,S506&lt;=Законод!$E$19),S506-Законод!$C$18,IF('01_Доходи'!S506&gt;=Законод!$F$18,Законод!$E$20,0)))),IF($B$502="Лікар-терапевт",IF(S506&lt;Законод!$C$26,0,(IF(AND(S506&gt;=Законод!$E$26,S506&lt;=Законод!$E$27),S506-Законод!$C$26,IF('01_Доходи'!S506&gt;=Законод!$F$26,Законод!$E$28,0)))),0)))</f>
        <v>0</v>
      </c>
      <c r="T508" s="767"/>
      <c r="U508" s="776" t="s">
        <v>158</v>
      </c>
      <c r="V508" s="776"/>
      <c r="W508" s="776"/>
      <c r="X508" s="776"/>
      <c r="Y508" s="776"/>
      <c r="Z508" s="169">
        <f>IF($B$502="Лікар загальної практики - сімейний лікар",IF(Z506&lt;Законод!$C$22,0,(IF(AND(Z506&gt;=Законод!$E$22,Z506&lt;=Законод!$E$23),Z506-Законод!$C$22,IF('01_Доходи'!Z506&gt;=Законод!$F$22,Законод!$E$24,0)))),IF($B$502="Лікар-педіатр",IF(Z506&lt;Законод!$C$18,0,(IF(AND(Z506&gt;=Законод!$E$18,Z506&lt;=Законод!$E$19),Z506-Законод!$C$18,IF('01_Доходи'!Z506&gt;=Законод!$F$18,Законод!$E$20,0)))),IF($B$502="Лікар-терапевт",IF(Z506&lt;Законод!$C$26,0,(IF(AND(Z506&gt;=Законод!$E$26,Z506&lt;=Законод!$E$27),Z506-Законод!$C$26,IF('01_Доходи'!Z506&gt;=Законод!$F$26,Законод!$E$28,0)))),0)))</f>
        <v>0</v>
      </c>
      <c r="AA508" s="767"/>
      <c r="AB508" s="776" t="s">
        <v>158</v>
      </c>
      <c r="AC508" s="776"/>
      <c r="AD508" s="776"/>
      <c r="AE508" s="776"/>
      <c r="AF508" s="776"/>
      <c r="AG508" s="169">
        <f>IF($B$502="Лікар загальної практики - сімейний лікар",IF(AG506&lt;Законод!$C$22,0,(IF(AND(AG506&gt;=Законод!$E$22,AG506&lt;=Законод!$E$23),AG506-Законод!$C$22,IF('01_Доходи'!AG506&gt;=Законод!$F$22,Законод!$E$24,0)))),IF($B$502="Лікар-педіатр",IF(AG506&lt;Законод!$C$18,0,(IF(AND(AG506&gt;=Законод!$E$18,AG506&lt;=Законод!$E$19),AG506-Законод!$C$18,IF('01_Доходи'!AG506&gt;=Законод!$F$18,Законод!$E$20,0)))),IF($B$502="Лікар-терапевт",IF(AG506&lt;Законод!$C$26,0,(IF(AND(AG506&gt;=Законод!$E$26,AG506&lt;=Законод!$E$27),AG506-Законод!$C$26,IF('01_Доходи'!AG506&gt;=Законод!$F$26,Законод!$E$28,0)))),0)))</f>
        <v>0</v>
      </c>
      <c r="AH508" s="767"/>
      <c r="AI508" s="174"/>
      <c r="AJ508" s="771"/>
      <c r="AK508" s="774"/>
      <c r="AL508" s="774"/>
      <c r="AM508" s="757" t="s">
        <v>187</v>
      </c>
      <c r="AN508" s="183">
        <f>IF(B502="Лікар загальної практики - сімейний лікар",L508*Законод!$C$9/4*Законод!$E$16,IF(B502="Лікар-педіатр",L508*Законод!$C$9/4*Законод!$E$16,IF(B502="Лікар-терапевт",L508*Законод!$C$9/4*Законод!$E$16,0)))</f>
        <v>0</v>
      </c>
      <c r="AO508" s="183">
        <f>IF(B502="Лікар загальної практики - сімейний лікар",S508*Законод!$C$9/4*Законод!$E$16,IF(B502="Лікар-педіатр",S508*Законод!$C$9/4*Законод!$E$16,IF(B502="Лікар-терапевт",S508*Законод!$C$9/4*Законод!$E$16,0)))</f>
        <v>0</v>
      </c>
      <c r="AP508" s="183">
        <f>IF(B502="Лікар загальної практики - сімейний лікар",Z508*Законод!$C$9/4*Законод!$E$16,IF(B502="Лікар-педіатр",Z508*Законод!$C$9/4*Законод!$E$16,IF(B502="Лікар-терапевт",Z508*Законод!$C$9/4*Законод!$E$16,0)))</f>
        <v>0</v>
      </c>
      <c r="AQ508" s="183">
        <f>IF(B502="Лікар загальної практики - сімейний лікар",AG508*Законод!$C$9/4*Законод!$E$16,IF(B502="Лікар-педіатр",AG508*Законод!$C$9/4*Законод!$E$16,IF(B502="Лікар-терапевт",AG508*Законод!$C$9/4*Законод!$E$16,0)))</f>
        <v>0</v>
      </c>
      <c r="AR508" s="184">
        <f>SUM(AN508:AQ508)</f>
        <v>0</v>
      </c>
    </row>
    <row r="509" spans="1:44" s="52" customFormat="1" ht="31.9" hidden="1" customHeight="1" x14ac:dyDescent="0.25">
      <c r="A509" s="170"/>
      <c r="B509" s="763"/>
      <c r="C509" s="764"/>
      <c r="D509" s="765"/>
      <c r="E509" s="765"/>
      <c r="F509" s="211" t="str">
        <f>IF(B502="Лікар-педіатр",Законод!$F$17,IF(B502="Лікар загальної практики - сімейний лікар",Законод!$F$21,IF(B502="Лікар-терапевт",Законод!$F$25,"х")))</f>
        <v>х</v>
      </c>
      <c r="G509" s="776" t="s">
        <v>158</v>
      </c>
      <c r="H509" s="776"/>
      <c r="I509" s="776"/>
      <c r="J509" s="776"/>
      <c r="K509" s="776"/>
      <c r="L509" s="169">
        <f>IF($B$502="Лікар загальної практики - сімейний лікар",IF(L506&lt;Законод!$C$22,0,(IF(AND(L506&gt;=Законод!$F$22,L506&lt;=Законод!$F$23),L506-Законод!$E$23,IF('01_Доходи'!L506&gt;=Законод!$G$22,Законод!$F$24,0)))),IF($B$502="Лікар-педіатр",IF(L506&lt;Законод!$C$18,0,(IF(AND(L506&gt;=Законод!$F$18,L506&lt;=Законод!$F$19),L506-Законод!$E$19,IF('01_Доходи'!L506&gt;=Законод!$G$18,Законод!$F$20,0)))),IF($B$502="Лікар-терапевт",IF(L506&lt;Законод!$C$26,0,(IF(AND(L506&gt;=Законод!$F$26,L506&lt;=Законод!$F$27),L506-Законод!$E$27,IF('01_Доходи'!L506&gt;=Законод!$G$26,Законод!$F$28,0)))),0)))</f>
        <v>0</v>
      </c>
      <c r="M509" s="767"/>
      <c r="N509" s="776" t="s">
        <v>158</v>
      </c>
      <c r="O509" s="776"/>
      <c r="P509" s="776"/>
      <c r="Q509" s="776"/>
      <c r="R509" s="776"/>
      <c r="S509" s="169">
        <f>IF($B$502="Лікар загальної практики - сімейний лікар",IF(S506&lt;Законод!$C$22,0,(IF(AND(S506&gt;=Законод!$F$22,S506&lt;=Законод!$F$23),S506-Законод!$E$23,IF('01_Доходи'!S506&gt;=Законод!$G$22,Законод!$F$24,0)))),IF($B$502="Лікар-педіатр",IF(S506&lt;Законод!$C$18,0,(IF(AND(S506&gt;=Законод!$F$18,S506&lt;=Законод!$F$19),S506-Законод!$E$19,IF('01_Доходи'!S506&gt;=Законод!$G$18,Законод!$F$20,0)))),IF($B$502="Лікар-терапевт",IF(S506&lt;Законод!$C$26,0,(IF(AND(S506&gt;=Законод!$F$26,S506&lt;=Законод!$F$27),S506-Законод!$E$27,IF('01_Доходи'!S506&gt;=Законод!$G$26,Законод!$F$28,0)))),0)))</f>
        <v>0</v>
      </c>
      <c r="T509" s="767"/>
      <c r="U509" s="776" t="s">
        <v>158</v>
      </c>
      <c r="V509" s="776"/>
      <c r="W509" s="776"/>
      <c r="X509" s="776"/>
      <c r="Y509" s="776"/>
      <c r="Z509" s="169">
        <f>IF($B$502="Лікар загальної практики - сімейний лікар",IF(Z506&lt;Законод!$C$22,0,(IF(AND(Z506&gt;=Законод!$F$22,Z506&lt;=Законод!$F$23),Z506-Законод!$E$23,IF('01_Доходи'!Z506&gt;=Законод!$G$22,Законод!$F$24,0)))),IF($B$502="Лікар-педіатр",IF(Z506&lt;Законод!$C$18,0,(IF(AND(Z506&gt;=Законод!$F$18,Z506&lt;=Законод!$F$19),Z506-Законод!$E$19,IF('01_Доходи'!Z506&gt;=Законод!$G$18,Законод!$F$20,0)))),IF($B$502="Лікар-терапевт",IF(Z506&lt;Законод!$C$26,0,(IF(AND(Z506&gt;=Законод!$F$26,Z506&lt;=Законод!$F$27),Z506-Законод!$E$27,IF('01_Доходи'!Z506&gt;=Законод!$G$26,Законод!$F$28,0)))),0)))</f>
        <v>0</v>
      </c>
      <c r="AA509" s="767"/>
      <c r="AB509" s="776" t="s">
        <v>158</v>
      </c>
      <c r="AC509" s="776"/>
      <c r="AD509" s="776"/>
      <c r="AE509" s="776"/>
      <c r="AF509" s="776"/>
      <c r="AG509" s="169">
        <f>IF($B$502="Лікар загальної практики - сімейний лікар",IF(AG506&lt;Законод!$C$22,0,(IF(AND(AG506&gt;=Законод!$F$22,AG506&lt;=Законод!$F$23),AG506-Законод!$E$23,IF('01_Доходи'!AG506&gt;=Законод!$G$22,Законод!$F$24,0)))),IF($B$502="Лікар-педіатр",IF(AG506&lt;Законод!$C$18,0,(IF(AND(AG506&gt;=Законод!$F$18,AG506&lt;=Законод!$F$19),AG506-Законод!$E$19,IF('01_Доходи'!AG506&gt;=Законод!$G$18,Законод!$F$20,0)))),IF($B$502="Лікар-терапевт",IF(AG506&lt;Законод!$C$26,0,(IF(AND(AG506&gt;=Законод!$F$26,AG506&lt;=Законод!$F$27),AG506-Законод!$E$27,IF('01_Доходи'!AG506&gt;=Законод!$G$26,Законод!$F$28,0)))),0)))</f>
        <v>0</v>
      </c>
      <c r="AH509" s="767"/>
      <c r="AI509" s="174"/>
      <c r="AJ509" s="771"/>
      <c r="AK509" s="774"/>
      <c r="AL509" s="774"/>
      <c r="AM509" s="758"/>
      <c r="AN509" s="183">
        <f>IF(B502="Лікар загальної практики - сімейний лікар",L509*Законод!$C$9/4*Законод!$F$16,IF(B502="Лікар-педіатр",L509*Законод!$C$9/4*Законод!$F$16,IF(B502="Лікар-терапевт",L509*Законод!$C$9/4*Законод!$F$16,0)))</f>
        <v>0</v>
      </c>
      <c r="AO509" s="183">
        <f>IF(B502="Лікар загальної практики - сімейний лікар",S509*Законод!$C$9/4*Законод!$F$16,IF(B502="Лікар-педіатр",S509*Законод!$C$9/4*Законод!$F$16,IF(B502="Лікар-терапевт",S509*Законод!$C$9/4*Законод!$F$16,0)))</f>
        <v>0</v>
      </c>
      <c r="AP509" s="183">
        <f>IF(B502="Лікар загальної практики - сімейний лікар",Z509*Законод!$C$9/4*Законод!$F$16,IF(B502="Лікар-педіатр",Z509*Законод!$C$9/4*Законод!$F$16,IF(B502="Лікар-терапевт",Z509*Законод!$C$9/4*Законод!$F$16,0)))</f>
        <v>0</v>
      </c>
      <c r="AQ509" s="183">
        <f>IF(B502="Лікар загальної практики - сімейний лікар",AG509*Законод!$C$9/4*Законод!$F$16,IF(B502="Лікар-педіатр",AG509*Законод!$C$9/4*Законод!$F$16,IF(B502="Лікар-терапевт",AG509*Законод!$C$9/4*Законод!$F$16,0)))</f>
        <v>0</v>
      </c>
      <c r="AR509" s="184">
        <f>SUM(AN509:AQ509)</f>
        <v>0</v>
      </c>
    </row>
    <row r="510" spans="1:44" s="52" customFormat="1" ht="31.9" hidden="1" customHeight="1" x14ac:dyDescent="0.25">
      <c r="A510" s="170"/>
      <c r="B510" s="763"/>
      <c r="C510" s="764"/>
      <c r="D510" s="765"/>
      <c r="E510" s="765"/>
      <c r="F510" s="211" t="str">
        <f>IF(B502="Лікар-педіатр",Законод!$G$17,IF(B502="Лікар загальної практики - сімейний лікар",Законод!$G$21,IF(B502="Лікар-терапевт",Законод!$G$25,"х")))</f>
        <v>х</v>
      </c>
      <c r="G510" s="776" t="s">
        <v>158</v>
      </c>
      <c r="H510" s="776"/>
      <c r="I510" s="776"/>
      <c r="J510" s="776"/>
      <c r="K510" s="776"/>
      <c r="L510" s="169">
        <f>IF($B$502="Лікар загальної практики - сімейний лікар",IF(L506&lt;Законод!$C$22,0,(IF(AND(L506&gt;=Законод!$G$22,L506&lt;=Законод!$G$23),L506-Законод!$F$23,IF('01_Доходи'!L506&gt;=Законод!$H$22,Законод!$G$24,0)))),IF($B$502="Лікар-педіатр",IF(L506&lt;Законод!$C$18,0,(IF(AND(L506&gt;=Законод!$G$18,L506&lt;=Законод!$G$19),L506-Законод!$F$19,IF('01_Доходи'!L506&gt;=Законод!$H$18,Законод!$G$20,0)))),IF($B$502="Лікар-терапевт",IF(L506&lt;Законод!$C$26,0,(IF(AND(L506&gt;=Законод!$G$26,L506&lt;=Законод!$G$27),L506-Законод!$F$27,IF('01_Доходи'!L506&gt;=Законод!$H$26,Законод!$G$28,0)))),0)))</f>
        <v>0</v>
      </c>
      <c r="M510" s="767"/>
      <c r="N510" s="776" t="s">
        <v>158</v>
      </c>
      <c r="O510" s="776"/>
      <c r="P510" s="776"/>
      <c r="Q510" s="776"/>
      <c r="R510" s="776"/>
      <c r="S510" s="169">
        <f>IF($B$502="Лікар загальної практики - сімейний лікар",IF(S506&lt;Законод!$C$22,0,(IF(AND(S506&gt;=Законод!$G$22,S506&lt;=Законод!$G$23),S506-Законод!$F$23,IF('01_Доходи'!S506&gt;=Законод!$H$22,Законод!$G$24,0)))),IF($B$502="Лікар-педіатр",IF(S506&lt;Законод!$C$18,0,(IF(AND(S506&gt;=Законод!$G$18,S506&lt;=Законод!$G$19),S506-Законод!$F$19,IF('01_Доходи'!S506&gt;=Законод!$H$18,Законод!$G$20,0)))),IF($B$502="Лікар-терапевт",IF(S506&lt;Законод!$C$26,0,(IF(AND(S506&gt;=Законод!$G$26,S506&lt;=Законод!$G$27),S506-Законод!$F$27,IF('01_Доходи'!S506&gt;=Законод!$H$26,Законод!$G$28,0)))),0)))</f>
        <v>0</v>
      </c>
      <c r="T510" s="767"/>
      <c r="U510" s="776" t="s">
        <v>158</v>
      </c>
      <c r="V510" s="776"/>
      <c r="W510" s="776"/>
      <c r="X510" s="776"/>
      <c r="Y510" s="776"/>
      <c r="Z510" s="169">
        <f>IF($B$502="Лікар загальної практики - сімейний лікар",IF(Z506&lt;Законод!$C$22,0,(IF(AND(Z506&gt;=Законод!$G$22,Z506&lt;=Законод!$G$23),Z506-Законод!$F$23,IF('01_Доходи'!Z506&gt;=Законод!$H$22,Законод!$G$24,0)))),IF($B$502="Лікар-педіатр",IF(Z506&lt;Законод!$C$18,0,(IF(AND(Z506&gt;=Законод!$G$18,Z506&lt;=Законод!$G$19),Z506-Законод!$F$19,IF('01_Доходи'!Z506&gt;=Законод!$H$18,Законод!$G$20,0)))),IF($B$502="Лікар-терапевт",IF(Z506&lt;Законод!$C$26,0,(IF(AND(Z506&gt;=Законод!$G$26,Z506&lt;=Законод!$G$27),Z506-Законод!$F$27,IF('01_Доходи'!Z506&gt;=Законод!$H$26,Законод!$G$28,0)))),0)))</f>
        <v>0</v>
      </c>
      <c r="AA510" s="767"/>
      <c r="AB510" s="776" t="s">
        <v>158</v>
      </c>
      <c r="AC510" s="776"/>
      <c r="AD510" s="776"/>
      <c r="AE510" s="776"/>
      <c r="AF510" s="776"/>
      <c r="AG510" s="169">
        <f>IF($B$502="Лікар загальної практики - сімейний лікар",IF(AG506&lt;Законод!$C$22,0,(IF(AND(AG506&gt;=Законод!$G$22,AG506&lt;=Законод!$G$23),AG506-Законод!$F$23,IF('01_Доходи'!AG506&gt;=Законод!$H$22,Законод!$G$24,0)))),IF($B$502="Лікар-педіатр",IF(AG506&lt;Законод!$C$18,0,(IF(AND(AG506&gt;=Законод!$G$18,AG506&lt;=Законод!$G$19),AG506-Законод!$F$19,IF('01_Доходи'!AG506&gt;=Законод!$H$18,Законод!$G$20,0)))),IF($B$502="Лікар-терапевт",IF(AG506&lt;Законод!$C$26,0,(IF(AND(AG506&gt;=Законод!$G$26,AG506&lt;=Законод!$G$27),AG506-Законод!$F$27,IF('01_Доходи'!AG506&gt;=Законод!$H$26,Законод!$G$28,0)))),0)))</f>
        <v>0</v>
      </c>
      <c r="AH510" s="767"/>
      <c r="AI510" s="174"/>
      <c r="AJ510" s="771"/>
      <c r="AK510" s="774"/>
      <c r="AL510" s="774"/>
      <c r="AM510" s="758"/>
      <c r="AN510" s="183">
        <f>IF(B502="Лікар загальної практики - сімейний лікар",L510*Законод!$C$9/4*Законод!$G$16,IF(B502="Лікар-педіатр",L510*Законод!$C$9/4*Законод!$G$16,IF(B502="Лікар-терапевт",L510*Законод!$C$9/4*Законод!$G$16,0)))</f>
        <v>0</v>
      </c>
      <c r="AO510" s="183">
        <f>IF(B502="Лікар загальної практики - сімейний лікар",S510*Законод!$C$9/4*Законод!$G$16,IF(B502="Лікар-педіатр",S510*Законод!$C$9/4*Законод!$G$16,IF(B502="Лікар-терапевт",S510*Законод!$C$9/4*Законод!$G$16,0)))</f>
        <v>0</v>
      </c>
      <c r="AP510" s="183">
        <f>IF(B502="Лікар загальної практики - сімейний лікар",Z510*Законод!$C$9/4*Законод!$G$16,IF(B502="Лікар-педіатр",Z510*Законод!$C$9/4*Законод!$G$16,IF(B502="Лікар-терапевт",Z510*Законод!$C$9/4*Законод!$G$16,0)))</f>
        <v>0</v>
      </c>
      <c r="AQ510" s="183">
        <f>IF(B502="Лікар загальної практики - сімейний лікар",AG510*Законод!$C$9/4*Законод!$G$16,IF(B502="Лікар-педіатр",AG510*Законод!$C$9/4*Законод!$G$16,IF(B502="Лікар-терапевт",AG510*Законод!$C$9/4*Законод!$G$16,0)))</f>
        <v>0</v>
      </c>
      <c r="AR510" s="184">
        <f t="shared" ref="AR510" si="100">SUM(AN510:AQ510)</f>
        <v>0</v>
      </c>
    </row>
    <row r="511" spans="1:44" s="52" customFormat="1" ht="31.9" hidden="1" customHeight="1" x14ac:dyDescent="0.25">
      <c r="A511" s="170"/>
      <c r="B511" s="763"/>
      <c r="C511" s="764"/>
      <c r="D511" s="765"/>
      <c r="E511" s="765"/>
      <c r="F511" s="211" t="str">
        <f>IF(B502="Лікар-педіатр",Законод!$H$17,IF(B502="Лікар загальної практики - сімейний лікар",Законод!$H$21,IF(B502="Лікар-терапевт",Законод!$H$25,"х")))</f>
        <v>х</v>
      </c>
      <c r="G511" s="776" t="s">
        <v>158</v>
      </c>
      <c r="H511" s="776"/>
      <c r="I511" s="776"/>
      <c r="J511" s="776"/>
      <c r="K511" s="776"/>
      <c r="L511" s="169">
        <f>IF($B$502="Лікар загальної практики - сімейний лікар",IF(L506&lt;Законод!$C$22,0,(IF(AND(L506&gt;=Законод!$H$22,L506&lt;=Законод!$H$23),L506-Законод!$G$23,IF('01_Доходи'!L506&gt;=Законод!$I$22,Законод!$H$24,0)))),IF($B$502="Лікар-педіатр",IF(L506&lt;Законод!$C$18,0,(IF(AND(L506&gt;=Законод!$H$18,L506&lt;=Законод!$H$19),L506-Законод!$G$19,IF('01_Доходи'!L506&gt;=Законод!$I$18,Законод!$H$20,0)))),IF($B$502="Лікар-терапевт",IF(L506&lt;Законод!$C$26,0,(IF(AND(L506&gt;=Законод!$H$26,L506&lt;=Законод!$H$27),L506-Законод!$G$27,IF(L506&gt;=Законод!$I$26,Законод!$H$28,0)))),0)))</f>
        <v>0</v>
      </c>
      <c r="M511" s="767"/>
      <c r="N511" s="776" t="s">
        <v>158</v>
      </c>
      <c r="O511" s="776"/>
      <c r="P511" s="776"/>
      <c r="Q511" s="776"/>
      <c r="R511" s="776"/>
      <c r="S511" s="169">
        <f>IF($B$502="Лікар загальної практики - сімейний лікар",IF(S506&lt;Законод!$C$22,0,(IF(AND(S506&gt;=Законод!$H$22,S506&lt;=Законод!$H$23),S506-Законод!$G$23,IF('01_Доходи'!S506&gt;=Законод!$I$22,Законод!$H$24,0)))),IF($B$502="Лікар-педіатр",IF(S506&lt;Законод!$C$18,0,(IF(AND(S506&gt;=Законод!$H$18,S506&lt;=Законод!$H$19),S506-Законод!$G$19,IF('01_Доходи'!S506&gt;=Законод!$I$18,Законод!$H$20,0)))),IF($B$502="Лікар-терапевт",IF(S506&lt;Законод!$C$26,0,(IF(AND(S506&gt;=Законод!$H$26,S506&lt;=Законод!$H$27),S506-Законод!$G$27,IF(S506&gt;=Законод!$I$26,Законод!$H$28,0)))),0)))</f>
        <v>0</v>
      </c>
      <c r="T511" s="767"/>
      <c r="U511" s="776" t="s">
        <v>158</v>
      </c>
      <c r="V511" s="776"/>
      <c r="W511" s="776"/>
      <c r="X511" s="776"/>
      <c r="Y511" s="776"/>
      <c r="Z511" s="169">
        <f>IF($B$502="Лікар загальної практики - сімейний лікар",IF(Z506&lt;Законод!$C$22,0,(IF(AND(Z506&gt;=Законод!$H$22,Z506&lt;=Законод!$H$23),Z506-Законод!$G$23,IF('01_Доходи'!Z506&gt;=Законод!$I$22,Законод!$H$24,0)))),IF($B$502="Лікар-педіатр",IF(Z506&lt;Законод!$C$18,0,(IF(AND(Z506&gt;=Законод!$H$18,Z506&lt;=Законод!$H$19),Z506-Законод!$G$19,IF('01_Доходи'!Z506&gt;=Законод!$I$18,Законод!$H$20,0)))),IF($B$502="Лікар-терапевт",IF(Z506&lt;Законод!$C$26,0,(IF(AND(Z506&gt;=Законод!$H$26,Z506&lt;=Законод!$H$27),Z506-Законод!$G$27,IF(Z506&gt;=Законод!$I$26,Законод!$H$28,0)))),0)))</f>
        <v>0</v>
      </c>
      <c r="AA511" s="767"/>
      <c r="AB511" s="776" t="s">
        <v>158</v>
      </c>
      <c r="AC511" s="776"/>
      <c r="AD511" s="776"/>
      <c r="AE511" s="776"/>
      <c r="AF511" s="776"/>
      <c r="AG511" s="169">
        <f>IF($B$502="Лікар загальної практики - сімейний лікар",IF(AG506&lt;Законод!$C$22,0,(IF(AND(AG506&gt;=Законод!$H$22,AG506&lt;=Законод!$H$23),AG506-Законод!$G$23,IF('01_Доходи'!AG506&gt;=Законод!$I$22,Законод!$H$24,0)))),IF($B$502="Лікар-педіатр",IF(AG506&lt;Законод!$C$18,0,(IF(AND(AG506&gt;=Законод!$H$18,AG506&lt;=Законод!$H$19),AG506-Законод!$G$19,IF('01_Доходи'!AG506&gt;=Законод!$I$18,Законод!$H$20,0)))),IF($B$502="Лікар-терапевт",IF(AG506&lt;Законод!$C$26,0,(IF(AND(AG506&gt;=Законод!$H$26,AG506&lt;=Законод!$H$27),AG506-Законод!$G$27,IF(AG506&gt;=Законод!$I$26,Законод!$H$28,0)))),0)))</f>
        <v>0</v>
      </c>
      <c r="AH511" s="767"/>
      <c r="AI511" s="174"/>
      <c r="AJ511" s="771"/>
      <c r="AK511" s="774"/>
      <c r="AL511" s="774"/>
      <c r="AM511" s="758"/>
      <c r="AN511" s="183">
        <f>IF(B502="Лікар загальної практики - сімейний лікар",L511*Законод!$C$9/4*Законод!$H$16,IF(B502="Лікар-педіатр",L511*Законод!$C$9/4*Законод!$H$16,IF(B502="Лікар-терапевт",L511*Законод!$C$9/4*Законод!$H$16,0)))</f>
        <v>0</v>
      </c>
      <c r="AO511" s="183">
        <f>IF(B502="Лікар загальної практики - сімейний лікар",S511*Законод!$C$9/4*Законод!$H$16,IF(B502="Лікар-педіатр",S511*Законод!$C$9/4*Законод!$H$16,IF(B502="Лікар-терапевт",S511*Законод!$C$9/4*Законод!$H$16,0)))</f>
        <v>0</v>
      </c>
      <c r="AP511" s="183">
        <f>IF(B502="Лікар загальної практики - сімейний лікар",Z511*Законод!$C$9/4*Законод!$H$16,IF(B502="Лікар-педіатр",Z511*Законод!$C$9/4*Законод!$H$16,IF(B502="Лікар-терапевт",Z511*Законод!$C$9/4*Законод!$H$16,0)))</f>
        <v>0</v>
      </c>
      <c r="AQ511" s="183">
        <f>IF(B502="Лікар загальної практики - сімейний лікар",AG511*Законод!$C$9/4*Законод!$H$16,IF(B502="Лікар-педіатр",AG511*Законод!$C$9/4*Законод!$H$16,IF(B502="Лікар-терапевт",AG511*Законод!$C$9/4*Законод!$H$16,0)))</f>
        <v>0</v>
      </c>
      <c r="AR511" s="184">
        <f>SUM(AN511:AQ511)</f>
        <v>0</v>
      </c>
    </row>
    <row r="512" spans="1:44" s="52" customFormat="1" ht="31.9" hidden="1" customHeight="1" x14ac:dyDescent="0.25">
      <c r="A512" s="170"/>
      <c r="B512" s="763"/>
      <c r="C512" s="764"/>
      <c r="D512" s="765"/>
      <c r="E512" s="765"/>
      <c r="F512" s="211" t="str">
        <f>IF(B502="Лікар-педіатр",Законод!$I$17,IF(B502="Лікар загальної практики - сімейний лікар",Законод!$I$21,IF(B502="Лікар-терапевт",Законод!$I$25,"х")))</f>
        <v>х</v>
      </c>
      <c r="G512" s="776" t="s">
        <v>158</v>
      </c>
      <c r="H512" s="776"/>
      <c r="I512" s="776"/>
      <c r="J512" s="776"/>
      <c r="K512" s="776"/>
      <c r="L512" s="169">
        <f>IF($B$502="Лікар загальної практики - сімейний лікар",IF(L506&lt;Законод!$C$22,0,(IF(AND(L506&gt;=Законод!$I$22,L506&lt;=Законод!$I$23),L506-Законод!$H$23,IF('01_Доходи'!L506&gt;=Законод!$I$22,Законод!$I$24,0)))),IF($B$502="Лікар-педіатр",IF(L506&lt;Законод!$C$18,0,(IF(AND(L506&gt;=Законод!$I$18,L506&lt;=Законод!$I$19),L506-Законод!$H$19,IF('01_Доходи'!L506&gt;=Законод!$I$18,Законод!$H$20,0)))),IF($B$502="Лікар-терапевт",IF(L506&lt;Законод!$C$26,0,(IF(AND(L506&gt;=Законод!$I$26,L506&lt;=Законод!$I$27),L506-Законод!$H$27,IF('01_Доходи'!L506&gt;=Законод!$I$26,Законод!$H$28,0)))),0)))</f>
        <v>0</v>
      </c>
      <c r="M512" s="767"/>
      <c r="N512" s="776" t="s">
        <v>158</v>
      </c>
      <c r="O512" s="776"/>
      <c r="P512" s="776"/>
      <c r="Q512" s="776"/>
      <c r="R512" s="776"/>
      <c r="S512" s="169">
        <f>IF($B$502="Лікар загальної практики - сімейний лікар",IF(S506&lt;Законод!$C$22,0,(IF(AND(S506&gt;=Законод!$I$22,S506&lt;=Законод!$I$23),S506-Законод!$H$23,IF('01_Доходи'!S506&gt;=Законод!$I$22,Законод!$I$24,0)))),IF($B$502="Лікар-педіатр",IF(S506&lt;Законод!$C$18,0,(IF(AND(S506&gt;=Законод!$I$18,S506&lt;=Законод!$I$19),S506-Законод!$H$19,IF('01_Доходи'!S506&gt;=Законод!$I$18,Законод!$H$20,0)))),IF($B$502="Лікар-терапевт",IF(S506&lt;Законод!$C$26,0,(IF(AND(S506&gt;=Законод!$I$26,S506&lt;=Законод!$I$27),S506-Законод!$H$27,IF('01_Доходи'!S506&gt;=Законод!$I$26,Законод!$H$28,0)))),0)))</f>
        <v>0</v>
      </c>
      <c r="T512" s="767"/>
      <c r="U512" s="776" t="s">
        <v>158</v>
      </c>
      <c r="V512" s="776"/>
      <c r="W512" s="776"/>
      <c r="X512" s="776"/>
      <c r="Y512" s="776"/>
      <c r="Z512" s="169">
        <f>IF($B$502="Лікар загальної практики - сімейний лікар",IF(Z506&lt;Законод!$C$22,0,(IF(AND(Z506&gt;=Законод!$I$22,Z506&lt;=Законод!$I$23),Z506-Законод!$H$23,IF('01_Доходи'!Z506&gt;=Законод!$I$22,Законод!$I$24,0)))),IF($B$502="Лікар-педіатр",IF(Z506&lt;Законод!$C$18,0,(IF(AND(Z506&gt;=Законод!$I$18,Z506&lt;=Законод!$I$19),Z506-Законод!$H$19,IF('01_Доходи'!Z506&gt;=Законод!$I$18,Законод!$H$20,0)))),IF($B$502="Лікар-терапевт",IF(Z506&lt;Законод!$C$26,0,(IF(AND(Z506&gt;=Законод!$I$26,Z506&lt;=Законод!$I$27),Z506-Законод!$H$27,IF('01_Доходи'!Z506&gt;=Законод!$I$26,Законод!$H$28,0)))),0)))</f>
        <v>0</v>
      </c>
      <c r="AA512" s="767"/>
      <c r="AB512" s="776" t="s">
        <v>158</v>
      </c>
      <c r="AC512" s="776"/>
      <c r="AD512" s="776"/>
      <c r="AE512" s="776"/>
      <c r="AF512" s="776"/>
      <c r="AG512" s="169">
        <f>IF($B$502="Лікар загальної практики - сімейний лікар",IF(AG506&lt;Законод!$C$22,0,(IF(AND(AG506&gt;=Законод!$I$22,AG506&lt;=Законод!$I$23),AG506-Законод!$H$23,IF('01_Доходи'!AG506&gt;=Законод!$I$22,Законод!$I$24,0)))),IF($B$502="Лікар-педіатр",IF(AG506&lt;Законод!$C$18,0,(IF(AND(AG506&gt;=Законод!$I$18,AG506&lt;=Законод!$I$19),AG506-Законод!$H$19,IF('01_Доходи'!AG506&gt;=Законод!$I$18,Законод!$H$20,0)))),IF($B$502="Лікар-терапевт",IF(AG506&lt;Законод!$C$26,0,(IF(AND(AG506&gt;=Законод!$I$26,AG506&lt;=Законод!$I$27),AG506-Законод!$H$27,IF('01_Доходи'!AG506&gt;=Законод!$I$26,Законод!$H$28,0)))),0)))</f>
        <v>0</v>
      </c>
      <c r="AH512" s="767"/>
      <c r="AI512" s="174"/>
      <c r="AJ512" s="771"/>
      <c r="AK512" s="774"/>
      <c r="AL512" s="774"/>
      <c r="AM512" s="758"/>
      <c r="AN512" s="183">
        <f>IF(B502="Лікар загальної практики - сімейний лікар",L512*Законод!$C$9/4*Законод!$I$16,IF(B502="Лікар-педіатр",L512*Законод!$C$9/4*Законод!$I$16,IF(B502="Лікар-терапевт",L512*Законод!$C$9/4*Законод!$I$16,0)))</f>
        <v>0</v>
      </c>
      <c r="AO512" s="183">
        <f>IF(B502="Лікар загальної практики - сімейний лікар",S512*Законод!$C$9/4*Законод!$I$16,IF(B502="Лікар-педіатр",S512*Законод!$C$9/4*Законод!$I$16,IF(B502="Лікар-терапевт",S512*Законод!$C$9/4*Законод!$I$16,0)))</f>
        <v>0</v>
      </c>
      <c r="AP512" s="183">
        <f>IF(B502="Лікар загальної практики - сімейний лікар",Z512*Законод!$C$9/4*Законод!$I$16,IF(B502="Лікар-педіатр",Z512*Законод!$C$9/4*Законод!$I$16,IF(B502="Лікар-терапевт",Z512*Законод!$C$9/4*Законод!$I$16,0)))</f>
        <v>0</v>
      </c>
      <c r="AQ512" s="183">
        <f>IF(B502="Лікар загальної практики - сімейний лікар",AG512*Законод!$C$9/4*Законод!$I$16,IF(B502="Лікар-педіатр",AG512*Законод!$C$9/4*Законод!$I$16,IF(B502="Лікар-терапевт",AG512*Законод!$C$9/4*Законод!$I$16,0)))</f>
        <v>0</v>
      </c>
      <c r="AR512" s="184">
        <f>SUM(AN512:AQ512)</f>
        <v>0</v>
      </c>
    </row>
    <row r="513" spans="1:44" s="191" customFormat="1" ht="31.9" hidden="1" customHeight="1" thickBot="1" x14ac:dyDescent="0.3">
      <c r="A513" s="186"/>
      <c r="B513" s="763"/>
      <c r="C513" s="764"/>
      <c r="D513" s="765"/>
      <c r="E513" s="765"/>
      <c r="F513" s="212" t="str">
        <f>IF(B502="Лікар-педіатр",Законод!$J$17,IF(B502="Лікар загальної практики - сімейний лікар",Законод!$J$21,IF(B502="Лікар-терапевт",Законод!$J$25,"х")))</f>
        <v>х</v>
      </c>
      <c r="G513" s="777" t="s">
        <v>158</v>
      </c>
      <c r="H513" s="777"/>
      <c r="I513" s="777"/>
      <c r="J513" s="777"/>
      <c r="K513" s="777"/>
      <c r="L513" s="169">
        <f>IF($B$502="Лікар загальної практики - сімейний лікар",IF(L506&gt;=Законод!$J$22,'01_Доходи'!L506-('01_Доходи'!L507+'01_Доходи'!L508+'01_Доходи'!L509+'01_Доходи'!L510+'01_Доходи'!L511+'01_Доходи'!L512),0),IF($B$502="Лікар-педіатр",IF(L506&gt;=Законод!$J$18,'01_Доходи'!L506-('01_Доходи'!L507+'01_Доходи'!L508+'01_Доходи'!L509+'01_Доходи'!L510+'01_Доходи'!L511+'01_Доходи'!L512),0),IF($B$502="Лікар-терапевт",IF('01_Доходи'!L506&gt;=Законод!$J$26,L506-Законод!$I$27,0),0)))</f>
        <v>0</v>
      </c>
      <c r="M513" s="767"/>
      <c r="N513" s="777" t="s">
        <v>158</v>
      </c>
      <c r="O513" s="777"/>
      <c r="P513" s="777"/>
      <c r="Q513" s="777"/>
      <c r="R513" s="777"/>
      <c r="S513" s="169">
        <f>IF($B$502="Лікар загальної практики - сімейний лікар",IF(S506&gt;=Законод!$J$22,'01_Доходи'!S506-('01_Доходи'!S507+'01_Доходи'!S508+'01_Доходи'!S509+'01_Доходи'!S510+'01_Доходи'!S511+'01_Доходи'!S512),0),IF($B$502="Лікар-педіатр",IF(S506&gt;=Законод!$J$18,'01_Доходи'!S506-('01_Доходи'!S507+'01_Доходи'!S508+'01_Доходи'!S509+'01_Доходи'!S510+'01_Доходи'!S511+'01_Доходи'!S512),0),IF($B$502="Лікар-терапевт",IF('01_Доходи'!S506&gt;=Законод!$J$26,S506-Законод!$I$27,0),0)))</f>
        <v>0</v>
      </c>
      <c r="T513" s="767"/>
      <c r="U513" s="777" t="s">
        <v>158</v>
      </c>
      <c r="V513" s="777"/>
      <c r="W513" s="777"/>
      <c r="X513" s="777"/>
      <c r="Y513" s="777"/>
      <c r="Z513" s="169">
        <f>IF($B$502="Лікар загальної практики - сімейний лікар",IF(Z506&gt;=Законод!$J$22,'01_Доходи'!Z506-('01_Доходи'!Z507+'01_Доходи'!Z508+'01_Доходи'!Z509+'01_Доходи'!Z510+'01_Доходи'!Z511+'01_Доходи'!Z512),0),IF($B$502="Лікар-педіатр",IF(Z506&gt;=Законод!$J$18,'01_Доходи'!Z506-('01_Доходи'!Z507+'01_Доходи'!Z508+'01_Доходи'!Z509+'01_Доходи'!Z510+'01_Доходи'!Z511+'01_Доходи'!Z512),0),IF($B$502="Лікар-терапевт",IF('01_Доходи'!Z506&gt;=Законод!$J$26,Z506-Законод!$I$27,0),0)))</f>
        <v>0</v>
      </c>
      <c r="AA513" s="767"/>
      <c r="AB513" s="777" t="s">
        <v>158</v>
      </c>
      <c r="AC513" s="777"/>
      <c r="AD513" s="777"/>
      <c r="AE513" s="777"/>
      <c r="AF513" s="777"/>
      <c r="AG513" s="169">
        <f>IF($B$502="Лікар загальної практики - сімейний лікар",IF(AG506&gt;=Законод!$J$22,'01_Доходи'!AG506-('01_Доходи'!AG507+'01_Доходи'!AG508+'01_Доходи'!AG509+'01_Доходи'!AG510+'01_Доходи'!AG511+'01_Доходи'!AG512),0),IF($B$502="Лікар-педіатр",IF(AG506&gt;=Законод!$J$18,'01_Доходи'!AG506-('01_Доходи'!AG507+'01_Доходи'!AG508+'01_Доходи'!AG509+'01_Доходи'!AG510+'01_Доходи'!AG511+'01_Доходи'!AG512),0),IF($B$502="Лікар-терапевт",IF('01_Доходи'!AG506&gt;=Законод!$J$26,AG506-Законод!$I$27,0),0)))</f>
        <v>0</v>
      </c>
      <c r="AH513" s="767"/>
      <c r="AI513" s="188"/>
      <c r="AJ513" s="772"/>
      <c r="AK513" s="775"/>
      <c r="AL513" s="775"/>
      <c r="AM513" s="759"/>
      <c r="AN513" s="189">
        <f>IF(B502="Лікар загальної практики - сімейний лікар",L513*Законод!$C$9/4*Законод!$J$16,IF(B502="Лікар-педіатр",L513*Законод!$C$9/4*Законод!$J$16,IF(B502="Лікар-терапевт",L513*Законод!$C$9/4*Законод!$J$16,0)))</f>
        <v>0</v>
      </c>
      <c r="AO513" s="189">
        <f>IF(B502="Лікар загальної практики - сімейний лікар",S513*Законод!$C$9/4*Законод!$J$16,IF(B502="Лікар-педіатр",S513*Законод!$C$9/4*Законод!$J$16,IF(B502="Лікар-терапевт",S513*Законод!$C$9/4*Законод!$J$16,0)))</f>
        <v>0</v>
      </c>
      <c r="AP513" s="189">
        <f>IF(B502="Лікар загальної практики - сімейний лікар",S513*Законод!$C$9/4*Законод!$J$16,IF(B502="Лікар-педіатр",S513*Законод!$C$9/4*Законод!$J$16,IF(B502="Лікар-терапевт",S513*Законод!$C$9/4*Законод!$J$16,0)))</f>
        <v>0</v>
      </c>
      <c r="AQ513" s="189">
        <f>IF(B502="Лікар загальної практики - сімейний лікар",AG513*Законод!$C$9/4*Законод!$J$16,IF(B502="Лікар-педіатр",AG513*Законод!$C$9/4*Законод!$J$16,IF(B502="Лікар-терапевт",AG513*Законод!$C$9/4*Законод!$J$16,0)))</f>
        <v>0</v>
      </c>
      <c r="AR513" s="190">
        <f t="shared" ref="AR513" si="101">SUM(AN513:AQ513)</f>
        <v>0</v>
      </c>
    </row>
    <row r="514" spans="1:44" s="220" customFormat="1" ht="23.45" hidden="1" customHeight="1" thickBot="1" x14ac:dyDescent="0.3">
      <c r="A514" s="216"/>
      <c r="B514" s="217"/>
      <c r="C514" s="217"/>
      <c r="D514" s="217"/>
      <c r="E514" s="217"/>
      <c r="F514" s="218"/>
      <c r="G514" s="219"/>
      <c r="H514" s="219"/>
      <c r="L514" s="221"/>
      <c r="S514" s="221"/>
      <c r="Z514" s="221"/>
      <c r="AG514" s="221"/>
      <c r="AM514" s="222"/>
      <c r="AR514" s="223"/>
    </row>
    <row r="515" spans="1:44" s="164" customFormat="1" ht="24.6" hidden="1" customHeight="1" x14ac:dyDescent="0.3">
      <c r="A515" s="167">
        <f>A502+1</f>
        <v>38</v>
      </c>
      <c r="B515" s="763"/>
      <c r="C515" s="764"/>
      <c r="D515" s="765"/>
      <c r="E515" s="765"/>
      <c r="F515" s="207" t="s">
        <v>422</v>
      </c>
      <c r="G515" s="169">
        <f>IF($B$515="Лікар-педіатр",G518*L515,IF($B$515="Лікар-терапевт","х",IF($B$515="Лікар загальної практики - сімейний лікар",G518*L515,0)))</f>
        <v>0</v>
      </c>
      <c r="H515" s="169">
        <f>IF($B$515="Лікар-педіатр",H518*L515,IF($B$515="Лікар-терапевт","х",IF($B$515="Лікар загальної практики - сімейний лікар",H518*L515,0)))</f>
        <v>0</v>
      </c>
      <c r="I515" s="169">
        <f>IF($B$515="Лікар-педіатр","x",IF($B$515="Лікар-терапевт",I518*L515,IF($B$515="Лікар загальної практики - сімейний лікар",I518*L515,0)))</f>
        <v>0</v>
      </c>
      <c r="J515" s="169">
        <f>IF($B$515="Лікар-педіатр","x",IF($B$515="Лікар-терапевт",J518*L515,IF($B$515="Лікар загальної практики - сімейний лікар",J518*L515,0)))</f>
        <v>0</v>
      </c>
      <c r="K515" s="169">
        <f>IF($B$515="Лікар-педіатр","x",IF($B$515="Лікар-терапевт",K518*L515,IF($B$515="Лікар загальної практики - сімейний лікар",K518*L515,0)))</f>
        <v>0</v>
      </c>
      <c r="L515" s="542"/>
      <c r="M515" s="767"/>
      <c r="N515" s="169">
        <f>IF($B$515="Лікар-педіатр",N518*S515,IF($B$515="Лікар-терапевт","х",IF($B$515="Лікар загальної практики - сімейний лікар",N518*S515,0)))</f>
        <v>0</v>
      </c>
      <c r="O515" s="169">
        <f>IF($B$515="Лікар-педіатр",O518*S515,IF($B$515="Лікар-терапевт","х",IF($B$515="Лікар загальної практики - сімейний лікар",O518*S515,0)))</f>
        <v>0</v>
      </c>
      <c r="P515" s="169">
        <f>IF($B$515="Лікар-педіатр","x",IF($B$515="Лікар-терапевт",P518*S515,IF($B$515="Лікар загальної практики - сімейний лікар",P518*S515,0)))</f>
        <v>0</v>
      </c>
      <c r="Q515" s="169">
        <f>IF($B$515="Лікар-педіатр","x",IF($B$515="Лікар-терапевт",Q518*S515,IF($B$515="Лікар загальної практики - сімейний лікар",Q518*S515,0)))</f>
        <v>0</v>
      </c>
      <c r="R515" s="169">
        <f>IF($B$515="Лікар-педіатр","x",IF($B$515="Лікар-терапевт",R518*S515,IF($B$515="Лікар загальної практики - сімейний лікар",R518*S515,0)))</f>
        <v>0</v>
      </c>
      <c r="S515" s="542"/>
      <c r="T515" s="767"/>
      <c r="U515" s="169">
        <f>IF($B$515="Лікар-педіатр",U518*Z515,IF($B$515="Лікар-терапевт","х",IF($B$515="Лікар загальної практики - сімейний лікар",U518*Z515,0)))</f>
        <v>0</v>
      </c>
      <c r="V515" s="169">
        <f>IF($B$515="Лікар-педіатр",V518*Z515,IF($B$515="Лікар-терапевт","х",IF($B$515="Лікар загальної практики - сімейний лікар",V518*Z515,0)))</f>
        <v>0</v>
      </c>
      <c r="W515" s="169">
        <f>IF($B$515="Лікар-педіатр","x",IF($B$515="Лікар-терапевт",W518*Z515,IF($B$515="Лікар загальної практики - сімейний лікар",W518*Z515,0)))</f>
        <v>0</v>
      </c>
      <c r="X515" s="169">
        <f>IF($B$515="Лікар-педіатр","x",IF($B$515="Лікар-терапевт",X518*Z515,IF($B$515="Лікар загальної практики - сімейний лікар",X518*Z515,0)))</f>
        <v>0</v>
      </c>
      <c r="Y515" s="169">
        <f>IF($B$515="Лікар-педіатр","x",IF($B$515="Лікар-терапевт",Y518*Z515,IF($B$515="Лікар загальної практики - сімейний лікар",Y518*Z515,0)))</f>
        <v>0</v>
      </c>
      <c r="Z515" s="542"/>
      <c r="AA515" s="767"/>
      <c r="AB515" s="169">
        <f>IF($B$515="Лікар-педіатр",AB518*AG515,IF($B$515="Лікар-терапевт","х",IF($B$515="Лікар загальної практики - сімейний лікар",AB518*AG515,0)))</f>
        <v>0</v>
      </c>
      <c r="AC515" s="169">
        <f>IF($B$515="Лікар-педіатр",AC518*AG515,IF($B$515="Лікар-терапевт","х",IF($B$515="Лікар загальної практики - сімейний лікар",AC518*AG515,0)))</f>
        <v>0</v>
      </c>
      <c r="AD515" s="169">
        <f>IF($B$515="Лікар-педіатр","x",IF($B$515="Лікар-терапевт",AD518*AG515,IF($B$515="Лікар загальної практики - сімейний лікар",AD518*AG515,0)))</f>
        <v>0</v>
      </c>
      <c r="AE515" s="169">
        <f>IF($B$515="Лікар-педіатр","x",IF($B$515="Лікар-терапевт",AE518*AG515,IF($B$515="Лікар загальної практики - сімейний лікар",AE518*AG515,0)))</f>
        <v>0</v>
      </c>
      <c r="AF515" s="169">
        <f>IF($B$515="Лікар-педіатр","x",IF($B$515="Лікар-терапевт",AF518*AG515,IF($B$515="Лікар загальної практики - сімейний лікар",AF518*AG515,0)))</f>
        <v>0</v>
      </c>
      <c r="AG515" s="542"/>
      <c r="AH515" s="767"/>
      <c r="AI515" s="525">
        <f>A515</f>
        <v>38</v>
      </c>
      <c r="AJ515" s="770">
        <f>B515</f>
        <v>0</v>
      </c>
      <c r="AK515" s="773">
        <f>C515</f>
        <v>0</v>
      </c>
      <c r="AL515" s="773">
        <f>D515</f>
        <v>0</v>
      </c>
      <c r="AM515" s="760" t="s">
        <v>568</v>
      </c>
      <c r="AN515" s="778">
        <f>SUM(AN520:AN526)</f>
        <v>0</v>
      </c>
      <c r="AO515" s="778">
        <f>SUM(AO520:AO526)</f>
        <v>0</v>
      </c>
      <c r="AP515" s="778">
        <f>SUM(AP520:AP526)</f>
        <v>0</v>
      </c>
      <c r="AQ515" s="778">
        <f>SUM(AQ520:AQ526)</f>
        <v>0</v>
      </c>
      <c r="AR515" s="781">
        <f>SUM(AN515:AQ519)</f>
        <v>0</v>
      </c>
    </row>
    <row r="516" spans="1:44" s="52" customFormat="1" ht="28.15" hidden="1" customHeight="1" x14ac:dyDescent="0.25">
      <c r="A516" s="170"/>
      <c r="B516" s="763"/>
      <c r="C516" s="764"/>
      <c r="D516" s="765"/>
      <c r="E516" s="765"/>
      <c r="F516" s="207" t="s">
        <v>423</v>
      </c>
      <c r="G516" s="169">
        <f>IF($B$515="Лікар-педіатр",G518*L516,IF($B$515="Лікар-терапевт","х",IF($B$515="Лікар загальної практики - сімейний лікар",G518*L516,0)))</f>
        <v>0</v>
      </c>
      <c r="H516" s="169">
        <f>IF($B$515="Лікар-педіатр",H518*L516,IF($B$515="Лікар-терапевт","х",IF($B$515="Лікар загальної практики - сімейний лікар",H518*L516,0)))</f>
        <v>0</v>
      </c>
      <c r="I516" s="169">
        <f>IF($B$515="Лікар-педіатр","x",IF($B$515="Лікар-терапевт",I518*L516,IF($B$515="Лікар загальної практики - сімейний лікар",I518*L516,0)))</f>
        <v>0</v>
      </c>
      <c r="J516" s="169">
        <f>IF($B$515="Лікар-педіатр","x",IF($B$515="Лікар-терапевт",J518*L516,IF($B$515="Лікар загальної практики - сімейний лікар",J518*L516,0)))</f>
        <v>0</v>
      </c>
      <c r="K516" s="169">
        <f>IF($B$515="Лікар-педіатр","x",IF($B$515="Лікар-терапевт",K518*L516,IF($B$515="Лікар загальної практики - сімейний лікар",K518*L516,0)))</f>
        <v>0</v>
      </c>
      <c r="L516" s="542"/>
      <c r="M516" s="767"/>
      <c r="N516" s="169">
        <f>IF($B$515="Лікар-педіатр",N518*S516,IF($B$515="Лікар-терапевт","х",IF($B$515="Лікар загальної практики - сімейний лікар",N518*S516,0)))</f>
        <v>0</v>
      </c>
      <c r="O516" s="169">
        <f>IF($B$515="Лікар-педіатр",O518*S516,IF($B$515="Лікар-терапевт","х",IF($B$515="Лікар загальної практики - сімейний лікар",O518*S516,0)))</f>
        <v>0</v>
      </c>
      <c r="P516" s="169">
        <f>IF($B$515="Лікар-педіатр","x",IF($B$515="Лікар-терапевт",P518*S516,IF($B$515="Лікар загальної практики - сімейний лікар",P518*S516,0)))</f>
        <v>0</v>
      </c>
      <c r="Q516" s="169">
        <f>IF($B$515="Лікар-педіатр","x",IF($B$515="Лікар-терапевт",Q518*S516,IF($B$515="Лікар загальної практики - сімейний лікар",Q518*S516,0)))</f>
        <v>0</v>
      </c>
      <c r="R516" s="169">
        <f>IF($B$515="Лікар-педіатр","x",IF($B$515="Лікар-терапевт",R518*S516,IF($B$515="Лікар загальної практики - сімейний лікар",R518*S516,0)))</f>
        <v>0</v>
      </c>
      <c r="S516" s="542"/>
      <c r="T516" s="767"/>
      <c r="U516" s="169">
        <f>IF($B$515="Лікар-педіатр",U518*Z516,IF($B$515="Лікар-терапевт","х",IF($B$515="Лікар загальної практики - сімейний лікар",U518*Z516,0)))</f>
        <v>0</v>
      </c>
      <c r="V516" s="169">
        <f>IF($B$515="Лікар-педіатр",V518*Z516,IF($B$515="Лікар-терапевт","х",IF($B$515="Лікар загальної практики - сімейний лікар",V518*Z516,0)))</f>
        <v>0</v>
      </c>
      <c r="W516" s="169">
        <f>IF($B$515="Лікар-педіатр","x",IF($B$515="Лікар-терапевт",W518*Z516,IF($B$515="Лікар загальної практики - сімейний лікар",W518*Z516,0)))</f>
        <v>0</v>
      </c>
      <c r="X516" s="169">
        <f>IF($B$515="Лікар-педіатр","x",IF($B$515="Лікар-терапевт",X518*Z516,IF($B$515="Лікар загальної практики - сімейний лікар",X518*Z516,0)))</f>
        <v>0</v>
      </c>
      <c r="Y516" s="169">
        <f>IF($B$515="Лікар-педіатр","x",IF($B$515="Лікар-терапевт",Y518*Z516,IF($B$515="Лікар загальної практики - сімейний лікар",Y518*Z516,0)))</f>
        <v>0</v>
      </c>
      <c r="Z516" s="542"/>
      <c r="AA516" s="767"/>
      <c r="AB516" s="169">
        <f>IF($B$515="Лікар-педіатр",AB518*AG516,IF($B$515="Лікар-терапевт","х",IF($B$515="Лікар загальної практики - сімейний лікар",AB518*AG516,0)))</f>
        <v>0</v>
      </c>
      <c r="AC516" s="169">
        <f>IF($B$515="Лікар-педіатр",AC518*AG516,IF($B$515="Лікар-терапевт","х",IF($B$515="Лікар загальної практики - сімейний лікар",AC518*AG516,0)))</f>
        <v>0</v>
      </c>
      <c r="AD516" s="169">
        <f>IF($B$515="Лікар-педіатр","x",IF($B$515="Лікар-терапевт",AD518*AG516,IF($B$515="Лікар загальної практики - сімейний лікар",AD518*AG516,0)))</f>
        <v>0</v>
      </c>
      <c r="AE516" s="169">
        <f>IF($B$515="Лікар-педіатр","x",IF($B$515="Лікар-терапевт",AE518*AG516,IF($B$515="Лікар загальної практики - сімейний лікар",AE518*AG516,0)))</f>
        <v>0</v>
      </c>
      <c r="AF516" s="169">
        <f>IF($B$515="Лікар-педіатр","x",IF($B$515="Лікар-терапевт",AF518*AG516,IF($B$515="Лікар загальної практики - сімейний лікар",AF518*AG516,0)))</f>
        <v>0</v>
      </c>
      <c r="AG516" s="542"/>
      <c r="AH516" s="767"/>
      <c r="AI516" s="171"/>
      <c r="AJ516" s="771"/>
      <c r="AK516" s="774"/>
      <c r="AL516" s="774"/>
      <c r="AM516" s="761"/>
      <c r="AN516" s="779"/>
      <c r="AO516" s="779"/>
      <c r="AP516" s="779"/>
      <c r="AQ516" s="779"/>
      <c r="AR516" s="782"/>
    </row>
    <row r="517" spans="1:44" s="92" customFormat="1" ht="31.15" hidden="1" customHeight="1" x14ac:dyDescent="0.25">
      <c r="A517" s="213"/>
      <c r="B517" s="763"/>
      <c r="C517" s="764"/>
      <c r="D517" s="765"/>
      <c r="E517" s="765"/>
      <c r="F517" s="214" t="s">
        <v>424</v>
      </c>
      <c r="G517" s="172">
        <f>IF(B515="Лікар загальної практики - сімейний лікар"," ",IF(B515="Лікар-педіатр"," ",IF(B515="Лікар-терапевт","х",0)))</f>
        <v>0</v>
      </c>
      <c r="H517" s="172">
        <f>IF(B515="Лікар загальної практики - сімейний лікар"," ",IF(B515="Лікар-педіатр"," ",IF(B515="Лікар-терапевт","х",0)))</f>
        <v>0</v>
      </c>
      <c r="I517" s="172">
        <f>IF(B515="Лікар загальної практики - сімейний лікар"," ",IF(B515="Лікар-педіатр","х",IF(B515="Лікар-терапевт"," ",0)))</f>
        <v>0</v>
      </c>
      <c r="J517" s="172">
        <f>IF(B515="Лікар загальної практики - сімейний лікар"," ",IF(B515="Лікар-педіатр","х",IF(B515="Лікар-терапевт"," ",0)))</f>
        <v>0</v>
      </c>
      <c r="K517" s="172">
        <f>IF(B515="Лікар загальної практики - сімейний лікар"," ",IF(B515="Лікар-педіатр","х",IF(B515="Лікар-терапевт"," ",0)))</f>
        <v>0</v>
      </c>
      <c r="L517" s="173">
        <f>SUM(G517:K517)</f>
        <v>0</v>
      </c>
      <c r="M517" s="767"/>
      <c r="N517" s="172">
        <f>IF(B515="Лікар загальної практики - сімейний лікар"," ",IF(B515="Лікар-педіатр"," ",IF(B515="Лікар-терапевт","х",0)))</f>
        <v>0</v>
      </c>
      <c r="O517" s="172">
        <f>IF(B515="Лікар загальної практики - сімейний лікар"," ",IF(B515="Лікар-педіатр"," ",IF(B515="Лікар-терапевт","х",0)))</f>
        <v>0</v>
      </c>
      <c r="P517" s="172">
        <f>IF(B515="Лікар загальної практики - сімейний лікар"," ",IF(B515="Лікар-педіатр","х",IF(B515="Лікар-терапевт"," ",0)))</f>
        <v>0</v>
      </c>
      <c r="Q517" s="172">
        <f>IF(B515="Лікар загальної практики - сімейний лікар"," ",IF(B515="Лікар-педіатр","х",IF(B515="Лікар-терапевт"," ",0)))</f>
        <v>0</v>
      </c>
      <c r="R517" s="172">
        <f>IF(B515="Лікар загальної практики - сімейний лікар"," ",IF(B515="Лікар-педіатр","х",IF(B515="Лікар-терапевт"," ",0)))</f>
        <v>0</v>
      </c>
      <c r="S517" s="173">
        <f>SUM(N517:R517)</f>
        <v>0</v>
      </c>
      <c r="T517" s="767"/>
      <c r="U517" s="172">
        <f>IF(B515="Лікар загальної практики - сімейний лікар"," ",IF(B515="Лікар-педіатр"," ",IF(B515="Лікар-терапевт","х",0)))</f>
        <v>0</v>
      </c>
      <c r="V517" s="172">
        <f>IF(B515="Лікар загальної практики - сімейний лікар"," ",IF(B515="Лікар-педіатр"," ",IF(B515="Лікар-терапевт","х",0)))</f>
        <v>0</v>
      </c>
      <c r="W517" s="172">
        <f>IF(B515="Лікар загальної практики - сімейний лікар"," ",IF(B515="Лікар-педіатр","х",IF(B515="Лікар-терапевт"," ",0)))</f>
        <v>0</v>
      </c>
      <c r="X517" s="172">
        <f>IF(B515="Лікар загальної практики - сімейний лікар"," ",IF(B515="Лікар-педіатр","х",IF(B515="Лікар-терапевт"," ",0)))</f>
        <v>0</v>
      </c>
      <c r="Y517" s="172">
        <f>IF(B515="Лікар загальної практики - сімейний лікар"," ",IF(B515="Лікар-педіатр","х",IF(B515="Лікар-терапевт"," ",0)))</f>
        <v>0</v>
      </c>
      <c r="Z517" s="173">
        <f>SUM(U517:Y517)</f>
        <v>0</v>
      </c>
      <c r="AA517" s="767"/>
      <c r="AB517" s="172">
        <f>IF(B515="Лікар загальної практики - сімейний лікар"," ",IF(B515="Лікар-педіатр"," ",IF(B515="Лікар-терапевт","х",0)))</f>
        <v>0</v>
      </c>
      <c r="AC517" s="172">
        <f>IF(B515="Лікар загальної практики - сімейний лікар"," ",IF(B515="Лікар-педіатр"," ",IF(B515="Лікар-терапевт","х",0)))</f>
        <v>0</v>
      </c>
      <c r="AD517" s="172">
        <f>IF(B515="Лікар загальної практики - сімейний лікар"," ",IF(B515="Лікар-педіатр","х",IF(B515="Лікар-терапевт"," ",0)))</f>
        <v>0</v>
      </c>
      <c r="AE517" s="172">
        <f>IF(B515="Лікар загальної практики - сімейний лікар"," ",IF(B515="Лікар-педіатр","х",IF(B515="Лікар-терапевт"," ",0)))</f>
        <v>0</v>
      </c>
      <c r="AF517" s="172">
        <f>IF(B515="Лікар загальної практики - сімейний лікар"," ",IF(B515="Лікар-педіатр","х",IF(B515="Лікар-терапевт"," ",0)))</f>
        <v>0</v>
      </c>
      <c r="AG517" s="173">
        <f>SUM(AB517:AF517)</f>
        <v>0</v>
      </c>
      <c r="AH517" s="767"/>
      <c r="AI517" s="215"/>
      <c r="AJ517" s="771"/>
      <c r="AK517" s="774"/>
      <c r="AL517" s="774"/>
      <c r="AM517" s="761"/>
      <c r="AN517" s="779"/>
      <c r="AO517" s="779"/>
      <c r="AP517" s="779"/>
      <c r="AQ517" s="779"/>
      <c r="AR517" s="782"/>
    </row>
    <row r="518" spans="1:44" s="52" customFormat="1" ht="31.9" hidden="1" customHeight="1" thickBot="1" x14ac:dyDescent="0.3">
      <c r="A518" s="170"/>
      <c r="B518" s="763"/>
      <c r="C518" s="764"/>
      <c r="D518" s="765"/>
      <c r="E518" s="765"/>
      <c r="F518" s="209" t="s">
        <v>161</v>
      </c>
      <c r="G518" s="176">
        <f>IF($B$515="Лікар-педіатр",G517/L517,IF($B$515="Лікар-терапевт","х",IF($B$515="Лікар загальної практики - сімейний лікар",G517/L517,0)))</f>
        <v>0</v>
      </c>
      <c r="H518" s="176">
        <f>IF($B$515="Лікар-педіатр",H517/L517,IF($B$515="Лікар-терапевт","х",IF($B$515="Лікар загальної практики - сімейний лікар",H517/L517,0)))</f>
        <v>0</v>
      </c>
      <c r="I518" s="176">
        <f>IF($B$515="Лікар-педіатр","x",IF($B$515="Лікар-терапевт",I517/L517,IF($B$515="Лікар загальної практики - сімейний лікар",I517/L517,0)))</f>
        <v>0</v>
      </c>
      <c r="J518" s="176">
        <f>IF($B$515="Лікар-педіатр","x",IF($B$515="Лікар-терапевт",J517/L517,IF($B$515="Лікар загальної практики - сімейний лікар",J517/L517,0)))</f>
        <v>0</v>
      </c>
      <c r="K518" s="176">
        <f>IF($B$515="Лікар-педіатр","x",IF($B$515="Лікар-терапевт",K517/L517,IF($B$515="Лікар загальної практики - сімейний лікар",K517/L517,0)))</f>
        <v>0</v>
      </c>
      <c r="L518" s="176">
        <f>SUM(G518:K518)</f>
        <v>0</v>
      </c>
      <c r="M518" s="767"/>
      <c r="N518" s="176">
        <f>IF($B$515="Лікар-педіатр",N517/S517,IF($B$515="Лікар-терапевт","х",IF($B$515="Лікар загальної практики - сімейний лікар",N517/S517,0)))</f>
        <v>0</v>
      </c>
      <c r="O518" s="176">
        <f>IF($B$515="Лікар-педіатр",O517/S517,IF($B$515="Лікар-терапевт","х",IF($B$515="Лікар загальної практики - сімейний лікар",O517/S517,0)))</f>
        <v>0</v>
      </c>
      <c r="P518" s="176">
        <f>IF($B$515="Лікар-педіатр","x",IF($B$515="Лікар-терапевт",P517/S517,IF($B$515="Лікар загальної практики - сімейний лікар",P517/S517,0)))</f>
        <v>0</v>
      </c>
      <c r="Q518" s="176">
        <f>IF($B$515="Лікар-педіатр","x",IF($B$515="Лікар-терапевт",Q517/S517,IF($B$515="Лікар загальної практики - сімейний лікар",Q517/S517,0)))</f>
        <v>0</v>
      </c>
      <c r="R518" s="176">
        <f>IF($B$515="Лікар-педіатр","x",IF($B$515="Лікар-терапевт",R517/S517,IF($B$515="Лікар загальної практики - сімейний лікар",R517/S517,0)))</f>
        <v>0</v>
      </c>
      <c r="S518" s="176">
        <f>SUM(N518:R518)</f>
        <v>0</v>
      </c>
      <c r="T518" s="767"/>
      <c r="U518" s="176">
        <f>IF($B$515="Лікар-педіатр",U517/Z517,IF($B$515="Лікар-терапевт","х",IF($B$515="Лікар загальної практики - сімейний лікар",U517/Z517,0)))</f>
        <v>0</v>
      </c>
      <c r="V518" s="176">
        <f>IF($B$515="Лікар-педіатр",V517/Z517,IF($B$515="Лікар-терапевт","х",IF($B$515="Лікар загальної практики - сімейний лікар",V517/Z517,0)))</f>
        <v>0</v>
      </c>
      <c r="W518" s="176">
        <f>IF($B$515="Лікар-педіатр","x",IF($B$515="Лікар-терапевт",W517/Z517,IF($B$515="Лікар загальної практики - сімейний лікар",W517/Z517,0)))</f>
        <v>0</v>
      </c>
      <c r="X518" s="176">
        <f>IF($B$515="Лікар-педіатр","x",IF($B$515="Лікар-терапевт",X517/Z517,IF($B$515="Лікар загальної практики - сімейний лікар",X517/Z517,0)))</f>
        <v>0</v>
      </c>
      <c r="Y518" s="176">
        <f>IF($B$515="Лікар-педіатр","x",IF($B$515="Лікар-терапевт",Y517/Z517,IF($B$515="Лікар загальної практики - сімейний лікар",Y517/Z517,0)))</f>
        <v>0</v>
      </c>
      <c r="Z518" s="176">
        <f>SUM(U518:Y518)</f>
        <v>0</v>
      </c>
      <c r="AA518" s="767"/>
      <c r="AB518" s="176">
        <f>IF($B$515="Лікар-педіатр",AB517/AG517,IF($B$515="Лікар-терапевт","х",IF($B$515="Лікар загальної практики - сімейний лікар",AB517/AG517,0)))</f>
        <v>0</v>
      </c>
      <c r="AC518" s="176">
        <f>IF($B$515="Лікар-педіатр",AC517/AG517,IF($B$515="Лікар-терапевт","х",IF($B$515="Лікар загальної практики - сімейний лікар",AC517/AG517,0)))</f>
        <v>0</v>
      </c>
      <c r="AD518" s="176">
        <f>IF($B$515="Лікар-педіатр","x",IF($B$515="Лікар-терапевт",AD517/AG517,IF($B$515="Лікар загальної практики - сімейний лікар",AD517/AG517,0)))</f>
        <v>0</v>
      </c>
      <c r="AE518" s="176">
        <f>IF($B$515="Лікар-педіатр","x",IF($B$515="Лікар-терапевт",AE517/AG517,IF($B$515="Лікар загальної практики - сімейний лікар",AE517/AG517,0)))</f>
        <v>0</v>
      </c>
      <c r="AF518" s="176">
        <f>IF($B$515="Лікар-педіатр","x",IF($B$515="Лікар-терапевт",AF517/AG517,IF($B$515="Лікар загальної практики - сімейний лікар",AF517/AG517,0)))</f>
        <v>0</v>
      </c>
      <c r="AG518" s="176">
        <f>SUM(AB518:AF518)</f>
        <v>0</v>
      </c>
      <c r="AH518" s="767"/>
      <c r="AI518" s="174"/>
      <c r="AJ518" s="771"/>
      <c r="AK518" s="774"/>
      <c r="AL518" s="774"/>
      <c r="AM518" s="761"/>
      <c r="AN518" s="779"/>
      <c r="AO518" s="779"/>
      <c r="AP518" s="779"/>
      <c r="AQ518" s="779"/>
      <c r="AR518" s="782"/>
    </row>
    <row r="519" spans="1:44" s="52" customFormat="1" ht="45" hidden="1" customHeight="1" thickBot="1" x14ac:dyDescent="0.3">
      <c r="A519" s="170"/>
      <c r="B519" s="763"/>
      <c r="C519" s="764"/>
      <c r="D519" s="765"/>
      <c r="E519" s="766"/>
      <c r="F519" s="177" t="s">
        <v>425</v>
      </c>
      <c r="G519" s="178">
        <f>IF($B$515="Лікар загальної практики - сімейний лікар",AVERAGE(G515:G517),IF($B$515="Лікар-педіатр",AVERAGE(G515:G517),IF($B$515="Лікар-терапевт","х",0)))</f>
        <v>0</v>
      </c>
      <c r="H519" s="178">
        <f>IF($B$515="Лікар загальної практики - сімейний лікар",AVERAGE(H515:H517),IF($B$515="Лікар-педіатр",AVERAGE(H515:H517),IF($B$515="Лікар-терапевт","х",0)))</f>
        <v>0</v>
      </c>
      <c r="I519" s="178">
        <f>IF($B$515="Лікар загальної практики - сімейний лікар",AVERAGE(I515:I517),IF($B$515="Лікар-педіатр","x",IF($B$515="Лікар-терапевт",AVERAGE(I515:I517),0)))</f>
        <v>0</v>
      </c>
      <c r="J519" s="178">
        <f>IF($B$515="Лікар загальної практики - сімейний лікар",AVERAGE(J515:J517),IF($B$515="Лікар-педіатр","x",IF($B$515="Лікар-терапевт",AVERAGE(J515:J517),0)))</f>
        <v>0</v>
      </c>
      <c r="K519" s="178">
        <f>IF($B$515="Лікар загальної практики - сімейний лікар",AVERAGE(K515:K517),IF($B$515="Лікар-педіатр","x",IF($B$515="Лікар-терапевт",AVERAGE(K515:K517),0)))</f>
        <v>0</v>
      </c>
      <c r="L519" s="179">
        <f>SUM(G519:K519)</f>
        <v>0</v>
      </c>
      <c r="M519" s="768"/>
      <c r="N519" s="178">
        <f>IF($B$515="Лікар загальної практики - сімейний лікар",AVERAGE(N515:N517),IF($B$515="Лікар-педіатр",AVERAGE(N515:N517),IF($B$515="Лікар-терапевт","х",0)))</f>
        <v>0</v>
      </c>
      <c r="O519" s="178">
        <f>IF($B$515="Лікар загальної практики - сімейний лікар",AVERAGE(O515:O517),IF($B$515="Лікар-педіатр",AVERAGE(O515:O517),IF($B$515="Лікар-терапевт","х",0)))</f>
        <v>0</v>
      </c>
      <c r="P519" s="178">
        <f>IF($B$515="Лікар загальної практики - сімейний лікар",AVERAGE(P515:P517),IF($B$515="Лікар-педіатр","x",IF($B$515="Лікар-терапевт",AVERAGE(P515:P517),0)))</f>
        <v>0</v>
      </c>
      <c r="Q519" s="178">
        <f>IF($B$515="Лікар загальної практики - сімейний лікар",AVERAGE(Q515:Q517),IF($B$515="Лікар-педіатр","x",IF($B$515="Лікар-терапевт",AVERAGE(Q515:Q517),0)))</f>
        <v>0</v>
      </c>
      <c r="R519" s="178">
        <f>IF($B$515="Лікар загальної практики - сімейний лікар",AVERAGE(R515:R517),IF($B$515="Лікар-педіатр","x",IF($B$515="Лікар-терапевт",AVERAGE(R515:R517),0)))</f>
        <v>0</v>
      </c>
      <c r="S519" s="179">
        <f>SUM(N519:R519)</f>
        <v>0</v>
      </c>
      <c r="T519" s="768"/>
      <c r="U519" s="178">
        <f>IF($B$515="Лікар загальної практики - сімейний лікар",AVERAGE(U515:U517),IF($B$515="Лікар-педіатр",AVERAGE(U515:U517),IF($B$515="Лікар-терапевт","х",0)))</f>
        <v>0</v>
      </c>
      <c r="V519" s="178">
        <f>IF($B$515="Лікар загальної практики - сімейний лікар",AVERAGE(V515:V517),IF($B$515="Лікар-педіатр",AVERAGE(V515:V517),IF($B$515="Лікар-терапевт","х",0)))</f>
        <v>0</v>
      </c>
      <c r="W519" s="178">
        <f>IF($B$515="Лікар загальної практики - сімейний лікар",AVERAGE(W515:W517),IF($B$515="Лікар-педіатр","x",IF($B$515="Лікар-терапевт",AVERAGE(W515:W517),0)))</f>
        <v>0</v>
      </c>
      <c r="X519" s="178">
        <f>IF($B$515="Лікар загальної практики - сімейний лікар",AVERAGE(X515:X517),IF($B$515="Лікар-педіатр","x",IF($B$515="Лікар-терапевт",AVERAGE(X515:X517),0)))</f>
        <v>0</v>
      </c>
      <c r="Y519" s="178">
        <f>IF($B$515="Лікар загальної практики - сімейний лікар",AVERAGE(Y515:Y517),IF($B$515="Лікар-педіатр","x",IF($B$515="Лікар-терапевт",AVERAGE(Y515:Y517),0)))</f>
        <v>0</v>
      </c>
      <c r="Z519" s="179">
        <f>SUM(U519:Y519)</f>
        <v>0</v>
      </c>
      <c r="AA519" s="768"/>
      <c r="AB519" s="178">
        <f>IF($B$515="Лікар загальної практики - сімейний лікар",AVERAGE(AB515:AB517),IF($B$515="Лікар-педіатр",AVERAGE(AB515:AB517),IF($B$515="Лікар-терапевт","х",0)))</f>
        <v>0</v>
      </c>
      <c r="AC519" s="178">
        <f>IF($B$515="Лікар загальної практики - сімейний лікар",AVERAGE(AC515:AC517),IF($B$515="Лікар-педіатр",AVERAGE(AC515:AC517),IF($B$515="Лікар-терапевт","х",0)))</f>
        <v>0</v>
      </c>
      <c r="AD519" s="178">
        <f>IF($B$515="Лікар загальної практики - сімейний лікар",AVERAGE(AD515:AD517),IF($B$515="Лікар-педіатр","x",IF($B$515="Лікар-терапевт",AVERAGE(AD515:AD517),0)))</f>
        <v>0</v>
      </c>
      <c r="AE519" s="178">
        <f>IF($B$515="Лікар загальної практики - сімейний лікар",AVERAGE(AE515:AE517),IF($B$515="Лікар-педіатр","x",IF($B$515="Лікар-терапевт",AVERAGE(AE515:AE517),0)))</f>
        <v>0</v>
      </c>
      <c r="AF519" s="178">
        <f>IF($B$515="Лікар загальної практики - сімейний лікар",AVERAGE(AF515:AF517),IF($B$515="Лікар-педіатр","x",IF($B$515="Лікар-терапевт",AVERAGE(AF515:AF517),0)))</f>
        <v>0</v>
      </c>
      <c r="AG519" s="179">
        <f>SUM(AB519:AF519)</f>
        <v>0</v>
      </c>
      <c r="AH519" s="769"/>
      <c r="AI519" s="174"/>
      <c r="AJ519" s="771"/>
      <c r="AK519" s="774"/>
      <c r="AL519" s="774"/>
      <c r="AM519" s="762"/>
      <c r="AN519" s="780"/>
      <c r="AO519" s="780"/>
      <c r="AP519" s="780"/>
      <c r="AQ519" s="780"/>
      <c r="AR519" s="783"/>
    </row>
    <row r="520" spans="1:44" s="52" customFormat="1" ht="40.5" hidden="1" x14ac:dyDescent="0.25">
      <c r="A520" s="170"/>
      <c r="B520" s="763"/>
      <c r="C520" s="764"/>
      <c r="D520" s="765"/>
      <c r="E520" s="765"/>
      <c r="F520" s="210" t="str">
        <f>IF(B515="Лікар-педіатр",Законод!$C$17,IF(B515="Лікар загальної практики - сімейний лікар",Законод!$C$21,IF(B515="Лікар-терапевт",Законод!$C$25,"х")))</f>
        <v>х</v>
      </c>
      <c r="G520" s="181">
        <f>IF($B$515="Лікар загальної практики - сімейний лікар",IF(L519&lt;=Законод!$C$22,G519,Законод!$C$22*'01_Доходи'!G518),IF($B$515="Лікар-педіатр",IF(L519&lt;=Законод!$C$18,G519,Законод!$C$18*'01_Доходи'!G518),IF($B$515="Лікар-терапевт","x",0)))</f>
        <v>0</v>
      </c>
      <c r="H520" s="181">
        <f>IF($B$515="Лікар загальної практики - сімейний лікар",IF(L519&lt;=Законод!$C$22,H519,Законод!$C$22*'01_Доходи'!H518),IF($B$515="Лікар-педіатр",IF(L519&lt;=Законод!$C$18,H519,Законод!$C$18*'01_Доходи'!H518),IF($B$515="Лікар-терапевт","x",0)))</f>
        <v>0</v>
      </c>
      <c r="I520" s="181">
        <f>IF($B$515="Лікар загальної практики - сімейний лікар",IF(L519&lt;=Законод!$C$22,I519,Законод!$C$22*'01_Доходи'!I518),IF($B$515="Лікар-педіатр","x",IF($B$515="Лікар-терапевт",IF(L519&lt;=Законод!$C$26,I519,Законод!$C$26*'01_Доходи'!I518),0)))</f>
        <v>0</v>
      </c>
      <c r="J520" s="181">
        <f>IF($B$515="Лікар загальної практики - сімейний лікар",IF(L519&lt;=Законод!$C$22,J519,Законод!$C$22*'01_Доходи'!J518),IF($B$515="Лікар-педіатр","x",IF($B$515="Лікар-терапевт",IF(L519&lt;=Законод!$C$26,J519,Законод!$C$26*'01_Доходи'!J518),0)))</f>
        <v>0</v>
      </c>
      <c r="K520" s="181">
        <f>IF($B$515="Лікар загальної практики - сімейний лікар",IF(L519&lt;=Законод!$C$22,K519,Законод!$C$22*'01_Доходи'!K518),IF($B$515="Лікар-педіатр","x",IF($B$515="Лікар-терапевт",IF(L519&lt;=Законод!$C$26,K519,Законод!$C$26*'01_Доходи'!K518),0)))</f>
        <v>0</v>
      </c>
      <c r="L520" s="182">
        <f>SUM(G520:K520)</f>
        <v>0</v>
      </c>
      <c r="M520" s="767"/>
      <c r="N520" s="181">
        <f>IF($B$515="Лікар загальної практики - сімейний лікар",IF(S519&lt;=Законод!$C$22,N519,Законод!$C$22*'01_Доходи'!N518),IF($B$515="Лікар-педіатр",IF(S519&lt;=Законод!$C$18,N519,Законод!$C$18*'01_Доходи'!N518),IF($B$515="Лікар-терапевт","x",0)))</f>
        <v>0</v>
      </c>
      <c r="O520" s="181">
        <f>IF($B$515="Лікар загальної практики - сімейний лікар",IF(S519&lt;=Законод!$C$22,O519,Законод!$C$22*'01_Доходи'!O518),IF($B$515="Лікар-педіатр",IF(S519&lt;=Законод!$C$18,O519,Законод!$C$18*'01_Доходи'!O518),IF($B$515="Лікар-терапевт","x",0)))</f>
        <v>0</v>
      </c>
      <c r="P520" s="181">
        <f>IF($B$515="Лікар загальної практики - сімейний лікар",IF(S519&lt;=Законод!$C$22,P519,Законод!$C$22*'01_Доходи'!P518),IF($B$515="Лікар-педіатр","x",IF($B$515="Лікар-терапевт",IF(S519&lt;=Законод!$C$26,P519,Законод!$C$26*'01_Доходи'!P518),0)))</f>
        <v>0</v>
      </c>
      <c r="Q520" s="181">
        <f>IF($B$515="Лікар загальної практики - сімейний лікар",IF(S519&lt;=Законод!$C$22,Q519,Законод!$C$22*'01_Доходи'!Q518),IF($B$515="Лікар-педіатр","x",IF($B$515="Лікар-терапевт",IF(S519&lt;=Законод!$C$26,Q519,Законод!$C$26*'01_Доходи'!Q518),0)))</f>
        <v>0</v>
      </c>
      <c r="R520" s="181">
        <f>IF($B$515="Лікар загальної практики - сімейний лікар",IF(S519&lt;=Законод!$C$22,R519,Законод!$C$22*'01_Доходи'!R518),IF($B$515="Лікар-педіатр","x",IF($B$515="Лікар-терапевт",IF(S519&lt;=Законод!$C$26,R519,Законод!$C$26*'01_Доходи'!R518),0)))</f>
        <v>0</v>
      </c>
      <c r="S520" s="182">
        <f>SUM(N520:R520)</f>
        <v>0</v>
      </c>
      <c r="T520" s="767"/>
      <c r="U520" s="181">
        <f>IF($B$515="Лікар загальної практики - сімейний лікар",IF(Z519&lt;=Законод!$C$22,U519,Законод!$C$22*'01_Доходи'!U518),IF($B$515="Лікар-педіатр",IF(Z519&lt;=Законод!$C$18,U519,Законод!$C$18*'01_Доходи'!U518),IF($B$515="Лікар-терапевт","x",0)))</f>
        <v>0</v>
      </c>
      <c r="V520" s="181">
        <f>IF($B$515="Лікар загальної практики - сімейний лікар",IF(Z519&lt;=Законод!$C$22,V519,Законод!$C$22*'01_Доходи'!V518),IF($B$515="Лікар-педіатр",IF(Z519&lt;=Законод!$C$18,V519,Законод!$C$18*'01_Доходи'!V518),IF($B$515="Лікар-терапевт","x",0)))</f>
        <v>0</v>
      </c>
      <c r="W520" s="181">
        <f>IF($B$515="Лікар загальної практики - сімейний лікар",IF(Z519&lt;=Законод!$C$22,W519,Законод!$C$22*'01_Доходи'!W518),IF($B$515="Лікар-педіатр","x",IF($B$515="Лікар-терапевт",IF(Z519&lt;=Законод!$C$26,W519,Законод!$C$26*'01_Доходи'!W518),0)))</f>
        <v>0</v>
      </c>
      <c r="X520" s="181">
        <f>IF($B$515="Лікар загальної практики - сімейний лікар",IF(Z519&lt;=Законод!$C$22,X519,Законод!$C$22*'01_Доходи'!X518),IF($B$515="Лікар-педіатр","x",IF($B$515="Лікар-терапевт",IF(Z519&lt;=Законод!$C$26,X519,Законод!$C$26*'01_Доходи'!X518),0)))</f>
        <v>0</v>
      </c>
      <c r="Y520" s="181">
        <f>IF($B$515="Лікар загальної практики - сімейний лікар",IF(Z519&lt;=Законод!$C$22,Y519,Законод!$C$22*'01_Доходи'!Y518),IF($B$515="Лікар-педіатр","x",IF($B$515="Лікар-терапевт",IF(Z519&lt;=Законод!$C$26,Y519,Законод!$C$26*'01_Доходи'!Y518),0)))</f>
        <v>0</v>
      </c>
      <c r="Z520" s="182">
        <f>SUM(U520:Y520)</f>
        <v>0</v>
      </c>
      <c r="AA520" s="767"/>
      <c r="AB520" s="181">
        <f>IF($B$515="Лікар загальної практики - сімейний лікар",IF(AG519&lt;=Законод!$C$22,AB519,Законод!$C$22*'01_Доходи'!AB518),IF($B$515="Лікар-педіатр",IF(AG519&lt;=Законод!$C$18,AB519,Законод!$C$18*'01_Доходи'!AB518),IF($B$515="Лікар-терапевт","x",0)))</f>
        <v>0</v>
      </c>
      <c r="AC520" s="181">
        <f>IF($B$515="Лікар загальної практики - сімейний лікар",IF(AG519&lt;=Законод!$C$22,AC519,Законод!$C$22*'01_Доходи'!AC518),IF($B$515="Лікар-педіатр",IF(AG519&lt;=Законод!$C$18,AC519,Законод!$C$18*'01_Доходи'!AC518),IF($B$515="Лікар-терапевт","x",0)))</f>
        <v>0</v>
      </c>
      <c r="AD520" s="181">
        <f>IF($B$515="Лікар загальної практики - сімейний лікар",IF(AG519&lt;=Законод!$C$22,AD519,Законод!$C$22*'01_Доходи'!AD518),IF($B$515="Лікар-педіатр","x",IF($B$515="Лікар-терапевт",IF(AG519&lt;=Законод!$C$26,AD519,Законод!$C$26*'01_Доходи'!AD518),0)))</f>
        <v>0</v>
      </c>
      <c r="AE520" s="181">
        <f>IF($B$515="Лікар загальної практики - сімейний лікар",IF(AG519&lt;=Законод!$C$22,AE519,Законод!$C$22*'01_Доходи'!AE518),IF($B$515="Лікар-педіатр","x",IF($B$515="Лікар-терапевт",IF(AG519&lt;=Законод!$C$26,AE519,Законод!$C$26*'01_Доходи'!AE518),0)))</f>
        <v>0</v>
      </c>
      <c r="AF520" s="181">
        <f>IF($B$515="Лікар загальної практики - сімейний лікар",IF(AG519&lt;=Законод!$C$22,AF519,Законод!$C$22*'01_Доходи'!AF518),IF($B$515="Лікар-педіатр","x",IF($B$515="Лікар-терапевт",IF(AG519&lt;=Законод!$C$26,AF519,Законод!$C$26*'01_Доходи'!AF518),0)))</f>
        <v>0</v>
      </c>
      <c r="AG520" s="182">
        <f>SUM(AB520:AF520)</f>
        <v>0</v>
      </c>
      <c r="AH520" s="767"/>
      <c r="AI520" s="174"/>
      <c r="AJ520" s="771"/>
      <c r="AK520" s="774"/>
      <c r="AL520" s="774"/>
      <c r="AM520" s="318" t="s">
        <v>186</v>
      </c>
      <c r="AN520" s="183">
        <f>IF(B515="Лікар загальної практики - сімейний лікар",G520*Законод!$C$11+'01_Доходи'!H520*Законод!$D$11+'01_Доходи'!I520*Законод!$E$11+'01_Доходи'!J520*Законод!$F$11+'01_Доходи'!K520*Законод!$G$11,IF(B515="Лікар-педіатр",G520*Законод!$C$11+'01_Доходи'!H520*Законод!$D$11,IF(B515="Лікар-терапевт",'01_Доходи'!I520*Законод!$E$11+'01_Доходи'!J520*Законод!$F$11+'01_Доходи'!K520*Законод!$G$11,0)))</f>
        <v>0</v>
      </c>
      <c r="AO520" s="183">
        <f>IF(B515="Лікар загальної практики - сімейний лікар",N520*Законод!$C$11+'01_Доходи'!O520*Законод!$D$11+'01_Доходи'!P520*Законод!$E$11+'01_Доходи'!Q520*Законод!$F$11+'01_Доходи'!R520*Законод!$G$11,IF(B515="Лікар-педіатр",N520*Законод!$C$11+'01_Доходи'!O520*Законод!$D$11,IF(B515="Лікар-терапевт",'01_Доходи'!P520*Законод!$E$11+'01_Доходи'!Q520*Законод!$F$11+'01_Доходи'!R520*Законод!$G$11,0)))</f>
        <v>0</v>
      </c>
      <c r="AP520" s="183">
        <f>IF(B515="Лікар загальної практики - сімейний лікар",U520*Законод!$C$11+'01_Доходи'!V520*Законод!$D$11+'01_Доходи'!W520*Законод!$E$11+'01_Доходи'!X520*Законод!$F$11+'01_Доходи'!Y520*Законод!$G$11,IF(B515="Лікар-педіатр",U520*Законод!$C$11+'01_Доходи'!V520*Законод!$D$11,IF(B515="Лікар-терапевт",'01_Доходи'!W520*Законод!$E$11+'01_Доходи'!X520*Законод!$F$11+'01_Доходи'!Y520*Законод!$G$11,0)))</f>
        <v>0</v>
      </c>
      <c r="AQ520" s="183">
        <f>IF(B515="Лікар загальної практики - сімейний лікар",AB520*Законод!$C$11+'01_Доходи'!AC520*Законод!$D$11+'01_Доходи'!AD520*Законод!$E$11+'01_Доходи'!AE520*Законод!$F$11+'01_Доходи'!AF520*Законод!$G$11,IF(B515="Лікар-педіатр",AB520*Законод!$C$11+'01_Доходи'!AC520*Законод!$D$11,IF(B515="Лікар-терапевт",'01_Доходи'!AD520*Законод!$E$11+'01_Доходи'!AE520*Законод!$F$11+'01_Доходи'!AF520*Законод!$G$11,0)))</f>
        <v>0</v>
      </c>
      <c r="AR520" s="184">
        <f>SUM(AN520:AQ520)</f>
        <v>0</v>
      </c>
    </row>
    <row r="521" spans="1:44" s="52" customFormat="1" ht="31.9" hidden="1" customHeight="1" x14ac:dyDescent="0.25">
      <c r="A521" s="170"/>
      <c r="B521" s="763"/>
      <c r="C521" s="764"/>
      <c r="D521" s="765"/>
      <c r="E521" s="765"/>
      <c r="F521" s="211" t="str">
        <f>IF(B515="Лікар-педіатр",Законод!$E$17,IF(B515="Лікар загальної практики - сімейний лікар",Законод!$E$21,IF(B515="Лікар-терапевт",Законод!$E$25,"х")))</f>
        <v>х</v>
      </c>
      <c r="G521" s="776" t="s">
        <v>158</v>
      </c>
      <c r="H521" s="776"/>
      <c r="I521" s="776"/>
      <c r="J521" s="776"/>
      <c r="K521" s="776"/>
      <c r="L521" s="169">
        <f>IF($B$515="Лікар загальної практики - сімейний лікар",IF(L519&lt;Законод!$C$22,0,(IF(AND(L519&gt;=Законод!$E$22,L519&lt;=Законод!$E$23),L519-Законод!$C$22,IF('01_Доходи'!L519&gt;=Законод!$F$22,Законод!$E$24,0)))),IF($B$515="Лікар-педіатр",IF(L519&lt;Законод!$C$18,0,(IF(AND(L519&gt;=Законод!$E$18,L519&lt;=Законод!$E$19),L519-Законод!$C$18,IF('01_Доходи'!L519&gt;=Законод!$F$18,Законод!$E$20,0)))),IF($B$515="Лікар-терапевт",IF(L519&lt;Законод!$C$26,0,(IF(AND(L519&gt;=Законод!$E$26,L519&lt;=Законод!$E$27),L519-Законод!$C$26,IF('01_Доходи'!L519&gt;=Законод!$F$26,Законод!$E$28,0)))),0)))</f>
        <v>0</v>
      </c>
      <c r="M521" s="767"/>
      <c r="N521" s="776" t="s">
        <v>158</v>
      </c>
      <c r="O521" s="776"/>
      <c r="P521" s="776"/>
      <c r="Q521" s="776"/>
      <c r="R521" s="776"/>
      <c r="S521" s="169">
        <f>IF($B$515="Лікар загальної практики - сімейний лікар",IF(S519&lt;Законод!$C$22,0,(IF(AND(S519&gt;=Законод!$E$22,S519&lt;=Законод!$E$23),S519-Законод!$C$22,IF('01_Доходи'!S519&gt;=Законод!$F$22,Законод!$E$24,0)))),IF($B$515="Лікар-педіатр",IF(S519&lt;Законод!$C$18,0,(IF(AND(S519&gt;=Законод!$E$18,S519&lt;=Законод!$E$19),S519-Законод!$C$18,IF('01_Доходи'!S519&gt;=Законод!$F$18,Законод!$E$20,0)))),IF($B$515="Лікар-терапевт",IF(S519&lt;Законод!$C$26,0,(IF(AND(S519&gt;=Законод!$E$26,S519&lt;=Законод!$E$27),S519-Законод!$C$26,IF('01_Доходи'!S519&gt;=Законод!$F$26,Законод!$E$28,0)))),0)))</f>
        <v>0</v>
      </c>
      <c r="T521" s="767"/>
      <c r="U521" s="776" t="s">
        <v>158</v>
      </c>
      <c r="V521" s="776"/>
      <c r="W521" s="776"/>
      <c r="X521" s="776"/>
      <c r="Y521" s="776"/>
      <c r="Z521" s="169">
        <f>IF($B$515="Лікар загальної практики - сімейний лікар",IF(Z519&lt;Законод!$C$22,0,(IF(AND(Z519&gt;=Законод!$E$22,Z519&lt;=Законод!$E$23),Z519-Законод!$C$22,IF('01_Доходи'!Z519&gt;=Законод!$F$22,Законод!$E$24,0)))),IF($B$515="Лікар-педіатр",IF(Z519&lt;Законод!$C$18,0,(IF(AND(Z519&gt;=Законод!$E$18,Z519&lt;=Законод!$E$19),Z519-Законод!$C$18,IF('01_Доходи'!Z519&gt;=Законод!$F$18,Законод!$E$20,0)))),IF($B$515="Лікар-терапевт",IF(Z519&lt;Законод!$C$26,0,(IF(AND(Z519&gt;=Законод!$E$26,Z519&lt;=Законод!$E$27),Z519-Законод!$C$26,IF('01_Доходи'!Z519&gt;=Законод!$F$26,Законод!$E$28,0)))),0)))</f>
        <v>0</v>
      </c>
      <c r="AA521" s="767"/>
      <c r="AB521" s="776" t="s">
        <v>158</v>
      </c>
      <c r="AC521" s="776"/>
      <c r="AD521" s="776"/>
      <c r="AE521" s="776"/>
      <c r="AF521" s="776"/>
      <c r="AG521" s="169">
        <f>IF($B$515="Лікар загальної практики - сімейний лікар",IF(AG519&lt;Законод!$C$22,0,(IF(AND(AG519&gt;=Законод!$E$22,AG519&lt;=Законод!$E$23),AG519-Законод!$C$22,IF('01_Доходи'!AG519&gt;=Законод!$F$22,Законод!$E$24,0)))),IF($B$515="Лікар-педіатр",IF(AG519&lt;Законод!$C$18,0,(IF(AND(AG519&gt;=Законод!$E$18,AG519&lt;=Законод!$E$19),AG519-Законод!$C$18,IF('01_Доходи'!AG519&gt;=Законод!$F$18,Законод!$E$20,0)))),IF($B$515="Лікар-терапевт",IF(AG519&lt;Законод!$C$26,0,(IF(AND(AG519&gt;=Законод!$E$26,AG519&lt;=Законод!$E$27),AG519-Законод!$C$26,IF('01_Доходи'!AG519&gt;=Законод!$F$26,Законод!$E$28,0)))),0)))</f>
        <v>0</v>
      </c>
      <c r="AH521" s="767"/>
      <c r="AI521" s="174"/>
      <c r="AJ521" s="771"/>
      <c r="AK521" s="774"/>
      <c r="AL521" s="774"/>
      <c r="AM521" s="757" t="s">
        <v>187</v>
      </c>
      <c r="AN521" s="183">
        <f>IF(B515="Лікар загальної практики - сімейний лікар",L521*Законод!$C$9/4*Законод!$E$16,IF(B515="Лікар-педіатр",L521*Законод!$C$9/4*Законод!$E$16,IF(B515="Лікар-терапевт",L521*Законод!$C$9/4*Законод!$E$16,0)))</f>
        <v>0</v>
      </c>
      <c r="AO521" s="183">
        <f>IF(B515="Лікар загальної практики - сімейний лікар",S521*Законод!$C$9/4*Законод!$E$16,IF(B515="Лікар-педіатр",S521*Законод!$C$9/4*Законод!$E$16,IF(B515="Лікар-терапевт",S521*Законод!$C$9/4*Законод!$E$16,0)))</f>
        <v>0</v>
      </c>
      <c r="AP521" s="183">
        <f>IF(B515="Лікар загальної практики - сімейний лікар",Z521*Законод!$C$9/4*Законод!$E$16,IF(B515="Лікар-педіатр",Z521*Законод!$C$9/4*Законод!$E$16,IF(B515="Лікар-терапевт",Z521*Законод!$C$9/4*Законод!$E$16,0)))</f>
        <v>0</v>
      </c>
      <c r="AQ521" s="183">
        <f>IF(B515="Лікар загальної практики - сімейний лікар",AG521*Законод!$C$9/4*Законод!$E$16,IF(B515="Лікар-педіатр",AG521*Законод!$C$9/4*Законод!$E$16,IF(B515="Лікар-терапевт",AG521*Законод!$C$9/4*Законод!$E$16,0)))</f>
        <v>0</v>
      </c>
      <c r="AR521" s="184">
        <f>SUM(AN521:AQ521)</f>
        <v>0</v>
      </c>
    </row>
    <row r="522" spans="1:44" s="52" customFormat="1" ht="31.9" hidden="1" customHeight="1" x14ac:dyDescent="0.25">
      <c r="A522" s="170"/>
      <c r="B522" s="763"/>
      <c r="C522" s="764"/>
      <c r="D522" s="765"/>
      <c r="E522" s="765"/>
      <c r="F522" s="211" t="str">
        <f>IF(B515="Лікар-педіатр",Законод!$F$17,IF(B515="Лікар загальної практики - сімейний лікар",Законод!$F$21,IF(B515="Лікар-терапевт",Законод!$F$25,"х")))</f>
        <v>х</v>
      </c>
      <c r="G522" s="776" t="s">
        <v>158</v>
      </c>
      <c r="H522" s="776"/>
      <c r="I522" s="776"/>
      <c r="J522" s="776"/>
      <c r="K522" s="776"/>
      <c r="L522" s="169">
        <f>IF($B$515="Лікар загальної практики - сімейний лікар",IF(L519&lt;Законод!$C$22,0,(IF(AND(L519&gt;=Законод!$F$22,L519&lt;=Законод!$F$23),L519-Законод!$E$23,IF('01_Доходи'!L519&gt;=Законод!$G$22,Законод!$F$24,0)))),IF($B$515="Лікар-педіатр",IF(L519&lt;Законод!$C$18,0,(IF(AND(L519&gt;=Законод!$F$18,L519&lt;=Законод!$F$19),L519-Законод!$E$19,IF('01_Доходи'!L519&gt;=Законод!$G$18,Законод!$F$20,0)))),IF($B$515="Лікар-терапевт",IF(L519&lt;Законод!$C$26,0,(IF(AND(L519&gt;=Законод!$F$26,L519&lt;=Законод!$F$27),L519-Законод!$E$27,IF('01_Доходи'!L519&gt;=Законод!$G$26,Законод!$F$28,0)))),0)))</f>
        <v>0</v>
      </c>
      <c r="M522" s="767"/>
      <c r="N522" s="776" t="s">
        <v>158</v>
      </c>
      <c r="O522" s="776"/>
      <c r="P522" s="776"/>
      <c r="Q522" s="776"/>
      <c r="R522" s="776"/>
      <c r="S522" s="169">
        <f>IF($B$515="Лікар загальної практики - сімейний лікар",IF(S519&lt;Законод!$C$22,0,(IF(AND(S519&gt;=Законод!$F$22,S519&lt;=Законод!$F$23),S519-Законод!$E$23,IF('01_Доходи'!S519&gt;=Законод!$G$22,Законод!$F$24,0)))),IF($B$515="Лікар-педіатр",IF(S519&lt;Законод!$C$18,0,(IF(AND(S519&gt;=Законод!$F$18,S519&lt;=Законод!$F$19),S519-Законод!$E$19,IF('01_Доходи'!S519&gt;=Законод!$G$18,Законод!$F$20,0)))),IF($B$515="Лікар-терапевт",IF(S519&lt;Законод!$C$26,0,(IF(AND(S519&gt;=Законод!$F$26,S519&lt;=Законод!$F$27),S519-Законод!$E$27,IF('01_Доходи'!S519&gt;=Законод!$G$26,Законод!$F$28,0)))),0)))</f>
        <v>0</v>
      </c>
      <c r="T522" s="767"/>
      <c r="U522" s="776" t="s">
        <v>158</v>
      </c>
      <c r="V522" s="776"/>
      <c r="W522" s="776"/>
      <c r="X522" s="776"/>
      <c r="Y522" s="776"/>
      <c r="Z522" s="169">
        <f>IF($B$515="Лікар загальної практики - сімейний лікар",IF(Z519&lt;Законод!$C$22,0,(IF(AND(Z519&gt;=Законод!$F$22,Z519&lt;=Законод!$F$23),Z519-Законод!$E$23,IF('01_Доходи'!Z519&gt;=Законод!$G$22,Законод!$F$24,0)))),IF($B$515="Лікар-педіатр",IF(Z519&lt;Законод!$C$18,0,(IF(AND(Z519&gt;=Законод!$F$18,Z519&lt;=Законод!$F$19),Z519-Законод!$E$19,IF('01_Доходи'!Z519&gt;=Законод!$G$18,Законод!$F$20,0)))),IF($B$515="Лікар-терапевт",IF(Z519&lt;Законод!$C$26,0,(IF(AND(Z519&gt;=Законод!$F$26,Z519&lt;=Законод!$F$27),Z519-Законод!$E$27,IF('01_Доходи'!Z519&gt;=Законод!$G$26,Законод!$F$28,0)))),0)))</f>
        <v>0</v>
      </c>
      <c r="AA522" s="767"/>
      <c r="AB522" s="776" t="s">
        <v>158</v>
      </c>
      <c r="AC522" s="776"/>
      <c r="AD522" s="776"/>
      <c r="AE522" s="776"/>
      <c r="AF522" s="776"/>
      <c r="AG522" s="169">
        <f>IF($B$515="Лікар загальної практики - сімейний лікар",IF(AG519&lt;Законод!$C$22,0,(IF(AND(AG519&gt;=Законод!$F$22,AG519&lt;=Законод!$F$23),AG519-Законод!$E$23,IF('01_Доходи'!AG519&gt;=Законод!$G$22,Законод!$F$24,0)))),IF($B$515="Лікар-педіатр",IF(AG519&lt;Законод!$C$18,0,(IF(AND(AG519&gt;=Законод!$F$18,AG519&lt;=Законод!$F$19),AG519-Законод!$E$19,IF('01_Доходи'!AG519&gt;=Законод!$G$18,Законод!$F$20,0)))),IF($B$515="Лікар-терапевт",IF(AG519&lt;Законод!$C$26,0,(IF(AND(AG519&gt;=Законод!$F$26,AG519&lt;=Законод!$F$27),AG519-Законод!$E$27,IF('01_Доходи'!AG519&gt;=Законод!$G$26,Законод!$F$28,0)))),0)))</f>
        <v>0</v>
      </c>
      <c r="AH522" s="767"/>
      <c r="AI522" s="174"/>
      <c r="AJ522" s="771"/>
      <c r="AK522" s="774"/>
      <c r="AL522" s="774"/>
      <c r="AM522" s="758"/>
      <c r="AN522" s="183">
        <f>IF(B515="Лікар загальної практики - сімейний лікар",L522*Законод!$C$9/4*Законод!$F$16,IF(B515="Лікар-педіатр",L522*Законод!$C$9/4*Законод!$F$16,IF(B515="Лікар-терапевт",L522*Законод!$C$9/4*Законод!$F$16,0)))</f>
        <v>0</v>
      </c>
      <c r="AO522" s="183">
        <f>IF(B515="Лікар загальної практики - сімейний лікар",S522*Законод!$C$9/4*Законод!$F$16,IF(B515="Лікар-педіатр",S522*Законод!$C$9/4*Законод!$F$16,IF(B515="Лікар-терапевт",S522*Законод!$C$9/4*Законод!$F$16,0)))</f>
        <v>0</v>
      </c>
      <c r="AP522" s="183">
        <f>IF(B515="Лікар загальної практики - сімейний лікар",Z522*Законод!$C$9/4*Законод!$F$16,IF(B515="Лікар-педіатр",Z522*Законод!$C$9/4*Законод!$F$16,IF(B515="Лікар-терапевт",Z522*Законод!$C$9/4*Законод!$F$16,0)))</f>
        <v>0</v>
      </c>
      <c r="AQ522" s="183">
        <f>IF(B515="Лікар загальної практики - сімейний лікар",AG522*Законод!$C$9/4*Законод!$F$16,IF(B515="Лікар-педіатр",AG522*Законод!$C$9/4*Законод!$F$16,IF(B515="Лікар-терапевт",AG522*Законод!$C$9/4*Законод!$F$16,0)))</f>
        <v>0</v>
      </c>
      <c r="AR522" s="184">
        <f>SUM(AN522:AQ522)</f>
        <v>0</v>
      </c>
    </row>
    <row r="523" spans="1:44" s="52" customFormat="1" ht="31.9" hidden="1" customHeight="1" x14ac:dyDescent="0.25">
      <c r="A523" s="170"/>
      <c r="B523" s="763"/>
      <c r="C523" s="764"/>
      <c r="D523" s="765"/>
      <c r="E523" s="765"/>
      <c r="F523" s="211" t="str">
        <f>IF(B515="Лікар-педіатр",Законод!$G$17,IF(B515="Лікар загальної практики - сімейний лікар",Законод!$G$21,IF(B515="Лікар-терапевт",Законод!$G$25,"х")))</f>
        <v>х</v>
      </c>
      <c r="G523" s="776" t="s">
        <v>158</v>
      </c>
      <c r="H523" s="776"/>
      <c r="I523" s="776"/>
      <c r="J523" s="776"/>
      <c r="K523" s="776"/>
      <c r="L523" s="169">
        <f>IF($B$515="Лікар загальної практики - сімейний лікар",IF(L519&lt;Законод!$C$22,0,(IF(AND(L519&gt;=Законод!$G$22,L519&lt;=Законод!$G$23),L519-Законод!$F$23,IF('01_Доходи'!L519&gt;=Законод!$H$22,Законод!$G$24,0)))),IF($B$515="Лікар-педіатр",IF(L519&lt;Законод!$C$18,0,(IF(AND(L519&gt;=Законод!$G$18,L519&lt;=Законод!$G$19),L519-Законод!$F$19,IF('01_Доходи'!L519&gt;=Законод!$H$18,Законод!$G$20,0)))),IF($B$515="Лікар-терапевт",IF(L519&lt;Законод!$C$26,0,(IF(AND(L519&gt;=Законод!$G$26,L519&lt;=Законод!$G$27),L519-Законод!$F$27,IF('01_Доходи'!L519&gt;=Законод!$H$26,Законод!$G$28,0)))),0)))</f>
        <v>0</v>
      </c>
      <c r="M523" s="767"/>
      <c r="N523" s="776" t="s">
        <v>158</v>
      </c>
      <c r="O523" s="776"/>
      <c r="P523" s="776"/>
      <c r="Q523" s="776"/>
      <c r="R523" s="776"/>
      <c r="S523" s="169">
        <f>IF($B$515="Лікар загальної практики - сімейний лікар",IF(S519&lt;Законод!$C$22,0,(IF(AND(S519&gt;=Законод!$G$22,S519&lt;=Законод!$G$23),S519-Законод!$F$23,IF('01_Доходи'!S519&gt;=Законод!$H$22,Законод!$G$24,0)))),IF($B$515="Лікар-педіатр",IF(S519&lt;Законод!$C$18,0,(IF(AND(S519&gt;=Законод!$G$18,S519&lt;=Законод!$G$19),S519-Законод!$F$19,IF('01_Доходи'!S519&gt;=Законод!$H$18,Законод!$G$20,0)))),IF($B$515="Лікар-терапевт",IF(S519&lt;Законод!$C$26,0,(IF(AND(S519&gt;=Законод!$G$26,S519&lt;=Законод!$G$27),S519-Законод!$F$27,IF('01_Доходи'!S519&gt;=Законод!$H$26,Законод!$G$28,0)))),0)))</f>
        <v>0</v>
      </c>
      <c r="T523" s="767"/>
      <c r="U523" s="776" t="s">
        <v>158</v>
      </c>
      <c r="V523" s="776"/>
      <c r="W523" s="776"/>
      <c r="X523" s="776"/>
      <c r="Y523" s="776"/>
      <c r="Z523" s="169">
        <f>IF($B$515="Лікар загальної практики - сімейний лікар",IF(Z519&lt;Законод!$C$22,0,(IF(AND(Z519&gt;=Законод!$G$22,Z519&lt;=Законод!$G$23),Z519-Законод!$F$23,IF('01_Доходи'!Z519&gt;=Законод!$H$22,Законод!$G$24,0)))),IF($B$515="Лікар-педіатр",IF(Z519&lt;Законод!$C$18,0,(IF(AND(Z519&gt;=Законод!$G$18,Z519&lt;=Законод!$G$19),Z519-Законод!$F$19,IF('01_Доходи'!Z519&gt;=Законод!$H$18,Законод!$G$20,0)))),IF($B$515="Лікар-терапевт",IF(Z519&lt;Законод!$C$26,0,(IF(AND(Z519&gt;=Законод!$G$26,Z519&lt;=Законод!$G$27),Z519-Законод!$F$27,IF('01_Доходи'!Z519&gt;=Законод!$H$26,Законод!$G$28,0)))),0)))</f>
        <v>0</v>
      </c>
      <c r="AA523" s="767"/>
      <c r="AB523" s="776" t="s">
        <v>158</v>
      </c>
      <c r="AC523" s="776"/>
      <c r="AD523" s="776"/>
      <c r="AE523" s="776"/>
      <c r="AF523" s="776"/>
      <c r="AG523" s="169">
        <f>IF($B$515="Лікар загальної практики - сімейний лікар",IF(AG519&lt;Законод!$C$22,0,(IF(AND(AG519&gt;=Законод!$G$22,AG519&lt;=Законод!$G$23),AG519-Законод!$F$23,IF('01_Доходи'!AG519&gt;=Законод!$H$22,Законод!$G$24,0)))),IF($B$515="Лікар-педіатр",IF(AG519&lt;Законод!$C$18,0,(IF(AND(AG519&gt;=Законод!$G$18,AG519&lt;=Законод!$G$19),AG519-Законод!$F$19,IF('01_Доходи'!AG519&gt;=Законод!$H$18,Законод!$G$20,0)))),IF($B$515="Лікар-терапевт",IF(AG519&lt;Законод!$C$26,0,(IF(AND(AG519&gt;=Законод!$G$26,AG519&lt;=Законод!$G$27),AG519-Законод!$F$27,IF('01_Доходи'!AG519&gt;=Законод!$H$26,Законод!$G$28,0)))),0)))</f>
        <v>0</v>
      </c>
      <c r="AH523" s="767"/>
      <c r="AI523" s="174"/>
      <c r="AJ523" s="771"/>
      <c r="AK523" s="774"/>
      <c r="AL523" s="774"/>
      <c r="AM523" s="758"/>
      <c r="AN523" s="183">
        <f>IF(B515="Лікар загальної практики - сімейний лікар",L523*Законод!$C$9/4*Законод!$G$16,IF(B515="Лікар-педіатр",L523*Законод!$C$9/4*Законод!$G$16,IF(B515="Лікар-терапевт",L523*Законод!$C$9/4*Законод!$G$16,0)))</f>
        <v>0</v>
      </c>
      <c r="AO523" s="183">
        <f>IF(B515="Лікар загальної практики - сімейний лікар",S523*Законод!$C$9/4*Законод!$G$16,IF(B515="Лікар-педіатр",S523*Законод!$C$9/4*Законод!$G$16,IF(B515="Лікар-терапевт",S523*Законод!$C$9/4*Законод!$G$16,0)))</f>
        <v>0</v>
      </c>
      <c r="AP523" s="183">
        <f>IF(B515="Лікар загальної практики - сімейний лікар",Z523*Законод!$C$9/4*Законод!$G$16,IF(B515="Лікар-педіатр",Z523*Законод!$C$9/4*Законод!$G$16,IF(B515="Лікар-терапевт",Z523*Законод!$C$9/4*Законод!$G$16,0)))</f>
        <v>0</v>
      </c>
      <c r="AQ523" s="183">
        <f>IF(B515="Лікар загальної практики - сімейний лікар",AG523*Законод!$C$9/4*Законод!$G$16,IF(B515="Лікар-педіатр",AG523*Законод!$C$9/4*Законод!$G$16,IF(B515="Лікар-терапевт",AG523*Законод!$C$9/4*Законод!$G$16,0)))</f>
        <v>0</v>
      </c>
      <c r="AR523" s="184">
        <f t="shared" ref="AR523" si="102">SUM(AN523:AQ523)</f>
        <v>0</v>
      </c>
    </row>
    <row r="524" spans="1:44" s="52" customFormat="1" ht="31.9" hidden="1" customHeight="1" x14ac:dyDescent="0.25">
      <c r="A524" s="170"/>
      <c r="B524" s="763"/>
      <c r="C524" s="764"/>
      <c r="D524" s="765"/>
      <c r="E524" s="765"/>
      <c r="F524" s="211" t="str">
        <f>IF(B515="Лікар-педіатр",Законод!$H$17,IF(B515="Лікар загальної практики - сімейний лікар",Законод!$H$21,IF(B515="Лікар-терапевт",Законод!$H$25,"х")))</f>
        <v>х</v>
      </c>
      <c r="G524" s="776" t="s">
        <v>158</v>
      </c>
      <c r="H524" s="776"/>
      <c r="I524" s="776"/>
      <c r="J524" s="776"/>
      <c r="K524" s="776"/>
      <c r="L524" s="169">
        <f>IF($B$515="Лікар загальної практики - сімейний лікар",IF(L519&lt;Законод!$C$22,0,(IF(AND(L519&gt;=Законод!$H$22,L519&lt;=Законод!$H$23),L519-Законод!$G$23,IF('01_Доходи'!L519&gt;=Законод!$I$22,Законод!$H$24,0)))),IF($B$515="Лікар-педіатр",IF(L519&lt;Законод!$C$18,0,(IF(AND(L519&gt;=Законод!$H$18,L519&lt;=Законод!$H$19),L519-Законод!$G$19,IF('01_Доходи'!L519&gt;=Законод!$I$18,Законод!$H$20,0)))),IF($B$515="Лікар-терапевт",IF(L519&lt;Законод!$C$26,0,(IF(AND(L519&gt;=Законод!$H$26,L519&lt;=Законод!$H$27),L519-Законод!$G$27,IF(L519&gt;=Законод!$I$26,Законод!$H$28,0)))),0)))</f>
        <v>0</v>
      </c>
      <c r="M524" s="767"/>
      <c r="N524" s="776" t="s">
        <v>158</v>
      </c>
      <c r="O524" s="776"/>
      <c r="P524" s="776"/>
      <c r="Q524" s="776"/>
      <c r="R524" s="776"/>
      <c r="S524" s="169">
        <f>IF($B$515="Лікар загальної практики - сімейний лікар",IF(S519&lt;Законод!$C$22,0,(IF(AND(S519&gt;=Законод!$H$22,S519&lt;=Законод!$H$23),S519-Законод!$G$23,IF('01_Доходи'!S519&gt;=Законод!$I$22,Законод!$H$24,0)))),IF($B$515="Лікар-педіатр",IF(S519&lt;Законод!$C$18,0,(IF(AND(S519&gt;=Законод!$H$18,S519&lt;=Законод!$H$19),S519-Законод!$G$19,IF('01_Доходи'!S519&gt;=Законод!$I$18,Законод!$H$20,0)))),IF($B$515="Лікар-терапевт",IF(S519&lt;Законод!$C$26,0,(IF(AND(S519&gt;=Законод!$H$26,S519&lt;=Законод!$H$27),S519-Законод!$G$27,IF(S519&gt;=Законод!$I$26,Законод!$H$28,0)))),0)))</f>
        <v>0</v>
      </c>
      <c r="T524" s="767"/>
      <c r="U524" s="776" t="s">
        <v>158</v>
      </c>
      <c r="V524" s="776"/>
      <c r="W524" s="776"/>
      <c r="X524" s="776"/>
      <c r="Y524" s="776"/>
      <c r="Z524" s="169">
        <f>IF($B$515="Лікар загальної практики - сімейний лікар",IF(Z519&lt;Законод!$C$22,0,(IF(AND(Z519&gt;=Законод!$H$22,Z519&lt;=Законод!$H$23),Z519-Законод!$G$23,IF('01_Доходи'!Z519&gt;=Законод!$I$22,Законод!$H$24,0)))),IF($B$515="Лікар-педіатр",IF(Z519&lt;Законод!$C$18,0,(IF(AND(Z519&gt;=Законод!$H$18,Z519&lt;=Законод!$H$19),Z519-Законод!$G$19,IF('01_Доходи'!Z519&gt;=Законод!$I$18,Законод!$H$20,0)))),IF($B$515="Лікар-терапевт",IF(Z519&lt;Законод!$C$26,0,(IF(AND(Z519&gt;=Законод!$H$26,Z519&lt;=Законод!$H$27),Z519-Законод!$G$27,IF(Z519&gt;=Законод!$I$26,Законод!$H$28,0)))),0)))</f>
        <v>0</v>
      </c>
      <c r="AA524" s="767"/>
      <c r="AB524" s="776" t="s">
        <v>158</v>
      </c>
      <c r="AC524" s="776"/>
      <c r="AD524" s="776"/>
      <c r="AE524" s="776"/>
      <c r="AF524" s="776"/>
      <c r="AG524" s="169">
        <f>IF($B$515="Лікар загальної практики - сімейний лікар",IF(AG519&lt;Законод!$C$22,0,(IF(AND(AG519&gt;=Законод!$H$22,AG519&lt;=Законод!$H$23),AG519-Законод!$G$23,IF('01_Доходи'!AG519&gt;=Законод!$I$22,Законод!$H$24,0)))),IF($B$515="Лікар-педіатр",IF(AG519&lt;Законод!$C$18,0,(IF(AND(AG519&gt;=Законод!$H$18,AG519&lt;=Законод!$H$19),AG519-Законод!$G$19,IF('01_Доходи'!AG519&gt;=Законод!$I$18,Законод!$H$20,0)))),IF($B$515="Лікар-терапевт",IF(AG519&lt;Законод!$C$26,0,(IF(AND(AG519&gt;=Законод!$H$26,AG519&lt;=Законод!$H$27),AG519-Законод!$G$27,IF(AG519&gt;=Законод!$I$26,Законод!$H$28,0)))),0)))</f>
        <v>0</v>
      </c>
      <c r="AH524" s="767"/>
      <c r="AI524" s="174"/>
      <c r="AJ524" s="771"/>
      <c r="AK524" s="774"/>
      <c r="AL524" s="774"/>
      <c r="AM524" s="758"/>
      <c r="AN524" s="183">
        <f>IF(B515="Лікар загальної практики - сімейний лікар",L524*Законод!$C$9/4*Законод!$H$16,IF(B515="Лікар-педіатр",L524*Законод!$C$9/4*Законод!$H$16,IF(B515="Лікар-терапевт",L524*Законод!$C$9/4*Законод!$H$16,0)))</f>
        <v>0</v>
      </c>
      <c r="AO524" s="183">
        <f>IF(B515="Лікар загальної практики - сімейний лікар",S524*Законод!$C$9/4*Законод!$H$16,IF(B515="Лікар-педіатр",S524*Законод!$C$9/4*Законод!$H$16,IF(B515="Лікар-терапевт",S524*Законод!$C$9/4*Законод!$H$16,0)))</f>
        <v>0</v>
      </c>
      <c r="AP524" s="183">
        <f>IF(B515="Лікар загальної практики - сімейний лікар",Z524*Законод!$C$9/4*Законод!$H$16,IF(B515="Лікар-педіатр",Z524*Законод!$C$9/4*Законод!$H$16,IF(B515="Лікар-терапевт",Z524*Законод!$C$9/4*Законод!$H$16,0)))</f>
        <v>0</v>
      </c>
      <c r="AQ524" s="183">
        <f>IF(B515="Лікар загальної практики - сімейний лікар",AG524*Законод!$C$9/4*Законод!$H$16,IF(B515="Лікар-педіатр",AG524*Законод!$C$9/4*Законод!$H$16,IF(B515="Лікар-терапевт",AG524*Законод!$C$9/4*Законод!$H$16,0)))</f>
        <v>0</v>
      </c>
      <c r="AR524" s="184">
        <f>SUM(AN524:AQ524)</f>
        <v>0</v>
      </c>
    </row>
    <row r="525" spans="1:44" s="52" customFormat="1" ht="31.9" hidden="1" customHeight="1" x14ac:dyDescent="0.25">
      <c r="A525" s="170"/>
      <c r="B525" s="763"/>
      <c r="C525" s="764"/>
      <c r="D525" s="765"/>
      <c r="E525" s="765"/>
      <c r="F525" s="211" t="str">
        <f>IF(B515="Лікар-педіатр",Законод!$I$17,IF(B515="Лікар загальної практики - сімейний лікар",Законод!$I$21,IF(B515="Лікар-терапевт",Законод!$I$25,"х")))</f>
        <v>х</v>
      </c>
      <c r="G525" s="776" t="s">
        <v>158</v>
      </c>
      <c r="H525" s="776"/>
      <c r="I525" s="776"/>
      <c r="J525" s="776"/>
      <c r="K525" s="776"/>
      <c r="L525" s="169">
        <f>IF($B$515="Лікар загальної практики - сімейний лікар",IF(L519&lt;Законод!$C$22,0,(IF(AND(L519&gt;=Законод!$I$22,L519&lt;=Законод!$I$23),L519-Законод!$H$23,IF('01_Доходи'!L519&gt;=Законод!$I$22,Законод!$I$24,0)))),IF($B$515="Лікар-педіатр",IF(L519&lt;Законод!$C$18,0,(IF(AND(L519&gt;=Законод!$I$18,L519&lt;=Законод!$I$19),L519-Законод!$H$19,IF('01_Доходи'!L519&gt;=Законод!$I$18,Законод!$H$20,0)))),IF($B$515="Лікар-терапевт",IF(L519&lt;Законод!$C$26,0,(IF(AND(L519&gt;=Законод!$I$26,L519&lt;=Законод!$I$27),L519-Законод!$H$27,IF('01_Доходи'!L519&gt;=Законод!$I$26,Законод!$H$28,0)))),0)))</f>
        <v>0</v>
      </c>
      <c r="M525" s="767"/>
      <c r="N525" s="776" t="s">
        <v>158</v>
      </c>
      <c r="O525" s="776"/>
      <c r="P525" s="776"/>
      <c r="Q525" s="776"/>
      <c r="R525" s="776"/>
      <c r="S525" s="169">
        <f>IF($B$515="Лікар загальної практики - сімейний лікар",IF(S519&lt;Законод!$C$22,0,(IF(AND(S519&gt;=Законод!$I$22,S519&lt;=Законод!$I$23),S519-Законод!$H$23,IF('01_Доходи'!S519&gt;=Законод!$I$22,Законод!$I$24,0)))),IF($B$515="Лікар-педіатр",IF(S519&lt;Законод!$C$18,0,(IF(AND(S519&gt;=Законод!$I$18,S519&lt;=Законод!$I$19),S519-Законод!$H$19,IF('01_Доходи'!S519&gt;=Законод!$I$18,Законод!$H$20,0)))),IF($B$515="Лікар-терапевт",IF(S519&lt;Законод!$C$26,0,(IF(AND(S519&gt;=Законод!$I$26,S519&lt;=Законод!$I$27),S519-Законод!$H$27,IF('01_Доходи'!S519&gt;=Законод!$I$26,Законод!$H$28,0)))),0)))</f>
        <v>0</v>
      </c>
      <c r="T525" s="767"/>
      <c r="U525" s="776" t="s">
        <v>158</v>
      </c>
      <c r="V525" s="776"/>
      <c r="W525" s="776"/>
      <c r="X525" s="776"/>
      <c r="Y525" s="776"/>
      <c r="Z525" s="169">
        <f>IF($B$515="Лікар загальної практики - сімейний лікар",IF(Z519&lt;Законод!$C$22,0,(IF(AND(Z519&gt;=Законод!$I$22,Z519&lt;=Законод!$I$23),Z519-Законод!$H$23,IF('01_Доходи'!Z519&gt;=Законод!$I$22,Законод!$I$24,0)))),IF($B$515="Лікар-педіатр",IF(Z519&lt;Законод!$C$18,0,(IF(AND(Z519&gt;=Законод!$I$18,Z519&lt;=Законод!$I$19),Z519-Законод!$H$19,IF('01_Доходи'!Z519&gt;=Законод!$I$18,Законод!$H$20,0)))),IF($B$515="Лікар-терапевт",IF(Z519&lt;Законод!$C$26,0,(IF(AND(Z519&gt;=Законод!$I$26,Z519&lt;=Законод!$I$27),Z519-Законод!$H$27,IF('01_Доходи'!Z519&gt;=Законод!$I$26,Законод!$H$28,0)))),0)))</f>
        <v>0</v>
      </c>
      <c r="AA525" s="767"/>
      <c r="AB525" s="776" t="s">
        <v>158</v>
      </c>
      <c r="AC525" s="776"/>
      <c r="AD525" s="776"/>
      <c r="AE525" s="776"/>
      <c r="AF525" s="776"/>
      <c r="AG525" s="169">
        <f>IF($B$515="Лікар загальної практики - сімейний лікар",IF(AG519&lt;Законод!$C$22,0,(IF(AND(AG519&gt;=Законод!$I$22,AG519&lt;=Законод!$I$23),AG519-Законод!$H$23,IF('01_Доходи'!AG519&gt;=Законод!$I$22,Законод!$I$24,0)))),IF($B$515="Лікар-педіатр",IF(AG519&lt;Законод!$C$18,0,(IF(AND(AG519&gt;=Законод!$I$18,AG519&lt;=Законод!$I$19),AG519-Законод!$H$19,IF('01_Доходи'!AG519&gt;=Законод!$I$18,Законод!$H$20,0)))),IF($B$515="Лікар-терапевт",IF(AG519&lt;Законод!$C$26,0,(IF(AND(AG519&gt;=Законод!$I$26,AG519&lt;=Законод!$I$27),AG519-Законод!$H$27,IF('01_Доходи'!AG519&gt;=Законод!$I$26,Законод!$H$28,0)))),0)))</f>
        <v>0</v>
      </c>
      <c r="AH525" s="767"/>
      <c r="AI525" s="174"/>
      <c r="AJ525" s="771"/>
      <c r="AK525" s="774"/>
      <c r="AL525" s="774"/>
      <c r="AM525" s="758"/>
      <c r="AN525" s="183">
        <f>IF(B515="Лікар загальної практики - сімейний лікар",L525*Законод!$C$9/4*Законод!$I$16,IF(B515="Лікар-педіатр",L525*Законод!$C$9/4*Законод!$I$16,IF(B515="Лікар-терапевт",L525*Законод!$C$9/4*Законод!$I$16,0)))</f>
        <v>0</v>
      </c>
      <c r="AO525" s="183">
        <f>IF(B515="Лікар загальної практики - сімейний лікар",S525*Законод!$C$9/4*Законод!$I$16,IF(B515="Лікар-педіатр",S525*Законод!$C$9/4*Законод!$I$16,IF(B515="Лікар-терапевт",S525*Законод!$C$9/4*Законод!$I$16,0)))</f>
        <v>0</v>
      </c>
      <c r="AP525" s="183">
        <f>IF(B515="Лікар загальної практики - сімейний лікар",Z525*Законод!$C$9/4*Законод!$I$16,IF(B515="Лікар-педіатр",Z525*Законод!$C$9/4*Законод!$I$16,IF(B515="Лікар-терапевт",Z525*Законод!$C$9/4*Законод!$I$16,0)))</f>
        <v>0</v>
      </c>
      <c r="AQ525" s="183">
        <f>IF(B515="Лікар загальної практики - сімейний лікар",AG525*Законод!$C$9/4*Законод!$I$16,IF(B515="Лікар-педіатр",AG525*Законод!$C$9/4*Законод!$I$16,IF(B515="Лікар-терапевт",AG525*Законод!$C$9/4*Законод!$I$16,0)))</f>
        <v>0</v>
      </c>
      <c r="AR525" s="184">
        <f>SUM(AN525:AQ525)</f>
        <v>0</v>
      </c>
    </row>
    <row r="526" spans="1:44" s="191" customFormat="1" ht="31.9" hidden="1" customHeight="1" thickBot="1" x14ac:dyDescent="0.3">
      <c r="A526" s="186"/>
      <c r="B526" s="763"/>
      <c r="C526" s="764"/>
      <c r="D526" s="765"/>
      <c r="E526" s="765"/>
      <c r="F526" s="212" t="str">
        <f>IF(B515="Лікар-педіатр",Законод!$J$17,IF(B515="Лікар загальної практики - сімейний лікар",Законод!$J$21,IF(B515="Лікар-терапевт",Законод!$J$25,"х")))</f>
        <v>х</v>
      </c>
      <c r="G526" s="777" t="s">
        <v>158</v>
      </c>
      <c r="H526" s="777"/>
      <c r="I526" s="777"/>
      <c r="J526" s="777"/>
      <c r="K526" s="777"/>
      <c r="L526" s="169">
        <f>IF($B$515="Лікар загальної практики - сімейний лікар",IF(L519&gt;=Законод!$J$22,'01_Доходи'!L519-('01_Доходи'!L520+'01_Доходи'!L521+'01_Доходи'!L522+'01_Доходи'!L523+'01_Доходи'!L524+'01_Доходи'!L525),0),IF($B$515="Лікар-педіатр",IF(L519&gt;=Законод!$J$18,'01_Доходи'!L519-('01_Доходи'!L520+'01_Доходи'!L521+'01_Доходи'!L522+'01_Доходи'!L523+'01_Доходи'!L524+'01_Доходи'!L525),0),IF($B$515="Лікар-терапевт",IF('01_Доходи'!L519&gt;=Законод!$J$26,L519-Законод!$I$27,0),0)))</f>
        <v>0</v>
      </c>
      <c r="M526" s="767"/>
      <c r="N526" s="777" t="s">
        <v>158</v>
      </c>
      <c r="O526" s="777"/>
      <c r="P526" s="777"/>
      <c r="Q526" s="777"/>
      <c r="R526" s="777"/>
      <c r="S526" s="169">
        <f>IF($B$515="Лікар загальної практики - сімейний лікар",IF(S519&gt;=Законод!$J$22,'01_Доходи'!S519-('01_Доходи'!S520+'01_Доходи'!S521+'01_Доходи'!S522+'01_Доходи'!S523+'01_Доходи'!S524+'01_Доходи'!S525),0),IF($B$515="Лікар-педіатр",IF(S519&gt;=Законод!$J$18,'01_Доходи'!S519-('01_Доходи'!S520+'01_Доходи'!S521+'01_Доходи'!S522+'01_Доходи'!S523+'01_Доходи'!S524+'01_Доходи'!S525),0),IF($B$515="Лікар-терапевт",IF('01_Доходи'!S519&gt;=Законод!$J$26,S519-Законод!$I$27,0),0)))</f>
        <v>0</v>
      </c>
      <c r="T526" s="767"/>
      <c r="U526" s="777" t="s">
        <v>158</v>
      </c>
      <c r="V526" s="777"/>
      <c r="W526" s="777"/>
      <c r="X526" s="777"/>
      <c r="Y526" s="777"/>
      <c r="Z526" s="169">
        <f>IF($B$515="Лікар загальної практики - сімейний лікар",IF(Z519&gt;=Законод!$J$22,'01_Доходи'!Z519-('01_Доходи'!Z520+'01_Доходи'!Z521+'01_Доходи'!Z522+'01_Доходи'!Z523+'01_Доходи'!Z524+'01_Доходи'!Z525),0),IF($B$515="Лікар-педіатр",IF(Z519&gt;=Законод!$J$18,'01_Доходи'!Z519-('01_Доходи'!Z520+'01_Доходи'!Z521+'01_Доходи'!Z522+'01_Доходи'!Z523+'01_Доходи'!Z524+'01_Доходи'!Z525),0),IF($B$515="Лікар-терапевт",IF('01_Доходи'!Z519&gt;=Законод!$J$26,Z519-Законод!$I$27,0),0)))</f>
        <v>0</v>
      </c>
      <c r="AA526" s="767"/>
      <c r="AB526" s="777" t="s">
        <v>158</v>
      </c>
      <c r="AC526" s="777"/>
      <c r="AD526" s="777"/>
      <c r="AE526" s="777"/>
      <c r="AF526" s="777"/>
      <c r="AG526" s="169">
        <f>IF($B$515="Лікар загальної практики - сімейний лікар",IF(AG519&gt;=Законод!$J$22,'01_Доходи'!AG519-('01_Доходи'!AG520+'01_Доходи'!AG521+'01_Доходи'!AG522+'01_Доходи'!AG523+'01_Доходи'!AG524+'01_Доходи'!AG525),0),IF($B$515="Лікар-педіатр",IF(AG519&gt;=Законод!$J$18,'01_Доходи'!AG519-('01_Доходи'!AG520+'01_Доходи'!AG521+'01_Доходи'!AG522+'01_Доходи'!AG523+'01_Доходи'!AG524+'01_Доходи'!AG525),0),IF($B$515="Лікар-терапевт",IF('01_Доходи'!AG519&gt;=Законод!$J$26,AG519-Законод!$I$27,0),0)))</f>
        <v>0</v>
      </c>
      <c r="AH526" s="767"/>
      <c r="AI526" s="188"/>
      <c r="AJ526" s="772"/>
      <c r="AK526" s="775"/>
      <c r="AL526" s="775"/>
      <c r="AM526" s="759"/>
      <c r="AN526" s="189">
        <f>IF(B515="Лікар загальної практики - сімейний лікар",L526*Законод!$C$9/4*Законод!$J$16,IF(B515="Лікар-педіатр",L526*Законод!$C$9/4*Законод!$J$16,IF(B515="Лікар-терапевт",L526*Законод!$C$9/4*Законод!$J$16,0)))</f>
        <v>0</v>
      </c>
      <c r="AO526" s="189">
        <f>IF(B515="Лікар загальної практики - сімейний лікар",S526*Законод!$C$9/4*Законод!$J$16,IF(B515="Лікар-педіатр",S526*Законод!$C$9/4*Законод!$J$16,IF(B515="Лікар-терапевт",S526*Законод!$C$9/4*Законод!$J$16,0)))</f>
        <v>0</v>
      </c>
      <c r="AP526" s="189">
        <f>IF(B515="Лікар загальної практики - сімейний лікар",S526*Законод!$C$9/4*Законод!$J$16,IF(B515="Лікар-педіатр",S526*Законод!$C$9/4*Законод!$J$16,IF(B515="Лікар-терапевт",S526*Законод!$C$9/4*Законод!$J$16,0)))</f>
        <v>0</v>
      </c>
      <c r="AQ526" s="189">
        <f>IF(B515="Лікар загальної практики - сімейний лікар",AG526*Законод!$C$9/4*Законод!$J$16,IF(B515="Лікар-педіатр",AG526*Законод!$C$9/4*Законод!$J$16,IF(B515="Лікар-терапевт",AG526*Законод!$C$9/4*Законод!$J$16,0)))</f>
        <v>0</v>
      </c>
      <c r="AR526" s="190">
        <f t="shared" ref="AR526" si="103">SUM(AN526:AQ526)</f>
        <v>0</v>
      </c>
    </row>
    <row r="527" spans="1:44" s="220" customFormat="1" ht="23.45" hidden="1" customHeight="1" thickBot="1" x14ac:dyDescent="0.3">
      <c r="A527" s="216"/>
      <c r="B527" s="217"/>
      <c r="C527" s="217"/>
      <c r="D527" s="217"/>
      <c r="E527" s="217"/>
      <c r="F527" s="218"/>
      <c r="G527" s="219"/>
      <c r="H527" s="219"/>
      <c r="L527" s="221"/>
      <c r="S527" s="221"/>
      <c r="Z527" s="221"/>
      <c r="AG527" s="221"/>
      <c r="AM527" s="222"/>
      <c r="AR527" s="223"/>
    </row>
    <row r="528" spans="1:44" s="164" customFormat="1" ht="24.6" hidden="1" customHeight="1" x14ac:dyDescent="0.3">
      <c r="A528" s="167">
        <f>A515+1</f>
        <v>39</v>
      </c>
      <c r="B528" s="763"/>
      <c r="C528" s="764"/>
      <c r="D528" s="765"/>
      <c r="E528" s="765"/>
      <c r="F528" s="207" t="s">
        <v>422</v>
      </c>
      <c r="G528" s="169">
        <f>IF($B$528="Лікар-педіатр",G531*L528,IF($B$528="Лікар-терапевт","х",IF($B$528="Лікар загальної практики - сімейний лікар",G531*L528,0)))</f>
        <v>0</v>
      </c>
      <c r="H528" s="169">
        <f>IF($B$528="Лікар-педіатр",H531*L528,IF($B$528="Лікар-терапевт","х",IF($B$528="Лікар загальної практики - сімейний лікар",H531*L528,0)))</f>
        <v>0</v>
      </c>
      <c r="I528" s="169">
        <f>IF($B$528="Лікар-педіатр","x",IF($B$528="Лікар-терапевт",I531*L528,IF($B$528="Лікар загальної практики - сімейний лікар",I531*L528,0)))</f>
        <v>0</v>
      </c>
      <c r="J528" s="169">
        <f>IF($B$528="Лікар-педіатр","x",IF($B$528="Лікар-терапевт",J531*L528,IF($B$528="Лікар загальної практики - сімейний лікар",J531*L528,0)))</f>
        <v>0</v>
      </c>
      <c r="K528" s="169">
        <f>IF($B$528="Лікар-педіатр","x",IF($B$528="Лікар-терапевт",K531*L528,IF($B$528="Лікар загальної практики - сімейний лікар",K531*L528,0)))</f>
        <v>0</v>
      </c>
      <c r="L528" s="542"/>
      <c r="M528" s="767"/>
      <c r="N528" s="169">
        <f>IF($B$528="Лікар-педіатр",N531*S528,IF($B$528="Лікар-терапевт","х",IF($B$528="Лікар загальної практики - сімейний лікар",N531*S528,0)))</f>
        <v>0</v>
      </c>
      <c r="O528" s="169">
        <f>IF($B$528="Лікар-педіатр",O531*S528,IF($B$528="Лікар-терапевт","х",IF($B$528="Лікар загальної практики - сімейний лікар",O531*S528,0)))</f>
        <v>0</v>
      </c>
      <c r="P528" s="169">
        <f>IF($B$528="Лікар-педіатр","x",IF($B$528="Лікар-терапевт",P531*S528,IF($B$528="Лікар загальної практики - сімейний лікар",P531*S528,0)))</f>
        <v>0</v>
      </c>
      <c r="Q528" s="169">
        <f>IF($B$528="Лікар-педіатр","x",IF($B$528="Лікар-терапевт",Q531*S528,IF($B$528="Лікар загальної практики - сімейний лікар",Q531*S528,0)))</f>
        <v>0</v>
      </c>
      <c r="R528" s="169">
        <f>IF($B$528="Лікар-педіатр","x",IF($B$528="Лікар-терапевт",R531*S528,IF($B$528="Лікар загальної практики - сімейний лікар",R531*S528,0)))</f>
        <v>0</v>
      </c>
      <c r="S528" s="542"/>
      <c r="T528" s="767"/>
      <c r="U528" s="169">
        <f>IF($B$528="Лікар-педіатр",U531*Z528,IF($B$528="Лікар-терапевт","х",IF($B$528="Лікар загальної практики - сімейний лікар",U531*Z528,0)))</f>
        <v>0</v>
      </c>
      <c r="V528" s="169">
        <f>IF($B$528="Лікар-педіатр",V531*Z528,IF($B$528="Лікар-терапевт","х",IF($B$528="Лікар загальної практики - сімейний лікар",V531*Z528,0)))</f>
        <v>0</v>
      </c>
      <c r="W528" s="169">
        <f>IF($B$528="Лікар-педіатр","x",IF($B$528="Лікар-терапевт",W531*Z528,IF($B$528="Лікар загальної практики - сімейний лікар",W531*Z528,0)))</f>
        <v>0</v>
      </c>
      <c r="X528" s="169">
        <f>IF($B$528="Лікар-педіатр","x",IF($B$528="Лікар-терапевт",X531*Z528,IF($B$528="Лікар загальної практики - сімейний лікар",X531*Z528,0)))</f>
        <v>0</v>
      </c>
      <c r="Y528" s="169">
        <f>IF($B$528="Лікар-педіатр","x",IF($B$528="Лікар-терапевт",Y531*Z528,IF($B$528="Лікар загальної практики - сімейний лікар",Y531*Z528,0)))</f>
        <v>0</v>
      </c>
      <c r="Z528" s="542"/>
      <c r="AA528" s="767"/>
      <c r="AB528" s="169">
        <f>IF($B$528="Лікар-педіатр",AB531*AG528,IF($B$528="Лікар-терапевт","х",IF($B$528="Лікар загальної практики - сімейний лікар",AB531*AG528,0)))</f>
        <v>0</v>
      </c>
      <c r="AC528" s="169">
        <f>IF($B$528="Лікар-педіатр",AC531*AG528,IF($B$528="Лікар-терапевт","х",IF($B$528="Лікар загальної практики - сімейний лікар",AC531*AG528,0)))</f>
        <v>0</v>
      </c>
      <c r="AD528" s="169">
        <f>IF($B$528="Лікар-педіатр","x",IF($B$528="Лікар-терапевт",AD531*AG528,IF($B$528="Лікар загальної практики - сімейний лікар",AD531*AG528,0)))</f>
        <v>0</v>
      </c>
      <c r="AE528" s="169">
        <f>IF($B$528="Лікар-педіатр","x",IF($B$528="Лікар-терапевт",AE531*AG528,IF($B$528="Лікар загальної практики - сімейний лікар",AE531*AG528,0)))</f>
        <v>0</v>
      </c>
      <c r="AF528" s="169">
        <f>IF($B$528="Лікар-педіатр","x",IF($B$528="Лікар-терапевт",AF531*AG528,IF($B$528="Лікар загальної практики - сімейний лікар",AF531*AG528,0)))</f>
        <v>0</v>
      </c>
      <c r="AG528" s="542"/>
      <c r="AH528" s="767"/>
      <c r="AI528" s="525">
        <f>A528</f>
        <v>39</v>
      </c>
      <c r="AJ528" s="770">
        <f>B528</f>
        <v>0</v>
      </c>
      <c r="AK528" s="773">
        <f>C528</f>
        <v>0</v>
      </c>
      <c r="AL528" s="773">
        <f>D528</f>
        <v>0</v>
      </c>
      <c r="AM528" s="760" t="s">
        <v>568</v>
      </c>
      <c r="AN528" s="778">
        <f>SUM(AN533:AN539)</f>
        <v>0</v>
      </c>
      <c r="AO528" s="778">
        <f>SUM(AO533:AO539)</f>
        <v>0</v>
      </c>
      <c r="AP528" s="778">
        <f>SUM(AP533:AP539)</f>
        <v>0</v>
      </c>
      <c r="AQ528" s="778">
        <f>SUM(AQ533:AQ539)</f>
        <v>0</v>
      </c>
      <c r="AR528" s="781">
        <f>SUM(AN528:AQ532)</f>
        <v>0</v>
      </c>
    </row>
    <row r="529" spans="1:44" s="52" customFormat="1" ht="28.15" hidden="1" customHeight="1" x14ac:dyDescent="0.25">
      <c r="A529" s="170"/>
      <c r="B529" s="763"/>
      <c r="C529" s="764"/>
      <c r="D529" s="765"/>
      <c r="E529" s="765"/>
      <c r="F529" s="207" t="s">
        <v>423</v>
      </c>
      <c r="G529" s="169">
        <f>IF($B$528="Лікар-педіатр",G531*L529,IF($B$528="Лікар-терапевт","х",IF($B$528="Лікар загальної практики - сімейний лікар",G531*L529,0)))</f>
        <v>0</v>
      </c>
      <c r="H529" s="169">
        <f>IF($B$528="Лікар-педіатр",H531*L529,IF($B$528="Лікар-терапевт","х",IF($B$528="Лікар загальної практики - сімейний лікар",H531*L529,0)))</f>
        <v>0</v>
      </c>
      <c r="I529" s="169">
        <f>IF($B$528="Лікар-педіатр","x",IF($B$528="Лікар-терапевт",I531*L529,IF($B$528="Лікар загальної практики - сімейний лікар",I531*L529,0)))</f>
        <v>0</v>
      </c>
      <c r="J529" s="169">
        <f>IF($B$528="Лікар-педіатр","x",IF($B$528="Лікар-терапевт",J531*L529,IF($B$528="Лікар загальної практики - сімейний лікар",J531*L529,0)))</f>
        <v>0</v>
      </c>
      <c r="K529" s="169">
        <f>IF($B$528="Лікар-педіатр","x",IF($B$528="Лікар-терапевт",K531*L529,IF($B$528="Лікар загальної практики - сімейний лікар",K531*L529,0)))</f>
        <v>0</v>
      </c>
      <c r="L529" s="542"/>
      <c r="M529" s="767"/>
      <c r="N529" s="169">
        <f>IF($B$528="Лікар-педіатр",N531*S529,IF($B$528="Лікар-терапевт","х",IF($B$528="Лікар загальної практики - сімейний лікар",N531*S529,0)))</f>
        <v>0</v>
      </c>
      <c r="O529" s="169">
        <f>IF($B$528="Лікар-педіатр",O531*S529,IF($B$528="Лікар-терапевт","х",IF($B$528="Лікар загальної практики - сімейний лікар",O531*S529,0)))</f>
        <v>0</v>
      </c>
      <c r="P529" s="169">
        <f>IF($B$528="Лікар-педіатр","x",IF($B$528="Лікар-терапевт",P531*S529,IF($B$528="Лікар загальної практики - сімейний лікар",P531*S529,0)))</f>
        <v>0</v>
      </c>
      <c r="Q529" s="169">
        <f>IF($B$528="Лікар-педіатр","x",IF($B$528="Лікар-терапевт",Q531*S529,IF($B$528="Лікар загальної практики - сімейний лікар",Q531*S529,0)))</f>
        <v>0</v>
      </c>
      <c r="R529" s="169">
        <f>IF($B$528="Лікар-педіатр","x",IF($B$528="Лікар-терапевт",R531*S529,IF($B$528="Лікар загальної практики - сімейний лікар",R531*S529,0)))</f>
        <v>0</v>
      </c>
      <c r="S529" s="542"/>
      <c r="T529" s="767"/>
      <c r="U529" s="169">
        <f>IF($B$528="Лікар-педіатр",U531*Z529,IF($B$528="Лікар-терапевт","х",IF($B$528="Лікар загальної практики - сімейний лікар",U531*Z529,0)))</f>
        <v>0</v>
      </c>
      <c r="V529" s="169">
        <f>IF($B$528="Лікар-педіатр",V531*Z529,IF($B$528="Лікар-терапевт","х",IF($B$528="Лікар загальної практики - сімейний лікар",V531*Z529,0)))</f>
        <v>0</v>
      </c>
      <c r="W529" s="169">
        <f>IF($B$528="Лікар-педіатр","x",IF($B$528="Лікар-терапевт",W531*Z529,IF($B$528="Лікар загальної практики - сімейний лікар",W531*Z529,0)))</f>
        <v>0</v>
      </c>
      <c r="X529" s="169">
        <f>IF($B$528="Лікар-педіатр","x",IF($B$528="Лікар-терапевт",X531*Z529,IF($B$528="Лікар загальної практики - сімейний лікар",X531*Z529,0)))</f>
        <v>0</v>
      </c>
      <c r="Y529" s="169">
        <f>IF($B$528="Лікар-педіатр","x",IF($B$528="Лікар-терапевт",Y531*Z529,IF($B$528="Лікар загальної практики - сімейний лікар",Y531*Z529,0)))</f>
        <v>0</v>
      </c>
      <c r="Z529" s="542"/>
      <c r="AA529" s="767"/>
      <c r="AB529" s="169">
        <f>IF($B$528="Лікар-педіатр",AB531*AG529,IF($B$528="Лікар-терапевт","х",IF($B$528="Лікар загальної практики - сімейний лікар",AB531*AG529,0)))</f>
        <v>0</v>
      </c>
      <c r="AC529" s="169">
        <f>IF($B$528="Лікар-педіатр",AC531*AG529,IF($B$528="Лікар-терапевт","х",IF($B$528="Лікар загальної практики - сімейний лікар",AC531*AG529,0)))</f>
        <v>0</v>
      </c>
      <c r="AD529" s="169">
        <f>IF($B$528="Лікар-педіатр","x",IF($B$528="Лікар-терапевт",AD531*AG529,IF($B$528="Лікар загальної практики - сімейний лікар",AD531*AG529,0)))</f>
        <v>0</v>
      </c>
      <c r="AE529" s="169">
        <f>IF($B$528="Лікар-педіатр","x",IF($B$528="Лікар-терапевт",AE531*AG529,IF($B$528="Лікар загальної практики - сімейний лікар",AE531*AG529,0)))</f>
        <v>0</v>
      </c>
      <c r="AF529" s="169">
        <f>IF($B$528="Лікар-педіатр","x",IF($B$528="Лікар-терапевт",AF531*AG529,IF($B$528="Лікар загальної практики - сімейний лікар",AF531*AG529,0)))</f>
        <v>0</v>
      </c>
      <c r="AG529" s="542"/>
      <c r="AH529" s="767"/>
      <c r="AI529" s="171"/>
      <c r="AJ529" s="771"/>
      <c r="AK529" s="774"/>
      <c r="AL529" s="774"/>
      <c r="AM529" s="761"/>
      <c r="AN529" s="779"/>
      <c r="AO529" s="779"/>
      <c r="AP529" s="779"/>
      <c r="AQ529" s="779"/>
      <c r="AR529" s="782"/>
    </row>
    <row r="530" spans="1:44" s="92" customFormat="1" ht="31.15" hidden="1" customHeight="1" x14ac:dyDescent="0.25">
      <c r="A530" s="213"/>
      <c r="B530" s="763"/>
      <c r="C530" s="764"/>
      <c r="D530" s="765"/>
      <c r="E530" s="765"/>
      <c r="F530" s="214" t="s">
        <v>424</v>
      </c>
      <c r="G530" s="172">
        <f>IF(B528="Лікар загальної практики - сімейний лікар"," ",IF(B528="Лікар-педіатр"," ",IF(B528="Лікар-терапевт","х",0)))</f>
        <v>0</v>
      </c>
      <c r="H530" s="172">
        <f>IF(B528="Лікар загальної практики - сімейний лікар"," ",IF(B528="Лікар-педіатр"," ",IF(B528="Лікар-терапевт","х",0)))</f>
        <v>0</v>
      </c>
      <c r="I530" s="172">
        <f>IF(B528="Лікар загальної практики - сімейний лікар"," ",IF(B528="Лікар-педіатр","х",IF(B528="Лікар-терапевт"," ",0)))</f>
        <v>0</v>
      </c>
      <c r="J530" s="172">
        <f>IF(B528="Лікар загальної практики - сімейний лікар"," ",IF(B528="Лікар-педіатр","х",IF(B528="Лікар-терапевт"," ",0)))</f>
        <v>0</v>
      </c>
      <c r="K530" s="172">
        <f>IF(B528="Лікар загальної практики - сімейний лікар"," ",IF(B528="Лікар-педіатр","х",IF(B528="Лікар-терапевт"," ",0)))</f>
        <v>0</v>
      </c>
      <c r="L530" s="173">
        <f>SUM(G530:K530)</f>
        <v>0</v>
      </c>
      <c r="M530" s="767"/>
      <c r="N530" s="172">
        <f>IF(B528="Лікар загальної практики - сімейний лікар"," ",IF(B528="Лікар-педіатр"," ",IF(B528="Лікар-терапевт","х",0)))</f>
        <v>0</v>
      </c>
      <c r="O530" s="172">
        <f>IF(B528="Лікар загальної практики - сімейний лікар"," ",IF(B528="Лікар-педіатр"," ",IF(B528="Лікар-терапевт","х",0)))</f>
        <v>0</v>
      </c>
      <c r="P530" s="172">
        <f>IF(B528="Лікар загальної практики - сімейний лікар"," ",IF(B528="Лікар-педіатр","х",IF(B528="Лікар-терапевт"," ",0)))</f>
        <v>0</v>
      </c>
      <c r="Q530" s="172">
        <f>IF(B528="Лікар загальної практики - сімейний лікар"," ",IF(B528="Лікар-педіатр","х",IF(B528="Лікар-терапевт"," ",0)))</f>
        <v>0</v>
      </c>
      <c r="R530" s="172">
        <f>IF(B528="Лікар загальної практики - сімейний лікар"," ",IF(B528="Лікар-педіатр","х",IF(B528="Лікар-терапевт"," ",0)))</f>
        <v>0</v>
      </c>
      <c r="S530" s="173">
        <f>SUM(N530:R530)</f>
        <v>0</v>
      </c>
      <c r="T530" s="767"/>
      <c r="U530" s="172">
        <f>IF(B528="Лікар загальної практики - сімейний лікар"," ",IF(B528="Лікар-педіатр"," ",IF(B528="Лікар-терапевт","х",0)))</f>
        <v>0</v>
      </c>
      <c r="V530" s="172">
        <f>IF(B528="Лікар загальної практики - сімейний лікар"," ",IF(B528="Лікар-педіатр"," ",IF(B528="Лікар-терапевт","х",0)))</f>
        <v>0</v>
      </c>
      <c r="W530" s="172">
        <f>IF(B528="Лікар загальної практики - сімейний лікар"," ",IF(B528="Лікар-педіатр","х",IF(B528="Лікар-терапевт"," ",0)))</f>
        <v>0</v>
      </c>
      <c r="X530" s="172">
        <f>IF(B528="Лікар загальної практики - сімейний лікар"," ",IF(B528="Лікар-педіатр","х",IF(B528="Лікар-терапевт"," ",0)))</f>
        <v>0</v>
      </c>
      <c r="Y530" s="172">
        <f>IF(B528="Лікар загальної практики - сімейний лікар"," ",IF(B528="Лікар-педіатр","х",IF(B528="Лікар-терапевт"," ",0)))</f>
        <v>0</v>
      </c>
      <c r="Z530" s="173">
        <f>SUM(U530:Y530)</f>
        <v>0</v>
      </c>
      <c r="AA530" s="767"/>
      <c r="AB530" s="172">
        <f>IF(B528="Лікар загальної практики - сімейний лікар"," ",IF(B528="Лікар-педіатр"," ",IF(B528="Лікар-терапевт","х",0)))</f>
        <v>0</v>
      </c>
      <c r="AC530" s="172">
        <f>IF(B528="Лікар загальної практики - сімейний лікар"," ",IF(B528="Лікар-педіатр"," ",IF(B528="Лікар-терапевт","х",0)))</f>
        <v>0</v>
      </c>
      <c r="AD530" s="172">
        <f>IF(B528="Лікар загальної практики - сімейний лікар"," ",IF(B528="Лікар-педіатр","х",IF(B528="Лікар-терапевт"," ",0)))</f>
        <v>0</v>
      </c>
      <c r="AE530" s="172">
        <f>IF(B528="Лікар загальної практики - сімейний лікар"," ",IF(B528="Лікар-педіатр","х",IF(B528="Лікар-терапевт"," ",0)))</f>
        <v>0</v>
      </c>
      <c r="AF530" s="172">
        <f>IF(B528="Лікар загальної практики - сімейний лікар"," ",IF(B528="Лікар-педіатр","х",IF(B528="Лікар-терапевт"," ",0)))</f>
        <v>0</v>
      </c>
      <c r="AG530" s="173">
        <f>SUM(AB530:AF530)</f>
        <v>0</v>
      </c>
      <c r="AH530" s="767"/>
      <c r="AI530" s="215"/>
      <c r="AJ530" s="771"/>
      <c r="AK530" s="774"/>
      <c r="AL530" s="774"/>
      <c r="AM530" s="761"/>
      <c r="AN530" s="779"/>
      <c r="AO530" s="779"/>
      <c r="AP530" s="779"/>
      <c r="AQ530" s="779"/>
      <c r="AR530" s="782"/>
    </row>
    <row r="531" spans="1:44" s="52" customFormat="1" ht="31.9" hidden="1" customHeight="1" thickBot="1" x14ac:dyDescent="0.3">
      <c r="A531" s="170"/>
      <c r="B531" s="763"/>
      <c r="C531" s="764"/>
      <c r="D531" s="765"/>
      <c r="E531" s="765"/>
      <c r="F531" s="209" t="s">
        <v>161</v>
      </c>
      <c r="G531" s="176">
        <f>IF($B$528="Лікар-педіатр",G530/L530,IF($B$528="Лікар-терапевт","х",IF($B$528="Лікар загальної практики - сімейний лікар",G530/L530,0)))</f>
        <v>0</v>
      </c>
      <c r="H531" s="176">
        <f>IF($B$528="Лікар-педіатр",H530/L530,IF($B$528="Лікар-терапевт","х",IF($B$528="Лікар загальної практики - сімейний лікар",H530/L530,0)))</f>
        <v>0</v>
      </c>
      <c r="I531" s="176">
        <f>IF($B$528="Лікар-педіатр","x",IF($B$528="Лікар-терапевт",I530/L530,IF($B$528="Лікар загальної практики - сімейний лікар",I530/L530,0)))</f>
        <v>0</v>
      </c>
      <c r="J531" s="176">
        <f>IF($B$528="Лікар-педіатр","x",IF($B$528="Лікар-терапевт",J530/L530,IF($B$528="Лікар загальної практики - сімейний лікар",J530/L530,0)))</f>
        <v>0</v>
      </c>
      <c r="K531" s="176">
        <f>IF($B$528="Лікар-педіатр","x",IF($B$528="Лікар-терапевт",K530/L530,IF($B$528="Лікар загальної практики - сімейний лікар",K530/L530,0)))</f>
        <v>0</v>
      </c>
      <c r="L531" s="176">
        <f>SUM(G531:K531)</f>
        <v>0</v>
      </c>
      <c r="M531" s="767"/>
      <c r="N531" s="176">
        <f>IF($B$528="Лікар-педіатр",N530/S530,IF($B$528="Лікар-терапевт","х",IF($B$528="Лікар загальної практики - сімейний лікар",N530/S530,0)))</f>
        <v>0</v>
      </c>
      <c r="O531" s="176">
        <f>IF($B$528="Лікар-педіатр",O530/S530,IF($B$528="Лікар-терапевт","х",IF($B$528="Лікар загальної практики - сімейний лікар",O530/S530,0)))</f>
        <v>0</v>
      </c>
      <c r="P531" s="176">
        <f>IF($B$528="Лікар-педіатр","x",IF($B$528="Лікар-терапевт",P530/S530,IF($B$528="Лікар загальної практики - сімейний лікар",P530/S530,0)))</f>
        <v>0</v>
      </c>
      <c r="Q531" s="176">
        <f>IF($B$528="Лікар-педіатр","x",IF($B$528="Лікар-терапевт",Q530/S530,IF($B$528="Лікар загальної практики - сімейний лікар",Q530/S530,0)))</f>
        <v>0</v>
      </c>
      <c r="R531" s="176">
        <f>IF($B$528="Лікар-педіатр","x",IF($B$528="Лікар-терапевт",R530/S530,IF($B$528="Лікар загальної практики - сімейний лікар",R530/S530,0)))</f>
        <v>0</v>
      </c>
      <c r="S531" s="176">
        <f>SUM(N531:R531)</f>
        <v>0</v>
      </c>
      <c r="T531" s="767"/>
      <c r="U531" s="176">
        <f>IF($B$528="Лікар-педіатр",U530/Z530,IF($B$528="Лікар-терапевт","х",IF($B$528="Лікар загальної практики - сімейний лікар",U530/Z530,0)))</f>
        <v>0</v>
      </c>
      <c r="V531" s="176">
        <f>IF($B$528="Лікар-педіатр",V530/Z530,IF($B$528="Лікар-терапевт","х",IF($B$528="Лікар загальної практики - сімейний лікар",V530/Z530,0)))</f>
        <v>0</v>
      </c>
      <c r="W531" s="176">
        <f>IF($B$528="Лікар-педіатр","x",IF($B$528="Лікар-терапевт",W530/Z530,IF($B$528="Лікар загальної практики - сімейний лікар",W530/Z530,0)))</f>
        <v>0</v>
      </c>
      <c r="X531" s="176">
        <f>IF($B$528="Лікар-педіатр","x",IF($B$528="Лікар-терапевт",X530/Z530,IF($B$528="Лікар загальної практики - сімейний лікар",X530/Z530,0)))</f>
        <v>0</v>
      </c>
      <c r="Y531" s="176">
        <f>IF($B$528="Лікар-педіатр","x",IF($B$528="Лікар-терапевт",Y530/Z530,IF($B$528="Лікар загальної практики - сімейний лікар",Y530/Z530,0)))</f>
        <v>0</v>
      </c>
      <c r="Z531" s="176">
        <f>SUM(U531:Y531)</f>
        <v>0</v>
      </c>
      <c r="AA531" s="767"/>
      <c r="AB531" s="176">
        <f>IF($B$528="Лікар-педіатр",AB530/AG530,IF($B$528="Лікар-терапевт","х",IF($B$528="Лікар загальної практики - сімейний лікар",AB530/AG530,0)))</f>
        <v>0</v>
      </c>
      <c r="AC531" s="176">
        <f>IF($B$528="Лікар-педіатр",AC530/AG530,IF($B$528="Лікар-терапевт","х",IF($B$528="Лікар загальної практики - сімейний лікар",AC530/AG530,0)))</f>
        <v>0</v>
      </c>
      <c r="AD531" s="176">
        <f>IF($B$528="Лікар-педіатр","x",IF($B$528="Лікар-терапевт",AD530/AG530,IF($B$528="Лікар загальної практики - сімейний лікар",AD530/AG530,0)))</f>
        <v>0</v>
      </c>
      <c r="AE531" s="176">
        <f>IF($B$528="Лікар-педіатр","x",IF($B$528="Лікар-терапевт",AE530/AG530,IF($B$528="Лікар загальної практики - сімейний лікар",AE530/AG530,0)))</f>
        <v>0</v>
      </c>
      <c r="AF531" s="176">
        <f>IF($B$528="Лікар-педіатр","x",IF($B$528="Лікар-терапевт",AF530/AG530,IF($B$528="Лікар загальної практики - сімейний лікар",AF530/AG530,0)))</f>
        <v>0</v>
      </c>
      <c r="AG531" s="176">
        <f>SUM(AB531:AF531)</f>
        <v>0</v>
      </c>
      <c r="AH531" s="767"/>
      <c r="AI531" s="174"/>
      <c r="AJ531" s="771"/>
      <c r="AK531" s="774"/>
      <c r="AL531" s="774"/>
      <c r="AM531" s="761"/>
      <c r="AN531" s="779"/>
      <c r="AO531" s="779"/>
      <c r="AP531" s="779"/>
      <c r="AQ531" s="779"/>
      <c r="AR531" s="782"/>
    </row>
    <row r="532" spans="1:44" s="52" customFormat="1" ht="45" hidden="1" customHeight="1" thickBot="1" x14ac:dyDescent="0.3">
      <c r="A532" s="170"/>
      <c r="B532" s="763"/>
      <c r="C532" s="764"/>
      <c r="D532" s="765"/>
      <c r="E532" s="766"/>
      <c r="F532" s="177" t="s">
        <v>425</v>
      </c>
      <c r="G532" s="178">
        <f>IF($B$528="Лікар загальної практики - сімейний лікар",AVERAGE(G528:G530),IF($B$528="Лікар-педіатр",AVERAGE(G528:G530),IF($B$528="Лікар-терапевт","х",0)))</f>
        <v>0</v>
      </c>
      <c r="H532" s="178">
        <f>IF($B$528="Лікар загальної практики - сімейний лікар",AVERAGE(H528:H530),IF($B$528="Лікар-педіатр",AVERAGE(H528:H530),IF($B$528="Лікар-терапевт","х",0)))</f>
        <v>0</v>
      </c>
      <c r="I532" s="178">
        <f>IF($B$528="Лікар загальної практики - сімейний лікар",AVERAGE(I528:I530),IF($B$528="Лікар-педіатр","x",IF($B$528="Лікар-терапевт",AVERAGE(I528:I530),0)))</f>
        <v>0</v>
      </c>
      <c r="J532" s="178">
        <f>IF($B$528="Лікар загальної практики - сімейний лікар",AVERAGE(J528:J530),IF($B$528="Лікар-педіатр","x",IF($B$528="Лікар-терапевт",AVERAGE(J528:J530),0)))</f>
        <v>0</v>
      </c>
      <c r="K532" s="178">
        <f>IF($B$528="Лікар загальної практики - сімейний лікар",AVERAGE(K528:K530),IF($B$528="Лікар-педіатр","x",IF($B$528="Лікар-терапевт",AVERAGE(K528:K530),0)))</f>
        <v>0</v>
      </c>
      <c r="L532" s="179">
        <f>SUM(G532:K532)</f>
        <v>0</v>
      </c>
      <c r="M532" s="768"/>
      <c r="N532" s="178">
        <f>IF($B$528="Лікар загальної практики - сімейний лікар",AVERAGE(N528:N530),IF($B$528="Лікар-педіатр",AVERAGE(N528:N530),IF($B$528="Лікар-терапевт","х",0)))</f>
        <v>0</v>
      </c>
      <c r="O532" s="178">
        <f>IF($B$528="Лікар загальної практики - сімейний лікар",AVERAGE(O528:O530),IF($B$528="Лікар-педіатр",AVERAGE(O528:O530),IF($B$528="Лікар-терапевт","х",0)))</f>
        <v>0</v>
      </c>
      <c r="P532" s="178">
        <f>IF($B$528="Лікар загальної практики - сімейний лікар",AVERAGE(P528:P530),IF($B$528="Лікар-педіатр","x",IF($B$528="Лікар-терапевт",AVERAGE(P528:P530),0)))</f>
        <v>0</v>
      </c>
      <c r="Q532" s="178">
        <f>IF($B$528="Лікар загальної практики - сімейний лікар",AVERAGE(Q528:Q530),IF($B$528="Лікар-педіатр","x",IF($B$528="Лікар-терапевт",AVERAGE(Q528:Q530),0)))</f>
        <v>0</v>
      </c>
      <c r="R532" s="178">
        <f>IF($B$528="Лікар загальної практики - сімейний лікар",AVERAGE(R528:R530),IF($B$528="Лікар-педіатр","x",IF($B$528="Лікар-терапевт",AVERAGE(R528:R530),0)))</f>
        <v>0</v>
      </c>
      <c r="S532" s="179">
        <f>SUM(N532:R532)</f>
        <v>0</v>
      </c>
      <c r="T532" s="768"/>
      <c r="U532" s="178">
        <f>IF($B$528="Лікар загальної практики - сімейний лікар",AVERAGE(U528:U530),IF($B$528="Лікар-педіатр",AVERAGE(U528:U530),IF($B$528="Лікар-терапевт","х",0)))</f>
        <v>0</v>
      </c>
      <c r="V532" s="178">
        <f>IF($B$528="Лікар загальної практики - сімейний лікар",AVERAGE(V528:V530),IF($B$528="Лікар-педіатр",AVERAGE(V528:V530),IF($B$528="Лікар-терапевт","х",0)))</f>
        <v>0</v>
      </c>
      <c r="W532" s="178">
        <f>IF($B$528="Лікар загальної практики - сімейний лікар",AVERAGE(W528:W530),IF($B$528="Лікар-педіатр","x",IF($B$528="Лікар-терапевт",AVERAGE(W528:W530),0)))</f>
        <v>0</v>
      </c>
      <c r="X532" s="178">
        <f>IF($B$528="Лікар загальної практики - сімейний лікар",AVERAGE(X528:X530),IF($B$528="Лікар-педіатр","x",IF($B$528="Лікар-терапевт",AVERAGE(X528:X530),0)))</f>
        <v>0</v>
      </c>
      <c r="Y532" s="178">
        <f>IF($B$528="Лікар загальної практики - сімейний лікар",AVERAGE(Y528:Y530),IF($B$528="Лікар-педіатр","x",IF($B$528="Лікар-терапевт",AVERAGE(Y528:Y530),0)))</f>
        <v>0</v>
      </c>
      <c r="Z532" s="179">
        <f>SUM(U532:Y532)</f>
        <v>0</v>
      </c>
      <c r="AA532" s="768"/>
      <c r="AB532" s="178">
        <f>IF($B$528="Лікар загальної практики - сімейний лікар",AVERAGE(AB528:AB530),IF($B$528="Лікар-педіатр",AVERAGE(AB528:AB530),IF($B$528="Лікар-терапевт","х",0)))</f>
        <v>0</v>
      </c>
      <c r="AC532" s="178">
        <f>IF($B$528="Лікар загальної практики - сімейний лікар",AVERAGE(AC528:AC530),IF($B$528="Лікар-педіатр",AVERAGE(AC528:AC530),IF($B$528="Лікар-терапевт","х",0)))</f>
        <v>0</v>
      </c>
      <c r="AD532" s="178">
        <f>IF($B$528="Лікар загальної практики - сімейний лікар",AVERAGE(AD528:AD530),IF($B$528="Лікар-педіатр","x",IF($B$528="Лікар-терапевт",AVERAGE(AD528:AD530),0)))</f>
        <v>0</v>
      </c>
      <c r="AE532" s="178">
        <f>IF($B$528="Лікар загальної практики - сімейний лікар",AVERAGE(AE528:AE530),IF($B$528="Лікар-педіатр","x",IF($B$528="Лікар-терапевт",AVERAGE(AE528:AE530),0)))</f>
        <v>0</v>
      </c>
      <c r="AF532" s="178">
        <f>IF($B$528="Лікар загальної практики - сімейний лікар",AVERAGE(AF528:AF530),IF($B$528="Лікар-педіатр","x",IF($B$528="Лікар-терапевт",AVERAGE(AF528:AF530),0)))</f>
        <v>0</v>
      </c>
      <c r="AG532" s="179">
        <f>SUM(AB532:AF532)</f>
        <v>0</v>
      </c>
      <c r="AH532" s="769"/>
      <c r="AI532" s="174"/>
      <c r="AJ532" s="771"/>
      <c r="AK532" s="774"/>
      <c r="AL532" s="774"/>
      <c r="AM532" s="762"/>
      <c r="AN532" s="780"/>
      <c r="AO532" s="780"/>
      <c r="AP532" s="780"/>
      <c r="AQ532" s="780"/>
      <c r="AR532" s="783"/>
    </row>
    <row r="533" spans="1:44" s="52" customFormat="1" ht="40.5" hidden="1" x14ac:dyDescent="0.25">
      <c r="A533" s="170"/>
      <c r="B533" s="763"/>
      <c r="C533" s="764"/>
      <c r="D533" s="765"/>
      <c r="E533" s="765"/>
      <c r="F533" s="210" t="str">
        <f>IF(B528="Лікар-педіатр",Законод!$C$17,IF(B528="Лікар загальної практики - сімейний лікар",Законод!$C$21,IF(B528="Лікар-терапевт",Законод!$C$25,"х")))</f>
        <v>х</v>
      </c>
      <c r="G533" s="181">
        <f>IF($B$528="Лікар загальної практики - сімейний лікар",IF(L532&lt;=Законод!$C$22,G532,Законод!$C$22*'01_Доходи'!G531),IF($B$528="Лікар-педіатр",IF(L532&lt;=Законод!$C$18,G532,Законод!$C$18*'01_Доходи'!G531),IF($B$528="Лікар-терапевт","x",0)))</f>
        <v>0</v>
      </c>
      <c r="H533" s="181">
        <f>IF($B$528="Лікар загальної практики - сімейний лікар",IF(L532&lt;=Законод!$C$22,H532,Законод!$C$22*'01_Доходи'!H531),IF($B$528="Лікар-педіатр",IF(L532&lt;=Законод!$C$18,H532,Законод!$C$18*'01_Доходи'!H531),IF($B$528="Лікар-терапевт","x",0)))</f>
        <v>0</v>
      </c>
      <c r="I533" s="181">
        <f>IF($B$528="Лікар загальної практики - сімейний лікар",IF(L532&lt;=Законод!$C$22,I532,Законод!$C$22*'01_Доходи'!I531),IF($B$528="Лікар-педіатр","x",IF($B$528="Лікар-терапевт",IF(L532&lt;=Законод!$C$26,I532,Законод!$C$26*'01_Доходи'!I531),0)))</f>
        <v>0</v>
      </c>
      <c r="J533" s="181">
        <f>IF($B$528="Лікар загальної практики - сімейний лікар",IF(L532&lt;=Законод!$C$22,J532,Законод!$C$22*'01_Доходи'!J531),IF($B$528="Лікар-педіатр","x",IF($B$528="Лікар-терапевт",IF(L532&lt;=Законод!$C$26,J532,Законод!$C$26*'01_Доходи'!J531),0)))</f>
        <v>0</v>
      </c>
      <c r="K533" s="181">
        <f>IF($B$528="Лікар загальної практики - сімейний лікар",IF(L532&lt;=Законод!$C$22,K532,Законод!$C$22*'01_Доходи'!K531),IF($B$528="Лікар-педіатр","x",IF($B$528="Лікар-терапевт",IF(L532&lt;=Законод!$C$26,K532,Законод!$C$26*'01_Доходи'!K531),0)))</f>
        <v>0</v>
      </c>
      <c r="L533" s="182">
        <f>SUM(G533:K533)</f>
        <v>0</v>
      </c>
      <c r="M533" s="767"/>
      <c r="N533" s="181">
        <f>IF($B$528="Лікар загальної практики - сімейний лікар",IF(S532&lt;=Законод!$C$22,N532,Законод!$C$22*'01_Доходи'!N531),IF($B$528="Лікар-педіатр",IF(S532&lt;=Законод!$C$18,N532,Законод!$C$18*'01_Доходи'!N531),IF($B$528="Лікар-терапевт","x",0)))</f>
        <v>0</v>
      </c>
      <c r="O533" s="181">
        <f>IF($B$528="Лікар загальної практики - сімейний лікар",IF(S532&lt;=Законод!$C$22,O532,Законод!$C$22*'01_Доходи'!O531),IF($B$528="Лікар-педіатр",IF(S532&lt;=Законод!$C$18,O532,Законод!$C$18*'01_Доходи'!O531),IF($B$528="Лікар-терапевт","x",0)))</f>
        <v>0</v>
      </c>
      <c r="P533" s="181">
        <f>IF($B$528="Лікар загальної практики - сімейний лікар",IF(S532&lt;=Законод!$C$22,P532,Законод!$C$22*'01_Доходи'!P531),IF($B$528="Лікар-педіатр","x",IF($B$528="Лікар-терапевт",IF(S532&lt;=Законод!$C$26,P532,Законод!$C$26*'01_Доходи'!P531),0)))</f>
        <v>0</v>
      </c>
      <c r="Q533" s="181">
        <f>IF($B$528="Лікар загальної практики - сімейний лікар",IF(S532&lt;=Законод!$C$22,Q532,Законод!$C$22*'01_Доходи'!Q531),IF($B$528="Лікар-педіатр","x",IF($B$528="Лікар-терапевт",IF(S532&lt;=Законод!$C$26,Q532,Законод!$C$26*'01_Доходи'!Q531),0)))</f>
        <v>0</v>
      </c>
      <c r="R533" s="181">
        <f>IF($B$528="Лікар загальної практики - сімейний лікар",IF(S532&lt;=Законод!$C$22,R532,Законод!$C$22*'01_Доходи'!R531),IF($B$528="Лікар-педіатр","x",IF($B$528="Лікар-терапевт",IF(S532&lt;=Законод!$C$26,R532,Законод!$C$26*'01_Доходи'!R531),0)))</f>
        <v>0</v>
      </c>
      <c r="S533" s="182">
        <f>SUM(N533:R533)</f>
        <v>0</v>
      </c>
      <c r="T533" s="767"/>
      <c r="U533" s="181">
        <f>IF($B$528="Лікар загальної практики - сімейний лікар",IF(Z532&lt;=Законод!$C$22,U532,Законод!$C$22*'01_Доходи'!U531),IF($B$528="Лікар-педіатр",IF(Z532&lt;=Законод!$C$18,U532,Законод!$C$18*'01_Доходи'!U531),IF($B$528="Лікар-терапевт","x",0)))</f>
        <v>0</v>
      </c>
      <c r="V533" s="181">
        <f>IF($B$528="Лікар загальної практики - сімейний лікар",IF(Z532&lt;=Законод!$C$22,V532,Законод!$C$22*'01_Доходи'!V531),IF($B$528="Лікар-педіатр",IF(Z532&lt;=Законод!$C$18,V532,Законод!$C$18*'01_Доходи'!V531),IF($B$528="Лікар-терапевт","x",0)))</f>
        <v>0</v>
      </c>
      <c r="W533" s="181">
        <f>IF($B$528="Лікар загальної практики - сімейний лікар",IF(Z532&lt;=Законод!$C$22,W532,Законод!$C$22*'01_Доходи'!W531),IF($B$528="Лікар-педіатр","x",IF($B$528="Лікар-терапевт",IF(Z532&lt;=Законод!$C$26,W532,Законод!$C$26*'01_Доходи'!W531),0)))</f>
        <v>0</v>
      </c>
      <c r="X533" s="181">
        <f>IF($B$528="Лікар загальної практики - сімейний лікар",IF(Z532&lt;=Законод!$C$22,X532,Законод!$C$22*'01_Доходи'!X531),IF($B$528="Лікар-педіатр","x",IF($B$528="Лікар-терапевт",IF(Z532&lt;=Законод!$C$26,X532,Законод!$C$26*'01_Доходи'!X531),0)))</f>
        <v>0</v>
      </c>
      <c r="Y533" s="181">
        <f>IF($B$528="Лікар загальної практики - сімейний лікар",IF(Z532&lt;=Законод!$C$22,Y532,Законод!$C$22*'01_Доходи'!Y531),IF($B$528="Лікар-педіатр","x",IF($B$528="Лікар-терапевт",IF(Z532&lt;=Законод!$C$26,Y532,Законод!$C$26*'01_Доходи'!Y531),0)))</f>
        <v>0</v>
      </c>
      <c r="Z533" s="182">
        <f>SUM(U533:Y533)</f>
        <v>0</v>
      </c>
      <c r="AA533" s="767"/>
      <c r="AB533" s="181">
        <f>IF($B$528="Лікар загальної практики - сімейний лікар",IF(AG532&lt;=Законод!$C$22,AB532,Законод!$C$22*'01_Доходи'!AB531),IF($B$528="Лікар-педіатр",IF(AG532&lt;=Законод!$C$18,AB532,Законод!$C$18*'01_Доходи'!AB531),IF($B$528="Лікар-терапевт","x",0)))</f>
        <v>0</v>
      </c>
      <c r="AC533" s="181">
        <f>IF($B$528="Лікар загальної практики - сімейний лікар",IF(AG532&lt;=Законод!$C$22,AC532,Законод!$C$22*'01_Доходи'!AC531),IF($B$528="Лікар-педіатр",IF(AG532&lt;=Законод!$C$18,AC532,Законод!$C$18*'01_Доходи'!AC531),IF($B$528="Лікар-терапевт","x",0)))</f>
        <v>0</v>
      </c>
      <c r="AD533" s="181">
        <f>IF($B$528="Лікар загальної практики - сімейний лікар",IF(AG532&lt;=Законод!$C$22,AD532,Законод!$C$22*'01_Доходи'!AD531),IF($B$528="Лікар-педіатр","x",IF($B$528="Лікар-терапевт",IF(AG532&lt;=Законод!$C$26,AD532,Законод!$C$26*'01_Доходи'!AD531),0)))</f>
        <v>0</v>
      </c>
      <c r="AE533" s="181">
        <f>IF($B$528="Лікар загальної практики - сімейний лікар",IF(AG532&lt;=Законод!$C$22,AE532,Законод!$C$22*'01_Доходи'!AE531),IF($B$528="Лікар-педіатр","x",IF($B$528="Лікар-терапевт",IF(AG532&lt;=Законод!$C$26,AE532,Законод!$C$26*'01_Доходи'!AE531),0)))</f>
        <v>0</v>
      </c>
      <c r="AF533" s="181">
        <f>IF($B$528="Лікар загальної практики - сімейний лікар",IF(AG532&lt;=Законод!$C$22,AF532,Законод!$C$22*'01_Доходи'!AF531),IF($B$528="Лікар-педіатр","x",IF($B$528="Лікар-терапевт",IF(AG532&lt;=Законод!$C$26,AF532,Законод!$C$26*'01_Доходи'!AF531),0)))</f>
        <v>0</v>
      </c>
      <c r="AG533" s="182">
        <f>SUM(AB533:AF533)</f>
        <v>0</v>
      </c>
      <c r="AH533" s="767"/>
      <c r="AI533" s="174"/>
      <c r="AJ533" s="771"/>
      <c r="AK533" s="774"/>
      <c r="AL533" s="774"/>
      <c r="AM533" s="318" t="s">
        <v>186</v>
      </c>
      <c r="AN533" s="183">
        <f>IF(B528="Лікар загальної практики - сімейний лікар",G533*Законод!$C$11+'01_Доходи'!H533*Законод!$D$11+'01_Доходи'!I533*Законод!$E$11+'01_Доходи'!J533*Законод!$F$11+'01_Доходи'!K533*Законод!$G$11,IF(B528="Лікар-педіатр",G533*Законод!$C$11+'01_Доходи'!H533*Законод!$D$11,IF(B528="Лікар-терапевт",'01_Доходи'!I533*Законод!$E$11+'01_Доходи'!J533*Законод!$F$11+'01_Доходи'!K533*Законод!$G$11,0)))</f>
        <v>0</v>
      </c>
      <c r="AO533" s="183">
        <f>IF(B528="Лікар загальної практики - сімейний лікар",N533*Законод!$C$11+'01_Доходи'!O533*Законод!$D$11+'01_Доходи'!P533*Законод!$E$11+'01_Доходи'!Q533*Законод!$F$11+'01_Доходи'!R533*Законод!$G$11,IF(B528="Лікар-педіатр",N533*Законод!$C$11+'01_Доходи'!O533*Законод!$D$11,IF(B528="Лікар-терапевт",'01_Доходи'!P533*Законод!$E$11+'01_Доходи'!Q533*Законод!$F$11+'01_Доходи'!R533*Законод!$G$11,0)))</f>
        <v>0</v>
      </c>
      <c r="AP533" s="183">
        <f>IF(B528="Лікар загальної практики - сімейний лікар",U533*Законод!$C$11+'01_Доходи'!V533*Законод!$D$11+'01_Доходи'!W533*Законод!$E$11+'01_Доходи'!X533*Законод!$F$11+'01_Доходи'!Y533*Законод!$G$11,IF(B528="Лікар-педіатр",U533*Законод!$C$11+'01_Доходи'!V533*Законод!$D$11,IF(B528="Лікар-терапевт",'01_Доходи'!W533*Законод!$E$11+'01_Доходи'!X533*Законод!$F$11+'01_Доходи'!Y533*Законод!$G$11,0)))</f>
        <v>0</v>
      </c>
      <c r="AQ533" s="183">
        <f>IF(B528="Лікар загальної практики - сімейний лікар",AB533*Законод!$C$11+'01_Доходи'!AC533*Законод!$D$11+'01_Доходи'!AD533*Законод!$E$11+'01_Доходи'!AE533*Законод!$F$11+'01_Доходи'!AF533*Законод!$G$11,IF(B528="Лікар-педіатр",AB533*Законод!$C$11+'01_Доходи'!AC533*Законод!$D$11,IF(B528="Лікар-терапевт",'01_Доходи'!AD533*Законод!$E$11+'01_Доходи'!AE533*Законод!$F$11+'01_Доходи'!AF533*Законод!$G$11,0)))</f>
        <v>0</v>
      </c>
      <c r="AR533" s="184">
        <f>SUM(AN533:AQ533)</f>
        <v>0</v>
      </c>
    </row>
    <row r="534" spans="1:44" s="52" customFormat="1" ht="31.9" hidden="1" customHeight="1" x14ac:dyDescent="0.25">
      <c r="A534" s="170"/>
      <c r="B534" s="763"/>
      <c r="C534" s="764"/>
      <c r="D534" s="765"/>
      <c r="E534" s="765"/>
      <c r="F534" s="211" t="str">
        <f>IF(B528="Лікар-педіатр",Законод!$E$17,IF(B528="Лікар загальної практики - сімейний лікар",Законод!$E$21,IF(B528="Лікар-терапевт",Законод!$E$25,"х")))</f>
        <v>х</v>
      </c>
      <c r="G534" s="776" t="s">
        <v>158</v>
      </c>
      <c r="H534" s="776"/>
      <c r="I534" s="776"/>
      <c r="J534" s="776"/>
      <c r="K534" s="776"/>
      <c r="L534" s="169">
        <f>IF($B$528="Лікар загальної практики - сімейний лікар",IF(L532&lt;Законод!$C$22,0,(IF(AND(L532&gt;=Законод!$E$22,L532&lt;=Законод!$E$23),L532-Законод!$C$22,IF('01_Доходи'!L532&gt;=Законод!$F$22,Законод!$E$24,0)))),IF($B$528="Лікар-педіатр",IF(L532&lt;Законод!$C$18,0,(IF(AND(L532&gt;=Законод!$E$18,L532&lt;=Законод!$E$19),L532-Законод!$C$18,IF('01_Доходи'!L532&gt;=Законод!$F$18,Законод!$E$20,0)))),IF($B$528="Лікар-терапевт",IF(L532&lt;Законод!$C$26,0,(IF(AND(L532&gt;=Законод!$E$26,L532&lt;=Законод!$E$27),L532-Законод!$C$26,IF('01_Доходи'!L532&gt;=Законод!$F$26,Законод!$E$28,0)))),0)))</f>
        <v>0</v>
      </c>
      <c r="M534" s="767"/>
      <c r="N534" s="776" t="s">
        <v>158</v>
      </c>
      <c r="O534" s="776"/>
      <c r="P534" s="776"/>
      <c r="Q534" s="776"/>
      <c r="R534" s="776"/>
      <c r="S534" s="169">
        <f>IF($B$528="Лікар загальної практики - сімейний лікар",IF(S532&lt;Законод!$C$22,0,(IF(AND(S532&gt;=Законод!$E$22,S532&lt;=Законод!$E$23),S532-Законод!$C$22,IF('01_Доходи'!S532&gt;=Законод!$F$22,Законод!$E$24,0)))),IF($B$528="Лікар-педіатр",IF(S532&lt;Законод!$C$18,0,(IF(AND(S532&gt;=Законод!$E$18,S532&lt;=Законод!$E$19),S532-Законод!$C$18,IF('01_Доходи'!S532&gt;=Законод!$F$18,Законод!$E$20,0)))),IF($B$528="Лікар-терапевт",IF(S532&lt;Законод!$C$26,0,(IF(AND(S532&gt;=Законод!$E$26,S532&lt;=Законод!$E$27),S532-Законод!$C$26,IF('01_Доходи'!S532&gt;=Законод!$F$26,Законод!$E$28,0)))),0)))</f>
        <v>0</v>
      </c>
      <c r="T534" s="767"/>
      <c r="U534" s="776" t="s">
        <v>158</v>
      </c>
      <c r="V534" s="776"/>
      <c r="W534" s="776"/>
      <c r="X534" s="776"/>
      <c r="Y534" s="776"/>
      <c r="Z534" s="169">
        <f>IF($B$528="Лікар загальної практики - сімейний лікар",IF(Z532&lt;Законод!$C$22,0,(IF(AND(Z532&gt;=Законод!$E$22,Z532&lt;=Законод!$E$23),Z532-Законод!$C$22,IF('01_Доходи'!Z532&gt;=Законод!$F$22,Законод!$E$24,0)))),IF($B$528="Лікар-педіатр",IF(Z532&lt;Законод!$C$18,0,(IF(AND(Z532&gt;=Законод!$E$18,Z532&lt;=Законод!$E$19),Z532-Законод!$C$18,IF('01_Доходи'!Z532&gt;=Законод!$F$18,Законод!$E$20,0)))),IF($B$528="Лікар-терапевт",IF(Z532&lt;Законод!$C$26,0,(IF(AND(Z532&gt;=Законод!$E$26,Z532&lt;=Законод!$E$27),Z532-Законод!$C$26,IF('01_Доходи'!Z532&gt;=Законод!$F$26,Законод!$E$28,0)))),0)))</f>
        <v>0</v>
      </c>
      <c r="AA534" s="767"/>
      <c r="AB534" s="776" t="s">
        <v>158</v>
      </c>
      <c r="AC534" s="776"/>
      <c r="AD534" s="776"/>
      <c r="AE534" s="776"/>
      <c r="AF534" s="776"/>
      <c r="AG534" s="169">
        <f>IF($B$528="Лікар загальної практики - сімейний лікар",IF(AG532&lt;Законод!$C$22,0,(IF(AND(AG532&gt;=Законод!$E$22,AG532&lt;=Законод!$E$23),AG532-Законод!$C$22,IF('01_Доходи'!AG532&gt;=Законод!$F$22,Законод!$E$24,0)))),IF($B$528="Лікар-педіатр",IF(AG532&lt;Законод!$C$18,0,(IF(AND(AG532&gt;=Законод!$E$18,AG532&lt;=Законод!$E$19),AG532-Законод!$C$18,IF('01_Доходи'!AG532&gt;=Законод!$F$18,Законод!$E$20,0)))),IF($B$528="Лікар-терапевт",IF(AG532&lt;Законод!$C$26,0,(IF(AND(AG532&gt;=Законод!$E$26,AG532&lt;=Законод!$E$27),AG532-Законод!$C$26,IF('01_Доходи'!AG532&gt;=Законод!$F$26,Законод!$E$28,0)))),0)))</f>
        <v>0</v>
      </c>
      <c r="AH534" s="767"/>
      <c r="AI534" s="174"/>
      <c r="AJ534" s="771"/>
      <c r="AK534" s="774"/>
      <c r="AL534" s="774"/>
      <c r="AM534" s="757" t="s">
        <v>187</v>
      </c>
      <c r="AN534" s="183">
        <f>IF(B528="Лікар загальної практики - сімейний лікар",L534*Законод!$C$9/4*Законод!$E$16,IF(B528="Лікар-педіатр",L534*Законод!$C$9/4*Законод!$E$16,IF(B528="Лікар-терапевт",L534*Законод!$C$9/4*Законод!$E$16,0)))</f>
        <v>0</v>
      </c>
      <c r="AO534" s="183">
        <f>IF(B528="Лікар загальної практики - сімейний лікар",S534*Законод!$C$9/4*Законод!$E$16,IF(B528="Лікар-педіатр",S534*Законод!$C$9/4*Законод!$E$16,IF(B528="Лікар-терапевт",S534*Законод!$C$9/4*Законод!$E$16,0)))</f>
        <v>0</v>
      </c>
      <c r="AP534" s="183">
        <f>IF(B528="Лікар загальної практики - сімейний лікар",Z534*Законод!$C$9/4*Законод!$E$16,IF(B528="Лікар-педіатр",Z534*Законод!$C$9/4*Законод!$E$16,IF(B528="Лікар-терапевт",Z534*Законод!$C$9/4*Законод!$E$16,0)))</f>
        <v>0</v>
      </c>
      <c r="AQ534" s="183">
        <f>IF(B528="Лікар загальної практики - сімейний лікар",AG534*Законод!$C$9/4*Законод!$E$16,IF(B528="Лікар-педіатр",AG534*Законод!$C$9/4*Законод!$E$16,IF(B528="Лікар-терапевт",AG534*Законод!$C$9/4*Законод!$E$16,0)))</f>
        <v>0</v>
      </c>
      <c r="AR534" s="184">
        <f>SUM(AN534:AQ534)</f>
        <v>0</v>
      </c>
    </row>
    <row r="535" spans="1:44" s="52" customFormat="1" ht="31.9" hidden="1" customHeight="1" x14ac:dyDescent="0.25">
      <c r="A535" s="170"/>
      <c r="B535" s="763"/>
      <c r="C535" s="764"/>
      <c r="D535" s="765"/>
      <c r="E535" s="765"/>
      <c r="F535" s="211" t="str">
        <f>IF(B528="Лікар-педіатр",Законод!$F$17,IF(B528="Лікар загальної практики - сімейний лікар",Законод!$F$21,IF(B528="Лікар-терапевт",Законод!$F$25,"х")))</f>
        <v>х</v>
      </c>
      <c r="G535" s="776" t="s">
        <v>158</v>
      </c>
      <c r="H535" s="776"/>
      <c r="I535" s="776"/>
      <c r="J535" s="776"/>
      <c r="K535" s="776"/>
      <c r="L535" s="169">
        <f>IF($B$528="Лікар загальної практики - сімейний лікар",IF(L532&lt;Законод!$C$22,0,(IF(AND(L532&gt;=Законод!$F$22,L532&lt;=Законод!$F$23),L532-Законод!$E$23,IF('01_Доходи'!L532&gt;=Законод!$G$22,Законод!$F$24,0)))),IF($B$528="Лікар-педіатр",IF(L532&lt;Законод!$C$18,0,(IF(AND(L532&gt;=Законод!$F$18,L532&lt;=Законод!$F$19),L532-Законод!$E$19,IF('01_Доходи'!L532&gt;=Законод!$G$18,Законод!$F$20,0)))),IF($B$528="Лікар-терапевт",IF(L532&lt;Законод!$C$26,0,(IF(AND(L532&gt;=Законод!$F$26,L532&lt;=Законод!$F$27),L532-Законод!$E$27,IF('01_Доходи'!L532&gt;=Законод!$G$26,Законод!$F$28,0)))),0)))</f>
        <v>0</v>
      </c>
      <c r="M535" s="767"/>
      <c r="N535" s="776" t="s">
        <v>158</v>
      </c>
      <c r="O535" s="776"/>
      <c r="P535" s="776"/>
      <c r="Q535" s="776"/>
      <c r="R535" s="776"/>
      <c r="S535" s="169">
        <f>IF($B$528="Лікар загальної практики - сімейний лікар",IF(S532&lt;Законод!$C$22,0,(IF(AND(S532&gt;=Законод!$F$22,S532&lt;=Законод!$F$23),S532-Законод!$E$23,IF('01_Доходи'!S532&gt;=Законод!$G$22,Законод!$F$24,0)))),IF($B$528="Лікар-педіатр",IF(S532&lt;Законод!$C$18,0,(IF(AND(S532&gt;=Законод!$F$18,S532&lt;=Законод!$F$19),S532-Законод!$E$19,IF('01_Доходи'!S532&gt;=Законод!$G$18,Законод!$F$20,0)))),IF($B$528="Лікар-терапевт",IF(S532&lt;Законод!$C$26,0,(IF(AND(S532&gt;=Законод!$F$26,S532&lt;=Законод!$F$27),S532-Законод!$E$27,IF('01_Доходи'!S532&gt;=Законод!$G$26,Законод!$F$28,0)))),0)))</f>
        <v>0</v>
      </c>
      <c r="T535" s="767"/>
      <c r="U535" s="776" t="s">
        <v>158</v>
      </c>
      <c r="V535" s="776"/>
      <c r="W535" s="776"/>
      <c r="X535" s="776"/>
      <c r="Y535" s="776"/>
      <c r="Z535" s="169">
        <f>IF($B$528="Лікар загальної практики - сімейний лікар",IF(Z532&lt;Законод!$C$22,0,(IF(AND(Z532&gt;=Законод!$F$22,Z532&lt;=Законод!$F$23),Z532-Законод!$E$23,IF('01_Доходи'!Z532&gt;=Законод!$G$22,Законод!$F$24,0)))),IF($B$528="Лікар-педіатр",IF(Z532&lt;Законод!$C$18,0,(IF(AND(Z532&gt;=Законод!$F$18,Z532&lt;=Законод!$F$19),Z532-Законод!$E$19,IF('01_Доходи'!Z532&gt;=Законод!$G$18,Законод!$F$20,0)))),IF($B$528="Лікар-терапевт",IF(Z532&lt;Законод!$C$26,0,(IF(AND(Z532&gt;=Законод!$F$26,Z532&lt;=Законод!$F$27),Z532-Законод!$E$27,IF('01_Доходи'!Z532&gt;=Законод!$G$26,Законод!$F$28,0)))),0)))</f>
        <v>0</v>
      </c>
      <c r="AA535" s="767"/>
      <c r="AB535" s="776" t="s">
        <v>158</v>
      </c>
      <c r="AC535" s="776"/>
      <c r="AD535" s="776"/>
      <c r="AE535" s="776"/>
      <c r="AF535" s="776"/>
      <c r="AG535" s="169">
        <f>IF($B$528="Лікар загальної практики - сімейний лікар",IF(AG532&lt;Законод!$C$22,0,(IF(AND(AG532&gt;=Законод!$F$22,AG532&lt;=Законод!$F$23),AG532-Законод!$E$23,IF('01_Доходи'!AG532&gt;=Законод!$G$22,Законод!$F$24,0)))),IF($B$528="Лікар-педіатр",IF(AG532&lt;Законод!$C$18,0,(IF(AND(AG532&gt;=Законод!$F$18,AG532&lt;=Законод!$F$19),AG532-Законод!$E$19,IF('01_Доходи'!AG532&gt;=Законод!$G$18,Законод!$F$20,0)))),IF($B$528="Лікар-терапевт",IF(AG532&lt;Законод!$C$26,0,(IF(AND(AG532&gt;=Законод!$F$26,AG532&lt;=Законод!$F$27),AG532-Законод!$E$27,IF('01_Доходи'!AG532&gt;=Законод!$G$26,Законод!$F$28,0)))),0)))</f>
        <v>0</v>
      </c>
      <c r="AH535" s="767"/>
      <c r="AI535" s="174"/>
      <c r="AJ535" s="771"/>
      <c r="AK535" s="774"/>
      <c r="AL535" s="774"/>
      <c r="AM535" s="758"/>
      <c r="AN535" s="183">
        <f>IF(B528="Лікар загальної практики - сімейний лікар",L535*Законод!$C$9/4*Законод!$F$16,IF(B528="Лікар-педіатр",L535*Законод!$C$9/4*Законод!$F$16,IF(B528="Лікар-терапевт",L535*Законод!$C$9/4*Законод!$F$16,0)))</f>
        <v>0</v>
      </c>
      <c r="AO535" s="183">
        <f>IF(B528="Лікар загальної практики - сімейний лікар",S535*Законод!$C$9/4*Законод!$F$16,IF(B528="Лікар-педіатр",S535*Законод!$C$9/4*Законод!$F$16,IF(B528="Лікар-терапевт",S535*Законод!$C$9/4*Законод!$F$16,0)))</f>
        <v>0</v>
      </c>
      <c r="AP535" s="183">
        <f>IF(B528="Лікар загальної практики - сімейний лікар",Z535*Законод!$C$9/4*Законод!$F$16,IF(B528="Лікар-педіатр",Z535*Законод!$C$9/4*Законод!$F$16,IF(B528="Лікар-терапевт",Z535*Законод!$C$9/4*Законод!$F$16,0)))</f>
        <v>0</v>
      </c>
      <c r="AQ535" s="183">
        <f>IF(B528="Лікар загальної практики - сімейний лікар",AG535*Законод!$C$9/4*Законод!$F$16,IF(B528="Лікар-педіатр",AG535*Законод!$C$9/4*Законод!$F$16,IF(B528="Лікар-терапевт",AG535*Законод!$C$9/4*Законод!$F$16,0)))</f>
        <v>0</v>
      </c>
      <c r="AR535" s="184">
        <f>SUM(AN535:AQ535)</f>
        <v>0</v>
      </c>
    </row>
    <row r="536" spans="1:44" s="52" customFormat="1" ht="31.9" hidden="1" customHeight="1" x14ac:dyDescent="0.25">
      <c r="A536" s="170"/>
      <c r="B536" s="763"/>
      <c r="C536" s="764"/>
      <c r="D536" s="765"/>
      <c r="E536" s="765"/>
      <c r="F536" s="211" t="str">
        <f>IF(B528="Лікар-педіатр",Законод!$G$17,IF(B528="Лікар загальної практики - сімейний лікар",Законод!$G$21,IF(B528="Лікар-терапевт",Законод!$G$25,"х")))</f>
        <v>х</v>
      </c>
      <c r="G536" s="776" t="s">
        <v>158</v>
      </c>
      <c r="H536" s="776"/>
      <c r="I536" s="776"/>
      <c r="J536" s="776"/>
      <c r="K536" s="776"/>
      <c r="L536" s="169">
        <f>IF($B$528="Лікар загальної практики - сімейний лікар",IF(L532&lt;Законод!$C$22,0,(IF(AND(L532&gt;=Законод!$G$22,L532&lt;=Законод!$G$23),L532-Законод!$F$23,IF('01_Доходи'!L532&gt;=Законод!$H$22,Законод!$G$24,0)))),IF($B$528="Лікар-педіатр",IF(L532&lt;Законод!$C$18,0,(IF(AND(L532&gt;=Законод!$G$18,L532&lt;=Законод!$G$19),L532-Законод!$F$19,IF('01_Доходи'!L532&gt;=Законод!$H$18,Законод!$G$20,0)))),IF($B$528="Лікар-терапевт",IF(L532&lt;Законод!$C$26,0,(IF(AND(L532&gt;=Законод!$G$26,L532&lt;=Законод!$G$27),L532-Законод!$F$27,IF('01_Доходи'!L532&gt;=Законод!$H$26,Законод!$G$28,0)))),0)))</f>
        <v>0</v>
      </c>
      <c r="M536" s="767"/>
      <c r="N536" s="776" t="s">
        <v>158</v>
      </c>
      <c r="O536" s="776"/>
      <c r="P536" s="776"/>
      <c r="Q536" s="776"/>
      <c r="R536" s="776"/>
      <c r="S536" s="169">
        <f>IF($B$528="Лікар загальної практики - сімейний лікар",IF(S532&lt;Законод!$C$22,0,(IF(AND(S532&gt;=Законод!$G$22,S532&lt;=Законод!$G$23),S532-Законод!$F$23,IF('01_Доходи'!S532&gt;=Законод!$H$22,Законод!$G$24,0)))),IF($B$528="Лікар-педіатр",IF(S532&lt;Законод!$C$18,0,(IF(AND(S532&gt;=Законод!$G$18,S532&lt;=Законод!$G$19),S532-Законод!$F$19,IF('01_Доходи'!S532&gt;=Законод!$H$18,Законод!$G$20,0)))),IF($B$528="Лікар-терапевт",IF(S532&lt;Законод!$C$26,0,(IF(AND(S532&gt;=Законод!$G$26,S532&lt;=Законод!$G$27),S532-Законод!$F$27,IF('01_Доходи'!S532&gt;=Законод!$H$26,Законод!$G$28,0)))),0)))</f>
        <v>0</v>
      </c>
      <c r="T536" s="767"/>
      <c r="U536" s="776" t="s">
        <v>158</v>
      </c>
      <c r="V536" s="776"/>
      <c r="W536" s="776"/>
      <c r="X536" s="776"/>
      <c r="Y536" s="776"/>
      <c r="Z536" s="169">
        <f>IF($B$528="Лікар загальної практики - сімейний лікар",IF(Z532&lt;Законод!$C$22,0,(IF(AND(Z532&gt;=Законод!$G$22,Z532&lt;=Законод!$G$23),Z532-Законод!$F$23,IF('01_Доходи'!Z532&gt;=Законод!$H$22,Законод!$G$24,0)))),IF($B$528="Лікар-педіатр",IF(Z532&lt;Законод!$C$18,0,(IF(AND(Z532&gt;=Законод!$G$18,Z532&lt;=Законод!$G$19),Z532-Законод!$F$19,IF('01_Доходи'!Z532&gt;=Законод!$H$18,Законод!$G$20,0)))),IF($B$528="Лікар-терапевт",IF(Z532&lt;Законод!$C$26,0,(IF(AND(Z532&gt;=Законод!$G$26,Z532&lt;=Законод!$G$27),Z532-Законод!$F$27,IF('01_Доходи'!Z532&gt;=Законод!$H$26,Законод!$G$28,0)))),0)))</f>
        <v>0</v>
      </c>
      <c r="AA536" s="767"/>
      <c r="AB536" s="776" t="s">
        <v>158</v>
      </c>
      <c r="AC536" s="776"/>
      <c r="AD536" s="776"/>
      <c r="AE536" s="776"/>
      <c r="AF536" s="776"/>
      <c r="AG536" s="169">
        <f>IF($B$528="Лікар загальної практики - сімейний лікар",IF(AG532&lt;Законод!$C$22,0,(IF(AND(AG532&gt;=Законод!$G$22,AG532&lt;=Законод!$G$23),AG532-Законод!$F$23,IF('01_Доходи'!AG532&gt;=Законод!$H$22,Законод!$G$24,0)))),IF($B$528="Лікар-педіатр",IF(AG532&lt;Законод!$C$18,0,(IF(AND(AG532&gt;=Законод!$G$18,AG532&lt;=Законод!$G$19),AG532-Законод!$F$19,IF('01_Доходи'!AG532&gt;=Законод!$H$18,Законод!$G$20,0)))),IF($B$528="Лікар-терапевт",IF(AG532&lt;Законод!$C$26,0,(IF(AND(AG532&gt;=Законод!$G$26,AG532&lt;=Законод!$G$27),AG532-Законод!$F$27,IF('01_Доходи'!AG532&gt;=Законод!$H$26,Законод!$G$28,0)))),0)))</f>
        <v>0</v>
      </c>
      <c r="AH536" s="767"/>
      <c r="AI536" s="174"/>
      <c r="AJ536" s="771"/>
      <c r="AK536" s="774"/>
      <c r="AL536" s="774"/>
      <c r="AM536" s="758"/>
      <c r="AN536" s="183">
        <f>IF(B528="Лікар загальної практики - сімейний лікар",L536*Законод!$C$9/4*Законод!$G$16,IF(B528="Лікар-педіатр",L536*Законод!$C$9/4*Законод!$G$16,IF(B528="Лікар-терапевт",L536*Законод!$C$9/4*Законод!$G$16,0)))</f>
        <v>0</v>
      </c>
      <c r="AO536" s="183">
        <f>IF(B528="Лікар загальної практики - сімейний лікар",S536*Законод!$C$9/4*Законод!$G$16,IF(B528="Лікар-педіатр",S536*Законод!$C$9/4*Законод!$G$16,IF(B528="Лікар-терапевт",S536*Законод!$C$9/4*Законод!$G$16,0)))</f>
        <v>0</v>
      </c>
      <c r="AP536" s="183">
        <f>IF(B528="Лікар загальної практики - сімейний лікар",Z536*Законод!$C$9/4*Законод!$G$16,IF(B528="Лікар-педіатр",Z536*Законод!$C$9/4*Законод!$G$16,IF(B528="Лікар-терапевт",Z536*Законод!$C$9/4*Законод!$G$16,0)))</f>
        <v>0</v>
      </c>
      <c r="AQ536" s="183">
        <f>IF(B528="Лікар загальної практики - сімейний лікар",AG536*Законод!$C$9/4*Законод!$G$16,IF(B528="Лікар-педіатр",AG536*Законод!$C$9/4*Законод!$G$16,IF(B528="Лікар-терапевт",AG536*Законод!$C$9/4*Законод!$G$16,0)))</f>
        <v>0</v>
      </c>
      <c r="AR536" s="184">
        <f t="shared" ref="AR536" si="104">SUM(AN536:AQ536)</f>
        <v>0</v>
      </c>
    </row>
    <row r="537" spans="1:44" s="52" customFormat="1" ht="31.9" hidden="1" customHeight="1" x14ac:dyDescent="0.25">
      <c r="A537" s="170"/>
      <c r="B537" s="763"/>
      <c r="C537" s="764"/>
      <c r="D537" s="765"/>
      <c r="E537" s="765"/>
      <c r="F537" s="211" t="str">
        <f>IF(B528="Лікар-педіатр",Законод!$H$17,IF(B528="Лікар загальної практики - сімейний лікар",Законод!$H$21,IF(B528="Лікар-терапевт",Законод!$H$25,"х")))</f>
        <v>х</v>
      </c>
      <c r="G537" s="776" t="s">
        <v>158</v>
      </c>
      <c r="H537" s="776"/>
      <c r="I537" s="776"/>
      <c r="J537" s="776"/>
      <c r="K537" s="776"/>
      <c r="L537" s="169">
        <f>IF($B$528="Лікар загальної практики - сімейний лікар",IF(L532&lt;Законод!$C$22,0,(IF(AND(L532&gt;=Законод!$H$22,L532&lt;=Законод!$H$23),L532-Законод!$G$23,IF('01_Доходи'!L532&gt;=Законод!$I$22,Законод!$H$24,0)))),IF($B$528="Лікар-педіатр",IF(L532&lt;Законод!$C$18,0,(IF(AND(L532&gt;=Законод!$H$18,L532&lt;=Законод!$H$19),L532-Законод!$G$19,IF('01_Доходи'!L532&gt;=Законод!$I$18,Законод!$H$20,0)))),IF($B$528="Лікар-терапевт",IF(L532&lt;Законод!$C$26,0,(IF(AND(L532&gt;=Законод!$H$26,L532&lt;=Законод!$H$27),L532-Законод!$G$27,IF(L532&gt;=Законод!$I$26,Законод!$H$28,0)))),0)))</f>
        <v>0</v>
      </c>
      <c r="M537" s="767"/>
      <c r="N537" s="776" t="s">
        <v>158</v>
      </c>
      <c r="O537" s="776"/>
      <c r="P537" s="776"/>
      <c r="Q537" s="776"/>
      <c r="R537" s="776"/>
      <c r="S537" s="169">
        <f>IF($B$528="Лікар загальної практики - сімейний лікар",IF(S532&lt;Законод!$C$22,0,(IF(AND(S532&gt;=Законод!$H$22,S532&lt;=Законод!$H$23),S532-Законод!$G$23,IF('01_Доходи'!S532&gt;=Законод!$I$22,Законод!$H$24,0)))),IF($B$528="Лікар-педіатр",IF(S532&lt;Законод!$C$18,0,(IF(AND(S532&gt;=Законод!$H$18,S532&lt;=Законод!$H$19),S532-Законод!$G$19,IF('01_Доходи'!S532&gt;=Законод!$I$18,Законод!$H$20,0)))),IF($B$528="Лікар-терапевт",IF(S532&lt;Законод!$C$26,0,(IF(AND(S532&gt;=Законод!$H$26,S532&lt;=Законод!$H$27),S532-Законод!$G$27,IF(S532&gt;=Законод!$I$26,Законод!$H$28,0)))),0)))</f>
        <v>0</v>
      </c>
      <c r="T537" s="767"/>
      <c r="U537" s="776" t="s">
        <v>158</v>
      </c>
      <c r="V537" s="776"/>
      <c r="W537" s="776"/>
      <c r="X537" s="776"/>
      <c r="Y537" s="776"/>
      <c r="Z537" s="169">
        <f>IF($B$528="Лікар загальної практики - сімейний лікар",IF(Z532&lt;Законод!$C$22,0,(IF(AND(Z532&gt;=Законод!$H$22,Z532&lt;=Законод!$H$23),Z532-Законод!$G$23,IF('01_Доходи'!Z532&gt;=Законод!$I$22,Законод!$H$24,0)))),IF($B$528="Лікар-педіатр",IF(Z532&lt;Законод!$C$18,0,(IF(AND(Z532&gt;=Законод!$H$18,Z532&lt;=Законод!$H$19),Z532-Законод!$G$19,IF('01_Доходи'!Z532&gt;=Законод!$I$18,Законод!$H$20,0)))),IF($B$528="Лікар-терапевт",IF(Z532&lt;Законод!$C$26,0,(IF(AND(Z532&gt;=Законод!$H$26,Z532&lt;=Законод!$H$27),Z532-Законод!$G$27,IF(Z532&gt;=Законод!$I$26,Законод!$H$28,0)))),0)))</f>
        <v>0</v>
      </c>
      <c r="AA537" s="767"/>
      <c r="AB537" s="776" t="s">
        <v>158</v>
      </c>
      <c r="AC537" s="776"/>
      <c r="AD537" s="776"/>
      <c r="AE537" s="776"/>
      <c r="AF537" s="776"/>
      <c r="AG537" s="169">
        <f>IF($B$528="Лікар загальної практики - сімейний лікар",IF(AG532&lt;Законод!$C$22,0,(IF(AND(AG532&gt;=Законод!$H$22,AG532&lt;=Законод!$H$23),AG532-Законод!$G$23,IF('01_Доходи'!AG532&gt;=Законод!$I$22,Законод!$H$24,0)))),IF($B$528="Лікар-педіатр",IF(AG532&lt;Законод!$C$18,0,(IF(AND(AG532&gt;=Законод!$H$18,AG532&lt;=Законод!$H$19),AG532-Законод!$G$19,IF('01_Доходи'!AG532&gt;=Законод!$I$18,Законод!$H$20,0)))),IF($B$528="Лікар-терапевт",IF(AG532&lt;Законод!$C$26,0,(IF(AND(AG532&gt;=Законод!$H$26,AG532&lt;=Законод!$H$27),AG532-Законод!$G$27,IF(AG532&gt;=Законод!$I$26,Законод!$H$28,0)))),0)))</f>
        <v>0</v>
      </c>
      <c r="AH537" s="767"/>
      <c r="AI537" s="174"/>
      <c r="AJ537" s="771"/>
      <c r="AK537" s="774"/>
      <c r="AL537" s="774"/>
      <c r="AM537" s="758"/>
      <c r="AN537" s="183">
        <f>IF(B528="Лікар загальної практики - сімейний лікар",L537*Законод!$C$9/4*Законод!$H$16,IF(B528="Лікар-педіатр",L537*Законод!$C$9/4*Законод!$H$16,IF(B528="Лікар-терапевт",L537*Законод!$C$9/4*Законод!$H$16,0)))</f>
        <v>0</v>
      </c>
      <c r="AO537" s="183">
        <f>IF(B528="Лікар загальної практики - сімейний лікар",S537*Законод!$C$9/4*Законод!$H$16,IF(B528="Лікар-педіатр",S537*Законод!$C$9/4*Законод!$H$16,IF(B528="Лікар-терапевт",S537*Законод!$C$9/4*Законод!$H$16,0)))</f>
        <v>0</v>
      </c>
      <c r="AP537" s="183">
        <f>IF(B528="Лікар загальної практики - сімейний лікар",Z537*Законод!$C$9/4*Законод!$H$16,IF(B528="Лікар-педіатр",Z537*Законод!$C$9/4*Законод!$H$16,IF(B528="Лікар-терапевт",Z537*Законод!$C$9/4*Законод!$H$16,0)))</f>
        <v>0</v>
      </c>
      <c r="AQ537" s="183">
        <f>IF(B528="Лікар загальної практики - сімейний лікар",AG537*Законод!$C$9/4*Законод!$H$16,IF(B528="Лікар-педіатр",AG537*Законод!$C$9/4*Законод!$H$16,IF(B528="Лікар-терапевт",AG537*Законод!$C$9/4*Законод!$H$16,0)))</f>
        <v>0</v>
      </c>
      <c r="AR537" s="184">
        <f>SUM(AN537:AQ537)</f>
        <v>0</v>
      </c>
    </row>
    <row r="538" spans="1:44" s="52" customFormat="1" ht="31.9" hidden="1" customHeight="1" x14ac:dyDescent="0.25">
      <c r="A538" s="170"/>
      <c r="B538" s="763"/>
      <c r="C538" s="764"/>
      <c r="D538" s="765"/>
      <c r="E538" s="765"/>
      <c r="F538" s="211" t="str">
        <f>IF(B528="Лікар-педіатр",Законод!$I$17,IF(B528="Лікар загальної практики - сімейний лікар",Законод!$I$21,IF(B528="Лікар-терапевт",Законод!$I$25,"х")))</f>
        <v>х</v>
      </c>
      <c r="G538" s="776" t="s">
        <v>158</v>
      </c>
      <c r="H538" s="776"/>
      <c r="I538" s="776"/>
      <c r="J538" s="776"/>
      <c r="K538" s="776"/>
      <c r="L538" s="169">
        <f>IF($B$528="Лікар загальної практики - сімейний лікар",IF(L532&lt;Законод!$C$22,0,(IF(AND(L532&gt;=Законод!$I$22,L532&lt;=Законод!$I$23),L532-Законод!$H$23,IF('01_Доходи'!L532&gt;=Законод!$I$22,Законод!$I$24,0)))),IF($B$528="Лікар-педіатр",IF(L532&lt;Законод!$C$18,0,(IF(AND(L532&gt;=Законод!$I$18,L532&lt;=Законод!$I$19),L532-Законод!$H$19,IF('01_Доходи'!L532&gt;=Законод!$I$18,Законод!$H$20,0)))),IF($B$528="Лікар-терапевт",IF(L532&lt;Законод!$C$26,0,(IF(AND(L532&gt;=Законод!$I$26,L532&lt;=Законод!$I$27),L532-Законод!$H$27,IF('01_Доходи'!L532&gt;=Законод!$I$26,Законод!$H$28,0)))),0)))</f>
        <v>0</v>
      </c>
      <c r="M538" s="767"/>
      <c r="N538" s="776" t="s">
        <v>158</v>
      </c>
      <c r="O538" s="776"/>
      <c r="P538" s="776"/>
      <c r="Q538" s="776"/>
      <c r="R538" s="776"/>
      <c r="S538" s="169">
        <f>IF($B$528="Лікар загальної практики - сімейний лікар",IF(S532&lt;Законод!$C$22,0,(IF(AND(S532&gt;=Законод!$I$22,S532&lt;=Законод!$I$23),S532-Законод!$H$23,IF('01_Доходи'!S532&gt;=Законод!$I$22,Законод!$I$24,0)))),IF($B$528="Лікар-педіатр",IF(S532&lt;Законод!$C$18,0,(IF(AND(S532&gt;=Законод!$I$18,S532&lt;=Законод!$I$19),S532-Законод!$H$19,IF('01_Доходи'!S532&gt;=Законод!$I$18,Законод!$H$20,0)))),IF($B$528="Лікар-терапевт",IF(S532&lt;Законод!$C$26,0,(IF(AND(S532&gt;=Законод!$I$26,S532&lt;=Законод!$I$27),S532-Законод!$H$27,IF('01_Доходи'!S532&gt;=Законод!$I$26,Законод!$H$28,0)))),0)))</f>
        <v>0</v>
      </c>
      <c r="T538" s="767"/>
      <c r="U538" s="776" t="s">
        <v>158</v>
      </c>
      <c r="V538" s="776"/>
      <c r="W538" s="776"/>
      <c r="X538" s="776"/>
      <c r="Y538" s="776"/>
      <c r="Z538" s="169">
        <f>IF($B$528="Лікар загальної практики - сімейний лікар",IF(Z532&lt;Законод!$C$22,0,(IF(AND(Z532&gt;=Законод!$I$22,Z532&lt;=Законод!$I$23),Z532-Законод!$H$23,IF('01_Доходи'!Z532&gt;=Законод!$I$22,Законод!$I$24,0)))),IF($B$528="Лікар-педіатр",IF(Z532&lt;Законод!$C$18,0,(IF(AND(Z532&gt;=Законод!$I$18,Z532&lt;=Законод!$I$19),Z532-Законод!$H$19,IF('01_Доходи'!Z532&gt;=Законод!$I$18,Законод!$H$20,0)))),IF($B$528="Лікар-терапевт",IF(Z532&lt;Законод!$C$26,0,(IF(AND(Z532&gt;=Законод!$I$26,Z532&lt;=Законод!$I$27),Z532-Законод!$H$27,IF('01_Доходи'!Z532&gt;=Законод!$I$26,Законод!$H$28,0)))),0)))</f>
        <v>0</v>
      </c>
      <c r="AA538" s="767"/>
      <c r="AB538" s="776" t="s">
        <v>158</v>
      </c>
      <c r="AC538" s="776"/>
      <c r="AD538" s="776"/>
      <c r="AE538" s="776"/>
      <c r="AF538" s="776"/>
      <c r="AG538" s="169">
        <f>IF($B$528="Лікар загальної практики - сімейний лікар",IF(AG532&lt;Законод!$C$22,0,(IF(AND(AG532&gt;=Законод!$I$22,AG532&lt;=Законод!$I$23),AG532-Законод!$H$23,IF('01_Доходи'!AG532&gt;=Законод!$I$22,Законод!$I$24,0)))),IF($B$528="Лікар-педіатр",IF(AG532&lt;Законод!$C$18,0,(IF(AND(AG532&gt;=Законод!$I$18,AG532&lt;=Законод!$I$19),AG532-Законод!$H$19,IF('01_Доходи'!AG532&gt;=Законод!$I$18,Законод!$H$20,0)))),IF($B$528="Лікар-терапевт",IF(AG532&lt;Законод!$C$26,0,(IF(AND(AG532&gt;=Законод!$I$26,AG532&lt;=Законод!$I$27),AG532-Законод!$H$27,IF('01_Доходи'!AG532&gt;=Законод!$I$26,Законод!$H$28,0)))),0)))</f>
        <v>0</v>
      </c>
      <c r="AH538" s="767"/>
      <c r="AI538" s="174"/>
      <c r="AJ538" s="771"/>
      <c r="AK538" s="774"/>
      <c r="AL538" s="774"/>
      <c r="AM538" s="758"/>
      <c r="AN538" s="183">
        <f>IF(B528="Лікар загальної практики - сімейний лікар",L538*Законод!$C$9/4*Законод!$I$16,IF(B528="Лікар-педіатр",L538*Законод!$C$9/4*Законод!$I$16,IF(B528="Лікар-терапевт",L538*Законод!$C$9/4*Законод!$I$16,0)))</f>
        <v>0</v>
      </c>
      <c r="AO538" s="183">
        <f>IF(B528="Лікар загальної практики - сімейний лікар",S538*Законод!$C$9/4*Законод!$I$16,IF(B528="Лікар-педіатр",S538*Законод!$C$9/4*Законод!$I$16,IF(B528="Лікар-терапевт",S538*Законод!$C$9/4*Законод!$I$16,0)))</f>
        <v>0</v>
      </c>
      <c r="AP538" s="183">
        <f>IF(B528="Лікар загальної практики - сімейний лікар",Z538*Законод!$C$9/4*Законод!$I$16,IF(B528="Лікар-педіатр",Z538*Законод!$C$9/4*Законод!$I$16,IF(B528="Лікар-терапевт",Z538*Законод!$C$9/4*Законод!$I$16,0)))</f>
        <v>0</v>
      </c>
      <c r="AQ538" s="183">
        <f>IF(B528="Лікар загальної практики - сімейний лікар",AG538*Законод!$C$9/4*Законод!$I$16,IF(B528="Лікар-педіатр",AG538*Законод!$C$9/4*Законод!$I$16,IF(B528="Лікар-терапевт",AG538*Законод!$C$9/4*Законод!$I$16,0)))</f>
        <v>0</v>
      </c>
      <c r="AR538" s="184">
        <f>SUM(AN538:AQ538)</f>
        <v>0</v>
      </c>
    </row>
    <row r="539" spans="1:44" s="191" customFormat="1" ht="31.9" hidden="1" customHeight="1" thickBot="1" x14ac:dyDescent="0.3">
      <c r="A539" s="186"/>
      <c r="B539" s="763"/>
      <c r="C539" s="764"/>
      <c r="D539" s="765"/>
      <c r="E539" s="765"/>
      <c r="F539" s="212" t="str">
        <f>IF(B528="Лікар-педіатр",Законод!$J$17,IF(B528="Лікар загальної практики - сімейний лікар",Законод!$J$21,IF(B528="Лікар-терапевт",Законод!$J$25,"х")))</f>
        <v>х</v>
      </c>
      <c r="G539" s="777" t="s">
        <v>158</v>
      </c>
      <c r="H539" s="777"/>
      <c r="I539" s="777"/>
      <c r="J539" s="777"/>
      <c r="K539" s="777"/>
      <c r="L539" s="169">
        <f>IF($B$528="Лікар загальної практики - сімейний лікар",IF(L532&gt;=Законод!$J$22,'01_Доходи'!L532-('01_Доходи'!L533+'01_Доходи'!L534+'01_Доходи'!L535+'01_Доходи'!L536+'01_Доходи'!L537+'01_Доходи'!L538),0),IF($B$528="Лікар-педіатр",IF(L532&gt;=Законод!$J$18,'01_Доходи'!L532-('01_Доходи'!L533+'01_Доходи'!L534+'01_Доходи'!L535+'01_Доходи'!L536+'01_Доходи'!L537+'01_Доходи'!L538),0),IF($B$528="Лікар-терапевт",IF('01_Доходи'!L532&gt;=Законод!$J$26,L532-Законод!$I$27,0),0)))</f>
        <v>0</v>
      </c>
      <c r="M539" s="767"/>
      <c r="N539" s="777" t="s">
        <v>158</v>
      </c>
      <c r="O539" s="777"/>
      <c r="P539" s="777"/>
      <c r="Q539" s="777"/>
      <c r="R539" s="777"/>
      <c r="S539" s="169">
        <f>IF($B$528="Лікар загальної практики - сімейний лікар",IF(S532&gt;=Законод!$J$22,'01_Доходи'!S532-('01_Доходи'!S533+'01_Доходи'!S534+'01_Доходи'!S535+'01_Доходи'!S536+'01_Доходи'!S537+'01_Доходи'!S538),0),IF($B$528="Лікар-педіатр",IF(S532&gt;=Законод!$J$18,'01_Доходи'!S532-('01_Доходи'!S533+'01_Доходи'!S534+'01_Доходи'!S535+'01_Доходи'!S536+'01_Доходи'!S537+'01_Доходи'!S538),0),IF($B$528="Лікар-терапевт",IF('01_Доходи'!S532&gt;=Законод!$J$26,S532-Законод!$I$27,0),0)))</f>
        <v>0</v>
      </c>
      <c r="T539" s="767"/>
      <c r="U539" s="777" t="s">
        <v>158</v>
      </c>
      <c r="V539" s="777"/>
      <c r="W539" s="777"/>
      <c r="X539" s="777"/>
      <c r="Y539" s="777"/>
      <c r="Z539" s="169">
        <f>IF($B$528="Лікар загальної практики - сімейний лікар",IF(Z532&gt;=Законод!$J$22,'01_Доходи'!Z532-('01_Доходи'!Z533+'01_Доходи'!Z534+'01_Доходи'!Z535+'01_Доходи'!Z536+'01_Доходи'!Z537+'01_Доходи'!Z538),0),IF($B$528="Лікар-педіатр",IF(Z532&gt;=Законод!$J$18,'01_Доходи'!Z532-('01_Доходи'!Z533+'01_Доходи'!Z534+'01_Доходи'!Z535+'01_Доходи'!Z536+'01_Доходи'!Z537+'01_Доходи'!Z538),0),IF($B$528="Лікар-терапевт",IF('01_Доходи'!Z532&gt;=Законод!$J$26,Z532-Законод!$I$27,0),0)))</f>
        <v>0</v>
      </c>
      <c r="AA539" s="767"/>
      <c r="AB539" s="777" t="s">
        <v>158</v>
      </c>
      <c r="AC539" s="777"/>
      <c r="AD539" s="777"/>
      <c r="AE539" s="777"/>
      <c r="AF539" s="777"/>
      <c r="AG539" s="169">
        <f>IF($B$528="Лікар загальної практики - сімейний лікар",IF(AG532&gt;=Законод!$J$22,'01_Доходи'!AG532-('01_Доходи'!AG533+'01_Доходи'!AG534+'01_Доходи'!AG535+'01_Доходи'!AG536+'01_Доходи'!AG537+'01_Доходи'!AG538),0),IF($B$528="Лікар-педіатр",IF(AG532&gt;=Законод!$J$18,'01_Доходи'!AG532-('01_Доходи'!AG533+'01_Доходи'!AG534+'01_Доходи'!AG535+'01_Доходи'!AG536+'01_Доходи'!AG537+'01_Доходи'!AG538),0),IF($B$528="Лікар-терапевт",IF('01_Доходи'!AG532&gt;=Законод!$J$26,AG532-Законод!$I$27,0),0)))</f>
        <v>0</v>
      </c>
      <c r="AH539" s="767"/>
      <c r="AI539" s="188"/>
      <c r="AJ539" s="772"/>
      <c r="AK539" s="775"/>
      <c r="AL539" s="775"/>
      <c r="AM539" s="759"/>
      <c r="AN539" s="189">
        <f>IF(B528="Лікар загальної практики - сімейний лікар",L539*Законод!$C$9/4*Законод!$J$16,IF(B528="Лікар-педіатр",L539*Законод!$C$9/4*Законод!$J$16,IF(B528="Лікар-терапевт",L539*Законод!$C$9/4*Законод!$J$16,0)))</f>
        <v>0</v>
      </c>
      <c r="AO539" s="189">
        <f>IF(B528="Лікар загальної практики - сімейний лікар",S539*Законод!$C$9/4*Законод!$J$16,IF(B528="Лікар-педіатр",S539*Законод!$C$9/4*Законод!$J$16,IF(B528="Лікар-терапевт",S539*Законод!$C$9/4*Законод!$J$16,0)))</f>
        <v>0</v>
      </c>
      <c r="AP539" s="189">
        <f>IF(B528="Лікар загальної практики - сімейний лікар",S539*Законод!$C$9/4*Законод!$J$16,IF(B528="Лікар-педіатр",S539*Законод!$C$9/4*Законод!$J$16,IF(B528="Лікар-терапевт",S539*Законод!$C$9/4*Законод!$J$16,0)))</f>
        <v>0</v>
      </c>
      <c r="AQ539" s="189">
        <f>IF(B528="Лікар загальної практики - сімейний лікар",AG539*Законод!$C$9/4*Законод!$J$16,IF(B528="Лікар-педіатр",AG539*Законод!$C$9/4*Законод!$J$16,IF(B528="Лікар-терапевт",AG539*Законод!$C$9/4*Законод!$J$16,0)))</f>
        <v>0</v>
      </c>
      <c r="AR539" s="190">
        <f t="shared" ref="AR539" si="105">SUM(AN539:AQ539)</f>
        <v>0</v>
      </c>
    </row>
    <row r="540" spans="1:44" s="220" customFormat="1" ht="23.45" hidden="1" customHeight="1" thickBot="1" x14ac:dyDescent="0.3">
      <c r="A540" s="216"/>
      <c r="B540" s="217"/>
      <c r="C540" s="217"/>
      <c r="D540" s="217"/>
      <c r="E540" s="217"/>
      <c r="F540" s="218"/>
      <c r="G540" s="219"/>
      <c r="H540" s="219"/>
      <c r="L540" s="221"/>
      <c r="S540" s="221"/>
      <c r="Z540" s="221"/>
      <c r="AG540" s="221"/>
      <c r="AM540" s="222"/>
      <c r="AR540" s="223"/>
    </row>
    <row r="541" spans="1:44" s="164" customFormat="1" ht="24.6" hidden="1" customHeight="1" x14ac:dyDescent="0.3">
      <c r="A541" s="167">
        <f>A528+1</f>
        <v>40</v>
      </c>
      <c r="B541" s="763"/>
      <c r="C541" s="764"/>
      <c r="D541" s="765"/>
      <c r="E541" s="765"/>
      <c r="F541" s="207" t="s">
        <v>422</v>
      </c>
      <c r="G541" s="169">
        <f>IF($B$541="Лікар-педіатр",G544*L541,IF($B$541="Лікар-терапевт","х",IF($B$541="Лікар загальної практики - сімейний лікар",G544*L541,0)))</f>
        <v>0</v>
      </c>
      <c r="H541" s="169">
        <f>IF($B$541="Лікар-педіатр",H544*L541,IF($B$541="Лікар-терапевт","х",IF($B$541="Лікар загальної практики - сімейний лікар",H544*L541,0)))</f>
        <v>0</v>
      </c>
      <c r="I541" s="169">
        <f>IF($B$541="Лікар-педіатр","x",IF($B$541="Лікар-терапевт",I544*L541,IF($B$541="Лікар загальної практики - сімейний лікар",I544*L541,0)))</f>
        <v>0</v>
      </c>
      <c r="J541" s="169">
        <f>IF($B$541="Лікар-педіатр","x",IF($B$541="Лікар-терапевт",J544*L541,IF($B$541="Лікар загальної практики - сімейний лікар",J544*L541,0)))</f>
        <v>0</v>
      </c>
      <c r="K541" s="169">
        <f>IF($B$541="Лікар-педіатр","x",IF($B$541="Лікар-терапевт",K544*L541,IF($B$541="Лікар загальної практики - сімейний лікар",K544*L541,0)))</f>
        <v>0</v>
      </c>
      <c r="L541" s="542"/>
      <c r="M541" s="767"/>
      <c r="N541" s="169">
        <f>IF($B$541="Лікар-педіатр",N544*S541,IF($B$541="Лікар-терапевт","х",IF($B$541="Лікар загальної практики - сімейний лікар",N544*S541,0)))</f>
        <v>0</v>
      </c>
      <c r="O541" s="169">
        <f>IF($B$541="Лікар-педіатр",O544*S541,IF($B$541="Лікар-терапевт","х",IF($B$541="Лікар загальної практики - сімейний лікар",O544*S541,0)))</f>
        <v>0</v>
      </c>
      <c r="P541" s="169">
        <f>IF($B$541="Лікар-педіатр","x",IF($B$541="Лікар-терапевт",P544*S541,IF($B$541="Лікар загальної практики - сімейний лікар",P544*S541,0)))</f>
        <v>0</v>
      </c>
      <c r="Q541" s="169">
        <f>IF($B$541="Лікар-педіатр","x",IF($B$541="Лікар-терапевт",Q544*S541,IF($B$541="Лікар загальної практики - сімейний лікар",Q544*S541,0)))</f>
        <v>0</v>
      </c>
      <c r="R541" s="169">
        <f>IF($B$541="Лікар-педіатр","x",IF($B$541="Лікар-терапевт",R544*S541,IF($B$541="Лікар загальної практики - сімейний лікар",R544*S541,0)))</f>
        <v>0</v>
      </c>
      <c r="S541" s="542"/>
      <c r="T541" s="767"/>
      <c r="U541" s="169">
        <f>IF($B$541="Лікар-педіатр",U544*Z541,IF($B$541="Лікар-терапевт","х",IF($B$541="Лікар загальної практики - сімейний лікар",U544*Z541,0)))</f>
        <v>0</v>
      </c>
      <c r="V541" s="169">
        <f>IF($B$541="Лікар-педіатр",V544*Z541,IF($B$541="Лікар-терапевт","х",IF($B$541="Лікар загальної практики - сімейний лікар",V544*Z541,0)))</f>
        <v>0</v>
      </c>
      <c r="W541" s="169">
        <f>IF($B$541="Лікар-педіатр","x",IF($B$541="Лікар-терапевт",W544*Z541,IF($B$541="Лікар загальної практики - сімейний лікар",W544*Z541,0)))</f>
        <v>0</v>
      </c>
      <c r="X541" s="169">
        <f>IF($B$541="Лікар-педіатр","x",IF($B$541="Лікар-терапевт",X544*Z541,IF($B$541="Лікар загальної практики - сімейний лікар",X544*Z541,0)))</f>
        <v>0</v>
      </c>
      <c r="Y541" s="169">
        <f>IF($B$541="Лікар-педіатр","x",IF($B$541="Лікар-терапевт",Y544*Z541,IF($B$541="Лікар загальної практики - сімейний лікар",Y544*Z541,0)))</f>
        <v>0</v>
      </c>
      <c r="Z541" s="542"/>
      <c r="AA541" s="767"/>
      <c r="AB541" s="169">
        <f>IF($B$541="Лікар-педіатр",AB544*AG541,IF($B$541="Лікар-терапевт","х",IF($B$541="Лікар загальної практики - сімейний лікар",AB544*AG541,0)))</f>
        <v>0</v>
      </c>
      <c r="AC541" s="169">
        <f>IF($B$541="Лікар-педіатр",AC544*AG541,IF($B$541="Лікар-терапевт","х",IF($B$541="Лікар загальної практики - сімейний лікар",AC544*AG541,0)))</f>
        <v>0</v>
      </c>
      <c r="AD541" s="169">
        <f>IF($B$541="Лікар-педіатр","x",IF($B$541="Лікар-терапевт",AD544*AG541,IF($B$541="Лікар загальної практики - сімейний лікар",AD544*AG541,0)))</f>
        <v>0</v>
      </c>
      <c r="AE541" s="169">
        <f>IF($B$541="Лікар-педіатр","x",IF($B$541="Лікар-терапевт",AE544*AG541,IF($B$541="Лікар загальної практики - сімейний лікар",AE544*AG541,0)))</f>
        <v>0</v>
      </c>
      <c r="AF541" s="169">
        <f>IF($B$541="Лікар-педіатр","x",IF($B$541="Лікар-терапевт",AF544*AG541,IF($B$541="Лікар загальної практики - сімейний лікар",AF544*AG541,0)))</f>
        <v>0</v>
      </c>
      <c r="AG541" s="542"/>
      <c r="AH541" s="767"/>
      <c r="AI541" s="525">
        <f>A541</f>
        <v>40</v>
      </c>
      <c r="AJ541" s="770">
        <f>B541</f>
        <v>0</v>
      </c>
      <c r="AK541" s="773">
        <f>C541</f>
        <v>0</v>
      </c>
      <c r="AL541" s="773">
        <f>D541</f>
        <v>0</v>
      </c>
      <c r="AM541" s="760" t="s">
        <v>568</v>
      </c>
      <c r="AN541" s="778">
        <f>SUM(AN546:AN552)</f>
        <v>0</v>
      </c>
      <c r="AO541" s="778">
        <f>SUM(AO546:AO552)</f>
        <v>0</v>
      </c>
      <c r="AP541" s="778">
        <f>SUM(AP546:AP552)</f>
        <v>0</v>
      </c>
      <c r="AQ541" s="778">
        <f>SUM(AQ546:AQ552)</f>
        <v>0</v>
      </c>
      <c r="AR541" s="781">
        <f>SUM(AN541:AQ545)</f>
        <v>0</v>
      </c>
    </row>
    <row r="542" spans="1:44" s="52" customFormat="1" ht="28.15" hidden="1" customHeight="1" x14ac:dyDescent="0.25">
      <c r="A542" s="170"/>
      <c r="B542" s="763"/>
      <c r="C542" s="764"/>
      <c r="D542" s="765"/>
      <c r="E542" s="765"/>
      <c r="F542" s="207" t="s">
        <v>423</v>
      </c>
      <c r="G542" s="169">
        <f>IF($B$541="Лікар-педіатр",G544*L542,IF($B$541="Лікар-терапевт","х",IF($B$541="Лікар загальної практики - сімейний лікар",G544*L542,0)))</f>
        <v>0</v>
      </c>
      <c r="H542" s="169">
        <f>IF($B$541="Лікар-педіатр",H544*L542,IF($B$541="Лікар-терапевт","х",IF($B$541="Лікар загальної практики - сімейний лікар",H544*L542,0)))</f>
        <v>0</v>
      </c>
      <c r="I542" s="169">
        <f>IF($B$541="Лікар-педіатр","x",IF($B$541="Лікар-терапевт",I544*L542,IF($B$541="Лікар загальної практики - сімейний лікар",I544*L542,0)))</f>
        <v>0</v>
      </c>
      <c r="J542" s="169">
        <f>IF($B$541="Лікар-педіатр","x",IF($B$541="Лікар-терапевт",J544*L542,IF($B$541="Лікар загальної практики - сімейний лікар",J544*L542,0)))</f>
        <v>0</v>
      </c>
      <c r="K542" s="169">
        <f>IF($B$541="Лікар-педіатр","x",IF($B$541="Лікар-терапевт",K544*L542,IF($B$541="Лікар загальної практики - сімейний лікар",K544*L542,0)))</f>
        <v>0</v>
      </c>
      <c r="L542" s="542"/>
      <c r="M542" s="767"/>
      <c r="N542" s="169">
        <f>IF($B$541="Лікар-педіатр",N544*S542,IF($B$541="Лікар-терапевт","х",IF($B$541="Лікар загальної практики - сімейний лікар",N544*S542,0)))</f>
        <v>0</v>
      </c>
      <c r="O542" s="169">
        <f>IF($B$541="Лікар-педіатр",O544*S542,IF($B$541="Лікар-терапевт","х",IF($B$541="Лікар загальної практики - сімейний лікар",O544*S542,0)))</f>
        <v>0</v>
      </c>
      <c r="P542" s="169">
        <f>IF($B$541="Лікар-педіатр","x",IF($B$541="Лікар-терапевт",P544*S542,IF($B$541="Лікар загальної практики - сімейний лікар",P544*S542,0)))</f>
        <v>0</v>
      </c>
      <c r="Q542" s="169">
        <f>IF($B$541="Лікар-педіатр","x",IF($B$541="Лікар-терапевт",Q544*S542,IF($B$541="Лікар загальної практики - сімейний лікар",Q544*S542,0)))</f>
        <v>0</v>
      </c>
      <c r="R542" s="169">
        <f>IF($B$541="Лікар-педіатр","x",IF($B$541="Лікар-терапевт",R544*S542,IF($B$541="Лікар загальної практики - сімейний лікар",R544*S542,0)))</f>
        <v>0</v>
      </c>
      <c r="S542" s="542"/>
      <c r="T542" s="767"/>
      <c r="U542" s="169">
        <f>IF($B$541="Лікар-педіатр",U544*Z542,IF($B$541="Лікар-терапевт","х",IF($B$541="Лікар загальної практики - сімейний лікар",U544*Z542,0)))</f>
        <v>0</v>
      </c>
      <c r="V542" s="169">
        <f>IF($B$541="Лікар-педіатр",V544*Z542,IF($B$541="Лікар-терапевт","х",IF($B$541="Лікар загальної практики - сімейний лікар",V544*Z542,0)))</f>
        <v>0</v>
      </c>
      <c r="W542" s="169">
        <f>IF($B$541="Лікар-педіатр","x",IF($B$541="Лікар-терапевт",W544*Z542,IF($B$541="Лікар загальної практики - сімейний лікар",W544*Z542,0)))</f>
        <v>0</v>
      </c>
      <c r="X542" s="169">
        <f>IF($B$541="Лікар-педіатр","x",IF($B$541="Лікар-терапевт",X544*Z542,IF($B$541="Лікар загальної практики - сімейний лікар",X544*Z542,0)))</f>
        <v>0</v>
      </c>
      <c r="Y542" s="169">
        <f>IF($B$541="Лікар-педіатр","x",IF($B$541="Лікар-терапевт",Y544*Z542,IF($B$541="Лікар загальної практики - сімейний лікар",Y544*Z542,0)))</f>
        <v>0</v>
      </c>
      <c r="Z542" s="542"/>
      <c r="AA542" s="767"/>
      <c r="AB542" s="169">
        <f>IF($B$541="Лікар-педіатр",AB544*AG542,IF($B$541="Лікар-терапевт","х",IF($B$541="Лікар загальної практики - сімейний лікар",AB544*AG542,0)))</f>
        <v>0</v>
      </c>
      <c r="AC542" s="169">
        <f>IF($B$541="Лікар-педіатр",AC544*AG542,IF($B$541="Лікар-терапевт","х",IF($B$541="Лікар загальної практики - сімейний лікар",AC544*AG542,0)))</f>
        <v>0</v>
      </c>
      <c r="AD542" s="169">
        <f>IF($B$541="Лікар-педіатр","x",IF($B$541="Лікар-терапевт",AD544*AG542,IF($B$541="Лікар загальної практики - сімейний лікар",AD544*AG542,0)))</f>
        <v>0</v>
      </c>
      <c r="AE542" s="169">
        <f>IF($B$541="Лікар-педіатр","x",IF($B$541="Лікар-терапевт",AE544*AG542,IF($B$541="Лікар загальної практики - сімейний лікар",AE544*AG542,0)))</f>
        <v>0</v>
      </c>
      <c r="AF542" s="169">
        <f>IF($B$541="Лікар-педіатр","x",IF($B$541="Лікар-терапевт",AF544*AG542,IF($B$541="Лікар загальної практики - сімейний лікар",AF544*AG542,0)))</f>
        <v>0</v>
      </c>
      <c r="AG542" s="542"/>
      <c r="AH542" s="767"/>
      <c r="AI542" s="171"/>
      <c r="AJ542" s="771"/>
      <c r="AK542" s="774"/>
      <c r="AL542" s="774"/>
      <c r="AM542" s="761"/>
      <c r="AN542" s="779"/>
      <c r="AO542" s="779"/>
      <c r="AP542" s="779"/>
      <c r="AQ542" s="779"/>
      <c r="AR542" s="782"/>
    </row>
    <row r="543" spans="1:44" s="92" customFormat="1" ht="31.15" hidden="1" customHeight="1" x14ac:dyDescent="0.25">
      <c r="A543" s="213"/>
      <c r="B543" s="763"/>
      <c r="C543" s="764"/>
      <c r="D543" s="765"/>
      <c r="E543" s="765"/>
      <c r="F543" s="214" t="s">
        <v>424</v>
      </c>
      <c r="G543" s="172">
        <f>IF(B541="Лікар загальної практики - сімейний лікар"," ",IF(B541="Лікар-педіатр"," ",IF(B541="Лікар-терапевт","х",0)))</f>
        <v>0</v>
      </c>
      <c r="H543" s="172">
        <f>IF(B541="Лікар загальної практики - сімейний лікар"," ",IF(B541="Лікар-педіатр"," ",IF(B541="Лікар-терапевт","х",0)))</f>
        <v>0</v>
      </c>
      <c r="I543" s="172">
        <f>IF(B541="Лікар загальної практики - сімейний лікар"," ",IF(B541="Лікар-педіатр","х",IF(B541="Лікар-терапевт"," ",0)))</f>
        <v>0</v>
      </c>
      <c r="J543" s="172">
        <f>IF(B541="Лікар загальної практики - сімейний лікар"," ",IF(B541="Лікар-педіатр","х",IF(B541="Лікар-терапевт"," ",0)))</f>
        <v>0</v>
      </c>
      <c r="K543" s="172">
        <f>IF(B541="Лікар загальної практики - сімейний лікар"," ",IF(B541="Лікар-педіатр","х",IF(B541="Лікар-терапевт"," ",0)))</f>
        <v>0</v>
      </c>
      <c r="L543" s="173">
        <f>SUM(G543:K543)</f>
        <v>0</v>
      </c>
      <c r="M543" s="767"/>
      <c r="N543" s="172">
        <f>IF(B541="Лікар загальної практики - сімейний лікар"," ",IF(B541="Лікар-педіатр"," ",IF(B541="Лікар-терапевт","х",0)))</f>
        <v>0</v>
      </c>
      <c r="O543" s="172">
        <f>IF(B541="Лікар загальної практики - сімейний лікар"," ",IF(B541="Лікар-педіатр"," ",IF(B541="Лікар-терапевт","х",0)))</f>
        <v>0</v>
      </c>
      <c r="P543" s="172">
        <f>IF(B541="Лікар загальної практики - сімейний лікар"," ",IF(B541="Лікар-педіатр","х",IF(B541="Лікар-терапевт"," ",0)))</f>
        <v>0</v>
      </c>
      <c r="Q543" s="172">
        <f>IF(B541="Лікар загальної практики - сімейний лікар"," ",IF(B541="Лікар-педіатр","х",IF(B541="Лікар-терапевт"," ",0)))</f>
        <v>0</v>
      </c>
      <c r="R543" s="172">
        <f>IF(B541="Лікар загальної практики - сімейний лікар"," ",IF(B541="Лікар-педіатр","х",IF(B541="Лікар-терапевт"," ",0)))</f>
        <v>0</v>
      </c>
      <c r="S543" s="173">
        <f>SUM(N543:R543)</f>
        <v>0</v>
      </c>
      <c r="T543" s="767"/>
      <c r="U543" s="172">
        <f>IF(B541="Лікар загальної практики - сімейний лікар"," ",IF(B541="Лікар-педіатр"," ",IF(B541="Лікар-терапевт","х",0)))</f>
        <v>0</v>
      </c>
      <c r="V543" s="172">
        <f>IF(B541="Лікар загальної практики - сімейний лікар"," ",IF(B541="Лікар-педіатр"," ",IF(B541="Лікар-терапевт","х",0)))</f>
        <v>0</v>
      </c>
      <c r="W543" s="172">
        <f>IF(B541="Лікар загальної практики - сімейний лікар"," ",IF(B541="Лікар-педіатр","х",IF(B541="Лікар-терапевт"," ",0)))</f>
        <v>0</v>
      </c>
      <c r="X543" s="172">
        <f>IF(B541="Лікар загальної практики - сімейний лікар"," ",IF(B541="Лікар-педіатр","х",IF(B541="Лікар-терапевт"," ",0)))</f>
        <v>0</v>
      </c>
      <c r="Y543" s="172">
        <f>IF(B541="Лікар загальної практики - сімейний лікар"," ",IF(B541="Лікар-педіатр","х",IF(B541="Лікар-терапевт"," ",0)))</f>
        <v>0</v>
      </c>
      <c r="Z543" s="173">
        <f>SUM(U543:Y543)</f>
        <v>0</v>
      </c>
      <c r="AA543" s="767"/>
      <c r="AB543" s="172">
        <f>IF(B541="Лікар загальної практики - сімейний лікар"," ",IF(B541="Лікар-педіатр"," ",IF(B541="Лікар-терапевт","х",0)))</f>
        <v>0</v>
      </c>
      <c r="AC543" s="172">
        <f>IF(B541="Лікар загальної практики - сімейний лікар"," ",IF(B541="Лікар-педіатр"," ",IF(B541="Лікар-терапевт","х",0)))</f>
        <v>0</v>
      </c>
      <c r="AD543" s="172">
        <f>IF(B541="Лікар загальної практики - сімейний лікар"," ",IF(B541="Лікар-педіатр","х",IF(B541="Лікар-терапевт"," ",0)))</f>
        <v>0</v>
      </c>
      <c r="AE543" s="172">
        <f>IF(B541="Лікар загальної практики - сімейний лікар"," ",IF(B541="Лікар-педіатр","х",IF(B541="Лікар-терапевт"," ",0)))</f>
        <v>0</v>
      </c>
      <c r="AF543" s="172">
        <f>IF(B541="Лікар загальної практики - сімейний лікар"," ",IF(B541="Лікар-педіатр","х",IF(B541="Лікар-терапевт"," ",0)))</f>
        <v>0</v>
      </c>
      <c r="AG543" s="173">
        <f>SUM(AB543:AF543)</f>
        <v>0</v>
      </c>
      <c r="AH543" s="767"/>
      <c r="AI543" s="215"/>
      <c r="AJ543" s="771"/>
      <c r="AK543" s="774"/>
      <c r="AL543" s="774"/>
      <c r="AM543" s="761"/>
      <c r="AN543" s="779"/>
      <c r="AO543" s="779"/>
      <c r="AP543" s="779"/>
      <c r="AQ543" s="779"/>
      <c r="AR543" s="782"/>
    </row>
    <row r="544" spans="1:44" s="52" customFormat="1" ht="31.9" hidden="1" customHeight="1" thickBot="1" x14ac:dyDescent="0.3">
      <c r="A544" s="170"/>
      <c r="B544" s="763"/>
      <c r="C544" s="764"/>
      <c r="D544" s="765"/>
      <c r="E544" s="765"/>
      <c r="F544" s="209" t="s">
        <v>161</v>
      </c>
      <c r="G544" s="176">
        <f>IF($B$541="Лікар-педіатр",G543/L543,IF($B$541="Лікар-терапевт","х",IF($B$541="Лікар загальної практики - сімейний лікар",G543/L543,0)))</f>
        <v>0</v>
      </c>
      <c r="H544" s="176">
        <f>IF($B$541="Лікар-педіатр",H543/L543,IF($B$541="Лікар-терапевт","х",IF($B$541="Лікар загальної практики - сімейний лікар",H543/L543,0)))</f>
        <v>0</v>
      </c>
      <c r="I544" s="176">
        <f>IF($B$541="Лікар-педіатр","x",IF($B$541="Лікар-терапевт",I543/L543,IF($B$541="Лікар загальної практики - сімейний лікар",I543/L543,0)))</f>
        <v>0</v>
      </c>
      <c r="J544" s="176">
        <f>IF($B$541="Лікар-педіатр","x",IF($B$541="Лікар-терапевт",J543/L543,IF($B$541="Лікар загальної практики - сімейний лікар",J543/L543,0)))</f>
        <v>0</v>
      </c>
      <c r="K544" s="176">
        <f>IF($B$541="Лікар-педіатр","x",IF($B$541="Лікар-терапевт",K543/L543,IF($B$541="Лікар загальної практики - сімейний лікар",K543/L543,0)))</f>
        <v>0</v>
      </c>
      <c r="L544" s="176">
        <f>SUM(G544:K544)</f>
        <v>0</v>
      </c>
      <c r="M544" s="767"/>
      <c r="N544" s="176">
        <f>IF($B$541="Лікар-педіатр",N543/S543,IF($B$541="Лікар-терапевт","х",IF($B$541="Лікар загальної практики - сімейний лікар",N543/S543,0)))</f>
        <v>0</v>
      </c>
      <c r="O544" s="176">
        <f>IF($B$541="Лікар-педіатр",O543/S543,IF($B$541="Лікар-терапевт","х",IF($B$541="Лікар загальної практики - сімейний лікар",O543/S543,0)))</f>
        <v>0</v>
      </c>
      <c r="P544" s="176">
        <f>IF($B$541="Лікар-педіатр","x",IF($B$541="Лікар-терапевт",P543/S543,IF($B$541="Лікар загальної практики - сімейний лікар",P543/S543,0)))</f>
        <v>0</v>
      </c>
      <c r="Q544" s="176">
        <f>IF($B$541="Лікар-педіатр","x",IF($B$541="Лікар-терапевт",Q543/S543,IF($B$541="Лікар загальної практики - сімейний лікар",Q543/S543,0)))</f>
        <v>0</v>
      </c>
      <c r="R544" s="176">
        <f>IF($B$541="Лікар-педіатр","x",IF($B$541="Лікар-терапевт",R543/S543,IF($B$541="Лікар загальної практики - сімейний лікар",R543/S543,0)))</f>
        <v>0</v>
      </c>
      <c r="S544" s="176">
        <f>SUM(N544:R544)</f>
        <v>0</v>
      </c>
      <c r="T544" s="767"/>
      <c r="U544" s="176">
        <f>IF($B$541="Лікар-педіатр",U543/Z543,IF($B$541="Лікар-терапевт","х",IF($B$541="Лікар загальної практики - сімейний лікар",U543/Z543,0)))</f>
        <v>0</v>
      </c>
      <c r="V544" s="176">
        <f>IF($B$541="Лікар-педіатр",V543/Z543,IF($B$541="Лікар-терапевт","х",IF($B$541="Лікар загальної практики - сімейний лікар",V543/Z543,0)))</f>
        <v>0</v>
      </c>
      <c r="W544" s="176">
        <f>IF($B$541="Лікар-педіатр","x",IF($B$541="Лікар-терапевт",W543/Z543,IF($B$541="Лікар загальної практики - сімейний лікар",W543/Z543,0)))</f>
        <v>0</v>
      </c>
      <c r="X544" s="176">
        <f>IF($B$541="Лікар-педіатр","x",IF($B$541="Лікар-терапевт",X543/Z543,IF($B$541="Лікар загальної практики - сімейний лікар",X543/Z543,0)))</f>
        <v>0</v>
      </c>
      <c r="Y544" s="176">
        <f>IF($B$541="Лікар-педіатр","x",IF($B$541="Лікар-терапевт",Y543/Z543,IF($B$541="Лікар загальної практики - сімейний лікар",Y543/Z543,0)))</f>
        <v>0</v>
      </c>
      <c r="Z544" s="176">
        <f>SUM(U544:Y544)</f>
        <v>0</v>
      </c>
      <c r="AA544" s="767"/>
      <c r="AB544" s="176">
        <f>IF($B$541="Лікар-педіатр",AB543/AG543,IF($B$541="Лікар-терапевт","х",IF($B$541="Лікар загальної практики - сімейний лікар",AB543/AG543,0)))</f>
        <v>0</v>
      </c>
      <c r="AC544" s="176">
        <f>IF($B$541="Лікар-педіатр",AC543/AG543,IF($B$541="Лікар-терапевт","х",IF($B$541="Лікар загальної практики - сімейний лікар",AC543/AG543,0)))</f>
        <v>0</v>
      </c>
      <c r="AD544" s="176">
        <f>IF($B$541="Лікар-педіатр","x",IF($B$541="Лікар-терапевт",AD543/AG543,IF($B$541="Лікар загальної практики - сімейний лікар",AD543/AG543,0)))</f>
        <v>0</v>
      </c>
      <c r="AE544" s="176">
        <f>IF($B$541="Лікар-педіатр","x",IF($B$541="Лікар-терапевт",AE543/AG543,IF($B$541="Лікар загальної практики - сімейний лікар",AE543/AG543,0)))</f>
        <v>0</v>
      </c>
      <c r="AF544" s="176">
        <f>IF($B$541="Лікар-педіатр","x",IF($B$541="Лікар-терапевт",AF543/AG543,IF($B$541="Лікар загальної практики - сімейний лікар",AF543/AG543,0)))</f>
        <v>0</v>
      </c>
      <c r="AG544" s="176">
        <f>SUM(AB544:AF544)</f>
        <v>0</v>
      </c>
      <c r="AH544" s="767"/>
      <c r="AI544" s="174"/>
      <c r="AJ544" s="771"/>
      <c r="AK544" s="774"/>
      <c r="AL544" s="774"/>
      <c r="AM544" s="761"/>
      <c r="AN544" s="779"/>
      <c r="AO544" s="779"/>
      <c r="AP544" s="779"/>
      <c r="AQ544" s="779"/>
      <c r="AR544" s="782"/>
    </row>
    <row r="545" spans="1:44" s="52" customFormat="1" ht="45" hidden="1" customHeight="1" thickBot="1" x14ac:dyDescent="0.3">
      <c r="A545" s="170"/>
      <c r="B545" s="763"/>
      <c r="C545" s="764"/>
      <c r="D545" s="765"/>
      <c r="E545" s="766"/>
      <c r="F545" s="177" t="s">
        <v>425</v>
      </c>
      <c r="G545" s="178">
        <f>IF($B$541="Лікар загальної практики - сімейний лікар",AVERAGE(G541:G543),IF($B$541="Лікар-педіатр",AVERAGE(G541:G543),IF($B$541="Лікар-терапевт","х",0)))</f>
        <v>0</v>
      </c>
      <c r="H545" s="178">
        <f>IF($B$541="Лікар загальної практики - сімейний лікар",AVERAGE(H541:H543),IF($B$541="Лікар-педіатр",AVERAGE(H541:H543),IF($B$541="Лікар-терапевт","х",0)))</f>
        <v>0</v>
      </c>
      <c r="I545" s="178">
        <f>IF($B$541="Лікар загальної практики - сімейний лікар",AVERAGE(I541:I543),IF($B$541="Лікар-педіатр","x",IF($B$541="Лікар-терапевт",AVERAGE(I541:I543),0)))</f>
        <v>0</v>
      </c>
      <c r="J545" s="178">
        <f>IF($B$541="Лікар загальної практики - сімейний лікар",AVERAGE(J541:J543),IF($B$541="Лікар-педіатр","x",IF($B$541="Лікар-терапевт",AVERAGE(J541:J543),0)))</f>
        <v>0</v>
      </c>
      <c r="K545" s="178">
        <f>IF($B$541="Лікар загальної практики - сімейний лікар",AVERAGE(K541:K543),IF($B$541="Лікар-педіатр","x",IF($B$541="Лікар-терапевт",AVERAGE(K541:K543),0)))</f>
        <v>0</v>
      </c>
      <c r="L545" s="179">
        <f>SUM(G545:K545)</f>
        <v>0</v>
      </c>
      <c r="M545" s="768"/>
      <c r="N545" s="178">
        <f>IF($B$541="Лікар загальної практики - сімейний лікар",AVERAGE(N541:N543),IF($B$541="Лікар-педіатр",AVERAGE(N541:N543),IF($B$541="Лікар-терапевт","х",0)))</f>
        <v>0</v>
      </c>
      <c r="O545" s="178">
        <f>IF($B$541="Лікар загальної практики - сімейний лікар",AVERAGE(O541:O543),IF($B$541="Лікар-педіатр",AVERAGE(O541:O543),IF($B$541="Лікар-терапевт","х",0)))</f>
        <v>0</v>
      </c>
      <c r="P545" s="178">
        <f>IF($B$541="Лікар загальної практики - сімейний лікар",AVERAGE(P541:P543),IF($B$541="Лікар-педіатр","x",IF($B$541="Лікар-терапевт",AVERAGE(P541:P543),0)))</f>
        <v>0</v>
      </c>
      <c r="Q545" s="178">
        <f>IF($B$541="Лікар загальної практики - сімейний лікар",AVERAGE(Q541:Q543),IF($B$541="Лікар-педіатр","x",IF($B$541="Лікар-терапевт",AVERAGE(Q541:Q543),0)))</f>
        <v>0</v>
      </c>
      <c r="R545" s="178">
        <f>IF($B$541="Лікар загальної практики - сімейний лікар",AVERAGE(R541:R543),IF($B$541="Лікар-педіатр","x",IF($B$541="Лікар-терапевт",AVERAGE(R541:R543),0)))</f>
        <v>0</v>
      </c>
      <c r="S545" s="179">
        <f>SUM(N545:R545)</f>
        <v>0</v>
      </c>
      <c r="T545" s="768"/>
      <c r="U545" s="178">
        <f>IF($B$541="Лікар загальної практики - сімейний лікар",AVERAGE(U541:U543),IF($B$541="Лікар-педіатр",AVERAGE(U541:U543),IF($B$541="Лікар-терапевт","х",0)))</f>
        <v>0</v>
      </c>
      <c r="V545" s="178">
        <f>IF($B$541="Лікар загальної практики - сімейний лікар",AVERAGE(V541:V543),IF($B$541="Лікар-педіатр",AVERAGE(V541:V543),IF($B$541="Лікар-терапевт","х",0)))</f>
        <v>0</v>
      </c>
      <c r="W545" s="178">
        <f>IF($B$541="Лікар загальної практики - сімейний лікар",AVERAGE(W541:W543),IF($B$541="Лікар-педіатр","x",IF($B$541="Лікар-терапевт",AVERAGE(W541:W543),0)))</f>
        <v>0</v>
      </c>
      <c r="X545" s="178">
        <f>IF($B$541="Лікар загальної практики - сімейний лікар",AVERAGE(X541:X543),IF($B$541="Лікар-педіатр","x",IF($B$541="Лікар-терапевт",AVERAGE(X541:X543),0)))</f>
        <v>0</v>
      </c>
      <c r="Y545" s="178">
        <f>IF($B$541="Лікар загальної практики - сімейний лікар",AVERAGE(Y541:Y543),IF($B$541="Лікар-педіатр","x",IF($B$541="Лікар-терапевт",AVERAGE(Y541:Y543),0)))</f>
        <v>0</v>
      </c>
      <c r="Z545" s="179">
        <f>SUM(U545:Y545)</f>
        <v>0</v>
      </c>
      <c r="AA545" s="768"/>
      <c r="AB545" s="178">
        <f>IF($B$541="Лікар загальної практики - сімейний лікар",AVERAGE(AB541:AB543),IF($B$541="Лікар-педіатр",AVERAGE(AB541:AB543),IF($B$541="Лікар-терапевт","х",0)))</f>
        <v>0</v>
      </c>
      <c r="AC545" s="178">
        <f>IF($B$541="Лікар загальної практики - сімейний лікар",AVERAGE(AC541:AC543),IF($B$541="Лікар-педіатр",AVERAGE(AC541:AC543),IF($B$541="Лікар-терапевт","х",0)))</f>
        <v>0</v>
      </c>
      <c r="AD545" s="178">
        <f>IF($B$541="Лікар загальної практики - сімейний лікар",AVERAGE(AD541:AD543),IF($B$541="Лікар-педіатр","x",IF($B$541="Лікар-терапевт",AVERAGE(AD541:AD543),0)))</f>
        <v>0</v>
      </c>
      <c r="AE545" s="178">
        <f>IF($B$541="Лікар загальної практики - сімейний лікар",AVERAGE(AE541:AE543),IF($B$541="Лікар-педіатр","x",IF($B$541="Лікар-терапевт",AVERAGE(AE541:AE543),0)))</f>
        <v>0</v>
      </c>
      <c r="AF545" s="178">
        <f>IF($B$541="Лікар загальної практики - сімейний лікар",AVERAGE(AF541:AF543),IF($B$541="Лікар-педіатр","x",IF($B$541="Лікар-терапевт",AVERAGE(AF541:AF543),0)))</f>
        <v>0</v>
      </c>
      <c r="AG545" s="179">
        <f>SUM(AB545:AF545)</f>
        <v>0</v>
      </c>
      <c r="AH545" s="769"/>
      <c r="AI545" s="174"/>
      <c r="AJ545" s="771"/>
      <c r="AK545" s="774"/>
      <c r="AL545" s="774"/>
      <c r="AM545" s="762"/>
      <c r="AN545" s="780"/>
      <c r="AO545" s="780"/>
      <c r="AP545" s="780"/>
      <c r="AQ545" s="780"/>
      <c r="AR545" s="783"/>
    </row>
    <row r="546" spans="1:44" s="52" customFormat="1" ht="40.5" hidden="1" x14ac:dyDescent="0.25">
      <c r="A546" s="170"/>
      <c r="B546" s="763"/>
      <c r="C546" s="764"/>
      <c r="D546" s="765"/>
      <c r="E546" s="765"/>
      <c r="F546" s="210" t="str">
        <f>IF(B541="Лікар-педіатр",Законод!$C$17,IF(B541="Лікар загальної практики - сімейний лікар",Законод!$C$21,IF(B541="Лікар-терапевт",Законод!$C$25,"х")))</f>
        <v>х</v>
      </c>
      <c r="G546" s="181">
        <f>IF($B$541="Лікар загальної практики - сімейний лікар",IF(L545&lt;=Законод!$C$22,G545,Законод!$C$22*'01_Доходи'!G544),IF($B$541="Лікар-педіатр",IF(L545&lt;=Законод!$C$18,G545,Законод!$C$18*'01_Доходи'!G544),IF($B$541="Лікар-терапевт","x",0)))</f>
        <v>0</v>
      </c>
      <c r="H546" s="181">
        <f>IF($B$541="Лікар загальної практики - сімейний лікар",IF(L545&lt;=Законод!$C$22,H545,Законод!$C$22*'01_Доходи'!H544),IF($B$541="Лікар-педіатр",IF(L545&lt;=Законод!$C$18,H545,Законод!$C$18*'01_Доходи'!H544),IF($B$541="Лікар-терапевт","x",0)))</f>
        <v>0</v>
      </c>
      <c r="I546" s="181">
        <f>IF($B$541="Лікар загальної практики - сімейний лікар",IF(L545&lt;=Законод!$C$22,I545,Законод!$C$22*'01_Доходи'!I544),IF($B$541="Лікар-педіатр","x",IF($B$541="Лікар-терапевт",IF(L545&lt;=Законод!$C$26,I545,Законод!$C$26*'01_Доходи'!I544),0)))</f>
        <v>0</v>
      </c>
      <c r="J546" s="181">
        <f>IF($B$541="Лікар загальної практики - сімейний лікар",IF(L545&lt;=Законод!$C$22,J545,Законод!$C$22*'01_Доходи'!J544),IF($B$541="Лікар-педіатр","x",IF($B$541="Лікар-терапевт",IF(L545&lt;=Законод!$C$26,J545,Законод!$C$26*'01_Доходи'!J544),0)))</f>
        <v>0</v>
      </c>
      <c r="K546" s="181">
        <f>IF($B$541="Лікар загальної практики - сімейний лікар",IF(L545&lt;=Законод!$C$22,K545,Законод!$C$22*'01_Доходи'!K544),IF($B$541="Лікар-педіатр","x",IF($B$541="Лікар-терапевт",IF(L545&lt;=Законод!$C$26,K545,Законод!$C$26*'01_Доходи'!K544),0)))</f>
        <v>0</v>
      </c>
      <c r="L546" s="182">
        <f>SUM(G546:K546)</f>
        <v>0</v>
      </c>
      <c r="M546" s="767"/>
      <c r="N546" s="181">
        <f>IF($B$541="Лікар загальної практики - сімейний лікар",IF(S545&lt;=Законод!$C$22,N545,Законод!$C$22*'01_Доходи'!N544),IF($B$541="Лікар-педіатр",IF(S545&lt;=Законод!$C$18,N545,Законод!$C$18*'01_Доходи'!N544),IF($B$541="Лікар-терапевт","x",0)))</f>
        <v>0</v>
      </c>
      <c r="O546" s="181">
        <f>IF($B$541="Лікар загальної практики - сімейний лікар",IF(S545&lt;=Законод!$C$22,O545,Законод!$C$22*'01_Доходи'!O544),IF($B$541="Лікар-педіатр",IF(S545&lt;=Законод!$C$18,O545,Законод!$C$18*'01_Доходи'!O544),IF($B$541="Лікар-терапевт","x",0)))</f>
        <v>0</v>
      </c>
      <c r="P546" s="181">
        <f>IF($B$541="Лікар загальної практики - сімейний лікар",IF(S545&lt;=Законод!$C$22,P545,Законод!$C$22*'01_Доходи'!P544),IF($B$541="Лікар-педіатр","x",IF($B$541="Лікар-терапевт",IF(S545&lt;=Законод!$C$26,P545,Законод!$C$26*'01_Доходи'!P544),0)))</f>
        <v>0</v>
      </c>
      <c r="Q546" s="181">
        <f>IF($B$541="Лікар загальної практики - сімейний лікар",IF(S545&lt;=Законод!$C$22,Q545,Законод!$C$22*'01_Доходи'!Q544),IF($B$541="Лікар-педіатр","x",IF($B$541="Лікар-терапевт",IF(S545&lt;=Законод!$C$26,Q545,Законод!$C$26*'01_Доходи'!Q544),0)))</f>
        <v>0</v>
      </c>
      <c r="R546" s="181">
        <f>IF($B$541="Лікар загальної практики - сімейний лікар",IF(S545&lt;=Законод!$C$22,R545,Законод!$C$22*'01_Доходи'!R544),IF($B$541="Лікар-педіатр","x",IF($B$541="Лікар-терапевт",IF(S545&lt;=Законод!$C$26,R545,Законод!$C$26*'01_Доходи'!R544),0)))</f>
        <v>0</v>
      </c>
      <c r="S546" s="182">
        <f>SUM(N546:R546)</f>
        <v>0</v>
      </c>
      <c r="T546" s="767"/>
      <c r="U546" s="181">
        <f>IF($B$541="Лікар загальної практики - сімейний лікар",IF(Z545&lt;=Законод!$C$22,U545,Законод!$C$22*'01_Доходи'!U544),IF($B$541="Лікар-педіатр",IF(Z545&lt;=Законод!$C$18,U545,Законод!$C$18*'01_Доходи'!U544),IF($B$541="Лікар-терапевт","x",0)))</f>
        <v>0</v>
      </c>
      <c r="V546" s="181">
        <f>IF($B$541="Лікар загальної практики - сімейний лікар",IF(Z545&lt;=Законод!$C$22,V545,Законод!$C$22*'01_Доходи'!V544),IF($B$541="Лікар-педіатр",IF(Z545&lt;=Законод!$C$18,V545,Законод!$C$18*'01_Доходи'!V544),IF($B$541="Лікар-терапевт","x",0)))</f>
        <v>0</v>
      </c>
      <c r="W546" s="181">
        <f>IF($B$541="Лікар загальної практики - сімейний лікар",IF(Z545&lt;=Законод!$C$22,W545,Законод!$C$22*'01_Доходи'!W544),IF($B$541="Лікар-педіатр","x",IF($B$541="Лікар-терапевт",IF(Z545&lt;=Законод!$C$26,W545,Законод!$C$26*'01_Доходи'!W544),0)))</f>
        <v>0</v>
      </c>
      <c r="X546" s="181">
        <f>IF($B$541="Лікар загальної практики - сімейний лікар",IF(Z545&lt;=Законод!$C$22,X545,Законод!$C$22*'01_Доходи'!X544),IF($B$541="Лікар-педіатр","x",IF($B$541="Лікар-терапевт",IF(Z545&lt;=Законод!$C$26,X545,Законод!$C$26*'01_Доходи'!X544),0)))</f>
        <v>0</v>
      </c>
      <c r="Y546" s="181">
        <f>IF($B$541="Лікар загальної практики - сімейний лікар",IF(Z545&lt;=Законод!$C$22,Y545,Законод!$C$22*'01_Доходи'!Y544),IF($B$541="Лікар-педіатр","x",IF($B$541="Лікар-терапевт",IF(Z545&lt;=Законод!$C$26,Y545,Законод!$C$26*'01_Доходи'!Y544),0)))</f>
        <v>0</v>
      </c>
      <c r="Z546" s="182">
        <f>SUM(U546:Y546)</f>
        <v>0</v>
      </c>
      <c r="AA546" s="767"/>
      <c r="AB546" s="181">
        <f>IF($B$541="Лікар загальної практики - сімейний лікар",IF(AG545&lt;=Законод!$C$22,AB545,Законод!$C$22*'01_Доходи'!AB544),IF($B$541="Лікар-педіатр",IF(AG545&lt;=Законод!$C$18,AB545,Законод!$C$18*'01_Доходи'!AB544),IF($B$541="Лікар-терапевт","x",0)))</f>
        <v>0</v>
      </c>
      <c r="AC546" s="181">
        <f>IF($B$541="Лікар загальної практики - сімейний лікар",IF(AG545&lt;=Законод!$C$22,AC545,Законод!$C$22*'01_Доходи'!AC544),IF($B$541="Лікар-педіатр",IF(AG545&lt;=Законод!$C$18,AC545,Законод!$C$18*'01_Доходи'!AC544),IF($B$541="Лікар-терапевт","x",0)))</f>
        <v>0</v>
      </c>
      <c r="AD546" s="181">
        <f>IF($B$541="Лікар загальної практики - сімейний лікар",IF(AG545&lt;=Законод!$C$22,AD545,Законод!$C$22*'01_Доходи'!AD544),IF($B$541="Лікар-педіатр","x",IF($B$541="Лікар-терапевт",IF(AG545&lt;=Законод!$C$26,AD545,Законод!$C$26*'01_Доходи'!AD544),0)))</f>
        <v>0</v>
      </c>
      <c r="AE546" s="181">
        <f>IF($B$541="Лікар загальної практики - сімейний лікар",IF(AG545&lt;=Законод!$C$22,AE545,Законод!$C$22*'01_Доходи'!AE544),IF($B$541="Лікар-педіатр","x",IF($B$541="Лікар-терапевт",IF(AG545&lt;=Законод!$C$26,AE545,Законод!$C$26*'01_Доходи'!AE544),0)))</f>
        <v>0</v>
      </c>
      <c r="AF546" s="181">
        <f>IF($B$541="Лікар загальної практики - сімейний лікар",IF(AG545&lt;=Законод!$C$22,AF545,Законод!$C$22*'01_Доходи'!AF544),IF($B$541="Лікар-педіатр","x",IF($B$541="Лікар-терапевт",IF(AG545&lt;=Законод!$C$26,AF545,Законод!$C$26*'01_Доходи'!AF544),0)))</f>
        <v>0</v>
      </c>
      <c r="AG546" s="182">
        <f>SUM(AB546:AF546)</f>
        <v>0</v>
      </c>
      <c r="AH546" s="767"/>
      <c r="AI546" s="174"/>
      <c r="AJ546" s="771"/>
      <c r="AK546" s="774"/>
      <c r="AL546" s="774"/>
      <c r="AM546" s="318" t="s">
        <v>186</v>
      </c>
      <c r="AN546" s="183">
        <f>IF(B541="Лікар загальної практики - сімейний лікар",G546*Законод!$C$11+'01_Доходи'!H546*Законод!$D$11+'01_Доходи'!I546*Законод!$E$11+'01_Доходи'!J546*Законод!$F$11+'01_Доходи'!K546*Законод!$G$11,IF(B541="Лікар-педіатр",G546*Законод!$C$11+'01_Доходи'!H546*Законод!$D$11,IF(B541="Лікар-терапевт",'01_Доходи'!I546*Законод!$E$11+'01_Доходи'!J546*Законод!$F$11+'01_Доходи'!K546*Законод!$G$11,0)))</f>
        <v>0</v>
      </c>
      <c r="AO546" s="183">
        <f>IF(B541="Лікар загальної практики - сімейний лікар",N546*Законод!$C$11+'01_Доходи'!O546*Законод!$D$11+'01_Доходи'!P546*Законод!$E$11+'01_Доходи'!Q546*Законод!$F$11+'01_Доходи'!R546*Законод!$G$11,IF(B541="Лікар-педіатр",N546*Законод!$C$11+'01_Доходи'!O546*Законод!$D$11,IF(B541="Лікар-терапевт",'01_Доходи'!P546*Законод!$E$11+'01_Доходи'!Q546*Законод!$F$11+'01_Доходи'!R546*Законод!$G$11,0)))</f>
        <v>0</v>
      </c>
      <c r="AP546" s="183">
        <f>IF(B541="Лікар загальної практики - сімейний лікар",U546*Законод!$C$11+'01_Доходи'!V546*Законод!$D$11+'01_Доходи'!W546*Законод!$E$11+'01_Доходи'!X546*Законод!$F$11+'01_Доходи'!Y546*Законод!$G$11,IF(B541="Лікар-педіатр",U546*Законод!$C$11+'01_Доходи'!V546*Законод!$D$11,IF(B541="Лікар-терапевт",'01_Доходи'!W546*Законод!$E$11+'01_Доходи'!X546*Законод!$F$11+'01_Доходи'!Y546*Законод!$G$11,0)))</f>
        <v>0</v>
      </c>
      <c r="AQ546" s="183">
        <f>IF(B541="Лікар загальної практики - сімейний лікар",AB546*Законод!$C$11+'01_Доходи'!AC546*Законод!$D$11+'01_Доходи'!AD546*Законод!$E$11+'01_Доходи'!AE546*Законод!$F$11+'01_Доходи'!AF546*Законод!$G$11,IF(B541="Лікар-педіатр",AB546*Законод!$C$11+'01_Доходи'!AC546*Законод!$D$11,IF(B541="Лікар-терапевт",'01_Доходи'!AD546*Законод!$E$11+'01_Доходи'!AE546*Законод!$F$11+'01_Доходи'!AF546*Законод!$G$11,0)))</f>
        <v>0</v>
      </c>
      <c r="AR546" s="184">
        <f>SUM(AN546:AQ546)</f>
        <v>0</v>
      </c>
    </row>
    <row r="547" spans="1:44" s="52" customFormat="1" ht="31.9" hidden="1" customHeight="1" x14ac:dyDescent="0.25">
      <c r="A547" s="170"/>
      <c r="B547" s="763"/>
      <c r="C547" s="764"/>
      <c r="D547" s="765"/>
      <c r="E547" s="765"/>
      <c r="F547" s="211" t="str">
        <f>IF(B541="Лікар-педіатр",Законод!$E$17,IF(B541="Лікар загальної практики - сімейний лікар",Законод!$E$21,IF(B541="Лікар-терапевт",Законод!$E$25,"х")))</f>
        <v>х</v>
      </c>
      <c r="G547" s="776" t="s">
        <v>158</v>
      </c>
      <c r="H547" s="776"/>
      <c r="I547" s="776"/>
      <c r="J547" s="776"/>
      <c r="K547" s="776"/>
      <c r="L547" s="169">
        <f>IF($B$541="Лікар загальної практики - сімейний лікар",IF(L545&lt;Законод!$C$22,0,(IF(AND(L545&gt;=Законод!$E$22,L545&lt;=Законод!$E$23),L545-Законод!$C$22,IF('01_Доходи'!L545&gt;=Законод!$F$22,Законод!$E$24,0)))),IF($B$541="Лікар-педіатр",IF(L545&lt;Законод!$C$18,0,(IF(AND(L545&gt;=Законод!$E$18,L545&lt;=Законод!$E$19),L545-Законод!$C$18,IF('01_Доходи'!L545&gt;=Законод!$F$18,Законод!$E$20,0)))),IF($B$541="Лікар-терапевт",IF(L545&lt;Законод!$C$26,0,(IF(AND(L545&gt;=Законод!$E$26,L545&lt;=Законод!$E$27),L545-Законод!$C$26,IF('01_Доходи'!L545&gt;=Законод!$F$26,Законод!$E$28,0)))),0)))</f>
        <v>0</v>
      </c>
      <c r="M547" s="767"/>
      <c r="N547" s="776" t="s">
        <v>158</v>
      </c>
      <c r="O547" s="776"/>
      <c r="P547" s="776"/>
      <c r="Q547" s="776"/>
      <c r="R547" s="776"/>
      <c r="S547" s="169">
        <f>IF($B$541="Лікар загальної практики - сімейний лікар",IF(S545&lt;Законод!$C$22,0,(IF(AND(S545&gt;=Законод!$E$22,S545&lt;=Законод!$E$23),S545-Законод!$C$22,IF('01_Доходи'!S545&gt;=Законод!$F$22,Законод!$E$24,0)))),IF($B$541="Лікар-педіатр",IF(S545&lt;Законод!$C$18,0,(IF(AND(S545&gt;=Законод!$E$18,S545&lt;=Законод!$E$19),S545-Законод!$C$18,IF('01_Доходи'!S545&gt;=Законод!$F$18,Законод!$E$20,0)))),IF($B$541="Лікар-терапевт",IF(S545&lt;Законод!$C$26,0,(IF(AND(S545&gt;=Законод!$E$26,S545&lt;=Законод!$E$27),S545-Законод!$C$26,IF('01_Доходи'!S545&gt;=Законод!$F$26,Законод!$E$28,0)))),0)))</f>
        <v>0</v>
      </c>
      <c r="T547" s="767"/>
      <c r="U547" s="776" t="s">
        <v>158</v>
      </c>
      <c r="V547" s="776"/>
      <c r="W547" s="776"/>
      <c r="X547" s="776"/>
      <c r="Y547" s="776"/>
      <c r="Z547" s="169">
        <f>IF($B$541="Лікар загальної практики - сімейний лікар",IF(Z545&lt;Законод!$C$22,0,(IF(AND(Z545&gt;=Законод!$E$22,Z545&lt;=Законод!$E$23),Z545-Законод!$C$22,IF('01_Доходи'!Z545&gt;=Законод!$F$22,Законод!$E$24,0)))),IF($B$541="Лікар-педіатр",IF(Z545&lt;Законод!$C$18,0,(IF(AND(Z545&gt;=Законод!$E$18,Z545&lt;=Законод!$E$19),Z545-Законод!$C$18,IF('01_Доходи'!Z545&gt;=Законод!$F$18,Законод!$E$20,0)))),IF($B$541="Лікар-терапевт",IF(Z545&lt;Законод!$C$26,0,(IF(AND(Z545&gt;=Законод!$E$26,Z545&lt;=Законод!$E$27),Z545-Законод!$C$26,IF('01_Доходи'!Z545&gt;=Законод!$F$26,Законод!$E$28,0)))),0)))</f>
        <v>0</v>
      </c>
      <c r="AA547" s="767"/>
      <c r="AB547" s="776" t="s">
        <v>158</v>
      </c>
      <c r="AC547" s="776"/>
      <c r="AD547" s="776"/>
      <c r="AE547" s="776"/>
      <c r="AF547" s="776"/>
      <c r="AG547" s="169">
        <f>IF($B$541="Лікар загальної практики - сімейний лікар",IF(AG545&lt;Законод!$C$22,0,(IF(AND(AG545&gt;=Законод!$E$22,AG545&lt;=Законод!$E$23),AG545-Законод!$C$22,IF('01_Доходи'!AG545&gt;=Законод!$F$22,Законод!$E$24,0)))),IF($B$541="Лікар-педіатр",IF(AG545&lt;Законод!$C$18,0,(IF(AND(AG545&gt;=Законод!$E$18,AG545&lt;=Законод!$E$19),AG545-Законод!$C$18,IF('01_Доходи'!AG545&gt;=Законод!$F$18,Законод!$E$20,0)))),IF($B$541="Лікар-терапевт",IF(AG545&lt;Законод!$C$26,0,(IF(AND(AG545&gt;=Законод!$E$26,AG545&lt;=Законод!$E$27),AG545-Законод!$C$26,IF('01_Доходи'!AG545&gt;=Законод!$F$26,Законод!$E$28,0)))),0)))</f>
        <v>0</v>
      </c>
      <c r="AH547" s="767"/>
      <c r="AI547" s="174"/>
      <c r="AJ547" s="771"/>
      <c r="AK547" s="774"/>
      <c r="AL547" s="774"/>
      <c r="AM547" s="757" t="s">
        <v>187</v>
      </c>
      <c r="AN547" s="183">
        <f>IF(B541="Лікар загальної практики - сімейний лікар",L547*Законод!$C$9/4*Законод!$E$16,IF(B541="Лікар-педіатр",L547*Законод!$C$9/4*Законод!$E$16,IF(B541="Лікар-терапевт",L547*Законод!$C$9/4*Законод!$E$16,0)))</f>
        <v>0</v>
      </c>
      <c r="AO547" s="183">
        <f>IF(B541="Лікар загальної практики - сімейний лікар",S547*Законод!$C$9/4*Законод!$E$16,IF(B541="Лікар-педіатр",S547*Законод!$C$9/4*Законод!$E$16,IF(B541="Лікар-терапевт",S547*Законод!$C$9/4*Законод!$E$16,0)))</f>
        <v>0</v>
      </c>
      <c r="AP547" s="183">
        <f>IF(B541="Лікар загальної практики - сімейний лікар",Z547*Законод!$C$9/4*Законод!$E$16,IF(B541="Лікар-педіатр",Z547*Законод!$C$9/4*Законод!$E$16,IF(B541="Лікар-терапевт",Z547*Законод!$C$9/4*Законод!$E$16,0)))</f>
        <v>0</v>
      </c>
      <c r="AQ547" s="183">
        <f>IF(B541="Лікар загальної практики - сімейний лікар",AG547*Законод!$C$9/4*Законод!$E$16,IF(B541="Лікар-педіатр",AG547*Законод!$C$9/4*Законод!$E$16,IF(B541="Лікар-терапевт",AG547*Законод!$C$9/4*Законод!$E$16,0)))</f>
        <v>0</v>
      </c>
      <c r="AR547" s="184">
        <f>SUM(AN547:AQ547)</f>
        <v>0</v>
      </c>
    </row>
    <row r="548" spans="1:44" s="52" customFormat="1" ht="31.9" hidden="1" customHeight="1" x14ac:dyDescent="0.25">
      <c r="A548" s="170"/>
      <c r="B548" s="763"/>
      <c r="C548" s="764"/>
      <c r="D548" s="765"/>
      <c r="E548" s="765"/>
      <c r="F548" s="211" t="str">
        <f>IF(B541="Лікар-педіатр",Законод!$F$17,IF(B541="Лікар загальної практики - сімейний лікар",Законод!$F$21,IF(B541="Лікар-терапевт",Законод!$F$25,"х")))</f>
        <v>х</v>
      </c>
      <c r="G548" s="776" t="s">
        <v>158</v>
      </c>
      <c r="H548" s="776"/>
      <c r="I548" s="776"/>
      <c r="J548" s="776"/>
      <c r="K548" s="776"/>
      <c r="L548" s="169">
        <f>IF($B$541="Лікар загальної практики - сімейний лікар",IF(L545&lt;Законод!$C$22,0,(IF(AND(L545&gt;=Законод!$F$22,L545&lt;=Законод!$F$23),L545-Законод!$E$23,IF('01_Доходи'!L545&gt;=Законод!$G$22,Законод!$F$24,0)))),IF($B$541="Лікар-педіатр",IF(L545&lt;Законод!$C$18,0,(IF(AND(L545&gt;=Законод!$F$18,L545&lt;=Законод!$F$19),L545-Законод!$E$19,IF('01_Доходи'!L545&gt;=Законод!$G$18,Законод!$F$20,0)))),IF($B$541="Лікар-терапевт",IF(L545&lt;Законод!$C$26,0,(IF(AND(L545&gt;=Законод!$F$26,L545&lt;=Законод!$F$27),L545-Законод!$E$27,IF('01_Доходи'!L545&gt;=Законод!$G$26,Законод!$F$28,0)))),0)))</f>
        <v>0</v>
      </c>
      <c r="M548" s="767"/>
      <c r="N548" s="776" t="s">
        <v>158</v>
      </c>
      <c r="O548" s="776"/>
      <c r="P548" s="776"/>
      <c r="Q548" s="776"/>
      <c r="R548" s="776"/>
      <c r="S548" s="169">
        <f>IF($B$541="Лікар загальної практики - сімейний лікар",IF(S545&lt;Законод!$C$22,0,(IF(AND(S545&gt;=Законод!$F$22,S545&lt;=Законод!$F$23),S545-Законод!$E$23,IF('01_Доходи'!S545&gt;=Законод!$G$22,Законод!$F$24,0)))),IF($B$541="Лікар-педіатр",IF(S545&lt;Законод!$C$18,0,(IF(AND(S545&gt;=Законод!$F$18,S545&lt;=Законод!$F$19),S545-Законод!$E$19,IF('01_Доходи'!S545&gt;=Законод!$G$18,Законод!$F$20,0)))),IF($B$541="Лікар-терапевт",IF(S545&lt;Законод!$C$26,0,(IF(AND(S545&gt;=Законод!$F$26,S545&lt;=Законод!$F$27),S545-Законод!$E$27,IF('01_Доходи'!S545&gt;=Законод!$G$26,Законод!$F$28,0)))),0)))</f>
        <v>0</v>
      </c>
      <c r="T548" s="767"/>
      <c r="U548" s="776" t="s">
        <v>158</v>
      </c>
      <c r="V548" s="776"/>
      <c r="W548" s="776"/>
      <c r="X548" s="776"/>
      <c r="Y548" s="776"/>
      <c r="Z548" s="169">
        <f>IF($B$541="Лікар загальної практики - сімейний лікар",IF(Z545&lt;Законод!$C$22,0,(IF(AND(Z545&gt;=Законод!$F$22,Z545&lt;=Законод!$F$23),Z545-Законод!$E$23,IF('01_Доходи'!Z545&gt;=Законод!$G$22,Законод!$F$24,0)))),IF($B$541="Лікар-педіатр",IF(Z545&lt;Законод!$C$18,0,(IF(AND(Z545&gt;=Законод!$F$18,Z545&lt;=Законод!$F$19),Z545-Законод!$E$19,IF('01_Доходи'!Z545&gt;=Законод!$G$18,Законод!$F$20,0)))),IF($B$541="Лікар-терапевт",IF(Z545&lt;Законод!$C$26,0,(IF(AND(Z545&gt;=Законод!$F$26,Z545&lt;=Законод!$F$27),Z545-Законод!$E$27,IF('01_Доходи'!Z545&gt;=Законод!$G$26,Законод!$F$28,0)))),0)))</f>
        <v>0</v>
      </c>
      <c r="AA548" s="767"/>
      <c r="AB548" s="776" t="s">
        <v>158</v>
      </c>
      <c r="AC548" s="776"/>
      <c r="AD548" s="776"/>
      <c r="AE548" s="776"/>
      <c r="AF548" s="776"/>
      <c r="AG548" s="169">
        <f>IF($B$541="Лікар загальної практики - сімейний лікар",IF(AG545&lt;Законод!$C$22,0,(IF(AND(AG545&gt;=Законод!$F$22,AG545&lt;=Законод!$F$23),AG545-Законод!$E$23,IF('01_Доходи'!AG545&gt;=Законод!$G$22,Законод!$F$24,0)))),IF($B$541="Лікар-педіатр",IF(AG545&lt;Законод!$C$18,0,(IF(AND(AG545&gt;=Законод!$F$18,AG545&lt;=Законод!$F$19),AG545-Законод!$E$19,IF('01_Доходи'!AG545&gt;=Законод!$G$18,Законод!$F$20,0)))),IF($B$541="Лікар-терапевт",IF(AG545&lt;Законод!$C$26,0,(IF(AND(AG545&gt;=Законод!$F$26,AG545&lt;=Законод!$F$27),AG545-Законод!$E$27,IF('01_Доходи'!AG545&gt;=Законод!$G$26,Законод!$F$28,0)))),0)))</f>
        <v>0</v>
      </c>
      <c r="AH548" s="767"/>
      <c r="AI548" s="174"/>
      <c r="AJ548" s="771"/>
      <c r="AK548" s="774"/>
      <c r="AL548" s="774"/>
      <c r="AM548" s="758"/>
      <c r="AN548" s="183">
        <f>IF(B541="Лікар загальної практики - сімейний лікар",L548*Законод!$C$9/4*Законод!$F$16,IF(B541="Лікар-педіатр",L548*Законод!$C$9/4*Законод!$F$16,IF(B541="Лікар-терапевт",L548*Законод!$C$9/4*Законод!$F$16,0)))</f>
        <v>0</v>
      </c>
      <c r="AO548" s="183">
        <f>IF(B541="Лікар загальної практики - сімейний лікар",S548*Законод!$C$9/4*Законод!$F$16,IF(B541="Лікар-педіатр",S548*Законод!$C$9/4*Законод!$F$16,IF(B541="Лікар-терапевт",S548*Законод!$C$9/4*Законод!$F$16,0)))</f>
        <v>0</v>
      </c>
      <c r="AP548" s="183">
        <f>IF(B541="Лікар загальної практики - сімейний лікар",Z548*Законод!$C$9/4*Законод!$F$16,IF(B541="Лікар-педіатр",Z548*Законод!$C$9/4*Законод!$F$16,IF(B541="Лікар-терапевт",Z548*Законод!$C$9/4*Законод!$F$16,0)))</f>
        <v>0</v>
      </c>
      <c r="AQ548" s="183">
        <f>IF(B541="Лікар загальної практики - сімейний лікар",AG548*Законод!$C$9/4*Законод!$F$16,IF(B541="Лікар-педіатр",AG548*Законод!$C$9/4*Законод!$F$16,IF(B541="Лікар-терапевт",AG548*Законод!$C$9/4*Законод!$F$16,0)))</f>
        <v>0</v>
      </c>
      <c r="AR548" s="184">
        <f>SUM(AN548:AQ548)</f>
        <v>0</v>
      </c>
    </row>
    <row r="549" spans="1:44" s="52" customFormat="1" ht="31.9" hidden="1" customHeight="1" x14ac:dyDescent="0.25">
      <c r="A549" s="170"/>
      <c r="B549" s="763"/>
      <c r="C549" s="764"/>
      <c r="D549" s="765"/>
      <c r="E549" s="765"/>
      <c r="F549" s="211" t="str">
        <f>IF(B541="Лікар-педіатр",Законод!$G$17,IF(B541="Лікар загальної практики - сімейний лікар",Законод!$G$21,IF(B541="Лікар-терапевт",Законод!$G$25,"х")))</f>
        <v>х</v>
      </c>
      <c r="G549" s="776" t="s">
        <v>158</v>
      </c>
      <c r="H549" s="776"/>
      <c r="I549" s="776"/>
      <c r="J549" s="776"/>
      <c r="K549" s="776"/>
      <c r="L549" s="169">
        <f>IF($B$541="Лікар загальної практики - сімейний лікар",IF(L545&lt;Законод!$C$22,0,(IF(AND(L545&gt;=Законод!$G$22,L545&lt;=Законод!$G$23),L545-Законод!$F$23,IF('01_Доходи'!L545&gt;=Законод!$H$22,Законод!$G$24,0)))),IF($B$541="Лікар-педіатр",IF(L545&lt;Законод!$C$18,0,(IF(AND(L545&gt;=Законод!$G$18,L545&lt;=Законод!$G$19),L545-Законод!$F$19,IF('01_Доходи'!L545&gt;=Законод!$H$18,Законод!$G$20,0)))),IF($B$541="Лікар-терапевт",IF(L545&lt;Законод!$C$26,0,(IF(AND(L545&gt;=Законод!$G$26,L545&lt;=Законод!$G$27),L545-Законод!$F$27,IF('01_Доходи'!L545&gt;=Законод!$H$26,Законод!$G$28,0)))),0)))</f>
        <v>0</v>
      </c>
      <c r="M549" s="767"/>
      <c r="N549" s="776" t="s">
        <v>158</v>
      </c>
      <c r="O549" s="776"/>
      <c r="P549" s="776"/>
      <c r="Q549" s="776"/>
      <c r="R549" s="776"/>
      <c r="S549" s="169">
        <f>IF($B$541="Лікар загальної практики - сімейний лікар",IF(S545&lt;Законод!$C$22,0,(IF(AND(S545&gt;=Законод!$G$22,S545&lt;=Законод!$G$23),S545-Законод!$F$23,IF('01_Доходи'!S545&gt;=Законод!$H$22,Законод!$G$24,0)))),IF($B$541="Лікар-педіатр",IF(S545&lt;Законод!$C$18,0,(IF(AND(S545&gt;=Законод!$G$18,S545&lt;=Законод!$G$19),S545-Законод!$F$19,IF('01_Доходи'!S545&gt;=Законод!$H$18,Законод!$G$20,0)))),IF($B$541="Лікар-терапевт",IF(S545&lt;Законод!$C$26,0,(IF(AND(S545&gt;=Законод!$G$26,S545&lt;=Законод!$G$27),S545-Законод!$F$27,IF('01_Доходи'!S545&gt;=Законод!$H$26,Законод!$G$28,0)))),0)))</f>
        <v>0</v>
      </c>
      <c r="T549" s="767"/>
      <c r="U549" s="776" t="s">
        <v>158</v>
      </c>
      <c r="V549" s="776"/>
      <c r="W549" s="776"/>
      <c r="X549" s="776"/>
      <c r="Y549" s="776"/>
      <c r="Z549" s="169">
        <f>IF($B$541="Лікар загальної практики - сімейний лікар",IF(Z545&lt;Законод!$C$22,0,(IF(AND(Z545&gt;=Законод!$G$22,Z545&lt;=Законод!$G$23),Z545-Законод!$F$23,IF('01_Доходи'!Z545&gt;=Законод!$H$22,Законод!$G$24,0)))),IF($B$541="Лікар-педіатр",IF(Z545&lt;Законод!$C$18,0,(IF(AND(Z545&gt;=Законод!$G$18,Z545&lt;=Законод!$G$19),Z545-Законод!$F$19,IF('01_Доходи'!Z545&gt;=Законод!$H$18,Законод!$G$20,0)))),IF($B$541="Лікар-терапевт",IF(Z545&lt;Законод!$C$26,0,(IF(AND(Z545&gt;=Законод!$G$26,Z545&lt;=Законод!$G$27),Z545-Законод!$F$27,IF('01_Доходи'!Z545&gt;=Законод!$H$26,Законод!$G$28,0)))),0)))</f>
        <v>0</v>
      </c>
      <c r="AA549" s="767"/>
      <c r="AB549" s="776" t="s">
        <v>158</v>
      </c>
      <c r="AC549" s="776"/>
      <c r="AD549" s="776"/>
      <c r="AE549" s="776"/>
      <c r="AF549" s="776"/>
      <c r="AG549" s="169">
        <f>IF($B$541="Лікар загальної практики - сімейний лікар",IF(AG545&lt;Законод!$C$22,0,(IF(AND(AG545&gt;=Законод!$G$22,AG545&lt;=Законод!$G$23),AG545-Законод!$F$23,IF('01_Доходи'!AG545&gt;=Законод!$H$22,Законод!$G$24,0)))),IF($B$541="Лікар-педіатр",IF(AG545&lt;Законод!$C$18,0,(IF(AND(AG545&gt;=Законод!$G$18,AG545&lt;=Законод!$G$19),AG545-Законод!$F$19,IF('01_Доходи'!AG545&gt;=Законод!$H$18,Законод!$G$20,0)))),IF($B$541="Лікар-терапевт",IF(AG545&lt;Законод!$C$26,0,(IF(AND(AG545&gt;=Законод!$G$26,AG545&lt;=Законод!$G$27),AG545-Законод!$F$27,IF('01_Доходи'!AG545&gt;=Законод!$H$26,Законод!$G$28,0)))),0)))</f>
        <v>0</v>
      </c>
      <c r="AH549" s="767"/>
      <c r="AI549" s="174"/>
      <c r="AJ549" s="771"/>
      <c r="AK549" s="774"/>
      <c r="AL549" s="774"/>
      <c r="AM549" s="758"/>
      <c r="AN549" s="183">
        <f>IF(B541="Лікар загальної практики - сімейний лікар",L549*Законод!$C$9/4*Законод!$G$16,IF(B541="Лікар-педіатр",L549*Законод!$C$9/4*Законод!$G$16,IF(B541="Лікар-терапевт",L549*Законод!$C$9/4*Законод!$G$16,0)))</f>
        <v>0</v>
      </c>
      <c r="AO549" s="183">
        <f>IF(B541="Лікар загальної практики - сімейний лікар",S549*Законод!$C$9/4*Законод!$G$16,IF(B541="Лікар-педіатр",S549*Законод!$C$9/4*Законод!$G$16,IF(B541="Лікар-терапевт",S549*Законод!$C$9/4*Законод!$G$16,0)))</f>
        <v>0</v>
      </c>
      <c r="AP549" s="183">
        <f>IF(B541="Лікар загальної практики - сімейний лікар",Z549*Законод!$C$9/4*Законод!$G$16,IF(B541="Лікар-педіатр",Z549*Законод!$C$9/4*Законод!$G$16,IF(B541="Лікар-терапевт",Z549*Законод!$C$9/4*Законод!$G$16,0)))</f>
        <v>0</v>
      </c>
      <c r="AQ549" s="183">
        <f>IF(B541="Лікар загальної практики - сімейний лікар",AG549*Законод!$C$9/4*Законод!$G$16,IF(B541="Лікар-педіатр",AG549*Законод!$C$9/4*Законод!$G$16,IF(B541="Лікар-терапевт",AG549*Законод!$C$9/4*Законод!$G$16,0)))</f>
        <v>0</v>
      </c>
      <c r="AR549" s="184">
        <f t="shared" ref="AR549" si="106">SUM(AN549:AQ549)</f>
        <v>0</v>
      </c>
    </row>
    <row r="550" spans="1:44" s="52" customFormat="1" ht="31.9" hidden="1" customHeight="1" x14ac:dyDescent="0.25">
      <c r="A550" s="170"/>
      <c r="B550" s="763"/>
      <c r="C550" s="764"/>
      <c r="D550" s="765"/>
      <c r="E550" s="765"/>
      <c r="F550" s="211" t="str">
        <f>IF(B541="Лікар-педіатр",Законод!$H$17,IF(B541="Лікар загальної практики - сімейний лікар",Законод!$H$21,IF(B541="Лікар-терапевт",Законод!$H$25,"х")))</f>
        <v>х</v>
      </c>
      <c r="G550" s="776" t="s">
        <v>158</v>
      </c>
      <c r="H550" s="776"/>
      <c r="I550" s="776"/>
      <c r="J550" s="776"/>
      <c r="K550" s="776"/>
      <c r="L550" s="169">
        <f>IF($B$541="Лікар загальної практики - сімейний лікар",IF(L545&lt;Законод!$C$22,0,(IF(AND(L545&gt;=Законод!$H$22,L545&lt;=Законод!$H$23),L545-Законод!$G$23,IF('01_Доходи'!L545&gt;=Законод!$I$22,Законод!$H$24,0)))),IF($B$541="Лікар-педіатр",IF(L545&lt;Законод!$C$18,0,(IF(AND(L545&gt;=Законод!$H$18,L545&lt;=Законод!$H$19),L545-Законод!$G$19,IF('01_Доходи'!L545&gt;=Законод!$I$18,Законод!$H$20,0)))),IF($B$541="Лікар-терапевт",IF(L545&lt;Законод!$C$26,0,(IF(AND(L545&gt;=Законод!$H$26,L545&lt;=Законод!$H$27),L545-Законод!$G$27,IF(L545&gt;=Законод!$I$26,Законод!$H$28,0)))),0)))</f>
        <v>0</v>
      </c>
      <c r="M550" s="767"/>
      <c r="N550" s="776" t="s">
        <v>158</v>
      </c>
      <c r="O550" s="776"/>
      <c r="P550" s="776"/>
      <c r="Q550" s="776"/>
      <c r="R550" s="776"/>
      <c r="S550" s="169">
        <f>IF($B$541="Лікар загальної практики - сімейний лікар",IF(S545&lt;Законод!$C$22,0,(IF(AND(S545&gt;=Законод!$H$22,S545&lt;=Законод!$H$23),S545-Законод!$G$23,IF('01_Доходи'!S545&gt;=Законод!$I$22,Законод!$H$24,0)))),IF($B$541="Лікар-педіатр",IF(S545&lt;Законод!$C$18,0,(IF(AND(S545&gt;=Законод!$H$18,S545&lt;=Законод!$H$19),S545-Законод!$G$19,IF('01_Доходи'!S545&gt;=Законод!$I$18,Законод!$H$20,0)))),IF($B$541="Лікар-терапевт",IF(S545&lt;Законод!$C$26,0,(IF(AND(S545&gt;=Законод!$H$26,S545&lt;=Законод!$H$27),S545-Законод!$G$27,IF(S545&gt;=Законод!$I$26,Законод!$H$28,0)))),0)))</f>
        <v>0</v>
      </c>
      <c r="T550" s="767"/>
      <c r="U550" s="776" t="s">
        <v>158</v>
      </c>
      <c r="V550" s="776"/>
      <c r="W550" s="776"/>
      <c r="X550" s="776"/>
      <c r="Y550" s="776"/>
      <c r="Z550" s="169">
        <f>IF($B$541="Лікар загальної практики - сімейний лікар",IF(Z545&lt;Законод!$C$22,0,(IF(AND(Z545&gt;=Законод!$H$22,Z545&lt;=Законод!$H$23),Z545-Законод!$G$23,IF('01_Доходи'!Z545&gt;=Законод!$I$22,Законод!$H$24,0)))),IF($B$541="Лікар-педіатр",IF(Z545&lt;Законод!$C$18,0,(IF(AND(Z545&gt;=Законод!$H$18,Z545&lt;=Законод!$H$19),Z545-Законод!$G$19,IF('01_Доходи'!Z545&gt;=Законод!$I$18,Законод!$H$20,0)))),IF($B$541="Лікар-терапевт",IF(Z545&lt;Законод!$C$26,0,(IF(AND(Z545&gt;=Законод!$H$26,Z545&lt;=Законод!$H$27),Z545-Законод!$G$27,IF(Z545&gt;=Законод!$I$26,Законод!$H$28,0)))),0)))</f>
        <v>0</v>
      </c>
      <c r="AA550" s="767"/>
      <c r="AB550" s="776" t="s">
        <v>158</v>
      </c>
      <c r="AC550" s="776"/>
      <c r="AD550" s="776"/>
      <c r="AE550" s="776"/>
      <c r="AF550" s="776"/>
      <c r="AG550" s="169">
        <f>IF($B$541="Лікар загальної практики - сімейний лікар",IF(AG545&lt;Законод!$C$22,0,(IF(AND(AG545&gt;=Законод!$H$22,AG545&lt;=Законод!$H$23),AG545-Законод!$G$23,IF('01_Доходи'!AG545&gt;=Законод!$I$22,Законод!$H$24,0)))),IF($B$541="Лікар-педіатр",IF(AG545&lt;Законод!$C$18,0,(IF(AND(AG545&gt;=Законод!$H$18,AG545&lt;=Законод!$H$19),AG545-Законод!$G$19,IF('01_Доходи'!AG545&gt;=Законод!$I$18,Законод!$H$20,0)))),IF($B$541="Лікар-терапевт",IF(AG545&lt;Законод!$C$26,0,(IF(AND(AG545&gt;=Законод!$H$26,AG545&lt;=Законод!$H$27),AG545-Законод!$G$27,IF(AG545&gt;=Законод!$I$26,Законод!$H$28,0)))),0)))</f>
        <v>0</v>
      </c>
      <c r="AH550" s="767"/>
      <c r="AI550" s="174"/>
      <c r="AJ550" s="771"/>
      <c r="AK550" s="774"/>
      <c r="AL550" s="774"/>
      <c r="AM550" s="758"/>
      <c r="AN550" s="183">
        <f>IF(B541="Лікар загальної практики - сімейний лікар",L550*Законод!$C$9/4*Законод!$H$16,IF(B541="Лікар-педіатр",L550*Законод!$C$9/4*Законод!$H$16,IF(B541="Лікар-терапевт",L550*Законод!$C$9/4*Законод!$H$16,0)))</f>
        <v>0</v>
      </c>
      <c r="AO550" s="183">
        <f>IF(B541="Лікар загальної практики - сімейний лікар",S550*Законод!$C$9/4*Законод!$H$16,IF(B541="Лікар-педіатр",S550*Законод!$C$9/4*Законод!$H$16,IF(B541="Лікар-терапевт",S550*Законод!$C$9/4*Законод!$H$16,0)))</f>
        <v>0</v>
      </c>
      <c r="AP550" s="183">
        <f>IF(B541="Лікар загальної практики - сімейний лікар",Z550*Законод!$C$9/4*Законод!$H$16,IF(B541="Лікар-педіатр",Z550*Законод!$C$9/4*Законод!$H$16,IF(B541="Лікар-терапевт",Z550*Законод!$C$9/4*Законод!$H$16,0)))</f>
        <v>0</v>
      </c>
      <c r="AQ550" s="183">
        <f>IF(B541="Лікар загальної практики - сімейний лікар",AG550*Законод!$C$9/4*Законод!$H$16,IF(B541="Лікар-педіатр",AG550*Законод!$C$9/4*Законод!$H$16,IF(B541="Лікар-терапевт",AG550*Законод!$C$9/4*Законод!$H$16,0)))</f>
        <v>0</v>
      </c>
      <c r="AR550" s="184">
        <f>SUM(AN550:AQ550)</f>
        <v>0</v>
      </c>
    </row>
    <row r="551" spans="1:44" s="52" customFormat="1" ht="31.9" hidden="1" customHeight="1" x14ac:dyDescent="0.25">
      <c r="A551" s="170"/>
      <c r="B551" s="763"/>
      <c r="C551" s="764"/>
      <c r="D551" s="765"/>
      <c r="E551" s="765"/>
      <c r="F551" s="211" t="str">
        <f>IF(B541="Лікар-педіатр",Законод!$I$17,IF(B541="Лікар загальної практики - сімейний лікар",Законод!$I$21,IF(B541="Лікар-терапевт",Законод!$I$25,"х")))</f>
        <v>х</v>
      </c>
      <c r="G551" s="776" t="s">
        <v>158</v>
      </c>
      <c r="H551" s="776"/>
      <c r="I551" s="776"/>
      <c r="J551" s="776"/>
      <c r="K551" s="776"/>
      <c r="L551" s="169">
        <f>IF($B$541="Лікар загальної практики - сімейний лікар",IF(L545&lt;Законод!$C$22,0,(IF(AND(L545&gt;=Законод!$I$22,L545&lt;=Законод!$I$23),L545-Законод!$H$23,IF('01_Доходи'!L545&gt;=Законод!$I$22,Законод!$I$24,0)))),IF($B$541="Лікар-педіатр",IF(L545&lt;Законод!$C$18,0,(IF(AND(L545&gt;=Законод!$I$18,L545&lt;=Законод!$I$19),L545-Законод!$H$19,IF('01_Доходи'!L545&gt;=Законод!$I$18,Законод!$H$20,0)))),IF($B$541="Лікар-терапевт",IF(L545&lt;Законод!$C$26,0,(IF(AND(L545&gt;=Законод!$I$26,L545&lt;=Законод!$I$27),L545-Законод!$H$27,IF('01_Доходи'!L545&gt;=Законод!$I$26,Законод!$H$28,0)))),0)))</f>
        <v>0</v>
      </c>
      <c r="M551" s="767"/>
      <c r="N551" s="776" t="s">
        <v>158</v>
      </c>
      <c r="O551" s="776"/>
      <c r="P551" s="776"/>
      <c r="Q551" s="776"/>
      <c r="R551" s="776"/>
      <c r="S551" s="169">
        <f>IF($B$541="Лікар загальної практики - сімейний лікар",IF(S545&lt;Законод!$C$22,0,(IF(AND(S545&gt;=Законод!$I$22,S545&lt;=Законод!$I$23),S545-Законод!$H$23,IF('01_Доходи'!S545&gt;=Законод!$I$22,Законод!$I$24,0)))),IF($B$541="Лікар-педіатр",IF(S545&lt;Законод!$C$18,0,(IF(AND(S545&gt;=Законод!$I$18,S545&lt;=Законод!$I$19),S545-Законод!$H$19,IF('01_Доходи'!S545&gt;=Законод!$I$18,Законод!$H$20,0)))),IF($B$541="Лікар-терапевт",IF(S545&lt;Законод!$C$26,0,(IF(AND(S545&gt;=Законод!$I$26,S545&lt;=Законод!$I$27),S545-Законод!$H$27,IF('01_Доходи'!S545&gt;=Законод!$I$26,Законод!$H$28,0)))),0)))</f>
        <v>0</v>
      </c>
      <c r="T551" s="767"/>
      <c r="U551" s="776" t="s">
        <v>158</v>
      </c>
      <c r="V551" s="776"/>
      <c r="W551" s="776"/>
      <c r="X551" s="776"/>
      <c r="Y551" s="776"/>
      <c r="Z551" s="169">
        <f>IF($B$541="Лікар загальної практики - сімейний лікар",IF(Z545&lt;Законод!$C$22,0,(IF(AND(Z545&gt;=Законод!$I$22,Z545&lt;=Законод!$I$23),Z545-Законод!$H$23,IF('01_Доходи'!Z545&gt;=Законод!$I$22,Законод!$I$24,0)))),IF($B$541="Лікар-педіатр",IF(Z545&lt;Законод!$C$18,0,(IF(AND(Z545&gt;=Законод!$I$18,Z545&lt;=Законод!$I$19),Z545-Законод!$H$19,IF('01_Доходи'!Z545&gt;=Законод!$I$18,Законод!$H$20,0)))),IF($B$541="Лікар-терапевт",IF(Z545&lt;Законод!$C$26,0,(IF(AND(Z545&gt;=Законод!$I$26,Z545&lt;=Законод!$I$27),Z545-Законод!$H$27,IF('01_Доходи'!Z545&gt;=Законод!$I$26,Законод!$H$28,0)))),0)))</f>
        <v>0</v>
      </c>
      <c r="AA551" s="767"/>
      <c r="AB551" s="776" t="s">
        <v>158</v>
      </c>
      <c r="AC551" s="776"/>
      <c r="AD551" s="776"/>
      <c r="AE551" s="776"/>
      <c r="AF551" s="776"/>
      <c r="AG551" s="169">
        <f>IF($B$541="Лікар загальної практики - сімейний лікар",IF(AG545&lt;Законод!$C$22,0,(IF(AND(AG545&gt;=Законод!$I$22,AG545&lt;=Законод!$I$23),AG545-Законод!$H$23,IF('01_Доходи'!AG545&gt;=Законод!$I$22,Законод!$I$24,0)))),IF($B$541="Лікар-педіатр",IF(AG545&lt;Законод!$C$18,0,(IF(AND(AG545&gt;=Законод!$I$18,AG545&lt;=Законод!$I$19),AG545-Законод!$H$19,IF('01_Доходи'!AG545&gt;=Законод!$I$18,Законод!$H$20,0)))),IF($B$541="Лікар-терапевт",IF(AG545&lt;Законод!$C$26,0,(IF(AND(AG545&gt;=Законод!$I$26,AG545&lt;=Законод!$I$27),AG545-Законод!$H$27,IF('01_Доходи'!AG545&gt;=Законод!$I$26,Законод!$H$28,0)))),0)))</f>
        <v>0</v>
      </c>
      <c r="AH551" s="767"/>
      <c r="AI551" s="174"/>
      <c r="AJ551" s="771"/>
      <c r="AK551" s="774"/>
      <c r="AL551" s="774"/>
      <c r="AM551" s="758"/>
      <c r="AN551" s="183">
        <f>IF(B541="Лікар загальної практики - сімейний лікар",L551*Законод!$C$9/4*Законод!$I$16,IF(B541="Лікар-педіатр",L551*Законод!$C$9/4*Законод!$I$16,IF(B541="Лікар-терапевт",L551*Законод!$C$9/4*Законод!$I$16,0)))</f>
        <v>0</v>
      </c>
      <c r="AO551" s="183">
        <f>IF(B541="Лікар загальної практики - сімейний лікар",S551*Законод!$C$9/4*Законод!$I$16,IF(B541="Лікар-педіатр",S551*Законод!$C$9/4*Законод!$I$16,IF(B541="Лікар-терапевт",S551*Законод!$C$9/4*Законод!$I$16,0)))</f>
        <v>0</v>
      </c>
      <c r="AP551" s="183">
        <f>IF(B541="Лікар загальної практики - сімейний лікар",Z551*Законод!$C$9/4*Законод!$I$16,IF(B541="Лікар-педіатр",Z551*Законод!$C$9/4*Законод!$I$16,IF(B541="Лікар-терапевт",Z551*Законод!$C$9/4*Законод!$I$16,0)))</f>
        <v>0</v>
      </c>
      <c r="AQ551" s="183">
        <f>IF(B541="Лікар загальної практики - сімейний лікар",AG551*Законод!$C$9/4*Законод!$I$16,IF(B541="Лікар-педіатр",AG551*Законод!$C$9/4*Законод!$I$16,IF(B541="Лікар-терапевт",AG551*Законод!$C$9/4*Законод!$I$16,0)))</f>
        <v>0</v>
      </c>
      <c r="AR551" s="184">
        <f>SUM(AN551:AQ551)</f>
        <v>0</v>
      </c>
    </row>
    <row r="552" spans="1:44" s="191" customFormat="1" ht="31.9" hidden="1" customHeight="1" thickBot="1" x14ac:dyDescent="0.3">
      <c r="A552" s="186"/>
      <c r="B552" s="763"/>
      <c r="C552" s="764"/>
      <c r="D552" s="765"/>
      <c r="E552" s="765"/>
      <c r="F552" s="212" t="str">
        <f>IF(B541="Лікар-педіатр",Законод!$J$17,IF(B541="Лікар загальної практики - сімейний лікар",Законод!$J$21,IF(B541="Лікар-терапевт",Законод!$J$25,"х")))</f>
        <v>х</v>
      </c>
      <c r="G552" s="777" t="s">
        <v>158</v>
      </c>
      <c r="H552" s="777"/>
      <c r="I552" s="777"/>
      <c r="J552" s="777"/>
      <c r="K552" s="777"/>
      <c r="L552" s="169">
        <f>IF($B$541="Лікар загальної практики - сімейний лікар",IF(L545&gt;=Законод!$J$22,'01_Доходи'!L545-('01_Доходи'!L546+'01_Доходи'!L547+'01_Доходи'!L548+'01_Доходи'!L549+'01_Доходи'!L550+'01_Доходи'!L551),0),IF($B$541="Лікар-педіатр",IF(L545&gt;=Законод!$J$18,'01_Доходи'!L545-('01_Доходи'!L546+'01_Доходи'!L547+'01_Доходи'!L548+'01_Доходи'!L549+'01_Доходи'!L550+'01_Доходи'!L551),0),IF($B$541="Лікар-терапевт",IF('01_Доходи'!L545&gt;=Законод!$J$26,L545-Законод!$I$27,0),0)))</f>
        <v>0</v>
      </c>
      <c r="M552" s="767"/>
      <c r="N552" s="777" t="s">
        <v>158</v>
      </c>
      <c r="O552" s="777"/>
      <c r="P552" s="777"/>
      <c r="Q552" s="777"/>
      <c r="R552" s="777"/>
      <c r="S552" s="169">
        <f>IF($B$541="Лікар загальної практики - сімейний лікар",IF(S545&gt;=Законод!$J$22,'01_Доходи'!S545-('01_Доходи'!S546+'01_Доходи'!S547+'01_Доходи'!S548+'01_Доходи'!S549+'01_Доходи'!S550+'01_Доходи'!S551),0),IF($B$541="Лікар-педіатр",IF(S545&gt;=Законод!$J$18,'01_Доходи'!S545-('01_Доходи'!S546+'01_Доходи'!S547+'01_Доходи'!S548+'01_Доходи'!S549+'01_Доходи'!S550+'01_Доходи'!S551),0),IF($B$541="Лікар-терапевт",IF('01_Доходи'!S545&gt;=Законод!$J$26,S545-Законод!$I$27,0),0)))</f>
        <v>0</v>
      </c>
      <c r="T552" s="767"/>
      <c r="U552" s="777" t="s">
        <v>158</v>
      </c>
      <c r="V552" s="777"/>
      <c r="W552" s="777"/>
      <c r="X552" s="777"/>
      <c r="Y552" s="777"/>
      <c r="Z552" s="169">
        <f>IF($B$541="Лікар загальної практики - сімейний лікар",IF(Z545&gt;=Законод!$J$22,'01_Доходи'!Z545-('01_Доходи'!Z546+'01_Доходи'!Z547+'01_Доходи'!Z548+'01_Доходи'!Z549+'01_Доходи'!Z550+'01_Доходи'!Z551),0),IF($B$541="Лікар-педіатр",IF(Z545&gt;=Законод!$J$18,'01_Доходи'!Z545-('01_Доходи'!Z546+'01_Доходи'!Z547+'01_Доходи'!Z548+'01_Доходи'!Z549+'01_Доходи'!Z550+'01_Доходи'!Z551),0),IF($B$541="Лікар-терапевт",IF('01_Доходи'!Z545&gt;=Законод!$J$26,Z545-Законод!$I$27,0),0)))</f>
        <v>0</v>
      </c>
      <c r="AA552" s="767"/>
      <c r="AB552" s="777" t="s">
        <v>158</v>
      </c>
      <c r="AC552" s="777"/>
      <c r="AD552" s="777"/>
      <c r="AE552" s="777"/>
      <c r="AF552" s="777"/>
      <c r="AG552" s="169">
        <f>IF($B$541="Лікар загальної практики - сімейний лікар",IF(AG545&gt;=Законод!$J$22,'01_Доходи'!AG545-('01_Доходи'!AG546+'01_Доходи'!AG547+'01_Доходи'!AG548+'01_Доходи'!AG549+'01_Доходи'!AG550+'01_Доходи'!AG551),0),IF($B$541="Лікар-педіатр",IF(AG545&gt;=Законод!$J$18,'01_Доходи'!AG545-('01_Доходи'!AG546+'01_Доходи'!AG547+'01_Доходи'!AG548+'01_Доходи'!AG549+'01_Доходи'!AG550+'01_Доходи'!AG551),0),IF($B$541="Лікар-терапевт",IF('01_Доходи'!AG545&gt;=Законод!$J$26,AG545-Законод!$I$27,0),0)))</f>
        <v>0</v>
      </c>
      <c r="AH552" s="767"/>
      <c r="AI552" s="188"/>
      <c r="AJ552" s="772"/>
      <c r="AK552" s="775"/>
      <c r="AL552" s="775"/>
      <c r="AM552" s="759"/>
      <c r="AN552" s="189">
        <f>IF(B541="Лікар загальної практики - сімейний лікар",L552*Законод!$C$9/4*Законод!$J$16,IF(B541="Лікар-педіатр",L552*Законод!$C$9/4*Законод!$J$16,IF(B541="Лікар-терапевт",L552*Законод!$C$9/4*Законод!$J$16,0)))</f>
        <v>0</v>
      </c>
      <c r="AO552" s="189">
        <f>IF(B541="Лікар загальної практики - сімейний лікар",S552*Законод!$C$9/4*Законод!$J$16,IF(B541="Лікар-педіатр",S552*Законод!$C$9/4*Законод!$J$16,IF(B541="Лікар-терапевт",S552*Законод!$C$9/4*Законод!$J$16,0)))</f>
        <v>0</v>
      </c>
      <c r="AP552" s="189">
        <f>IF(B541="Лікар загальної практики - сімейний лікар",S552*Законод!$C$9/4*Законод!$J$16,IF(B541="Лікар-педіатр",S552*Законод!$C$9/4*Законод!$J$16,IF(B541="Лікар-терапевт",S552*Законод!$C$9/4*Законод!$J$16,0)))</f>
        <v>0</v>
      </c>
      <c r="AQ552" s="189">
        <f>IF(B541="Лікар загальної практики - сімейний лікар",AG552*Законод!$C$9/4*Законод!$J$16,IF(B541="Лікар-педіатр",AG552*Законод!$C$9/4*Законод!$J$16,IF(B541="Лікар-терапевт",AG552*Законод!$C$9/4*Законод!$J$16,0)))</f>
        <v>0</v>
      </c>
      <c r="AR552" s="190">
        <f t="shared" ref="AR552" si="107">SUM(AN552:AQ552)</f>
        <v>0</v>
      </c>
    </row>
    <row r="553" spans="1:44" s="220" customFormat="1" ht="23.45" hidden="1" customHeight="1" thickBot="1" x14ac:dyDescent="0.3">
      <c r="A553" s="216"/>
      <c r="B553" s="217"/>
      <c r="C553" s="217"/>
      <c r="D553" s="217"/>
      <c r="E553" s="217"/>
      <c r="F553" s="218"/>
      <c r="G553" s="219"/>
      <c r="H553" s="219"/>
      <c r="L553" s="221"/>
      <c r="S553" s="221"/>
      <c r="Z553" s="221"/>
      <c r="AG553" s="221"/>
      <c r="AM553" s="222"/>
      <c r="AR553" s="223"/>
    </row>
    <row r="554" spans="1:44" s="164" customFormat="1" ht="24.6" hidden="1" customHeight="1" x14ac:dyDescent="0.3">
      <c r="A554" s="167">
        <f>A541+1</f>
        <v>41</v>
      </c>
      <c r="B554" s="763"/>
      <c r="C554" s="764"/>
      <c r="D554" s="765"/>
      <c r="E554" s="765"/>
      <c r="F554" s="207" t="s">
        <v>422</v>
      </c>
      <c r="G554" s="169">
        <f>IF($B$554="Лікар-педіатр",G557*L554,IF($B$554="Лікар-терапевт","х",IF($B$554="Лікар загальної практики - сімейний лікар",G557*L554,0)))</f>
        <v>0</v>
      </c>
      <c r="H554" s="169">
        <f>IF($B$554="Лікар-педіатр",H557*L554,IF($B$554="Лікар-терапевт","х",IF($B$554="Лікар загальної практики - сімейний лікар",H557*L554,0)))</f>
        <v>0</v>
      </c>
      <c r="I554" s="169">
        <f>IF($B$554="Лікар-педіатр","x",IF($B$554="Лікар-терапевт",I557*L554,IF($B$554="Лікар загальної практики - сімейний лікар",I557*L554,0)))</f>
        <v>0</v>
      </c>
      <c r="J554" s="169">
        <f>IF($B$554="Лікар-педіатр","x",IF($B$554="Лікар-терапевт",J557*L554,IF($B$554="Лікар загальної практики - сімейний лікар",J557*L554,0)))</f>
        <v>0</v>
      </c>
      <c r="K554" s="169">
        <f>IF($B$554="Лікар-педіатр","x",IF($B$554="Лікар-терапевт",K557*L554,IF($B$554="Лікар загальної практики - сімейний лікар",K557*L554,0)))</f>
        <v>0</v>
      </c>
      <c r="L554" s="542"/>
      <c r="M554" s="767"/>
      <c r="N554" s="169">
        <f>IF($B$554="Лікар-педіатр",N557*S554,IF($B$554="Лікар-терапевт","х",IF($B$554="Лікар загальної практики - сімейний лікар",N557*S554,0)))</f>
        <v>0</v>
      </c>
      <c r="O554" s="169">
        <f>IF($B$554="Лікар-педіатр",O557*S554,IF($B$554="Лікар-терапевт","х",IF($B$554="Лікар загальної практики - сімейний лікар",O557*S554,0)))</f>
        <v>0</v>
      </c>
      <c r="P554" s="169">
        <f>IF($B$554="Лікар-педіатр","x",IF($B$554="Лікар-терапевт",P557*S554,IF($B$554="Лікар загальної практики - сімейний лікар",P557*S554,0)))</f>
        <v>0</v>
      </c>
      <c r="Q554" s="169">
        <f>IF($B$554="Лікар-педіатр","x",IF($B$554="Лікар-терапевт",Q557*S554,IF($B$554="Лікар загальної практики - сімейний лікар",Q557*S554,0)))</f>
        <v>0</v>
      </c>
      <c r="R554" s="169">
        <f>IF($B$554="Лікар-педіатр","x",IF($B$554="Лікар-терапевт",R557*S554,IF($B$554="Лікар загальної практики - сімейний лікар",R557*S554,0)))</f>
        <v>0</v>
      </c>
      <c r="S554" s="542"/>
      <c r="T554" s="767"/>
      <c r="U554" s="169">
        <f>IF($B$554="Лікар-педіатр",U557*Z554,IF($B$554="Лікар-терапевт","х",IF($B$554="Лікар загальної практики - сімейний лікар",U557*Z554,0)))</f>
        <v>0</v>
      </c>
      <c r="V554" s="169">
        <f>IF($B$554="Лікар-педіатр",V557*Z554,IF($B$554="Лікар-терапевт","х",IF($B$554="Лікар загальної практики - сімейний лікар",V557*Z554,0)))</f>
        <v>0</v>
      </c>
      <c r="W554" s="169">
        <f>IF($B$554="Лікар-педіатр","x",IF($B$554="Лікар-терапевт",W557*Z554,IF($B$554="Лікар загальної практики - сімейний лікар",W557*Z554,0)))</f>
        <v>0</v>
      </c>
      <c r="X554" s="169">
        <f>IF($B$554="Лікар-педіатр","x",IF($B$554="Лікар-терапевт",X557*Z554,IF($B$554="Лікар загальної практики - сімейний лікар",X557*Z554,0)))</f>
        <v>0</v>
      </c>
      <c r="Y554" s="169">
        <f>IF($B$554="Лікар-педіатр","x",IF($B$554="Лікар-терапевт",Y557*Z554,IF($B$554="Лікар загальної практики - сімейний лікар",Y557*Z554,0)))</f>
        <v>0</v>
      </c>
      <c r="Z554" s="542"/>
      <c r="AA554" s="767"/>
      <c r="AB554" s="169">
        <f>IF($B$554="Лікар-педіатр",AB557*AG554,IF($B$554="Лікар-терапевт","х",IF($B$554="Лікар загальної практики - сімейний лікар",AB557*AG554,0)))</f>
        <v>0</v>
      </c>
      <c r="AC554" s="169">
        <f>IF($B$554="Лікар-педіатр",AC557*AG554,IF($B$554="Лікар-терапевт","х",IF($B$554="Лікар загальної практики - сімейний лікар",AC557*AG554,0)))</f>
        <v>0</v>
      </c>
      <c r="AD554" s="169">
        <f>IF($B$554="Лікар-педіатр","x",IF($B$554="Лікар-терапевт",AD557*AG554,IF($B$554="Лікар загальної практики - сімейний лікар",AD557*AG554,0)))</f>
        <v>0</v>
      </c>
      <c r="AE554" s="169">
        <f>IF($B$554="Лікар-педіатр","x",IF($B$554="Лікар-терапевт",AE557*AG554,IF($B$554="Лікар загальної практики - сімейний лікар",AE557*AG554,0)))</f>
        <v>0</v>
      </c>
      <c r="AF554" s="169">
        <f>IF($B$554="Лікар-педіатр","x",IF($B$554="Лікар-терапевт",AF557*AG554,IF($B$554="Лікар загальної практики - сімейний лікар",AF557*AG554,0)))</f>
        <v>0</v>
      </c>
      <c r="AG554" s="542"/>
      <c r="AH554" s="767"/>
      <c r="AI554" s="525">
        <f>A554</f>
        <v>41</v>
      </c>
      <c r="AJ554" s="770">
        <f>B554</f>
        <v>0</v>
      </c>
      <c r="AK554" s="773">
        <f>C554</f>
        <v>0</v>
      </c>
      <c r="AL554" s="773">
        <f>D554</f>
        <v>0</v>
      </c>
      <c r="AM554" s="760" t="s">
        <v>568</v>
      </c>
      <c r="AN554" s="778">
        <f>SUM(AN559:AN565)</f>
        <v>0</v>
      </c>
      <c r="AO554" s="778">
        <f>SUM(AO559:AO565)</f>
        <v>0</v>
      </c>
      <c r="AP554" s="778">
        <f>SUM(AP559:AP565)</f>
        <v>0</v>
      </c>
      <c r="AQ554" s="778">
        <f>SUM(AQ559:AQ565)</f>
        <v>0</v>
      </c>
      <c r="AR554" s="781">
        <f>SUM(AN554:AQ558)</f>
        <v>0</v>
      </c>
    </row>
    <row r="555" spans="1:44" s="52" customFormat="1" ht="28.15" hidden="1" customHeight="1" x14ac:dyDescent="0.25">
      <c r="A555" s="170"/>
      <c r="B555" s="763"/>
      <c r="C555" s="764"/>
      <c r="D555" s="765"/>
      <c r="E555" s="765"/>
      <c r="F555" s="207" t="s">
        <v>423</v>
      </c>
      <c r="G555" s="169">
        <f>IF($B$554="Лікар-педіатр",G557*L555,IF($B$554="Лікар-терапевт","х",IF($B$554="Лікар загальної практики - сімейний лікар",G557*L555,0)))</f>
        <v>0</v>
      </c>
      <c r="H555" s="169">
        <f>IF($B$554="Лікар-педіатр",H557*L555,IF($B$554="Лікар-терапевт","х",IF($B$554="Лікар загальної практики - сімейний лікар",H557*L555,0)))</f>
        <v>0</v>
      </c>
      <c r="I555" s="169">
        <f>IF($B$554="Лікар-педіатр","x",IF($B$554="Лікар-терапевт",I557*L555,IF($B$554="Лікар загальної практики - сімейний лікар",I557*L555,0)))</f>
        <v>0</v>
      </c>
      <c r="J555" s="169">
        <f>IF($B$554="Лікар-педіатр","x",IF($B$554="Лікар-терапевт",J557*L555,IF($B$554="Лікар загальної практики - сімейний лікар",J557*L555,0)))</f>
        <v>0</v>
      </c>
      <c r="K555" s="169">
        <f>IF($B$554="Лікар-педіатр","x",IF($B$554="Лікар-терапевт",K557*L555,IF($B$554="Лікар загальної практики - сімейний лікар",K557*L555,0)))</f>
        <v>0</v>
      </c>
      <c r="L555" s="542"/>
      <c r="M555" s="767"/>
      <c r="N555" s="169">
        <f>IF($B$554="Лікар-педіатр",N557*S555,IF($B$554="Лікар-терапевт","х",IF($B$554="Лікар загальної практики - сімейний лікар",N557*S555,0)))</f>
        <v>0</v>
      </c>
      <c r="O555" s="169">
        <f>IF($B$554="Лікар-педіатр",O557*S555,IF($B$554="Лікар-терапевт","х",IF($B$554="Лікар загальної практики - сімейний лікар",O557*S555,0)))</f>
        <v>0</v>
      </c>
      <c r="P555" s="169">
        <f>IF($B$554="Лікар-педіатр","x",IF($B$554="Лікар-терапевт",P557*S555,IF($B$554="Лікар загальної практики - сімейний лікар",P557*S555,0)))</f>
        <v>0</v>
      </c>
      <c r="Q555" s="169">
        <f>IF($B$554="Лікар-педіатр","x",IF($B$554="Лікар-терапевт",Q557*S555,IF($B$554="Лікар загальної практики - сімейний лікар",Q557*S555,0)))</f>
        <v>0</v>
      </c>
      <c r="R555" s="169">
        <f>IF($B$554="Лікар-педіатр","x",IF($B$554="Лікар-терапевт",R557*S555,IF($B$554="Лікар загальної практики - сімейний лікар",R557*S555,0)))</f>
        <v>0</v>
      </c>
      <c r="S555" s="542"/>
      <c r="T555" s="767"/>
      <c r="U555" s="169">
        <f>IF($B$554="Лікар-педіатр",U557*Z555,IF($B$554="Лікар-терапевт","х",IF($B$554="Лікар загальної практики - сімейний лікар",U557*Z555,0)))</f>
        <v>0</v>
      </c>
      <c r="V555" s="169">
        <f>IF($B$554="Лікар-педіатр",V557*Z555,IF($B$554="Лікар-терапевт","х",IF($B$554="Лікар загальної практики - сімейний лікар",V557*Z555,0)))</f>
        <v>0</v>
      </c>
      <c r="W555" s="169">
        <f>IF($B$554="Лікар-педіатр","x",IF($B$554="Лікар-терапевт",W557*Z555,IF($B$554="Лікар загальної практики - сімейний лікар",W557*Z555,0)))</f>
        <v>0</v>
      </c>
      <c r="X555" s="169">
        <f>IF($B$554="Лікар-педіатр","x",IF($B$554="Лікар-терапевт",X557*Z555,IF($B$554="Лікар загальної практики - сімейний лікар",X557*Z555,0)))</f>
        <v>0</v>
      </c>
      <c r="Y555" s="169">
        <f>IF($B$554="Лікар-педіатр","x",IF($B$554="Лікар-терапевт",Y557*Z555,IF($B$554="Лікар загальної практики - сімейний лікар",Y557*Z555,0)))</f>
        <v>0</v>
      </c>
      <c r="Z555" s="542"/>
      <c r="AA555" s="767"/>
      <c r="AB555" s="169">
        <f>IF($B$554="Лікар-педіатр",AB557*AG555,IF($B$554="Лікар-терапевт","х",IF($B$554="Лікар загальної практики - сімейний лікар",AB557*AG555,0)))</f>
        <v>0</v>
      </c>
      <c r="AC555" s="169">
        <f>IF($B$554="Лікар-педіатр",AC557*AG555,IF($B$554="Лікар-терапевт","х",IF($B$554="Лікар загальної практики - сімейний лікар",AC557*AG555,0)))</f>
        <v>0</v>
      </c>
      <c r="AD555" s="169">
        <f>IF($B$554="Лікар-педіатр","x",IF($B$554="Лікар-терапевт",AD557*AG555,IF($B$554="Лікар загальної практики - сімейний лікар",AD557*AG555,0)))</f>
        <v>0</v>
      </c>
      <c r="AE555" s="169">
        <f>IF($B$554="Лікар-педіатр","x",IF($B$554="Лікар-терапевт",AE557*AG555,IF($B$554="Лікар загальної практики - сімейний лікар",AE557*AG555,0)))</f>
        <v>0</v>
      </c>
      <c r="AF555" s="169">
        <f>IF($B$554="Лікар-педіатр","x",IF($B$554="Лікар-терапевт",AF557*AG555,IF($B$554="Лікар загальної практики - сімейний лікар",AF557*AG555,0)))</f>
        <v>0</v>
      </c>
      <c r="AG555" s="542"/>
      <c r="AH555" s="767"/>
      <c r="AI555" s="171"/>
      <c r="AJ555" s="771"/>
      <c r="AK555" s="774"/>
      <c r="AL555" s="774"/>
      <c r="AM555" s="761"/>
      <c r="AN555" s="779"/>
      <c r="AO555" s="779"/>
      <c r="AP555" s="779"/>
      <c r="AQ555" s="779"/>
      <c r="AR555" s="782"/>
    </row>
    <row r="556" spans="1:44" s="92" customFormat="1" ht="31.15" hidden="1" customHeight="1" x14ac:dyDescent="0.25">
      <c r="A556" s="213"/>
      <c r="B556" s="763"/>
      <c r="C556" s="764"/>
      <c r="D556" s="765"/>
      <c r="E556" s="765"/>
      <c r="F556" s="214" t="s">
        <v>424</v>
      </c>
      <c r="G556" s="172">
        <f>IF(B554="Лікар загальної практики - сімейний лікар"," ",IF(B554="Лікар-педіатр"," ",IF(B554="Лікар-терапевт","х",0)))</f>
        <v>0</v>
      </c>
      <c r="H556" s="172">
        <f>IF(B554="Лікар загальної практики - сімейний лікар"," ",IF(B554="Лікар-педіатр"," ",IF(B554="Лікар-терапевт","х",0)))</f>
        <v>0</v>
      </c>
      <c r="I556" s="172">
        <f>IF(B554="Лікар загальної практики - сімейний лікар"," ",IF(B554="Лікар-педіатр","х",IF(B554="Лікар-терапевт"," ",0)))</f>
        <v>0</v>
      </c>
      <c r="J556" s="172">
        <f>IF(B554="Лікар загальної практики - сімейний лікар"," ",IF(B554="Лікар-педіатр","х",IF(B554="Лікар-терапевт"," ",0)))</f>
        <v>0</v>
      </c>
      <c r="K556" s="172">
        <f>IF(B554="Лікар загальної практики - сімейний лікар"," ",IF(B554="Лікар-педіатр","х",IF(B554="Лікар-терапевт"," ",0)))</f>
        <v>0</v>
      </c>
      <c r="L556" s="173">
        <f>SUM(G556:K556)</f>
        <v>0</v>
      </c>
      <c r="M556" s="767"/>
      <c r="N556" s="172">
        <f>IF(B554="Лікар загальної практики - сімейний лікар"," ",IF(B554="Лікар-педіатр"," ",IF(B554="Лікар-терапевт","х",0)))</f>
        <v>0</v>
      </c>
      <c r="O556" s="172">
        <f>IF(B554="Лікар загальної практики - сімейний лікар"," ",IF(B554="Лікар-педіатр"," ",IF(B554="Лікар-терапевт","х",0)))</f>
        <v>0</v>
      </c>
      <c r="P556" s="172">
        <f>IF(B554="Лікар загальної практики - сімейний лікар"," ",IF(B554="Лікар-педіатр","х",IF(B554="Лікар-терапевт"," ",0)))</f>
        <v>0</v>
      </c>
      <c r="Q556" s="172">
        <f>IF(B554="Лікар загальної практики - сімейний лікар"," ",IF(B554="Лікар-педіатр","х",IF(B554="Лікар-терапевт"," ",0)))</f>
        <v>0</v>
      </c>
      <c r="R556" s="172">
        <f>IF(B554="Лікар загальної практики - сімейний лікар"," ",IF(B554="Лікар-педіатр","х",IF(B554="Лікар-терапевт"," ",0)))</f>
        <v>0</v>
      </c>
      <c r="S556" s="173">
        <f>SUM(N556:R556)</f>
        <v>0</v>
      </c>
      <c r="T556" s="767"/>
      <c r="U556" s="172">
        <f>IF(B554="Лікар загальної практики - сімейний лікар"," ",IF(B554="Лікар-педіатр"," ",IF(B554="Лікар-терапевт","х",0)))</f>
        <v>0</v>
      </c>
      <c r="V556" s="172">
        <f>IF(B554="Лікар загальної практики - сімейний лікар"," ",IF(B554="Лікар-педіатр"," ",IF(B554="Лікар-терапевт","х",0)))</f>
        <v>0</v>
      </c>
      <c r="W556" s="172">
        <f>IF(B554="Лікар загальної практики - сімейний лікар"," ",IF(B554="Лікар-педіатр","х",IF(B554="Лікар-терапевт"," ",0)))</f>
        <v>0</v>
      </c>
      <c r="X556" s="172">
        <f>IF(B554="Лікар загальної практики - сімейний лікар"," ",IF(B554="Лікар-педіатр","х",IF(B554="Лікар-терапевт"," ",0)))</f>
        <v>0</v>
      </c>
      <c r="Y556" s="172">
        <f>IF(B554="Лікар загальної практики - сімейний лікар"," ",IF(B554="Лікар-педіатр","х",IF(B554="Лікар-терапевт"," ",0)))</f>
        <v>0</v>
      </c>
      <c r="Z556" s="173">
        <f>SUM(U556:Y556)</f>
        <v>0</v>
      </c>
      <c r="AA556" s="767"/>
      <c r="AB556" s="172">
        <f>IF(B554="Лікар загальної практики - сімейний лікар"," ",IF(B554="Лікар-педіатр"," ",IF(B554="Лікар-терапевт","х",0)))</f>
        <v>0</v>
      </c>
      <c r="AC556" s="172">
        <f>IF(B554="Лікар загальної практики - сімейний лікар"," ",IF(B554="Лікар-педіатр"," ",IF(B554="Лікар-терапевт","х",0)))</f>
        <v>0</v>
      </c>
      <c r="AD556" s="172">
        <f>IF(B554="Лікар загальної практики - сімейний лікар"," ",IF(B554="Лікар-педіатр","х",IF(B554="Лікар-терапевт"," ",0)))</f>
        <v>0</v>
      </c>
      <c r="AE556" s="172">
        <f>IF(B554="Лікар загальної практики - сімейний лікар"," ",IF(B554="Лікар-педіатр","х",IF(B554="Лікар-терапевт"," ",0)))</f>
        <v>0</v>
      </c>
      <c r="AF556" s="172">
        <f>IF(B554="Лікар загальної практики - сімейний лікар"," ",IF(B554="Лікар-педіатр","х",IF(B554="Лікар-терапевт"," ",0)))</f>
        <v>0</v>
      </c>
      <c r="AG556" s="173">
        <f>SUM(AB556:AF556)</f>
        <v>0</v>
      </c>
      <c r="AH556" s="767"/>
      <c r="AI556" s="215"/>
      <c r="AJ556" s="771"/>
      <c r="AK556" s="774"/>
      <c r="AL556" s="774"/>
      <c r="AM556" s="761"/>
      <c r="AN556" s="779"/>
      <c r="AO556" s="779"/>
      <c r="AP556" s="779"/>
      <c r="AQ556" s="779"/>
      <c r="AR556" s="782"/>
    </row>
    <row r="557" spans="1:44" s="52" customFormat="1" ht="31.9" hidden="1" customHeight="1" thickBot="1" x14ac:dyDescent="0.3">
      <c r="A557" s="170"/>
      <c r="B557" s="763"/>
      <c r="C557" s="764"/>
      <c r="D557" s="765"/>
      <c r="E557" s="765"/>
      <c r="F557" s="209" t="s">
        <v>161</v>
      </c>
      <c r="G557" s="176">
        <f>IF($B$554="Лікар-педіатр",G556/L556,IF($B$554="Лікар-терапевт","х",IF($B$554="Лікар загальної практики - сімейний лікар",G556/L556,0)))</f>
        <v>0</v>
      </c>
      <c r="H557" s="176">
        <f>IF($B$554="Лікар-педіатр",H556/L556,IF($B$554="Лікар-терапевт","х",IF($B$554="Лікар загальної практики - сімейний лікар",H556/L556,0)))</f>
        <v>0</v>
      </c>
      <c r="I557" s="176">
        <f>IF($B$554="Лікар-педіатр","x",IF($B$554="Лікар-терапевт",I556/L556,IF($B$554="Лікар загальної практики - сімейний лікар",I556/L556,0)))</f>
        <v>0</v>
      </c>
      <c r="J557" s="176">
        <f>IF($B$554="Лікар-педіатр","x",IF($B$554="Лікар-терапевт",J556/L556,IF($B$554="Лікар загальної практики - сімейний лікар",J556/L556,0)))</f>
        <v>0</v>
      </c>
      <c r="K557" s="176">
        <f>IF($B$554="Лікар-педіатр","x",IF($B$554="Лікар-терапевт",K556/L556,IF($B$554="Лікар загальної практики - сімейний лікар",K556/L556,0)))</f>
        <v>0</v>
      </c>
      <c r="L557" s="176">
        <f>SUM(G557:K557)</f>
        <v>0</v>
      </c>
      <c r="M557" s="767"/>
      <c r="N557" s="176">
        <f>IF($B$554="Лікар-педіатр",N556/S556,IF($B$554="Лікар-терапевт","х",IF($B$554="Лікар загальної практики - сімейний лікар",N556/S556,0)))</f>
        <v>0</v>
      </c>
      <c r="O557" s="176">
        <f>IF($B$554="Лікар-педіатр",O556/S556,IF($B$554="Лікар-терапевт","х",IF($B$554="Лікар загальної практики - сімейний лікар",O556/S556,0)))</f>
        <v>0</v>
      </c>
      <c r="P557" s="176">
        <f>IF($B$554="Лікар-педіатр","x",IF($B$554="Лікар-терапевт",P556/S556,IF($B$554="Лікар загальної практики - сімейний лікар",P556/S556,0)))</f>
        <v>0</v>
      </c>
      <c r="Q557" s="176">
        <f>IF($B$554="Лікар-педіатр","x",IF($B$554="Лікар-терапевт",Q556/S556,IF($B$554="Лікар загальної практики - сімейний лікар",Q556/S556,0)))</f>
        <v>0</v>
      </c>
      <c r="R557" s="176">
        <f>IF($B$554="Лікар-педіатр","x",IF($B$554="Лікар-терапевт",R556/S556,IF($B$554="Лікар загальної практики - сімейний лікар",R556/S556,0)))</f>
        <v>0</v>
      </c>
      <c r="S557" s="176">
        <f>SUM(N557:R557)</f>
        <v>0</v>
      </c>
      <c r="T557" s="767"/>
      <c r="U557" s="176">
        <f>IF($B$554="Лікар-педіатр",U556/Z556,IF($B$554="Лікар-терапевт","х",IF($B$554="Лікар загальної практики - сімейний лікар",U556/Z556,0)))</f>
        <v>0</v>
      </c>
      <c r="V557" s="176">
        <f>IF($B$554="Лікар-педіатр",V556/Z556,IF($B$554="Лікар-терапевт","х",IF($B$554="Лікар загальної практики - сімейний лікар",V556/Z556,0)))</f>
        <v>0</v>
      </c>
      <c r="W557" s="176">
        <f>IF($B$554="Лікар-педіатр","x",IF($B$554="Лікар-терапевт",W556/Z556,IF($B$554="Лікар загальної практики - сімейний лікар",W556/Z556,0)))</f>
        <v>0</v>
      </c>
      <c r="X557" s="176">
        <f>IF($B$554="Лікар-педіатр","x",IF($B$554="Лікар-терапевт",X556/Z556,IF($B$554="Лікар загальної практики - сімейний лікар",X556/Z556,0)))</f>
        <v>0</v>
      </c>
      <c r="Y557" s="176">
        <f>IF($B$554="Лікар-педіатр","x",IF($B$554="Лікар-терапевт",Y556/Z556,IF($B$554="Лікар загальної практики - сімейний лікар",Y556/Z556,0)))</f>
        <v>0</v>
      </c>
      <c r="Z557" s="176">
        <f>SUM(U557:Y557)</f>
        <v>0</v>
      </c>
      <c r="AA557" s="767"/>
      <c r="AB557" s="176">
        <f>IF($B$554="Лікар-педіатр",AB556/AG556,IF($B$554="Лікар-терапевт","х",IF($B$554="Лікар загальної практики - сімейний лікар",AB556/AG556,0)))</f>
        <v>0</v>
      </c>
      <c r="AC557" s="176">
        <f>IF($B$554="Лікар-педіатр",AC556/AG556,IF($B$554="Лікар-терапевт","х",IF($B$554="Лікар загальної практики - сімейний лікар",AC556/AG556,0)))</f>
        <v>0</v>
      </c>
      <c r="AD557" s="176">
        <f>IF($B$554="Лікар-педіатр","x",IF($B$554="Лікар-терапевт",AD556/AG556,IF($B$554="Лікар загальної практики - сімейний лікар",AD556/AG556,0)))</f>
        <v>0</v>
      </c>
      <c r="AE557" s="176">
        <f>IF($B$554="Лікар-педіатр","x",IF($B$554="Лікар-терапевт",AE556/AG556,IF($B$554="Лікар загальної практики - сімейний лікар",AE556/AG556,0)))</f>
        <v>0</v>
      </c>
      <c r="AF557" s="176">
        <f>IF($B$554="Лікар-педіатр","x",IF($B$554="Лікар-терапевт",AF556/AG556,IF($B$554="Лікар загальної практики - сімейний лікар",AF556/AG556,0)))</f>
        <v>0</v>
      </c>
      <c r="AG557" s="176">
        <f>SUM(AB557:AF557)</f>
        <v>0</v>
      </c>
      <c r="AH557" s="767"/>
      <c r="AI557" s="174"/>
      <c r="AJ557" s="771"/>
      <c r="AK557" s="774"/>
      <c r="AL557" s="774"/>
      <c r="AM557" s="761"/>
      <c r="AN557" s="779"/>
      <c r="AO557" s="779"/>
      <c r="AP557" s="779"/>
      <c r="AQ557" s="779"/>
      <c r="AR557" s="782"/>
    </row>
    <row r="558" spans="1:44" s="52" customFormat="1" ht="45" hidden="1" customHeight="1" thickBot="1" x14ac:dyDescent="0.3">
      <c r="A558" s="170"/>
      <c r="B558" s="763"/>
      <c r="C558" s="764"/>
      <c r="D558" s="765"/>
      <c r="E558" s="766"/>
      <c r="F558" s="177" t="s">
        <v>425</v>
      </c>
      <c r="G558" s="178">
        <f>IF($B$554="Лікар загальної практики - сімейний лікар",AVERAGE(G554:G556),IF($B$554="Лікар-педіатр",AVERAGE(G554:G556),IF($B$554="Лікар-терапевт","х",0)))</f>
        <v>0</v>
      </c>
      <c r="H558" s="178">
        <f>IF($B$554="Лікар загальної практики - сімейний лікар",AVERAGE(H554:H556),IF($B$554="Лікар-педіатр",AVERAGE(H554:H556),IF($B$554="Лікар-терапевт","х",0)))</f>
        <v>0</v>
      </c>
      <c r="I558" s="178">
        <f>IF($B$554="Лікар загальної практики - сімейний лікар",AVERAGE(I554:I556),IF($B$554="Лікар-педіатр","x",IF($B$554="Лікар-терапевт",AVERAGE(I554:I556),0)))</f>
        <v>0</v>
      </c>
      <c r="J558" s="178">
        <f>IF($B$554="Лікар загальної практики - сімейний лікар",AVERAGE(J554:J556),IF($B$554="Лікар-педіатр","x",IF($B$554="Лікар-терапевт",AVERAGE(J554:J556),0)))</f>
        <v>0</v>
      </c>
      <c r="K558" s="178">
        <f>IF($B$554="Лікар загальної практики - сімейний лікар",AVERAGE(K554:K556),IF($B$554="Лікар-педіатр","x",IF($B$554="Лікар-терапевт",AVERAGE(K554:K556),0)))</f>
        <v>0</v>
      </c>
      <c r="L558" s="179">
        <f>SUM(G558:K558)</f>
        <v>0</v>
      </c>
      <c r="M558" s="768"/>
      <c r="N558" s="178">
        <f>IF($B$554="Лікар загальної практики - сімейний лікар",AVERAGE(N554:N556),IF($B$554="Лікар-педіатр",AVERAGE(N554:N556),IF($B$554="Лікар-терапевт","х",0)))</f>
        <v>0</v>
      </c>
      <c r="O558" s="178">
        <f>IF($B$554="Лікар загальної практики - сімейний лікар",AVERAGE(O554:O556),IF($B$554="Лікар-педіатр",AVERAGE(O554:O556),IF($B$554="Лікар-терапевт","х",0)))</f>
        <v>0</v>
      </c>
      <c r="P558" s="178">
        <f>IF($B$554="Лікар загальної практики - сімейний лікар",AVERAGE(P554:P556),IF($B$554="Лікар-педіатр","x",IF($B$554="Лікар-терапевт",AVERAGE(P554:P556),0)))</f>
        <v>0</v>
      </c>
      <c r="Q558" s="178">
        <f>IF($B$554="Лікар загальної практики - сімейний лікар",AVERAGE(Q554:Q556),IF($B$554="Лікар-педіатр","x",IF($B$554="Лікар-терапевт",AVERAGE(Q554:Q556),0)))</f>
        <v>0</v>
      </c>
      <c r="R558" s="178">
        <f>IF($B$554="Лікар загальної практики - сімейний лікар",AVERAGE(R554:R556),IF($B$554="Лікар-педіатр","x",IF($B$554="Лікар-терапевт",AVERAGE(R554:R556),0)))</f>
        <v>0</v>
      </c>
      <c r="S558" s="179">
        <f>SUM(N558:R558)</f>
        <v>0</v>
      </c>
      <c r="T558" s="768"/>
      <c r="U558" s="178">
        <f>IF($B$554="Лікар загальної практики - сімейний лікар",AVERAGE(U554:U556),IF($B$554="Лікар-педіатр",AVERAGE(U554:U556),IF($B$554="Лікар-терапевт","х",0)))</f>
        <v>0</v>
      </c>
      <c r="V558" s="178">
        <f>IF($B$554="Лікар загальної практики - сімейний лікар",AVERAGE(V554:V556),IF($B$554="Лікар-педіатр",AVERAGE(V554:V556),IF($B$554="Лікар-терапевт","х",0)))</f>
        <v>0</v>
      </c>
      <c r="W558" s="178">
        <f>IF($B$554="Лікар загальної практики - сімейний лікар",AVERAGE(W554:W556),IF($B$554="Лікар-педіатр","x",IF($B$554="Лікар-терапевт",AVERAGE(W554:W556),0)))</f>
        <v>0</v>
      </c>
      <c r="X558" s="178">
        <f>IF($B$554="Лікар загальної практики - сімейний лікар",AVERAGE(X554:X556),IF($B$554="Лікар-педіатр","x",IF($B$554="Лікар-терапевт",AVERAGE(X554:X556),0)))</f>
        <v>0</v>
      </c>
      <c r="Y558" s="178">
        <f>IF($B$554="Лікар загальної практики - сімейний лікар",AVERAGE(Y554:Y556),IF($B$554="Лікар-педіатр","x",IF($B$554="Лікар-терапевт",AVERAGE(Y554:Y556),0)))</f>
        <v>0</v>
      </c>
      <c r="Z558" s="179">
        <f>SUM(U558:Y558)</f>
        <v>0</v>
      </c>
      <c r="AA558" s="768"/>
      <c r="AB558" s="178">
        <f>IF($B$554="Лікар загальної практики - сімейний лікар",AVERAGE(AB554:AB556),IF($B$554="Лікар-педіатр",AVERAGE(AB554:AB556),IF($B$554="Лікар-терапевт","х",0)))</f>
        <v>0</v>
      </c>
      <c r="AC558" s="178">
        <f>IF($B$554="Лікар загальної практики - сімейний лікар",AVERAGE(AC554:AC556),IF($B$554="Лікар-педіатр",AVERAGE(AC554:AC556),IF($B$554="Лікар-терапевт","х",0)))</f>
        <v>0</v>
      </c>
      <c r="AD558" s="178">
        <f>IF($B$554="Лікар загальної практики - сімейний лікар",AVERAGE(AD554:AD556),IF($B$554="Лікар-педіатр","x",IF($B$554="Лікар-терапевт",AVERAGE(AD554:AD556),0)))</f>
        <v>0</v>
      </c>
      <c r="AE558" s="178">
        <f>IF($B$554="Лікар загальної практики - сімейний лікар",AVERAGE(AE554:AE556),IF($B$554="Лікар-педіатр","x",IF($B$554="Лікар-терапевт",AVERAGE(AE554:AE556),0)))</f>
        <v>0</v>
      </c>
      <c r="AF558" s="178">
        <f>IF($B$554="Лікар загальної практики - сімейний лікар",AVERAGE(AF554:AF556),IF($B$554="Лікар-педіатр","x",IF($B$554="Лікар-терапевт",AVERAGE(AF554:AF556),0)))</f>
        <v>0</v>
      </c>
      <c r="AG558" s="179">
        <f>SUM(AB558:AF558)</f>
        <v>0</v>
      </c>
      <c r="AH558" s="769"/>
      <c r="AI558" s="174"/>
      <c r="AJ558" s="771"/>
      <c r="AK558" s="774"/>
      <c r="AL558" s="774"/>
      <c r="AM558" s="762"/>
      <c r="AN558" s="780"/>
      <c r="AO558" s="780"/>
      <c r="AP558" s="780"/>
      <c r="AQ558" s="780"/>
      <c r="AR558" s="783"/>
    </row>
    <row r="559" spans="1:44" s="52" customFormat="1" ht="40.5" hidden="1" x14ac:dyDescent="0.25">
      <c r="A559" s="170"/>
      <c r="B559" s="763"/>
      <c r="C559" s="764"/>
      <c r="D559" s="765"/>
      <c r="E559" s="765"/>
      <c r="F559" s="210" t="str">
        <f>IF(B554="Лікар-педіатр",Законод!$C$17,IF(B554="Лікар загальної практики - сімейний лікар",Законод!$C$21,IF(B554="Лікар-терапевт",Законод!$C$25,"х")))</f>
        <v>х</v>
      </c>
      <c r="G559" s="181">
        <f>IF($B$554="Лікар загальної практики - сімейний лікар",IF(L558&lt;=Законод!$C$22,G558,Законод!$C$22*'01_Доходи'!G557),IF($B$554="Лікар-педіатр",IF(L558&lt;=Законод!$C$18,G558,Законод!$C$18*'01_Доходи'!G557),IF($B$554="Лікар-терапевт","x",0)))</f>
        <v>0</v>
      </c>
      <c r="H559" s="181">
        <f>IF($B$554="Лікар загальної практики - сімейний лікар",IF(L558&lt;=Законод!$C$22,H558,Законод!$C$22*'01_Доходи'!H557),IF($B$554="Лікар-педіатр",IF(L558&lt;=Законод!$C$18,H558,Законод!$C$18*'01_Доходи'!H557),IF($B$554="Лікар-терапевт","x",0)))</f>
        <v>0</v>
      </c>
      <c r="I559" s="181">
        <f>IF($B$554="Лікар загальної практики - сімейний лікар",IF(L558&lt;=Законод!$C$22,I558,Законод!$C$22*'01_Доходи'!I557),IF($B$554="Лікар-педіатр","x",IF($B$554="Лікар-терапевт",IF(L558&lt;=Законод!$C$26,I558,Законод!$C$26*'01_Доходи'!I557),0)))</f>
        <v>0</v>
      </c>
      <c r="J559" s="181">
        <f>IF($B$554="Лікар загальної практики - сімейний лікар",IF(L558&lt;=Законод!$C$22,J558,Законод!$C$22*'01_Доходи'!J557),IF($B$554="Лікар-педіатр","x",IF($B$554="Лікар-терапевт",IF(L558&lt;=Законод!$C$26,J558,Законод!$C$26*'01_Доходи'!J557),0)))</f>
        <v>0</v>
      </c>
      <c r="K559" s="181">
        <f>IF($B$554="Лікар загальної практики - сімейний лікар",IF(L558&lt;=Законод!$C$22,K558,Законод!$C$22*'01_Доходи'!K557),IF($B$554="Лікар-педіатр","x",IF($B$554="Лікар-терапевт",IF(L558&lt;=Законод!$C$26,K558,Законод!$C$26*'01_Доходи'!K557),0)))</f>
        <v>0</v>
      </c>
      <c r="L559" s="182">
        <f>SUM(G559:K559)</f>
        <v>0</v>
      </c>
      <c r="M559" s="767"/>
      <c r="N559" s="181">
        <f>IF($B$554="Лікар загальної практики - сімейний лікар",IF(S558&lt;=Законод!$C$22,N558,Законод!$C$22*'01_Доходи'!N557),IF($B$554="Лікар-педіатр",IF(S558&lt;=Законод!$C$18,N558,Законод!$C$18*'01_Доходи'!N557),IF($B$554="Лікар-терапевт","x",0)))</f>
        <v>0</v>
      </c>
      <c r="O559" s="181">
        <f>IF($B$554="Лікар загальної практики - сімейний лікар",IF(S558&lt;=Законод!$C$22,O558,Законод!$C$22*'01_Доходи'!O557),IF($B$554="Лікар-педіатр",IF(S558&lt;=Законод!$C$18,O558,Законод!$C$18*'01_Доходи'!O557),IF($B$554="Лікар-терапевт","x",0)))</f>
        <v>0</v>
      </c>
      <c r="P559" s="181">
        <f>IF($B$554="Лікар загальної практики - сімейний лікар",IF(S558&lt;=Законод!$C$22,P558,Законод!$C$22*'01_Доходи'!P557),IF($B$554="Лікар-педіатр","x",IF($B$554="Лікар-терапевт",IF(S558&lt;=Законод!$C$26,P558,Законод!$C$26*'01_Доходи'!P557),0)))</f>
        <v>0</v>
      </c>
      <c r="Q559" s="181">
        <f>IF($B$554="Лікар загальної практики - сімейний лікар",IF(S558&lt;=Законод!$C$22,Q558,Законод!$C$22*'01_Доходи'!Q557),IF($B$554="Лікар-педіатр","x",IF($B$554="Лікар-терапевт",IF(S558&lt;=Законод!$C$26,Q558,Законод!$C$26*'01_Доходи'!Q557),0)))</f>
        <v>0</v>
      </c>
      <c r="R559" s="181">
        <f>IF($B$554="Лікар загальної практики - сімейний лікар",IF(S558&lt;=Законод!$C$22,R558,Законод!$C$22*'01_Доходи'!R557),IF($B$554="Лікар-педіатр","x",IF($B$554="Лікар-терапевт",IF(S558&lt;=Законод!$C$26,R558,Законод!$C$26*'01_Доходи'!R557),0)))</f>
        <v>0</v>
      </c>
      <c r="S559" s="182">
        <f>SUM(N559:R559)</f>
        <v>0</v>
      </c>
      <c r="T559" s="767"/>
      <c r="U559" s="181">
        <f>IF($B$554="Лікар загальної практики - сімейний лікар",IF(Z558&lt;=Законод!$C$22,U558,Законод!$C$22*'01_Доходи'!U557),IF($B$554="Лікар-педіатр",IF(Z558&lt;=Законод!$C$18,U558,Законод!$C$18*'01_Доходи'!U557),IF($B$554="Лікар-терапевт","x",0)))</f>
        <v>0</v>
      </c>
      <c r="V559" s="181">
        <f>IF($B$554="Лікар загальної практики - сімейний лікар",IF(Z558&lt;=Законод!$C$22,V558,Законод!$C$22*'01_Доходи'!V557),IF($B$554="Лікар-педіатр",IF(Z558&lt;=Законод!$C$18,V558,Законод!$C$18*'01_Доходи'!V557),IF($B$554="Лікар-терапевт","x",0)))</f>
        <v>0</v>
      </c>
      <c r="W559" s="181">
        <f>IF($B$554="Лікар загальної практики - сімейний лікар",IF(Z558&lt;=Законод!$C$22,W558,Законод!$C$22*'01_Доходи'!W557),IF($B$554="Лікар-педіатр","x",IF($B$554="Лікар-терапевт",IF(Z558&lt;=Законод!$C$26,W558,Законод!$C$26*'01_Доходи'!W557),0)))</f>
        <v>0</v>
      </c>
      <c r="X559" s="181">
        <f>IF($B$554="Лікар загальної практики - сімейний лікар",IF(Z558&lt;=Законод!$C$22,X558,Законод!$C$22*'01_Доходи'!X557),IF($B$554="Лікар-педіатр","x",IF($B$554="Лікар-терапевт",IF(Z558&lt;=Законод!$C$26,X558,Законод!$C$26*'01_Доходи'!X557),0)))</f>
        <v>0</v>
      </c>
      <c r="Y559" s="181">
        <f>IF($B$554="Лікар загальної практики - сімейний лікар",IF(Z558&lt;=Законод!$C$22,Y558,Законод!$C$22*'01_Доходи'!Y557),IF($B$554="Лікар-педіатр","x",IF($B$554="Лікар-терапевт",IF(Z558&lt;=Законод!$C$26,Y558,Законод!$C$26*'01_Доходи'!Y557),0)))</f>
        <v>0</v>
      </c>
      <c r="Z559" s="182">
        <f>SUM(U559:Y559)</f>
        <v>0</v>
      </c>
      <c r="AA559" s="767"/>
      <c r="AB559" s="181">
        <f>IF($B$554="Лікар загальної практики - сімейний лікар",IF(AG558&lt;=Законод!$C$22,AB558,Законод!$C$22*'01_Доходи'!AB557),IF($B$554="Лікар-педіатр",IF(AG558&lt;=Законод!$C$18,AB558,Законод!$C$18*'01_Доходи'!AB557),IF($B$554="Лікар-терапевт","x",0)))</f>
        <v>0</v>
      </c>
      <c r="AC559" s="181">
        <f>IF($B$554="Лікар загальної практики - сімейний лікар",IF(AG558&lt;=Законод!$C$22,AC558,Законод!$C$22*'01_Доходи'!AC557),IF($B$554="Лікар-педіатр",IF(AG558&lt;=Законод!$C$18,AC558,Законод!$C$18*'01_Доходи'!AC557),IF($B$554="Лікар-терапевт","x",0)))</f>
        <v>0</v>
      </c>
      <c r="AD559" s="181">
        <f>IF($B$554="Лікар загальної практики - сімейний лікар",IF(AG558&lt;=Законод!$C$22,AD558,Законод!$C$22*'01_Доходи'!AD557),IF($B$554="Лікар-педіатр","x",IF($B$554="Лікар-терапевт",IF(AG558&lt;=Законод!$C$26,AD558,Законод!$C$26*'01_Доходи'!AD557),0)))</f>
        <v>0</v>
      </c>
      <c r="AE559" s="181">
        <f>IF($B$554="Лікар загальної практики - сімейний лікар",IF(AG558&lt;=Законод!$C$22,AE558,Законод!$C$22*'01_Доходи'!AE557),IF($B$554="Лікар-педіатр","x",IF($B$554="Лікар-терапевт",IF(AG558&lt;=Законод!$C$26,AE558,Законод!$C$26*'01_Доходи'!AE557),0)))</f>
        <v>0</v>
      </c>
      <c r="AF559" s="181">
        <f>IF($B$554="Лікар загальної практики - сімейний лікар",IF(AG558&lt;=Законод!$C$22,AF558,Законод!$C$22*'01_Доходи'!AF557),IF($B$554="Лікар-педіатр","x",IF($B$554="Лікар-терапевт",IF(AG558&lt;=Законод!$C$26,AF558,Законод!$C$26*'01_Доходи'!AF557),0)))</f>
        <v>0</v>
      </c>
      <c r="AG559" s="182">
        <f>SUM(AB559:AF559)</f>
        <v>0</v>
      </c>
      <c r="AH559" s="767"/>
      <c r="AI559" s="174"/>
      <c r="AJ559" s="771"/>
      <c r="AK559" s="774"/>
      <c r="AL559" s="774"/>
      <c r="AM559" s="318" t="s">
        <v>186</v>
      </c>
      <c r="AN559" s="183">
        <f>IF(B554="Лікар загальної практики - сімейний лікар",G559*Законод!$C$11+'01_Доходи'!H559*Законод!$D$11+'01_Доходи'!I559*Законод!$E$11+'01_Доходи'!J559*Законод!$F$11+'01_Доходи'!K559*Законод!$G$11,IF(B554="Лікар-педіатр",G559*Законод!$C$11+'01_Доходи'!H559*Законод!$D$11,IF(B554="Лікар-терапевт",'01_Доходи'!I559*Законод!$E$11+'01_Доходи'!J559*Законод!$F$11+'01_Доходи'!K559*Законод!$G$11,0)))</f>
        <v>0</v>
      </c>
      <c r="AO559" s="183">
        <f>IF(B554="Лікар загальної практики - сімейний лікар",N559*Законод!$C$11+'01_Доходи'!O559*Законод!$D$11+'01_Доходи'!P559*Законод!$E$11+'01_Доходи'!Q559*Законод!$F$11+'01_Доходи'!R559*Законод!$G$11,IF(B554="Лікар-педіатр",N559*Законод!$C$11+'01_Доходи'!O559*Законод!$D$11,IF(B554="Лікар-терапевт",'01_Доходи'!P559*Законод!$E$11+'01_Доходи'!Q559*Законод!$F$11+'01_Доходи'!R559*Законод!$G$11,0)))</f>
        <v>0</v>
      </c>
      <c r="AP559" s="183">
        <f>IF(B554="Лікар загальної практики - сімейний лікар",U559*Законод!$C$11+'01_Доходи'!V559*Законод!$D$11+'01_Доходи'!W559*Законод!$E$11+'01_Доходи'!X559*Законод!$F$11+'01_Доходи'!Y559*Законод!$G$11,IF(B554="Лікар-педіатр",U559*Законод!$C$11+'01_Доходи'!V559*Законод!$D$11,IF(B554="Лікар-терапевт",'01_Доходи'!W559*Законод!$E$11+'01_Доходи'!X559*Законод!$F$11+'01_Доходи'!Y559*Законод!$G$11,0)))</f>
        <v>0</v>
      </c>
      <c r="AQ559" s="183">
        <f>IF(B554="Лікар загальної практики - сімейний лікар",AB559*Законод!$C$11+'01_Доходи'!AC559*Законод!$D$11+'01_Доходи'!AD559*Законод!$E$11+'01_Доходи'!AE559*Законод!$F$11+'01_Доходи'!AF559*Законод!$G$11,IF(B554="Лікар-педіатр",AB559*Законод!$C$11+'01_Доходи'!AC559*Законод!$D$11,IF(B554="Лікар-терапевт",'01_Доходи'!AD559*Законод!$E$11+'01_Доходи'!AE559*Законод!$F$11+'01_Доходи'!AF559*Законод!$G$11,0)))</f>
        <v>0</v>
      </c>
      <c r="AR559" s="184">
        <f>SUM(AN559:AQ559)</f>
        <v>0</v>
      </c>
    </row>
    <row r="560" spans="1:44" s="52" customFormat="1" ht="31.9" hidden="1" customHeight="1" x14ac:dyDescent="0.25">
      <c r="A560" s="170"/>
      <c r="B560" s="763"/>
      <c r="C560" s="764"/>
      <c r="D560" s="765"/>
      <c r="E560" s="765"/>
      <c r="F560" s="211" t="str">
        <f>IF(B554="Лікар-педіатр",Законод!$E$17,IF(B554="Лікар загальної практики - сімейний лікар",Законод!$E$21,IF(B554="Лікар-терапевт",Законод!$E$25,"х")))</f>
        <v>х</v>
      </c>
      <c r="G560" s="776" t="s">
        <v>158</v>
      </c>
      <c r="H560" s="776"/>
      <c r="I560" s="776"/>
      <c r="J560" s="776"/>
      <c r="K560" s="776"/>
      <c r="L560" s="169">
        <f>IF($B$554="Лікар загальної практики - сімейний лікар",IF(L558&lt;Законод!$C$22,0,(IF(AND(L558&gt;=Законод!$E$22,L558&lt;=Законод!$E$23),L558-Законод!$C$22,IF('01_Доходи'!L558&gt;=Законод!$F$22,Законод!$E$24,0)))),IF($B$554="Лікар-педіатр",IF(L558&lt;Законод!$C$18,0,(IF(AND(L558&gt;=Законод!$E$18,L558&lt;=Законод!$E$19),L558-Законод!$C$18,IF('01_Доходи'!L558&gt;=Законод!$F$18,Законод!$E$20,0)))),IF($B$554="Лікар-терапевт",IF(L558&lt;Законод!$C$26,0,(IF(AND(L558&gt;=Законод!$E$26,L558&lt;=Законод!$E$27),L558-Законод!$C$26,IF('01_Доходи'!L558&gt;=Законод!$F$26,Законод!$E$28,0)))),0)))</f>
        <v>0</v>
      </c>
      <c r="M560" s="767"/>
      <c r="N560" s="776" t="s">
        <v>158</v>
      </c>
      <c r="O560" s="776"/>
      <c r="P560" s="776"/>
      <c r="Q560" s="776"/>
      <c r="R560" s="776"/>
      <c r="S560" s="169">
        <f>IF($B$554="Лікар загальної практики - сімейний лікар",IF(S558&lt;Законод!$C$22,0,(IF(AND(S558&gt;=Законод!$E$22,S558&lt;=Законод!$E$23),S558-Законод!$C$22,IF('01_Доходи'!S558&gt;=Законод!$F$22,Законод!$E$24,0)))),IF($B$554="Лікар-педіатр",IF(S558&lt;Законод!$C$18,0,(IF(AND(S558&gt;=Законод!$E$18,S558&lt;=Законод!$E$19),S558-Законод!$C$18,IF('01_Доходи'!S558&gt;=Законод!$F$18,Законод!$E$20,0)))),IF($B$554="Лікар-терапевт",IF(S558&lt;Законод!$C$26,0,(IF(AND(S558&gt;=Законод!$E$26,S558&lt;=Законод!$E$27),S558-Законод!$C$26,IF('01_Доходи'!S558&gt;=Законод!$F$26,Законод!$E$28,0)))),0)))</f>
        <v>0</v>
      </c>
      <c r="T560" s="767"/>
      <c r="U560" s="776" t="s">
        <v>158</v>
      </c>
      <c r="V560" s="776"/>
      <c r="W560" s="776"/>
      <c r="X560" s="776"/>
      <c r="Y560" s="776"/>
      <c r="Z560" s="169">
        <f>IF($B$554="Лікар загальної практики - сімейний лікар",IF(Z558&lt;Законод!$C$22,0,(IF(AND(Z558&gt;=Законод!$E$22,Z558&lt;=Законод!$E$23),Z558-Законод!$C$22,IF('01_Доходи'!Z558&gt;=Законод!$F$22,Законод!$E$24,0)))),IF($B$554="Лікар-педіатр",IF(Z558&lt;Законод!$C$18,0,(IF(AND(Z558&gt;=Законод!$E$18,Z558&lt;=Законод!$E$19),Z558-Законод!$C$18,IF('01_Доходи'!Z558&gt;=Законод!$F$18,Законод!$E$20,0)))),IF($B$554="Лікар-терапевт",IF(Z558&lt;Законод!$C$26,0,(IF(AND(Z558&gt;=Законод!$E$26,Z558&lt;=Законод!$E$27),Z558-Законод!$C$26,IF('01_Доходи'!Z558&gt;=Законод!$F$26,Законод!$E$28,0)))),0)))</f>
        <v>0</v>
      </c>
      <c r="AA560" s="767"/>
      <c r="AB560" s="776" t="s">
        <v>158</v>
      </c>
      <c r="AC560" s="776"/>
      <c r="AD560" s="776"/>
      <c r="AE560" s="776"/>
      <c r="AF560" s="776"/>
      <c r="AG560" s="169">
        <f>IF($B$554="Лікар загальної практики - сімейний лікар",IF(AG558&lt;Законод!$C$22,0,(IF(AND(AG558&gt;=Законод!$E$22,AG558&lt;=Законод!$E$23),AG558-Законод!$C$22,IF('01_Доходи'!AG558&gt;=Законод!$F$22,Законод!$E$24,0)))),IF($B$554="Лікар-педіатр",IF(AG558&lt;Законод!$C$18,0,(IF(AND(AG558&gt;=Законод!$E$18,AG558&lt;=Законод!$E$19),AG558-Законод!$C$18,IF('01_Доходи'!AG558&gt;=Законод!$F$18,Законод!$E$20,0)))),IF($B$554="Лікар-терапевт",IF(AG558&lt;Законод!$C$26,0,(IF(AND(AG558&gt;=Законод!$E$26,AG558&lt;=Законод!$E$27),AG558-Законод!$C$26,IF('01_Доходи'!AG558&gt;=Законод!$F$26,Законод!$E$28,0)))),0)))</f>
        <v>0</v>
      </c>
      <c r="AH560" s="767"/>
      <c r="AI560" s="174"/>
      <c r="AJ560" s="771"/>
      <c r="AK560" s="774"/>
      <c r="AL560" s="774"/>
      <c r="AM560" s="757" t="s">
        <v>187</v>
      </c>
      <c r="AN560" s="183">
        <f>IF(B554="Лікар загальної практики - сімейний лікар",L560*Законод!$C$9/4*Законод!$E$16,IF(B554="Лікар-педіатр",L560*Законод!$C$9/4*Законод!$E$16,IF(B554="Лікар-терапевт",L560*Законод!$C$9/4*Законод!$E$16,0)))</f>
        <v>0</v>
      </c>
      <c r="AO560" s="183">
        <f>IF(B554="Лікар загальної практики - сімейний лікар",S560*Законод!$C$9/4*Законод!$E$16,IF(B554="Лікар-педіатр",S560*Законод!$C$9/4*Законод!$E$16,IF(B554="Лікар-терапевт",S560*Законод!$C$9/4*Законод!$E$16,0)))</f>
        <v>0</v>
      </c>
      <c r="AP560" s="183">
        <f>IF(B554="Лікар загальної практики - сімейний лікар",Z560*Законод!$C$9/4*Законод!$E$16,IF(B554="Лікар-педіатр",Z560*Законод!$C$9/4*Законод!$E$16,IF(B554="Лікар-терапевт",Z560*Законод!$C$9/4*Законод!$E$16,0)))</f>
        <v>0</v>
      </c>
      <c r="AQ560" s="183">
        <f>IF(B554="Лікар загальної практики - сімейний лікар",AG560*Законод!$C$9/4*Законод!$E$16,IF(B554="Лікар-педіатр",AG560*Законод!$C$9/4*Законод!$E$16,IF(B554="Лікар-терапевт",AG560*Законод!$C$9/4*Законод!$E$16,0)))</f>
        <v>0</v>
      </c>
      <c r="AR560" s="184">
        <f>SUM(AN560:AQ560)</f>
        <v>0</v>
      </c>
    </row>
    <row r="561" spans="1:44" s="52" customFormat="1" ht="31.9" hidden="1" customHeight="1" x14ac:dyDescent="0.25">
      <c r="A561" s="170"/>
      <c r="B561" s="763"/>
      <c r="C561" s="764"/>
      <c r="D561" s="765"/>
      <c r="E561" s="765"/>
      <c r="F561" s="211" t="str">
        <f>IF(B554="Лікар-педіатр",Законод!$F$17,IF(B554="Лікар загальної практики - сімейний лікар",Законод!$F$21,IF(B554="Лікар-терапевт",Законод!$F$25,"х")))</f>
        <v>х</v>
      </c>
      <c r="G561" s="776" t="s">
        <v>158</v>
      </c>
      <c r="H561" s="776"/>
      <c r="I561" s="776"/>
      <c r="J561" s="776"/>
      <c r="K561" s="776"/>
      <c r="L561" s="169">
        <f>IF($B$554="Лікар загальної практики - сімейний лікар",IF(L558&lt;Законод!$C$22,0,(IF(AND(L558&gt;=Законод!$F$22,L558&lt;=Законод!$F$23),L558-Законод!$E$23,IF('01_Доходи'!L558&gt;=Законод!$G$22,Законод!$F$24,0)))),IF($B$554="Лікар-педіатр",IF(L558&lt;Законод!$C$18,0,(IF(AND(L558&gt;=Законод!$F$18,L558&lt;=Законод!$F$19),L558-Законод!$E$19,IF('01_Доходи'!L558&gt;=Законод!$G$18,Законод!$F$20,0)))),IF($B$554="Лікар-терапевт",IF(L558&lt;Законод!$C$26,0,(IF(AND(L558&gt;=Законод!$F$26,L558&lt;=Законод!$F$27),L558-Законод!$E$27,IF('01_Доходи'!L558&gt;=Законод!$G$26,Законод!$F$28,0)))),0)))</f>
        <v>0</v>
      </c>
      <c r="M561" s="767"/>
      <c r="N561" s="776" t="s">
        <v>158</v>
      </c>
      <c r="O561" s="776"/>
      <c r="P561" s="776"/>
      <c r="Q561" s="776"/>
      <c r="R561" s="776"/>
      <c r="S561" s="169">
        <f>IF($B$554="Лікар загальної практики - сімейний лікар",IF(S558&lt;Законод!$C$22,0,(IF(AND(S558&gt;=Законод!$F$22,S558&lt;=Законод!$F$23),S558-Законод!$E$23,IF('01_Доходи'!S558&gt;=Законод!$G$22,Законод!$F$24,0)))),IF($B$554="Лікар-педіатр",IF(S558&lt;Законод!$C$18,0,(IF(AND(S558&gt;=Законод!$F$18,S558&lt;=Законод!$F$19),S558-Законод!$E$19,IF('01_Доходи'!S558&gt;=Законод!$G$18,Законод!$F$20,0)))),IF($B$554="Лікар-терапевт",IF(S558&lt;Законод!$C$26,0,(IF(AND(S558&gt;=Законод!$F$26,S558&lt;=Законод!$F$27),S558-Законод!$E$27,IF('01_Доходи'!S558&gt;=Законод!$G$26,Законод!$F$28,0)))),0)))</f>
        <v>0</v>
      </c>
      <c r="T561" s="767"/>
      <c r="U561" s="776" t="s">
        <v>158</v>
      </c>
      <c r="V561" s="776"/>
      <c r="W561" s="776"/>
      <c r="X561" s="776"/>
      <c r="Y561" s="776"/>
      <c r="Z561" s="169">
        <f>IF($B$554="Лікар загальної практики - сімейний лікар",IF(Z558&lt;Законод!$C$22,0,(IF(AND(Z558&gt;=Законод!$F$22,Z558&lt;=Законод!$F$23),Z558-Законод!$E$23,IF('01_Доходи'!Z558&gt;=Законод!$G$22,Законод!$F$24,0)))),IF($B$554="Лікар-педіатр",IF(Z558&lt;Законод!$C$18,0,(IF(AND(Z558&gt;=Законод!$F$18,Z558&lt;=Законод!$F$19),Z558-Законод!$E$19,IF('01_Доходи'!Z558&gt;=Законод!$G$18,Законод!$F$20,0)))),IF($B$554="Лікар-терапевт",IF(Z558&lt;Законод!$C$26,0,(IF(AND(Z558&gt;=Законод!$F$26,Z558&lt;=Законод!$F$27),Z558-Законод!$E$27,IF('01_Доходи'!Z558&gt;=Законод!$G$26,Законод!$F$28,0)))),0)))</f>
        <v>0</v>
      </c>
      <c r="AA561" s="767"/>
      <c r="AB561" s="776" t="s">
        <v>158</v>
      </c>
      <c r="AC561" s="776"/>
      <c r="AD561" s="776"/>
      <c r="AE561" s="776"/>
      <c r="AF561" s="776"/>
      <c r="AG561" s="169">
        <f>IF($B$554="Лікар загальної практики - сімейний лікар",IF(AG558&lt;Законод!$C$22,0,(IF(AND(AG558&gt;=Законод!$F$22,AG558&lt;=Законод!$F$23),AG558-Законод!$E$23,IF('01_Доходи'!AG558&gt;=Законод!$G$22,Законод!$F$24,0)))),IF($B$554="Лікар-педіатр",IF(AG558&lt;Законод!$C$18,0,(IF(AND(AG558&gt;=Законод!$F$18,AG558&lt;=Законод!$F$19),AG558-Законод!$E$19,IF('01_Доходи'!AG558&gt;=Законод!$G$18,Законод!$F$20,0)))),IF($B$554="Лікар-терапевт",IF(AG558&lt;Законод!$C$26,0,(IF(AND(AG558&gt;=Законод!$F$26,AG558&lt;=Законод!$F$27),AG558-Законод!$E$27,IF('01_Доходи'!AG558&gt;=Законод!$G$26,Законод!$F$28,0)))),0)))</f>
        <v>0</v>
      </c>
      <c r="AH561" s="767"/>
      <c r="AI561" s="174"/>
      <c r="AJ561" s="771"/>
      <c r="AK561" s="774"/>
      <c r="AL561" s="774"/>
      <c r="AM561" s="758"/>
      <c r="AN561" s="183">
        <f>IF(B554="Лікар загальної практики - сімейний лікар",L561*Законод!$C$9/4*Законод!$F$16,IF(B554="Лікар-педіатр",L561*Законод!$C$9/4*Законод!$F$16,IF(B554="Лікар-терапевт",L561*Законод!$C$9/4*Законод!$F$16,0)))</f>
        <v>0</v>
      </c>
      <c r="AO561" s="183">
        <f>IF(B554="Лікар загальної практики - сімейний лікар",S561*Законод!$C$9/4*Законод!$F$16,IF(B554="Лікар-педіатр",S561*Законод!$C$9/4*Законод!$F$16,IF(B554="Лікар-терапевт",S561*Законод!$C$9/4*Законод!$F$16,0)))</f>
        <v>0</v>
      </c>
      <c r="AP561" s="183">
        <f>IF(B554="Лікар загальної практики - сімейний лікар",Z561*Законод!$C$9/4*Законод!$F$16,IF(B554="Лікар-педіатр",Z561*Законод!$C$9/4*Законод!$F$16,IF(B554="Лікар-терапевт",Z561*Законод!$C$9/4*Законод!$F$16,0)))</f>
        <v>0</v>
      </c>
      <c r="AQ561" s="183">
        <f>IF(B554="Лікар загальної практики - сімейний лікар",AG561*Законод!$C$9/4*Законод!$F$16,IF(B554="Лікар-педіатр",AG561*Законод!$C$9/4*Законод!$F$16,IF(B554="Лікар-терапевт",AG561*Законод!$C$9/4*Законод!$F$16,0)))</f>
        <v>0</v>
      </c>
      <c r="AR561" s="184">
        <f>SUM(AN561:AQ561)</f>
        <v>0</v>
      </c>
    </row>
    <row r="562" spans="1:44" s="52" customFormat="1" ht="31.9" hidden="1" customHeight="1" x14ac:dyDescent="0.25">
      <c r="A562" s="170"/>
      <c r="B562" s="763"/>
      <c r="C562" s="764"/>
      <c r="D562" s="765"/>
      <c r="E562" s="765"/>
      <c r="F562" s="211" t="str">
        <f>IF(B554="Лікар-педіатр",Законод!$G$17,IF(B554="Лікар загальної практики - сімейний лікар",Законод!$G$21,IF(B554="Лікар-терапевт",Законод!$G$25,"х")))</f>
        <v>х</v>
      </c>
      <c r="G562" s="776" t="s">
        <v>158</v>
      </c>
      <c r="H562" s="776"/>
      <c r="I562" s="776"/>
      <c r="J562" s="776"/>
      <c r="K562" s="776"/>
      <c r="L562" s="169">
        <f>IF($B$554="Лікар загальної практики - сімейний лікар",IF(L558&lt;Законод!$C$22,0,(IF(AND(L558&gt;=Законод!$G$22,L558&lt;=Законод!$G$23),L558-Законод!$F$23,IF('01_Доходи'!L558&gt;=Законод!$H$22,Законод!$G$24,0)))),IF($B$554="Лікар-педіатр",IF(L558&lt;Законод!$C$18,0,(IF(AND(L558&gt;=Законод!$G$18,L558&lt;=Законод!$G$19),L558-Законод!$F$19,IF('01_Доходи'!L558&gt;=Законод!$H$18,Законод!$G$20,0)))),IF($B$554="Лікар-терапевт",IF(L558&lt;Законод!$C$26,0,(IF(AND(L558&gt;=Законод!$G$26,L558&lt;=Законод!$G$27),L558-Законод!$F$27,IF('01_Доходи'!L558&gt;=Законод!$H$26,Законод!$G$28,0)))),0)))</f>
        <v>0</v>
      </c>
      <c r="M562" s="767"/>
      <c r="N562" s="776" t="s">
        <v>158</v>
      </c>
      <c r="O562" s="776"/>
      <c r="P562" s="776"/>
      <c r="Q562" s="776"/>
      <c r="R562" s="776"/>
      <c r="S562" s="169">
        <f>IF($B$554="Лікар загальної практики - сімейний лікар",IF(S558&lt;Законод!$C$22,0,(IF(AND(S558&gt;=Законод!$G$22,S558&lt;=Законод!$G$23),S558-Законод!$F$23,IF('01_Доходи'!S558&gt;=Законод!$H$22,Законод!$G$24,0)))),IF($B$554="Лікар-педіатр",IF(S558&lt;Законод!$C$18,0,(IF(AND(S558&gt;=Законод!$G$18,S558&lt;=Законод!$G$19),S558-Законод!$F$19,IF('01_Доходи'!S558&gt;=Законод!$H$18,Законод!$G$20,0)))),IF($B$554="Лікар-терапевт",IF(S558&lt;Законод!$C$26,0,(IF(AND(S558&gt;=Законод!$G$26,S558&lt;=Законод!$G$27),S558-Законод!$F$27,IF('01_Доходи'!S558&gt;=Законод!$H$26,Законод!$G$28,0)))),0)))</f>
        <v>0</v>
      </c>
      <c r="T562" s="767"/>
      <c r="U562" s="776" t="s">
        <v>158</v>
      </c>
      <c r="V562" s="776"/>
      <c r="W562" s="776"/>
      <c r="X562" s="776"/>
      <c r="Y562" s="776"/>
      <c r="Z562" s="169">
        <f>IF($B$554="Лікар загальної практики - сімейний лікар",IF(Z558&lt;Законод!$C$22,0,(IF(AND(Z558&gt;=Законод!$G$22,Z558&lt;=Законод!$G$23),Z558-Законод!$F$23,IF('01_Доходи'!Z558&gt;=Законод!$H$22,Законод!$G$24,0)))),IF($B$554="Лікар-педіатр",IF(Z558&lt;Законод!$C$18,0,(IF(AND(Z558&gt;=Законод!$G$18,Z558&lt;=Законод!$G$19),Z558-Законод!$F$19,IF('01_Доходи'!Z558&gt;=Законод!$H$18,Законод!$G$20,0)))),IF($B$554="Лікар-терапевт",IF(Z558&lt;Законод!$C$26,0,(IF(AND(Z558&gt;=Законод!$G$26,Z558&lt;=Законод!$G$27),Z558-Законод!$F$27,IF('01_Доходи'!Z558&gt;=Законод!$H$26,Законод!$G$28,0)))),0)))</f>
        <v>0</v>
      </c>
      <c r="AA562" s="767"/>
      <c r="AB562" s="776" t="s">
        <v>158</v>
      </c>
      <c r="AC562" s="776"/>
      <c r="AD562" s="776"/>
      <c r="AE562" s="776"/>
      <c r="AF562" s="776"/>
      <c r="AG562" s="169">
        <f>IF($B$554="Лікар загальної практики - сімейний лікар",IF(AG558&lt;Законод!$C$22,0,(IF(AND(AG558&gt;=Законод!$G$22,AG558&lt;=Законод!$G$23),AG558-Законод!$F$23,IF('01_Доходи'!AG558&gt;=Законод!$H$22,Законод!$G$24,0)))),IF($B$554="Лікар-педіатр",IF(AG558&lt;Законод!$C$18,0,(IF(AND(AG558&gt;=Законод!$G$18,AG558&lt;=Законод!$G$19),AG558-Законод!$F$19,IF('01_Доходи'!AG558&gt;=Законод!$H$18,Законод!$G$20,0)))),IF($B$554="Лікар-терапевт",IF(AG558&lt;Законод!$C$26,0,(IF(AND(AG558&gt;=Законод!$G$26,AG558&lt;=Законод!$G$27),AG558-Законод!$F$27,IF('01_Доходи'!AG558&gt;=Законод!$H$26,Законод!$G$28,0)))),0)))</f>
        <v>0</v>
      </c>
      <c r="AH562" s="767"/>
      <c r="AI562" s="174"/>
      <c r="AJ562" s="771"/>
      <c r="AK562" s="774"/>
      <c r="AL562" s="774"/>
      <c r="AM562" s="758"/>
      <c r="AN562" s="183">
        <f>IF(B554="Лікар загальної практики - сімейний лікар",L562*Законод!$C$9/4*Законод!$G$16,IF(B554="Лікар-педіатр",L562*Законод!$C$9/4*Законод!$G$16,IF(B554="Лікар-терапевт",L562*Законод!$C$9/4*Законод!$G$16,0)))</f>
        <v>0</v>
      </c>
      <c r="AO562" s="183">
        <f>IF(B554="Лікар загальної практики - сімейний лікар",S562*Законод!$C$9/4*Законод!$G$16,IF(B554="Лікар-педіатр",S562*Законод!$C$9/4*Законод!$G$16,IF(B554="Лікар-терапевт",S562*Законод!$C$9/4*Законод!$G$16,0)))</f>
        <v>0</v>
      </c>
      <c r="AP562" s="183">
        <f>IF(B554="Лікар загальної практики - сімейний лікар",Z562*Законод!$C$9/4*Законод!$G$16,IF(B554="Лікар-педіатр",Z562*Законод!$C$9/4*Законод!$G$16,IF(B554="Лікар-терапевт",Z562*Законод!$C$9/4*Законод!$G$16,0)))</f>
        <v>0</v>
      </c>
      <c r="AQ562" s="183">
        <f>IF(B554="Лікар загальної практики - сімейний лікар",AG562*Законод!$C$9/4*Законод!$G$16,IF(B554="Лікар-педіатр",AG562*Законод!$C$9/4*Законод!$G$16,IF(B554="Лікар-терапевт",AG562*Законод!$C$9/4*Законод!$G$16,0)))</f>
        <v>0</v>
      </c>
      <c r="AR562" s="184">
        <f t="shared" ref="AR562" si="108">SUM(AN562:AQ562)</f>
        <v>0</v>
      </c>
    </row>
    <row r="563" spans="1:44" s="52" customFormat="1" ht="31.9" hidden="1" customHeight="1" x14ac:dyDescent="0.25">
      <c r="A563" s="170"/>
      <c r="B563" s="763"/>
      <c r="C563" s="764"/>
      <c r="D563" s="765"/>
      <c r="E563" s="765"/>
      <c r="F563" s="211" t="str">
        <f>IF(B554="Лікар-педіатр",Законод!$H$17,IF(B554="Лікар загальної практики - сімейний лікар",Законод!$H$21,IF(B554="Лікар-терапевт",Законод!$H$25,"х")))</f>
        <v>х</v>
      </c>
      <c r="G563" s="776" t="s">
        <v>158</v>
      </c>
      <c r="H563" s="776"/>
      <c r="I563" s="776"/>
      <c r="J563" s="776"/>
      <c r="K563" s="776"/>
      <c r="L563" s="169">
        <f>IF($B$554="Лікар загальної практики - сімейний лікар",IF(L558&lt;Законод!$C$22,0,(IF(AND(L558&gt;=Законод!$H$22,L558&lt;=Законод!$H$23),L558-Законод!$G$23,IF('01_Доходи'!L558&gt;=Законод!$I$22,Законод!$H$24,0)))),IF($B$554="Лікар-педіатр",IF(L558&lt;Законод!$C$18,0,(IF(AND(L558&gt;=Законод!$H$18,L558&lt;=Законод!$H$19),L558-Законод!$G$19,IF('01_Доходи'!L558&gt;=Законод!$I$18,Законод!$H$20,0)))),IF($B$554="Лікар-терапевт",IF(L558&lt;Законод!$C$26,0,(IF(AND(L558&gt;=Законод!$H$26,L558&lt;=Законод!$H$27),L558-Законод!$G$27,IF(L558&gt;=Законод!$I$26,Законод!$H$28,0)))),0)))</f>
        <v>0</v>
      </c>
      <c r="M563" s="767"/>
      <c r="N563" s="776" t="s">
        <v>158</v>
      </c>
      <c r="O563" s="776"/>
      <c r="P563" s="776"/>
      <c r="Q563" s="776"/>
      <c r="R563" s="776"/>
      <c r="S563" s="169">
        <f>IF($B$554="Лікар загальної практики - сімейний лікар",IF(S558&lt;Законод!$C$22,0,(IF(AND(S558&gt;=Законод!$H$22,S558&lt;=Законод!$H$23),S558-Законод!$G$23,IF('01_Доходи'!S558&gt;=Законод!$I$22,Законод!$H$24,0)))),IF($B$554="Лікар-педіатр",IF(S558&lt;Законод!$C$18,0,(IF(AND(S558&gt;=Законод!$H$18,S558&lt;=Законод!$H$19),S558-Законод!$G$19,IF('01_Доходи'!S558&gt;=Законод!$I$18,Законод!$H$20,0)))),IF($B$554="Лікар-терапевт",IF(S558&lt;Законод!$C$26,0,(IF(AND(S558&gt;=Законод!$H$26,S558&lt;=Законод!$H$27),S558-Законод!$G$27,IF(S558&gt;=Законод!$I$26,Законод!$H$28,0)))),0)))</f>
        <v>0</v>
      </c>
      <c r="T563" s="767"/>
      <c r="U563" s="776" t="s">
        <v>158</v>
      </c>
      <c r="V563" s="776"/>
      <c r="W563" s="776"/>
      <c r="X563" s="776"/>
      <c r="Y563" s="776"/>
      <c r="Z563" s="169">
        <f>IF($B$554="Лікар загальної практики - сімейний лікар",IF(Z558&lt;Законод!$C$22,0,(IF(AND(Z558&gt;=Законод!$H$22,Z558&lt;=Законод!$H$23),Z558-Законод!$G$23,IF('01_Доходи'!Z558&gt;=Законод!$I$22,Законод!$H$24,0)))),IF($B$554="Лікар-педіатр",IF(Z558&lt;Законод!$C$18,0,(IF(AND(Z558&gt;=Законод!$H$18,Z558&lt;=Законод!$H$19),Z558-Законод!$G$19,IF('01_Доходи'!Z558&gt;=Законод!$I$18,Законод!$H$20,0)))),IF($B$554="Лікар-терапевт",IF(Z558&lt;Законод!$C$26,0,(IF(AND(Z558&gt;=Законод!$H$26,Z558&lt;=Законод!$H$27),Z558-Законод!$G$27,IF(Z558&gt;=Законод!$I$26,Законод!$H$28,0)))),0)))</f>
        <v>0</v>
      </c>
      <c r="AA563" s="767"/>
      <c r="AB563" s="776" t="s">
        <v>158</v>
      </c>
      <c r="AC563" s="776"/>
      <c r="AD563" s="776"/>
      <c r="AE563" s="776"/>
      <c r="AF563" s="776"/>
      <c r="AG563" s="169">
        <f>IF($B$554="Лікар загальної практики - сімейний лікар",IF(AG558&lt;Законод!$C$22,0,(IF(AND(AG558&gt;=Законод!$H$22,AG558&lt;=Законод!$H$23),AG558-Законод!$G$23,IF('01_Доходи'!AG558&gt;=Законод!$I$22,Законод!$H$24,0)))),IF($B$554="Лікар-педіатр",IF(AG558&lt;Законод!$C$18,0,(IF(AND(AG558&gt;=Законод!$H$18,AG558&lt;=Законод!$H$19),AG558-Законод!$G$19,IF('01_Доходи'!AG558&gt;=Законод!$I$18,Законод!$H$20,0)))),IF($B$554="Лікар-терапевт",IF(AG558&lt;Законод!$C$26,0,(IF(AND(AG558&gt;=Законод!$H$26,AG558&lt;=Законод!$H$27),AG558-Законод!$G$27,IF(AG558&gt;=Законод!$I$26,Законод!$H$28,0)))),0)))</f>
        <v>0</v>
      </c>
      <c r="AH563" s="767"/>
      <c r="AI563" s="174"/>
      <c r="AJ563" s="771"/>
      <c r="AK563" s="774"/>
      <c r="AL563" s="774"/>
      <c r="AM563" s="758"/>
      <c r="AN563" s="183">
        <f>IF(B554="Лікар загальної практики - сімейний лікар",L563*Законод!$C$9/4*Законод!$H$16,IF(B554="Лікар-педіатр",L563*Законод!$C$9/4*Законод!$H$16,IF(B554="Лікар-терапевт",L563*Законод!$C$9/4*Законод!$H$16,0)))</f>
        <v>0</v>
      </c>
      <c r="AO563" s="183">
        <f>IF(B554="Лікар загальної практики - сімейний лікар",S563*Законод!$C$9/4*Законод!$H$16,IF(B554="Лікар-педіатр",S563*Законод!$C$9/4*Законод!$H$16,IF(B554="Лікар-терапевт",S563*Законод!$C$9/4*Законод!$H$16,0)))</f>
        <v>0</v>
      </c>
      <c r="AP563" s="183">
        <f>IF(B554="Лікар загальної практики - сімейний лікар",Z563*Законод!$C$9/4*Законод!$H$16,IF(B554="Лікар-педіатр",Z563*Законод!$C$9/4*Законод!$H$16,IF(B554="Лікар-терапевт",Z563*Законод!$C$9/4*Законод!$H$16,0)))</f>
        <v>0</v>
      </c>
      <c r="AQ563" s="183">
        <f>IF(B554="Лікар загальної практики - сімейний лікар",AG563*Законод!$C$9/4*Законод!$H$16,IF(B554="Лікар-педіатр",AG563*Законод!$C$9/4*Законод!$H$16,IF(B554="Лікар-терапевт",AG563*Законод!$C$9/4*Законод!$H$16,0)))</f>
        <v>0</v>
      </c>
      <c r="AR563" s="184">
        <f>SUM(AN563:AQ563)</f>
        <v>0</v>
      </c>
    </row>
    <row r="564" spans="1:44" s="52" customFormat="1" ht="31.9" hidden="1" customHeight="1" x14ac:dyDescent="0.25">
      <c r="A564" s="170"/>
      <c r="B564" s="763"/>
      <c r="C564" s="764"/>
      <c r="D564" s="765"/>
      <c r="E564" s="765"/>
      <c r="F564" s="211" t="str">
        <f>IF(B554="Лікар-педіатр",Законод!$I$17,IF(B554="Лікар загальної практики - сімейний лікар",Законод!$I$21,IF(B554="Лікар-терапевт",Законод!$I$25,"х")))</f>
        <v>х</v>
      </c>
      <c r="G564" s="776" t="s">
        <v>158</v>
      </c>
      <c r="H564" s="776"/>
      <c r="I564" s="776"/>
      <c r="J564" s="776"/>
      <c r="K564" s="776"/>
      <c r="L564" s="169">
        <f>IF($B$554="Лікар загальної практики - сімейний лікар",IF(L558&lt;Законод!$C$22,0,(IF(AND(L558&gt;=Законод!$I$22,L558&lt;=Законод!$I$23),L558-Законод!$H$23,IF('01_Доходи'!L558&gt;=Законод!$I$22,Законод!$I$24,0)))),IF($B$554="Лікар-педіатр",IF(L558&lt;Законод!$C$18,0,(IF(AND(L558&gt;=Законод!$I$18,L558&lt;=Законод!$I$19),L558-Законод!$H$19,IF('01_Доходи'!L558&gt;=Законод!$I$18,Законод!$H$20,0)))),IF($B$554="Лікар-терапевт",IF(L558&lt;Законод!$C$26,0,(IF(AND(L558&gt;=Законод!$I$26,L558&lt;=Законод!$I$27),L558-Законод!$H$27,IF('01_Доходи'!L558&gt;=Законод!$I$26,Законод!$H$28,0)))),0)))</f>
        <v>0</v>
      </c>
      <c r="M564" s="767"/>
      <c r="N564" s="776" t="s">
        <v>158</v>
      </c>
      <c r="O564" s="776"/>
      <c r="P564" s="776"/>
      <c r="Q564" s="776"/>
      <c r="R564" s="776"/>
      <c r="S564" s="169">
        <f>IF($B$554="Лікар загальної практики - сімейний лікар",IF(S558&lt;Законод!$C$22,0,(IF(AND(S558&gt;=Законод!$I$22,S558&lt;=Законод!$I$23),S558-Законод!$H$23,IF('01_Доходи'!S558&gt;=Законод!$I$22,Законод!$I$24,0)))),IF($B$554="Лікар-педіатр",IF(S558&lt;Законод!$C$18,0,(IF(AND(S558&gt;=Законод!$I$18,S558&lt;=Законод!$I$19),S558-Законод!$H$19,IF('01_Доходи'!S558&gt;=Законод!$I$18,Законод!$H$20,0)))),IF($B$554="Лікар-терапевт",IF(S558&lt;Законод!$C$26,0,(IF(AND(S558&gt;=Законод!$I$26,S558&lt;=Законод!$I$27),S558-Законод!$H$27,IF('01_Доходи'!S558&gt;=Законод!$I$26,Законод!$H$28,0)))),0)))</f>
        <v>0</v>
      </c>
      <c r="T564" s="767"/>
      <c r="U564" s="776" t="s">
        <v>158</v>
      </c>
      <c r="V564" s="776"/>
      <c r="W564" s="776"/>
      <c r="X564" s="776"/>
      <c r="Y564" s="776"/>
      <c r="Z564" s="169">
        <f>IF($B$554="Лікар загальної практики - сімейний лікар",IF(Z558&lt;Законод!$C$22,0,(IF(AND(Z558&gt;=Законод!$I$22,Z558&lt;=Законод!$I$23),Z558-Законод!$H$23,IF('01_Доходи'!Z558&gt;=Законод!$I$22,Законод!$I$24,0)))),IF($B$554="Лікар-педіатр",IF(Z558&lt;Законод!$C$18,0,(IF(AND(Z558&gt;=Законод!$I$18,Z558&lt;=Законод!$I$19),Z558-Законод!$H$19,IF('01_Доходи'!Z558&gt;=Законод!$I$18,Законод!$H$20,0)))),IF($B$554="Лікар-терапевт",IF(Z558&lt;Законод!$C$26,0,(IF(AND(Z558&gt;=Законод!$I$26,Z558&lt;=Законод!$I$27),Z558-Законод!$H$27,IF('01_Доходи'!Z558&gt;=Законод!$I$26,Законод!$H$28,0)))),0)))</f>
        <v>0</v>
      </c>
      <c r="AA564" s="767"/>
      <c r="AB564" s="776" t="s">
        <v>158</v>
      </c>
      <c r="AC564" s="776"/>
      <c r="AD564" s="776"/>
      <c r="AE564" s="776"/>
      <c r="AF564" s="776"/>
      <c r="AG564" s="169">
        <f>IF($B$554="Лікар загальної практики - сімейний лікар",IF(AG558&lt;Законод!$C$22,0,(IF(AND(AG558&gt;=Законод!$I$22,AG558&lt;=Законод!$I$23),AG558-Законод!$H$23,IF('01_Доходи'!AG558&gt;=Законод!$I$22,Законод!$I$24,0)))),IF($B$554="Лікар-педіатр",IF(AG558&lt;Законод!$C$18,0,(IF(AND(AG558&gt;=Законод!$I$18,AG558&lt;=Законод!$I$19),AG558-Законод!$H$19,IF('01_Доходи'!AG558&gt;=Законод!$I$18,Законод!$H$20,0)))),IF($B$554="Лікар-терапевт",IF(AG558&lt;Законод!$C$26,0,(IF(AND(AG558&gt;=Законод!$I$26,AG558&lt;=Законод!$I$27),AG558-Законод!$H$27,IF('01_Доходи'!AG558&gt;=Законод!$I$26,Законод!$H$28,0)))),0)))</f>
        <v>0</v>
      </c>
      <c r="AH564" s="767"/>
      <c r="AI564" s="174"/>
      <c r="AJ564" s="771"/>
      <c r="AK564" s="774"/>
      <c r="AL564" s="774"/>
      <c r="AM564" s="758"/>
      <c r="AN564" s="183">
        <f>IF(B554="Лікар загальної практики - сімейний лікар",L564*Законод!$C$9/4*Законод!$I$16,IF(B554="Лікар-педіатр",L564*Законод!$C$9/4*Законод!$I$16,IF(B554="Лікар-терапевт",L564*Законод!$C$9/4*Законод!$I$16,0)))</f>
        <v>0</v>
      </c>
      <c r="AO564" s="183">
        <f>IF(B554="Лікар загальної практики - сімейний лікар",S564*Законод!$C$9/4*Законод!$I$16,IF(B554="Лікар-педіатр",S564*Законод!$C$9/4*Законод!$I$16,IF(B554="Лікар-терапевт",S564*Законод!$C$9/4*Законод!$I$16,0)))</f>
        <v>0</v>
      </c>
      <c r="AP564" s="183">
        <f>IF(B554="Лікар загальної практики - сімейний лікар",Z564*Законод!$C$9/4*Законод!$I$16,IF(B554="Лікар-педіатр",Z564*Законод!$C$9/4*Законод!$I$16,IF(B554="Лікар-терапевт",Z564*Законод!$C$9/4*Законод!$I$16,0)))</f>
        <v>0</v>
      </c>
      <c r="AQ564" s="183">
        <f>IF(B554="Лікар загальної практики - сімейний лікар",AG564*Законод!$C$9/4*Законод!$I$16,IF(B554="Лікар-педіатр",AG564*Законод!$C$9/4*Законод!$I$16,IF(B554="Лікар-терапевт",AG564*Законод!$C$9/4*Законод!$I$16,0)))</f>
        <v>0</v>
      </c>
      <c r="AR564" s="184">
        <f>SUM(AN564:AQ564)</f>
        <v>0</v>
      </c>
    </row>
    <row r="565" spans="1:44" s="191" customFormat="1" ht="31.9" hidden="1" customHeight="1" thickBot="1" x14ac:dyDescent="0.3">
      <c r="A565" s="186"/>
      <c r="B565" s="763"/>
      <c r="C565" s="764"/>
      <c r="D565" s="765"/>
      <c r="E565" s="765"/>
      <c r="F565" s="212" t="str">
        <f>IF(B554="Лікар-педіатр",Законод!$J$17,IF(B554="Лікар загальної практики - сімейний лікар",Законод!$J$21,IF(B554="Лікар-терапевт",Законод!$J$25,"х")))</f>
        <v>х</v>
      </c>
      <c r="G565" s="777" t="s">
        <v>158</v>
      </c>
      <c r="H565" s="777"/>
      <c r="I565" s="777"/>
      <c r="J565" s="777"/>
      <c r="K565" s="777"/>
      <c r="L565" s="169">
        <f>IF($B$554="Лікар загальної практики - сімейний лікар",IF(L558&gt;=Законод!$J$22,'01_Доходи'!L558-('01_Доходи'!L559+'01_Доходи'!L560+'01_Доходи'!L561+'01_Доходи'!L562+'01_Доходи'!L563+'01_Доходи'!L564),0),IF($B$554="Лікар-педіатр",IF(L558&gt;=Законод!$J$18,'01_Доходи'!L558-('01_Доходи'!L559+'01_Доходи'!L560+'01_Доходи'!L561+'01_Доходи'!L562+'01_Доходи'!L563+'01_Доходи'!L564),0),IF($B$554="Лікар-терапевт",IF('01_Доходи'!L558&gt;=Законод!$J$26,L558-Законод!$I$27,0),0)))</f>
        <v>0</v>
      </c>
      <c r="M565" s="767"/>
      <c r="N565" s="777" t="s">
        <v>158</v>
      </c>
      <c r="O565" s="777"/>
      <c r="P565" s="777"/>
      <c r="Q565" s="777"/>
      <c r="R565" s="777"/>
      <c r="S565" s="169">
        <f>IF($B$554="Лікар загальної практики - сімейний лікар",IF(S558&gt;=Законод!$J$22,'01_Доходи'!S558-('01_Доходи'!S559+'01_Доходи'!S560+'01_Доходи'!S561+'01_Доходи'!S562+'01_Доходи'!S563+'01_Доходи'!S564),0),IF($B$554="Лікар-педіатр",IF(S558&gt;=Законод!$J$18,'01_Доходи'!S558-('01_Доходи'!S559+'01_Доходи'!S560+'01_Доходи'!S561+'01_Доходи'!S562+'01_Доходи'!S563+'01_Доходи'!S564),0),IF($B$554="Лікар-терапевт",IF('01_Доходи'!S558&gt;=Законод!$J$26,S558-Законод!$I$27,0),0)))</f>
        <v>0</v>
      </c>
      <c r="T565" s="767"/>
      <c r="U565" s="777" t="s">
        <v>158</v>
      </c>
      <c r="V565" s="777"/>
      <c r="W565" s="777"/>
      <c r="X565" s="777"/>
      <c r="Y565" s="777"/>
      <c r="Z565" s="169">
        <f>IF($B$554="Лікар загальної практики - сімейний лікар",IF(Z558&gt;=Законод!$J$22,'01_Доходи'!Z558-('01_Доходи'!Z559+'01_Доходи'!Z560+'01_Доходи'!Z561+'01_Доходи'!Z562+'01_Доходи'!Z563+'01_Доходи'!Z564),0),IF($B$554="Лікар-педіатр",IF(Z558&gt;=Законод!$J$18,'01_Доходи'!Z558-('01_Доходи'!Z559+'01_Доходи'!Z560+'01_Доходи'!Z561+'01_Доходи'!Z562+'01_Доходи'!Z563+'01_Доходи'!Z564),0),IF($B$554="Лікар-терапевт",IF('01_Доходи'!Z558&gt;=Законод!$J$26,Z558-Законод!$I$27,0),0)))</f>
        <v>0</v>
      </c>
      <c r="AA565" s="767"/>
      <c r="AB565" s="777" t="s">
        <v>158</v>
      </c>
      <c r="AC565" s="777"/>
      <c r="AD565" s="777"/>
      <c r="AE565" s="777"/>
      <c r="AF565" s="777"/>
      <c r="AG565" s="169">
        <f>IF($B$554="Лікар загальної практики - сімейний лікар",IF(AG558&gt;=Законод!$J$22,'01_Доходи'!AG558-('01_Доходи'!AG559+'01_Доходи'!AG560+'01_Доходи'!AG561+'01_Доходи'!AG562+'01_Доходи'!AG563+'01_Доходи'!AG564),0),IF($B$554="Лікар-педіатр",IF(AG558&gt;=Законод!$J$18,'01_Доходи'!AG558-('01_Доходи'!AG559+'01_Доходи'!AG560+'01_Доходи'!AG561+'01_Доходи'!AG562+'01_Доходи'!AG563+'01_Доходи'!AG564),0),IF($B$554="Лікар-терапевт",IF('01_Доходи'!AG558&gt;=Законод!$J$26,AG558-Законод!$I$27,0),0)))</f>
        <v>0</v>
      </c>
      <c r="AH565" s="767"/>
      <c r="AI565" s="188"/>
      <c r="AJ565" s="772"/>
      <c r="AK565" s="775"/>
      <c r="AL565" s="775"/>
      <c r="AM565" s="759"/>
      <c r="AN565" s="189">
        <f>IF(B554="Лікар загальної практики - сімейний лікар",L565*Законод!$C$9/4*Законод!$J$16,IF(B554="Лікар-педіатр",L565*Законод!$C$9/4*Законод!$J$16,IF(B554="Лікар-терапевт",L565*Законод!$C$9/4*Законод!$J$16,0)))</f>
        <v>0</v>
      </c>
      <c r="AO565" s="189">
        <f>IF(B554="Лікар загальної практики - сімейний лікар",S565*Законод!$C$9/4*Законод!$J$16,IF(B554="Лікар-педіатр",S565*Законод!$C$9/4*Законод!$J$16,IF(B554="Лікар-терапевт",S565*Законод!$C$9/4*Законод!$J$16,0)))</f>
        <v>0</v>
      </c>
      <c r="AP565" s="189">
        <f>IF(B554="Лікар загальної практики - сімейний лікар",S565*Законод!$C$9/4*Законод!$J$16,IF(B554="Лікар-педіатр",S565*Законод!$C$9/4*Законод!$J$16,IF(B554="Лікар-терапевт",S565*Законод!$C$9/4*Законод!$J$16,0)))</f>
        <v>0</v>
      </c>
      <c r="AQ565" s="189">
        <f>IF(B554="Лікар загальної практики - сімейний лікар",AG565*Законод!$C$9/4*Законод!$J$16,IF(B554="Лікар-педіатр",AG565*Законод!$C$9/4*Законод!$J$16,IF(B554="Лікар-терапевт",AG565*Законод!$C$9/4*Законод!$J$16,0)))</f>
        <v>0</v>
      </c>
      <c r="AR565" s="190">
        <f t="shared" ref="AR565" si="109">SUM(AN565:AQ565)</f>
        <v>0</v>
      </c>
    </row>
    <row r="566" spans="1:44" s="220" customFormat="1" ht="23.45" hidden="1" customHeight="1" thickBot="1" x14ac:dyDescent="0.3">
      <c r="A566" s="216"/>
      <c r="B566" s="217"/>
      <c r="C566" s="217"/>
      <c r="D566" s="217"/>
      <c r="E566" s="217"/>
      <c r="F566" s="218"/>
      <c r="G566" s="219"/>
      <c r="H566" s="219"/>
      <c r="L566" s="221"/>
      <c r="S566" s="221"/>
      <c r="Z566" s="221"/>
      <c r="AG566" s="221"/>
      <c r="AM566" s="222"/>
      <c r="AR566" s="223"/>
    </row>
    <row r="567" spans="1:44" s="164" customFormat="1" ht="24.6" hidden="1" customHeight="1" x14ac:dyDescent="0.3">
      <c r="A567" s="167">
        <f>A554+1</f>
        <v>42</v>
      </c>
      <c r="B567" s="763"/>
      <c r="C567" s="764"/>
      <c r="D567" s="765"/>
      <c r="E567" s="765"/>
      <c r="F567" s="207" t="s">
        <v>422</v>
      </c>
      <c r="G567" s="169">
        <f>IF($B$567="Лікар-педіатр",G570*L567,IF($B$567="Лікар-терапевт","х",IF($B$567="Лікар загальної практики - сімейний лікар",G570*L567,0)))</f>
        <v>0</v>
      </c>
      <c r="H567" s="169">
        <f>IF($B$567="Лікар-педіатр",H570*L567,IF($B$567="Лікар-терапевт","х",IF($B$567="Лікар загальної практики - сімейний лікар",H570*L567,0)))</f>
        <v>0</v>
      </c>
      <c r="I567" s="169">
        <f>IF($B$567="Лікар-педіатр","x",IF($B$567="Лікар-терапевт",I570*L567,IF($B$567="Лікар загальної практики - сімейний лікар",I570*L567,0)))</f>
        <v>0</v>
      </c>
      <c r="J567" s="169">
        <f>IF($B$567="Лікар-педіатр","x",IF($B$567="Лікар-терапевт",J570*L567,IF($B$567="Лікар загальної практики - сімейний лікар",J570*L567,0)))</f>
        <v>0</v>
      </c>
      <c r="K567" s="169">
        <f>IF($B$567="Лікар-педіатр","x",IF($B$567="Лікар-терапевт",K570*L567,IF($B$567="Лікар загальної практики - сімейний лікар",K570*L567,0)))</f>
        <v>0</v>
      </c>
      <c r="L567" s="542"/>
      <c r="M567" s="767"/>
      <c r="N567" s="169">
        <f>IF($B$567="Лікар-педіатр",N570*S567,IF($B$567="Лікар-терапевт","х",IF($B$567="Лікар загальної практики - сімейний лікар",N570*S567,0)))</f>
        <v>0</v>
      </c>
      <c r="O567" s="169">
        <f>IF($B$567="Лікар-педіатр",O570*S567,IF($B$567="Лікар-терапевт","х",IF($B$567="Лікар загальної практики - сімейний лікар",O570*S567,0)))</f>
        <v>0</v>
      </c>
      <c r="P567" s="169">
        <f>IF($B$567="Лікар-педіатр","x",IF($B$567="Лікар-терапевт",P570*S567,IF($B$567="Лікар загальної практики - сімейний лікар",P570*S567,0)))</f>
        <v>0</v>
      </c>
      <c r="Q567" s="169">
        <f>IF($B$567="Лікар-педіатр","x",IF($B$567="Лікар-терапевт",Q570*S567,IF($B$567="Лікар загальної практики - сімейний лікар",Q570*S567,0)))</f>
        <v>0</v>
      </c>
      <c r="R567" s="169">
        <f>IF($B$567="Лікар-педіатр","x",IF($B$567="Лікар-терапевт",R570*S567,IF($B$567="Лікар загальної практики - сімейний лікар",R570*S567,0)))</f>
        <v>0</v>
      </c>
      <c r="S567" s="542"/>
      <c r="T567" s="767"/>
      <c r="U567" s="169">
        <f>IF($B$567="Лікар-педіатр",U570*Z567,IF($B$567="Лікар-терапевт","х",IF($B$567="Лікар загальної практики - сімейний лікар",U570*Z567,0)))</f>
        <v>0</v>
      </c>
      <c r="V567" s="169">
        <f>IF($B$567="Лікар-педіатр",V570*Z567,IF($B$567="Лікар-терапевт","х",IF($B$567="Лікар загальної практики - сімейний лікар",V570*Z567,0)))</f>
        <v>0</v>
      </c>
      <c r="W567" s="169">
        <f>IF($B$567="Лікар-педіатр","x",IF($B$567="Лікар-терапевт",W570*Z567,IF($B$567="Лікар загальної практики - сімейний лікар",W570*Z567,0)))</f>
        <v>0</v>
      </c>
      <c r="X567" s="169">
        <f>IF($B$567="Лікар-педіатр","x",IF($B$567="Лікар-терапевт",X570*Z567,IF($B$567="Лікар загальної практики - сімейний лікар",X570*Z567,0)))</f>
        <v>0</v>
      </c>
      <c r="Y567" s="169">
        <f>IF($B$567="Лікар-педіатр","x",IF($B$567="Лікар-терапевт",Y570*Z567,IF($B$567="Лікар загальної практики - сімейний лікар",Y570*Z567,0)))</f>
        <v>0</v>
      </c>
      <c r="Z567" s="542"/>
      <c r="AA567" s="767"/>
      <c r="AB567" s="169">
        <f>IF($B$567="Лікар-педіатр",AB570*AG567,IF($B$567="Лікар-терапевт","х",IF($B$567="Лікар загальної практики - сімейний лікар",AB570*AG567,0)))</f>
        <v>0</v>
      </c>
      <c r="AC567" s="169">
        <f>IF($B$567="Лікар-педіатр",AC570*AG567,IF($B$567="Лікар-терапевт","х",IF($B$567="Лікар загальної практики - сімейний лікар",AC570*AG567,0)))</f>
        <v>0</v>
      </c>
      <c r="AD567" s="169">
        <f>IF($B$567="Лікар-педіатр","x",IF($B$567="Лікар-терапевт",AD570*AG567,IF($B$567="Лікар загальної практики - сімейний лікар",AD570*AG567,0)))</f>
        <v>0</v>
      </c>
      <c r="AE567" s="169">
        <f>IF($B$567="Лікар-педіатр","x",IF($B$567="Лікар-терапевт",AE570*AG567,IF($B$567="Лікар загальної практики - сімейний лікар",AE570*AG567,0)))</f>
        <v>0</v>
      </c>
      <c r="AF567" s="169">
        <f>IF($B$567="Лікар-педіатр","x",IF($B$567="Лікар-терапевт",AF570*AG567,IF($B$567="Лікар загальної практики - сімейний лікар",AF570*AG567,0)))</f>
        <v>0</v>
      </c>
      <c r="AG567" s="542"/>
      <c r="AH567" s="767"/>
      <c r="AI567" s="525">
        <f>A567</f>
        <v>42</v>
      </c>
      <c r="AJ567" s="770">
        <f>B567</f>
        <v>0</v>
      </c>
      <c r="AK567" s="773">
        <f>C567</f>
        <v>0</v>
      </c>
      <c r="AL567" s="773">
        <f>D567</f>
        <v>0</v>
      </c>
      <c r="AM567" s="760" t="s">
        <v>568</v>
      </c>
      <c r="AN567" s="778">
        <f>SUM(AN572:AN578)</f>
        <v>0</v>
      </c>
      <c r="AO567" s="778">
        <f>SUM(AO572:AO578)</f>
        <v>0</v>
      </c>
      <c r="AP567" s="778">
        <f>SUM(AP572:AP578)</f>
        <v>0</v>
      </c>
      <c r="AQ567" s="778">
        <f>SUM(AQ572:AQ578)</f>
        <v>0</v>
      </c>
      <c r="AR567" s="781">
        <f>SUM(AN567:AQ571)</f>
        <v>0</v>
      </c>
    </row>
    <row r="568" spans="1:44" s="52" customFormat="1" ht="28.15" hidden="1" customHeight="1" x14ac:dyDescent="0.25">
      <c r="A568" s="170"/>
      <c r="B568" s="763"/>
      <c r="C568" s="764"/>
      <c r="D568" s="765"/>
      <c r="E568" s="765"/>
      <c r="F568" s="207" t="s">
        <v>423</v>
      </c>
      <c r="G568" s="169">
        <f>IF($B$567="Лікар-педіатр",G570*L568,IF($B$567="Лікар-терапевт","х",IF($B$567="Лікар загальної практики - сімейний лікар",G570*L568,0)))</f>
        <v>0</v>
      </c>
      <c r="H568" s="169">
        <f>IF($B$567="Лікар-педіатр",H570*L568,IF($B$567="Лікар-терапевт","х",IF($B$567="Лікар загальної практики - сімейний лікар",H570*L568,0)))</f>
        <v>0</v>
      </c>
      <c r="I568" s="169">
        <f>IF($B$567="Лікар-педіатр","x",IF($B$567="Лікар-терапевт",I570*L568,IF($B$567="Лікар загальної практики - сімейний лікар",I570*L568,0)))</f>
        <v>0</v>
      </c>
      <c r="J568" s="169">
        <f>IF($B$567="Лікар-педіатр","x",IF($B$567="Лікар-терапевт",J570*L568,IF($B$567="Лікар загальної практики - сімейний лікар",J570*L568,0)))</f>
        <v>0</v>
      </c>
      <c r="K568" s="169">
        <f>IF($B$567="Лікар-педіатр","x",IF($B$567="Лікар-терапевт",K570*L568,IF($B$567="Лікар загальної практики - сімейний лікар",K570*L568,0)))</f>
        <v>0</v>
      </c>
      <c r="L568" s="542"/>
      <c r="M568" s="767"/>
      <c r="N568" s="169">
        <f>IF($B$567="Лікар-педіатр",N570*S568,IF($B$567="Лікар-терапевт","х",IF($B$567="Лікар загальної практики - сімейний лікар",N570*S568,0)))</f>
        <v>0</v>
      </c>
      <c r="O568" s="169">
        <f>IF($B$567="Лікар-педіатр",O570*S568,IF($B$567="Лікар-терапевт","х",IF($B$567="Лікар загальної практики - сімейний лікар",O570*S568,0)))</f>
        <v>0</v>
      </c>
      <c r="P568" s="169">
        <f>IF($B$567="Лікар-педіатр","x",IF($B$567="Лікар-терапевт",P570*S568,IF($B$567="Лікар загальної практики - сімейний лікар",P570*S568,0)))</f>
        <v>0</v>
      </c>
      <c r="Q568" s="169">
        <f>IF($B$567="Лікар-педіатр","x",IF($B$567="Лікар-терапевт",Q570*S568,IF($B$567="Лікар загальної практики - сімейний лікар",Q570*S568,0)))</f>
        <v>0</v>
      </c>
      <c r="R568" s="169">
        <f>IF($B$567="Лікар-педіатр","x",IF($B$567="Лікар-терапевт",R570*S568,IF($B$567="Лікар загальної практики - сімейний лікар",R570*S568,0)))</f>
        <v>0</v>
      </c>
      <c r="S568" s="542"/>
      <c r="T568" s="767"/>
      <c r="U568" s="169">
        <f>IF($B$567="Лікар-педіатр",U570*Z568,IF($B$567="Лікар-терапевт","х",IF($B$567="Лікар загальної практики - сімейний лікар",U570*Z568,0)))</f>
        <v>0</v>
      </c>
      <c r="V568" s="169">
        <f>IF($B$567="Лікар-педіатр",V570*Z568,IF($B$567="Лікар-терапевт","х",IF($B$567="Лікар загальної практики - сімейний лікар",V570*Z568,0)))</f>
        <v>0</v>
      </c>
      <c r="W568" s="169">
        <f>IF($B$567="Лікар-педіатр","x",IF($B$567="Лікар-терапевт",W570*Z568,IF($B$567="Лікар загальної практики - сімейний лікар",W570*Z568,0)))</f>
        <v>0</v>
      </c>
      <c r="X568" s="169">
        <f>IF($B$567="Лікар-педіатр","x",IF($B$567="Лікар-терапевт",X570*Z568,IF($B$567="Лікар загальної практики - сімейний лікар",X570*Z568,0)))</f>
        <v>0</v>
      </c>
      <c r="Y568" s="169">
        <f>IF($B$567="Лікар-педіатр","x",IF($B$567="Лікар-терапевт",Y570*Z568,IF($B$567="Лікар загальної практики - сімейний лікар",Y570*Z568,0)))</f>
        <v>0</v>
      </c>
      <c r="Z568" s="542"/>
      <c r="AA568" s="767"/>
      <c r="AB568" s="169">
        <f>IF($B$567="Лікар-педіатр",AB570*AG568,IF($B$567="Лікар-терапевт","х",IF($B$567="Лікар загальної практики - сімейний лікар",AB570*AG568,0)))</f>
        <v>0</v>
      </c>
      <c r="AC568" s="169">
        <f>IF($B$567="Лікар-педіатр",AC570*AG568,IF($B$567="Лікар-терапевт","х",IF($B$567="Лікар загальної практики - сімейний лікар",AC570*AG568,0)))</f>
        <v>0</v>
      </c>
      <c r="AD568" s="169">
        <f>IF($B$567="Лікар-педіатр","x",IF($B$567="Лікар-терапевт",AD570*AG568,IF($B$567="Лікар загальної практики - сімейний лікар",AD570*AG568,0)))</f>
        <v>0</v>
      </c>
      <c r="AE568" s="169">
        <f>IF($B$567="Лікар-педіатр","x",IF($B$567="Лікар-терапевт",AE570*AG568,IF($B$567="Лікар загальної практики - сімейний лікар",AE570*AG568,0)))</f>
        <v>0</v>
      </c>
      <c r="AF568" s="169">
        <f>IF($B$567="Лікар-педіатр","x",IF($B$567="Лікар-терапевт",AF570*AG568,IF($B$567="Лікар загальної практики - сімейний лікар",AF570*AG568,0)))</f>
        <v>0</v>
      </c>
      <c r="AG568" s="542"/>
      <c r="AH568" s="767"/>
      <c r="AI568" s="171"/>
      <c r="AJ568" s="771"/>
      <c r="AK568" s="774"/>
      <c r="AL568" s="774"/>
      <c r="AM568" s="761"/>
      <c r="AN568" s="779"/>
      <c r="AO568" s="779"/>
      <c r="AP568" s="779"/>
      <c r="AQ568" s="779"/>
      <c r="AR568" s="782"/>
    </row>
    <row r="569" spans="1:44" s="92" customFormat="1" ht="31.15" hidden="1" customHeight="1" x14ac:dyDescent="0.25">
      <c r="A569" s="213"/>
      <c r="B569" s="763"/>
      <c r="C569" s="764"/>
      <c r="D569" s="765"/>
      <c r="E569" s="765"/>
      <c r="F569" s="214" t="s">
        <v>424</v>
      </c>
      <c r="G569" s="172">
        <f>IF(B567="Лікар загальної практики - сімейний лікар"," ",IF(B567="Лікар-педіатр"," ",IF(B567="Лікар-терапевт","х",0)))</f>
        <v>0</v>
      </c>
      <c r="H569" s="172">
        <f>IF(B567="Лікар загальної практики - сімейний лікар"," ",IF(B567="Лікар-педіатр"," ",IF(B567="Лікар-терапевт","х",0)))</f>
        <v>0</v>
      </c>
      <c r="I569" s="172">
        <f>IF(B567="Лікар загальної практики - сімейний лікар"," ",IF(B567="Лікар-педіатр","х",IF(B567="Лікар-терапевт"," ",0)))</f>
        <v>0</v>
      </c>
      <c r="J569" s="172">
        <f>IF(B567="Лікар загальної практики - сімейний лікар"," ",IF(B567="Лікар-педіатр","х",IF(B567="Лікар-терапевт"," ",0)))</f>
        <v>0</v>
      </c>
      <c r="K569" s="172">
        <f>IF(B567="Лікар загальної практики - сімейний лікар"," ",IF(B567="Лікар-педіатр","х",IF(B567="Лікар-терапевт"," ",0)))</f>
        <v>0</v>
      </c>
      <c r="L569" s="173">
        <f>SUM(G569:K569)</f>
        <v>0</v>
      </c>
      <c r="M569" s="767"/>
      <c r="N569" s="172">
        <f>IF(B567="Лікар загальної практики - сімейний лікар"," ",IF(B567="Лікар-педіатр"," ",IF(B567="Лікар-терапевт","х",0)))</f>
        <v>0</v>
      </c>
      <c r="O569" s="172">
        <f>IF(B567="Лікар загальної практики - сімейний лікар"," ",IF(B567="Лікар-педіатр"," ",IF(B567="Лікар-терапевт","х",0)))</f>
        <v>0</v>
      </c>
      <c r="P569" s="172">
        <f>IF(B567="Лікар загальної практики - сімейний лікар"," ",IF(B567="Лікар-педіатр","х",IF(B567="Лікар-терапевт"," ",0)))</f>
        <v>0</v>
      </c>
      <c r="Q569" s="172">
        <f>IF(B567="Лікар загальної практики - сімейний лікар"," ",IF(B567="Лікар-педіатр","х",IF(B567="Лікар-терапевт"," ",0)))</f>
        <v>0</v>
      </c>
      <c r="R569" s="172">
        <f>IF(B567="Лікар загальної практики - сімейний лікар"," ",IF(B567="Лікар-педіатр","х",IF(B567="Лікар-терапевт"," ",0)))</f>
        <v>0</v>
      </c>
      <c r="S569" s="173">
        <f>SUM(N569:R569)</f>
        <v>0</v>
      </c>
      <c r="T569" s="767"/>
      <c r="U569" s="172">
        <f>IF(B567="Лікар загальної практики - сімейний лікар"," ",IF(B567="Лікар-педіатр"," ",IF(B567="Лікар-терапевт","х",0)))</f>
        <v>0</v>
      </c>
      <c r="V569" s="172">
        <f>IF(B567="Лікар загальної практики - сімейний лікар"," ",IF(B567="Лікар-педіатр"," ",IF(B567="Лікар-терапевт","х",0)))</f>
        <v>0</v>
      </c>
      <c r="W569" s="172">
        <f>IF(B567="Лікар загальної практики - сімейний лікар"," ",IF(B567="Лікар-педіатр","х",IF(B567="Лікар-терапевт"," ",0)))</f>
        <v>0</v>
      </c>
      <c r="X569" s="172">
        <f>IF(B567="Лікар загальної практики - сімейний лікар"," ",IF(B567="Лікар-педіатр","х",IF(B567="Лікар-терапевт"," ",0)))</f>
        <v>0</v>
      </c>
      <c r="Y569" s="172">
        <f>IF(B567="Лікар загальної практики - сімейний лікар"," ",IF(B567="Лікар-педіатр","х",IF(B567="Лікар-терапевт"," ",0)))</f>
        <v>0</v>
      </c>
      <c r="Z569" s="173">
        <f>SUM(U569:Y569)</f>
        <v>0</v>
      </c>
      <c r="AA569" s="767"/>
      <c r="AB569" s="172">
        <f>IF(B567="Лікар загальної практики - сімейний лікар"," ",IF(B567="Лікар-педіатр"," ",IF(B567="Лікар-терапевт","х",0)))</f>
        <v>0</v>
      </c>
      <c r="AC569" s="172">
        <f>IF(B567="Лікар загальної практики - сімейний лікар"," ",IF(B567="Лікар-педіатр"," ",IF(B567="Лікар-терапевт","х",0)))</f>
        <v>0</v>
      </c>
      <c r="AD569" s="172">
        <f>IF(B567="Лікар загальної практики - сімейний лікар"," ",IF(B567="Лікар-педіатр","х",IF(B567="Лікар-терапевт"," ",0)))</f>
        <v>0</v>
      </c>
      <c r="AE569" s="172">
        <f>IF(B567="Лікар загальної практики - сімейний лікар"," ",IF(B567="Лікар-педіатр","х",IF(B567="Лікар-терапевт"," ",0)))</f>
        <v>0</v>
      </c>
      <c r="AF569" s="172">
        <f>IF(B567="Лікар загальної практики - сімейний лікар"," ",IF(B567="Лікар-педіатр","х",IF(B567="Лікар-терапевт"," ",0)))</f>
        <v>0</v>
      </c>
      <c r="AG569" s="173">
        <f>SUM(AB569:AF569)</f>
        <v>0</v>
      </c>
      <c r="AH569" s="767"/>
      <c r="AI569" s="215"/>
      <c r="AJ569" s="771"/>
      <c r="AK569" s="774"/>
      <c r="AL569" s="774"/>
      <c r="AM569" s="761"/>
      <c r="AN569" s="779"/>
      <c r="AO569" s="779"/>
      <c r="AP569" s="779"/>
      <c r="AQ569" s="779"/>
      <c r="AR569" s="782"/>
    </row>
    <row r="570" spans="1:44" s="52" customFormat="1" ht="31.9" hidden="1" customHeight="1" thickBot="1" x14ac:dyDescent="0.3">
      <c r="A570" s="170"/>
      <c r="B570" s="763"/>
      <c r="C570" s="764"/>
      <c r="D570" s="765"/>
      <c r="E570" s="765"/>
      <c r="F570" s="209" t="s">
        <v>161</v>
      </c>
      <c r="G570" s="176">
        <f>IF($B$567="Лікар-педіатр",G569/L569,IF($B$567="Лікар-терапевт","х",IF($B$567="Лікар загальної практики - сімейний лікар",G569/L569,0)))</f>
        <v>0</v>
      </c>
      <c r="H570" s="176">
        <f>IF($B$567="Лікар-педіатр",H569/L569,IF($B$567="Лікар-терапевт","х",IF($B$567="Лікар загальної практики - сімейний лікар",H569/L569,0)))</f>
        <v>0</v>
      </c>
      <c r="I570" s="176">
        <f>IF($B$567="Лікар-педіатр","x",IF($B$567="Лікар-терапевт",I569/L569,IF($B$567="Лікар загальної практики - сімейний лікар",I569/L569,0)))</f>
        <v>0</v>
      </c>
      <c r="J570" s="176">
        <f>IF($B$567="Лікар-педіатр","x",IF($B$567="Лікар-терапевт",J569/L569,IF($B$567="Лікар загальної практики - сімейний лікар",J569/L569,0)))</f>
        <v>0</v>
      </c>
      <c r="K570" s="176">
        <f>IF($B$567="Лікар-педіатр","x",IF($B$567="Лікар-терапевт",K569/L569,IF($B$567="Лікар загальної практики - сімейний лікар",K569/L569,0)))</f>
        <v>0</v>
      </c>
      <c r="L570" s="176">
        <f>SUM(G570:K570)</f>
        <v>0</v>
      </c>
      <c r="M570" s="767"/>
      <c r="N570" s="176">
        <f>IF($B$567="Лікар-педіатр",N569/S569,IF($B$567="Лікар-терапевт","х",IF($B$567="Лікар загальної практики - сімейний лікар",N569/S569,0)))</f>
        <v>0</v>
      </c>
      <c r="O570" s="176">
        <f>IF($B$567="Лікар-педіатр",O569/S569,IF($B$567="Лікар-терапевт","х",IF($B$567="Лікар загальної практики - сімейний лікар",O569/S569,0)))</f>
        <v>0</v>
      </c>
      <c r="P570" s="176">
        <f>IF($B$567="Лікар-педіатр","x",IF($B$567="Лікар-терапевт",P569/S569,IF($B$567="Лікар загальної практики - сімейний лікар",P569/S569,0)))</f>
        <v>0</v>
      </c>
      <c r="Q570" s="176">
        <f>IF($B$567="Лікар-педіатр","x",IF($B$567="Лікар-терапевт",Q569/S569,IF($B$567="Лікар загальної практики - сімейний лікар",Q569/S569,0)))</f>
        <v>0</v>
      </c>
      <c r="R570" s="176">
        <f>IF($B$567="Лікар-педіатр","x",IF($B$567="Лікар-терапевт",R569/S569,IF($B$567="Лікар загальної практики - сімейний лікар",R569/S569,0)))</f>
        <v>0</v>
      </c>
      <c r="S570" s="176">
        <f>SUM(N570:R570)</f>
        <v>0</v>
      </c>
      <c r="T570" s="767"/>
      <c r="U570" s="176">
        <f>IF($B$567="Лікар-педіатр",U569/Z569,IF($B$567="Лікар-терапевт","х",IF($B$567="Лікар загальної практики - сімейний лікар",U569/Z569,0)))</f>
        <v>0</v>
      </c>
      <c r="V570" s="176">
        <f>IF($B$567="Лікар-педіатр",V569/Z569,IF($B$567="Лікар-терапевт","х",IF($B$567="Лікар загальної практики - сімейний лікар",V569/Z569,0)))</f>
        <v>0</v>
      </c>
      <c r="W570" s="176">
        <f>IF($B$567="Лікар-педіатр","x",IF($B$567="Лікар-терапевт",W569/Z569,IF($B$567="Лікар загальної практики - сімейний лікар",W569/Z569,0)))</f>
        <v>0</v>
      </c>
      <c r="X570" s="176">
        <f>IF($B$567="Лікар-педіатр","x",IF($B$567="Лікар-терапевт",X569/Z569,IF($B$567="Лікар загальної практики - сімейний лікар",X569/Z569,0)))</f>
        <v>0</v>
      </c>
      <c r="Y570" s="176">
        <f>IF($B$567="Лікар-педіатр","x",IF($B$567="Лікар-терапевт",Y569/Z569,IF($B$567="Лікар загальної практики - сімейний лікар",Y569/Z569,0)))</f>
        <v>0</v>
      </c>
      <c r="Z570" s="176">
        <f>SUM(U570:Y570)</f>
        <v>0</v>
      </c>
      <c r="AA570" s="767"/>
      <c r="AB570" s="176">
        <f>IF($B$567="Лікар-педіатр",AB569/AG569,IF($B$567="Лікар-терапевт","х",IF($B$567="Лікар загальної практики - сімейний лікар",AB569/AG569,0)))</f>
        <v>0</v>
      </c>
      <c r="AC570" s="176">
        <f>IF($B$567="Лікар-педіатр",AC569/AG569,IF($B$567="Лікар-терапевт","х",IF($B$567="Лікар загальної практики - сімейний лікар",AC569/AG569,0)))</f>
        <v>0</v>
      </c>
      <c r="AD570" s="176">
        <f>IF($B$567="Лікар-педіатр","x",IF($B$567="Лікар-терапевт",AD569/AG569,IF($B$567="Лікар загальної практики - сімейний лікар",AD569/AG569,0)))</f>
        <v>0</v>
      </c>
      <c r="AE570" s="176">
        <f>IF($B$567="Лікар-педіатр","x",IF($B$567="Лікар-терапевт",AE569/AG569,IF($B$567="Лікар загальної практики - сімейний лікар",AE569/AG569,0)))</f>
        <v>0</v>
      </c>
      <c r="AF570" s="176">
        <f>IF($B$567="Лікар-педіатр","x",IF($B$567="Лікар-терапевт",AF569/AG569,IF($B$567="Лікар загальної практики - сімейний лікар",AF569/AG569,0)))</f>
        <v>0</v>
      </c>
      <c r="AG570" s="176">
        <f>SUM(AB570:AF570)</f>
        <v>0</v>
      </c>
      <c r="AH570" s="767"/>
      <c r="AI570" s="174"/>
      <c r="AJ570" s="771"/>
      <c r="AK570" s="774"/>
      <c r="AL570" s="774"/>
      <c r="AM570" s="761"/>
      <c r="AN570" s="779"/>
      <c r="AO570" s="779"/>
      <c r="AP570" s="779"/>
      <c r="AQ570" s="779"/>
      <c r="AR570" s="782"/>
    </row>
    <row r="571" spans="1:44" s="52" customFormat="1" ht="45" hidden="1" customHeight="1" thickBot="1" x14ac:dyDescent="0.3">
      <c r="A571" s="170"/>
      <c r="B571" s="763"/>
      <c r="C571" s="764"/>
      <c r="D571" s="765"/>
      <c r="E571" s="766"/>
      <c r="F571" s="177" t="s">
        <v>425</v>
      </c>
      <c r="G571" s="178">
        <f>IF($B$567="Лікар загальної практики - сімейний лікар",AVERAGE(G567:G569),IF($B$567="Лікар-педіатр",AVERAGE(G567:G569),IF($B$567="Лікар-терапевт","х",0)))</f>
        <v>0</v>
      </c>
      <c r="H571" s="178">
        <f>IF($B$567="Лікар загальної практики - сімейний лікар",AVERAGE(H567:H569),IF($B$567="Лікар-педіатр",AVERAGE(H567:H569),IF($B$567="Лікар-терапевт","х",0)))</f>
        <v>0</v>
      </c>
      <c r="I571" s="178">
        <f>IF($B$567="Лікар загальної практики - сімейний лікар",AVERAGE(I567:I569),IF($B$567="Лікар-педіатр","x",IF($B$567="Лікар-терапевт",AVERAGE(I567:I569),0)))</f>
        <v>0</v>
      </c>
      <c r="J571" s="178">
        <f>IF($B$567="Лікар загальної практики - сімейний лікар",AVERAGE(J567:J569),IF($B$567="Лікар-педіатр","x",IF($B$567="Лікар-терапевт",AVERAGE(J567:J569),0)))</f>
        <v>0</v>
      </c>
      <c r="K571" s="178">
        <f>IF($B$567="Лікар загальної практики - сімейний лікар",AVERAGE(K567:K569),IF($B$567="Лікар-педіатр","x",IF($B$567="Лікар-терапевт",AVERAGE(K567:K569),0)))</f>
        <v>0</v>
      </c>
      <c r="L571" s="179">
        <f>SUM(G571:K571)</f>
        <v>0</v>
      </c>
      <c r="M571" s="768"/>
      <c r="N571" s="178">
        <f>IF($B$567="Лікар загальної практики - сімейний лікар",AVERAGE(N567:N569),IF($B$567="Лікар-педіатр",AVERAGE(N567:N569),IF($B$567="Лікар-терапевт","х",0)))</f>
        <v>0</v>
      </c>
      <c r="O571" s="178">
        <f>IF($B$567="Лікар загальної практики - сімейний лікар",AVERAGE(O567:O569),IF($B$567="Лікар-педіатр",AVERAGE(O567:O569),IF($B$567="Лікар-терапевт","х",0)))</f>
        <v>0</v>
      </c>
      <c r="P571" s="178">
        <f>IF($B$567="Лікар загальної практики - сімейний лікар",AVERAGE(P567:P569),IF($B$567="Лікар-педіатр","x",IF($B$567="Лікар-терапевт",AVERAGE(P567:P569),0)))</f>
        <v>0</v>
      </c>
      <c r="Q571" s="178">
        <f>IF($B$567="Лікар загальної практики - сімейний лікар",AVERAGE(Q567:Q569),IF($B$567="Лікар-педіатр","x",IF($B$567="Лікар-терапевт",AVERAGE(Q567:Q569),0)))</f>
        <v>0</v>
      </c>
      <c r="R571" s="178">
        <f>IF($B$567="Лікар загальної практики - сімейний лікар",AVERAGE(R567:R569),IF($B$567="Лікар-педіатр","x",IF($B$567="Лікар-терапевт",AVERAGE(R567:R569),0)))</f>
        <v>0</v>
      </c>
      <c r="S571" s="179">
        <f>SUM(N571:R571)</f>
        <v>0</v>
      </c>
      <c r="T571" s="768"/>
      <c r="U571" s="178">
        <f>IF($B$567="Лікар загальної практики - сімейний лікар",AVERAGE(U567:U569),IF($B$567="Лікар-педіатр",AVERAGE(U567:U569),IF($B$567="Лікар-терапевт","х",0)))</f>
        <v>0</v>
      </c>
      <c r="V571" s="178">
        <f>IF($B$567="Лікар загальної практики - сімейний лікар",AVERAGE(V567:V569),IF($B$567="Лікар-педіатр",AVERAGE(V567:V569),IF($B$567="Лікар-терапевт","х",0)))</f>
        <v>0</v>
      </c>
      <c r="W571" s="178">
        <f>IF($B$567="Лікар загальної практики - сімейний лікар",AVERAGE(W567:W569),IF($B$567="Лікар-педіатр","x",IF($B$567="Лікар-терапевт",AVERAGE(W567:W569),0)))</f>
        <v>0</v>
      </c>
      <c r="X571" s="178">
        <f>IF($B$567="Лікар загальної практики - сімейний лікар",AVERAGE(X567:X569),IF($B$567="Лікар-педіатр","x",IF($B$567="Лікар-терапевт",AVERAGE(X567:X569),0)))</f>
        <v>0</v>
      </c>
      <c r="Y571" s="178">
        <f>IF($B$567="Лікар загальної практики - сімейний лікар",AVERAGE(Y567:Y569),IF($B$567="Лікар-педіатр","x",IF($B$567="Лікар-терапевт",AVERAGE(Y567:Y569),0)))</f>
        <v>0</v>
      </c>
      <c r="Z571" s="179">
        <f>SUM(U571:Y571)</f>
        <v>0</v>
      </c>
      <c r="AA571" s="768"/>
      <c r="AB571" s="178">
        <f>IF($B$567="Лікар загальної практики - сімейний лікар",AVERAGE(AB567:AB569),IF($B$567="Лікар-педіатр",AVERAGE(AB567:AB569),IF($B$567="Лікар-терапевт","х",0)))</f>
        <v>0</v>
      </c>
      <c r="AC571" s="178">
        <f>IF($B$567="Лікар загальної практики - сімейний лікар",AVERAGE(AC567:AC569),IF($B$567="Лікар-педіатр",AVERAGE(AC567:AC569),IF($B$567="Лікар-терапевт","х",0)))</f>
        <v>0</v>
      </c>
      <c r="AD571" s="178">
        <f>IF($B$567="Лікар загальної практики - сімейний лікар",AVERAGE(AD567:AD569),IF($B$567="Лікар-педіатр","x",IF($B$567="Лікар-терапевт",AVERAGE(AD567:AD569),0)))</f>
        <v>0</v>
      </c>
      <c r="AE571" s="178">
        <f>IF($B$567="Лікар загальної практики - сімейний лікар",AVERAGE(AE567:AE569),IF($B$567="Лікар-педіатр","x",IF($B$567="Лікар-терапевт",AVERAGE(AE567:AE569),0)))</f>
        <v>0</v>
      </c>
      <c r="AF571" s="178">
        <f>IF($B$567="Лікар загальної практики - сімейний лікар",AVERAGE(AF567:AF569),IF($B$567="Лікар-педіатр","x",IF($B$567="Лікар-терапевт",AVERAGE(AF567:AF569),0)))</f>
        <v>0</v>
      </c>
      <c r="AG571" s="179">
        <f>SUM(AB571:AF571)</f>
        <v>0</v>
      </c>
      <c r="AH571" s="769"/>
      <c r="AI571" s="174"/>
      <c r="AJ571" s="771"/>
      <c r="AK571" s="774"/>
      <c r="AL571" s="774"/>
      <c r="AM571" s="762"/>
      <c r="AN571" s="780"/>
      <c r="AO571" s="780"/>
      <c r="AP571" s="780"/>
      <c r="AQ571" s="780"/>
      <c r="AR571" s="783"/>
    </row>
    <row r="572" spans="1:44" s="52" customFormat="1" ht="40.5" hidden="1" x14ac:dyDescent="0.25">
      <c r="A572" s="170"/>
      <c r="B572" s="763"/>
      <c r="C572" s="764"/>
      <c r="D572" s="765"/>
      <c r="E572" s="765"/>
      <c r="F572" s="210" t="str">
        <f>IF(B567="Лікар-педіатр",Законод!$C$17,IF(B567="Лікар загальної практики - сімейний лікар",Законод!$C$21,IF(B567="Лікар-терапевт",Законод!$C$25,"х")))</f>
        <v>х</v>
      </c>
      <c r="G572" s="181">
        <f>IF($B$567="Лікар загальної практики - сімейний лікар",IF(L571&lt;=Законод!$C$22,G571,Законод!$C$22*'01_Доходи'!G570),IF($B$567="Лікар-педіатр",IF(L571&lt;=Законод!$C$18,G571,Законод!$C$18*'01_Доходи'!G570),IF($B$567="Лікар-терапевт","x",0)))</f>
        <v>0</v>
      </c>
      <c r="H572" s="181">
        <f>IF($B$567="Лікар загальної практики - сімейний лікар",IF(L571&lt;=Законод!$C$22,H571,Законод!$C$22*'01_Доходи'!H570),IF($B$567="Лікар-педіатр",IF(L571&lt;=Законод!$C$18,H571,Законод!$C$18*'01_Доходи'!H570),IF($B$567="Лікар-терапевт","x",0)))</f>
        <v>0</v>
      </c>
      <c r="I572" s="181">
        <f>IF($B$567="Лікар загальної практики - сімейний лікар",IF(L571&lt;=Законод!$C$22,I571,Законод!$C$22*'01_Доходи'!I570),IF($B$567="Лікар-педіатр","x",IF($B$567="Лікар-терапевт",IF(L571&lt;=Законод!$C$26,I571,Законод!$C$26*'01_Доходи'!I570),0)))</f>
        <v>0</v>
      </c>
      <c r="J572" s="181">
        <f>IF($B$567="Лікар загальної практики - сімейний лікар",IF(L571&lt;=Законод!$C$22,J571,Законод!$C$22*'01_Доходи'!J570),IF($B$567="Лікар-педіатр","x",IF($B$567="Лікар-терапевт",IF(L571&lt;=Законод!$C$26,J571,Законод!$C$26*'01_Доходи'!J570),0)))</f>
        <v>0</v>
      </c>
      <c r="K572" s="181">
        <f>IF($B$567="Лікар загальної практики - сімейний лікар",IF(L571&lt;=Законод!$C$22,K571,Законод!$C$22*'01_Доходи'!K570),IF($B$567="Лікар-педіатр","x",IF($B$567="Лікар-терапевт",IF(L571&lt;=Законод!$C$26,K571,Законод!$C$26*'01_Доходи'!K570),0)))</f>
        <v>0</v>
      </c>
      <c r="L572" s="182">
        <f>SUM(G572:K572)</f>
        <v>0</v>
      </c>
      <c r="M572" s="767"/>
      <c r="N572" s="181">
        <f>IF($B$567="Лікар загальної практики - сімейний лікар",IF(S571&lt;=Законод!$C$22,N571,Законод!$C$22*'01_Доходи'!N570),IF($B$567="Лікар-педіатр",IF(S571&lt;=Законод!$C$18,N571,Законод!$C$18*'01_Доходи'!N570),IF($B$567="Лікар-терапевт","x",0)))</f>
        <v>0</v>
      </c>
      <c r="O572" s="181">
        <f>IF($B$567="Лікар загальної практики - сімейний лікар",IF(S571&lt;=Законод!$C$22,O571,Законод!$C$22*'01_Доходи'!O570),IF($B$567="Лікар-педіатр",IF(S571&lt;=Законод!$C$18,O571,Законод!$C$18*'01_Доходи'!O570),IF($B$567="Лікар-терапевт","x",0)))</f>
        <v>0</v>
      </c>
      <c r="P572" s="181">
        <f>IF($B$567="Лікар загальної практики - сімейний лікар",IF(S571&lt;=Законод!$C$22,P571,Законод!$C$22*'01_Доходи'!P570),IF($B$567="Лікар-педіатр","x",IF($B$567="Лікар-терапевт",IF(S571&lt;=Законод!$C$26,P571,Законод!$C$26*'01_Доходи'!P570),0)))</f>
        <v>0</v>
      </c>
      <c r="Q572" s="181">
        <f>IF($B$567="Лікар загальної практики - сімейний лікар",IF(S571&lt;=Законод!$C$22,Q571,Законод!$C$22*'01_Доходи'!Q570),IF($B$567="Лікар-педіатр","x",IF($B$567="Лікар-терапевт",IF(S571&lt;=Законод!$C$26,Q571,Законод!$C$26*'01_Доходи'!Q570),0)))</f>
        <v>0</v>
      </c>
      <c r="R572" s="181">
        <f>IF($B$567="Лікар загальної практики - сімейний лікар",IF(S571&lt;=Законод!$C$22,R571,Законод!$C$22*'01_Доходи'!R570),IF($B$567="Лікар-педіатр","x",IF($B$567="Лікар-терапевт",IF(S571&lt;=Законод!$C$26,R571,Законод!$C$26*'01_Доходи'!R570),0)))</f>
        <v>0</v>
      </c>
      <c r="S572" s="182">
        <f>SUM(N572:R572)</f>
        <v>0</v>
      </c>
      <c r="T572" s="767"/>
      <c r="U572" s="181">
        <f>IF($B$567="Лікар загальної практики - сімейний лікар",IF(Z571&lt;=Законод!$C$22,U571,Законод!$C$22*'01_Доходи'!U570),IF($B$567="Лікар-педіатр",IF(Z571&lt;=Законод!$C$18,U571,Законод!$C$18*'01_Доходи'!U570),IF($B$567="Лікар-терапевт","x",0)))</f>
        <v>0</v>
      </c>
      <c r="V572" s="181">
        <f>IF($B$567="Лікар загальної практики - сімейний лікар",IF(Z571&lt;=Законод!$C$22,V571,Законод!$C$22*'01_Доходи'!V570),IF($B$567="Лікар-педіатр",IF(Z571&lt;=Законод!$C$18,V571,Законод!$C$18*'01_Доходи'!V570),IF($B$567="Лікар-терапевт","x",0)))</f>
        <v>0</v>
      </c>
      <c r="W572" s="181">
        <f>IF($B$567="Лікар загальної практики - сімейний лікар",IF(Z571&lt;=Законод!$C$22,W571,Законод!$C$22*'01_Доходи'!W570),IF($B$567="Лікар-педіатр","x",IF($B$567="Лікар-терапевт",IF(Z571&lt;=Законод!$C$26,W571,Законод!$C$26*'01_Доходи'!W570),0)))</f>
        <v>0</v>
      </c>
      <c r="X572" s="181">
        <f>IF($B$567="Лікар загальної практики - сімейний лікар",IF(Z571&lt;=Законод!$C$22,X571,Законод!$C$22*'01_Доходи'!X570),IF($B$567="Лікар-педіатр","x",IF($B$567="Лікар-терапевт",IF(Z571&lt;=Законод!$C$26,X571,Законод!$C$26*'01_Доходи'!X570),0)))</f>
        <v>0</v>
      </c>
      <c r="Y572" s="181">
        <f>IF($B$567="Лікар загальної практики - сімейний лікар",IF(Z571&lt;=Законод!$C$22,Y571,Законод!$C$22*'01_Доходи'!Y570),IF($B$567="Лікар-педіатр","x",IF($B$567="Лікар-терапевт",IF(Z571&lt;=Законод!$C$26,Y571,Законод!$C$26*'01_Доходи'!Y570),0)))</f>
        <v>0</v>
      </c>
      <c r="Z572" s="182">
        <f>SUM(U572:Y572)</f>
        <v>0</v>
      </c>
      <c r="AA572" s="767"/>
      <c r="AB572" s="181">
        <f>IF($B$567="Лікар загальної практики - сімейний лікар",IF(AG571&lt;=Законод!$C$22,AB571,Законод!$C$22*'01_Доходи'!AB570),IF($B$567="Лікар-педіатр",IF(AG571&lt;=Законод!$C$18,AB571,Законод!$C$18*'01_Доходи'!AB570),IF($B$567="Лікар-терапевт","x",0)))</f>
        <v>0</v>
      </c>
      <c r="AC572" s="181">
        <f>IF($B$567="Лікар загальної практики - сімейний лікар",IF(AG571&lt;=Законод!$C$22,AC571,Законод!$C$22*'01_Доходи'!AC570),IF($B$567="Лікар-педіатр",IF(AG571&lt;=Законод!$C$18,AC571,Законод!$C$18*'01_Доходи'!AC570),IF($B$567="Лікар-терапевт","x",0)))</f>
        <v>0</v>
      </c>
      <c r="AD572" s="181">
        <f>IF($B$567="Лікар загальної практики - сімейний лікар",IF(AG571&lt;=Законод!$C$22,AD571,Законод!$C$22*'01_Доходи'!AD570),IF($B$567="Лікар-педіатр","x",IF($B$567="Лікар-терапевт",IF(AG571&lt;=Законод!$C$26,AD571,Законод!$C$26*'01_Доходи'!AD570),0)))</f>
        <v>0</v>
      </c>
      <c r="AE572" s="181">
        <f>IF($B$567="Лікар загальної практики - сімейний лікар",IF(AG571&lt;=Законод!$C$22,AE571,Законод!$C$22*'01_Доходи'!AE570),IF($B$567="Лікар-педіатр","x",IF($B$567="Лікар-терапевт",IF(AG571&lt;=Законод!$C$26,AE571,Законод!$C$26*'01_Доходи'!AE570),0)))</f>
        <v>0</v>
      </c>
      <c r="AF572" s="181">
        <f>IF($B$567="Лікар загальної практики - сімейний лікар",IF(AG571&lt;=Законод!$C$22,AF571,Законод!$C$22*'01_Доходи'!AF570),IF($B$567="Лікар-педіатр","x",IF($B$567="Лікар-терапевт",IF(AG571&lt;=Законод!$C$26,AF571,Законод!$C$26*'01_Доходи'!AF570),0)))</f>
        <v>0</v>
      </c>
      <c r="AG572" s="182">
        <f>SUM(AB572:AF572)</f>
        <v>0</v>
      </c>
      <c r="AH572" s="767"/>
      <c r="AI572" s="174"/>
      <c r="AJ572" s="771"/>
      <c r="AK572" s="774"/>
      <c r="AL572" s="774"/>
      <c r="AM572" s="318" t="s">
        <v>186</v>
      </c>
      <c r="AN572" s="183">
        <f>IF(B567="Лікар загальної практики - сімейний лікар",G572*Законод!$C$11+'01_Доходи'!H572*Законод!$D$11+'01_Доходи'!I572*Законод!$E$11+'01_Доходи'!J572*Законод!$F$11+'01_Доходи'!K572*Законод!$G$11,IF(B567="Лікар-педіатр",G572*Законод!$C$11+'01_Доходи'!H572*Законод!$D$11,IF(B567="Лікар-терапевт",'01_Доходи'!I572*Законод!$E$11+'01_Доходи'!J572*Законод!$F$11+'01_Доходи'!K572*Законод!$G$11,0)))</f>
        <v>0</v>
      </c>
      <c r="AO572" s="183">
        <f>IF(B567="Лікар загальної практики - сімейний лікар",N572*Законод!$C$11+'01_Доходи'!O572*Законод!$D$11+'01_Доходи'!P572*Законод!$E$11+'01_Доходи'!Q572*Законод!$F$11+'01_Доходи'!R572*Законод!$G$11,IF(B567="Лікар-педіатр",N572*Законод!$C$11+'01_Доходи'!O572*Законод!$D$11,IF(B567="Лікар-терапевт",'01_Доходи'!P572*Законод!$E$11+'01_Доходи'!Q572*Законод!$F$11+'01_Доходи'!R572*Законод!$G$11,0)))</f>
        <v>0</v>
      </c>
      <c r="AP572" s="183">
        <f>IF(B567="Лікар загальної практики - сімейний лікар",U572*Законод!$C$11+'01_Доходи'!V572*Законод!$D$11+'01_Доходи'!W572*Законод!$E$11+'01_Доходи'!X572*Законод!$F$11+'01_Доходи'!Y572*Законод!$G$11,IF(B567="Лікар-педіатр",U572*Законод!$C$11+'01_Доходи'!V572*Законод!$D$11,IF(B567="Лікар-терапевт",'01_Доходи'!W572*Законод!$E$11+'01_Доходи'!X572*Законод!$F$11+'01_Доходи'!Y572*Законод!$G$11,0)))</f>
        <v>0</v>
      </c>
      <c r="AQ572" s="183">
        <f>IF(B567="Лікар загальної практики - сімейний лікар",AB572*Законод!$C$11+'01_Доходи'!AC572*Законод!$D$11+'01_Доходи'!AD572*Законод!$E$11+'01_Доходи'!AE572*Законод!$F$11+'01_Доходи'!AF572*Законод!$G$11,IF(B567="Лікар-педіатр",AB572*Законод!$C$11+'01_Доходи'!AC572*Законод!$D$11,IF(B567="Лікар-терапевт",'01_Доходи'!AD572*Законод!$E$11+'01_Доходи'!AE572*Законод!$F$11+'01_Доходи'!AF572*Законод!$G$11,0)))</f>
        <v>0</v>
      </c>
      <c r="AR572" s="184">
        <f>SUM(AN572:AQ572)</f>
        <v>0</v>
      </c>
    </row>
    <row r="573" spans="1:44" s="52" customFormat="1" ht="31.9" hidden="1" customHeight="1" x14ac:dyDescent="0.25">
      <c r="A573" s="170"/>
      <c r="B573" s="763"/>
      <c r="C573" s="764"/>
      <c r="D573" s="765"/>
      <c r="E573" s="765"/>
      <c r="F573" s="211" t="str">
        <f>IF(B567="Лікар-педіатр",Законод!$E$17,IF(B567="Лікар загальної практики - сімейний лікар",Законод!$E$21,IF(B567="Лікар-терапевт",Законод!$E$25,"х")))</f>
        <v>х</v>
      </c>
      <c r="G573" s="776" t="s">
        <v>158</v>
      </c>
      <c r="H573" s="776"/>
      <c r="I573" s="776"/>
      <c r="J573" s="776"/>
      <c r="K573" s="776"/>
      <c r="L573" s="169">
        <f>IF($B$567="Лікар загальної практики - сімейний лікар",IF(L571&lt;Законод!$C$22,0,(IF(AND(L571&gt;=Законод!$E$22,L571&lt;=Законод!$E$23),L571-Законод!$C$22,IF('01_Доходи'!L571&gt;=Законод!$F$22,Законод!$E$24,0)))),IF($B$567="Лікар-педіатр",IF(L571&lt;Законод!$C$18,0,(IF(AND(L571&gt;=Законод!$E$18,L571&lt;=Законод!$E$19),L571-Законод!$C$18,IF('01_Доходи'!L571&gt;=Законод!$F$18,Законод!$E$20,0)))),IF($B$567="Лікар-терапевт",IF(L571&lt;Законод!$C$26,0,(IF(AND(L571&gt;=Законод!$E$26,L571&lt;=Законод!$E$27),L571-Законод!$C$26,IF('01_Доходи'!L571&gt;=Законод!$F$26,Законод!$E$28,0)))),0)))</f>
        <v>0</v>
      </c>
      <c r="M573" s="767"/>
      <c r="N573" s="776" t="s">
        <v>158</v>
      </c>
      <c r="O573" s="776"/>
      <c r="P573" s="776"/>
      <c r="Q573" s="776"/>
      <c r="R573" s="776"/>
      <c r="S573" s="169">
        <f>IF($B$567="Лікар загальної практики - сімейний лікар",IF(S571&lt;Законод!$C$22,0,(IF(AND(S571&gt;=Законод!$E$22,S571&lt;=Законод!$E$23),S571-Законод!$C$22,IF('01_Доходи'!S571&gt;=Законод!$F$22,Законод!$E$24,0)))),IF($B$567="Лікар-педіатр",IF(S571&lt;Законод!$C$18,0,(IF(AND(S571&gt;=Законод!$E$18,S571&lt;=Законод!$E$19),S571-Законод!$C$18,IF('01_Доходи'!S571&gt;=Законод!$F$18,Законод!$E$20,0)))),IF($B$567="Лікар-терапевт",IF(S571&lt;Законод!$C$26,0,(IF(AND(S571&gt;=Законод!$E$26,S571&lt;=Законод!$E$27),S571-Законод!$C$26,IF('01_Доходи'!S571&gt;=Законод!$F$26,Законод!$E$28,0)))),0)))</f>
        <v>0</v>
      </c>
      <c r="T573" s="767"/>
      <c r="U573" s="776" t="s">
        <v>158</v>
      </c>
      <c r="V573" s="776"/>
      <c r="W573" s="776"/>
      <c r="X573" s="776"/>
      <c r="Y573" s="776"/>
      <c r="Z573" s="169">
        <f>IF($B$567="Лікар загальної практики - сімейний лікар",IF(Z571&lt;Законод!$C$22,0,(IF(AND(Z571&gt;=Законод!$E$22,Z571&lt;=Законод!$E$23),Z571-Законод!$C$22,IF('01_Доходи'!Z571&gt;=Законод!$F$22,Законод!$E$24,0)))),IF($B$567="Лікар-педіатр",IF(Z571&lt;Законод!$C$18,0,(IF(AND(Z571&gt;=Законод!$E$18,Z571&lt;=Законод!$E$19),Z571-Законод!$C$18,IF('01_Доходи'!Z571&gt;=Законод!$F$18,Законод!$E$20,0)))),IF($B$567="Лікар-терапевт",IF(Z571&lt;Законод!$C$26,0,(IF(AND(Z571&gt;=Законод!$E$26,Z571&lt;=Законод!$E$27),Z571-Законод!$C$26,IF('01_Доходи'!Z571&gt;=Законод!$F$26,Законод!$E$28,0)))),0)))</f>
        <v>0</v>
      </c>
      <c r="AA573" s="767"/>
      <c r="AB573" s="776" t="s">
        <v>158</v>
      </c>
      <c r="AC573" s="776"/>
      <c r="AD573" s="776"/>
      <c r="AE573" s="776"/>
      <c r="AF573" s="776"/>
      <c r="AG573" s="169">
        <f>IF($B$567="Лікар загальної практики - сімейний лікар",IF(AG571&lt;Законод!$C$22,0,(IF(AND(AG571&gt;=Законод!$E$22,AG571&lt;=Законод!$E$23),AG571-Законод!$C$22,IF('01_Доходи'!AG571&gt;=Законод!$F$22,Законод!$E$24,0)))),IF($B$567="Лікар-педіатр",IF(AG571&lt;Законод!$C$18,0,(IF(AND(AG571&gt;=Законод!$E$18,AG571&lt;=Законод!$E$19),AG571-Законод!$C$18,IF('01_Доходи'!AG571&gt;=Законод!$F$18,Законод!$E$20,0)))),IF($B$567="Лікар-терапевт",IF(AG571&lt;Законод!$C$26,0,(IF(AND(AG571&gt;=Законод!$E$26,AG571&lt;=Законод!$E$27),AG571-Законод!$C$26,IF('01_Доходи'!AG571&gt;=Законод!$F$26,Законод!$E$28,0)))),0)))</f>
        <v>0</v>
      </c>
      <c r="AH573" s="767"/>
      <c r="AI573" s="174"/>
      <c r="AJ573" s="771"/>
      <c r="AK573" s="774"/>
      <c r="AL573" s="774"/>
      <c r="AM573" s="757" t="s">
        <v>187</v>
      </c>
      <c r="AN573" s="183">
        <f>IF(B567="Лікар загальної практики - сімейний лікар",L573*Законод!$C$9/4*Законод!$E$16,IF(B567="Лікар-педіатр",L573*Законод!$C$9/4*Законод!$E$16,IF(B567="Лікар-терапевт",L573*Законод!$C$9/4*Законод!$E$16,0)))</f>
        <v>0</v>
      </c>
      <c r="AO573" s="183">
        <f>IF(B567="Лікар загальної практики - сімейний лікар",S573*Законод!$C$9/4*Законод!$E$16,IF(B567="Лікар-педіатр",S573*Законод!$C$9/4*Законод!$E$16,IF(B567="Лікар-терапевт",S573*Законод!$C$9/4*Законод!$E$16,0)))</f>
        <v>0</v>
      </c>
      <c r="AP573" s="183">
        <f>IF(B567="Лікар загальної практики - сімейний лікар",Z573*Законод!$C$9/4*Законод!$E$16,IF(B567="Лікар-педіатр",Z573*Законод!$C$9/4*Законод!$E$16,IF(B567="Лікар-терапевт",Z573*Законод!$C$9/4*Законод!$E$16,0)))</f>
        <v>0</v>
      </c>
      <c r="AQ573" s="183">
        <f>IF(B567="Лікар загальної практики - сімейний лікар",AG573*Законод!$C$9/4*Законод!$E$16,IF(B567="Лікар-педіатр",AG573*Законод!$C$9/4*Законод!$E$16,IF(B567="Лікар-терапевт",AG573*Законод!$C$9/4*Законод!$E$16,0)))</f>
        <v>0</v>
      </c>
      <c r="AR573" s="184">
        <f>SUM(AN573:AQ573)</f>
        <v>0</v>
      </c>
    </row>
    <row r="574" spans="1:44" s="52" customFormat="1" ht="31.9" hidden="1" customHeight="1" x14ac:dyDescent="0.25">
      <c r="A574" s="170"/>
      <c r="B574" s="763"/>
      <c r="C574" s="764"/>
      <c r="D574" s="765"/>
      <c r="E574" s="765"/>
      <c r="F574" s="211" t="str">
        <f>IF(B567="Лікар-педіатр",Законод!$F$17,IF(B567="Лікар загальної практики - сімейний лікар",Законод!$F$21,IF(B567="Лікар-терапевт",Законод!$F$25,"х")))</f>
        <v>х</v>
      </c>
      <c r="G574" s="776" t="s">
        <v>158</v>
      </c>
      <c r="H574" s="776"/>
      <c r="I574" s="776"/>
      <c r="J574" s="776"/>
      <c r="K574" s="776"/>
      <c r="L574" s="169">
        <f>IF($B$567="Лікар загальної практики - сімейний лікар",IF(L571&lt;Законод!$C$22,0,(IF(AND(L571&gt;=Законод!$F$22,L571&lt;=Законод!$F$23),L571-Законод!$E$23,IF('01_Доходи'!L571&gt;=Законод!$G$22,Законод!$F$24,0)))),IF($B$567="Лікар-педіатр",IF(L571&lt;Законод!$C$18,0,(IF(AND(L571&gt;=Законод!$F$18,L571&lt;=Законод!$F$19),L571-Законод!$E$19,IF('01_Доходи'!L571&gt;=Законод!$G$18,Законод!$F$20,0)))),IF($B$567="Лікар-терапевт",IF(L571&lt;Законод!$C$26,0,(IF(AND(L571&gt;=Законод!$F$26,L571&lt;=Законод!$F$27),L571-Законод!$E$27,IF('01_Доходи'!L571&gt;=Законод!$G$26,Законод!$F$28,0)))),0)))</f>
        <v>0</v>
      </c>
      <c r="M574" s="767"/>
      <c r="N574" s="776" t="s">
        <v>158</v>
      </c>
      <c r="O574" s="776"/>
      <c r="P574" s="776"/>
      <c r="Q574" s="776"/>
      <c r="R574" s="776"/>
      <c r="S574" s="169">
        <f>IF($B$567="Лікар загальної практики - сімейний лікар",IF(S571&lt;Законод!$C$22,0,(IF(AND(S571&gt;=Законод!$F$22,S571&lt;=Законод!$F$23),S571-Законод!$E$23,IF('01_Доходи'!S571&gt;=Законод!$G$22,Законод!$F$24,0)))),IF($B$567="Лікар-педіатр",IF(S571&lt;Законод!$C$18,0,(IF(AND(S571&gt;=Законод!$F$18,S571&lt;=Законод!$F$19),S571-Законод!$E$19,IF('01_Доходи'!S571&gt;=Законод!$G$18,Законод!$F$20,0)))),IF($B$567="Лікар-терапевт",IF(S571&lt;Законод!$C$26,0,(IF(AND(S571&gt;=Законод!$F$26,S571&lt;=Законод!$F$27),S571-Законод!$E$27,IF('01_Доходи'!S571&gt;=Законод!$G$26,Законод!$F$28,0)))),0)))</f>
        <v>0</v>
      </c>
      <c r="T574" s="767"/>
      <c r="U574" s="776" t="s">
        <v>158</v>
      </c>
      <c r="V574" s="776"/>
      <c r="W574" s="776"/>
      <c r="X574" s="776"/>
      <c r="Y574" s="776"/>
      <c r="Z574" s="169">
        <f>IF($B$567="Лікар загальної практики - сімейний лікар",IF(Z571&lt;Законод!$C$22,0,(IF(AND(Z571&gt;=Законод!$F$22,Z571&lt;=Законод!$F$23),Z571-Законод!$E$23,IF('01_Доходи'!Z571&gt;=Законод!$G$22,Законод!$F$24,0)))),IF($B$567="Лікар-педіатр",IF(Z571&lt;Законод!$C$18,0,(IF(AND(Z571&gt;=Законод!$F$18,Z571&lt;=Законод!$F$19),Z571-Законод!$E$19,IF('01_Доходи'!Z571&gt;=Законод!$G$18,Законод!$F$20,0)))),IF($B$567="Лікар-терапевт",IF(Z571&lt;Законод!$C$26,0,(IF(AND(Z571&gt;=Законод!$F$26,Z571&lt;=Законод!$F$27),Z571-Законод!$E$27,IF('01_Доходи'!Z571&gt;=Законод!$G$26,Законод!$F$28,0)))),0)))</f>
        <v>0</v>
      </c>
      <c r="AA574" s="767"/>
      <c r="AB574" s="776" t="s">
        <v>158</v>
      </c>
      <c r="AC574" s="776"/>
      <c r="AD574" s="776"/>
      <c r="AE574" s="776"/>
      <c r="AF574" s="776"/>
      <c r="AG574" s="169">
        <f>IF($B$567="Лікар загальної практики - сімейний лікар",IF(AG571&lt;Законод!$C$22,0,(IF(AND(AG571&gt;=Законод!$F$22,AG571&lt;=Законод!$F$23),AG571-Законод!$E$23,IF('01_Доходи'!AG571&gt;=Законод!$G$22,Законод!$F$24,0)))),IF($B$567="Лікар-педіатр",IF(AG571&lt;Законод!$C$18,0,(IF(AND(AG571&gt;=Законод!$F$18,AG571&lt;=Законод!$F$19),AG571-Законод!$E$19,IF('01_Доходи'!AG571&gt;=Законод!$G$18,Законод!$F$20,0)))),IF($B$567="Лікар-терапевт",IF(AG571&lt;Законод!$C$26,0,(IF(AND(AG571&gt;=Законод!$F$26,AG571&lt;=Законод!$F$27),AG571-Законод!$E$27,IF('01_Доходи'!AG571&gt;=Законод!$G$26,Законод!$F$28,0)))),0)))</f>
        <v>0</v>
      </c>
      <c r="AH574" s="767"/>
      <c r="AI574" s="174"/>
      <c r="AJ574" s="771"/>
      <c r="AK574" s="774"/>
      <c r="AL574" s="774"/>
      <c r="AM574" s="758"/>
      <c r="AN574" s="183">
        <f>IF(B567="Лікар загальної практики - сімейний лікар",L574*Законод!$C$9/4*Законод!$F$16,IF(B567="Лікар-педіатр",L574*Законод!$C$9/4*Законод!$F$16,IF(B567="Лікар-терапевт",L574*Законод!$C$9/4*Законод!$F$16,0)))</f>
        <v>0</v>
      </c>
      <c r="AO574" s="183">
        <f>IF(B567="Лікар загальної практики - сімейний лікар",S574*Законод!$C$9/4*Законод!$F$16,IF(B567="Лікар-педіатр",S574*Законод!$C$9/4*Законод!$F$16,IF(B567="Лікар-терапевт",S574*Законод!$C$9/4*Законод!$F$16,0)))</f>
        <v>0</v>
      </c>
      <c r="AP574" s="183">
        <f>IF(B567="Лікар загальної практики - сімейний лікар",Z574*Законод!$C$9/4*Законод!$F$16,IF(B567="Лікар-педіатр",Z574*Законод!$C$9/4*Законод!$F$16,IF(B567="Лікар-терапевт",Z574*Законод!$C$9/4*Законод!$F$16,0)))</f>
        <v>0</v>
      </c>
      <c r="AQ574" s="183">
        <f>IF(B567="Лікар загальної практики - сімейний лікар",AG574*Законод!$C$9/4*Законод!$F$16,IF(B567="Лікар-педіатр",AG574*Законод!$C$9/4*Законод!$F$16,IF(B567="Лікар-терапевт",AG574*Законод!$C$9/4*Законод!$F$16,0)))</f>
        <v>0</v>
      </c>
      <c r="AR574" s="184">
        <f>SUM(AN574:AQ574)</f>
        <v>0</v>
      </c>
    </row>
    <row r="575" spans="1:44" s="52" customFormat="1" ht="31.9" hidden="1" customHeight="1" x14ac:dyDescent="0.25">
      <c r="A575" s="170"/>
      <c r="B575" s="763"/>
      <c r="C575" s="764"/>
      <c r="D575" s="765"/>
      <c r="E575" s="765"/>
      <c r="F575" s="211" t="str">
        <f>IF(B567="Лікар-педіатр",Законод!$G$17,IF(B567="Лікар загальної практики - сімейний лікар",Законод!$G$21,IF(B567="Лікар-терапевт",Законод!$G$25,"х")))</f>
        <v>х</v>
      </c>
      <c r="G575" s="776" t="s">
        <v>158</v>
      </c>
      <c r="H575" s="776"/>
      <c r="I575" s="776"/>
      <c r="J575" s="776"/>
      <c r="K575" s="776"/>
      <c r="L575" s="169">
        <f>IF($B$567="Лікар загальної практики - сімейний лікар",IF(L571&lt;Законод!$C$22,0,(IF(AND(L571&gt;=Законод!$G$22,L571&lt;=Законод!$G$23),L571-Законод!$F$23,IF('01_Доходи'!L571&gt;=Законод!$H$22,Законод!$G$24,0)))),IF($B$567="Лікар-педіатр",IF(L571&lt;Законод!$C$18,0,(IF(AND(L571&gt;=Законод!$G$18,L571&lt;=Законод!$G$19),L571-Законод!$F$19,IF('01_Доходи'!L571&gt;=Законод!$H$18,Законод!$G$20,0)))),IF($B$567="Лікар-терапевт",IF(L571&lt;Законод!$C$26,0,(IF(AND(L571&gt;=Законод!$G$26,L571&lt;=Законод!$G$27),L571-Законод!$F$27,IF('01_Доходи'!L571&gt;=Законод!$H$26,Законод!$G$28,0)))),0)))</f>
        <v>0</v>
      </c>
      <c r="M575" s="767"/>
      <c r="N575" s="776" t="s">
        <v>158</v>
      </c>
      <c r="O575" s="776"/>
      <c r="P575" s="776"/>
      <c r="Q575" s="776"/>
      <c r="R575" s="776"/>
      <c r="S575" s="169">
        <f>IF($B$567="Лікар загальної практики - сімейний лікар",IF(S571&lt;Законод!$C$22,0,(IF(AND(S571&gt;=Законод!$G$22,S571&lt;=Законод!$G$23),S571-Законод!$F$23,IF('01_Доходи'!S571&gt;=Законод!$H$22,Законод!$G$24,0)))),IF($B$567="Лікар-педіатр",IF(S571&lt;Законод!$C$18,0,(IF(AND(S571&gt;=Законод!$G$18,S571&lt;=Законод!$G$19),S571-Законод!$F$19,IF('01_Доходи'!S571&gt;=Законод!$H$18,Законод!$G$20,0)))),IF($B$567="Лікар-терапевт",IF(S571&lt;Законод!$C$26,0,(IF(AND(S571&gt;=Законод!$G$26,S571&lt;=Законод!$G$27),S571-Законод!$F$27,IF('01_Доходи'!S571&gt;=Законод!$H$26,Законод!$G$28,0)))),0)))</f>
        <v>0</v>
      </c>
      <c r="T575" s="767"/>
      <c r="U575" s="776" t="s">
        <v>158</v>
      </c>
      <c r="V575" s="776"/>
      <c r="W575" s="776"/>
      <c r="X575" s="776"/>
      <c r="Y575" s="776"/>
      <c r="Z575" s="169">
        <f>IF($B$567="Лікар загальної практики - сімейний лікар",IF(Z571&lt;Законод!$C$22,0,(IF(AND(Z571&gt;=Законод!$G$22,Z571&lt;=Законод!$G$23),Z571-Законод!$F$23,IF('01_Доходи'!Z571&gt;=Законод!$H$22,Законод!$G$24,0)))),IF($B$567="Лікар-педіатр",IF(Z571&lt;Законод!$C$18,0,(IF(AND(Z571&gt;=Законод!$G$18,Z571&lt;=Законод!$G$19),Z571-Законод!$F$19,IF('01_Доходи'!Z571&gt;=Законод!$H$18,Законод!$G$20,0)))),IF($B$567="Лікар-терапевт",IF(Z571&lt;Законод!$C$26,0,(IF(AND(Z571&gt;=Законод!$G$26,Z571&lt;=Законод!$G$27),Z571-Законод!$F$27,IF('01_Доходи'!Z571&gt;=Законод!$H$26,Законод!$G$28,0)))),0)))</f>
        <v>0</v>
      </c>
      <c r="AA575" s="767"/>
      <c r="AB575" s="776" t="s">
        <v>158</v>
      </c>
      <c r="AC575" s="776"/>
      <c r="AD575" s="776"/>
      <c r="AE575" s="776"/>
      <c r="AF575" s="776"/>
      <c r="AG575" s="169">
        <f>IF($B$567="Лікар загальної практики - сімейний лікар",IF(AG571&lt;Законод!$C$22,0,(IF(AND(AG571&gt;=Законод!$G$22,AG571&lt;=Законод!$G$23),AG571-Законод!$F$23,IF('01_Доходи'!AG571&gt;=Законод!$H$22,Законод!$G$24,0)))),IF($B$567="Лікар-педіатр",IF(AG571&lt;Законод!$C$18,0,(IF(AND(AG571&gt;=Законод!$G$18,AG571&lt;=Законод!$G$19),AG571-Законод!$F$19,IF('01_Доходи'!AG571&gt;=Законод!$H$18,Законод!$G$20,0)))),IF($B$567="Лікар-терапевт",IF(AG571&lt;Законод!$C$26,0,(IF(AND(AG571&gt;=Законод!$G$26,AG571&lt;=Законод!$G$27),AG571-Законод!$F$27,IF('01_Доходи'!AG571&gt;=Законод!$H$26,Законод!$G$28,0)))),0)))</f>
        <v>0</v>
      </c>
      <c r="AH575" s="767"/>
      <c r="AI575" s="174"/>
      <c r="AJ575" s="771"/>
      <c r="AK575" s="774"/>
      <c r="AL575" s="774"/>
      <c r="AM575" s="758"/>
      <c r="AN575" s="183">
        <f>IF(B567="Лікар загальної практики - сімейний лікар",L575*Законод!$C$9/4*Законод!$G$16,IF(B567="Лікар-педіатр",L575*Законод!$C$9/4*Законод!$G$16,IF(B567="Лікар-терапевт",L575*Законод!$C$9/4*Законод!$G$16,0)))</f>
        <v>0</v>
      </c>
      <c r="AO575" s="183">
        <f>IF(B567="Лікар загальної практики - сімейний лікар",S575*Законод!$C$9/4*Законод!$G$16,IF(B567="Лікар-педіатр",S575*Законод!$C$9/4*Законод!$G$16,IF(B567="Лікар-терапевт",S575*Законод!$C$9/4*Законод!$G$16,0)))</f>
        <v>0</v>
      </c>
      <c r="AP575" s="183">
        <f>IF(B567="Лікар загальної практики - сімейний лікар",Z575*Законод!$C$9/4*Законод!$G$16,IF(B567="Лікар-педіатр",Z575*Законод!$C$9/4*Законод!$G$16,IF(B567="Лікар-терапевт",Z575*Законод!$C$9/4*Законод!$G$16,0)))</f>
        <v>0</v>
      </c>
      <c r="AQ575" s="183">
        <f>IF(B567="Лікар загальної практики - сімейний лікар",AG575*Законод!$C$9/4*Законод!$G$16,IF(B567="Лікар-педіатр",AG575*Законод!$C$9/4*Законод!$G$16,IF(B567="Лікар-терапевт",AG575*Законод!$C$9/4*Законод!$G$16,0)))</f>
        <v>0</v>
      </c>
      <c r="AR575" s="184">
        <f t="shared" ref="AR575" si="110">SUM(AN575:AQ575)</f>
        <v>0</v>
      </c>
    </row>
    <row r="576" spans="1:44" s="52" customFormat="1" ht="31.9" hidden="1" customHeight="1" x14ac:dyDescent="0.25">
      <c r="A576" s="170"/>
      <c r="B576" s="763"/>
      <c r="C576" s="764"/>
      <c r="D576" s="765"/>
      <c r="E576" s="765"/>
      <c r="F576" s="211" t="str">
        <f>IF(B567="Лікар-педіатр",Законод!$H$17,IF(B567="Лікар загальної практики - сімейний лікар",Законод!$H$21,IF(B567="Лікар-терапевт",Законод!$H$25,"х")))</f>
        <v>х</v>
      </c>
      <c r="G576" s="776" t="s">
        <v>158</v>
      </c>
      <c r="H576" s="776"/>
      <c r="I576" s="776"/>
      <c r="J576" s="776"/>
      <c r="K576" s="776"/>
      <c r="L576" s="169">
        <f>IF($B$567="Лікар загальної практики - сімейний лікар",IF(L571&lt;Законод!$C$22,0,(IF(AND(L571&gt;=Законод!$H$22,L571&lt;=Законод!$H$23),L571-Законод!$G$23,IF('01_Доходи'!L571&gt;=Законод!$I$22,Законод!$H$24,0)))),IF($B$567="Лікар-педіатр",IF(L571&lt;Законод!$C$18,0,(IF(AND(L571&gt;=Законод!$H$18,L571&lt;=Законод!$H$19),L571-Законод!$G$19,IF('01_Доходи'!L571&gt;=Законод!$I$18,Законод!$H$20,0)))),IF($B$567="Лікар-терапевт",IF(L571&lt;Законод!$C$26,0,(IF(AND(L571&gt;=Законод!$H$26,L571&lt;=Законод!$H$27),L571-Законод!$G$27,IF(L571&gt;=Законод!$I$26,Законод!$H$28,0)))),0)))</f>
        <v>0</v>
      </c>
      <c r="M576" s="767"/>
      <c r="N576" s="776" t="s">
        <v>158</v>
      </c>
      <c r="O576" s="776"/>
      <c r="P576" s="776"/>
      <c r="Q576" s="776"/>
      <c r="R576" s="776"/>
      <c r="S576" s="169">
        <f>IF($B$567="Лікар загальної практики - сімейний лікар",IF(S571&lt;Законод!$C$22,0,(IF(AND(S571&gt;=Законод!$H$22,S571&lt;=Законод!$H$23),S571-Законод!$G$23,IF('01_Доходи'!S571&gt;=Законод!$I$22,Законод!$H$24,0)))),IF($B$567="Лікар-педіатр",IF(S571&lt;Законод!$C$18,0,(IF(AND(S571&gt;=Законод!$H$18,S571&lt;=Законод!$H$19),S571-Законод!$G$19,IF('01_Доходи'!S571&gt;=Законод!$I$18,Законод!$H$20,0)))),IF($B$567="Лікар-терапевт",IF(S571&lt;Законод!$C$26,0,(IF(AND(S571&gt;=Законод!$H$26,S571&lt;=Законод!$H$27),S571-Законод!$G$27,IF(S571&gt;=Законод!$I$26,Законод!$H$28,0)))),0)))</f>
        <v>0</v>
      </c>
      <c r="T576" s="767"/>
      <c r="U576" s="776" t="s">
        <v>158</v>
      </c>
      <c r="V576" s="776"/>
      <c r="W576" s="776"/>
      <c r="X576" s="776"/>
      <c r="Y576" s="776"/>
      <c r="Z576" s="169">
        <f>IF($B$567="Лікар загальної практики - сімейний лікар",IF(Z571&lt;Законод!$C$22,0,(IF(AND(Z571&gt;=Законод!$H$22,Z571&lt;=Законод!$H$23),Z571-Законод!$G$23,IF('01_Доходи'!Z571&gt;=Законод!$I$22,Законод!$H$24,0)))),IF($B$567="Лікар-педіатр",IF(Z571&lt;Законод!$C$18,0,(IF(AND(Z571&gt;=Законод!$H$18,Z571&lt;=Законод!$H$19),Z571-Законод!$G$19,IF('01_Доходи'!Z571&gt;=Законод!$I$18,Законод!$H$20,0)))),IF($B$567="Лікар-терапевт",IF(Z571&lt;Законод!$C$26,0,(IF(AND(Z571&gt;=Законод!$H$26,Z571&lt;=Законод!$H$27),Z571-Законод!$G$27,IF(Z571&gt;=Законод!$I$26,Законод!$H$28,0)))),0)))</f>
        <v>0</v>
      </c>
      <c r="AA576" s="767"/>
      <c r="AB576" s="776" t="s">
        <v>158</v>
      </c>
      <c r="AC576" s="776"/>
      <c r="AD576" s="776"/>
      <c r="AE576" s="776"/>
      <c r="AF576" s="776"/>
      <c r="AG576" s="169">
        <f>IF($B$567="Лікар загальної практики - сімейний лікар",IF(AG571&lt;Законод!$C$22,0,(IF(AND(AG571&gt;=Законод!$H$22,AG571&lt;=Законод!$H$23),AG571-Законод!$G$23,IF('01_Доходи'!AG571&gt;=Законод!$I$22,Законод!$H$24,0)))),IF($B$567="Лікар-педіатр",IF(AG571&lt;Законод!$C$18,0,(IF(AND(AG571&gt;=Законод!$H$18,AG571&lt;=Законод!$H$19),AG571-Законод!$G$19,IF('01_Доходи'!AG571&gt;=Законод!$I$18,Законод!$H$20,0)))),IF($B$567="Лікар-терапевт",IF(AG571&lt;Законод!$C$26,0,(IF(AND(AG571&gt;=Законод!$H$26,AG571&lt;=Законод!$H$27),AG571-Законод!$G$27,IF(AG571&gt;=Законод!$I$26,Законод!$H$28,0)))),0)))</f>
        <v>0</v>
      </c>
      <c r="AH576" s="767"/>
      <c r="AI576" s="174"/>
      <c r="AJ576" s="771"/>
      <c r="AK576" s="774"/>
      <c r="AL576" s="774"/>
      <c r="AM576" s="758"/>
      <c r="AN576" s="183">
        <f>IF(B567="Лікар загальної практики - сімейний лікар",L576*Законод!$C$9/4*Законод!$H$16,IF(B567="Лікар-педіатр",L576*Законод!$C$9/4*Законод!$H$16,IF(B567="Лікар-терапевт",L576*Законод!$C$9/4*Законод!$H$16,0)))</f>
        <v>0</v>
      </c>
      <c r="AO576" s="183">
        <f>IF(B567="Лікар загальної практики - сімейний лікар",S576*Законод!$C$9/4*Законод!$H$16,IF(B567="Лікар-педіатр",S576*Законод!$C$9/4*Законод!$H$16,IF(B567="Лікар-терапевт",S576*Законод!$C$9/4*Законод!$H$16,0)))</f>
        <v>0</v>
      </c>
      <c r="AP576" s="183">
        <f>IF(B567="Лікар загальної практики - сімейний лікар",Z576*Законод!$C$9/4*Законод!$H$16,IF(B567="Лікар-педіатр",Z576*Законод!$C$9/4*Законод!$H$16,IF(B567="Лікар-терапевт",Z576*Законод!$C$9/4*Законод!$H$16,0)))</f>
        <v>0</v>
      </c>
      <c r="AQ576" s="183">
        <f>IF(B567="Лікар загальної практики - сімейний лікар",AG576*Законод!$C$9/4*Законод!$H$16,IF(B567="Лікар-педіатр",AG576*Законод!$C$9/4*Законод!$H$16,IF(B567="Лікар-терапевт",AG576*Законод!$C$9/4*Законод!$H$16,0)))</f>
        <v>0</v>
      </c>
      <c r="AR576" s="184">
        <f>SUM(AN576:AQ576)</f>
        <v>0</v>
      </c>
    </row>
    <row r="577" spans="1:44" s="52" customFormat="1" ht="31.9" hidden="1" customHeight="1" x14ac:dyDescent="0.25">
      <c r="A577" s="170"/>
      <c r="B577" s="763"/>
      <c r="C577" s="764"/>
      <c r="D577" s="765"/>
      <c r="E577" s="765"/>
      <c r="F577" s="211" t="str">
        <f>IF(B567="Лікар-педіатр",Законод!$I$17,IF(B567="Лікар загальної практики - сімейний лікар",Законод!$I$21,IF(B567="Лікар-терапевт",Законод!$I$25,"х")))</f>
        <v>х</v>
      </c>
      <c r="G577" s="776" t="s">
        <v>158</v>
      </c>
      <c r="H577" s="776"/>
      <c r="I577" s="776"/>
      <c r="J577" s="776"/>
      <c r="K577" s="776"/>
      <c r="L577" s="169">
        <f>IF($B$567="Лікар загальної практики - сімейний лікар",IF(L571&lt;Законод!$C$22,0,(IF(AND(L571&gt;=Законод!$I$22,L571&lt;=Законод!$I$23),L571-Законод!$H$23,IF('01_Доходи'!L571&gt;=Законод!$I$22,Законод!$I$24,0)))),IF($B$567="Лікар-педіатр",IF(L571&lt;Законод!$C$18,0,(IF(AND(L571&gt;=Законод!$I$18,L571&lt;=Законод!$I$19),L571-Законод!$H$19,IF('01_Доходи'!L571&gt;=Законод!$I$18,Законод!$H$20,0)))),IF($B$567="Лікар-терапевт",IF(L571&lt;Законод!$C$26,0,(IF(AND(L571&gt;=Законод!$I$26,L571&lt;=Законод!$I$27),L571-Законод!$H$27,IF('01_Доходи'!L571&gt;=Законод!$I$26,Законод!$H$28,0)))),0)))</f>
        <v>0</v>
      </c>
      <c r="M577" s="767"/>
      <c r="N577" s="776" t="s">
        <v>158</v>
      </c>
      <c r="O577" s="776"/>
      <c r="P577" s="776"/>
      <c r="Q577" s="776"/>
      <c r="R577" s="776"/>
      <c r="S577" s="169">
        <f>IF($B$567="Лікар загальної практики - сімейний лікар",IF(S571&lt;Законод!$C$22,0,(IF(AND(S571&gt;=Законод!$I$22,S571&lt;=Законод!$I$23),S571-Законод!$H$23,IF('01_Доходи'!S571&gt;=Законод!$I$22,Законод!$I$24,0)))),IF($B$567="Лікар-педіатр",IF(S571&lt;Законод!$C$18,0,(IF(AND(S571&gt;=Законод!$I$18,S571&lt;=Законод!$I$19),S571-Законод!$H$19,IF('01_Доходи'!S571&gt;=Законод!$I$18,Законод!$H$20,0)))),IF($B$567="Лікар-терапевт",IF(S571&lt;Законод!$C$26,0,(IF(AND(S571&gt;=Законод!$I$26,S571&lt;=Законод!$I$27),S571-Законод!$H$27,IF('01_Доходи'!S571&gt;=Законод!$I$26,Законод!$H$28,0)))),0)))</f>
        <v>0</v>
      </c>
      <c r="T577" s="767"/>
      <c r="U577" s="776" t="s">
        <v>158</v>
      </c>
      <c r="V577" s="776"/>
      <c r="W577" s="776"/>
      <c r="X577" s="776"/>
      <c r="Y577" s="776"/>
      <c r="Z577" s="169">
        <f>IF($B$567="Лікар загальної практики - сімейний лікар",IF(Z571&lt;Законод!$C$22,0,(IF(AND(Z571&gt;=Законод!$I$22,Z571&lt;=Законод!$I$23),Z571-Законод!$H$23,IF('01_Доходи'!Z571&gt;=Законод!$I$22,Законод!$I$24,0)))),IF($B$567="Лікар-педіатр",IF(Z571&lt;Законод!$C$18,0,(IF(AND(Z571&gt;=Законод!$I$18,Z571&lt;=Законод!$I$19),Z571-Законод!$H$19,IF('01_Доходи'!Z571&gt;=Законод!$I$18,Законод!$H$20,0)))),IF($B$567="Лікар-терапевт",IF(Z571&lt;Законод!$C$26,0,(IF(AND(Z571&gt;=Законод!$I$26,Z571&lt;=Законод!$I$27),Z571-Законод!$H$27,IF('01_Доходи'!Z571&gt;=Законод!$I$26,Законод!$H$28,0)))),0)))</f>
        <v>0</v>
      </c>
      <c r="AA577" s="767"/>
      <c r="AB577" s="776" t="s">
        <v>158</v>
      </c>
      <c r="AC577" s="776"/>
      <c r="AD577" s="776"/>
      <c r="AE577" s="776"/>
      <c r="AF577" s="776"/>
      <c r="AG577" s="169">
        <f>IF($B$567="Лікар загальної практики - сімейний лікар",IF(AG571&lt;Законод!$C$22,0,(IF(AND(AG571&gt;=Законод!$I$22,AG571&lt;=Законод!$I$23),AG571-Законод!$H$23,IF('01_Доходи'!AG571&gt;=Законод!$I$22,Законод!$I$24,0)))),IF($B$567="Лікар-педіатр",IF(AG571&lt;Законод!$C$18,0,(IF(AND(AG571&gt;=Законод!$I$18,AG571&lt;=Законод!$I$19),AG571-Законод!$H$19,IF('01_Доходи'!AG571&gt;=Законод!$I$18,Законод!$H$20,0)))),IF($B$567="Лікар-терапевт",IF(AG571&lt;Законод!$C$26,0,(IF(AND(AG571&gt;=Законод!$I$26,AG571&lt;=Законод!$I$27),AG571-Законод!$H$27,IF('01_Доходи'!AG571&gt;=Законод!$I$26,Законод!$H$28,0)))),0)))</f>
        <v>0</v>
      </c>
      <c r="AH577" s="767"/>
      <c r="AI577" s="174"/>
      <c r="AJ577" s="771"/>
      <c r="AK577" s="774"/>
      <c r="AL577" s="774"/>
      <c r="AM577" s="758"/>
      <c r="AN577" s="183">
        <f>IF(B567="Лікар загальної практики - сімейний лікар",L577*Законод!$C$9/4*Законод!$I$16,IF(B567="Лікар-педіатр",L577*Законод!$C$9/4*Законод!$I$16,IF(B567="Лікар-терапевт",L577*Законод!$C$9/4*Законод!$I$16,0)))</f>
        <v>0</v>
      </c>
      <c r="AO577" s="183">
        <f>IF(B567="Лікар загальної практики - сімейний лікар",S577*Законод!$C$9/4*Законод!$I$16,IF(B567="Лікар-педіатр",S577*Законод!$C$9/4*Законод!$I$16,IF(B567="Лікар-терапевт",S577*Законод!$C$9/4*Законод!$I$16,0)))</f>
        <v>0</v>
      </c>
      <c r="AP577" s="183">
        <f>IF(B567="Лікар загальної практики - сімейний лікар",Z577*Законод!$C$9/4*Законод!$I$16,IF(B567="Лікар-педіатр",Z577*Законод!$C$9/4*Законод!$I$16,IF(B567="Лікар-терапевт",Z577*Законод!$C$9/4*Законод!$I$16,0)))</f>
        <v>0</v>
      </c>
      <c r="AQ577" s="183">
        <f>IF(B567="Лікар загальної практики - сімейний лікар",AG577*Законод!$C$9/4*Законод!$I$16,IF(B567="Лікар-педіатр",AG577*Законод!$C$9/4*Законод!$I$16,IF(B567="Лікар-терапевт",AG577*Законод!$C$9/4*Законод!$I$16,0)))</f>
        <v>0</v>
      </c>
      <c r="AR577" s="184">
        <f>SUM(AN577:AQ577)</f>
        <v>0</v>
      </c>
    </row>
    <row r="578" spans="1:44" s="191" customFormat="1" ht="31.9" hidden="1" customHeight="1" thickBot="1" x14ac:dyDescent="0.3">
      <c r="A578" s="186"/>
      <c r="B578" s="763"/>
      <c r="C578" s="764"/>
      <c r="D578" s="765"/>
      <c r="E578" s="765"/>
      <c r="F578" s="212" t="str">
        <f>IF(B567="Лікар-педіатр",Законод!$J$17,IF(B567="Лікар загальної практики - сімейний лікар",Законод!$J$21,IF(B567="Лікар-терапевт",Законод!$J$25,"х")))</f>
        <v>х</v>
      </c>
      <c r="G578" s="777" t="s">
        <v>158</v>
      </c>
      <c r="H578" s="777"/>
      <c r="I578" s="777"/>
      <c r="J578" s="777"/>
      <c r="K578" s="777"/>
      <c r="L578" s="169">
        <f>IF($B$567="Лікар загальної практики - сімейний лікар",IF(L571&gt;=Законод!$J$22,'01_Доходи'!L571-('01_Доходи'!L572+'01_Доходи'!L573+'01_Доходи'!L574+'01_Доходи'!L575+'01_Доходи'!L576+'01_Доходи'!L577),0),IF($B$567="Лікар-педіатр",IF(L571&gt;=Законод!$J$18,'01_Доходи'!L571-('01_Доходи'!L572+'01_Доходи'!L573+'01_Доходи'!L574+'01_Доходи'!L575+'01_Доходи'!L576+'01_Доходи'!L577),0),IF($B$567="Лікар-терапевт",IF('01_Доходи'!L571&gt;=Законод!$J$26,L571-Законод!$I$27,0),0)))</f>
        <v>0</v>
      </c>
      <c r="M578" s="767"/>
      <c r="N578" s="777" t="s">
        <v>158</v>
      </c>
      <c r="O578" s="777"/>
      <c r="P578" s="777"/>
      <c r="Q578" s="777"/>
      <c r="R578" s="777"/>
      <c r="S578" s="169">
        <f>IF($B$567="Лікар загальної практики - сімейний лікар",IF(S571&gt;=Законод!$J$22,'01_Доходи'!S571-('01_Доходи'!S572+'01_Доходи'!S573+'01_Доходи'!S574+'01_Доходи'!S575+'01_Доходи'!S576+'01_Доходи'!S577),0),IF($B$567="Лікар-педіатр",IF(S571&gt;=Законод!$J$18,'01_Доходи'!S571-('01_Доходи'!S572+'01_Доходи'!S573+'01_Доходи'!S574+'01_Доходи'!S575+'01_Доходи'!S576+'01_Доходи'!S577),0),IF($B$567="Лікар-терапевт",IF('01_Доходи'!S571&gt;=Законод!$J$26,S571-Законод!$I$27,0),0)))</f>
        <v>0</v>
      </c>
      <c r="T578" s="767"/>
      <c r="U578" s="777" t="s">
        <v>158</v>
      </c>
      <c r="V578" s="777"/>
      <c r="W578" s="777"/>
      <c r="X578" s="777"/>
      <c r="Y578" s="777"/>
      <c r="Z578" s="169">
        <f>IF($B$567="Лікар загальної практики - сімейний лікар",IF(Z571&gt;=Законод!$J$22,'01_Доходи'!Z571-('01_Доходи'!Z572+'01_Доходи'!Z573+'01_Доходи'!Z574+'01_Доходи'!Z575+'01_Доходи'!Z576+'01_Доходи'!Z577),0),IF($B$567="Лікар-педіатр",IF(Z571&gt;=Законод!$J$18,'01_Доходи'!Z571-('01_Доходи'!Z572+'01_Доходи'!Z573+'01_Доходи'!Z574+'01_Доходи'!Z575+'01_Доходи'!Z576+'01_Доходи'!Z577),0),IF($B$567="Лікар-терапевт",IF('01_Доходи'!Z571&gt;=Законод!$J$26,Z571-Законод!$I$27,0),0)))</f>
        <v>0</v>
      </c>
      <c r="AA578" s="767"/>
      <c r="AB578" s="777" t="s">
        <v>158</v>
      </c>
      <c r="AC578" s="777"/>
      <c r="AD578" s="777"/>
      <c r="AE578" s="777"/>
      <c r="AF578" s="777"/>
      <c r="AG578" s="169">
        <f>IF($B$567="Лікар загальної практики - сімейний лікар",IF(AG571&gt;=Законод!$J$22,'01_Доходи'!AG571-('01_Доходи'!AG572+'01_Доходи'!AG573+'01_Доходи'!AG574+'01_Доходи'!AG575+'01_Доходи'!AG576+'01_Доходи'!AG577),0),IF($B$567="Лікар-педіатр",IF(AG571&gt;=Законод!$J$18,'01_Доходи'!AG571-('01_Доходи'!AG572+'01_Доходи'!AG573+'01_Доходи'!AG574+'01_Доходи'!AG575+'01_Доходи'!AG576+'01_Доходи'!AG577),0),IF($B$567="Лікар-терапевт",IF('01_Доходи'!AG571&gt;=Законод!$J$26,AG571-Законод!$I$27,0),0)))</f>
        <v>0</v>
      </c>
      <c r="AH578" s="767"/>
      <c r="AI578" s="188"/>
      <c r="AJ578" s="772"/>
      <c r="AK578" s="775"/>
      <c r="AL578" s="775"/>
      <c r="AM578" s="759"/>
      <c r="AN578" s="189">
        <f>IF(B567="Лікар загальної практики - сімейний лікар",L578*Законод!$C$9/4*Законод!$J$16,IF(B567="Лікар-педіатр",L578*Законод!$C$9/4*Законод!$J$16,IF(B567="Лікар-терапевт",L578*Законод!$C$9/4*Законод!$J$16,0)))</f>
        <v>0</v>
      </c>
      <c r="AO578" s="189">
        <f>IF(B567="Лікар загальної практики - сімейний лікар",S578*Законод!$C$9/4*Законод!$J$16,IF(B567="Лікар-педіатр",S578*Законод!$C$9/4*Законод!$J$16,IF(B567="Лікар-терапевт",S578*Законод!$C$9/4*Законод!$J$16,0)))</f>
        <v>0</v>
      </c>
      <c r="AP578" s="189">
        <f>IF(B567="Лікар загальної практики - сімейний лікар",S578*Законод!$C$9/4*Законод!$J$16,IF(B567="Лікар-педіатр",S578*Законод!$C$9/4*Законод!$J$16,IF(B567="Лікар-терапевт",S578*Законод!$C$9/4*Законод!$J$16,0)))</f>
        <v>0</v>
      </c>
      <c r="AQ578" s="189">
        <f>IF(B567="Лікар загальної практики - сімейний лікар",AG578*Законод!$C$9/4*Законод!$J$16,IF(B567="Лікар-педіатр",AG578*Законод!$C$9/4*Законод!$J$16,IF(B567="Лікар-терапевт",AG578*Законод!$C$9/4*Законод!$J$16,0)))</f>
        <v>0</v>
      </c>
      <c r="AR578" s="190">
        <f t="shared" ref="AR578" si="111">SUM(AN578:AQ578)</f>
        <v>0</v>
      </c>
    </row>
    <row r="579" spans="1:44" s="220" customFormat="1" ht="23.45" hidden="1" customHeight="1" thickBot="1" x14ac:dyDescent="0.3">
      <c r="A579" s="216"/>
      <c r="B579" s="217"/>
      <c r="C579" s="217"/>
      <c r="D579" s="217"/>
      <c r="E579" s="217"/>
      <c r="F579" s="218"/>
      <c r="G579" s="219"/>
      <c r="H579" s="219"/>
      <c r="L579" s="221"/>
      <c r="S579" s="221"/>
      <c r="Z579" s="221"/>
      <c r="AG579" s="221"/>
      <c r="AM579" s="222"/>
      <c r="AR579" s="223"/>
    </row>
    <row r="580" spans="1:44" s="164" customFormat="1" ht="24.6" hidden="1" customHeight="1" x14ac:dyDescent="0.3">
      <c r="A580" s="167">
        <f>A567+1</f>
        <v>43</v>
      </c>
      <c r="B580" s="763"/>
      <c r="C580" s="764"/>
      <c r="D580" s="765"/>
      <c r="E580" s="765"/>
      <c r="F580" s="207" t="s">
        <v>422</v>
      </c>
      <c r="G580" s="169">
        <f>IF($B$580="Лікар-педіатр",G583*L580,IF($B$580="Лікар-терапевт","х",IF($B$580="Лікар загальної практики - сімейний лікар",G583*L580,0)))</f>
        <v>0</v>
      </c>
      <c r="H580" s="169">
        <f>IF($B$580="Лікар-педіатр",H583*L580,IF($B$580="Лікар-терапевт","х",IF($B$580="Лікар загальної практики - сімейний лікар",H583*L580,0)))</f>
        <v>0</v>
      </c>
      <c r="I580" s="169">
        <f>IF($B$580="Лікар-педіатр","x",IF($B$580="Лікар-терапевт",I583*L580,IF($B$580="Лікар загальної практики - сімейний лікар",I583*L580,0)))</f>
        <v>0</v>
      </c>
      <c r="J580" s="169">
        <f>IF($B$580="Лікар-педіатр","x",IF($B$580="Лікар-терапевт",J583*L580,IF($B$580="Лікар загальної практики - сімейний лікар",J583*L580,0)))</f>
        <v>0</v>
      </c>
      <c r="K580" s="169">
        <f>IF($B$580="Лікар-педіатр","x",IF($B$580="Лікар-терапевт",K583*L580,IF($B$580="Лікар загальної практики - сімейний лікар",K583*L580,0)))</f>
        <v>0</v>
      </c>
      <c r="L580" s="542"/>
      <c r="M580" s="767"/>
      <c r="N580" s="169">
        <f>IF($B$580="Лікар-педіатр",N583*S580,IF($B$580="Лікар-терапевт","х",IF($B$580="Лікар загальної практики - сімейний лікар",N583*S580,0)))</f>
        <v>0</v>
      </c>
      <c r="O580" s="169">
        <f>IF($B$580="Лікар-педіатр",O583*S580,IF($B$580="Лікар-терапевт","х",IF($B$580="Лікар загальної практики - сімейний лікар",O583*S580,0)))</f>
        <v>0</v>
      </c>
      <c r="P580" s="169">
        <f>IF($B$580="Лікар-педіатр","x",IF($B$580="Лікар-терапевт",P583*S580,IF($B$580="Лікар загальної практики - сімейний лікар",P583*S580,0)))</f>
        <v>0</v>
      </c>
      <c r="Q580" s="169">
        <f>IF($B$580="Лікар-педіатр","x",IF($B$580="Лікар-терапевт",Q583*S580,IF($B$580="Лікар загальної практики - сімейний лікар",Q583*S580,0)))</f>
        <v>0</v>
      </c>
      <c r="R580" s="169">
        <f>IF($B$580="Лікар-педіатр","x",IF($B$580="Лікар-терапевт",R583*S580,IF($B$580="Лікар загальної практики - сімейний лікар",R583*S580,0)))</f>
        <v>0</v>
      </c>
      <c r="S580" s="542"/>
      <c r="T580" s="767"/>
      <c r="U580" s="169">
        <f>IF($B$580="Лікар-педіатр",U583*Z580,IF($B$580="Лікар-терапевт","х",IF($B$580="Лікар загальної практики - сімейний лікар",U583*Z580,0)))</f>
        <v>0</v>
      </c>
      <c r="V580" s="169">
        <f>IF($B$580="Лікар-педіатр",V583*Z580,IF($B$580="Лікар-терапевт","х",IF($B$580="Лікар загальної практики - сімейний лікар",V583*Z580,0)))</f>
        <v>0</v>
      </c>
      <c r="W580" s="169">
        <f>IF($B$580="Лікар-педіатр","x",IF($B$580="Лікар-терапевт",W583*Z580,IF($B$580="Лікар загальної практики - сімейний лікар",W583*Z580,0)))</f>
        <v>0</v>
      </c>
      <c r="X580" s="169">
        <f>IF($B$580="Лікар-педіатр","x",IF($B$580="Лікар-терапевт",X583*Z580,IF($B$580="Лікар загальної практики - сімейний лікар",X583*Z580,0)))</f>
        <v>0</v>
      </c>
      <c r="Y580" s="169">
        <f>IF($B$580="Лікар-педіатр","x",IF($B$580="Лікар-терапевт",Y583*Z580,IF($B$580="Лікар загальної практики - сімейний лікар",Y583*Z580,0)))</f>
        <v>0</v>
      </c>
      <c r="Z580" s="542"/>
      <c r="AA580" s="767"/>
      <c r="AB580" s="169">
        <f>IF($B$580="Лікар-педіатр",AB583*AG580,IF($B$580="Лікар-терапевт","х",IF($B$580="Лікар загальної практики - сімейний лікар",AB583*AG580,0)))</f>
        <v>0</v>
      </c>
      <c r="AC580" s="169">
        <f>IF($B$580="Лікар-педіатр",AC583*AG580,IF($B$580="Лікар-терапевт","х",IF($B$580="Лікар загальної практики - сімейний лікар",AC583*AG580,0)))</f>
        <v>0</v>
      </c>
      <c r="AD580" s="169">
        <f>IF($B$580="Лікар-педіатр","x",IF($B$580="Лікар-терапевт",AD583*AG580,IF($B$580="Лікар загальної практики - сімейний лікар",AD583*AG580,0)))</f>
        <v>0</v>
      </c>
      <c r="AE580" s="169">
        <f>IF($B$580="Лікар-педіатр","x",IF($B$580="Лікар-терапевт",AE583*AG580,IF($B$580="Лікар загальної практики - сімейний лікар",AE583*AG580,0)))</f>
        <v>0</v>
      </c>
      <c r="AF580" s="169">
        <f>IF($B$580="Лікар-педіатр","x",IF($B$580="Лікар-терапевт",AF583*AG580,IF($B$580="Лікар загальної практики - сімейний лікар",AF583*AG580,0)))</f>
        <v>0</v>
      </c>
      <c r="AG580" s="542"/>
      <c r="AH580" s="767"/>
      <c r="AI580" s="525">
        <f>A580</f>
        <v>43</v>
      </c>
      <c r="AJ580" s="770">
        <f>B580</f>
        <v>0</v>
      </c>
      <c r="AK580" s="773">
        <f>C580</f>
        <v>0</v>
      </c>
      <c r="AL580" s="773">
        <f>D580</f>
        <v>0</v>
      </c>
      <c r="AM580" s="760" t="s">
        <v>568</v>
      </c>
      <c r="AN580" s="778">
        <f>SUM(AN585:AN591)</f>
        <v>0</v>
      </c>
      <c r="AO580" s="778">
        <f>SUM(AO585:AO591)</f>
        <v>0</v>
      </c>
      <c r="AP580" s="778">
        <f>SUM(AP585:AP591)</f>
        <v>0</v>
      </c>
      <c r="AQ580" s="778">
        <f>SUM(AQ585:AQ591)</f>
        <v>0</v>
      </c>
      <c r="AR580" s="781">
        <f>SUM(AN580:AQ584)</f>
        <v>0</v>
      </c>
    </row>
    <row r="581" spans="1:44" s="52" customFormat="1" ht="28.15" hidden="1" customHeight="1" x14ac:dyDescent="0.25">
      <c r="A581" s="170"/>
      <c r="B581" s="763"/>
      <c r="C581" s="764"/>
      <c r="D581" s="765"/>
      <c r="E581" s="765"/>
      <c r="F581" s="207" t="s">
        <v>423</v>
      </c>
      <c r="G581" s="169">
        <f>IF($B$580="Лікар-педіатр",G583*L581,IF($B$580="Лікар-терапевт","х",IF($B$580="Лікар загальної практики - сімейний лікар",G583*L581,0)))</f>
        <v>0</v>
      </c>
      <c r="H581" s="169">
        <f>IF($B$580="Лікар-педіатр",H583*L581,IF($B$580="Лікар-терапевт","х",IF($B$580="Лікар загальної практики - сімейний лікар",H583*L581,0)))</f>
        <v>0</v>
      </c>
      <c r="I581" s="169">
        <f>IF($B$580="Лікар-педіатр","x",IF($B$580="Лікар-терапевт",I583*L581,IF($B$580="Лікар загальної практики - сімейний лікар",I583*L581,0)))</f>
        <v>0</v>
      </c>
      <c r="J581" s="169">
        <f>IF($B$580="Лікар-педіатр","x",IF($B$580="Лікар-терапевт",J583*L581,IF($B$580="Лікар загальної практики - сімейний лікар",J583*L581,0)))</f>
        <v>0</v>
      </c>
      <c r="K581" s="169">
        <f>IF($B$580="Лікар-педіатр","x",IF($B$580="Лікар-терапевт",K583*L581,IF($B$580="Лікар загальної практики - сімейний лікар",K583*L581,0)))</f>
        <v>0</v>
      </c>
      <c r="L581" s="542"/>
      <c r="M581" s="767"/>
      <c r="N581" s="169">
        <f>IF($B$580="Лікар-педіатр",N583*S581,IF($B$580="Лікар-терапевт","х",IF($B$580="Лікар загальної практики - сімейний лікар",N583*S581,0)))</f>
        <v>0</v>
      </c>
      <c r="O581" s="169">
        <f>IF($B$580="Лікар-педіатр",O583*S581,IF($B$580="Лікар-терапевт","х",IF($B$580="Лікар загальної практики - сімейний лікар",O583*S581,0)))</f>
        <v>0</v>
      </c>
      <c r="P581" s="169">
        <f>IF($B$580="Лікар-педіатр","x",IF($B$580="Лікар-терапевт",P583*S581,IF($B$580="Лікар загальної практики - сімейний лікар",P583*S581,0)))</f>
        <v>0</v>
      </c>
      <c r="Q581" s="169">
        <f>IF($B$580="Лікар-педіатр","x",IF($B$580="Лікар-терапевт",Q583*S581,IF($B$580="Лікар загальної практики - сімейний лікар",Q583*S581,0)))</f>
        <v>0</v>
      </c>
      <c r="R581" s="169">
        <f>IF($B$580="Лікар-педіатр","x",IF($B$580="Лікар-терапевт",R583*S581,IF($B$580="Лікар загальної практики - сімейний лікар",R583*S581,0)))</f>
        <v>0</v>
      </c>
      <c r="S581" s="542"/>
      <c r="T581" s="767"/>
      <c r="U581" s="169">
        <f>IF($B$580="Лікар-педіатр",U583*Z581,IF($B$580="Лікар-терапевт","х",IF($B$580="Лікар загальної практики - сімейний лікар",U583*Z581,0)))</f>
        <v>0</v>
      </c>
      <c r="V581" s="169">
        <f>IF($B$580="Лікар-педіатр",V583*Z581,IF($B$580="Лікар-терапевт","х",IF($B$580="Лікар загальної практики - сімейний лікар",V583*Z581,0)))</f>
        <v>0</v>
      </c>
      <c r="W581" s="169">
        <f>IF($B$580="Лікар-педіатр","x",IF($B$580="Лікар-терапевт",W583*Z581,IF($B$580="Лікар загальної практики - сімейний лікар",W583*Z581,0)))</f>
        <v>0</v>
      </c>
      <c r="X581" s="169">
        <f>IF($B$580="Лікар-педіатр","x",IF($B$580="Лікар-терапевт",X583*Z581,IF($B$580="Лікар загальної практики - сімейний лікар",X583*Z581,0)))</f>
        <v>0</v>
      </c>
      <c r="Y581" s="169">
        <f>IF($B$580="Лікар-педіатр","x",IF($B$580="Лікар-терапевт",Y583*Z581,IF($B$580="Лікар загальної практики - сімейний лікар",Y583*Z581,0)))</f>
        <v>0</v>
      </c>
      <c r="Z581" s="542"/>
      <c r="AA581" s="767"/>
      <c r="AB581" s="169">
        <f>IF($B$580="Лікар-педіатр",AB583*AG581,IF($B$580="Лікар-терапевт","х",IF($B$580="Лікар загальної практики - сімейний лікар",AB583*AG581,0)))</f>
        <v>0</v>
      </c>
      <c r="AC581" s="169">
        <f>IF($B$580="Лікар-педіатр",AC583*AG581,IF($B$580="Лікар-терапевт","х",IF($B$580="Лікар загальної практики - сімейний лікар",AC583*AG581,0)))</f>
        <v>0</v>
      </c>
      <c r="AD581" s="169">
        <f>IF($B$580="Лікар-педіатр","x",IF($B$580="Лікар-терапевт",AD583*AG581,IF($B$580="Лікар загальної практики - сімейний лікар",AD583*AG581,0)))</f>
        <v>0</v>
      </c>
      <c r="AE581" s="169">
        <f>IF($B$580="Лікар-педіатр","x",IF($B$580="Лікар-терапевт",AE583*AG581,IF($B$580="Лікар загальної практики - сімейний лікар",AE583*AG581,0)))</f>
        <v>0</v>
      </c>
      <c r="AF581" s="169">
        <f>IF($B$580="Лікар-педіатр","x",IF($B$580="Лікар-терапевт",AF583*AG581,IF($B$580="Лікар загальної практики - сімейний лікар",AF583*AG581,0)))</f>
        <v>0</v>
      </c>
      <c r="AG581" s="542"/>
      <c r="AH581" s="767"/>
      <c r="AI581" s="171"/>
      <c r="AJ581" s="771"/>
      <c r="AK581" s="774"/>
      <c r="AL581" s="774"/>
      <c r="AM581" s="761"/>
      <c r="AN581" s="779"/>
      <c r="AO581" s="779"/>
      <c r="AP581" s="779"/>
      <c r="AQ581" s="779"/>
      <c r="AR581" s="782"/>
    </row>
    <row r="582" spans="1:44" s="92" customFormat="1" ht="31.15" hidden="1" customHeight="1" x14ac:dyDescent="0.25">
      <c r="A582" s="213"/>
      <c r="B582" s="763"/>
      <c r="C582" s="764"/>
      <c r="D582" s="765"/>
      <c r="E582" s="765"/>
      <c r="F582" s="214" t="s">
        <v>424</v>
      </c>
      <c r="G582" s="172">
        <f>IF(B580="Лікар загальної практики - сімейний лікар"," ",IF(B580="Лікар-педіатр"," ",IF(B580="Лікар-терапевт","х",0)))</f>
        <v>0</v>
      </c>
      <c r="H582" s="172">
        <f>IF(B580="Лікар загальної практики - сімейний лікар"," ",IF(B580="Лікар-педіатр"," ",IF(B580="Лікар-терапевт","х",0)))</f>
        <v>0</v>
      </c>
      <c r="I582" s="172">
        <f>IF(B580="Лікар загальної практики - сімейний лікар"," ",IF(B580="Лікар-педіатр","х",IF(B580="Лікар-терапевт"," ",0)))</f>
        <v>0</v>
      </c>
      <c r="J582" s="172">
        <f>IF(B580="Лікар загальної практики - сімейний лікар"," ",IF(B580="Лікар-педіатр","х",IF(B580="Лікар-терапевт"," ",0)))</f>
        <v>0</v>
      </c>
      <c r="K582" s="172">
        <f>IF(B580="Лікар загальної практики - сімейний лікар"," ",IF(B580="Лікар-педіатр","х",IF(B580="Лікар-терапевт"," ",0)))</f>
        <v>0</v>
      </c>
      <c r="L582" s="173">
        <f>SUM(G582:K582)</f>
        <v>0</v>
      </c>
      <c r="M582" s="767"/>
      <c r="N582" s="172">
        <f>IF(B580="Лікар загальної практики - сімейний лікар"," ",IF(B580="Лікар-педіатр"," ",IF(B580="Лікар-терапевт","х",0)))</f>
        <v>0</v>
      </c>
      <c r="O582" s="172">
        <f>IF(B580="Лікар загальної практики - сімейний лікар"," ",IF(B580="Лікар-педіатр"," ",IF(B580="Лікар-терапевт","х",0)))</f>
        <v>0</v>
      </c>
      <c r="P582" s="172">
        <f>IF(B580="Лікар загальної практики - сімейний лікар"," ",IF(B580="Лікар-педіатр","х",IF(B580="Лікар-терапевт"," ",0)))</f>
        <v>0</v>
      </c>
      <c r="Q582" s="172">
        <f>IF(B580="Лікар загальної практики - сімейний лікар"," ",IF(B580="Лікар-педіатр","х",IF(B580="Лікар-терапевт"," ",0)))</f>
        <v>0</v>
      </c>
      <c r="R582" s="172">
        <f>IF(B580="Лікар загальної практики - сімейний лікар"," ",IF(B580="Лікар-педіатр","х",IF(B580="Лікар-терапевт"," ",0)))</f>
        <v>0</v>
      </c>
      <c r="S582" s="173">
        <f>SUM(N582:R582)</f>
        <v>0</v>
      </c>
      <c r="T582" s="767"/>
      <c r="U582" s="172">
        <f>IF(B580="Лікар загальної практики - сімейний лікар"," ",IF(B580="Лікар-педіатр"," ",IF(B580="Лікар-терапевт","х",0)))</f>
        <v>0</v>
      </c>
      <c r="V582" s="172">
        <f>IF(B580="Лікар загальної практики - сімейний лікар"," ",IF(B580="Лікар-педіатр"," ",IF(B580="Лікар-терапевт","х",0)))</f>
        <v>0</v>
      </c>
      <c r="W582" s="172">
        <f>IF(B580="Лікар загальної практики - сімейний лікар"," ",IF(B580="Лікар-педіатр","х",IF(B580="Лікар-терапевт"," ",0)))</f>
        <v>0</v>
      </c>
      <c r="X582" s="172">
        <f>IF(B580="Лікар загальної практики - сімейний лікар"," ",IF(B580="Лікар-педіатр","х",IF(B580="Лікар-терапевт"," ",0)))</f>
        <v>0</v>
      </c>
      <c r="Y582" s="172">
        <f>IF(B580="Лікар загальної практики - сімейний лікар"," ",IF(B580="Лікар-педіатр","х",IF(B580="Лікар-терапевт"," ",0)))</f>
        <v>0</v>
      </c>
      <c r="Z582" s="173">
        <f>SUM(U582:Y582)</f>
        <v>0</v>
      </c>
      <c r="AA582" s="767"/>
      <c r="AB582" s="172">
        <f>IF(B580="Лікар загальної практики - сімейний лікар"," ",IF(B580="Лікар-педіатр"," ",IF(B580="Лікар-терапевт","х",0)))</f>
        <v>0</v>
      </c>
      <c r="AC582" s="172">
        <f>IF(B580="Лікар загальної практики - сімейний лікар"," ",IF(B580="Лікар-педіатр"," ",IF(B580="Лікар-терапевт","х",0)))</f>
        <v>0</v>
      </c>
      <c r="AD582" s="172">
        <f>IF(B580="Лікар загальної практики - сімейний лікар"," ",IF(B580="Лікар-педіатр","х",IF(B580="Лікар-терапевт"," ",0)))</f>
        <v>0</v>
      </c>
      <c r="AE582" s="172">
        <f>IF(B580="Лікар загальної практики - сімейний лікар"," ",IF(B580="Лікар-педіатр","х",IF(B580="Лікар-терапевт"," ",0)))</f>
        <v>0</v>
      </c>
      <c r="AF582" s="172">
        <f>IF(B580="Лікар загальної практики - сімейний лікар"," ",IF(B580="Лікар-педіатр","х",IF(B580="Лікар-терапевт"," ",0)))</f>
        <v>0</v>
      </c>
      <c r="AG582" s="173">
        <f>SUM(AB582:AF582)</f>
        <v>0</v>
      </c>
      <c r="AH582" s="767"/>
      <c r="AI582" s="215"/>
      <c r="AJ582" s="771"/>
      <c r="AK582" s="774"/>
      <c r="AL582" s="774"/>
      <c r="AM582" s="761"/>
      <c r="AN582" s="779"/>
      <c r="AO582" s="779"/>
      <c r="AP582" s="779"/>
      <c r="AQ582" s="779"/>
      <c r="AR582" s="782"/>
    </row>
    <row r="583" spans="1:44" s="52" customFormat="1" ht="31.9" hidden="1" customHeight="1" thickBot="1" x14ac:dyDescent="0.3">
      <c r="A583" s="170"/>
      <c r="B583" s="763"/>
      <c r="C583" s="764"/>
      <c r="D583" s="765"/>
      <c r="E583" s="765"/>
      <c r="F583" s="209" t="s">
        <v>161</v>
      </c>
      <c r="G583" s="176">
        <f>IF($B$580="Лікар-педіатр",G582/L582,IF($B$580="Лікар-терапевт","х",IF($B$580="Лікар загальної практики - сімейний лікар",G582/L582,0)))</f>
        <v>0</v>
      </c>
      <c r="H583" s="176">
        <f>IF($B$580="Лікар-педіатр",H582/L582,IF($B$580="Лікар-терапевт","х",IF($B$580="Лікар загальної практики - сімейний лікар",H582/L582,0)))</f>
        <v>0</v>
      </c>
      <c r="I583" s="176">
        <f>IF($B$580="Лікар-педіатр","x",IF($B$580="Лікар-терапевт",I582/L582,IF($B$580="Лікар загальної практики - сімейний лікар",I582/L582,0)))</f>
        <v>0</v>
      </c>
      <c r="J583" s="176">
        <f>IF($B$580="Лікар-педіатр","x",IF($B$580="Лікар-терапевт",J582/L582,IF($B$580="Лікар загальної практики - сімейний лікар",J582/L582,0)))</f>
        <v>0</v>
      </c>
      <c r="K583" s="176">
        <f>IF($B$580="Лікар-педіатр","x",IF($B$580="Лікар-терапевт",K582/L582,IF($B$580="Лікар загальної практики - сімейний лікар",K582/L582,0)))</f>
        <v>0</v>
      </c>
      <c r="L583" s="176">
        <f>SUM(G583:K583)</f>
        <v>0</v>
      </c>
      <c r="M583" s="767"/>
      <c r="N583" s="176">
        <f>IF($B$580="Лікар-педіатр",N582/S582,IF($B$580="Лікар-терапевт","х",IF($B$580="Лікар загальної практики - сімейний лікар",N582/S582,0)))</f>
        <v>0</v>
      </c>
      <c r="O583" s="176">
        <f>IF($B$580="Лікар-педіатр",O582/S582,IF($B$580="Лікар-терапевт","х",IF($B$580="Лікар загальної практики - сімейний лікар",O582/S582,0)))</f>
        <v>0</v>
      </c>
      <c r="P583" s="176">
        <f>IF($B$580="Лікар-педіатр","x",IF($B$580="Лікар-терапевт",P582/S582,IF($B$580="Лікар загальної практики - сімейний лікар",P582/S582,0)))</f>
        <v>0</v>
      </c>
      <c r="Q583" s="176">
        <f>IF($B$580="Лікар-педіатр","x",IF($B$580="Лікар-терапевт",Q582/S582,IF($B$580="Лікар загальної практики - сімейний лікар",Q582/S582,0)))</f>
        <v>0</v>
      </c>
      <c r="R583" s="176">
        <f>IF($B$580="Лікар-педіатр","x",IF($B$580="Лікар-терапевт",R582/S582,IF($B$580="Лікар загальної практики - сімейний лікар",R582/S582,0)))</f>
        <v>0</v>
      </c>
      <c r="S583" s="176">
        <f>SUM(N583:R583)</f>
        <v>0</v>
      </c>
      <c r="T583" s="767"/>
      <c r="U583" s="176">
        <f>IF($B$580="Лікар-педіатр",U582/Z582,IF($B$580="Лікар-терапевт","х",IF($B$580="Лікар загальної практики - сімейний лікар",U582/Z582,0)))</f>
        <v>0</v>
      </c>
      <c r="V583" s="176">
        <f>IF($B$580="Лікар-педіатр",V582/Z582,IF($B$580="Лікар-терапевт","х",IF($B$580="Лікар загальної практики - сімейний лікар",V582/Z582,0)))</f>
        <v>0</v>
      </c>
      <c r="W583" s="176">
        <f>IF($B$580="Лікар-педіатр","x",IF($B$580="Лікар-терапевт",W582/Z582,IF($B$580="Лікар загальної практики - сімейний лікар",W582/Z582,0)))</f>
        <v>0</v>
      </c>
      <c r="X583" s="176">
        <f>IF($B$580="Лікар-педіатр","x",IF($B$580="Лікар-терапевт",X582/Z582,IF($B$580="Лікар загальної практики - сімейний лікар",X582/Z582,0)))</f>
        <v>0</v>
      </c>
      <c r="Y583" s="176">
        <f>IF($B$580="Лікар-педіатр","x",IF($B$580="Лікар-терапевт",Y582/Z582,IF($B$580="Лікар загальної практики - сімейний лікар",Y582/Z582,0)))</f>
        <v>0</v>
      </c>
      <c r="Z583" s="176">
        <f>SUM(U583:Y583)</f>
        <v>0</v>
      </c>
      <c r="AA583" s="767"/>
      <c r="AB583" s="176">
        <f>IF($B$580="Лікар-педіатр",AB582/AG582,IF($B$580="Лікар-терапевт","х",IF($B$580="Лікар загальної практики - сімейний лікар",AB582/AG582,0)))</f>
        <v>0</v>
      </c>
      <c r="AC583" s="176">
        <f>IF($B$580="Лікар-педіатр",AC582/AG582,IF($B$580="Лікар-терапевт","х",IF($B$580="Лікар загальної практики - сімейний лікар",AC582/AG582,0)))</f>
        <v>0</v>
      </c>
      <c r="AD583" s="176">
        <f>IF($B$580="Лікар-педіатр","x",IF($B$580="Лікар-терапевт",AD582/AG582,IF($B$580="Лікар загальної практики - сімейний лікар",AD582/AG582,0)))</f>
        <v>0</v>
      </c>
      <c r="AE583" s="176">
        <f>IF($B$580="Лікар-педіатр","x",IF($B$580="Лікар-терапевт",AE582/AG582,IF($B$580="Лікар загальної практики - сімейний лікар",AE582/AG582,0)))</f>
        <v>0</v>
      </c>
      <c r="AF583" s="176">
        <f>IF($B$580="Лікар-педіатр","x",IF($B$580="Лікар-терапевт",AF582/AG582,IF($B$580="Лікар загальної практики - сімейний лікар",AF582/AG582,0)))</f>
        <v>0</v>
      </c>
      <c r="AG583" s="176">
        <f>SUM(AB583:AF583)</f>
        <v>0</v>
      </c>
      <c r="AH583" s="767"/>
      <c r="AI583" s="174"/>
      <c r="AJ583" s="771"/>
      <c r="AK583" s="774"/>
      <c r="AL583" s="774"/>
      <c r="AM583" s="761"/>
      <c r="AN583" s="779"/>
      <c r="AO583" s="779"/>
      <c r="AP583" s="779"/>
      <c r="AQ583" s="779"/>
      <c r="AR583" s="782"/>
    </row>
    <row r="584" spans="1:44" s="52" customFormat="1" ht="45" hidden="1" customHeight="1" thickBot="1" x14ac:dyDescent="0.3">
      <c r="A584" s="170"/>
      <c r="B584" s="763"/>
      <c r="C584" s="764"/>
      <c r="D584" s="765"/>
      <c r="E584" s="766"/>
      <c r="F584" s="177" t="s">
        <v>425</v>
      </c>
      <c r="G584" s="178">
        <f>IF($B$580="Лікар загальної практики - сімейний лікар",AVERAGE(G580:G582),IF($B$580="Лікар-педіатр",AVERAGE(G580:G582),IF($B$580="Лікар-терапевт","х",0)))</f>
        <v>0</v>
      </c>
      <c r="H584" s="178">
        <f>IF($B$580="Лікар загальної практики - сімейний лікар",AVERAGE(H580:H582),IF($B$580="Лікар-педіатр",AVERAGE(H580:H582),IF($B$580="Лікар-терапевт","х",0)))</f>
        <v>0</v>
      </c>
      <c r="I584" s="178">
        <f>IF($B$580="Лікар загальної практики - сімейний лікар",AVERAGE(I580:I582),IF($B$580="Лікар-педіатр","x",IF($B$580="Лікар-терапевт",AVERAGE(I580:I582),0)))</f>
        <v>0</v>
      </c>
      <c r="J584" s="178">
        <f>IF($B$580="Лікар загальної практики - сімейний лікар",AVERAGE(J580:J582),IF($B$580="Лікар-педіатр","x",IF($B$580="Лікар-терапевт",AVERAGE(J580:J582),0)))</f>
        <v>0</v>
      </c>
      <c r="K584" s="178">
        <f>IF($B$580="Лікар загальної практики - сімейний лікар",AVERAGE(K580:K582),IF($B$580="Лікар-педіатр","x",IF($B$580="Лікар-терапевт",AVERAGE(K580:K582),0)))</f>
        <v>0</v>
      </c>
      <c r="L584" s="179">
        <f>SUM(G584:K584)</f>
        <v>0</v>
      </c>
      <c r="M584" s="768"/>
      <c r="N584" s="178">
        <f>IF($B$580="Лікар загальної практики - сімейний лікар",AVERAGE(N580:N582),IF($B$580="Лікар-педіатр",AVERAGE(N580:N582),IF($B$580="Лікар-терапевт","х",0)))</f>
        <v>0</v>
      </c>
      <c r="O584" s="178">
        <f>IF($B$580="Лікар загальної практики - сімейний лікар",AVERAGE(O580:O582),IF($B$580="Лікар-педіатр",AVERAGE(O580:O582),IF($B$580="Лікар-терапевт","х",0)))</f>
        <v>0</v>
      </c>
      <c r="P584" s="178">
        <f>IF($B$580="Лікар загальної практики - сімейний лікар",AVERAGE(P580:P582),IF($B$580="Лікар-педіатр","x",IF($B$580="Лікар-терапевт",AVERAGE(P580:P582),0)))</f>
        <v>0</v>
      </c>
      <c r="Q584" s="178">
        <f>IF($B$580="Лікар загальної практики - сімейний лікар",AVERAGE(Q580:Q582),IF($B$580="Лікар-педіатр","x",IF($B$580="Лікар-терапевт",AVERAGE(Q580:Q582),0)))</f>
        <v>0</v>
      </c>
      <c r="R584" s="178">
        <f>IF($B$580="Лікар загальної практики - сімейний лікар",AVERAGE(R580:R582),IF($B$580="Лікар-педіатр","x",IF($B$580="Лікар-терапевт",AVERAGE(R580:R582),0)))</f>
        <v>0</v>
      </c>
      <c r="S584" s="179">
        <f>SUM(N584:R584)</f>
        <v>0</v>
      </c>
      <c r="T584" s="768"/>
      <c r="U584" s="178">
        <f>IF($B$580="Лікар загальної практики - сімейний лікар",AVERAGE(U580:U582),IF($B$580="Лікар-педіатр",AVERAGE(U580:U582),IF($B$580="Лікар-терапевт","х",0)))</f>
        <v>0</v>
      </c>
      <c r="V584" s="178">
        <f>IF($B$580="Лікар загальної практики - сімейний лікар",AVERAGE(V580:V582),IF($B$580="Лікар-педіатр",AVERAGE(V580:V582),IF($B$580="Лікар-терапевт","х",0)))</f>
        <v>0</v>
      </c>
      <c r="W584" s="178">
        <f>IF($B$580="Лікар загальної практики - сімейний лікар",AVERAGE(W580:W582),IF($B$580="Лікар-педіатр","x",IF($B$580="Лікар-терапевт",AVERAGE(W580:W582),0)))</f>
        <v>0</v>
      </c>
      <c r="X584" s="178">
        <f>IF($B$580="Лікар загальної практики - сімейний лікар",AVERAGE(X580:X582),IF($B$580="Лікар-педіатр","x",IF($B$580="Лікар-терапевт",AVERAGE(X580:X582),0)))</f>
        <v>0</v>
      </c>
      <c r="Y584" s="178">
        <f>IF($B$580="Лікар загальної практики - сімейний лікар",AVERAGE(Y580:Y582),IF($B$580="Лікар-педіатр","x",IF($B$580="Лікар-терапевт",AVERAGE(Y580:Y582),0)))</f>
        <v>0</v>
      </c>
      <c r="Z584" s="179">
        <f>SUM(U584:Y584)</f>
        <v>0</v>
      </c>
      <c r="AA584" s="768"/>
      <c r="AB584" s="178">
        <f>IF($B$580="Лікар загальної практики - сімейний лікар",AVERAGE(AB580:AB582),IF($B$580="Лікар-педіатр",AVERAGE(AB580:AB582),IF($B$580="Лікар-терапевт","х",0)))</f>
        <v>0</v>
      </c>
      <c r="AC584" s="178">
        <f>IF($B$580="Лікар загальної практики - сімейний лікар",AVERAGE(AC580:AC582),IF($B$580="Лікар-педіатр",AVERAGE(AC580:AC582),IF($B$580="Лікар-терапевт","х",0)))</f>
        <v>0</v>
      </c>
      <c r="AD584" s="178">
        <f>IF($B$580="Лікар загальної практики - сімейний лікар",AVERAGE(AD580:AD582),IF($B$580="Лікар-педіатр","x",IF($B$580="Лікар-терапевт",AVERAGE(AD580:AD582),0)))</f>
        <v>0</v>
      </c>
      <c r="AE584" s="178">
        <f>IF($B$580="Лікар загальної практики - сімейний лікар",AVERAGE(AE580:AE582),IF($B$580="Лікар-педіатр","x",IF($B$580="Лікар-терапевт",AVERAGE(AE580:AE582),0)))</f>
        <v>0</v>
      </c>
      <c r="AF584" s="178">
        <f>IF($B$580="Лікар загальної практики - сімейний лікар",AVERAGE(AF580:AF582),IF($B$580="Лікар-педіатр","x",IF($B$580="Лікар-терапевт",AVERAGE(AF580:AF582),0)))</f>
        <v>0</v>
      </c>
      <c r="AG584" s="179">
        <f>SUM(AB584:AF584)</f>
        <v>0</v>
      </c>
      <c r="AH584" s="769"/>
      <c r="AI584" s="174"/>
      <c r="AJ584" s="771"/>
      <c r="AK584" s="774"/>
      <c r="AL584" s="774"/>
      <c r="AM584" s="762"/>
      <c r="AN584" s="780"/>
      <c r="AO584" s="780"/>
      <c r="AP584" s="780"/>
      <c r="AQ584" s="780"/>
      <c r="AR584" s="783"/>
    </row>
    <row r="585" spans="1:44" s="52" customFormat="1" ht="40.5" hidden="1" x14ac:dyDescent="0.25">
      <c r="A585" s="170"/>
      <c r="B585" s="763"/>
      <c r="C585" s="764"/>
      <c r="D585" s="765"/>
      <c r="E585" s="765"/>
      <c r="F585" s="210" t="str">
        <f>IF(B580="Лікар-педіатр",Законод!$C$17,IF(B580="Лікар загальної практики - сімейний лікар",Законод!$C$21,IF(B580="Лікар-терапевт",Законод!$C$25,"х")))</f>
        <v>х</v>
      </c>
      <c r="G585" s="181">
        <f>IF($B$580="Лікар загальної практики - сімейний лікар",IF(L584&lt;=Законод!$C$22,G584,Законод!$C$22*'01_Доходи'!G583),IF($B$580="Лікар-педіатр",IF(L584&lt;=Законод!$C$18,G584,Законод!$C$18*'01_Доходи'!G583),IF($B$580="Лікар-терапевт","x",0)))</f>
        <v>0</v>
      </c>
      <c r="H585" s="181">
        <f>IF($B$580="Лікар загальної практики - сімейний лікар",IF(L584&lt;=Законод!$C$22,H584,Законод!$C$22*'01_Доходи'!H583),IF($B$580="Лікар-педіатр",IF(L584&lt;=Законод!$C$18,H584,Законод!$C$18*'01_Доходи'!H583),IF($B$580="Лікар-терапевт","x",0)))</f>
        <v>0</v>
      </c>
      <c r="I585" s="181">
        <f>IF($B$580="Лікар загальної практики - сімейний лікар",IF(L584&lt;=Законод!$C$22,I584,Законод!$C$22*'01_Доходи'!I583),IF($B$580="Лікар-педіатр","x",IF($B$580="Лікар-терапевт",IF(L584&lt;=Законод!$C$26,I584,Законод!$C$26*'01_Доходи'!I583),0)))</f>
        <v>0</v>
      </c>
      <c r="J585" s="181">
        <f>IF($B$580="Лікар загальної практики - сімейний лікар",IF(L584&lt;=Законод!$C$22,J584,Законод!$C$22*'01_Доходи'!J583),IF($B$580="Лікар-педіатр","x",IF($B$580="Лікар-терапевт",IF(L584&lt;=Законод!$C$26,J584,Законод!$C$26*'01_Доходи'!J583),0)))</f>
        <v>0</v>
      </c>
      <c r="K585" s="181">
        <f>IF($B$580="Лікар загальної практики - сімейний лікар",IF(L584&lt;=Законод!$C$22,K584,Законод!$C$22*'01_Доходи'!K583),IF($B$580="Лікар-педіатр","x",IF($B$580="Лікар-терапевт",IF(L584&lt;=Законод!$C$26,K584,Законод!$C$26*'01_Доходи'!K583),0)))</f>
        <v>0</v>
      </c>
      <c r="L585" s="182">
        <f>SUM(G585:K585)</f>
        <v>0</v>
      </c>
      <c r="M585" s="767"/>
      <c r="N585" s="181">
        <f>IF($B$580="Лікар загальної практики - сімейний лікар",IF(S584&lt;=Законод!$C$22,N584,Законод!$C$22*'01_Доходи'!N583),IF($B$580="Лікар-педіатр",IF(S584&lt;=Законод!$C$18,N584,Законод!$C$18*'01_Доходи'!N583),IF($B$580="Лікар-терапевт","x",0)))</f>
        <v>0</v>
      </c>
      <c r="O585" s="181">
        <f>IF($B$580="Лікар загальної практики - сімейний лікар",IF(S584&lt;=Законод!$C$22,O584,Законод!$C$22*'01_Доходи'!O583),IF($B$580="Лікар-педіатр",IF(S584&lt;=Законод!$C$18,O584,Законод!$C$18*'01_Доходи'!O583),IF($B$580="Лікар-терапевт","x",0)))</f>
        <v>0</v>
      </c>
      <c r="P585" s="181">
        <f>IF($B$580="Лікар загальної практики - сімейний лікар",IF(S584&lt;=Законод!$C$22,P584,Законод!$C$22*'01_Доходи'!P583),IF($B$580="Лікар-педіатр","x",IF($B$580="Лікар-терапевт",IF(S584&lt;=Законод!$C$26,P584,Законод!$C$26*'01_Доходи'!P583),0)))</f>
        <v>0</v>
      </c>
      <c r="Q585" s="181">
        <f>IF($B$580="Лікар загальної практики - сімейний лікар",IF(S584&lt;=Законод!$C$22,Q584,Законод!$C$22*'01_Доходи'!Q583),IF($B$580="Лікар-педіатр","x",IF($B$580="Лікар-терапевт",IF(S584&lt;=Законод!$C$26,Q584,Законод!$C$26*'01_Доходи'!Q583),0)))</f>
        <v>0</v>
      </c>
      <c r="R585" s="181">
        <f>IF($B$580="Лікар загальної практики - сімейний лікар",IF(S584&lt;=Законод!$C$22,R584,Законод!$C$22*'01_Доходи'!R583),IF($B$580="Лікар-педіатр","x",IF($B$580="Лікар-терапевт",IF(S584&lt;=Законод!$C$26,R584,Законод!$C$26*'01_Доходи'!R583),0)))</f>
        <v>0</v>
      </c>
      <c r="S585" s="182">
        <f>SUM(N585:R585)</f>
        <v>0</v>
      </c>
      <c r="T585" s="767"/>
      <c r="U585" s="181">
        <f>IF($B$580="Лікар загальної практики - сімейний лікар",IF(Z584&lt;=Законод!$C$22,U584,Законод!$C$22*'01_Доходи'!U583),IF($B$580="Лікар-педіатр",IF(Z584&lt;=Законод!$C$18,U584,Законод!$C$18*'01_Доходи'!U583),IF($B$580="Лікар-терапевт","x",0)))</f>
        <v>0</v>
      </c>
      <c r="V585" s="181">
        <f>IF($B$580="Лікар загальної практики - сімейний лікар",IF(Z584&lt;=Законод!$C$22,V584,Законод!$C$22*'01_Доходи'!V583),IF($B$580="Лікар-педіатр",IF(Z584&lt;=Законод!$C$18,V584,Законод!$C$18*'01_Доходи'!V583),IF($B$580="Лікар-терапевт","x",0)))</f>
        <v>0</v>
      </c>
      <c r="W585" s="181">
        <f>IF($B$580="Лікар загальної практики - сімейний лікар",IF(Z584&lt;=Законод!$C$22,W584,Законод!$C$22*'01_Доходи'!W583),IF($B$580="Лікар-педіатр","x",IF($B$580="Лікар-терапевт",IF(Z584&lt;=Законод!$C$26,W584,Законод!$C$26*'01_Доходи'!W583),0)))</f>
        <v>0</v>
      </c>
      <c r="X585" s="181">
        <f>IF($B$580="Лікар загальної практики - сімейний лікар",IF(Z584&lt;=Законод!$C$22,X584,Законод!$C$22*'01_Доходи'!X583),IF($B$580="Лікар-педіатр","x",IF($B$580="Лікар-терапевт",IF(Z584&lt;=Законод!$C$26,X584,Законод!$C$26*'01_Доходи'!X583),0)))</f>
        <v>0</v>
      </c>
      <c r="Y585" s="181">
        <f>IF($B$580="Лікар загальної практики - сімейний лікар",IF(Z584&lt;=Законод!$C$22,Y584,Законод!$C$22*'01_Доходи'!Y583),IF($B$580="Лікар-педіатр","x",IF($B$580="Лікар-терапевт",IF(Z584&lt;=Законод!$C$26,Y584,Законод!$C$26*'01_Доходи'!Y583),0)))</f>
        <v>0</v>
      </c>
      <c r="Z585" s="182">
        <f>SUM(U585:Y585)</f>
        <v>0</v>
      </c>
      <c r="AA585" s="767"/>
      <c r="AB585" s="181">
        <f>IF($B$580="Лікар загальної практики - сімейний лікар",IF(AG584&lt;=Законод!$C$22,AB584,Законод!$C$22*'01_Доходи'!AB583),IF($B$580="Лікар-педіатр",IF(AG584&lt;=Законод!$C$18,AB584,Законод!$C$18*'01_Доходи'!AB583),IF($B$580="Лікар-терапевт","x",0)))</f>
        <v>0</v>
      </c>
      <c r="AC585" s="181">
        <f>IF($B$580="Лікар загальної практики - сімейний лікар",IF(AG584&lt;=Законод!$C$22,AC584,Законод!$C$22*'01_Доходи'!AC583),IF($B$580="Лікар-педіатр",IF(AG584&lt;=Законод!$C$18,AC584,Законод!$C$18*'01_Доходи'!AC583),IF($B$580="Лікар-терапевт","x",0)))</f>
        <v>0</v>
      </c>
      <c r="AD585" s="181">
        <f>IF($B$580="Лікар загальної практики - сімейний лікар",IF(AG584&lt;=Законод!$C$22,AD584,Законод!$C$22*'01_Доходи'!AD583),IF($B$580="Лікар-педіатр","x",IF($B$580="Лікар-терапевт",IF(AG584&lt;=Законод!$C$26,AD584,Законод!$C$26*'01_Доходи'!AD583),0)))</f>
        <v>0</v>
      </c>
      <c r="AE585" s="181">
        <f>IF($B$580="Лікар загальної практики - сімейний лікар",IF(AG584&lt;=Законод!$C$22,AE584,Законод!$C$22*'01_Доходи'!AE583),IF($B$580="Лікар-педіатр","x",IF($B$580="Лікар-терапевт",IF(AG584&lt;=Законод!$C$26,AE584,Законод!$C$26*'01_Доходи'!AE583),0)))</f>
        <v>0</v>
      </c>
      <c r="AF585" s="181">
        <f>IF($B$580="Лікар загальної практики - сімейний лікар",IF(AG584&lt;=Законод!$C$22,AF584,Законод!$C$22*'01_Доходи'!AF583),IF($B$580="Лікар-педіатр","x",IF($B$580="Лікар-терапевт",IF(AG584&lt;=Законод!$C$26,AF584,Законод!$C$26*'01_Доходи'!AF583),0)))</f>
        <v>0</v>
      </c>
      <c r="AG585" s="182">
        <f>SUM(AB585:AF585)</f>
        <v>0</v>
      </c>
      <c r="AH585" s="767"/>
      <c r="AI585" s="174"/>
      <c r="AJ585" s="771"/>
      <c r="AK585" s="774"/>
      <c r="AL585" s="774"/>
      <c r="AM585" s="318" t="s">
        <v>186</v>
      </c>
      <c r="AN585" s="183">
        <f>IF(B580="Лікар загальної практики - сімейний лікар",G585*Законод!$C$11+'01_Доходи'!H585*Законод!$D$11+'01_Доходи'!I585*Законод!$E$11+'01_Доходи'!J585*Законод!$F$11+'01_Доходи'!K585*Законод!$G$11,IF(B580="Лікар-педіатр",G585*Законод!$C$11+'01_Доходи'!H585*Законод!$D$11,IF(B580="Лікар-терапевт",'01_Доходи'!I585*Законод!$E$11+'01_Доходи'!J585*Законод!$F$11+'01_Доходи'!K585*Законод!$G$11,0)))</f>
        <v>0</v>
      </c>
      <c r="AO585" s="183">
        <f>IF(B580="Лікар загальної практики - сімейний лікар",N585*Законод!$C$11+'01_Доходи'!O585*Законод!$D$11+'01_Доходи'!P585*Законод!$E$11+'01_Доходи'!Q585*Законод!$F$11+'01_Доходи'!R585*Законод!$G$11,IF(B580="Лікар-педіатр",N585*Законод!$C$11+'01_Доходи'!O585*Законод!$D$11,IF(B580="Лікар-терапевт",'01_Доходи'!P585*Законод!$E$11+'01_Доходи'!Q585*Законод!$F$11+'01_Доходи'!R585*Законод!$G$11,0)))</f>
        <v>0</v>
      </c>
      <c r="AP585" s="183">
        <f>IF(B580="Лікар загальної практики - сімейний лікар",U585*Законод!$C$11+'01_Доходи'!V585*Законод!$D$11+'01_Доходи'!W585*Законод!$E$11+'01_Доходи'!X585*Законод!$F$11+'01_Доходи'!Y585*Законод!$G$11,IF(B580="Лікар-педіатр",U585*Законод!$C$11+'01_Доходи'!V585*Законод!$D$11,IF(B580="Лікар-терапевт",'01_Доходи'!W585*Законод!$E$11+'01_Доходи'!X585*Законод!$F$11+'01_Доходи'!Y585*Законод!$G$11,0)))</f>
        <v>0</v>
      </c>
      <c r="AQ585" s="183">
        <f>IF(B580="Лікар загальної практики - сімейний лікар",AB585*Законод!$C$11+'01_Доходи'!AC585*Законод!$D$11+'01_Доходи'!AD585*Законод!$E$11+'01_Доходи'!AE585*Законод!$F$11+'01_Доходи'!AF585*Законод!$G$11,IF(B580="Лікар-педіатр",AB585*Законод!$C$11+'01_Доходи'!AC585*Законод!$D$11,IF(B580="Лікар-терапевт",'01_Доходи'!AD585*Законод!$E$11+'01_Доходи'!AE585*Законод!$F$11+'01_Доходи'!AF585*Законод!$G$11,0)))</f>
        <v>0</v>
      </c>
      <c r="AR585" s="184">
        <f>SUM(AN585:AQ585)</f>
        <v>0</v>
      </c>
    </row>
    <row r="586" spans="1:44" s="52" customFormat="1" ht="31.9" hidden="1" customHeight="1" x14ac:dyDescent="0.25">
      <c r="A586" s="170"/>
      <c r="B586" s="763"/>
      <c r="C586" s="764"/>
      <c r="D586" s="765"/>
      <c r="E586" s="765"/>
      <c r="F586" s="211" t="str">
        <f>IF(B580="Лікар-педіатр",Законод!$E$17,IF(B580="Лікар загальної практики - сімейний лікар",Законод!$E$21,IF(B580="Лікар-терапевт",Законод!$E$25,"х")))</f>
        <v>х</v>
      </c>
      <c r="G586" s="776" t="s">
        <v>158</v>
      </c>
      <c r="H586" s="776"/>
      <c r="I586" s="776"/>
      <c r="J586" s="776"/>
      <c r="K586" s="776"/>
      <c r="L586" s="169">
        <f>IF($B$580="Лікар загальної практики - сімейний лікар",IF(L584&lt;Законод!$C$22,0,(IF(AND(L584&gt;=Законод!$E$22,L584&lt;=Законод!$E$23),L584-Законод!$C$22,IF('01_Доходи'!L584&gt;=Законод!$F$22,Законод!$E$24,0)))),IF($B$580="Лікар-педіатр",IF(L584&lt;Законод!$C$18,0,(IF(AND(L584&gt;=Законод!$E$18,L584&lt;=Законод!$E$19),L584-Законод!$C$18,IF('01_Доходи'!L584&gt;=Законод!$F$18,Законод!$E$20,0)))),IF($B$580="Лікар-терапевт",IF(L584&lt;Законод!$C$26,0,(IF(AND(L584&gt;=Законод!$E$26,L584&lt;=Законод!$E$27),L584-Законод!$C$26,IF('01_Доходи'!L584&gt;=Законод!$F$26,Законод!$E$28,0)))),0)))</f>
        <v>0</v>
      </c>
      <c r="M586" s="767"/>
      <c r="N586" s="776" t="s">
        <v>158</v>
      </c>
      <c r="O586" s="776"/>
      <c r="P586" s="776"/>
      <c r="Q586" s="776"/>
      <c r="R586" s="776"/>
      <c r="S586" s="169">
        <f>IF($B$580="Лікар загальної практики - сімейний лікар",IF(S584&lt;Законод!$C$22,0,(IF(AND(S584&gt;=Законод!$E$22,S584&lt;=Законод!$E$23),S584-Законод!$C$22,IF('01_Доходи'!S584&gt;=Законод!$F$22,Законод!$E$24,0)))),IF($B$580="Лікар-педіатр",IF(S584&lt;Законод!$C$18,0,(IF(AND(S584&gt;=Законод!$E$18,S584&lt;=Законод!$E$19),S584-Законод!$C$18,IF('01_Доходи'!S584&gt;=Законод!$F$18,Законод!$E$20,0)))),IF($B$580="Лікар-терапевт",IF(S584&lt;Законод!$C$26,0,(IF(AND(S584&gt;=Законод!$E$26,S584&lt;=Законод!$E$27),S584-Законод!$C$26,IF('01_Доходи'!S584&gt;=Законод!$F$26,Законод!$E$28,0)))),0)))</f>
        <v>0</v>
      </c>
      <c r="T586" s="767"/>
      <c r="U586" s="776" t="s">
        <v>158</v>
      </c>
      <c r="V586" s="776"/>
      <c r="W586" s="776"/>
      <c r="X586" s="776"/>
      <c r="Y586" s="776"/>
      <c r="Z586" s="169">
        <f>IF($B$580="Лікар загальної практики - сімейний лікар",IF(Z584&lt;Законод!$C$22,0,(IF(AND(Z584&gt;=Законод!$E$22,Z584&lt;=Законод!$E$23),Z584-Законод!$C$22,IF('01_Доходи'!Z584&gt;=Законод!$F$22,Законод!$E$24,0)))),IF($B$580="Лікар-педіатр",IF(Z584&lt;Законод!$C$18,0,(IF(AND(Z584&gt;=Законод!$E$18,Z584&lt;=Законод!$E$19),Z584-Законод!$C$18,IF('01_Доходи'!Z584&gt;=Законод!$F$18,Законод!$E$20,0)))),IF($B$580="Лікар-терапевт",IF(Z584&lt;Законод!$C$26,0,(IF(AND(Z584&gt;=Законод!$E$26,Z584&lt;=Законод!$E$27),Z584-Законод!$C$26,IF('01_Доходи'!Z584&gt;=Законод!$F$26,Законод!$E$28,0)))),0)))</f>
        <v>0</v>
      </c>
      <c r="AA586" s="767"/>
      <c r="AB586" s="776" t="s">
        <v>158</v>
      </c>
      <c r="AC586" s="776"/>
      <c r="AD586" s="776"/>
      <c r="AE586" s="776"/>
      <c r="AF586" s="776"/>
      <c r="AG586" s="169">
        <f>IF($B$580="Лікар загальної практики - сімейний лікар",IF(AG584&lt;Законод!$C$22,0,(IF(AND(AG584&gt;=Законод!$E$22,AG584&lt;=Законод!$E$23),AG584-Законод!$C$22,IF('01_Доходи'!AG584&gt;=Законод!$F$22,Законод!$E$24,0)))),IF($B$580="Лікар-педіатр",IF(AG584&lt;Законод!$C$18,0,(IF(AND(AG584&gt;=Законод!$E$18,AG584&lt;=Законод!$E$19),AG584-Законод!$C$18,IF('01_Доходи'!AG584&gt;=Законод!$F$18,Законод!$E$20,0)))),IF($B$580="Лікар-терапевт",IF(AG584&lt;Законод!$C$26,0,(IF(AND(AG584&gt;=Законод!$E$26,AG584&lt;=Законод!$E$27),AG584-Законод!$C$26,IF('01_Доходи'!AG584&gt;=Законод!$F$26,Законод!$E$28,0)))),0)))</f>
        <v>0</v>
      </c>
      <c r="AH586" s="767"/>
      <c r="AI586" s="174"/>
      <c r="AJ586" s="771"/>
      <c r="AK586" s="774"/>
      <c r="AL586" s="774"/>
      <c r="AM586" s="757" t="s">
        <v>187</v>
      </c>
      <c r="AN586" s="183">
        <f>IF(B580="Лікар загальної практики - сімейний лікар",L586*Законод!$C$9/4*Законод!$E$16,IF(B580="Лікар-педіатр",L586*Законод!$C$9/4*Законод!$E$16,IF(B580="Лікар-терапевт",L586*Законод!$C$9/4*Законод!$E$16,0)))</f>
        <v>0</v>
      </c>
      <c r="AO586" s="183">
        <f>IF(B580="Лікар загальної практики - сімейний лікар",S586*Законод!$C$9/4*Законод!$E$16,IF(B580="Лікар-педіатр",S586*Законод!$C$9/4*Законод!$E$16,IF(B580="Лікар-терапевт",S586*Законод!$C$9/4*Законод!$E$16,0)))</f>
        <v>0</v>
      </c>
      <c r="AP586" s="183">
        <f>IF(B580="Лікар загальної практики - сімейний лікар",Z586*Законод!$C$9/4*Законод!$E$16,IF(B580="Лікар-педіатр",Z586*Законод!$C$9/4*Законод!$E$16,IF(B580="Лікар-терапевт",Z586*Законод!$C$9/4*Законод!$E$16,0)))</f>
        <v>0</v>
      </c>
      <c r="AQ586" s="183">
        <f>IF(B580="Лікар загальної практики - сімейний лікар",AG586*Законод!$C$9/4*Законод!$E$16,IF(B580="Лікар-педіатр",AG586*Законод!$C$9/4*Законод!$E$16,IF(B580="Лікар-терапевт",AG586*Законод!$C$9/4*Законод!$E$16,0)))</f>
        <v>0</v>
      </c>
      <c r="AR586" s="184">
        <f>SUM(AN586:AQ586)</f>
        <v>0</v>
      </c>
    </row>
    <row r="587" spans="1:44" s="52" customFormat="1" ht="31.9" hidden="1" customHeight="1" x14ac:dyDescent="0.25">
      <c r="A587" s="170"/>
      <c r="B587" s="763"/>
      <c r="C587" s="764"/>
      <c r="D587" s="765"/>
      <c r="E587" s="765"/>
      <c r="F587" s="211" t="str">
        <f>IF(B580="Лікар-педіатр",Законод!$F$17,IF(B580="Лікар загальної практики - сімейний лікар",Законод!$F$21,IF(B580="Лікар-терапевт",Законод!$F$25,"х")))</f>
        <v>х</v>
      </c>
      <c r="G587" s="776" t="s">
        <v>158</v>
      </c>
      <c r="H587" s="776"/>
      <c r="I587" s="776"/>
      <c r="J587" s="776"/>
      <c r="K587" s="776"/>
      <c r="L587" s="169">
        <f>IF($B$580="Лікар загальної практики - сімейний лікар",IF(L584&lt;Законод!$C$22,0,(IF(AND(L584&gt;=Законод!$F$22,L584&lt;=Законод!$F$23),L584-Законод!$E$23,IF('01_Доходи'!L584&gt;=Законод!$G$22,Законод!$F$24,0)))),IF($B$580="Лікар-педіатр",IF(L584&lt;Законод!$C$18,0,(IF(AND(L584&gt;=Законод!$F$18,L584&lt;=Законод!$F$19),L584-Законод!$E$19,IF('01_Доходи'!L584&gt;=Законод!$G$18,Законод!$F$20,0)))),IF($B$580="Лікар-терапевт",IF(L584&lt;Законод!$C$26,0,(IF(AND(L584&gt;=Законод!$F$26,L584&lt;=Законод!$F$27),L584-Законод!$E$27,IF('01_Доходи'!L584&gt;=Законод!$G$26,Законод!$F$28,0)))),0)))</f>
        <v>0</v>
      </c>
      <c r="M587" s="767"/>
      <c r="N587" s="776" t="s">
        <v>158</v>
      </c>
      <c r="O587" s="776"/>
      <c r="P587" s="776"/>
      <c r="Q587" s="776"/>
      <c r="R587" s="776"/>
      <c r="S587" s="169">
        <f>IF($B$580="Лікар загальної практики - сімейний лікар",IF(S584&lt;Законод!$C$22,0,(IF(AND(S584&gt;=Законод!$F$22,S584&lt;=Законод!$F$23),S584-Законод!$E$23,IF('01_Доходи'!S584&gt;=Законод!$G$22,Законод!$F$24,0)))),IF($B$580="Лікар-педіатр",IF(S584&lt;Законод!$C$18,0,(IF(AND(S584&gt;=Законод!$F$18,S584&lt;=Законод!$F$19),S584-Законод!$E$19,IF('01_Доходи'!S584&gt;=Законод!$G$18,Законод!$F$20,0)))),IF($B$580="Лікар-терапевт",IF(S584&lt;Законод!$C$26,0,(IF(AND(S584&gt;=Законод!$F$26,S584&lt;=Законод!$F$27),S584-Законод!$E$27,IF('01_Доходи'!S584&gt;=Законод!$G$26,Законод!$F$28,0)))),0)))</f>
        <v>0</v>
      </c>
      <c r="T587" s="767"/>
      <c r="U587" s="776" t="s">
        <v>158</v>
      </c>
      <c r="V587" s="776"/>
      <c r="W587" s="776"/>
      <c r="X587" s="776"/>
      <c r="Y587" s="776"/>
      <c r="Z587" s="169">
        <f>IF($B$580="Лікар загальної практики - сімейний лікар",IF(Z584&lt;Законод!$C$22,0,(IF(AND(Z584&gt;=Законод!$F$22,Z584&lt;=Законод!$F$23),Z584-Законод!$E$23,IF('01_Доходи'!Z584&gt;=Законод!$G$22,Законод!$F$24,0)))),IF($B$580="Лікар-педіатр",IF(Z584&lt;Законод!$C$18,0,(IF(AND(Z584&gt;=Законод!$F$18,Z584&lt;=Законод!$F$19),Z584-Законод!$E$19,IF('01_Доходи'!Z584&gt;=Законод!$G$18,Законод!$F$20,0)))),IF($B$580="Лікар-терапевт",IF(Z584&lt;Законод!$C$26,0,(IF(AND(Z584&gt;=Законод!$F$26,Z584&lt;=Законод!$F$27),Z584-Законод!$E$27,IF('01_Доходи'!Z584&gt;=Законод!$G$26,Законод!$F$28,0)))),0)))</f>
        <v>0</v>
      </c>
      <c r="AA587" s="767"/>
      <c r="AB587" s="776" t="s">
        <v>158</v>
      </c>
      <c r="AC587" s="776"/>
      <c r="AD587" s="776"/>
      <c r="AE587" s="776"/>
      <c r="AF587" s="776"/>
      <c r="AG587" s="169">
        <f>IF($B$580="Лікар загальної практики - сімейний лікар",IF(AG584&lt;Законод!$C$22,0,(IF(AND(AG584&gt;=Законод!$F$22,AG584&lt;=Законод!$F$23),AG584-Законод!$E$23,IF('01_Доходи'!AG584&gt;=Законод!$G$22,Законод!$F$24,0)))),IF($B$580="Лікар-педіатр",IF(AG584&lt;Законод!$C$18,0,(IF(AND(AG584&gt;=Законод!$F$18,AG584&lt;=Законод!$F$19),AG584-Законод!$E$19,IF('01_Доходи'!AG584&gt;=Законод!$G$18,Законод!$F$20,0)))),IF($B$580="Лікар-терапевт",IF(AG584&lt;Законод!$C$26,0,(IF(AND(AG584&gt;=Законод!$F$26,AG584&lt;=Законод!$F$27),AG584-Законод!$E$27,IF('01_Доходи'!AG584&gt;=Законод!$G$26,Законод!$F$28,0)))),0)))</f>
        <v>0</v>
      </c>
      <c r="AH587" s="767"/>
      <c r="AI587" s="174"/>
      <c r="AJ587" s="771"/>
      <c r="AK587" s="774"/>
      <c r="AL587" s="774"/>
      <c r="AM587" s="758"/>
      <c r="AN587" s="183">
        <f>IF(B580="Лікар загальної практики - сімейний лікар",L587*Законод!$C$9/4*Законод!$F$16,IF(B580="Лікар-педіатр",L587*Законод!$C$9/4*Законод!$F$16,IF(B580="Лікар-терапевт",L587*Законод!$C$9/4*Законод!$F$16,0)))</f>
        <v>0</v>
      </c>
      <c r="AO587" s="183">
        <f>IF(B580="Лікар загальної практики - сімейний лікар",S587*Законод!$C$9/4*Законод!$F$16,IF(B580="Лікар-педіатр",S587*Законод!$C$9/4*Законод!$F$16,IF(B580="Лікар-терапевт",S587*Законод!$C$9/4*Законод!$F$16,0)))</f>
        <v>0</v>
      </c>
      <c r="AP587" s="183">
        <f>IF(B580="Лікар загальної практики - сімейний лікар",Z587*Законод!$C$9/4*Законод!$F$16,IF(B580="Лікар-педіатр",Z587*Законод!$C$9/4*Законод!$F$16,IF(B580="Лікар-терапевт",Z587*Законод!$C$9/4*Законод!$F$16,0)))</f>
        <v>0</v>
      </c>
      <c r="AQ587" s="183">
        <f>IF(B580="Лікар загальної практики - сімейний лікар",AG587*Законод!$C$9/4*Законод!$F$16,IF(B580="Лікар-педіатр",AG587*Законод!$C$9/4*Законод!$F$16,IF(B580="Лікар-терапевт",AG587*Законод!$C$9/4*Законод!$F$16,0)))</f>
        <v>0</v>
      </c>
      <c r="AR587" s="184">
        <f>SUM(AN587:AQ587)</f>
        <v>0</v>
      </c>
    </row>
    <row r="588" spans="1:44" s="52" customFormat="1" ht="31.9" hidden="1" customHeight="1" x14ac:dyDescent="0.25">
      <c r="A588" s="170"/>
      <c r="B588" s="763"/>
      <c r="C588" s="764"/>
      <c r="D588" s="765"/>
      <c r="E588" s="765"/>
      <c r="F588" s="211" t="str">
        <f>IF(B580="Лікар-педіатр",Законод!$G$17,IF(B580="Лікар загальної практики - сімейний лікар",Законод!$G$21,IF(B580="Лікар-терапевт",Законод!$G$25,"х")))</f>
        <v>х</v>
      </c>
      <c r="G588" s="776" t="s">
        <v>158</v>
      </c>
      <c r="H588" s="776"/>
      <c r="I588" s="776"/>
      <c r="J588" s="776"/>
      <c r="K588" s="776"/>
      <c r="L588" s="169">
        <f>IF($B$580="Лікар загальної практики - сімейний лікар",IF(L584&lt;Законод!$C$22,0,(IF(AND(L584&gt;=Законод!$G$22,L584&lt;=Законод!$G$23),L584-Законод!$F$23,IF('01_Доходи'!L584&gt;=Законод!$H$22,Законод!$G$24,0)))),IF($B$580="Лікар-педіатр",IF(L584&lt;Законод!$C$18,0,(IF(AND(L584&gt;=Законод!$G$18,L584&lt;=Законод!$G$19),L584-Законод!$F$19,IF('01_Доходи'!L584&gt;=Законод!$H$18,Законод!$G$20,0)))),IF($B$580="Лікар-терапевт",IF(L584&lt;Законод!$C$26,0,(IF(AND(L584&gt;=Законод!$G$26,L584&lt;=Законод!$G$27),L584-Законод!$F$27,IF('01_Доходи'!L584&gt;=Законод!$H$26,Законод!$G$28,0)))),0)))</f>
        <v>0</v>
      </c>
      <c r="M588" s="767"/>
      <c r="N588" s="776" t="s">
        <v>158</v>
      </c>
      <c r="O588" s="776"/>
      <c r="P588" s="776"/>
      <c r="Q588" s="776"/>
      <c r="R588" s="776"/>
      <c r="S588" s="169">
        <f>IF($B$580="Лікар загальної практики - сімейний лікар",IF(S584&lt;Законод!$C$22,0,(IF(AND(S584&gt;=Законод!$G$22,S584&lt;=Законод!$G$23),S584-Законод!$F$23,IF('01_Доходи'!S584&gt;=Законод!$H$22,Законод!$G$24,0)))),IF($B$580="Лікар-педіатр",IF(S584&lt;Законод!$C$18,0,(IF(AND(S584&gt;=Законод!$G$18,S584&lt;=Законод!$G$19),S584-Законод!$F$19,IF('01_Доходи'!S584&gt;=Законод!$H$18,Законод!$G$20,0)))),IF($B$580="Лікар-терапевт",IF(S584&lt;Законод!$C$26,0,(IF(AND(S584&gt;=Законод!$G$26,S584&lt;=Законод!$G$27),S584-Законод!$F$27,IF('01_Доходи'!S584&gt;=Законод!$H$26,Законод!$G$28,0)))),0)))</f>
        <v>0</v>
      </c>
      <c r="T588" s="767"/>
      <c r="U588" s="776" t="s">
        <v>158</v>
      </c>
      <c r="V588" s="776"/>
      <c r="W588" s="776"/>
      <c r="X588" s="776"/>
      <c r="Y588" s="776"/>
      <c r="Z588" s="169">
        <f>IF($B$580="Лікар загальної практики - сімейний лікар",IF(Z584&lt;Законод!$C$22,0,(IF(AND(Z584&gt;=Законод!$G$22,Z584&lt;=Законод!$G$23),Z584-Законод!$F$23,IF('01_Доходи'!Z584&gt;=Законод!$H$22,Законод!$G$24,0)))),IF($B$580="Лікар-педіатр",IF(Z584&lt;Законод!$C$18,0,(IF(AND(Z584&gt;=Законод!$G$18,Z584&lt;=Законод!$G$19),Z584-Законод!$F$19,IF('01_Доходи'!Z584&gt;=Законод!$H$18,Законод!$G$20,0)))),IF($B$580="Лікар-терапевт",IF(Z584&lt;Законод!$C$26,0,(IF(AND(Z584&gt;=Законод!$G$26,Z584&lt;=Законод!$G$27),Z584-Законод!$F$27,IF('01_Доходи'!Z584&gt;=Законод!$H$26,Законод!$G$28,0)))),0)))</f>
        <v>0</v>
      </c>
      <c r="AA588" s="767"/>
      <c r="AB588" s="776" t="s">
        <v>158</v>
      </c>
      <c r="AC588" s="776"/>
      <c r="AD588" s="776"/>
      <c r="AE588" s="776"/>
      <c r="AF588" s="776"/>
      <c r="AG588" s="169">
        <f>IF($B$580="Лікар загальної практики - сімейний лікар",IF(AG584&lt;Законод!$C$22,0,(IF(AND(AG584&gt;=Законод!$G$22,AG584&lt;=Законод!$G$23),AG584-Законод!$F$23,IF('01_Доходи'!AG584&gt;=Законод!$H$22,Законод!$G$24,0)))),IF($B$580="Лікар-педіатр",IF(AG584&lt;Законод!$C$18,0,(IF(AND(AG584&gt;=Законод!$G$18,AG584&lt;=Законод!$G$19),AG584-Законод!$F$19,IF('01_Доходи'!AG584&gt;=Законод!$H$18,Законод!$G$20,0)))),IF($B$580="Лікар-терапевт",IF(AG584&lt;Законод!$C$26,0,(IF(AND(AG584&gt;=Законод!$G$26,AG584&lt;=Законод!$G$27),AG584-Законод!$F$27,IF('01_Доходи'!AG584&gt;=Законод!$H$26,Законод!$G$28,0)))),0)))</f>
        <v>0</v>
      </c>
      <c r="AH588" s="767"/>
      <c r="AI588" s="174"/>
      <c r="AJ588" s="771"/>
      <c r="AK588" s="774"/>
      <c r="AL588" s="774"/>
      <c r="AM588" s="758"/>
      <c r="AN588" s="183">
        <f>IF(B580="Лікар загальної практики - сімейний лікар",L588*Законод!$C$9/4*Законод!$G$16,IF(B580="Лікар-педіатр",L588*Законод!$C$9/4*Законод!$G$16,IF(B580="Лікар-терапевт",L588*Законод!$C$9/4*Законод!$G$16,0)))</f>
        <v>0</v>
      </c>
      <c r="AO588" s="183">
        <f>IF(B580="Лікар загальної практики - сімейний лікар",S588*Законод!$C$9/4*Законод!$G$16,IF(B580="Лікар-педіатр",S588*Законод!$C$9/4*Законод!$G$16,IF(B580="Лікар-терапевт",S588*Законод!$C$9/4*Законод!$G$16,0)))</f>
        <v>0</v>
      </c>
      <c r="AP588" s="183">
        <f>IF(B580="Лікар загальної практики - сімейний лікар",Z588*Законод!$C$9/4*Законод!$G$16,IF(B580="Лікар-педіатр",Z588*Законод!$C$9/4*Законод!$G$16,IF(B580="Лікар-терапевт",Z588*Законод!$C$9/4*Законод!$G$16,0)))</f>
        <v>0</v>
      </c>
      <c r="AQ588" s="183">
        <f>IF(B580="Лікар загальної практики - сімейний лікар",AG588*Законод!$C$9/4*Законод!$G$16,IF(B580="Лікар-педіатр",AG588*Законод!$C$9/4*Законод!$G$16,IF(B580="Лікар-терапевт",AG588*Законод!$C$9/4*Законод!$G$16,0)))</f>
        <v>0</v>
      </c>
      <c r="AR588" s="184">
        <f t="shared" ref="AR588" si="112">SUM(AN588:AQ588)</f>
        <v>0</v>
      </c>
    </row>
    <row r="589" spans="1:44" s="52" customFormat="1" ht="31.9" hidden="1" customHeight="1" x14ac:dyDescent="0.25">
      <c r="A589" s="170"/>
      <c r="B589" s="763"/>
      <c r="C589" s="764"/>
      <c r="D589" s="765"/>
      <c r="E589" s="765"/>
      <c r="F589" s="211" t="str">
        <f>IF(B580="Лікар-педіатр",Законод!$H$17,IF(B580="Лікар загальної практики - сімейний лікар",Законод!$H$21,IF(B580="Лікар-терапевт",Законод!$H$25,"х")))</f>
        <v>х</v>
      </c>
      <c r="G589" s="776" t="s">
        <v>158</v>
      </c>
      <c r="H589" s="776"/>
      <c r="I589" s="776"/>
      <c r="J589" s="776"/>
      <c r="K589" s="776"/>
      <c r="L589" s="169">
        <f>IF($B$580="Лікар загальної практики - сімейний лікар",IF(L584&lt;Законод!$C$22,0,(IF(AND(L584&gt;=Законод!$H$22,L584&lt;=Законод!$H$23),L584-Законод!$G$23,IF('01_Доходи'!L584&gt;=Законод!$I$22,Законод!$H$24,0)))),IF($B$580="Лікар-педіатр",IF(L584&lt;Законод!$C$18,0,(IF(AND(L584&gt;=Законод!$H$18,L584&lt;=Законод!$H$19),L584-Законод!$G$19,IF('01_Доходи'!L584&gt;=Законод!$I$18,Законод!$H$20,0)))),IF($B$580="Лікар-терапевт",IF(L584&lt;Законод!$C$26,0,(IF(AND(L584&gt;=Законод!$H$26,L584&lt;=Законод!$H$27),L584-Законод!$G$27,IF(L584&gt;=Законод!$I$26,Законод!$H$28,0)))),0)))</f>
        <v>0</v>
      </c>
      <c r="M589" s="767"/>
      <c r="N589" s="776" t="s">
        <v>158</v>
      </c>
      <c r="O589" s="776"/>
      <c r="P589" s="776"/>
      <c r="Q589" s="776"/>
      <c r="R589" s="776"/>
      <c r="S589" s="169">
        <f>IF($B$580="Лікар загальної практики - сімейний лікар",IF(S584&lt;Законод!$C$22,0,(IF(AND(S584&gt;=Законод!$H$22,S584&lt;=Законод!$H$23),S584-Законод!$G$23,IF('01_Доходи'!S584&gt;=Законод!$I$22,Законод!$H$24,0)))),IF($B$580="Лікар-педіатр",IF(S584&lt;Законод!$C$18,0,(IF(AND(S584&gt;=Законод!$H$18,S584&lt;=Законод!$H$19),S584-Законод!$G$19,IF('01_Доходи'!S584&gt;=Законод!$I$18,Законод!$H$20,0)))),IF($B$580="Лікар-терапевт",IF(S584&lt;Законод!$C$26,0,(IF(AND(S584&gt;=Законод!$H$26,S584&lt;=Законод!$H$27),S584-Законод!$G$27,IF(S584&gt;=Законод!$I$26,Законод!$H$28,0)))),0)))</f>
        <v>0</v>
      </c>
      <c r="T589" s="767"/>
      <c r="U589" s="776" t="s">
        <v>158</v>
      </c>
      <c r="V589" s="776"/>
      <c r="W589" s="776"/>
      <c r="X589" s="776"/>
      <c r="Y589" s="776"/>
      <c r="Z589" s="169">
        <f>IF($B$580="Лікар загальної практики - сімейний лікар",IF(Z584&lt;Законод!$C$22,0,(IF(AND(Z584&gt;=Законод!$H$22,Z584&lt;=Законод!$H$23),Z584-Законод!$G$23,IF('01_Доходи'!Z584&gt;=Законод!$I$22,Законод!$H$24,0)))),IF($B$580="Лікар-педіатр",IF(Z584&lt;Законод!$C$18,0,(IF(AND(Z584&gt;=Законод!$H$18,Z584&lt;=Законод!$H$19),Z584-Законод!$G$19,IF('01_Доходи'!Z584&gt;=Законод!$I$18,Законод!$H$20,0)))),IF($B$580="Лікар-терапевт",IF(Z584&lt;Законод!$C$26,0,(IF(AND(Z584&gt;=Законод!$H$26,Z584&lt;=Законод!$H$27),Z584-Законод!$G$27,IF(Z584&gt;=Законод!$I$26,Законод!$H$28,0)))),0)))</f>
        <v>0</v>
      </c>
      <c r="AA589" s="767"/>
      <c r="AB589" s="776" t="s">
        <v>158</v>
      </c>
      <c r="AC589" s="776"/>
      <c r="AD589" s="776"/>
      <c r="AE589" s="776"/>
      <c r="AF589" s="776"/>
      <c r="AG589" s="169">
        <f>IF($B$580="Лікар загальної практики - сімейний лікар",IF(AG584&lt;Законод!$C$22,0,(IF(AND(AG584&gt;=Законод!$H$22,AG584&lt;=Законод!$H$23),AG584-Законод!$G$23,IF('01_Доходи'!AG584&gt;=Законод!$I$22,Законод!$H$24,0)))),IF($B$580="Лікар-педіатр",IF(AG584&lt;Законод!$C$18,0,(IF(AND(AG584&gt;=Законод!$H$18,AG584&lt;=Законод!$H$19),AG584-Законод!$G$19,IF('01_Доходи'!AG584&gt;=Законод!$I$18,Законод!$H$20,0)))),IF($B$580="Лікар-терапевт",IF(AG584&lt;Законод!$C$26,0,(IF(AND(AG584&gt;=Законод!$H$26,AG584&lt;=Законод!$H$27),AG584-Законод!$G$27,IF(AG584&gt;=Законод!$I$26,Законод!$H$28,0)))),0)))</f>
        <v>0</v>
      </c>
      <c r="AH589" s="767"/>
      <c r="AI589" s="174"/>
      <c r="AJ589" s="771"/>
      <c r="AK589" s="774"/>
      <c r="AL589" s="774"/>
      <c r="AM589" s="758"/>
      <c r="AN589" s="183">
        <f>IF(B580="Лікар загальної практики - сімейний лікар",L589*Законод!$C$9/4*Законод!$H$16,IF(B580="Лікар-педіатр",L589*Законод!$C$9/4*Законод!$H$16,IF(B580="Лікар-терапевт",L589*Законод!$C$9/4*Законод!$H$16,0)))</f>
        <v>0</v>
      </c>
      <c r="AO589" s="183">
        <f>IF(B580="Лікар загальної практики - сімейний лікар",S589*Законод!$C$9/4*Законод!$H$16,IF(B580="Лікар-педіатр",S589*Законод!$C$9/4*Законод!$H$16,IF(B580="Лікар-терапевт",S589*Законод!$C$9/4*Законод!$H$16,0)))</f>
        <v>0</v>
      </c>
      <c r="AP589" s="183">
        <f>IF(B580="Лікар загальної практики - сімейний лікар",Z589*Законод!$C$9/4*Законод!$H$16,IF(B580="Лікар-педіатр",Z589*Законод!$C$9/4*Законод!$H$16,IF(B580="Лікар-терапевт",Z589*Законод!$C$9/4*Законод!$H$16,0)))</f>
        <v>0</v>
      </c>
      <c r="AQ589" s="183">
        <f>IF(B580="Лікар загальної практики - сімейний лікар",AG589*Законод!$C$9/4*Законод!$H$16,IF(B580="Лікар-педіатр",AG589*Законод!$C$9/4*Законод!$H$16,IF(B580="Лікар-терапевт",AG589*Законод!$C$9/4*Законод!$H$16,0)))</f>
        <v>0</v>
      </c>
      <c r="AR589" s="184">
        <f>SUM(AN589:AQ589)</f>
        <v>0</v>
      </c>
    </row>
    <row r="590" spans="1:44" s="52" customFormat="1" ht="31.9" hidden="1" customHeight="1" x14ac:dyDescent="0.25">
      <c r="A590" s="170"/>
      <c r="B590" s="763"/>
      <c r="C590" s="764"/>
      <c r="D590" s="765"/>
      <c r="E590" s="765"/>
      <c r="F590" s="211" t="str">
        <f>IF(B580="Лікар-педіатр",Законод!$I$17,IF(B580="Лікар загальної практики - сімейний лікар",Законод!$I$21,IF(B580="Лікар-терапевт",Законод!$I$25,"х")))</f>
        <v>х</v>
      </c>
      <c r="G590" s="776" t="s">
        <v>158</v>
      </c>
      <c r="H590" s="776"/>
      <c r="I590" s="776"/>
      <c r="J590" s="776"/>
      <c r="K590" s="776"/>
      <c r="L590" s="169">
        <f>IF($B$580="Лікар загальної практики - сімейний лікар",IF(L584&lt;Законод!$C$22,0,(IF(AND(L584&gt;=Законод!$I$22,L584&lt;=Законод!$I$23),L584-Законод!$H$23,IF('01_Доходи'!L584&gt;=Законод!$I$22,Законод!$I$24,0)))),IF($B$580="Лікар-педіатр",IF(L584&lt;Законод!$C$18,0,(IF(AND(L584&gt;=Законод!$I$18,L584&lt;=Законод!$I$19),L584-Законод!$H$19,IF('01_Доходи'!L584&gt;=Законод!$I$18,Законод!$H$20,0)))),IF($B$580="Лікар-терапевт",IF(L584&lt;Законод!$C$26,0,(IF(AND(L584&gt;=Законод!$I$26,L584&lt;=Законод!$I$27),L584-Законод!$H$27,IF('01_Доходи'!L584&gt;=Законод!$I$26,Законод!$H$28,0)))),0)))</f>
        <v>0</v>
      </c>
      <c r="M590" s="767"/>
      <c r="N590" s="776" t="s">
        <v>158</v>
      </c>
      <c r="O590" s="776"/>
      <c r="P590" s="776"/>
      <c r="Q590" s="776"/>
      <c r="R590" s="776"/>
      <c r="S590" s="169">
        <f>IF($B$580="Лікар загальної практики - сімейний лікар",IF(S584&lt;Законод!$C$22,0,(IF(AND(S584&gt;=Законод!$I$22,S584&lt;=Законод!$I$23),S584-Законод!$H$23,IF('01_Доходи'!S584&gt;=Законод!$I$22,Законод!$I$24,0)))),IF($B$580="Лікар-педіатр",IF(S584&lt;Законод!$C$18,0,(IF(AND(S584&gt;=Законод!$I$18,S584&lt;=Законод!$I$19),S584-Законод!$H$19,IF('01_Доходи'!S584&gt;=Законод!$I$18,Законод!$H$20,0)))),IF($B$580="Лікар-терапевт",IF(S584&lt;Законод!$C$26,0,(IF(AND(S584&gt;=Законод!$I$26,S584&lt;=Законод!$I$27),S584-Законод!$H$27,IF('01_Доходи'!S584&gt;=Законод!$I$26,Законод!$H$28,0)))),0)))</f>
        <v>0</v>
      </c>
      <c r="T590" s="767"/>
      <c r="U590" s="776" t="s">
        <v>158</v>
      </c>
      <c r="V590" s="776"/>
      <c r="W590" s="776"/>
      <c r="X590" s="776"/>
      <c r="Y590" s="776"/>
      <c r="Z590" s="169">
        <f>IF($B$580="Лікар загальної практики - сімейний лікар",IF(Z584&lt;Законод!$C$22,0,(IF(AND(Z584&gt;=Законод!$I$22,Z584&lt;=Законод!$I$23),Z584-Законод!$H$23,IF('01_Доходи'!Z584&gt;=Законод!$I$22,Законод!$I$24,0)))),IF($B$580="Лікар-педіатр",IF(Z584&lt;Законод!$C$18,0,(IF(AND(Z584&gt;=Законод!$I$18,Z584&lt;=Законод!$I$19),Z584-Законод!$H$19,IF('01_Доходи'!Z584&gt;=Законод!$I$18,Законод!$H$20,0)))),IF($B$580="Лікар-терапевт",IF(Z584&lt;Законод!$C$26,0,(IF(AND(Z584&gt;=Законод!$I$26,Z584&lt;=Законод!$I$27),Z584-Законод!$H$27,IF('01_Доходи'!Z584&gt;=Законод!$I$26,Законод!$H$28,0)))),0)))</f>
        <v>0</v>
      </c>
      <c r="AA590" s="767"/>
      <c r="AB590" s="776" t="s">
        <v>158</v>
      </c>
      <c r="AC590" s="776"/>
      <c r="AD590" s="776"/>
      <c r="AE590" s="776"/>
      <c r="AF590" s="776"/>
      <c r="AG590" s="169">
        <f>IF($B$580="Лікар загальної практики - сімейний лікар",IF(AG584&lt;Законод!$C$22,0,(IF(AND(AG584&gt;=Законод!$I$22,AG584&lt;=Законод!$I$23),AG584-Законод!$H$23,IF('01_Доходи'!AG584&gt;=Законод!$I$22,Законод!$I$24,0)))),IF($B$580="Лікар-педіатр",IF(AG584&lt;Законод!$C$18,0,(IF(AND(AG584&gt;=Законод!$I$18,AG584&lt;=Законод!$I$19),AG584-Законод!$H$19,IF('01_Доходи'!AG584&gt;=Законод!$I$18,Законод!$H$20,0)))),IF($B$580="Лікар-терапевт",IF(AG584&lt;Законод!$C$26,0,(IF(AND(AG584&gt;=Законод!$I$26,AG584&lt;=Законод!$I$27),AG584-Законод!$H$27,IF('01_Доходи'!AG584&gt;=Законод!$I$26,Законод!$H$28,0)))),0)))</f>
        <v>0</v>
      </c>
      <c r="AH590" s="767"/>
      <c r="AI590" s="174"/>
      <c r="AJ590" s="771"/>
      <c r="AK590" s="774"/>
      <c r="AL590" s="774"/>
      <c r="AM590" s="758"/>
      <c r="AN590" s="183">
        <f>IF(B580="Лікар загальної практики - сімейний лікар",L590*Законод!$C$9/4*Законод!$I$16,IF(B580="Лікар-педіатр",L590*Законод!$C$9/4*Законод!$I$16,IF(B580="Лікар-терапевт",L590*Законод!$C$9/4*Законод!$I$16,0)))</f>
        <v>0</v>
      </c>
      <c r="AO590" s="183">
        <f>IF(B580="Лікар загальної практики - сімейний лікар",S590*Законод!$C$9/4*Законод!$I$16,IF(B580="Лікар-педіатр",S590*Законод!$C$9/4*Законод!$I$16,IF(B580="Лікар-терапевт",S590*Законод!$C$9/4*Законод!$I$16,0)))</f>
        <v>0</v>
      </c>
      <c r="AP590" s="183">
        <f>IF(B580="Лікар загальної практики - сімейний лікар",Z590*Законод!$C$9/4*Законод!$I$16,IF(B580="Лікар-педіатр",Z590*Законод!$C$9/4*Законод!$I$16,IF(B580="Лікар-терапевт",Z590*Законод!$C$9/4*Законод!$I$16,0)))</f>
        <v>0</v>
      </c>
      <c r="AQ590" s="183">
        <f>IF(B580="Лікар загальної практики - сімейний лікар",AG590*Законод!$C$9/4*Законод!$I$16,IF(B580="Лікар-педіатр",AG590*Законод!$C$9/4*Законод!$I$16,IF(B580="Лікар-терапевт",AG590*Законод!$C$9/4*Законод!$I$16,0)))</f>
        <v>0</v>
      </c>
      <c r="AR590" s="184">
        <f>SUM(AN590:AQ590)</f>
        <v>0</v>
      </c>
    </row>
    <row r="591" spans="1:44" s="191" customFormat="1" ht="31.9" hidden="1" customHeight="1" thickBot="1" x14ac:dyDescent="0.3">
      <c r="A591" s="186"/>
      <c r="B591" s="763"/>
      <c r="C591" s="764"/>
      <c r="D591" s="765"/>
      <c r="E591" s="765"/>
      <c r="F591" s="212" t="str">
        <f>IF(B580="Лікар-педіатр",Законод!$J$17,IF(B580="Лікар загальної практики - сімейний лікар",Законод!$J$21,IF(B580="Лікар-терапевт",Законод!$J$25,"х")))</f>
        <v>х</v>
      </c>
      <c r="G591" s="777" t="s">
        <v>158</v>
      </c>
      <c r="H591" s="777"/>
      <c r="I591" s="777"/>
      <c r="J591" s="777"/>
      <c r="K591" s="777"/>
      <c r="L591" s="169">
        <f>IF($B$580="Лікар загальної практики - сімейний лікар",IF(L584&gt;=Законод!$J$22,'01_Доходи'!L584-('01_Доходи'!L585+'01_Доходи'!L586+'01_Доходи'!L587+'01_Доходи'!L588+'01_Доходи'!L589+'01_Доходи'!L590),0),IF($B$580="Лікар-педіатр",IF(L584&gt;=Законод!$J$18,'01_Доходи'!L584-('01_Доходи'!L585+'01_Доходи'!L586+'01_Доходи'!L587+'01_Доходи'!L588+'01_Доходи'!L589+'01_Доходи'!L590),0),IF($B$580="Лікар-терапевт",IF('01_Доходи'!L584&gt;=Законод!$J$26,L584-Законод!$I$27,0),0)))</f>
        <v>0</v>
      </c>
      <c r="M591" s="767"/>
      <c r="N591" s="777" t="s">
        <v>158</v>
      </c>
      <c r="O591" s="777"/>
      <c r="P591" s="777"/>
      <c r="Q591" s="777"/>
      <c r="R591" s="777"/>
      <c r="S591" s="169">
        <f>IF($B$580="Лікар загальної практики - сімейний лікар",IF(S584&gt;=Законод!$J$22,'01_Доходи'!S584-('01_Доходи'!S585+'01_Доходи'!S586+'01_Доходи'!S587+'01_Доходи'!S588+'01_Доходи'!S589+'01_Доходи'!S590),0),IF($B$580="Лікар-педіатр",IF(S584&gt;=Законод!$J$18,'01_Доходи'!S584-('01_Доходи'!S585+'01_Доходи'!S586+'01_Доходи'!S587+'01_Доходи'!S588+'01_Доходи'!S589+'01_Доходи'!S590),0),IF($B$580="Лікар-терапевт",IF('01_Доходи'!S584&gt;=Законод!$J$26,S584-Законод!$I$27,0),0)))</f>
        <v>0</v>
      </c>
      <c r="T591" s="767"/>
      <c r="U591" s="777" t="s">
        <v>158</v>
      </c>
      <c r="V591" s="777"/>
      <c r="W591" s="777"/>
      <c r="X591" s="777"/>
      <c r="Y591" s="777"/>
      <c r="Z591" s="169">
        <f>IF($B$580="Лікар загальної практики - сімейний лікар",IF(Z584&gt;=Законод!$J$22,'01_Доходи'!Z584-('01_Доходи'!Z585+'01_Доходи'!Z586+'01_Доходи'!Z587+'01_Доходи'!Z588+'01_Доходи'!Z589+'01_Доходи'!Z590),0),IF($B$580="Лікар-педіатр",IF(Z584&gt;=Законод!$J$18,'01_Доходи'!Z584-('01_Доходи'!Z585+'01_Доходи'!Z586+'01_Доходи'!Z587+'01_Доходи'!Z588+'01_Доходи'!Z589+'01_Доходи'!Z590),0),IF($B$580="Лікар-терапевт",IF('01_Доходи'!Z584&gt;=Законод!$J$26,Z584-Законод!$I$27,0),0)))</f>
        <v>0</v>
      </c>
      <c r="AA591" s="767"/>
      <c r="AB591" s="777" t="s">
        <v>158</v>
      </c>
      <c r="AC591" s="777"/>
      <c r="AD591" s="777"/>
      <c r="AE591" s="777"/>
      <c r="AF591" s="777"/>
      <c r="AG591" s="169">
        <f>IF($B$580="Лікар загальної практики - сімейний лікар",IF(AG584&gt;=Законод!$J$22,'01_Доходи'!AG584-('01_Доходи'!AG585+'01_Доходи'!AG586+'01_Доходи'!AG587+'01_Доходи'!AG588+'01_Доходи'!AG589+'01_Доходи'!AG590),0),IF($B$580="Лікар-педіатр",IF(AG584&gt;=Законод!$J$18,'01_Доходи'!AG584-('01_Доходи'!AG585+'01_Доходи'!AG586+'01_Доходи'!AG587+'01_Доходи'!AG588+'01_Доходи'!AG589+'01_Доходи'!AG590),0),IF($B$580="Лікар-терапевт",IF('01_Доходи'!AG584&gt;=Законод!$J$26,AG584-Законод!$I$27,0),0)))</f>
        <v>0</v>
      </c>
      <c r="AH591" s="767"/>
      <c r="AI591" s="188"/>
      <c r="AJ591" s="772"/>
      <c r="AK591" s="775"/>
      <c r="AL591" s="775"/>
      <c r="AM591" s="759"/>
      <c r="AN591" s="189">
        <f>IF(B580="Лікар загальної практики - сімейний лікар",L591*Законод!$C$9/4*Законод!$J$16,IF(B580="Лікар-педіатр",L591*Законод!$C$9/4*Законод!$J$16,IF(B580="Лікар-терапевт",L591*Законод!$C$9/4*Законод!$J$16,0)))</f>
        <v>0</v>
      </c>
      <c r="AO591" s="189">
        <f>IF(B580="Лікар загальної практики - сімейний лікар",S591*Законод!$C$9/4*Законод!$J$16,IF(B580="Лікар-педіатр",S591*Законод!$C$9/4*Законод!$J$16,IF(B580="Лікар-терапевт",S591*Законод!$C$9/4*Законод!$J$16,0)))</f>
        <v>0</v>
      </c>
      <c r="AP591" s="189">
        <f>IF(B580="Лікар загальної практики - сімейний лікар",S591*Законод!$C$9/4*Законод!$J$16,IF(B580="Лікар-педіатр",S591*Законод!$C$9/4*Законод!$J$16,IF(B580="Лікар-терапевт",S591*Законод!$C$9/4*Законод!$J$16,0)))</f>
        <v>0</v>
      </c>
      <c r="AQ591" s="189">
        <f>IF(B580="Лікар загальної практики - сімейний лікар",AG591*Законод!$C$9/4*Законод!$J$16,IF(B580="Лікар-педіатр",AG591*Законод!$C$9/4*Законод!$J$16,IF(B580="Лікар-терапевт",AG591*Законод!$C$9/4*Законод!$J$16,0)))</f>
        <v>0</v>
      </c>
      <c r="AR591" s="190">
        <f t="shared" ref="AR591" si="113">SUM(AN591:AQ591)</f>
        <v>0</v>
      </c>
    </row>
    <row r="592" spans="1:44" s="220" customFormat="1" ht="23.45" hidden="1" customHeight="1" thickBot="1" x14ac:dyDescent="0.3">
      <c r="A592" s="216"/>
      <c r="B592" s="217"/>
      <c r="C592" s="217"/>
      <c r="D592" s="217"/>
      <c r="E592" s="217"/>
      <c r="F592" s="218"/>
      <c r="G592" s="219"/>
      <c r="H592" s="219"/>
      <c r="L592" s="221"/>
      <c r="S592" s="221"/>
      <c r="Z592" s="221"/>
      <c r="AG592" s="221"/>
      <c r="AM592" s="222"/>
      <c r="AR592" s="223"/>
    </row>
    <row r="593" spans="1:44" s="164" customFormat="1" ht="24.6" hidden="1" customHeight="1" x14ac:dyDescent="0.3">
      <c r="A593" s="167">
        <f>A580+1</f>
        <v>44</v>
      </c>
      <c r="B593" s="763"/>
      <c r="C593" s="764"/>
      <c r="D593" s="765"/>
      <c r="E593" s="765"/>
      <c r="F593" s="207" t="s">
        <v>422</v>
      </c>
      <c r="G593" s="169">
        <f>IF($B$593="Лікар-педіатр",G596*L593,IF($B$593="Лікар-терапевт","х",IF($B$593="Лікар загальної практики - сімейний лікар",G596*L593,0)))</f>
        <v>0</v>
      </c>
      <c r="H593" s="169">
        <f>IF($B$593="Лікар-педіатр",H596*L593,IF($B$593="Лікар-терапевт","х",IF($B$593="Лікар загальної практики - сімейний лікар",H596*L593,0)))</f>
        <v>0</v>
      </c>
      <c r="I593" s="169">
        <f>IF($B$593="Лікар-педіатр","x",IF($B$593="Лікар-терапевт",I596*L593,IF($B$593="Лікар загальної практики - сімейний лікар",I596*L593,0)))</f>
        <v>0</v>
      </c>
      <c r="J593" s="169">
        <f>IF($B$593="Лікар-педіатр","x",IF($B$593="Лікар-терапевт",J596*L593,IF($B$593="Лікар загальної практики - сімейний лікар",J596*L593,0)))</f>
        <v>0</v>
      </c>
      <c r="K593" s="169">
        <f>IF($B$593="Лікар-педіатр","x",IF($B$593="Лікар-терапевт",K596*L593,IF($B$593="Лікар загальної практики - сімейний лікар",K596*L593,0)))</f>
        <v>0</v>
      </c>
      <c r="L593" s="542"/>
      <c r="M593" s="767"/>
      <c r="N593" s="169">
        <f>IF($B$593="Лікар-педіатр",N596*S593,IF($B$593="Лікар-терапевт","х",IF($B$593="Лікар загальної практики - сімейний лікар",N596*S593,0)))</f>
        <v>0</v>
      </c>
      <c r="O593" s="169">
        <f>IF($B$593="Лікар-педіатр",O596*S593,IF($B$593="Лікар-терапевт","х",IF($B$593="Лікар загальної практики - сімейний лікар",O596*S593,0)))</f>
        <v>0</v>
      </c>
      <c r="P593" s="169">
        <f>IF($B$593="Лікар-педіатр","x",IF($B$593="Лікар-терапевт",P596*S593,IF($B$593="Лікар загальної практики - сімейний лікар",P596*S593,0)))</f>
        <v>0</v>
      </c>
      <c r="Q593" s="169">
        <f>IF($B$593="Лікар-педіатр","x",IF($B$593="Лікар-терапевт",Q596*S593,IF($B$593="Лікар загальної практики - сімейний лікар",Q596*S593,0)))</f>
        <v>0</v>
      </c>
      <c r="R593" s="169">
        <f>IF($B$593="Лікар-педіатр","x",IF($B$593="Лікар-терапевт",R596*S593,IF($B$593="Лікар загальної практики - сімейний лікар",R596*S593,0)))</f>
        <v>0</v>
      </c>
      <c r="S593" s="542"/>
      <c r="T593" s="767"/>
      <c r="U593" s="169">
        <f>IF($B$593="Лікар-педіатр",U596*Z593,IF($B$593="Лікар-терапевт","х",IF($B$593="Лікар загальної практики - сімейний лікар",U596*Z593,0)))</f>
        <v>0</v>
      </c>
      <c r="V593" s="169">
        <f>IF($B$593="Лікар-педіатр",V596*Z593,IF($B$593="Лікар-терапевт","х",IF($B$593="Лікар загальної практики - сімейний лікар",V596*Z593,0)))</f>
        <v>0</v>
      </c>
      <c r="W593" s="169">
        <f>IF($B$593="Лікар-педіатр","x",IF($B$593="Лікар-терапевт",W596*Z593,IF($B$593="Лікар загальної практики - сімейний лікар",W596*Z593,0)))</f>
        <v>0</v>
      </c>
      <c r="X593" s="169">
        <f>IF($B$593="Лікар-педіатр","x",IF($B$593="Лікар-терапевт",X596*Z593,IF($B$593="Лікар загальної практики - сімейний лікар",X596*Z593,0)))</f>
        <v>0</v>
      </c>
      <c r="Y593" s="169">
        <f>IF($B$593="Лікар-педіатр","x",IF($B$593="Лікар-терапевт",Y596*Z593,IF($B$593="Лікар загальної практики - сімейний лікар",Y596*Z593,0)))</f>
        <v>0</v>
      </c>
      <c r="Z593" s="542"/>
      <c r="AA593" s="767"/>
      <c r="AB593" s="169">
        <f>IF($B$593="Лікар-педіатр",AB596*AG593,IF($B$593="Лікар-терапевт","х",IF($B$593="Лікар загальної практики - сімейний лікар",AB596*AG593,0)))</f>
        <v>0</v>
      </c>
      <c r="AC593" s="169">
        <f>IF($B$593="Лікар-педіатр",AC596*AG593,IF($B$593="Лікар-терапевт","х",IF($B$593="Лікар загальної практики - сімейний лікар",AC596*AG593,0)))</f>
        <v>0</v>
      </c>
      <c r="AD593" s="169">
        <f>IF($B$593="Лікар-педіатр","x",IF($B$593="Лікар-терапевт",AD596*AG593,IF($B$593="Лікар загальної практики - сімейний лікар",AD596*AG593,0)))</f>
        <v>0</v>
      </c>
      <c r="AE593" s="169">
        <f>IF($B$593="Лікар-педіатр","x",IF($B$593="Лікар-терапевт",AE596*AG593,IF($B$593="Лікар загальної практики - сімейний лікар",AE596*AG593,0)))</f>
        <v>0</v>
      </c>
      <c r="AF593" s="169">
        <f>IF($B$593="Лікар-педіатр","x",IF($B$593="Лікар-терапевт",AF596*AG593,IF($B$593="Лікар загальної практики - сімейний лікар",AF596*AG593,0)))</f>
        <v>0</v>
      </c>
      <c r="AG593" s="542"/>
      <c r="AH593" s="767"/>
      <c r="AI593" s="525">
        <f>A593</f>
        <v>44</v>
      </c>
      <c r="AJ593" s="770">
        <f>B593</f>
        <v>0</v>
      </c>
      <c r="AK593" s="773">
        <f>C593</f>
        <v>0</v>
      </c>
      <c r="AL593" s="773">
        <f>D593</f>
        <v>0</v>
      </c>
      <c r="AM593" s="760" t="s">
        <v>568</v>
      </c>
      <c r="AN593" s="778">
        <f>SUM(AN598:AN604)</f>
        <v>0</v>
      </c>
      <c r="AO593" s="778">
        <f>SUM(AO598:AO604)</f>
        <v>0</v>
      </c>
      <c r="AP593" s="778">
        <f>SUM(AP598:AP604)</f>
        <v>0</v>
      </c>
      <c r="AQ593" s="778">
        <f>SUM(AQ598:AQ604)</f>
        <v>0</v>
      </c>
      <c r="AR593" s="781">
        <f>SUM(AN593:AQ597)</f>
        <v>0</v>
      </c>
    </row>
    <row r="594" spans="1:44" s="52" customFormat="1" ht="28.15" hidden="1" customHeight="1" x14ac:dyDescent="0.25">
      <c r="A594" s="170"/>
      <c r="B594" s="763"/>
      <c r="C594" s="764"/>
      <c r="D594" s="765"/>
      <c r="E594" s="765"/>
      <c r="F594" s="207" t="s">
        <v>423</v>
      </c>
      <c r="G594" s="169">
        <f>IF($B$593="Лікар-педіатр",G596*L594,IF($B$593="Лікар-терапевт","х",IF($B$593="Лікар загальної практики - сімейний лікар",G596*L594,0)))</f>
        <v>0</v>
      </c>
      <c r="H594" s="169">
        <f>IF($B$593="Лікар-педіатр",H596*L594,IF($B$593="Лікар-терапевт","х",IF($B$593="Лікар загальної практики - сімейний лікар",H596*L594,0)))</f>
        <v>0</v>
      </c>
      <c r="I594" s="169">
        <f>IF($B$593="Лікар-педіатр","x",IF($B$593="Лікар-терапевт",I596*L594,IF($B$593="Лікар загальної практики - сімейний лікар",I596*L594,0)))</f>
        <v>0</v>
      </c>
      <c r="J594" s="169">
        <f>IF($B$593="Лікар-педіатр","x",IF($B$593="Лікар-терапевт",J596*L594,IF($B$593="Лікар загальної практики - сімейний лікар",J596*L594,0)))</f>
        <v>0</v>
      </c>
      <c r="K594" s="169">
        <f>IF($B$593="Лікар-педіатр","x",IF($B$593="Лікар-терапевт",K596*L594,IF($B$593="Лікар загальної практики - сімейний лікар",K596*L594,0)))</f>
        <v>0</v>
      </c>
      <c r="L594" s="542"/>
      <c r="M594" s="767"/>
      <c r="N594" s="169">
        <f>IF($B$593="Лікар-педіатр",N596*S594,IF($B$593="Лікар-терапевт","х",IF($B$593="Лікар загальної практики - сімейний лікар",N596*S594,0)))</f>
        <v>0</v>
      </c>
      <c r="O594" s="169">
        <f>IF($B$593="Лікар-педіатр",O596*S594,IF($B$593="Лікар-терапевт","х",IF($B$593="Лікар загальної практики - сімейний лікар",O596*S594,0)))</f>
        <v>0</v>
      </c>
      <c r="P594" s="169">
        <f>IF($B$593="Лікар-педіатр","x",IF($B$593="Лікар-терапевт",P596*S594,IF($B$593="Лікар загальної практики - сімейний лікар",P596*S594,0)))</f>
        <v>0</v>
      </c>
      <c r="Q594" s="169">
        <f>IF($B$593="Лікар-педіатр","x",IF($B$593="Лікар-терапевт",Q596*S594,IF($B$593="Лікар загальної практики - сімейний лікар",Q596*S594,0)))</f>
        <v>0</v>
      </c>
      <c r="R594" s="169">
        <f>IF($B$593="Лікар-педіатр","x",IF($B$593="Лікар-терапевт",R596*S594,IF($B$593="Лікар загальної практики - сімейний лікар",R596*S594,0)))</f>
        <v>0</v>
      </c>
      <c r="S594" s="542"/>
      <c r="T594" s="767"/>
      <c r="U594" s="169">
        <f>IF($B$593="Лікар-педіатр",U596*Z594,IF($B$593="Лікар-терапевт","х",IF($B$593="Лікар загальної практики - сімейний лікар",U596*Z594,0)))</f>
        <v>0</v>
      </c>
      <c r="V594" s="169">
        <f>IF($B$593="Лікар-педіатр",V596*Z594,IF($B$593="Лікар-терапевт","х",IF($B$593="Лікар загальної практики - сімейний лікар",V596*Z594,0)))</f>
        <v>0</v>
      </c>
      <c r="W594" s="169">
        <f>IF($B$593="Лікар-педіатр","x",IF($B$593="Лікар-терапевт",W596*Z594,IF($B$593="Лікар загальної практики - сімейний лікар",W596*Z594,0)))</f>
        <v>0</v>
      </c>
      <c r="X594" s="169">
        <f>IF($B$593="Лікар-педіатр","x",IF($B$593="Лікар-терапевт",X596*Z594,IF($B$593="Лікар загальної практики - сімейний лікар",X596*Z594,0)))</f>
        <v>0</v>
      </c>
      <c r="Y594" s="169">
        <f>IF($B$593="Лікар-педіатр","x",IF($B$593="Лікар-терапевт",Y596*Z594,IF($B$593="Лікар загальної практики - сімейний лікар",Y596*Z594,0)))</f>
        <v>0</v>
      </c>
      <c r="Z594" s="542"/>
      <c r="AA594" s="767"/>
      <c r="AB594" s="169">
        <f>IF($B$593="Лікар-педіатр",AB596*AG594,IF($B$593="Лікар-терапевт","х",IF($B$593="Лікар загальної практики - сімейний лікар",AB596*AG594,0)))</f>
        <v>0</v>
      </c>
      <c r="AC594" s="169">
        <f>IF($B$593="Лікар-педіатр",AC596*AG594,IF($B$593="Лікар-терапевт","х",IF($B$593="Лікар загальної практики - сімейний лікар",AC596*AG594,0)))</f>
        <v>0</v>
      </c>
      <c r="AD594" s="169">
        <f>IF($B$593="Лікар-педіатр","x",IF($B$593="Лікар-терапевт",AD596*AG594,IF($B$593="Лікар загальної практики - сімейний лікар",AD596*AG594,0)))</f>
        <v>0</v>
      </c>
      <c r="AE594" s="169">
        <f>IF($B$593="Лікар-педіатр","x",IF($B$593="Лікар-терапевт",AE596*AG594,IF($B$593="Лікар загальної практики - сімейний лікар",AE596*AG594,0)))</f>
        <v>0</v>
      </c>
      <c r="AF594" s="169">
        <f>IF($B$593="Лікар-педіатр","x",IF($B$593="Лікар-терапевт",AF596*AG594,IF($B$593="Лікар загальної практики - сімейний лікар",AF596*AG594,0)))</f>
        <v>0</v>
      </c>
      <c r="AG594" s="542"/>
      <c r="AH594" s="767"/>
      <c r="AI594" s="171"/>
      <c r="AJ594" s="771"/>
      <c r="AK594" s="774"/>
      <c r="AL594" s="774"/>
      <c r="AM594" s="761"/>
      <c r="AN594" s="779"/>
      <c r="AO594" s="779"/>
      <c r="AP594" s="779"/>
      <c r="AQ594" s="779"/>
      <c r="AR594" s="782"/>
    </row>
    <row r="595" spans="1:44" s="92" customFormat="1" ht="31.15" hidden="1" customHeight="1" x14ac:dyDescent="0.25">
      <c r="A595" s="213"/>
      <c r="B595" s="763"/>
      <c r="C595" s="764"/>
      <c r="D595" s="765"/>
      <c r="E595" s="765"/>
      <c r="F595" s="214" t="s">
        <v>424</v>
      </c>
      <c r="G595" s="172">
        <f>IF(B593="Лікар загальної практики - сімейний лікар"," ",IF(B593="Лікар-педіатр"," ",IF(B593="Лікар-терапевт","х",0)))</f>
        <v>0</v>
      </c>
      <c r="H595" s="172">
        <f>IF(B593="Лікар загальної практики - сімейний лікар"," ",IF(B593="Лікар-педіатр"," ",IF(B593="Лікар-терапевт","х",0)))</f>
        <v>0</v>
      </c>
      <c r="I595" s="172">
        <f>IF(B593="Лікар загальної практики - сімейний лікар"," ",IF(B593="Лікар-педіатр","х",IF(B593="Лікар-терапевт"," ",0)))</f>
        <v>0</v>
      </c>
      <c r="J595" s="172">
        <f>IF(B593="Лікар загальної практики - сімейний лікар"," ",IF(B593="Лікар-педіатр","х",IF(B593="Лікар-терапевт"," ",0)))</f>
        <v>0</v>
      </c>
      <c r="K595" s="172">
        <f>IF(B593="Лікар загальної практики - сімейний лікар"," ",IF(B593="Лікар-педіатр","х",IF(B593="Лікар-терапевт"," ",0)))</f>
        <v>0</v>
      </c>
      <c r="L595" s="173">
        <f>SUM(G595:K595)</f>
        <v>0</v>
      </c>
      <c r="M595" s="767"/>
      <c r="N595" s="172">
        <f>IF(B593="Лікар загальної практики - сімейний лікар"," ",IF(B593="Лікар-педіатр"," ",IF(B593="Лікар-терапевт","х",0)))</f>
        <v>0</v>
      </c>
      <c r="O595" s="172">
        <f>IF(B593="Лікар загальної практики - сімейний лікар"," ",IF(B593="Лікар-педіатр"," ",IF(B593="Лікар-терапевт","х",0)))</f>
        <v>0</v>
      </c>
      <c r="P595" s="172">
        <f>IF(B593="Лікар загальної практики - сімейний лікар"," ",IF(B593="Лікар-педіатр","х",IF(B593="Лікар-терапевт"," ",0)))</f>
        <v>0</v>
      </c>
      <c r="Q595" s="172">
        <f>IF(B593="Лікар загальної практики - сімейний лікар"," ",IF(B593="Лікар-педіатр","х",IF(B593="Лікар-терапевт"," ",0)))</f>
        <v>0</v>
      </c>
      <c r="R595" s="172">
        <f>IF(B593="Лікар загальної практики - сімейний лікар"," ",IF(B593="Лікар-педіатр","х",IF(B593="Лікар-терапевт"," ",0)))</f>
        <v>0</v>
      </c>
      <c r="S595" s="173">
        <f>SUM(N595:R595)</f>
        <v>0</v>
      </c>
      <c r="T595" s="767"/>
      <c r="U595" s="172">
        <f>IF(B593="Лікар загальної практики - сімейний лікар"," ",IF(B593="Лікар-педіатр"," ",IF(B593="Лікар-терапевт","х",0)))</f>
        <v>0</v>
      </c>
      <c r="V595" s="172">
        <f>IF(B593="Лікар загальної практики - сімейний лікар"," ",IF(B593="Лікар-педіатр"," ",IF(B593="Лікар-терапевт","х",0)))</f>
        <v>0</v>
      </c>
      <c r="W595" s="172">
        <f>IF(B593="Лікар загальної практики - сімейний лікар"," ",IF(B593="Лікар-педіатр","х",IF(B593="Лікар-терапевт"," ",0)))</f>
        <v>0</v>
      </c>
      <c r="X595" s="172">
        <f>IF(B593="Лікар загальної практики - сімейний лікар"," ",IF(B593="Лікар-педіатр","х",IF(B593="Лікар-терапевт"," ",0)))</f>
        <v>0</v>
      </c>
      <c r="Y595" s="172">
        <f>IF(B593="Лікар загальної практики - сімейний лікар"," ",IF(B593="Лікар-педіатр","х",IF(B593="Лікар-терапевт"," ",0)))</f>
        <v>0</v>
      </c>
      <c r="Z595" s="173">
        <f>SUM(U595:Y595)</f>
        <v>0</v>
      </c>
      <c r="AA595" s="767"/>
      <c r="AB595" s="172">
        <f>IF(B593="Лікар загальної практики - сімейний лікар"," ",IF(B593="Лікар-педіатр"," ",IF(B593="Лікар-терапевт","х",0)))</f>
        <v>0</v>
      </c>
      <c r="AC595" s="172">
        <f>IF(B593="Лікар загальної практики - сімейний лікар"," ",IF(B593="Лікар-педіатр"," ",IF(B593="Лікар-терапевт","х",0)))</f>
        <v>0</v>
      </c>
      <c r="AD595" s="172">
        <f>IF(B593="Лікар загальної практики - сімейний лікар"," ",IF(B593="Лікар-педіатр","х",IF(B593="Лікар-терапевт"," ",0)))</f>
        <v>0</v>
      </c>
      <c r="AE595" s="172">
        <f>IF(B593="Лікар загальної практики - сімейний лікар"," ",IF(B593="Лікар-педіатр","х",IF(B593="Лікар-терапевт"," ",0)))</f>
        <v>0</v>
      </c>
      <c r="AF595" s="172">
        <f>IF(B593="Лікар загальної практики - сімейний лікар"," ",IF(B593="Лікар-педіатр","х",IF(B593="Лікар-терапевт"," ",0)))</f>
        <v>0</v>
      </c>
      <c r="AG595" s="173">
        <f>SUM(AB595:AF595)</f>
        <v>0</v>
      </c>
      <c r="AH595" s="767"/>
      <c r="AI595" s="215"/>
      <c r="AJ595" s="771"/>
      <c r="AK595" s="774"/>
      <c r="AL595" s="774"/>
      <c r="AM595" s="761"/>
      <c r="AN595" s="779"/>
      <c r="AO595" s="779"/>
      <c r="AP595" s="779"/>
      <c r="AQ595" s="779"/>
      <c r="AR595" s="782"/>
    </row>
    <row r="596" spans="1:44" s="52" customFormat="1" ht="31.9" hidden="1" customHeight="1" thickBot="1" x14ac:dyDescent="0.3">
      <c r="A596" s="170"/>
      <c r="B596" s="763"/>
      <c r="C596" s="764"/>
      <c r="D596" s="765"/>
      <c r="E596" s="765"/>
      <c r="F596" s="209" t="s">
        <v>161</v>
      </c>
      <c r="G596" s="176">
        <f>IF($B$593="Лікар-педіатр",G595/L595,IF($B$593="Лікар-терапевт","х",IF($B$593="Лікар загальної практики - сімейний лікар",G595/L595,0)))</f>
        <v>0</v>
      </c>
      <c r="H596" s="176">
        <f>IF($B$593="Лікар-педіатр",H595/L595,IF($B$593="Лікар-терапевт","х",IF($B$593="Лікар загальної практики - сімейний лікар",H595/L595,0)))</f>
        <v>0</v>
      </c>
      <c r="I596" s="176">
        <f>IF($B$593="Лікар-педіатр","x",IF($B$593="Лікар-терапевт",I595/L595,IF($B$593="Лікар загальної практики - сімейний лікар",I595/L595,0)))</f>
        <v>0</v>
      </c>
      <c r="J596" s="176">
        <f>IF($B$593="Лікар-педіатр","x",IF($B$593="Лікар-терапевт",J595/L595,IF($B$593="Лікар загальної практики - сімейний лікар",J595/L595,0)))</f>
        <v>0</v>
      </c>
      <c r="K596" s="176">
        <f>IF($B$593="Лікар-педіатр","x",IF($B$593="Лікар-терапевт",K595/L595,IF($B$593="Лікар загальної практики - сімейний лікар",K595/L595,0)))</f>
        <v>0</v>
      </c>
      <c r="L596" s="176">
        <f>SUM(G596:K596)</f>
        <v>0</v>
      </c>
      <c r="M596" s="767"/>
      <c r="N596" s="176">
        <f>IF($B$593="Лікар-педіатр",N595/S595,IF($B$593="Лікар-терапевт","х",IF($B$593="Лікар загальної практики - сімейний лікар",N595/S595,0)))</f>
        <v>0</v>
      </c>
      <c r="O596" s="176">
        <f>IF($B$593="Лікар-педіатр",O595/S595,IF($B$593="Лікар-терапевт","х",IF($B$593="Лікар загальної практики - сімейний лікар",O595/S595,0)))</f>
        <v>0</v>
      </c>
      <c r="P596" s="176">
        <f>IF($B$593="Лікар-педіатр","x",IF($B$593="Лікар-терапевт",P595/S595,IF($B$593="Лікар загальної практики - сімейний лікар",P595/S595,0)))</f>
        <v>0</v>
      </c>
      <c r="Q596" s="176">
        <f>IF($B$593="Лікар-педіатр","x",IF($B$593="Лікар-терапевт",Q595/S595,IF($B$593="Лікар загальної практики - сімейний лікар",Q595/S595,0)))</f>
        <v>0</v>
      </c>
      <c r="R596" s="176">
        <f>IF($B$593="Лікар-педіатр","x",IF($B$593="Лікар-терапевт",R595/S595,IF($B$593="Лікар загальної практики - сімейний лікар",R595/S595,0)))</f>
        <v>0</v>
      </c>
      <c r="S596" s="176">
        <f>SUM(N596:R596)</f>
        <v>0</v>
      </c>
      <c r="T596" s="767"/>
      <c r="U596" s="176">
        <f>IF($B$593="Лікар-педіатр",U595/Z595,IF($B$593="Лікар-терапевт","х",IF($B$593="Лікар загальної практики - сімейний лікар",U595/Z595,0)))</f>
        <v>0</v>
      </c>
      <c r="V596" s="176">
        <f>IF($B$593="Лікар-педіатр",V595/Z595,IF($B$593="Лікар-терапевт","х",IF($B$593="Лікар загальної практики - сімейний лікар",V595/Z595,0)))</f>
        <v>0</v>
      </c>
      <c r="W596" s="176">
        <f>IF($B$593="Лікар-педіатр","x",IF($B$593="Лікар-терапевт",W595/Z595,IF($B$593="Лікар загальної практики - сімейний лікар",W595/Z595,0)))</f>
        <v>0</v>
      </c>
      <c r="X596" s="176">
        <f>IF($B$593="Лікар-педіатр","x",IF($B$593="Лікар-терапевт",X595/Z595,IF($B$593="Лікар загальної практики - сімейний лікар",X595/Z595,0)))</f>
        <v>0</v>
      </c>
      <c r="Y596" s="176">
        <f>IF($B$593="Лікар-педіатр","x",IF($B$593="Лікар-терапевт",Y595/Z595,IF($B$593="Лікар загальної практики - сімейний лікар",Y595/Z595,0)))</f>
        <v>0</v>
      </c>
      <c r="Z596" s="176">
        <f>SUM(U596:Y596)</f>
        <v>0</v>
      </c>
      <c r="AA596" s="767"/>
      <c r="AB596" s="176">
        <f>IF($B$593="Лікар-педіатр",AB595/AG595,IF($B$593="Лікар-терапевт","х",IF($B$593="Лікар загальної практики - сімейний лікар",AB595/AG595,0)))</f>
        <v>0</v>
      </c>
      <c r="AC596" s="176">
        <f>IF($B$593="Лікар-педіатр",AC595/AG595,IF($B$593="Лікар-терапевт","х",IF($B$593="Лікар загальної практики - сімейний лікар",AC595/AG595,0)))</f>
        <v>0</v>
      </c>
      <c r="AD596" s="176">
        <f>IF($B$593="Лікар-педіатр","x",IF($B$593="Лікар-терапевт",AD595/AG595,IF($B$593="Лікар загальної практики - сімейний лікар",AD595/AG595,0)))</f>
        <v>0</v>
      </c>
      <c r="AE596" s="176">
        <f>IF($B$593="Лікар-педіатр","x",IF($B$593="Лікар-терапевт",AE595/AG595,IF($B$593="Лікар загальної практики - сімейний лікар",AE595/AG595,0)))</f>
        <v>0</v>
      </c>
      <c r="AF596" s="176">
        <f>IF($B$593="Лікар-педіатр","x",IF($B$593="Лікар-терапевт",AF595/AG595,IF($B$593="Лікар загальної практики - сімейний лікар",AF595/AG595,0)))</f>
        <v>0</v>
      </c>
      <c r="AG596" s="176">
        <f>SUM(AB596:AF596)</f>
        <v>0</v>
      </c>
      <c r="AH596" s="767"/>
      <c r="AI596" s="174"/>
      <c r="AJ596" s="771"/>
      <c r="AK596" s="774"/>
      <c r="AL596" s="774"/>
      <c r="AM596" s="761"/>
      <c r="AN596" s="779"/>
      <c r="AO596" s="779"/>
      <c r="AP596" s="779"/>
      <c r="AQ596" s="779"/>
      <c r="AR596" s="782"/>
    </row>
    <row r="597" spans="1:44" s="52" customFormat="1" ht="45" hidden="1" customHeight="1" thickBot="1" x14ac:dyDescent="0.3">
      <c r="A597" s="170"/>
      <c r="B597" s="763"/>
      <c r="C597" s="764"/>
      <c r="D597" s="765"/>
      <c r="E597" s="766"/>
      <c r="F597" s="177" t="s">
        <v>425</v>
      </c>
      <c r="G597" s="178">
        <f>IF($B$593="Лікар загальної практики - сімейний лікар",AVERAGE(G593:G595),IF($B$593="Лікар-педіатр",AVERAGE(G593:G595),IF($B$593="Лікар-терапевт","х",0)))</f>
        <v>0</v>
      </c>
      <c r="H597" s="178">
        <f>IF($B$593="Лікар загальної практики - сімейний лікар",AVERAGE(H593:H595),IF($B$593="Лікар-педіатр",AVERAGE(H593:H595),IF($B$593="Лікар-терапевт","х",0)))</f>
        <v>0</v>
      </c>
      <c r="I597" s="178">
        <f>IF($B$593="Лікар загальної практики - сімейний лікар",AVERAGE(I593:I595),IF($B$593="Лікар-педіатр","x",IF($B$593="Лікар-терапевт",AVERAGE(I593:I595),0)))</f>
        <v>0</v>
      </c>
      <c r="J597" s="178">
        <f>IF($B$593="Лікар загальної практики - сімейний лікар",AVERAGE(J593:J595),IF($B$593="Лікар-педіатр","x",IF($B$593="Лікар-терапевт",AVERAGE(J593:J595),0)))</f>
        <v>0</v>
      </c>
      <c r="K597" s="178">
        <f>IF($B$593="Лікар загальної практики - сімейний лікар",AVERAGE(K593:K595),IF($B$593="Лікар-педіатр","x",IF($B$593="Лікар-терапевт",AVERAGE(K593:K595),0)))</f>
        <v>0</v>
      </c>
      <c r="L597" s="179">
        <f>SUM(G597:K597)</f>
        <v>0</v>
      </c>
      <c r="M597" s="768"/>
      <c r="N597" s="178">
        <f>IF($B$593="Лікар загальної практики - сімейний лікар",AVERAGE(N593:N595),IF($B$593="Лікар-педіатр",AVERAGE(N593:N595),IF($B$593="Лікар-терапевт","х",0)))</f>
        <v>0</v>
      </c>
      <c r="O597" s="178">
        <f>IF($B$593="Лікар загальної практики - сімейний лікар",AVERAGE(O593:O595),IF($B$593="Лікар-педіатр",AVERAGE(O593:O595),IF($B$593="Лікар-терапевт","х",0)))</f>
        <v>0</v>
      </c>
      <c r="P597" s="178">
        <f>IF($B$593="Лікар загальної практики - сімейний лікар",AVERAGE(P593:P595),IF($B$593="Лікар-педіатр","x",IF($B$593="Лікар-терапевт",AVERAGE(P593:P595),0)))</f>
        <v>0</v>
      </c>
      <c r="Q597" s="178">
        <f>IF($B$593="Лікар загальної практики - сімейний лікар",AVERAGE(Q593:Q595),IF($B$593="Лікар-педіатр","x",IF($B$593="Лікар-терапевт",AVERAGE(Q593:Q595),0)))</f>
        <v>0</v>
      </c>
      <c r="R597" s="178">
        <f>IF($B$593="Лікар загальної практики - сімейний лікар",AVERAGE(R593:R595),IF($B$593="Лікар-педіатр","x",IF($B$593="Лікар-терапевт",AVERAGE(R593:R595),0)))</f>
        <v>0</v>
      </c>
      <c r="S597" s="179">
        <f>SUM(N597:R597)</f>
        <v>0</v>
      </c>
      <c r="T597" s="768"/>
      <c r="U597" s="178">
        <f>IF($B$593="Лікар загальної практики - сімейний лікар",AVERAGE(U593:U595),IF($B$593="Лікар-педіатр",AVERAGE(U593:U595),IF($B$593="Лікар-терапевт","х",0)))</f>
        <v>0</v>
      </c>
      <c r="V597" s="178">
        <f>IF($B$593="Лікар загальної практики - сімейний лікар",AVERAGE(V593:V595),IF($B$593="Лікар-педіатр",AVERAGE(V593:V595),IF($B$593="Лікар-терапевт","х",0)))</f>
        <v>0</v>
      </c>
      <c r="W597" s="178">
        <f>IF($B$593="Лікар загальної практики - сімейний лікар",AVERAGE(W593:W595),IF($B$593="Лікар-педіатр","x",IF($B$593="Лікар-терапевт",AVERAGE(W593:W595),0)))</f>
        <v>0</v>
      </c>
      <c r="X597" s="178">
        <f>IF($B$593="Лікар загальної практики - сімейний лікар",AVERAGE(X593:X595),IF($B$593="Лікар-педіатр","x",IF($B$593="Лікар-терапевт",AVERAGE(X593:X595),0)))</f>
        <v>0</v>
      </c>
      <c r="Y597" s="178">
        <f>IF($B$593="Лікар загальної практики - сімейний лікар",AVERAGE(Y593:Y595),IF($B$593="Лікар-педіатр","x",IF($B$593="Лікар-терапевт",AVERAGE(Y593:Y595),0)))</f>
        <v>0</v>
      </c>
      <c r="Z597" s="179">
        <f>SUM(U597:Y597)</f>
        <v>0</v>
      </c>
      <c r="AA597" s="768"/>
      <c r="AB597" s="178">
        <f>IF($B$593="Лікар загальної практики - сімейний лікар",AVERAGE(AB593:AB595),IF($B$593="Лікар-педіатр",AVERAGE(AB593:AB595),IF($B$593="Лікар-терапевт","х",0)))</f>
        <v>0</v>
      </c>
      <c r="AC597" s="178">
        <f>IF($B$593="Лікар загальної практики - сімейний лікар",AVERAGE(AC593:AC595),IF($B$593="Лікар-педіатр",AVERAGE(AC593:AC595),IF($B$593="Лікар-терапевт","х",0)))</f>
        <v>0</v>
      </c>
      <c r="AD597" s="178">
        <f>IF($B$593="Лікар загальної практики - сімейний лікар",AVERAGE(AD593:AD595),IF($B$593="Лікар-педіатр","x",IF($B$593="Лікар-терапевт",AVERAGE(AD593:AD595),0)))</f>
        <v>0</v>
      </c>
      <c r="AE597" s="178">
        <f>IF($B$593="Лікар загальної практики - сімейний лікар",AVERAGE(AE593:AE595),IF($B$593="Лікар-педіатр","x",IF($B$593="Лікар-терапевт",AVERAGE(AE593:AE595),0)))</f>
        <v>0</v>
      </c>
      <c r="AF597" s="178">
        <f>IF($B$593="Лікар загальної практики - сімейний лікар",AVERAGE(AF593:AF595),IF($B$593="Лікар-педіатр","x",IF($B$593="Лікар-терапевт",AVERAGE(AF593:AF595),0)))</f>
        <v>0</v>
      </c>
      <c r="AG597" s="179">
        <f>SUM(AB597:AF597)</f>
        <v>0</v>
      </c>
      <c r="AH597" s="769"/>
      <c r="AI597" s="174"/>
      <c r="AJ597" s="771"/>
      <c r="AK597" s="774"/>
      <c r="AL597" s="774"/>
      <c r="AM597" s="762"/>
      <c r="AN597" s="780"/>
      <c r="AO597" s="780"/>
      <c r="AP597" s="780"/>
      <c r="AQ597" s="780"/>
      <c r="AR597" s="783"/>
    </row>
    <row r="598" spans="1:44" s="52" customFormat="1" ht="40.5" hidden="1" x14ac:dyDescent="0.25">
      <c r="A598" s="170"/>
      <c r="B598" s="763"/>
      <c r="C598" s="764"/>
      <c r="D598" s="765"/>
      <c r="E598" s="765"/>
      <c r="F598" s="210" t="str">
        <f>IF(B593="Лікар-педіатр",Законод!$C$17,IF(B593="Лікар загальної практики - сімейний лікар",Законод!$C$21,IF(B593="Лікар-терапевт",Законод!$C$25,"х")))</f>
        <v>х</v>
      </c>
      <c r="G598" s="181">
        <f>IF($B$593="Лікар загальної практики - сімейний лікар",IF(L597&lt;=Законод!$C$22,G597,Законод!$C$22*'01_Доходи'!G596),IF($B$593="Лікар-педіатр",IF(L597&lt;=Законод!$C$18,G597,Законод!$C$18*'01_Доходи'!G596),IF($B$593="Лікар-терапевт","x",0)))</f>
        <v>0</v>
      </c>
      <c r="H598" s="181">
        <f>IF($B$593="Лікар загальної практики - сімейний лікар",IF(L597&lt;=Законод!$C$22,H597,Законод!$C$22*'01_Доходи'!H596),IF($B$593="Лікар-педіатр",IF(L597&lt;=Законод!$C$18,H597,Законод!$C$18*'01_Доходи'!H596),IF($B$593="Лікар-терапевт","x",0)))</f>
        <v>0</v>
      </c>
      <c r="I598" s="181">
        <f>IF($B$593="Лікар загальної практики - сімейний лікар",IF(L597&lt;=Законод!$C$22,I597,Законод!$C$22*'01_Доходи'!I596),IF($B$593="Лікар-педіатр","x",IF($B$593="Лікар-терапевт",IF(L597&lt;=Законод!$C$26,I597,Законод!$C$26*'01_Доходи'!I596),0)))</f>
        <v>0</v>
      </c>
      <c r="J598" s="181">
        <f>IF($B$593="Лікар загальної практики - сімейний лікар",IF(L597&lt;=Законод!$C$22,J597,Законод!$C$22*'01_Доходи'!J596),IF($B$593="Лікар-педіатр","x",IF($B$593="Лікар-терапевт",IF(L597&lt;=Законод!$C$26,J597,Законод!$C$26*'01_Доходи'!J596),0)))</f>
        <v>0</v>
      </c>
      <c r="K598" s="181">
        <f>IF($B$593="Лікар загальної практики - сімейний лікар",IF(L597&lt;=Законод!$C$22,K597,Законод!$C$22*'01_Доходи'!K596),IF($B$593="Лікар-педіатр","x",IF($B$593="Лікар-терапевт",IF(L597&lt;=Законод!$C$26,K597,Законод!$C$26*'01_Доходи'!K596),0)))</f>
        <v>0</v>
      </c>
      <c r="L598" s="182">
        <f>SUM(G598:K598)</f>
        <v>0</v>
      </c>
      <c r="M598" s="767"/>
      <c r="N598" s="181">
        <f>IF($B$593="Лікар загальної практики - сімейний лікар",IF(S597&lt;=Законод!$C$22,N597,Законод!$C$22*'01_Доходи'!N596),IF($B$593="Лікар-педіатр",IF(S597&lt;=Законод!$C$18,N597,Законод!$C$18*'01_Доходи'!N596),IF($B$593="Лікар-терапевт","x",0)))</f>
        <v>0</v>
      </c>
      <c r="O598" s="181">
        <f>IF($B$593="Лікар загальної практики - сімейний лікар",IF(S597&lt;=Законод!$C$22,O597,Законод!$C$22*'01_Доходи'!O596),IF($B$593="Лікар-педіатр",IF(S597&lt;=Законод!$C$18,O597,Законод!$C$18*'01_Доходи'!O596),IF($B$593="Лікар-терапевт","x",0)))</f>
        <v>0</v>
      </c>
      <c r="P598" s="181">
        <f>IF($B$593="Лікар загальної практики - сімейний лікар",IF(S597&lt;=Законод!$C$22,P597,Законод!$C$22*'01_Доходи'!P596),IF($B$593="Лікар-педіатр","x",IF($B$593="Лікар-терапевт",IF(S597&lt;=Законод!$C$26,P597,Законод!$C$26*'01_Доходи'!P596),0)))</f>
        <v>0</v>
      </c>
      <c r="Q598" s="181">
        <f>IF($B$593="Лікар загальної практики - сімейний лікар",IF(S597&lt;=Законод!$C$22,Q597,Законод!$C$22*'01_Доходи'!Q596),IF($B$593="Лікар-педіатр","x",IF($B$593="Лікар-терапевт",IF(S597&lt;=Законод!$C$26,Q597,Законод!$C$26*'01_Доходи'!Q596),0)))</f>
        <v>0</v>
      </c>
      <c r="R598" s="181">
        <f>IF($B$593="Лікар загальної практики - сімейний лікар",IF(S597&lt;=Законод!$C$22,R597,Законод!$C$22*'01_Доходи'!R596),IF($B$593="Лікар-педіатр","x",IF($B$593="Лікар-терапевт",IF(S597&lt;=Законод!$C$26,R597,Законод!$C$26*'01_Доходи'!R596),0)))</f>
        <v>0</v>
      </c>
      <c r="S598" s="182">
        <f>SUM(N598:R598)</f>
        <v>0</v>
      </c>
      <c r="T598" s="767"/>
      <c r="U598" s="181">
        <f>IF($B$593="Лікар загальної практики - сімейний лікар",IF(Z597&lt;=Законод!$C$22,U597,Законод!$C$22*'01_Доходи'!U596),IF($B$593="Лікар-педіатр",IF(Z597&lt;=Законод!$C$18,U597,Законод!$C$18*'01_Доходи'!U596),IF($B$593="Лікар-терапевт","x",0)))</f>
        <v>0</v>
      </c>
      <c r="V598" s="181">
        <f>IF($B$593="Лікар загальної практики - сімейний лікар",IF(Z597&lt;=Законод!$C$22,V597,Законод!$C$22*'01_Доходи'!V596),IF($B$593="Лікар-педіатр",IF(Z597&lt;=Законод!$C$18,V597,Законод!$C$18*'01_Доходи'!V596),IF($B$593="Лікар-терапевт","x",0)))</f>
        <v>0</v>
      </c>
      <c r="W598" s="181">
        <f>IF($B$593="Лікар загальної практики - сімейний лікар",IF(Z597&lt;=Законод!$C$22,W597,Законод!$C$22*'01_Доходи'!W596),IF($B$593="Лікар-педіатр","x",IF($B$593="Лікар-терапевт",IF(Z597&lt;=Законод!$C$26,W597,Законод!$C$26*'01_Доходи'!W596),0)))</f>
        <v>0</v>
      </c>
      <c r="X598" s="181">
        <f>IF($B$593="Лікар загальної практики - сімейний лікар",IF(Z597&lt;=Законод!$C$22,X597,Законод!$C$22*'01_Доходи'!X596),IF($B$593="Лікар-педіатр","x",IF($B$593="Лікар-терапевт",IF(Z597&lt;=Законод!$C$26,X597,Законод!$C$26*'01_Доходи'!X596),0)))</f>
        <v>0</v>
      </c>
      <c r="Y598" s="181">
        <f>IF($B$593="Лікар загальної практики - сімейний лікар",IF(Z597&lt;=Законод!$C$22,Y597,Законод!$C$22*'01_Доходи'!Y596),IF($B$593="Лікар-педіатр","x",IF($B$593="Лікар-терапевт",IF(Z597&lt;=Законод!$C$26,Y597,Законод!$C$26*'01_Доходи'!Y596),0)))</f>
        <v>0</v>
      </c>
      <c r="Z598" s="182">
        <f>SUM(U598:Y598)</f>
        <v>0</v>
      </c>
      <c r="AA598" s="767"/>
      <c r="AB598" s="181">
        <f>IF($B$593="Лікар загальної практики - сімейний лікар",IF(AG597&lt;=Законод!$C$22,AB597,Законод!$C$22*'01_Доходи'!AB596),IF($B$593="Лікар-педіатр",IF(AG597&lt;=Законод!$C$18,AB597,Законод!$C$18*'01_Доходи'!AB596),IF($B$593="Лікар-терапевт","x",0)))</f>
        <v>0</v>
      </c>
      <c r="AC598" s="181">
        <f>IF($B$593="Лікар загальної практики - сімейний лікар",IF(AG597&lt;=Законод!$C$22,AC597,Законод!$C$22*'01_Доходи'!AC596),IF($B$593="Лікар-педіатр",IF(AG597&lt;=Законод!$C$18,AC597,Законод!$C$18*'01_Доходи'!AC596),IF($B$593="Лікар-терапевт","x",0)))</f>
        <v>0</v>
      </c>
      <c r="AD598" s="181">
        <f>IF($B$593="Лікар загальної практики - сімейний лікар",IF(AG597&lt;=Законод!$C$22,AD597,Законод!$C$22*'01_Доходи'!AD596),IF($B$593="Лікар-педіатр","x",IF($B$593="Лікар-терапевт",IF(AG597&lt;=Законод!$C$26,AD597,Законод!$C$26*'01_Доходи'!AD596),0)))</f>
        <v>0</v>
      </c>
      <c r="AE598" s="181">
        <f>IF($B$593="Лікар загальної практики - сімейний лікар",IF(AG597&lt;=Законод!$C$22,AE597,Законод!$C$22*'01_Доходи'!AE596),IF($B$593="Лікар-педіатр","x",IF($B$593="Лікар-терапевт",IF(AG597&lt;=Законод!$C$26,AE597,Законод!$C$26*'01_Доходи'!AE596),0)))</f>
        <v>0</v>
      </c>
      <c r="AF598" s="181">
        <f>IF($B$593="Лікар загальної практики - сімейний лікар",IF(AG597&lt;=Законод!$C$22,AF597,Законод!$C$22*'01_Доходи'!AF596),IF($B$593="Лікар-педіатр","x",IF($B$593="Лікар-терапевт",IF(AG597&lt;=Законод!$C$26,AF597,Законод!$C$26*'01_Доходи'!AF596),0)))</f>
        <v>0</v>
      </c>
      <c r="AG598" s="182">
        <f>SUM(AB598:AF598)</f>
        <v>0</v>
      </c>
      <c r="AH598" s="767"/>
      <c r="AI598" s="174"/>
      <c r="AJ598" s="771"/>
      <c r="AK598" s="774"/>
      <c r="AL598" s="774"/>
      <c r="AM598" s="318" t="s">
        <v>186</v>
      </c>
      <c r="AN598" s="183">
        <f>IF(B593="Лікар загальної практики - сімейний лікар",G598*Законод!$C$11+'01_Доходи'!H598*Законод!$D$11+'01_Доходи'!I598*Законод!$E$11+'01_Доходи'!J598*Законод!$F$11+'01_Доходи'!K598*Законод!$G$11,IF(B593="Лікар-педіатр",G598*Законод!$C$11+'01_Доходи'!H598*Законод!$D$11,IF(B593="Лікар-терапевт",'01_Доходи'!I598*Законод!$E$11+'01_Доходи'!J598*Законод!$F$11+'01_Доходи'!K598*Законод!$G$11,0)))</f>
        <v>0</v>
      </c>
      <c r="AO598" s="183">
        <f>IF(B593="Лікар загальної практики - сімейний лікар",N598*Законод!$C$11+'01_Доходи'!O598*Законод!$D$11+'01_Доходи'!P598*Законод!$E$11+'01_Доходи'!Q598*Законод!$F$11+'01_Доходи'!R598*Законод!$G$11,IF(B593="Лікар-педіатр",N598*Законод!$C$11+'01_Доходи'!O598*Законод!$D$11,IF(B593="Лікар-терапевт",'01_Доходи'!P598*Законод!$E$11+'01_Доходи'!Q598*Законод!$F$11+'01_Доходи'!R598*Законод!$G$11,0)))</f>
        <v>0</v>
      </c>
      <c r="AP598" s="183">
        <f>IF(B593="Лікар загальної практики - сімейний лікар",U598*Законод!$C$11+'01_Доходи'!V598*Законод!$D$11+'01_Доходи'!W598*Законод!$E$11+'01_Доходи'!X598*Законод!$F$11+'01_Доходи'!Y598*Законод!$G$11,IF(B593="Лікар-педіатр",U598*Законод!$C$11+'01_Доходи'!V598*Законод!$D$11,IF(B593="Лікар-терапевт",'01_Доходи'!W598*Законод!$E$11+'01_Доходи'!X598*Законод!$F$11+'01_Доходи'!Y598*Законод!$G$11,0)))</f>
        <v>0</v>
      </c>
      <c r="AQ598" s="183">
        <f>IF(B593="Лікар загальної практики - сімейний лікар",AB598*Законод!$C$11+'01_Доходи'!AC598*Законод!$D$11+'01_Доходи'!AD598*Законод!$E$11+'01_Доходи'!AE598*Законод!$F$11+'01_Доходи'!AF598*Законод!$G$11,IF(B593="Лікар-педіатр",AB598*Законод!$C$11+'01_Доходи'!AC598*Законод!$D$11,IF(B593="Лікар-терапевт",'01_Доходи'!AD598*Законод!$E$11+'01_Доходи'!AE598*Законод!$F$11+'01_Доходи'!AF598*Законод!$G$11,0)))</f>
        <v>0</v>
      </c>
      <c r="AR598" s="184">
        <f>SUM(AN598:AQ598)</f>
        <v>0</v>
      </c>
    </row>
    <row r="599" spans="1:44" s="52" customFormat="1" ht="31.9" hidden="1" customHeight="1" x14ac:dyDescent="0.25">
      <c r="A599" s="170"/>
      <c r="B599" s="763"/>
      <c r="C599" s="764"/>
      <c r="D599" s="765"/>
      <c r="E599" s="765"/>
      <c r="F599" s="211" t="str">
        <f>IF(B593="Лікар-педіатр",Законод!$E$17,IF(B593="Лікар загальної практики - сімейний лікар",Законод!$E$21,IF(B593="Лікар-терапевт",Законод!$E$25,"х")))</f>
        <v>х</v>
      </c>
      <c r="G599" s="776" t="s">
        <v>158</v>
      </c>
      <c r="H599" s="776"/>
      <c r="I599" s="776"/>
      <c r="J599" s="776"/>
      <c r="K599" s="776"/>
      <c r="L599" s="169">
        <f>IF($B$593="Лікар загальної практики - сімейний лікар",IF(L597&lt;Законод!$C$22,0,(IF(AND(L597&gt;=Законод!$E$22,L597&lt;=Законод!$E$23),L597-Законод!$C$22,IF('01_Доходи'!L597&gt;=Законод!$F$22,Законод!$E$24,0)))),IF($B$593="Лікар-педіатр",IF(L597&lt;Законод!$C$18,0,(IF(AND(L597&gt;=Законод!$E$18,L597&lt;=Законод!$E$19),L597-Законод!$C$18,IF('01_Доходи'!L597&gt;=Законод!$F$18,Законод!$E$20,0)))),IF($B$593="Лікар-терапевт",IF(L597&lt;Законод!$C$26,0,(IF(AND(L597&gt;=Законод!$E$26,L597&lt;=Законод!$E$27),L597-Законод!$C$26,IF('01_Доходи'!L597&gt;=Законод!$F$26,Законод!$E$28,0)))),0)))</f>
        <v>0</v>
      </c>
      <c r="M599" s="767"/>
      <c r="N599" s="776" t="s">
        <v>158</v>
      </c>
      <c r="O599" s="776"/>
      <c r="P599" s="776"/>
      <c r="Q599" s="776"/>
      <c r="R599" s="776"/>
      <c r="S599" s="169">
        <f>IF($B$593="Лікар загальної практики - сімейний лікар",IF(S597&lt;Законод!$C$22,0,(IF(AND(S597&gt;=Законод!$E$22,S597&lt;=Законод!$E$23),S597-Законод!$C$22,IF('01_Доходи'!S597&gt;=Законод!$F$22,Законод!$E$24,0)))),IF($B$593="Лікар-педіатр",IF(S597&lt;Законод!$C$18,0,(IF(AND(S597&gt;=Законод!$E$18,S597&lt;=Законод!$E$19),S597-Законод!$C$18,IF('01_Доходи'!S597&gt;=Законод!$F$18,Законод!$E$20,0)))),IF($B$593="Лікар-терапевт",IF(S597&lt;Законод!$C$26,0,(IF(AND(S597&gt;=Законод!$E$26,S597&lt;=Законод!$E$27),S597-Законод!$C$26,IF('01_Доходи'!S597&gt;=Законод!$F$26,Законод!$E$28,0)))),0)))</f>
        <v>0</v>
      </c>
      <c r="T599" s="767"/>
      <c r="U599" s="776" t="s">
        <v>158</v>
      </c>
      <c r="V599" s="776"/>
      <c r="W599" s="776"/>
      <c r="X599" s="776"/>
      <c r="Y599" s="776"/>
      <c r="Z599" s="169">
        <f>IF($B$593="Лікар загальної практики - сімейний лікар",IF(Z597&lt;Законод!$C$22,0,(IF(AND(Z597&gt;=Законод!$E$22,Z597&lt;=Законод!$E$23),Z597-Законод!$C$22,IF('01_Доходи'!Z597&gt;=Законод!$F$22,Законод!$E$24,0)))),IF($B$593="Лікар-педіатр",IF(Z597&lt;Законод!$C$18,0,(IF(AND(Z597&gt;=Законод!$E$18,Z597&lt;=Законод!$E$19),Z597-Законод!$C$18,IF('01_Доходи'!Z597&gt;=Законод!$F$18,Законод!$E$20,0)))),IF($B$593="Лікар-терапевт",IF(Z597&lt;Законод!$C$26,0,(IF(AND(Z597&gt;=Законод!$E$26,Z597&lt;=Законод!$E$27),Z597-Законод!$C$26,IF('01_Доходи'!Z597&gt;=Законод!$F$26,Законод!$E$28,0)))),0)))</f>
        <v>0</v>
      </c>
      <c r="AA599" s="767"/>
      <c r="AB599" s="776" t="s">
        <v>158</v>
      </c>
      <c r="AC599" s="776"/>
      <c r="AD599" s="776"/>
      <c r="AE599" s="776"/>
      <c r="AF599" s="776"/>
      <c r="AG599" s="169">
        <f>IF($B$593="Лікар загальної практики - сімейний лікар",IF(AG597&lt;Законод!$C$22,0,(IF(AND(AG597&gt;=Законод!$E$22,AG597&lt;=Законод!$E$23),AG597-Законод!$C$22,IF('01_Доходи'!AG597&gt;=Законод!$F$22,Законод!$E$24,0)))),IF($B$593="Лікар-педіатр",IF(AG597&lt;Законод!$C$18,0,(IF(AND(AG597&gt;=Законод!$E$18,AG597&lt;=Законод!$E$19),AG597-Законод!$C$18,IF('01_Доходи'!AG597&gt;=Законод!$F$18,Законод!$E$20,0)))),IF($B$593="Лікар-терапевт",IF(AG597&lt;Законод!$C$26,0,(IF(AND(AG597&gt;=Законод!$E$26,AG597&lt;=Законод!$E$27),AG597-Законод!$C$26,IF('01_Доходи'!AG597&gt;=Законод!$F$26,Законод!$E$28,0)))),0)))</f>
        <v>0</v>
      </c>
      <c r="AH599" s="767"/>
      <c r="AI599" s="174"/>
      <c r="AJ599" s="771"/>
      <c r="AK599" s="774"/>
      <c r="AL599" s="774"/>
      <c r="AM599" s="757" t="s">
        <v>187</v>
      </c>
      <c r="AN599" s="183">
        <f>IF(B593="Лікар загальної практики - сімейний лікар",L599*Законод!$C$9/4*Законод!$E$16,IF(B593="Лікар-педіатр",L599*Законод!$C$9/4*Законод!$E$16,IF(B593="Лікар-терапевт",L599*Законод!$C$9/4*Законод!$E$16,0)))</f>
        <v>0</v>
      </c>
      <c r="AO599" s="183">
        <f>IF(B593="Лікар загальної практики - сімейний лікар",S599*Законод!$C$9/4*Законод!$E$16,IF(B593="Лікар-педіатр",S599*Законод!$C$9/4*Законод!$E$16,IF(B593="Лікар-терапевт",S599*Законод!$C$9/4*Законод!$E$16,0)))</f>
        <v>0</v>
      </c>
      <c r="AP599" s="183">
        <f>IF(B593="Лікар загальної практики - сімейний лікар",Z599*Законод!$C$9/4*Законод!$E$16,IF(B593="Лікар-педіатр",Z599*Законод!$C$9/4*Законод!$E$16,IF(B593="Лікар-терапевт",Z599*Законод!$C$9/4*Законод!$E$16,0)))</f>
        <v>0</v>
      </c>
      <c r="AQ599" s="183">
        <f>IF(B593="Лікар загальної практики - сімейний лікар",AG599*Законод!$C$9/4*Законод!$E$16,IF(B593="Лікар-педіатр",AG599*Законод!$C$9/4*Законод!$E$16,IF(B593="Лікар-терапевт",AG599*Законод!$C$9/4*Законод!$E$16,0)))</f>
        <v>0</v>
      </c>
      <c r="AR599" s="184">
        <f>SUM(AN599:AQ599)</f>
        <v>0</v>
      </c>
    </row>
    <row r="600" spans="1:44" s="52" customFormat="1" ht="31.9" hidden="1" customHeight="1" x14ac:dyDescent="0.25">
      <c r="A600" s="170"/>
      <c r="B600" s="763"/>
      <c r="C600" s="764"/>
      <c r="D600" s="765"/>
      <c r="E600" s="765"/>
      <c r="F600" s="211" t="str">
        <f>IF(B593="Лікар-педіатр",Законод!$F$17,IF(B593="Лікар загальної практики - сімейний лікар",Законод!$F$21,IF(B593="Лікар-терапевт",Законод!$F$25,"х")))</f>
        <v>х</v>
      </c>
      <c r="G600" s="776" t="s">
        <v>158</v>
      </c>
      <c r="H600" s="776"/>
      <c r="I600" s="776"/>
      <c r="J600" s="776"/>
      <c r="K600" s="776"/>
      <c r="L600" s="169">
        <f>IF($B$593="Лікар загальної практики - сімейний лікар",IF(L597&lt;Законод!$C$22,0,(IF(AND(L597&gt;=Законод!$F$22,L597&lt;=Законод!$F$23),L597-Законод!$E$23,IF('01_Доходи'!L597&gt;=Законод!$G$22,Законод!$F$24,0)))),IF($B$593="Лікар-педіатр",IF(L597&lt;Законод!$C$18,0,(IF(AND(L597&gt;=Законод!$F$18,L597&lt;=Законод!$F$19),L597-Законод!$E$19,IF('01_Доходи'!L597&gt;=Законод!$G$18,Законод!$F$20,0)))),IF($B$593="Лікар-терапевт",IF(L597&lt;Законод!$C$26,0,(IF(AND(L597&gt;=Законод!$F$26,L597&lt;=Законод!$F$27),L597-Законод!$E$27,IF('01_Доходи'!L597&gt;=Законод!$G$26,Законод!$F$28,0)))),0)))</f>
        <v>0</v>
      </c>
      <c r="M600" s="767"/>
      <c r="N600" s="776" t="s">
        <v>158</v>
      </c>
      <c r="O600" s="776"/>
      <c r="P600" s="776"/>
      <c r="Q600" s="776"/>
      <c r="R600" s="776"/>
      <c r="S600" s="169">
        <f>IF($B$593="Лікар загальної практики - сімейний лікар",IF(S597&lt;Законод!$C$22,0,(IF(AND(S597&gt;=Законод!$F$22,S597&lt;=Законод!$F$23),S597-Законод!$E$23,IF('01_Доходи'!S597&gt;=Законод!$G$22,Законод!$F$24,0)))),IF($B$593="Лікар-педіатр",IF(S597&lt;Законод!$C$18,0,(IF(AND(S597&gt;=Законод!$F$18,S597&lt;=Законод!$F$19),S597-Законод!$E$19,IF('01_Доходи'!S597&gt;=Законод!$G$18,Законод!$F$20,0)))),IF($B$593="Лікар-терапевт",IF(S597&lt;Законод!$C$26,0,(IF(AND(S597&gt;=Законод!$F$26,S597&lt;=Законод!$F$27),S597-Законод!$E$27,IF('01_Доходи'!S597&gt;=Законод!$G$26,Законод!$F$28,0)))),0)))</f>
        <v>0</v>
      </c>
      <c r="T600" s="767"/>
      <c r="U600" s="776" t="s">
        <v>158</v>
      </c>
      <c r="V600" s="776"/>
      <c r="W600" s="776"/>
      <c r="X600" s="776"/>
      <c r="Y600" s="776"/>
      <c r="Z600" s="169">
        <f>IF($B$593="Лікар загальної практики - сімейний лікар",IF(Z597&lt;Законод!$C$22,0,(IF(AND(Z597&gt;=Законод!$F$22,Z597&lt;=Законод!$F$23),Z597-Законод!$E$23,IF('01_Доходи'!Z597&gt;=Законод!$G$22,Законод!$F$24,0)))),IF($B$593="Лікар-педіатр",IF(Z597&lt;Законод!$C$18,0,(IF(AND(Z597&gt;=Законод!$F$18,Z597&lt;=Законод!$F$19),Z597-Законод!$E$19,IF('01_Доходи'!Z597&gt;=Законод!$G$18,Законод!$F$20,0)))),IF($B$593="Лікар-терапевт",IF(Z597&lt;Законод!$C$26,0,(IF(AND(Z597&gt;=Законод!$F$26,Z597&lt;=Законод!$F$27),Z597-Законод!$E$27,IF('01_Доходи'!Z597&gt;=Законод!$G$26,Законод!$F$28,0)))),0)))</f>
        <v>0</v>
      </c>
      <c r="AA600" s="767"/>
      <c r="AB600" s="776" t="s">
        <v>158</v>
      </c>
      <c r="AC600" s="776"/>
      <c r="AD600" s="776"/>
      <c r="AE600" s="776"/>
      <c r="AF600" s="776"/>
      <c r="AG600" s="169">
        <f>IF($B$593="Лікар загальної практики - сімейний лікар",IF(AG597&lt;Законод!$C$22,0,(IF(AND(AG597&gt;=Законод!$F$22,AG597&lt;=Законод!$F$23),AG597-Законод!$E$23,IF('01_Доходи'!AG597&gt;=Законод!$G$22,Законод!$F$24,0)))),IF($B$593="Лікар-педіатр",IF(AG597&lt;Законод!$C$18,0,(IF(AND(AG597&gt;=Законод!$F$18,AG597&lt;=Законод!$F$19),AG597-Законод!$E$19,IF('01_Доходи'!AG597&gt;=Законод!$G$18,Законод!$F$20,0)))),IF($B$593="Лікар-терапевт",IF(AG597&lt;Законод!$C$26,0,(IF(AND(AG597&gt;=Законод!$F$26,AG597&lt;=Законод!$F$27),AG597-Законод!$E$27,IF('01_Доходи'!AG597&gt;=Законод!$G$26,Законод!$F$28,0)))),0)))</f>
        <v>0</v>
      </c>
      <c r="AH600" s="767"/>
      <c r="AI600" s="174"/>
      <c r="AJ600" s="771"/>
      <c r="AK600" s="774"/>
      <c r="AL600" s="774"/>
      <c r="AM600" s="758"/>
      <c r="AN600" s="183">
        <f>IF(B593="Лікар загальної практики - сімейний лікар",L600*Законод!$C$9/4*Законод!$F$16,IF(B593="Лікар-педіатр",L600*Законод!$C$9/4*Законод!$F$16,IF(B593="Лікар-терапевт",L600*Законод!$C$9/4*Законод!$F$16,0)))</f>
        <v>0</v>
      </c>
      <c r="AO600" s="183">
        <f>IF(B593="Лікар загальної практики - сімейний лікар",S600*Законод!$C$9/4*Законод!$F$16,IF(B593="Лікар-педіатр",S600*Законод!$C$9/4*Законод!$F$16,IF(B593="Лікар-терапевт",S600*Законод!$C$9/4*Законод!$F$16,0)))</f>
        <v>0</v>
      </c>
      <c r="AP600" s="183">
        <f>IF(B593="Лікар загальної практики - сімейний лікар",Z600*Законод!$C$9/4*Законод!$F$16,IF(B593="Лікар-педіатр",Z600*Законод!$C$9/4*Законод!$F$16,IF(B593="Лікар-терапевт",Z600*Законод!$C$9/4*Законод!$F$16,0)))</f>
        <v>0</v>
      </c>
      <c r="AQ600" s="183">
        <f>IF(B593="Лікар загальної практики - сімейний лікар",AG600*Законод!$C$9/4*Законод!$F$16,IF(B593="Лікар-педіатр",AG600*Законод!$C$9/4*Законод!$F$16,IF(B593="Лікар-терапевт",AG600*Законод!$C$9/4*Законод!$F$16,0)))</f>
        <v>0</v>
      </c>
      <c r="AR600" s="184">
        <f>SUM(AN600:AQ600)</f>
        <v>0</v>
      </c>
    </row>
    <row r="601" spans="1:44" s="52" customFormat="1" ht="31.9" hidden="1" customHeight="1" x14ac:dyDescent="0.25">
      <c r="A601" s="170"/>
      <c r="B601" s="763"/>
      <c r="C601" s="764"/>
      <c r="D601" s="765"/>
      <c r="E601" s="765"/>
      <c r="F601" s="211" t="str">
        <f>IF(B593="Лікар-педіатр",Законод!$G$17,IF(B593="Лікар загальної практики - сімейний лікар",Законод!$G$21,IF(B593="Лікар-терапевт",Законод!$G$25,"х")))</f>
        <v>х</v>
      </c>
      <c r="G601" s="776" t="s">
        <v>158</v>
      </c>
      <c r="H601" s="776"/>
      <c r="I601" s="776"/>
      <c r="J601" s="776"/>
      <c r="K601" s="776"/>
      <c r="L601" s="169">
        <f>IF($B$593="Лікар загальної практики - сімейний лікар",IF(L597&lt;Законод!$C$22,0,(IF(AND(L597&gt;=Законод!$G$22,L597&lt;=Законод!$G$23),L597-Законод!$F$23,IF('01_Доходи'!L597&gt;=Законод!$H$22,Законод!$G$24,0)))),IF($B$593="Лікар-педіатр",IF(L597&lt;Законод!$C$18,0,(IF(AND(L597&gt;=Законод!$G$18,L597&lt;=Законод!$G$19),L597-Законод!$F$19,IF('01_Доходи'!L597&gt;=Законод!$H$18,Законод!$G$20,0)))),IF($B$593="Лікар-терапевт",IF(L597&lt;Законод!$C$26,0,(IF(AND(L597&gt;=Законод!$G$26,L597&lt;=Законод!$G$27),L597-Законод!$F$27,IF('01_Доходи'!L597&gt;=Законод!$H$26,Законод!$G$28,0)))),0)))</f>
        <v>0</v>
      </c>
      <c r="M601" s="767"/>
      <c r="N601" s="776" t="s">
        <v>158</v>
      </c>
      <c r="O601" s="776"/>
      <c r="P601" s="776"/>
      <c r="Q601" s="776"/>
      <c r="R601" s="776"/>
      <c r="S601" s="169">
        <f>IF($B$593="Лікар загальної практики - сімейний лікар",IF(S597&lt;Законод!$C$22,0,(IF(AND(S597&gt;=Законод!$G$22,S597&lt;=Законод!$G$23),S597-Законод!$F$23,IF('01_Доходи'!S597&gt;=Законод!$H$22,Законод!$G$24,0)))),IF($B$593="Лікар-педіатр",IF(S597&lt;Законод!$C$18,0,(IF(AND(S597&gt;=Законод!$G$18,S597&lt;=Законод!$G$19),S597-Законод!$F$19,IF('01_Доходи'!S597&gt;=Законод!$H$18,Законод!$G$20,0)))),IF($B$593="Лікар-терапевт",IF(S597&lt;Законод!$C$26,0,(IF(AND(S597&gt;=Законод!$G$26,S597&lt;=Законод!$G$27),S597-Законод!$F$27,IF('01_Доходи'!S597&gt;=Законод!$H$26,Законод!$G$28,0)))),0)))</f>
        <v>0</v>
      </c>
      <c r="T601" s="767"/>
      <c r="U601" s="776" t="s">
        <v>158</v>
      </c>
      <c r="V601" s="776"/>
      <c r="W601" s="776"/>
      <c r="X601" s="776"/>
      <c r="Y601" s="776"/>
      <c r="Z601" s="169">
        <f>IF($B$593="Лікар загальної практики - сімейний лікар",IF(Z597&lt;Законод!$C$22,0,(IF(AND(Z597&gt;=Законод!$G$22,Z597&lt;=Законод!$G$23),Z597-Законод!$F$23,IF('01_Доходи'!Z597&gt;=Законод!$H$22,Законод!$G$24,0)))),IF($B$593="Лікар-педіатр",IF(Z597&lt;Законод!$C$18,0,(IF(AND(Z597&gt;=Законод!$G$18,Z597&lt;=Законод!$G$19),Z597-Законод!$F$19,IF('01_Доходи'!Z597&gt;=Законод!$H$18,Законод!$G$20,0)))),IF($B$593="Лікар-терапевт",IF(Z597&lt;Законод!$C$26,0,(IF(AND(Z597&gt;=Законод!$G$26,Z597&lt;=Законод!$G$27),Z597-Законод!$F$27,IF('01_Доходи'!Z597&gt;=Законод!$H$26,Законод!$G$28,0)))),0)))</f>
        <v>0</v>
      </c>
      <c r="AA601" s="767"/>
      <c r="AB601" s="776" t="s">
        <v>158</v>
      </c>
      <c r="AC601" s="776"/>
      <c r="AD601" s="776"/>
      <c r="AE601" s="776"/>
      <c r="AF601" s="776"/>
      <c r="AG601" s="169">
        <f>IF($B$593="Лікар загальної практики - сімейний лікар",IF(AG597&lt;Законод!$C$22,0,(IF(AND(AG597&gt;=Законод!$G$22,AG597&lt;=Законод!$G$23),AG597-Законод!$F$23,IF('01_Доходи'!AG597&gt;=Законод!$H$22,Законод!$G$24,0)))),IF($B$593="Лікар-педіатр",IF(AG597&lt;Законод!$C$18,0,(IF(AND(AG597&gt;=Законод!$G$18,AG597&lt;=Законод!$G$19),AG597-Законод!$F$19,IF('01_Доходи'!AG597&gt;=Законод!$H$18,Законод!$G$20,0)))),IF($B$593="Лікар-терапевт",IF(AG597&lt;Законод!$C$26,0,(IF(AND(AG597&gt;=Законод!$G$26,AG597&lt;=Законод!$G$27),AG597-Законод!$F$27,IF('01_Доходи'!AG597&gt;=Законод!$H$26,Законод!$G$28,0)))),0)))</f>
        <v>0</v>
      </c>
      <c r="AH601" s="767"/>
      <c r="AI601" s="174"/>
      <c r="AJ601" s="771"/>
      <c r="AK601" s="774"/>
      <c r="AL601" s="774"/>
      <c r="AM601" s="758"/>
      <c r="AN601" s="183">
        <f>IF(B593="Лікар загальної практики - сімейний лікар",L601*Законод!$C$9/4*Законод!$G$16,IF(B593="Лікар-педіатр",L601*Законод!$C$9/4*Законод!$G$16,IF(B593="Лікар-терапевт",L601*Законод!$C$9/4*Законод!$G$16,0)))</f>
        <v>0</v>
      </c>
      <c r="AO601" s="183">
        <f>IF(B593="Лікар загальної практики - сімейний лікар",S601*Законод!$C$9/4*Законод!$G$16,IF(B593="Лікар-педіатр",S601*Законод!$C$9/4*Законод!$G$16,IF(B593="Лікар-терапевт",S601*Законод!$C$9/4*Законод!$G$16,0)))</f>
        <v>0</v>
      </c>
      <c r="AP601" s="183">
        <f>IF(B593="Лікар загальної практики - сімейний лікар",Z601*Законод!$C$9/4*Законод!$G$16,IF(B593="Лікар-педіатр",Z601*Законод!$C$9/4*Законод!$G$16,IF(B593="Лікар-терапевт",Z601*Законод!$C$9/4*Законод!$G$16,0)))</f>
        <v>0</v>
      </c>
      <c r="AQ601" s="183">
        <f>IF(B593="Лікар загальної практики - сімейний лікар",AG601*Законод!$C$9/4*Законод!$G$16,IF(B593="Лікар-педіатр",AG601*Законод!$C$9/4*Законод!$G$16,IF(B593="Лікар-терапевт",AG601*Законод!$C$9/4*Законод!$G$16,0)))</f>
        <v>0</v>
      </c>
      <c r="AR601" s="184">
        <f t="shared" ref="AR601" si="114">SUM(AN601:AQ601)</f>
        <v>0</v>
      </c>
    </row>
    <row r="602" spans="1:44" s="52" customFormat="1" ht="31.9" hidden="1" customHeight="1" x14ac:dyDescent="0.25">
      <c r="A602" s="170"/>
      <c r="B602" s="763"/>
      <c r="C602" s="764"/>
      <c r="D602" s="765"/>
      <c r="E602" s="765"/>
      <c r="F602" s="211" t="str">
        <f>IF(B593="Лікар-педіатр",Законод!$H$17,IF(B593="Лікар загальної практики - сімейний лікар",Законод!$H$21,IF(B593="Лікар-терапевт",Законод!$H$25,"х")))</f>
        <v>х</v>
      </c>
      <c r="G602" s="776" t="s">
        <v>158</v>
      </c>
      <c r="H602" s="776"/>
      <c r="I602" s="776"/>
      <c r="J602" s="776"/>
      <c r="K602" s="776"/>
      <c r="L602" s="169">
        <f>IF($B$593="Лікар загальної практики - сімейний лікар",IF(L597&lt;Законод!$C$22,0,(IF(AND(L597&gt;=Законод!$H$22,L597&lt;=Законод!$H$23),L597-Законод!$G$23,IF('01_Доходи'!L597&gt;=Законод!$I$22,Законод!$H$24,0)))),IF($B$593="Лікар-педіатр",IF(L597&lt;Законод!$C$18,0,(IF(AND(L597&gt;=Законод!$H$18,L597&lt;=Законод!$H$19),L597-Законод!$G$19,IF('01_Доходи'!L597&gt;=Законод!$I$18,Законод!$H$20,0)))),IF($B$593="Лікар-терапевт",IF(L597&lt;Законод!$C$26,0,(IF(AND(L597&gt;=Законод!$H$26,L597&lt;=Законод!$H$27),L597-Законод!$G$27,IF(L597&gt;=Законод!$I$26,Законод!$H$28,0)))),0)))</f>
        <v>0</v>
      </c>
      <c r="M602" s="767"/>
      <c r="N602" s="776" t="s">
        <v>158</v>
      </c>
      <c r="O602" s="776"/>
      <c r="P602" s="776"/>
      <c r="Q602" s="776"/>
      <c r="R602" s="776"/>
      <c r="S602" s="169">
        <f>IF($B$593="Лікар загальної практики - сімейний лікар",IF(S597&lt;Законод!$C$22,0,(IF(AND(S597&gt;=Законод!$H$22,S597&lt;=Законод!$H$23),S597-Законод!$G$23,IF('01_Доходи'!S597&gt;=Законод!$I$22,Законод!$H$24,0)))),IF($B$593="Лікар-педіатр",IF(S597&lt;Законод!$C$18,0,(IF(AND(S597&gt;=Законод!$H$18,S597&lt;=Законод!$H$19),S597-Законод!$G$19,IF('01_Доходи'!S597&gt;=Законод!$I$18,Законод!$H$20,0)))),IF($B$593="Лікар-терапевт",IF(S597&lt;Законод!$C$26,0,(IF(AND(S597&gt;=Законод!$H$26,S597&lt;=Законод!$H$27),S597-Законод!$G$27,IF(S597&gt;=Законод!$I$26,Законод!$H$28,0)))),0)))</f>
        <v>0</v>
      </c>
      <c r="T602" s="767"/>
      <c r="U602" s="776" t="s">
        <v>158</v>
      </c>
      <c r="V602" s="776"/>
      <c r="W602" s="776"/>
      <c r="X602" s="776"/>
      <c r="Y602" s="776"/>
      <c r="Z602" s="169">
        <f>IF($B$593="Лікар загальної практики - сімейний лікар",IF(Z597&lt;Законод!$C$22,0,(IF(AND(Z597&gt;=Законод!$H$22,Z597&lt;=Законод!$H$23),Z597-Законод!$G$23,IF('01_Доходи'!Z597&gt;=Законод!$I$22,Законод!$H$24,0)))),IF($B$593="Лікар-педіатр",IF(Z597&lt;Законод!$C$18,0,(IF(AND(Z597&gt;=Законод!$H$18,Z597&lt;=Законод!$H$19),Z597-Законод!$G$19,IF('01_Доходи'!Z597&gt;=Законод!$I$18,Законод!$H$20,0)))),IF($B$593="Лікар-терапевт",IF(Z597&lt;Законод!$C$26,0,(IF(AND(Z597&gt;=Законод!$H$26,Z597&lt;=Законод!$H$27),Z597-Законод!$G$27,IF(Z597&gt;=Законод!$I$26,Законод!$H$28,0)))),0)))</f>
        <v>0</v>
      </c>
      <c r="AA602" s="767"/>
      <c r="AB602" s="776" t="s">
        <v>158</v>
      </c>
      <c r="AC602" s="776"/>
      <c r="AD602" s="776"/>
      <c r="AE602" s="776"/>
      <c r="AF602" s="776"/>
      <c r="AG602" s="169">
        <f>IF($B$593="Лікар загальної практики - сімейний лікар",IF(AG597&lt;Законод!$C$22,0,(IF(AND(AG597&gt;=Законод!$H$22,AG597&lt;=Законод!$H$23),AG597-Законод!$G$23,IF('01_Доходи'!AG597&gt;=Законод!$I$22,Законод!$H$24,0)))),IF($B$593="Лікар-педіатр",IF(AG597&lt;Законод!$C$18,0,(IF(AND(AG597&gt;=Законод!$H$18,AG597&lt;=Законод!$H$19),AG597-Законод!$G$19,IF('01_Доходи'!AG597&gt;=Законод!$I$18,Законод!$H$20,0)))),IF($B$593="Лікар-терапевт",IF(AG597&lt;Законод!$C$26,0,(IF(AND(AG597&gt;=Законод!$H$26,AG597&lt;=Законод!$H$27),AG597-Законод!$G$27,IF(AG597&gt;=Законод!$I$26,Законод!$H$28,0)))),0)))</f>
        <v>0</v>
      </c>
      <c r="AH602" s="767"/>
      <c r="AI602" s="174"/>
      <c r="AJ602" s="771"/>
      <c r="AK602" s="774"/>
      <c r="AL602" s="774"/>
      <c r="AM602" s="758"/>
      <c r="AN602" s="183">
        <f>IF(B593="Лікар загальної практики - сімейний лікар",L602*Законод!$C$9/4*Законод!$H$16,IF(B593="Лікар-педіатр",L602*Законод!$C$9/4*Законод!$H$16,IF(B593="Лікар-терапевт",L602*Законод!$C$9/4*Законод!$H$16,0)))</f>
        <v>0</v>
      </c>
      <c r="AO602" s="183">
        <f>IF(B593="Лікар загальної практики - сімейний лікар",S602*Законод!$C$9/4*Законод!$H$16,IF(B593="Лікар-педіатр",S602*Законод!$C$9/4*Законод!$H$16,IF(B593="Лікар-терапевт",S602*Законод!$C$9/4*Законод!$H$16,0)))</f>
        <v>0</v>
      </c>
      <c r="AP602" s="183">
        <f>IF(B593="Лікар загальної практики - сімейний лікар",Z602*Законод!$C$9/4*Законод!$H$16,IF(B593="Лікар-педіатр",Z602*Законод!$C$9/4*Законод!$H$16,IF(B593="Лікар-терапевт",Z602*Законод!$C$9/4*Законод!$H$16,0)))</f>
        <v>0</v>
      </c>
      <c r="AQ602" s="183">
        <f>IF(B593="Лікар загальної практики - сімейний лікар",AG602*Законод!$C$9/4*Законод!$H$16,IF(B593="Лікар-педіатр",AG602*Законод!$C$9/4*Законод!$H$16,IF(B593="Лікар-терапевт",AG602*Законод!$C$9/4*Законод!$H$16,0)))</f>
        <v>0</v>
      </c>
      <c r="AR602" s="184">
        <f>SUM(AN602:AQ602)</f>
        <v>0</v>
      </c>
    </row>
    <row r="603" spans="1:44" s="52" customFormat="1" ht="31.9" hidden="1" customHeight="1" x14ac:dyDescent="0.25">
      <c r="A603" s="170"/>
      <c r="B603" s="763"/>
      <c r="C603" s="764"/>
      <c r="D603" s="765"/>
      <c r="E603" s="765"/>
      <c r="F603" s="211" t="str">
        <f>IF(B593="Лікар-педіатр",Законод!$I$17,IF(B593="Лікар загальної практики - сімейний лікар",Законод!$I$21,IF(B593="Лікар-терапевт",Законод!$I$25,"х")))</f>
        <v>х</v>
      </c>
      <c r="G603" s="776" t="s">
        <v>158</v>
      </c>
      <c r="H603" s="776"/>
      <c r="I603" s="776"/>
      <c r="J603" s="776"/>
      <c r="K603" s="776"/>
      <c r="L603" s="169">
        <f>IF($B$593="Лікар загальної практики - сімейний лікар",IF(L597&lt;Законод!$C$22,0,(IF(AND(L597&gt;=Законод!$I$22,L597&lt;=Законод!$I$23),L597-Законод!$H$23,IF('01_Доходи'!L597&gt;=Законод!$I$22,Законод!$I$24,0)))),IF($B$593="Лікар-педіатр",IF(L597&lt;Законод!$C$18,0,(IF(AND(L597&gt;=Законод!$I$18,L597&lt;=Законод!$I$19),L597-Законод!$H$19,IF('01_Доходи'!L597&gt;=Законод!$I$18,Законод!$H$20,0)))),IF($B$593="Лікар-терапевт",IF(L597&lt;Законод!$C$26,0,(IF(AND(L597&gt;=Законод!$I$26,L597&lt;=Законод!$I$27),L597-Законод!$H$27,IF('01_Доходи'!L597&gt;=Законод!$I$26,Законод!$H$28,0)))),0)))</f>
        <v>0</v>
      </c>
      <c r="M603" s="767"/>
      <c r="N603" s="776" t="s">
        <v>158</v>
      </c>
      <c r="O603" s="776"/>
      <c r="P603" s="776"/>
      <c r="Q603" s="776"/>
      <c r="R603" s="776"/>
      <c r="S603" s="169">
        <f>IF($B$593="Лікар загальної практики - сімейний лікар",IF(S597&lt;Законод!$C$22,0,(IF(AND(S597&gt;=Законод!$I$22,S597&lt;=Законод!$I$23),S597-Законод!$H$23,IF('01_Доходи'!S597&gt;=Законод!$I$22,Законод!$I$24,0)))),IF($B$593="Лікар-педіатр",IF(S597&lt;Законод!$C$18,0,(IF(AND(S597&gt;=Законод!$I$18,S597&lt;=Законод!$I$19),S597-Законод!$H$19,IF('01_Доходи'!S597&gt;=Законод!$I$18,Законод!$H$20,0)))),IF($B$593="Лікар-терапевт",IF(S597&lt;Законод!$C$26,0,(IF(AND(S597&gt;=Законод!$I$26,S597&lt;=Законод!$I$27),S597-Законод!$H$27,IF('01_Доходи'!S597&gt;=Законод!$I$26,Законод!$H$28,0)))),0)))</f>
        <v>0</v>
      </c>
      <c r="T603" s="767"/>
      <c r="U603" s="776" t="s">
        <v>158</v>
      </c>
      <c r="V603" s="776"/>
      <c r="W603" s="776"/>
      <c r="X603" s="776"/>
      <c r="Y603" s="776"/>
      <c r="Z603" s="169">
        <f>IF($B$593="Лікар загальної практики - сімейний лікар",IF(Z597&lt;Законод!$C$22,0,(IF(AND(Z597&gt;=Законод!$I$22,Z597&lt;=Законод!$I$23),Z597-Законод!$H$23,IF('01_Доходи'!Z597&gt;=Законод!$I$22,Законод!$I$24,0)))),IF($B$593="Лікар-педіатр",IF(Z597&lt;Законод!$C$18,0,(IF(AND(Z597&gt;=Законод!$I$18,Z597&lt;=Законод!$I$19),Z597-Законод!$H$19,IF('01_Доходи'!Z597&gt;=Законод!$I$18,Законод!$H$20,0)))),IF($B$593="Лікар-терапевт",IF(Z597&lt;Законод!$C$26,0,(IF(AND(Z597&gt;=Законод!$I$26,Z597&lt;=Законод!$I$27),Z597-Законод!$H$27,IF('01_Доходи'!Z597&gt;=Законод!$I$26,Законод!$H$28,0)))),0)))</f>
        <v>0</v>
      </c>
      <c r="AA603" s="767"/>
      <c r="AB603" s="776" t="s">
        <v>158</v>
      </c>
      <c r="AC603" s="776"/>
      <c r="AD603" s="776"/>
      <c r="AE603" s="776"/>
      <c r="AF603" s="776"/>
      <c r="AG603" s="169">
        <f>IF($B$593="Лікар загальної практики - сімейний лікар",IF(AG597&lt;Законод!$C$22,0,(IF(AND(AG597&gt;=Законод!$I$22,AG597&lt;=Законод!$I$23),AG597-Законод!$H$23,IF('01_Доходи'!AG597&gt;=Законод!$I$22,Законод!$I$24,0)))),IF($B$593="Лікар-педіатр",IF(AG597&lt;Законод!$C$18,0,(IF(AND(AG597&gt;=Законод!$I$18,AG597&lt;=Законод!$I$19),AG597-Законод!$H$19,IF('01_Доходи'!AG597&gt;=Законод!$I$18,Законод!$H$20,0)))),IF($B$593="Лікар-терапевт",IF(AG597&lt;Законод!$C$26,0,(IF(AND(AG597&gt;=Законод!$I$26,AG597&lt;=Законод!$I$27),AG597-Законод!$H$27,IF('01_Доходи'!AG597&gt;=Законод!$I$26,Законод!$H$28,0)))),0)))</f>
        <v>0</v>
      </c>
      <c r="AH603" s="767"/>
      <c r="AI603" s="174"/>
      <c r="AJ603" s="771"/>
      <c r="AK603" s="774"/>
      <c r="AL603" s="774"/>
      <c r="AM603" s="758"/>
      <c r="AN603" s="183">
        <f>IF(B593="Лікар загальної практики - сімейний лікар",L603*Законод!$C$9/4*Законод!$I$16,IF(B593="Лікар-педіатр",L603*Законод!$C$9/4*Законод!$I$16,IF(B593="Лікар-терапевт",L603*Законод!$C$9/4*Законод!$I$16,0)))</f>
        <v>0</v>
      </c>
      <c r="AO603" s="183">
        <f>IF(B593="Лікар загальної практики - сімейний лікар",S603*Законод!$C$9/4*Законод!$I$16,IF(B593="Лікар-педіатр",S603*Законод!$C$9/4*Законод!$I$16,IF(B593="Лікар-терапевт",S603*Законод!$C$9/4*Законод!$I$16,0)))</f>
        <v>0</v>
      </c>
      <c r="AP603" s="183">
        <f>IF(B593="Лікар загальної практики - сімейний лікар",Z603*Законод!$C$9/4*Законод!$I$16,IF(B593="Лікар-педіатр",Z603*Законод!$C$9/4*Законод!$I$16,IF(B593="Лікар-терапевт",Z603*Законод!$C$9/4*Законод!$I$16,0)))</f>
        <v>0</v>
      </c>
      <c r="AQ603" s="183">
        <f>IF(B593="Лікар загальної практики - сімейний лікар",AG603*Законод!$C$9/4*Законод!$I$16,IF(B593="Лікар-педіатр",AG603*Законод!$C$9/4*Законод!$I$16,IF(B593="Лікар-терапевт",AG603*Законод!$C$9/4*Законод!$I$16,0)))</f>
        <v>0</v>
      </c>
      <c r="AR603" s="184">
        <f>SUM(AN603:AQ603)</f>
        <v>0</v>
      </c>
    </row>
    <row r="604" spans="1:44" s="191" customFormat="1" ht="31.9" hidden="1" customHeight="1" thickBot="1" x14ac:dyDescent="0.3">
      <c r="A604" s="186"/>
      <c r="B604" s="763"/>
      <c r="C604" s="764"/>
      <c r="D604" s="765"/>
      <c r="E604" s="765"/>
      <c r="F604" s="212" t="str">
        <f>IF(B593="Лікар-педіатр",Законод!$J$17,IF(B593="Лікар загальної практики - сімейний лікар",Законод!$J$21,IF(B593="Лікар-терапевт",Законод!$J$25,"х")))</f>
        <v>х</v>
      </c>
      <c r="G604" s="777" t="s">
        <v>158</v>
      </c>
      <c r="H604" s="777"/>
      <c r="I604" s="777"/>
      <c r="J604" s="777"/>
      <c r="K604" s="777"/>
      <c r="L604" s="169">
        <f>IF($B$593="Лікар загальної практики - сімейний лікар",IF(L597&gt;=Законод!$J$22,'01_Доходи'!L597-('01_Доходи'!L598+'01_Доходи'!L599+'01_Доходи'!L600+'01_Доходи'!L601+'01_Доходи'!L602+'01_Доходи'!L603),0),IF($B$593="Лікар-педіатр",IF(L597&gt;=Законод!$J$18,'01_Доходи'!L597-('01_Доходи'!L598+'01_Доходи'!L599+'01_Доходи'!L600+'01_Доходи'!L601+'01_Доходи'!L602+'01_Доходи'!L603),0),IF($B$593="Лікар-терапевт",IF('01_Доходи'!L597&gt;=Законод!$J$26,L597-Законод!$I$27,0),0)))</f>
        <v>0</v>
      </c>
      <c r="M604" s="767"/>
      <c r="N604" s="777" t="s">
        <v>158</v>
      </c>
      <c r="O604" s="777"/>
      <c r="P604" s="777"/>
      <c r="Q604" s="777"/>
      <c r="R604" s="777"/>
      <c r="S604" s="169">
        <f>IF($B$593="Лікар загальної практики - сімейний лікар",IF(S597&gt;=Законод!$J$22,'01_Доходи'!S597-('01_Доходи'!S598+'01_Доходи'!S599+'01_Доходи'!S600+'01_Доходи'!S601+'01_Доходи'!S602+'01_Доходи'!S603),0),IF($B$593="Лікар-педіатр",IF(S597&gt;=Законод!$J$18,'01_Доходи'!S597-('01_Доходи'!S598+'01_Доходи'!S599+'01_Доходи'!S600+'01_Доходи'!S601+'01_Доходи'!S602+'01_Доходи'!S603),0),IF($B$593="Лікар-терапевт",IF('01_Доходи'!S597&gt;=Законод!$J$26,S597-Законод!$I$27,0),0)))</f>
        <v>0</v>
      </c>
      <c r="T604" s="767"/>
      <c r="U604" s="777" t="s">
        <v>158</v>
      </c>
      <c r="V604" s="777"/>
      <c r="W604" s="777"/>
      <c r="X604" s="777"/>
      <c r="Y604" s="777"/>
      <c r="Z604" s="169">
        <f>IF($B$593="Лікар загальної практики - сімейний лікар",IF(Z597&gt;=Законод!$J$22,'01_Доходи'!Z597-('01_Доходи'!Z598+'01_Доходи'!Z599+'01_Доходи'!Z600+'01_Доходи'!Z601+'01_Доходи'!Z602+'01_Доходи'!Z603),0),IF($B$593="Лікар-педіатр",IF(Z597&gt;=Законод!$J$18,'01_Доходи'!Z597-('01_Доходи'!Z598+'01_Доходи'!Z599+'01_Доходи'!Z600+'01_Доходи'!Z601+'01_Доходи'!Z602+'01_Доходи'!Z603),0),IF($B$593="Лікар-терапевт",IF('01_Доходи'!Z597&gt;=Законод!$J$26,Z597-Законод!$I$27,0),0)))</f>
        <v>0</v>
      </c>
      <c r="AA604" s="767"/>
      <c r="AB604" s="777" t="s">
        <v>158</v>
      </c>
      <c r="AC604" s="777"/>
      <c r="AD604" s="777"/>
      <c r="AE604" s="777"/>
      <c r="AF604" s="777"/>
      <c r="AG604" s="169">
        <f>IF($B$593="Лікар загальної практики - сімейний лікар",IF(AG597&gt;=Законод!$J$22,'01_Доходи'!AG597-('01_Доходи'!AG598+'01_Доходи'!AG599+'01_Доходи'!AG600+'01_Доходи'!AG601+'01_Доходи'!AG602+'01_Доходи'!AG603),0),IF($B$593="Лікар-педіатр",IF(AG597&gt;=Законод!$J$18,'01_Доходи'!AG597-('01_Доходи'!AG598+'01_Доходи'!AG599+'01_Доходи'!AG600+'01_Доходи'!AG601+'01_Доходи'!AG602+'01_Доходи'!AG603),0),IF($B$593="Лікар-терапевт",IF('01_Доходи'!AG597&gt;=Законод!$J$26,AG597-Законод!$I$27,0),0)))</f>
        <v>0</v>
      </c>
      <c r="AH604" s="767"/>
      <c r="AI604" s="188"/>
      <c r="AJ604" s="772"/>
      <c r="AK604" s="775"/>
      <c r="AL604" s="775"/>
      <c r="AM604" s="759"/>
      <c r="AN604" s="189">
        <f>IF(B593="Лікар загальної практики - сімейний лікар",L604*Законод!$C$9/4*Законод!$J$16,IF(B593="Лікар-педіатр",L604*Законод!$C$9/4*Законод!$J$16,IF(B593="Лікар-терапевт",L604*Законод!$C$9/4*Законод!$J$16,0)))</f>
        <v>0</v>
      </c>
      <c r="AO604" s="189">
        <f>IF(B593="Лікар загальної практики - сімейний лікар",S604*Законод!$C$9/4*Законод!$J$16,IF(B593="Лікар-педіатр",S604*Законод!$C$9/4*Законод!$J$16,IF(B593="Лікар-терапевт",S604*Законод!$C$9/4*Законод!$J$16,0)))</f>
        <v>0</v>
      </c>
      <c r="AP604" s="189">
        <f>IF(B593="Лікар загальної практики - сімейний лікар",S604*Законод!$C$9/4*Законод!$J$16,IF(B593="Лікар-педіатр",S604*Законод!$C$9/4*Законод!$J$16,IF(B593="Лікар-терапевт",S604*Законод!$C$9/4*Законод!$J$16,0)))</f>
        <v>0</v>
      </c>
      <c r="AQ604" s="189">
        <f>IF(B593="Лікар загальної практики - сімейний лікар",AG604*Законод!$C$9/4*Законод!$J$16,IF(B593="Лікар-педіатр",AG604*Законод!$C$9/4*Законод!$J$16,IF(B593="Лікар-терапевт",AG604*Законод!$C$9/4*Законод!$J$16,0)))</f>
        <v>0</v>
      </c>
      <c r="AR604" s="190">
        <f t="shared" ref="AR604" si="115">SUM(AN604:AQ604)</f>
        <v>0</v>
      </c>
    </row>
    <row r="605" spans="1:44" s="220" customFormat="1" ht="23.45" hidden="1" customHeight="1" thickBot="1" x14ac:dyDescent="0.3">
      <c r="A605" s="216"/>
      <c r="B605" s="217"/>
      <c r="C605" s="217"/>
      <c r="D605" s="217"/>
      <c r="E605" s="217"/>
      <c r="F605" s="218"/>
      <c r="G605" s="219"/>
      <c r="H605" s="219"/>
      <c r="L605" s="221"/>
      <c r="S605" s="221"/>
      <c r="Z605" s="221"/>
      <c r="AG605" s="221"/>
      <c r="AM605" s="222"/>
      <c r="AR605" s="223"/>
    </row>
    <row r="606" spans="1:44" s="164" customFormat="1" ht="24.6" hidden="1" customHeight="1" x14ac:dyDescent="0.3">
      <c r="A606" s="167">
        <f>A593+1</f>
        <v>45</v>
      </c>
      <c r="B606" s="763"/>
      <c r="C606" s="764"/>
      <c r="D606" s="765"/>
      <c r="E606" s="765"/>
      <c r="F606" s="207" t="s">
        <v>422</v>
      </c>
      <c r="G606" s="169">
        <f>IF($B$606="Лікар-педіатр",G609*L606,IF($B$606="Лікар-терапевт","х",IF($B$606="Лікар загальної практики - сімейний лікар",G609*L606,0)))</f>
        <v>0</v>
      </c>
      <c r="H606" s="169">
        <f>IF($B$606="Лікар-педіатр",H609*L606,IF($B$606="Лікар-терапевт","х",IF($B$606="Лікар загальної практики - сімейний лікар",H609*L606,0)))</f>
        <v>0</v>
      </c>
      <c r="I606" s="169">
        <f>IF($B$606="Лікар-педіатр","x",IF($B$606="Лікар-терапевт",I609*L606,IF($B$606="Лікар загальної практики - сімейний лікар",I609*L606,0)))</f>
        <v>0</v>
      </c>
      <c r="J606" s="169">
        <f>IF($B$606="Лікар-педіатр","x",IF($B$606="Лікар-терапевт",J609*L606,IF($B$606="Лікар загальної практики - сімейний лікар",J609*L606,0)))</f>
        <v>0</v>
      </c>
      <c r="K606" s="169">
        <f>IF($B$606="Лікар-педіатр","x",IF($B$606="Лікар-терапевт",K609*L606,IF($B$606="Лікар загальної практики - сімейний лікар",K609*L606,0)))</f>
        <v>0</v>
      </c>
      <c r="L606" s="542"/>
      <c r="M606" s="767"/>
      <c r="N606" s="169">
        <f>IF($B$606="Лікар-педіатр",N609*S606,IF($B$606="Лікар-терапевт","х",IF($B$606="Лікар загальної практики - сімейний лікар",N609*S606,0)))</f>
        <v>0</v>
      </c>
      <c r="O606" s="169">
        <f>IF($B$606="Лікар-педіатр",O609*S606,IF($B$606="Лікар-терапевт","х",IF($B$606="Лікар загальної практики - сімейний лікар",O609*S606,0)))</f>
        <v>0</v>
      </c>
      <c r="P606" s="169">
        <f>IF($B$606="Лікар-педіатр","x",IF($B$606="Лікар-терапевт",P609*S606,IF($B$606="Лікар загальної практики - сімейний лікар",P609*S606,0)))</f>
        <v>0</v>
      </c>
      <c r="Q606" s="169">
        <f>IF($B$606="Лікар-педіатр","x",IF($B$606="Лікар-терапевт",Q609*S606,IF($B$606="Лікар загальної практики - сімейний лікар",Q609*S606,0)))</f>
        <v>0</v>
      </c>
      <c r="R606" s="169">
        <f>IF($B$606="Лікар-педіатр","x",IF($B$606="Лікар-терапевт",R609*S606,IF($B$606="Лікар загальної практики - сімейний лікар",R609*S606,0)))</f>
        <v>0</v>
      </c>
      <c r="S606" s="542"/>
      <c r="T606" s="767"/>
      <c r="U606" s="169">
        <f>IF($B$606="Лікар-педіатр",U609*Z606,IF($B$606="Лікар-терапевт","х",IF($B$606="Лікар загальної практики - сімейний лікар",U609*Z606,0)))</f>
        <v>0</v>
      </c>
      <c r="V606" s="169">
        <f>IF($B$606="Лікар-педіатр",V609*Z606,IF($B$606="Лікар-терапевт","х",IF($B$606="Лікар загальної практики - сімейний лікар",V609*Z606,0)))</f>
        <v>0</v>
      </c>
      <c r="W606" s="169">
        <f>IF($B$606="Лікар-педіатр","x",IF($B$606="Лікар-терапевт",W609*Z606,IF($B$606="Лікар загальної практики - сімейний лікар",W609*Z606,0)))</f>
        <v>0</v>
      </c>
      <c r="X606" s="169">
        <f>IF($B$606="Лікар-педіатр","x",IF($B$606="Лікар-терапевт",X609*Z606,IF($B$606="Лікар загальної практики - сімейний лікар",X609*Z606,0)))</f>
        <v>0</v>
      </c>
      <c r="Y606" s="169">
        <f>IF($B$606="Лікар-педіатр","x",IF($B$606="Лікар-терапевт",Y609*Z606,IF($B$606="Лікар загальної практики - сімейний лікар",Y609*Z606,0)))</f>
        <v>0</v>
      </c>
      <c r="Z606" s="542"/>
      <c r="AA606" s="767"/>
      <c r="AB606" s="169">
        <f>IF($B$606="Лікар-педіатр",AB609*AG606,IF($B$606="Лікар-терапевт","х",IF($B$606="Лікар загальної практики - сімейний лікар",AB609*AG606,0)))</f>
        <v>0</v>
      </c>
      <c r="AC606" s="169">
        <f>IF($B$606="Лікар-педіатр",AC609*AG606,IF($B$606="Лікар-терапевт","х",IF($B$606="Лікар загальної практики - сімейний лікар",AC609*AG606,0)))</f>
        <v>0</v>
      </c>
      <c r="AD606" s="169">
        <f>IF($B$606="Лікар-педіатр","x",IF($B$606="Лікар-терапевт",AD609*AG606,IF($B$606="Лікар загальної практики - сімейний лікар",AD609*AG606,0)))</f>
        <v>0</v>
      </c>
      <c r="AE606" s="169">
        <f>IF($B$606="Лікар-педіатр","x",IF($B$606="Лікар-терапевт",AE609*AG606,IF($B$606="Лікар загальної практики - сімейний лікар",AE609*AG606,0)))</f>
        <v>0</v>
      </c>
      <c r="AF606" s="169">
        <f>IF($B$606="Лікар-педіатр","x",IF($B$606="Лікар-терапевт",AF609*AG606,IF($B$606="Лікар загальної практики - сімейний лікар",AF609*AG606,0)))</f>
        <v>0</v>
      </c>
      <c r="AG606" s="542"/>
      <c r="AH606" s="767"/>
      <c r="AI606" s="525">
        <f>A606</f>
        <v>45</v>
      </c>
      <c r="AJ606" s="770">
        <f>B606</f>
        <v>0</v>
      </c>
      <c r="AK606" s="773">
        <f>C606</f>
        <v>0</v>
      </c>
      <c r="AL606" s="773">
        <f>D606</f>
        <v>0</v>
      </c>
      <c r="AM606" s="760" t="s">
        <v>568</v>
      </c>
      <c r="AN606" s="778">
        <f>SUM(AN611:AN617)</f>
        <v>0</v>
      </c>
      <c r="AO606" s="778">
        <f>SUM(AO611:AO617)</f>
        <v>0</v>
      </c>
      <c r="AP606" s="778">
        <f>SUM(AP611:AP617)</f>
        <v>0</v>
      </c>
      <c r="AQ606" s="778">
        <f>SUM(AQ611:AQ617)</f>
        <v>0</v>
      </c>
      <c r="AR606" s="781">
        <f>SUM(AN606:AQ610)</f>
        <v>0</v>
      </c>
    </row>
    <row r="607" spans="1:44" s="52" customFormat="1" ht="28.15" hidden="1" customHeight="1" x14ac:dyDescent="0.25">
      <c r="A607" s="170"/>
      <c r="B607" s="763"/>
      <c r="C607" s="764"/>
      <c r="D607" s="765"/>
      <c r="E607" s="765"/>
      <c r="F607" s="207" t="s">
        <v>423</v>
      </c>
      <c r="G607" s="169">
        <f>IF($B$606="Лікар-педіатр",G609*L607,IF($B$606="Лікар-терапевт","х",IF($B$606="Лікар загальної практики - сімейний лікар",G609*L607,0)))</f>
        <v>0</v>
      </c>
      <c r="H607" s="169">
        <f>IF($B$606="Лікар-педіатр",H609*L607,IF($B$606="Лікар-терапевт","х",IF($B$606="Лікар загальної практики - сімейний лікар",H609*L607,0)))</f>
        <v>0</v>
      </c>
      <c r="I607" s="169">
        <f>IF($B$606="Лікар-педіатр","x",IF($B$606="Лікар-терапевт",I609*L607,IF($B$606="Лікар загальної практики - сімейний лікар",I609*L607,0)))</f>
        <v>0</v>
      </c>
      <c r="J607" s="169">
        <f>IF($B$606="Лікар-педіатр","x",IF($B$606="Лікар-терапевт",J609*L607,IF($B$606="Лікар загальної практики - сімейний лікар",J609*L607,0)))</f>
        <v>0</v>
      </c>
      <c r="K607" s="169">
        <f>IF($B$606="Лікар-педіатр","x",IF($B$606="Лікар-терапевт",K609*L607,IF($B$606="Лікар загальної практики - сімейний лікар",K609*L607,0)))</f>
        <v>0</v>
      </c>
      <c r="L607" s="542"/>
      <c r="M607" s="767"/>
      <c r="N607" s="169">
        <f>IF($B$606="Лікар-педіатр",N609*S607,IF($B$606="Лікар-терапевт","х",IF($B$606="Лікар загальної практики - сімейний лікар",N609*S607,0)))</f>
        <v>0</v>
      </c>
      <c r="O607" s="169">
        <f>IF($B$606="Лікар-педіатр",O609*S607,IF($B$606="Лікар-терапевт","х",IF($B$606="Лікар загальної практики - сімейний лікар",O609*S607,0)))</f>
        <v>0</v>
      </c>
      <c r="P607" s="169">
        <f>IF($B$606="Лікар-педіатр","x",IF($B$606="Лікар-терапевт",P609*S607,IF($B$606="Лікар загальної практики - сімейний лікар",P609*S607,0)))</f>
        <v>0</v>
      </c>
      <c r="Q607" s="169">
        <f>IF($B$606="Лікар-педіатр","x",IF($B$606="Лікар-терапевт",Q609*S607,IF($B$606="Лікар загальної практики - сімейний лікар",Q609*S607,0)))</f>
        <v>0</v>
      </c>
      <c r="R607" s="169">
        <f>IF($B$606="Лікар-педіатр","x",IF($B$606="Лікар-терапевт",R609*S607,IF($B$606="Лікар загальної практики - сімейний лікар",R609*S607,0)))</f>
        <v>0</v>
      </c>
      <c r="S607" s="542"/>
      <c r="T607" s="767"/>
      <c r="U607" s="169">
        <f>IF($B$606="Лікар-педіатр",U609*Z607,IF($B$606="Лікар-терапевт","х",IF($B$606="Лікар загальної практики - сімейний лікар",U609*Z607,0)))</f>
        <v>0</v>
      </c>
      <c r="V607" s="169">
        <f>IF($B$606="Лікар-педіатр",V609*Z607,IF($B$606="Лікар-терапевт","х",IF($B$606="Лікар загальної практики - сімейний лікар",V609*Z607,0)))</f>
        <v>0</v>
      </c>
      <c r="W607" s="169">
        <f>IF($B$606="Лікар-педіатр","x",IF($B$606="Лікар-терапевт",W609*Z607,IF($B$606="Лікар загальної практики - сімейний лікар",W609*Z607,0)))</f>
        <v>0</v>
      </c>
      <c r="X607" s="169">
        <f>IF($B$606="Лікар-педіатр","x",IF($B$606="Лікар-терапевт",X609*Z607,IF($B$606="Лікар загальної практики - сімейний лікар",X609*Z607,0)))</f>
        <v>0</v>
      </c>
      <c r="Y607" s="169">
        <f>IF($B$606="Лікар-педіатр","x",IF($B$606="Лікар-терапевт",Y609*Z607,IF($B$606="Лікар загальної практики - сімейний лікар",Y609*Z607,0)))</f>
        <v>0</v>
      </c>
      <c r="Z607" s="542"/>
      <c r="AA607" s="767"/>
      <c r="AB607" s="169">
        <f>IF($B$606="Лікар-педіатр",AB609*AG607,IF($B$606="Лікар-терапевт","х",IF($B$606="Лікар загальної практики - сімейний лікар",AB609*AG607,0)))</f>
        <v>0</v>
      </c>
      <c r="AC607" s="169">
        <f>IF($B$606="Лікар-педіатр",AC609*AG607,IF($B$606="Лікар-терапевт","х",IF($B$606="Лікар загальної практики - сімейний лікар",AC609*AG607,0)))</f>
        <v>0</v>
      </c>
      <c r="AD607" s="169">
        <f>IF($B$606="Лікар-педіатр","x",IF($B$606="Лікар-терапевт",AD609*AG607,IF($B$606="Лікар загальної практики - сімейний лікар",AD609*AG607,0)))</f>
        <v>0</v>
      </c>
      <c r="AE607" s="169">
        <f>IF($B$606="Лікар-педіатр","x",IF($B$606="Лікар-терапевт",AE609*AG607,IF($B$606="Лікар загальної практики - сімейний лікар",AE609*AG607,0)))</f>
        <v>0</v>
      </c>
      <c r="AF607" s="169">
        <f>IF($B$606="Лікар-педіатр","x",IF($B$606="Лікар-терапевт",AF609*AG607,IF($B$606="Лікар загальної практики - сімейний лікар",AF609*AG607,0)))</f>
        <v>0</v>
      </c>
      <c r="AG607" s="542"/>
      <c r="AH607" s="767"/>
      <c r="AI607" s="171"/>
      <c r="AJ607" s="771"/>
      <c r="AK607" s="774"/>
      <c r="AL607" s="774"/>
      <c r="AM607" s="761"/>
      <c r="AN607" s="779"/>
      <c r="AO607" s="779"/>
      <c r="AP607" s="779"/>
      <c r="AQ607" s="779"/>
      <c r="AR607" s="782"/>
    </row>
    <row r="608" spans="1:44" s="92" customFormat="1" ht="31.15" hidden="1" customHeight="1" x14ac:dyDescent="0.25">
      <c r="A608" s="213"/>
      <c r="B608" s="763"/>
      <c r="C608" s="764"/>
      <c r="D608" s="765"/>
      <c r="E608" s="765"/>
      <c r="F608" s="214" t="s">
        <v>424</v>
      </c>
      <c r="G608" s="172">
        <f>IF(B606="Лікар загальної практики - сімейний лікар"," ",IF(B606="Лікар-педіатр"," ",IF(B606="Лікар-терапевт","х",0)))</f>
        <v>0</v>
      </c>
      <c r="H608" s="172">
        <f>IF(B606="Лікар загальної практики - сімейний лікар"," ",IF(B606="Лікар-педіатр"," ",IF(B606="Лікар-терапевт","х",0)))</f>
        <v>0</v>
      </c>
      <c r="I608" s="172">
        <f>IF(B606="Лікар загальної практики - сімейний лікар"," ",IF(B606="Лікар-педіатр","х",IF(B606="Лікар-терапевт"," ",0)))</f>
        <v>0</v>
      </c>
      <c r="J608" s="172">
        <f>IF(B606="Лікар загальної практики - сімейний лікар"," ",IF(B606="Лікар-педіатр","х",IF(B606="Лікар-терапевт"," ",0)))</f>
        <v>0</v>
      </c>
      <c r="K608" s="172">
        <f>IF(B606="Лікар загальної практики - сімейний лікар"," ",IF(B606="Лікар-педіатр","х",IF(B606="Лікар-терапевт"," ",0)))</f>
        <v>0</v>
      </c>
      <c r="L608" s="173">
        <f>SUM(G608:K608)</f>
        <v>0</v>
      </c>
      <c r="M608" s="767"/>
      <c r="N608" s="172">
        <f>IF(B606="Лікар загальної практики - сімейний лікар"," ",IF(B606="Лікар-педіатр"," ",IF(B606="Лікар-терапевт","х",0)))</f>
        <v>0</v>
      </c>
      <c r="O608" s="172">
        <f>IF(B606="Лікар загальної практики - сімейний лікар"," ",IF(B606="Лікар-педіатр"," ",IF(B606="Лікар-терапевт","х",0)))</f>
        <v>0</v>
      </c>
      <c r="P608" s="172">
        <f>IF(B606="Лікар загальної практики - сімейний лікар"," ",IF(B606="Лікар-педіатр","х",IF(B606="Лікар-терапевт"," ",0)))</f>
        <v>0</v>
      </c>
      <c r="Q608" s="172">
        <f>IF(B606="Лікар загальної практики - сімейний лікар"," ",IF(B606="Лікар-педіатр","х",IF(B606="Лікар-терапевт"," ",0)))</f>
        <v>0</v>
      </c>
      <c r="R608" s="172">
        <f>IF(B606="Лікар загальної практики - сімейний лікар"," ",IF(B606="Лікар-педіатр","х",IF(B606="Лікар-терапевт"," ",0)))</f>
        <v>0</v>
      </c>
      <c r="S608" s="173">
        <f>SUM(N608:R608)</f>
        <v>0</v>
      </c>
      <c r="T608" s="767"/>
      <c r="U608" s="172">
        <f>IF(B606="Лікар загальної практики - сімейний лікар"," ",IF(B606="Лікар-педіатр"," ",IF(B606="Лікар-терапевт","х",0)))</f>
        <v>0</v>
      </c>
      <c r="V608" s="172">
        <f>IF(B606="Лікар загальної практики - сімейний лікар"," ",IF(B606="Лікар-педіатр"," ",IF(B606="Лікар-терапевт","х",0)))</f>
        <v>0</v>
      </c>
      <c r="W608" s="172">
        <f>IF(B606="Лікар загальної практики - сімейний лікар"," ",IF(B606="Лікар-педіатр","х",IF(B606="Лікар-терапевт"," ",0)))</f>
        <v>0</v>
      </c>
      <c r="X608" s="172">
        <f>IF(B606="Лікар загальної практики - сімейний лікар"," ",IF(B606="Лікар-педіатр","х",IF(B606="Лікар-терапевт"," ",0)))</f>
        <v>0</v>
      </c>
      <c r="Y608" s="172">
        <f>IF(B606="Лікар загальної практики - сімейний лікар"," ",IF(B606="Лікар-педіатр","х",IF(B606="Лікар-терапевт"," ",0)))</f>
        <v>0</v>
      </c>
      <c r="Z608" s="173">
        <f>SUM(U608:Y608)</f>
        <v>0</v>
      </c>
      <c r="AA608" s="767"/>
      <c r="AB608" s="172">
        <f>IF(B606="Лікар загальної практики - сімейний лікар"," ",IF(B606="Лікар-педіатр"," ",IF(B606="Лікар-терапевт","х",0)))</f>
        <v>0</v>
      </c>
      <c r="AC608" s="172">
        <f>IF(B606="Лікар загальної практики - сімейний лікар"," ",IF(B606="Лікар-педіатр"," ",IF(B606="Лікар-терапевт","х",0)))</f>
        <v>0</v>
      </c>
      <c r="AD608" s="172">
        <f>IF(B606="Лікар загальної практики - сімейний лікар"," ",IF(B606="Лікар-педіатр","х",IF(B606="Лікар-терапевт"," ",0)))</f>
        <v>0</v>
      </c>
      <c r="AE608" s="172">
        <f>IF(B606="Лікар загальної практики - сімейний лікар"," ",IF(B606="Лікар-педіатр","х",IF(B606="Лікар-терапевт"," ",0)))</f>
        <v>0</v>
      </c>
      <c r="AF608" s="172">
        <f>IF(B606="Лікар загальної практики - сімейний лікар"," ",IF(B606="Лікар-педіатр","х",IF(B606="Лікар-терапевт"," ",0)))</f>
        <v>0</v>
      </c>
      <c r="AG608" s="173">
        <f>SUM(AB608:AF608)</f>
        <v>0</v>
      </c>
      <c r="AH608" s="767"/>
      <c r="AI608" s="215"/>
      <c r="AJ608" s="771"/>
      <c r="AK608" s="774"/>
      <c r="AL608" s="774"/>
      <c r="AM608" s="761"/>
      <c r="AN608" s="779"/>
      <c r="AO608" s="779"/>
      <c r="AP608" s="779"/>
      <c r="AQ608" s="779"/>
      <c r="AR608" s="782"/>
    </row>
    <row r="609" spans="1:44" s="52" customFormat="1" ht="31.9" hidden="1" customHeight="1" thickBot="1" x14ac:dyDescent="0.3">
      <c r="A609" s="170"/>
      <c r="B609" s="763"/>
      <c r="C609" s="764"/>
      <c r="D609" s="765"/>
      <c r="E609" s="765"/>
      <c r="F609" s="209" t="s">
        <v>161</v>
      </c>
      <c r="G609" s="176">
        <f>IF($B$606="Лікар-педіатр",G608/L608,IF($B$606="Лікар-терапевт","х",IF($B$606="Лікар загальної практики - сімейний лікар",G608/L608,0)))</f>
        <v>0</v>
      </c>
      <c r="H609" s="176">
        <f>IF($B$606="Лікар-педіатр",H608/L608,IF($B$606="Лікар-терапевт","х",IF($B$606="Лікар загальної практики - сімейний лікар",H608/L608,0)))</f>
        <v>0</v>
      </c>
      <c r="I609" s="176">
        <f>IF($B$606="Лікар-педіатр","x",IF($B$606="Лікар-терапевт",I608/L608,IF($B$606="Лікар загальної практики - сімейний лікар",I608/L608,0)))</f>
        <v>0</v>
      </c>
      <c r="J609" s="176">
        <f>IF($B$606="Лікар-педіатр","x",IF($B$606="Лікар-терапевт",J608/L608,IF($B$606="Лікар загальної практики - сімейний лікар",J608/L608,0)))</f>
        <v>0</v>
      </c>
      <c r="K609" s="176">
        <f>IF($B$606="Лікар-педіатр","x",IF($B$606="Лікар-терапевт",K608/L608,IF($B$606="Лікар загальної практики - сімейний лікар",K608/L608,0)))</f>
        <v>0</v>
      </c>
      <c r="L609" s="176">
        <f>SUM(G609:K609)</f>
        <v>0</v>
      </c>
      <c r="M609" s="767"/>
      <c r="N609" s="176">
        <f>IF($B$606="Лікар-педіатр",N608/S608,IF($B$606="Лікар-терапевт","х",IF($B$606="Лікар загальної практики - сімейний лікар",N608/S608,0)))</f>
        <v>0</v>
      </c>
      <c r="O609" s="176">
        <f>IF($B$606="Лікар-педіатр",O608/S608,IF($B$606="Лікар-терапевт","х",IF($B$606="Лікар загальної практики - сімейний лікар",O608/S608,0)))</f>
        <v>0</v>
      </c>
      <c r="P609" s="176">
        <f>IF($B$606="Лікар-педіатр","x",IF($B$606="Лікар-терапевт",P608/S608,IF($B$606="Лікар загальної практики - сімейний лікар",P608/S608,0)))</f>
        <v>0</v>
      </c>
      <c r="Q609" s="176">
        <f>IF($B$606="Лікар-педіатр","x",IF($B$606="Лікар-терапевт",Q608/S608,IF($B$606="Лікар загальної практики - сімейний лікар",Q608/S608,0)))</f>
        <v>0</v>
      </c>
      <c r="R609" s="176">
        <f>IF($B$606="Лікар-педіатр","x",IF($B$606="Лікар-терапевт",R608/S608,IF($B$606="Лікар загальної практики - сімейний лікар",R608/S608,0)))</f>
        <v>0</v>
      </c>
      <c r="S609" s="176">
        <f>SUM(N609:R609)</f>
        <v>0</v>
      </c>
      <c r="T609" s="767"/>
      <c r="U609" s="176">
        <f>IF($B$606="Лікар-педіатр",U608/Z608,IF($B$606="Лікар-терапевт","х",IF($B$606="Лікар загальної практики - сімейний лікар",U608/Z608,0)))</f>
        <v>0</v>
      </c>
      <c r="V609" s="176">
        <f>IF($B$606="Лікар-педіатр",V608/Z608,IF($B$606="Лікар-терапевт","х",IF($B$606="Лікар загальної практики - сімейний лікар",V608/Z608,0)))</f>
        <v>0</v>
      </c>
      <c r="W609" s="176">
        <f>IF($B$606="Лікар-педіатр","x",IF($B$606="Лікар-терапевт",W608/Z608,IF($B$606="Лікар загальної практики - сімейний лікар",W608/Z608,0)))</f>
        <v>0</v>
      </c>
      <c r="X609" s="176">
        <f>IF($B$606="Лікар-педіатр","x",IF($B$606="Лікар-терапевт",X608/Z608,IF($B$606="Лікар загальної практики - сімейний лікар",X608/Z608,0)))</f>
        <v>0</v>
      </c>
      <c r="Y609" s="176">
        <f>IF($B$606="Лікар-педіатр","x",IF($B$606="Лікар-терапевт",Y608/Z608,IF($B$606="Лікар загальної практики - сімейний лікар",Y608/Z608,0)))</f>
        <v>0</v>
      </c>
      <c r="Z609" s="176">
        <f>SUM(U609:Y609)</f>
        <v>0</v>
      </c>
      <c r="AA609" s="767"/>
      <c r="AB609" s="176">
        <f>IF($B$606="Лікар-педіатр",AB608/AG608,IF($B$606="Лікар-терапевт","х",IF($B$606="Лікар загальної практики - сімейний лікар",AB608/AG608,0)))</f>
        <v>0</v>
      </c>
      <c r="AC609" s="176">
        <f>IF($B$606="Лікар-педіатр",AC608/AG608,IF($B$606="Лікар-терапевт","х",IF($B$606="Лікар загальної практики - сімейний лікар",AC608/AG608,0)))</f>
        <v>0</v>
      </c>
      <c r="AD609" s="176">
        <f>IF($B$606="Лікар-педіатр","x",IF($B$606="Лікар-терапевт",AD608/AG608,IF($B$606="Лікар загальної практики - сімейний лікар",AD608/AG608,0)))</f>
        <v>0</v>
      </c>
      <c r="AE609" s="176">
        <f>IF($B$606="Лікар-педіатр","x",IF($B$606="Лікар-терапевт",AE608/AG608,IF($B$606="Лікар загальної практики - сімейний лікар",AE608/AG608,0)))</f>
        <v>0</v>
      </c>
      <c r="AF609" s="176">
        <f>IF($B$606="Лікар-педіатр","x",IF($B$606="Лікар-терапевт",AF608/AG608,IF($B$606="Лікар загальної практики - сімейний лікар",AF608/AG608,0)))</f>
        <v>0</v>
      </c>
      <c r="AG609" s="176">
        <f>SUM(AB609:AF609)</f>
        <v>0</v>
      </c>
      <c r="AH609" s="767"/>
      <c r="AI609" s="174"/>
      <c r="AJ609" s="771"/>
      <c r="AK609" s="774"/>
      <c r="AL609" s="774"/>
      <c r="AM609" s="761"/>
      <c r="AN609" s="779"/>
      <c r="AO609" s="779"/>
      <c r="AP609" s="779"/>
      <c r="AQ609" s="779"/>
      <c r="AR609" s="782"/>
    </row>
    <row r="610" spans="1:44" s="52" customFormat="1" ht="45" hidden="1" customHeight="1" thickBot="1" x14ac:dyDescent="0.3">
      <c r="A610" s="170"/>
      <c r="B610" s="763"/>
      <c r="C610" s="764"/>
      <c r="D610" s="765"/>
      <c r="E610" s="766"/>
      <c r="F610" s="177" t="s">
        <v>425</v>
      </c>
      <c r="G610" s="178">
        <f>IF($B$606="Лікар загальної практики - сімейний лікар",AVERAGE(G606:G608),IF($B$606="Лікар-педіатр",AVERAGE(G606:G608),IF($B$606="Лікар-терапевт","х",0)))</f>
        <v>0</v>
      </c>
      <c r="H610" s="178">
        <f>IF($B$606="Лікар загальної практики - сімейний лікар",AVERAGE(H606:H608),IF($B$606="Лікар-педіатр",AVERAGE(H606:H608),IF($B$606="Лікар-терапевт","х",0)))</f>
        <v>0</v>
      </c>
      <c r="I610" s="178">
        <f>IF($B$606="Лікар загальної практики - сімейний лікар",AVERAGE(I606:I608),IF($B$606="Лікар-педіатр","x",IF($B$606="Лікар-терапевт",AVERAGE(I606:I608),0)))</f>
        <v>0</v>
      </c>
      <c r="J610" s="178">
        <f>IF($B$606="Лікар загальної практики - сімейний лікар",AVERAGE(J606:J608),IF($B$606="Лікар-педіатр","x",IF($B$606="Лікар-терапевт",AVERAGE(J606:J608),0)))</f>
        <v>0</v>
      </c>
      <c r="K610" s="178">
        <f>IF($B$606="Лікар загальної практики - сімейний лікар",AVERAGE(K606:K608),IF($B$606="Лікар-педіатр","x",IF($B$606="Лікар-терапевт",AVERAGE(K606:K608),0)))</f>
        <v>0</v>
      </c>
      <c r="L610" s="179">
        <f>SUM(G610:K610)</f>
        <v>0</v>
      </c>
      <c r="M610" s="768"/>
      <c r="N610" s="178">
        <f>IF($B$606="Лікар загальної практики - сімейний лікар",AVERAGE(N606:N608),IF($B$606="Лікар-педіатр",AVERAGE(N606:N608),IF($B$606="Лікар-терапевт","х",0)))</f>
        <v>0</v>
      </c>
      <c r="O610" s="178">
        <f>IF($B$606="Лікар загальної практики - сімейний лікар",AVERAGE(O606:O608),IF($B$606="Лікар-педіатр",AVERAGE(O606:O608),IF($B$606="Лікар-терапевт","х",0)))</f>
        <v>0</v>
      </c>
      <c r="P610" s="178">
        <f>IF($B$606="Лікар загальної практики - сімейний лікар",AVERAGE(P606:P608),IF($B$606="Лікар-педіатр","x",IF($B$606="Лікар-терапевт",AVERAGE(P606:P608),0)))</f>
        <v>0</v>
      </c>
      <c r="Q610" s="178">
        <f>IF($B$606="Лікар загальної практики - сімейний лікар",AVERAGE(Q606:Q608),IF($B$606="Лікар-педіатр","x",IF($B$606="Лікар-терапевт",AVERAGE(Q606:Q608),0)))</f>
        <v>0</v>
      </c>
      <c r="R610" s="178">
        <f>IF($B$606="Лікар загальної практики - сімейний лікар",AVERAGE(R606:R608),IF($B$606="Лікар-педіатр","x",IF($B$606="Лікар-терапевт",AVERAGE(R606:R608),0)))</f>
        <v>0</v>
      </c>
      <c r="S610" s="179">
        <f>SUM(N610:R610)</f>
        <v>0</v>
      </c>
      <c r="T610" s="768"/>
      <c r="U610" s="178">
        <f>IF($B$606="Лікар загальної практики - сімейний лікар",AVERAGE(U606:U608),IF($B$606="Лікар-педіатр",AVERAGE(U606:U608),IF($B$606="Лікар-терапевт","х",0)))</f>
        <v>0</v>
      </c>
      <c r="V610" s="178">
        <f>IF($B$606="Лікар загальної практики - сімейний лікар",AVERAGE(V606:V608),IF($B$606="Лікар-педіатр",AVERAGE(V606:V608),IF($B$606="Лікар-терапевт","х",0)))</f>
        <v>0</v>
      </c>
      <c r="W610" s="178">
        <f>IF($B$606="Лікар загальної практики - сімейний лікар",AVERAGE(W606:W608),IF($B$606="Лікар-педіатр","x",IF($B$606="Лікар-терапевт",AVERAGE(W606:W608),0)))</f>
        <v>0</v>
      </c>
      <c r="X610" s="178">
        <f>IF($B$606="Лікар загальної практики - сімейний лікар",AVERAGE(X606:X608),IF($B$606="Лікар-педіатр","x",IF($B$606="Лікар-терапевт",AVERAGE(X606:X608),0)))</f>
        <v>0</v>
      </c>
      <c r="Y610" s="178">
        <f>IF($B$606="Лікар загальної практики - сімейний лікар",AVERAGE(Y606:Y608),IF($B$606="Лікар-педіатр","x",IF($B$606="Лікар-терапевт",AVERAGE(Y606:Y608),0)))</f>
        <v>0</v>
      </c>
      <c r="Z610" s="179">
        <f>SUM(U610:Y610)</f>
        <v>0</v>
      </c>
      <c r="AA610" s="768"/>
      <c r="AB610" s="178">
        <f>IF($B$606="Лікар загальної практики - сімейний лікар",AVERAGE(AB606:AB608),IF($B$606="Лікар-педіатр",AVERAGE(AB606:AB608),IF($B$606="Лікар-терапевт","х",0)))</f>
        <v>0</v>
      </c>
      <c r="AC610" s="178">
        <f>IF($B$606="Лікар загальної практики - сімейний лікар",AVERAGE(AC606:AC608),IF($B$606="Лікар-педіатр",AVERAGE(AC606:AC608),IF($B$606="Лікар-терапевт","х",0)))</f>
        <v>0</v>
      </c>
      <c r="AD610" s="178">
        <f>IF($B$606="Лікар загальної практики - сімейний лікар",AVERAGE(AD606:AD608),IF($B$606="Лікар-педіатр","x",IF($B$606="Лікар-терапевт",AVERAGE(AD606:AD608),0)))</f>
        <v>0</v>
      </c>
      <c r="AE610" s="178">
        <f>IF($B$606="Лікар загальної практики - сімейний лікар",AVERAGE(AE606:AE608),IF($B$606="Лікар-педіатр","x",IF($B$606="Лікар-терапевт",AVERAGE(AE606:AE608),0)))</f>
        <v>0</v>
      </c>
      <c r="AF610" s="178">
        <f>IF($B$606="Лікар загальної практики - сімейний лікар",AVERAGE(AF606:AF608),IF($B$606="Лікар-педіатр","x",IF($B$606="Лікар-терапевт",AVERAGE(AF606:AF608),0)))</f>
        <v>0</v>
      </c>
      <c r="AG610" s="179">
        <f>SUM(AB610:AF610)</f>
        <v>0</v>
      </c>
      <c r="AH610" s="769"/>
      <c r="AI610" s="174"/>
      <c r="AJ610" s="771"/>
      <c r="AK610" s="774"/>
      <c r="AL610" s="774"/>
      <c r="AM610" s="762"/>
      <c r="AN610" s="780"/>
      <c r="AO610" s="780"/>
      <c r="AP610" s="780"/>
      <c r="AQ610" s="780"/>
      <c r="AR610" s="783"/>
    </row>
    <row r="611" spans="1:44" s="52" customFormat="1" ht="40.5" hidden="1" x14ac:dyDescent="0.25">
      <c r="A611" s="170"/>
      <c r="B611" s="763"/>
      <c r="C611" s="764"/>
      <c r="D611" s="765"/>
      <c r="E611" s="765"/>
      <c r="F611" s="210" t="str">
        <f>IF(B606="Лікар-педіатр",Законод!$C$17,IF(B606="Лікар загальної практики - сімейний лікар",Законод!$C$21,IF(B606="Лікар-терапевт",Законод!$C$25,"х")))</f>
        <v>х</v>
      </c>
      <c r="G611" s="181">
        <f>IF($B$606="Лікар загальної практики - сімейний лікар",IF(L610&lt;=Законод!$C$22,G610,Законод!$C$22*'01_Доходи'!G609),IF($B$606="Лікар-педіатр",IF(L610&lt;=Законод!$C$18,G610,Законод!$C$18*'01_Доходи'!G609),IF($B$606="Лікар-терапевт","x",0)))</f>
        <v>0</v>
      </c>
      <c r="H611" s="181">
        <f>IF($B$606="Лікар загальної практики - сімейний лікар",IF(L610&lt;=Законод!$C$22,H610,Законод!$C$22*'01_Доходи'!H609),IF($B$606="Лікар-педіатр",IF(L610&lt;=Законод!$C$18,H610,Законод!$C$18*'01_Доходи'!H609),IF($B$606="Лікар-терапевт","x",0)))</f>
        <v>0</v>
      </c>
      <c r="I611" s="181">
        <f>IF($B$606="Лікар загальної практики - сімейний лікар",IF(L610&lt;=Законод!$C$22,I610,Законод!$C$22*'01_Доходи'!I609),IF($B$606="Лікар-педіатр","x",IF($B$606="Лікар-терапевт",IF(L610&lt;=Законод!$C$26,I610,Законод!$C$26*'01_Доходи'!I609),0)))</f>
        <v>0</v>
      </c>
      <c r="J611" s="181">
        <f>IF($B$606="Лікар загальної практики - сімейний лікар",IF(L610&lt;=Законод!$C$22,J610,Законод!$C$22*'01_Доходи'!J609),IF($B$606="Лікар-педіатр","x",IF($B$606="Лікар-терапевт",IF(L610&lt;=Законод!$C$26,J610,Законод!$C$26*'01_Доходи'!J609),0)))</f>
        <v>0</v>
      </c>
      <c r="K611" s="181">
        <f>IF($B$606="Лікар загальної практики - сімейний лікар",IF(L610&lt;=Законод!$C$22,K610,Законод!$C$22*'01_Доходи'!K609),IF($B$606="Лікар-педіатр","x",IF($B$606="Лікар-терапевт",IF(L610&lt;=Законод!$C$26,K610,Законод!$C$26*'01_Доходи'!K609),0)))</f>
        <v>0</v>
      </c>
      <c r="L611" s="182">
        <f>SUM(G611:K611)</f>
        <v>0</v>
      </c>
      <c r="M611" s="767"/>
      <c r="N611" s="181">
        <f>IF($B$606="Лікар загальної практики - сімейний лікар",IF(S610&lt;=Законод!$C$22,N610,Законод!$C$22*'01_Доходи'!N609),IF($B$606="Лікар-педіатр",IF(S610&lt;=Законод!$C$18,N610,Законод!$C$18*'01_Доходи'!N609),IF($B$606="Лікар-терапевт","x",0)))</f>
        <v>0</v>
      </c>
      <c r="O611" s="181">
        <f>IF($B$606="Лікар загальної практики - сімейний лікар",IF(S610&lt;=Законод!$C$22,O610,Законод!$C$22*'01_Доходи'!O609),IF($B$606="Лікар-педіатр",IF(S610&lt;=Законод!$C$18,O610,Законод!$C$18*'01_Доходи'!O609),IF($B$606="Лікар-терапевт","x",0)))</f>
        <v>0</v>
      </c>
      <c r="P611" s="181">
        <f>IF($B$606="Лікар загальної практики - сімейний лікар",IF(S610&lt;=Законод!$C$22,P610,Законод!$C$22*'01_Доходи'!P609),IF($B$606="Лікар-педіатр","x",IF($B$606="Лікар-терапевт",IF(S610&lt;=Законод!$C$26,P610,Законод!$C$26*'01_Доходи'!P609),0)))</f>
        <v>0</v>
      </c>
      <c r="Q611" s="181">
        <f>IF($B$606="Лікар загальної практики - сімейний лікар",IF(S610&lt;=Законод!$C$22,Q610,Законод!$C$22*'01_Доходи'!Q609),IF($B$606="Лікар-педіатр","x",IF($B$606="Лікар-терапевт",IF(S610&lt;=Законод!$C$26,Q610,Законод!$C$26*'01_Доходи'!Q609),0)))</f>
        <v>0</v>
      </c>
      <c r="R611" s="181">
        <f>IF($B$606="Лікар загальної практики - сімейний лікар",IF(S610&lt;=Законод!$C$22,R610,Законод!$C$22*'01_Доходи'!R609),IF($B$606="Лікар-педіатр","x",IF($B$606="Лікар-терапевт",IF(S610&lt;=Законод!$C$26,R610,Законод!$C$26*'01_Доходи'!R609),0)))</f>
        <v>0</v>
      </c>
      <c r="S611" s="182">
        <f>SUM(N611:R611)</f>
        <v>0</v>
      </c>
      <c r="T611" s="767"/>
      <c r="U611" s="181">
        <f>IF($B$606="Лікар загальної практики - сімейний лікар",IF(Z610&lt;=Законод!$C$22,U610,Законод!$C$22*'01_Доходи'!U609),IF($B$606="Лікар-педіатр",IF(Z610&lt;=Законод!$C$18,U610,Законод!$C$18*'01_Доходи'!U609),IF($B$606="Лікар-терапевт","x",0)))</f>
        <v>0</v>
      </c>
      <c r="V611" s="181">
        <f>IF($B$606="Лікар загальної практики - сімейний лікар",IF(Z610&lt;=Законод!$C$22,V610,Законод!$C$22*'01_Доходи'!V609),IF($B$606="Лікар-педіатр",IF(Z610&lt;=Законод!$C$18,V610,Законод!$C$18*'01_Доходи'!V609),IF($B$606="Лікар-терапевт","x",0)))</f>
        <v>0</v>
      </c>
      <c r="W611" s="181">
        <f>IF($B$606="Лікар загальної практики - сімейний лікар",IF(Z610&lt;=Законод!$C$22,W610,Законод!$C$22*'01_Доходи'!W609),IF($B$606="Лікар-педіатр","x",IF($B$606="Лікар-терапевт",IF(Z610&lt;=Законод!$C$26,W610,Законод!$C$26*'01_Доходи'!W609),0)))</f>
        <v>0</v>
      </c>
      <c r="X611" s="181">
        <f>IF($B$606="Лікар загальної практики - сімейний лікар",IF(Z610&lt;=Законод!$C$22,X610,Законод!$C$22*'01_Доходи'!X609),IF($B$606="Лікар-педіатр","x",IF($B$606="Лікар-терапевт",IF(Z610&lt;=Законод!$C$26,X610,Законод!$C$26*'01_Доходи'!X609),0)))</f>
        <v>0</v>
      </c>
      <c r="Y611" s="181">
        <f>IF($B$606="Лікар загальної практики - сімейний лікар",IF(Z610&lt;=Законод!$C$22,Y610,Законод!$C$22*'01_Доходи'!Y609),IF($B$606="Лікар-педіатр","x",IF($B$606="Лікар-терапевт",IF(Z610&lt;=Законод!$C$26,Y610,Законод!$C$26*'01_Доходи'!Y609),0)))</f>
        <v>0</v>
      </c>
      <c r="Z611" s="182">
        <f>SUM(U611:Y611)</f>
        <v>0</v>
      </c>
      <c r="AA611" s="767"/>
      <c r="AB611" s="181">
        <f>IF($B$606="Лікар загальної практики - сімейний лікар",IF(AG610&lt;=Законод!$C$22,AB610,Законод!$C$22*'01_Доходи'!AB609),IF($B$606="Лікар-педіатр",IF(AG610&lt;=Законод!$C$18,AB610,Законод!$C$18*'01_Доходи'!AB609),IF($B$606="Лікар-терапевт","x",0)))</f>
        <v>0</v>
      </c>
      <c r="AC611" s="181">
        <f>IF($B$606="Лікар загальної практики - сімейний лікар",IF(AG610&lt;=Законод!$C$22,AC610,Законод!$C$22*'01_Доходи'!AC609),IF($B$606="Лікар-педіатр",IF(AG610&lt;=Законод!$C$18,AC610,Законод!$C$18*'01_Доходи'!AC609),IF($B$606="Лікар-терапевт","x",0)))</f>
        <v>0</v>
      </c>
      <c r="AD611" s="181">
        <f>IF($B$606="Лікар загальної практики - сімейний лікар",IF(AG610&lt;=Законод!$C$22,AD610,Законод!$C$22*'01_Доходи'!AD609),IF($B$606="Лікар-педіатр","x",IF($B$606="Лікар-терапевт",IF(AG610&lt;=Законод!$C$26,AD610,Законод!$C$26*'01_Доходи'!AD609),0)))</f>
        <v>0</v>
      </c>
      <c r="AE611" s="181">
        <f>IF($B$606="Лікар загальної практики - сімейний лікар",IF(AG610&lt;=Законод!$C$22,AE610,Законод!$C$22*'01_Доходи'!AE609),IF($B$606="Лікар-педіатр","x",IF($B$606="Лікар-терапевт",IF(AG610&lt;=Законод!$C$26,AE610,Законод!$C$26*'01_Доходи'!AE609),0)))</f>
        <v>0</v>
      </c>
      <c r="AF611" s="181">
        <f>IF($B$606="Лікар загальної практики - сімейний лікар",IF(AG610&lt;=Законод!$C$22,AF610,Законод!$C$22*'01_Доходи'!AF609),IF($B$606="Лікар-педіатр","x",IF($B$606="Лікар-терапевт",IF(AG610&lt;=Законод!$C$26,AF610,Законод!$C$26*'01_Доходи'!AF609),0)))</f>
        <v>0</v>
      </c>
      <c r="AG611" s="182">
        <f>SUM(AB611:AF611)</f>
        <v>0</v>
      </c>
      <c r="AH611" s="767"/>
      <c r="AI611" s="174"/>
      <c r="AJ611" s="771"/>
      <c r="AK611" s="774"/>
      <c r="AL611" s="774"/>
      <c r="AM611" s="318" t="s">
        <v>186</v>
      </c>
      <c r="AN611" s="183">
        <f>IF(B606="Лікар загальної практики - сімейний лікар",G611*Законод!$C$11+'01_Доходи'!H611*Законод!$D$11+'01_Доходи'!I611*Законод!$E$11+'01_Доходи'!J611*Законод!$F$11+'01_Доходи'!K611*Законод!$G$11,IF(B606="Лікар-педіатр",G611*Законод!$C$11+'01_Доходи'!H611*Законод!$D$11,IF(B606="Лікар-терапевт",'01_Доходи'!I611*Законод!$E$11+'01_Доходи'!J611*Законод!$F$11+'01_Доходи'!K611*Законод!$G$11,0)))</f>
        <v>0</v>
      </c>
      <c r="AO611" s="183">
        <f>IF(B606="Лікар загальної практики - сімейний лікар",N611*Законод!$C$11+'01_Доходи'!O611*Законод!$D$11+'01_Доходи'!P611*Законод!$E$11+'01_Доходи'!Q611*Законод!$F$11+'01_Доходи'!R611*Законод!$G$11,IF(B606="Лікар-педіатр",N611*Законод!$C$11+'01_Доходи'!O611*Законод!$D$11,IF(B606="Лікар-терапевт",'01_Доходи'!P611*Законод!$E$11+'01_Доходи'!Q611*Законод!$F$11+'01_Доходи'!R611*Законод!$G$11,0)))</f>
        <v>0</v>
      </c>
      <c r="AP611" s="183">
        <f>IF(B606="Лікар загальної практики - сімейний лікар",U611*Законод!$C$11+'01_Доходи'!V611*Законод!$D$11+'01_Доходи'!W611*Законод!$E$11+'01_Доходи'!X611*Законод!$F$11+'01_Доходи'!Y611*Законод!$G$11,IF(B606="Лікар-педіатр",U611*Законод!$C$11+'01_Доходи'!V611*Законод!$D$11,IF(B606="Лікар-терапевт",'01_Доходи'!W611*Законод!$E$11+'01_Доходи'!X611*Законод!$F$11+'01_Доходи'!Y611*Законод!$G$11,0)))</f>
        <v>0</v>
      </c>
      <c r="AQ611" s="183">
        <f>IF(B606="Лікар загальної практики - сімейний лікар",AB611*Законод!$C$11+'01_Доходи'!AC611*Законод!$D$11+'01_Доходи'!AD611*Законод!$E$11+'01_Доходи'!AE611*Законод!$F$11+'01_Доходи'!AF611*Законод!$G$11,IF(B606="Лікар-педіатр",AB611*Законод!$C$11+'01_Доходи'!AC611*Законод!$D$11,IF(B606="Лікар-терапевт",'01_Доходи'!AD611*Законод!$E$11+'01_Доходи'!AE611*Законод!$F$11+'01_Доходи'!AF611*Законод!$G$11,0)))</f>
        <v>0</v>
      </c>
      <c r="AR611" s="184">
        <f>SUM(AN611:AQ611)</f>
        <v>0</v>
      </c>
    </row>
    <row r="612" spans="1:44" s="52" customFormat="1" ht="31.9" hidden="1" customHeight="1" x14ac:dyDescent="0.25">
      <c r="A612" s="170"/>
      <c r="B612" s="763"/>
      <c r="C612" s="764"/>
      <c r="D612" s="765"/>
      <c r="E612" s="765"/>
      <c r="F612" s="211" t="str">
        <f>IF(B606="Лікар-педіатр",Законод!$E$17,IF(B606="Лікар загальної практики - сімейний лікар",Законод!$E$21,IF(B606="Лікар-терапевт",Законод!$E$25,"х")))</f>
        <v>х</v>
      </c>
      <c r="G612" s="776" t="s">
        <v>158</v>
      </c>
      <c r="H612" s="776"/>
      <c r="I612" s="776"/>
      <c r="J612" s="776"/>
      <c r="K612" s="776"/>
      <c r="L612" s="169">
        <f>IF($B$606="Лікар загальної практики - сімейний лікар",IF(L610&lt;Законод!$C$22,0,(IF(AND(L610&gt;=Законод!$E$22,L610&lt;=Законод!$E$23),L610-Законод!$C$22,IF('01_Доходи'!L610&gt;=Законод!$F$22,Законод!$E$24,0)))),IF($B$606="Лікар-педіатр",IF(L610&lt;Законод!$C$18,0,(IF(AND(L610&gt;=Законод!$E$18,L610&lt;=Законод!$E$19),L610-Законод!$C$18,IF('01_Доходи'!L610&gt;=Законод!$F$18,Законод!$E$20,0)))),IF($B$606="Лікар-терапевт",IF(L610&lt;Законод!$C$26,0,(IF(AND(L610&gt;=Законод!$E$26,L610&lt;=Законод!$E$27),L610-Законод!$C$26,IF('01_Доходи'!L610&gt;=Законод!$F$26,Законод!$E$28,0)))),0)))</f>
        <v>0</v>
      </c>
      <c r="M612" s="767"/>
      <c r="N612" s="776" t="s">
        <v>158</v>
      </c>
      <c r="O612" s="776"/>
      <c r="P612" s="776"/>
      <c r="Q612" s="776"/>
      <c r="R612" s="776"/>
      <c r="S612" s="169">
        <f>IF($B$606="Лікар загальної практики - сімейний лікар",IF(S610&lt;Законод!$C$22,0,(IF(AND(S610&gt;=Законод!$E$22,S610&lt;=Законод!$E$23),S610-Законод!$C$22,IF('01_Доходи'!S610&gt;=Законод!$F$22,Законод!$E$24,0)))),IF($B$606="Лікар-педіатр",IF(S610&lt;Законод!$C$18,0,(IF(AND(S610&gt;=Законод!$E$18,S610&lt;=Законод!$E$19),S610-Законод!$C$18,IF('01_Доходи'!S610&gt;=Законод!$F$18,Законод!$E$20,0)))),IF($B$606="Лікар-терапевт",IF(S610&lt;Законод!$C$26,0,(IF(AND(S610&gt;=Законод!$E$26,S610&lt;=Законод!$E$27),S610-Законод!$C$26,IF('01_Доходи'!S610&gt;=Законод!$F$26,Законод!$E$28,0)))),0)))</f>
        <v>0</v>
      </c>
      <c r="T612" s="767"/>
      <c r="U612" s="776" t="s">
        <v>158</v>
      </c>
      <c r="V612" s="776"/>
      <c r="W612" s="776"/>
      <c r="X612" s="776"/>
      <c r="Y612" s="776"/>
      <c r="Z612" s="169">
        <f>IF($B$606="Лікар загальної практики - сімейний лікар",IF(Z610&lt;Законод!$C$22,0,(IF(AND(Z610&gt;=Законод!$E$22,Z610&lt;=Законод!$E$23),Z610-Законод!$C$22,IF('01_Доходи'!Z610&gt;=Законод!$F$22,Законод!$E$24,0)))),IF($B$606="Лікар-педіатр",IF(Z610&lt;Законод!$C$18,0,(IF(AND(Z610&gt;=Законод!$E$18,Z610&lt;=Законод!$E$19),Z610-Законод!$C$18,IF('01_Доходи'!Z610&gt;=Законод!$F$18,Законод!$E$20,0)))),IF($B$606="Лікар-терапевт",IF(Z610&lt;Законод!$C$26,0,(IF(AND(Z610&gt;=Законод!$E$26,Z610&lt;=Законод!$E$27),Z610-Законод!$C$26,IF('01_Доходи'!Z610&gt;=Законод!$F$26,Законод!$E$28,0)))),0)))</f>
        <v>0</v>
      </c>
      <c r="AA612" s="767"/>
      <c r="AB612" s="776" t="s">
        <v>158</v>
      </c>
      <c r="AC612" s="776"/>
      <c r="AD612" s="776"/>
      <c r="AE612" s="776"/>
      <c r="AF612" s="776"/>
      <c r="AG612" s="169">
        <f>IF($B$606="Лікар загальної практики - сімейний лікар",IF(AG610&lt;Законод!$C$22,0,(IF(AND(AG610&gt;=Законод!$E$22,AG610&lt;=Законод!$E$23),AG610-Законод!$C$22,IF('01_Доходи'!AG610&gt;=Законод!$F$22,Законод!$E$24,0)))),IF($B$606="Лікар-педіатр",IF(AG610&lt;Законод!$C$18,0,(IF(AND(AG610&gt;=Законод!$E$18,AG610&lt;=Законод!$E$19),AG610-Законод!$C$18,IF('01_Доходи'!AG610&gt;=Законод!$F$18,Законод!$E$20,0)))),IF($B$606="Лікар-терапевт",IF(AG610&lt;Законод!$C$26,0,(IF(AND(AG610&gt;=Законод!$E$26,AG610&lt;=Законод!$E$27),AG610-Законод!$C$26,IF('01_Доходи'!AG610&gt;=Законод!$F$26,Законод!$E$28,0)))),0)))</f>
        <v>0</v>
      </c>
      <c r="AH612" s="767"/>
      <c r="AI612" s="174"/>
      <c r="AJ612" s="771"/>
      <c r="AK612" s="774"/>
      <c r="AL612" s="774"/>
      <c r="AM612" s="757" t="s">
        <v>187</v>
      </c>
      <c r="AN612" s="183">
        <f>IF(B606="Лікар загальної практики - сімейний лікар",L612*Законод!$C$9/4*Законод!$E$16,IF(B606="Лікар-педіатр",L612*Законод!$C$9/4*Законод!$E$16,IF(B606="Лікар-терапевт",L612*Законод!$C$9/4*Законод!$E$16,0)))</f>
        <v>0</v>
      </c>
      <c r="AO612" s="183">
        <f>IF(B606="Лікар загальної практики - сімейний лікар",S612*Законод!$C$9/4*Законод!$E$16,IF(B606="Лікар-педіатр",S612*Законод!$C$9/4*Законод!$E$16,IF(B606="Лікар-терапевт",S612*Законод!$C$9/4*Законод!$E$16,0)))</f>
        <v>0</v>
      </c>
      <c r="AP612" s="183">
        <f>IF(B606="Лікар загальної практики - сімейний лікар",Z612*Законод!$C$9/4*Законод!$E$16,IF(B606="Лікар-педіатр",Z612*Законод!$C$9/4*Законод!$E$16,IF(B606="Лікар-терапевт",Z612*Законод!$C$9/4*Законод!$E$16,0)))</f>
        <v>0</v>
      </c>
      <c r="AQ612" s="183">
        <f>IF(B606="Лікар загальної практики - сімейний лікар",AG612*Законод!$C$9/4*Законод!$E$16,IF(B606="Лікар-педіатр",AG612*Законод!$C$9/4*Законод!$E$16,IF(B606="Лікар-терапевт",AG612*Законод!$C$9/4*Законод!$E$16,0)))</f>
        <v>0</v>
      </c>
      <c r="AR612" s="184">
        <f>SUM(AN612:AQ612)</f>
        <v>0</v>
      </c>
    </row>
    <row r="613" spans="1:44" s="52" customFormat="1" ht="31.9" hidden="1" customHeight="1" x14ac:dyDescent="0.25">
      <c r="A613" s="170"/>
      <c r="B613" s="763"/>
      <c r="C613" s="764"/>
      <c r="D613" s="765"/>
      <c r="E613" s="765"/>
      <c r="F613" s="211" t="str">
        <f>IF(B606="Лікар-педіатр",Законод!$F$17,IF(B606="Лікар загальної практики - сімейний лікар",Законод!$F$21,IF(B606="Лікар-терапевт",Законод!$F$25,"х")))</f>
        <v>х</v>
      </c>
      <c r="G613" s="776" t="s">
        <v>158</v>
      </c>
      <c r="H613" s="776"/>
      <c r="I613" s="776"/>
      <c r="J613" s="776"/>
      <c r="K613" s="776"/>
      <c r="L613" s="169">
        <f>IF($B$606="Лікар загальної практики - сімейний лікар",IF(L610&lt;Законод!$C$22,0,(IF(AND(L610&gt;=Законод!$F$22,L610&lt;=Законод!$F$23),L610-Законод!$E$23,IF('01_Доходи'!L610&gt;=Законод!$G$22,Законод!$F$24,0)))),IF($B$606="Лікар-педіатр",IF(L610&lt;Законод!$C$18,0,(IF(AND(L610&gt;=Законод!$F$18,L610&lt;=Законод!$F$19),L610-Законод!$E$19,IF('01_Доходи'!L610&gt;=Законод!$G$18,Законод!$F$20,0)))),IF($B$606="Лікар-терапевт",IF(L610&lt;Законод!$C$26,0,(IF(AND(L610&gt;=Законод!$F$26,L610&lt;=Законод!$F$27),L610-Законод!$E$27,IF('01_Доходи'!L610&gt;=Законод!$G$26,Законод!$F$28,0)))),0)))</f>
        <v>0</v>
      </c>
      <c r="M613" s="767"/>
      <c r="N613" s="776" t="s">
        <v>158</v>
      </c>
      <c r="O613" s="776"/>
      <c r="P613" s="776"/>
      <c r="Q613" s="776"/>
      <c r="R613" s="776"/>
      <c r="S613" s="169">
        <f>IF($B$606="Лікар загальної практики - сімейний лікар",IF(S610&lt;Законод!$C$22,0,(IF(AND(S610&gt;=Законод!$F$22,S610&lt;=Законод!$F$23),S610-Законод!$E$23,IF('01_Доходи'!S610&gt;=Законод!$G$22,Законод!$F$24,0)))),IF($B$606="Лікар-педіатр",IF(S610&lt;Законод!$C$18,0,(IF(AND(S610&gt;=Законод!$F$18,S610&lt;=Законод!$F$19),S610-Законод!$E$19,IF('01_Доходи'!S610&gt;=Законод!$G$18,Законод!$F$20,0)))),IF($B$606="Лікар-терапевт",IF(S610&lt;Законод!$C$26,0,(IF(AND(S610&gt;=Законод!$F$26,S610&lt;=Законод!$F$27),S610-Законод!$E$27,IF('01_Доходи'!S610&gt;=Законод!$G$26,Законод!$F$28,0)))),0)))</f>
        <v>0</v>
      </c>
      <c r="T613" s="767"/>
      <c r="U613" s="776" t="s">
        <v>158</v>
      </c>
      <c r="V613" s="776"/>
      <c r="W613" s="776"/>
      <c r="X613" s="776"/>
      <c r="Y613" s="776"/>
      <c r="Z613" s="169">
        <f>IF($B$606="Лікар загальної практики - сімейний лікар",IF(Z610&lt;Законод!$C$22,0,(IF(AND(Z610&gt;=Законод!$F$22,Z610&lt;=Законод!$F$23),Z610-Законод!$E$23,IF('01_Доходи'!Z610&gt;=Законод!$G$22,Законод!$F$24,0)))),IF($B$606="Лікар-педіатр",IF(Z610&lt;Законод!$C$18,0,(IF(AND(Z610&gt;=Законод!$F$18,Z610&lt;=Законод!$F$19),Z610-Законод!$E$19,IF('01_Доходи'!Z610&gt;=Законод!$G$18,Законод!$F$20,0)))),IF($B$606="Лікар-терапевт",IF(Z610&lt;Законод!$C$26,0,(IF(AND(Z610&gt;=Законод!$F$26,Z610&lt;=Законод!$F$27),Z610-Законод!$E$27,IF('01_Доходи'!Z610&gt;=Законод!$G$26,Законод!$F$28,0)))),0)))</f>
        <v>0</v>
      </c>
      <c r="AA613" s="767"/>
      <c r="AB613" s="776" t="s">
        <v>158</v>
      </c>
      <c r="AC613" s="776"/>
      <c r="AD613" s="776"/>
      <c r="AE613" s="776"/>
      <c r="AF613" s="776"/>
      <c r="AG613" s="169">
        <f>IF($B$606="Лікар загальної практики - сімейний лікар",IF(AG610&lt;Законод!$C$22,0,(IF(AND(AG610&gt;=Законод!$F$22,AG610&lt;=Законод!$F$23),AG610-Законод!$E$23,IF('01_Доходи'!AG610&gt;=Законод!$G$22,Законод!$F$24,0)))),IF($B$606="Лікар-педіатр",IF(AG610&lt;Законод!$C$18,0,(IF(AND(AG610&gt;=Законод!$F$18,AG610&lt;=Законод!$F$19),AG610-Законод!$E$19,IF('01_Доходи'!AG610&gt;=Законод!$G$18,Законод!$F$20,0)))),IF($B$606="Лікар-терапевт",IF(AG610&lt;Законод!$C$26,0,(IF(AND(AG610&gt;=Законод!$F$26,AG610&lt;=Законод!$F$27),AG610-Законод!$E$27,IF('01_Доходи'!AG610&gt;=Законод!$G$26,Законод!$F$28,0)))),0)))</f>
        <v>0</v>
      </c>
      <c r="AH613" s="767"/>
      <c r="AI613" s="174"/>
      <c r="AJ613" s="771"/>
      <c r="AK613" s="774"/>
      <c r="AL613" s="774"/>
      <c r="AM613" s="758"/>
      <c r="AN613" s="183">
        <f>IF(B606="Лікар загальної практики - сімейний лікар",L613*Законод!$C$9/4*Законод!$F$16,IF(B606="Лікар-педіатр",L613*Законод!$C$9/4*Законод!$F$16,IF(B606="Лікар-терапевт",L613*Законод!$C$9/4*Законод!$F$16,0)))</f>
        <v>0</v>
      </c>
      <c r="AO613" s="183">
        <f>IF(B606="Лікар загальної практики - сімейний лікар",S613*Законод!$C$9/4*Законод!$F$16,IF(B606="Лікар-педіатр",S613*Законод!$C$9/4*Законод!$F$16,IF(B606="Лікар-терапевт",S613*Законод!$C$9/4*Законод!$F$16,0)))</f>
        <v>0</v>
      </c>
      <c r="AP613" s="183">
        <f>IF(B606="Лікар загальної практики - сімейний лікар",Z613*Законод!$C$9/4*Законод!$F$16,IF(B606="Лікар-педіатр",Z613*Законод!$C$9/4*Законод!$F$16,IF(B606="Лікар-терапевт",Z613*Законод!$C$9/4*Законод!$F$16,0)))</f>
        <v>0</v>
      </c>
      <c r="AQ613" s="183">
        <f>IF(B606="Лікар загальної практики - сімейний лікар",AG613*Законод!$C$9/4*Законод!$F$16,IF(B606="Лікар-педіатр",AG613*Законод!$C$9/4*Законод!$F$16,IF(B606="Лікар-терапевт",AG613*Законод!$C$9/4*Законод!$F$16,0)))</f>
        <v>0</v>
      </c>
      <c r="AR613" s="184">
        <f>SUM(AN613:AQ613)</f>
        <v>0</v>
      </c>
    </row>
    <row r="614" spans="1:44" s="52" customFormat="1" ht="31.9" hidden="1" customHeight="1" x14ac:dyDescent="0.25">
      <c r="A614" s="170"/>
      <c r="B614" s="763"/>
      <c r="C614" s="764"/>
      <c r="D614" s="765"/>
      <c r="E614" s="765"/>
      <c r="F614" s="211" t="str">
        <f>IF(B606="Лікар-педіатр",Законод!$G$17,IF(B606="Лікар загальної практики - сімейний лікар",Законод!$G$21,IF(B606="Лікар-терапевт",Законод!$G$25,"х")))</f>
        <v>х</v>
      </c>
      <c r="G614" s="776" t="s">
        <v>158</v>
      </c>
      <c r="H614" s="776"/>
      <c r="I614" s="776"/>
      <c r="J614" s="776"/>
      <c r="K614" s="776"/>
      <c r="L614" s="169">
        <f>IF($B$606="Лікар загальної практики - сімейний лікар",IF(L610&lt;Законод!$C$22,0,(IF(AND(L610&gt;=Законод!$G$22,L610&lt;=Законод!$G$23),L610-Законод!$F$23,IF('01_Доходи'!L610&gt;=Законод!$H$22,Законод!$G$24,0)))),IF($B$606="Лікар-педіатр",IF(L610&lt;Законод!$C$18,0,(IF(AND(L610&gt;=Законод!$G$18,L610&lt;=Законод!$G$19),L610-Законод!$F$19,IF('01_Доходи'!L610&gt;=Законод!$H$18,Законод!$G$20,0)))),IF($B$606="Лікар-терапевт",IF(L610&lt;Законод!$C$26,0,(IF(AND(L610&gt;=Законод!$G$26,L610&lt;=Законод!$G$27),L610-Законод!$F$27,IF('01_Доходи'!L610&gt;=Законод!$H$26,Законод!$G$28,0)))),0)))</f>
        <v>0</v>
      </c>
      <c r="M614" s="767"/>
      <c r="N614" s="776" t="s">
        <v>158</v>
      </c>
      <c r="O614" s="776"/>
      <c r="P614" s="776"/>
      <c r="Q614" s="776"/>
      <c r="R614" s="776"/>
      <c r="S614" s="169">
        <f>IF($B$606="Лікар загальної практики - сімейний лікар",IF(S610&lt;Законод!$C$22,0,(IF(AND(S610&gt;=Законод!$G$22,S610&lt;=Законод!$G$23),S610-Законод!$F$23,IF('01_Доходи'!S610&gt;=Законод!$H$22,Законод!$G$24,0)))),IF($B$606="Лікар-педіатр",IF(S610&lt;Законод!$C$18,0,(IF(AND(S610&gt;=Законод!$G$18,S610&lt;=Законод!$G$19),S610-Законод!$F$19,IF('01_Доходи'!S610&gt;=Законод!$H$18,Законод!$G$20,0)))),IF($B$606="Лікар-терапевт",IF(S610&lt;Законод!$C$26,0,(IF(AND(S610&gt;=Законод!$G$26,S610&lt;=Законод!$G$27),S610-Законод!$F$27,IF('01_Доходи'!S610&gt;=Законод!$H$26,Законод!$G$28,0)))),0)))</f>
        <v>0</v>
      </c>
      <c r="T614" s="767"/>
      <c r="U614" s="776" t="s">
        <v>158</v>
      </c>
      <c r="V614" s="776"/>
      <c r="W614" s="776"/>
      <c r="X614" s="776"/>
      <c r="Y614" s="776"/>
      <c r="Z614" s="169">
        <f>IF($B$606="Лікар загальної практики - сімейний лікар",IF(Z610&lt;Законод!$C$22,0,(IF(AND(Z610&gt;=Законод!$G$22,Z610&lt;=Законод!$G$23),Z610-Законод!$F$23,IF('01_Доходи'!Z610&gt;=Законод!$H$22,Законод!$G$24,0)))),IF($B$606="Лікар-педіатр",IF(Z610&lt;Законод!$C$18,0,(IF(AND(Z610&gt;=Законод!$G$18,Z610&lt;=Законод!$G$19),Z610-Законод!$F$19,IF('01_Доходи'!Z610&gt;=Законод!$H$18,Законод!$G$20,0)))),IF($B$606="Лікар-терапевт",IF(Z610&lt;Законод!$C$26,0,(IF(AND(Z610&gt;=Законод!$G$26,Z610&lt;=Законод!$G$27),Z610-Законод!$F$27,IF('01_Доходи'!Z610&gt;=Законод!$H$26,Законод!$G$28,0)))),0)))</f>
        <v>0</v>
      </c>
      <c r="AA614" s="767"/>
      <c r="AB614" s="776" t="s">
        <v>158</v>
      </c>
      <c r="AC614" s="776"/>
      <c r="AD614" s="776"/>
      <c r="AE614" s="776"/>
      <c r="AF614" s="776"/>
      <c r="AG614" s="169">
        <f>IF($B$606="Лікар загальної практики - сімейний лікар",IF(AG610&lt;Законод!$C$22,0,(IF(AND(AG610&gt;=Законод!$G$22,AG610&lt;=Законод!$G$23),AG610-Законод!$F$23,IF('01_Доходи'!AG610&gt;=Законод!$H$22,Законод!$G$24,0)))),IF($B$606="Лікар-педіатр",IF(AG610&lt;Законод!$C$18,0,(IF(AND(AG610&gt;=Законод!$G$18,AG610&lt;=Законод!$G$19),AG610-Законод!$F$19,IF('01_Доходи'!AG610&gt;=Законод!$H$18,Законод!$G$20,0)))),IF($B$606="Лікар-терапевт",IF(AG610&lt;Законод!$C$26,0,(IF(AND(AG610&gt;=Законод!$G$26,AG610&lt;=Законод!$G$27),AG610-Законод!$F$27,IF('01_Доходи'!AG610&gt;=Законод!$H$26,Законод!$G$28,0)))),0)))</f>
        <v>0</v>
      </c>
      <c r="AH614" s="767"/>
      <c r="AI614" s="174"/>
      <c r="AJ614" s="771"/>
      <c r="AK614" s="774"/>
      <c r="AL614" s="774"/>
      <c r="AM614" s="758"/>
      <c r="AN614" s="183">
        <f>IF(B606="Лікар загальної практики - сімейний лікар",L614*Законод!$C$9/4*Законод!$G$16,IF(B606="Лікар-педіатр",L614*Законод!$C$9/4*Законод!$G$16,IF(B606="Лікар-терапевт",L614*Законод!$C$9/4*Законод!$G$16,0)))</f>
        <v>0</v>
      </c>
      <c r="AO614" s="183">
        <f>IF(B606="Лікар загальної практики - сімейний лікар",S614*Законод!$C$9/4*Законод!$G$16,IF(B606="Лікар-педіатр",S614*Законод!$C$9/4*Законод!$G$16,IF(B606="Лікар-терапевт",S614*Законод!$C$9/4*Законод!$G$16,0)))</f>
        <v>0</v>
      </c>
      <c r="AP614" s="183">
        <f>IF(B606="Лікар загальної практики - сімейний лікар",Z614*Законод!$C$9/4*Законод!$G$16,IF(B606="Лікар-педіатр",Z614*Законод!$C$9/4*Законод!$G$16,IF(B606="Лікар-терапевт",Z614*Законод!$C$9/4*Законод!$G$16,0)))</f>
        <v>0</v>
      </c>
      <c r="AQ614" s="183">
        <f>IF(B606="Лікар загальної практики - сімейний лікар",AG614*Законод!$C$9/4*Законод!$G$16,IF(B606="Лікар-педіатр",AG614*Законод!$C$9/4*Законод!$G$16,IF(B606="Лікар-терапевт",AG614*Законод!$C$9/4*Законод!$G$16,0)))</f>
        <v>0</v>
      </c>
      <c r="AR614" s="184">
        <f t="shared" ref="AR614" si="116">SUM(AN614:AQ614)</f>
        <v>0</v>
      </c>
    </row>
    <row r="615" spans="1:44" s="52" customFormat="1" ht="31.9" hidden="1" customHeight="1" x14ac:dyDescent="0.25">
      <c r="A615" s="170"/>
      <c r="B615" s="763"/>
      <c r="C615" s="764"/>
      <c r="D615" s="765"/>
      <c r="E615" s="765"/>
      <c r="F615" s="211" t="str">
        <f>IF(B606="Лікар-педіатр",Законод!$H$17,IF(B606="Лікар загальної практики - сімейний лікар",Законод!$H$21,IF(B606="Лікар-терапевт",Законод!$H$25,"х")))</f>
        <v>х</v>
      </c>
      <c r="G615" s="776" t="s">
        <v>158</v>
      </c>
      <c r="H615" s="776"/>
      <c r="I615" s="776"/>
      <c r="J615" s="776"/>
      <c r="K615" s="776"/>
      <c r="L615" s="169">
        <f>IF($B$606="Лікар загальної практики - сімейний лікар",IF(L610&lt;Законод!$C$22,0,(IF(AND(L610&gt;=Законод!$H$22,L610&lt;=Законод!$H$23),L610-Законод!$G$23,IF('01_Доходи'!L610&gt;=Законод!$I$22,Законод!$H$24,0)))),IF($B$606="Лікар-педіатр",IF(L610&lt;Законод!$C$18,0,(IF(AND(L610&gt;=Законод!$H$18,L610&lt;=Законод!$H$19),L610-Законод!$G$19,IF('01_Доходи'!L610&gt;=Законод!$I$18,Законод!$H$20,0)))),IF($B$606="Лікар-терапевт",IF(L610&lt;Законод!$C$26,0,(IF(AND(L610&gt;=Законод!$H$26,L610&lt;=Законод!$H$27),L610-Законод!$G$27,IF(L610&gt;=Законод!$I$26,Законод!$H$28,0)))),0)))</f>
        <v>0</v>
      </c>
      <c r="M615" s="767"/>
      <c r="N615" s="776" t="s">
        <v>158</v>
      </c>
      <c r="O615" s="776"/>
      <c r="P615" s="776"/>
      <c r="Q615" s="776"/>
      <c r="R615" s="776"/>
      <c r="S615" s="169">
        <f>IF($B$606="Лікар загальної практики - сімейний лікар",IF(S610&lt;Законод!$C$22,0,(IF(AND(S610&gt;=Законод!$H$22,S610&lt;=Законод!$H$23),S610-Законод!$G$23,IF('01_Доходи'!S610&gt;=Законод!$I$22,Законод!$H$24,0)))),IF($B$606="Лікар-педіатр",IF(S610&lt;Законод!$C$18,0,(IF(AND(S610&gt;=Законод!$H$18,S610&lt;=Законод!$H$19),S610-Законод!$G$19,IF('01_Доходи'!S610&gt;=Законод!$I$18,Законод!$H$20,0)))),IF($B$606="Лікар-терапевт",IF(S610&lt;Законод!$C$26,0,(IF(AND(S610&gt;=Законод!$H$26,S610&lt;=Законод!$H$27),S610-Законод!$G$27,IF(S610&gt;=Законод!$I$26,Законод!$H$28,0)))),0)))</f>
        <v>0</v>
      </c>
      <c r="T615" s="767"/>
      <c r="U615" s="776" t="s">
        <v>158</v>
      </c>
      <c r="V615" s="776"/>
      <c r="W615" s="776"/>
      <c r="X615" s="776"/>
      <c r="Y615" s="776"/>
      <c r="Z615" s="169">
        <f>IF($B$606="Лікар загальної практики - сімейний лікар",IF(Z610&lt;Законод!$C$22,0,(IF(AND(Z610&gt;=Законод!$H$22,Z610&lt;=Законод!$H$23),Z610-Законод!$G$23,IF('01_Доходи'!Z610&gt;=Законод!$I$22,Законод!$H$24,0)))),IF($B$606="Лікар-педіатр",IF(Z610&lt;Законод!$C$18,0,(IF(AND(Z610&gt;=Законод!$H$18,Z610&lt;=Законод!$H$19),Z610-Законод!$G$19,IF('01_Доходи'!Z610&gt;=Законод!$I$18,Законод!$H$20,0)))),IF($B$606="Лікар-терапевт",IF(Z610&lt;Законод!$C$26,0,(IF(AND(Z610&gt;=Законод!$H$26,Z610&lt;=Законод!$H$27),Z610-Законод!$G$27,IF(Z610&gt;=Законод!$I$26,Законод!$H$28,0)))),0)))</f>
        <v>0</v>
      </c>
      <c r="AA615" s="767"/>
      <c r="AB615" s="776" t="s">
        <v>158</v>
      </c>
      <c r="AC615" s="776"/>
      <c r="AD615" s="776"/>
      <c r="AE615" s="776"/>
      <c r="AF615" s="776"/>
      <c r="AG615" s="169">
        <f>IF($B$606="Лікар загальної практики - сімейний лікар",IF(AG610&lt;Законод!$C$22,0,(IF(AND(AG610&gt;=Законод!$H$22,AG610&lt;=Законод!$H$23),AG610-Законод!$G$23,IF('01_Доходи'!AG610&gt;=Законод!$I$22,Законод!$H$24,0)))),IF($B$606="Лікар-педіатр",IF(AG610&lt;Законод!$C$18,0,(IF(AND(AG610&gt;=Законод!$H$18,AG610&lt;=Законод!$H$19),AG610-Законод!$G$19,IF('01_Доходи'!AG610&gt;=Законод!$I$18,Законод!$H$20,0)))),IF($B$606="Лікар-терапевт",IF(AG610&lt;Законод!$C$26,0,(IF(AND(AG610&gt;=Законод!$H$26,AG610&lt;=Законод!$H$27),AG610-Законод!$G$27,IF(AG610&gt;=Законод!$I$26,Законод!$H$28,0)))),0)))</f>
        <v>0</v>
      </c>
      <c r="AH615" s="767"/>
      <c r="AI615" s="174"/>
      <c r="AJ615" s="771"/>
      <c r="AK615" s="774"/>
      <c r="AL615" s="774"/>
      <c r="AM615" s="758"/>
      <c r="AN615" s="183">
        <f>IF(B606="Лікар загальної практики - сімейний лікар",L615*Законод!$C$9/4*Законод!$H$16,IF(B606="Лікар-педіатр",L615*Законод!$C$9/4*Законод!$H$16,IF(B606="Лікар-терапевт",L615*Законод!$C$9/4*Законод!$H$16,0)))</f>
        <v>0</v>
      </c>
      <c r="AO615" s="183">
        <f>IF(B606="Лікар загальної практики - сімейний лікар",S615*Законод!$C$9/4*Законод!$H$16,IF(B606="Лікар-педіатр",S615*Законод!$C$9/4*Законод!$H$16,IF(B606="Лікар-терапевт",S615*Законод!$C$9/4*Законод!$H$16,0)))</f>
        <v>0</v>
      </c>
      <c r="AP615" s="183">
        <f>IF(B606="Лікар загальної практики - сімейний лікар",Z615*Законод!$C$9/4*Законод!$H$16,IF(B606="Лікар-педіатр",Z615*Законод!$C$9/4*Законод!$H$16,IF(B606="Лікар-терапевт",Z615*Законод!$C$9/4*Законод!$H$16,0)))</f>
        <v>0</v>
      </c>
      <c r="AQ615" s="183">
        <f>IF(B606="Лікар загальної практики - сімейний лікар",AG615*Законод!$C$9/4*Законод!$H$16,IF(B606="Лікар-педіатр",AG615*Законод!$C$9/4*Законод!$H$16,IF(B606="Лікар-терапевт",AG615*Законод!$C$9/4*Законод!$H$16,0)))</f>
        <v>0</v>
      </c>
      <c r="AR615" s="184">
        <f>SUM(AN615:AQ615)</f>
        <v>0</v>
      </c>
    </row>
    <row r="616" spans="1:44" s="52" customFormat="1" ht="31.9" hidden="1" customHeight="1" x14ac:dyDescent="0.25">
      <c r="A616" s="170"/>
      <c r="B616" s="763"/>
      <c r="C616" s="764"/>
      <c r="D616" s="765"/>
      <c r="E616" s="765"/>
      <c r="F616" s="211" t="str">
        <f>IF(B606="Лікар-педіатр",Законод!$I$17,IF(B606="Лікар загальної практики - сімейний лікар",Законод!$I$21,IF(B606="Лікар-терапевт",Законод!$I$25,"х")))</f>
        <v>х</v>
      </c>
      <c r="G616" s="776" t="s">
        <v>158</v>
      </c>
      <c r="H616" s="776"/>
      <c r="I616" s="776"/>
      <c r="J616" s="776"/>
      <c r="K616" s="776"/>
      <c r="L616" s="169">
        <f>IF($B$606="Лікар загальної практики - сімейний лікар",IF(L610&lt;Законод!$C$22,0,(IF(AND(L610&gt;=Законод!$I$22,L610&lt;=Законод!$I$23),L610-Законод!$H$23,IF('01_Доходи'!L610&gt;=Законод!$I$22,Законод!$I$24,0)))),IF($B$606="Лікар-педіатр",IF(L610&lt;Законод!$C$18,0,(IF(AND(L610&gt;=Законод!$I$18,L610&lt;=Законод!$I$19),L610-Законод!$H$19,IF('01_Доходи'!L610&gt;=Законод!$I$18,Законод!$H$20,0)))),IF($B$606="Лікар-терапевт",IF(L610&lt;Законод!$C$26,0,(IF(AND(L610&gt;=Законод!$I$26,L610&lt;=Законод!$I$27),L610-Законод!$H$27,IF('01_Доходи'!L610&gt;=Законод!$I$26,Законод!$H$28,0)))),0)))</f>
        <v>0</v>
      </c>
      <c r="M616" s="767"/>
      <c r="N616" s="776" t="s">
        <v>158</v>
      </c>
      <c r="O616" s="776"/>
      <c r="P616" s="776"/>
      <c r="Q616" s="776"/>
      <c r="R616" s="776"/>
      <c r="S616" s="169">
        <f>IF($B$606="Лікар загальної практики - сімейний лікар",IF(S610&lt;Законод!$C$22,0,(IF(AND(S610&gt;=Законод!$I$22,S610&lt;=Законод!$I$23),S610-Законод!$H$23,IF('01_Доходи'!S610&gt;=Законод!$I$22,Законод!$I$24,0)))),IF($B$606="Лікар-педіатр",IF(S610&lt;Законод!$C$18,0,(IF(AND(S610&gt;=Законод!$I$18,S610&lt;=Законод!$I$19),S610-Законод!$H$19,IF('01_Доходи'!S610&gt;=Законод!$I$18,Законод!$H$20,0)))),IF($B$606="Лікар-терапевт",IF(S610&lt;Законод!$C$26,0,(IF(AND(S610&gt;=Законод!$I$26,S610&lt;=Законод!$I$27),S610-Законод!$H$27,IF('01_Доходи'!S610&gt;=Законод!$I$26,Законод!$H$28,0)))),0)))</f>
        <v>0</v>
      </c>
      <c r="T616" s="767"/>
      <c r="U616" s="776" t="s">
        <v>158</v>
      </c>
      <c r="V616" s="776"/>
      <c r="W616" s="776"/>
      <c r="X616" s="776"/>
      <c r="Y616" s="776"/>
      <c r="Z616" s="169">
        <f>IF($B$606="Лікар загальної практики - сімейний лікар",IF(Z610&lt;Законод!$C$22,0,(IF(AND(Z610&gt;=Законод!$I$22,Z610&lt;=Законод!$I$23),Z610-Законод!$H$23,IF('01_Доходи'!Z610&gt;=Законод!$I$22,Законод!$I$24,0)))),IF($B$606="Лікар-педіатр",IF(Z610&lt;Законод!$C$18,0,(IF(AND(Z610&gt;=Законод!$I$18,Z610&lt;=Законод!$I$19),Z610-Законод!$H$19,IF('01_Доходи'!Z610&gt;=Законод!$I$18,Законод!$H$20,0)))),IF($B$606="Лікар-терапевт",IF(Z610&lt;Законод!$C$26,0,(IF(AND(Z610&gt;=Законод!$I$26,Z610&lt;=Законод!$I$27),Z610-Законод!$H$27,IF('01_Доходи'!Z610&gt;=Законод!$I$26,Законод!$H$28,0)))),0)))</f>
        <v>0</v>
      </c>
      <c r="AA616" s="767"/>
      <c r="AB616" s="776" t="s">
        <v>158</v>
      </c>
      <c r="AC616" s="776"/>
      <c r="AD616" s="776"/>
      <c r="AE616" s="776"/>
      <c r="AF616" s="776"/>
      <c r="AG616" s="169">
        <f>IF($B$606="Лікар загальної практики - сімейний лікар",IF(AG610&lt;Законод!$C$22,0,(IF(AND(AG610&gt;=Законод!$I$22,AG610&lt;=Законод!$I$23),AG610-Законод!$H$23,IF('01_Доходи'!AG610&gt;=Законод!$I$22,Законод!$I$24,0)))),IF($B$606="Лікар-педіатр",IF(AG610&lt;Законод!$C$18,0,(IF(AND(AG610&gt;=Законод!$I$18,AG610&lt;=Законод!$I$19),AG610-Законод!$H$19,IF('01_Доходи'!AG610&gt;=Законод!$I$18,Законод!$H$20,0)))),IF($B$606="Лікар-терапевт",IF(AG610&lt;Законод!$C$26,0,(IF(AND(AG610&gt;=Законод!$I$26,AG610&lt;=Законод!$I$27),AG610-Законод!$H$27,IF('01_Доходи'!AG610&gt;=Законод!$I$26,Законод!$H$28,0)))),0)))</f>
        <v>0</v>
      </c>
      <c r="AH616" s="767"/>
      <c r="AI616" s="174"/>
      <c r="AJ616" s="771"/>
      <c r="AK616" s="774"/>
      <c r="AL616" s="774"/>
      <c r="AM616" s="758"/>
      <c r="AN616" s="183">
        <f>IF(B606="Лікар загальної практики - сімейний лікар",L616*Законод!$C$9/4*Законод!$I$16,IF(B606="Лікар-педіатр",L616*Законод!$C$9/4*Законод!$I$16,IF(B606="Лікар-терапевт",L616*Законод!$C$9/4*Законод!$I$16,0)))</f>
        <v>0</v>
      </c>
      <c r="AO616" s="183">
        <f>IF(B606="Лікар загальної практики - сімейний лікар",S616*Законод!$C$9/4*Законод!$I$16,IF(B606="Лікар-педіатр",S616*Законод!$C$9/4*Законод!$I$16,IF(B606="Лікар-терапевт",S616*Законод!$C$9/4*Законод!$I$16,0)))</f>
        <v>0</v>
      </c>
      <c r="AP616" s="183">
        <f>IF(B606="Лікар загальної практики - сімейний лікар",Z616*Законод!$C$9/4*Законод!$I$16,IF(B606="Лікар-педіатр",Z616*Законод!$C$9/4*Законод!$I$16,IF(B606="Лікар-терапевт",Z616*Законод!$C$9/4*Законод!$I$16,0)))</f>
        <v>0</v>
      </c>
      <c r="AQ616" s="183">
        <f>IF(B606="Лікар загальної практики - сімейний лікар",AG616*Законод!$C$9/4*Законод!$I$16,IF(B606="Лікар-педіатр",AG616*Законод!$C$9/4*Законод!$I$16,IF(B606="Лікар-терапевт",AG616*Законод!$C$9/4*Законод!$I$16,0)))</f>
        <v>0</v>
      </c>
      <c r="AR616" s="184">
        <f>SUM(AN616:AQ616)</f>
        <v>0</v>
      </c>
    </row>
    <row r="617" spans="1:44" s="191" customFormat="1" ht="31.9" hidden="1" customHeight="1" thickBot="1" x14ac:dyDescent="0.3">
      <c r="A617" s="186"/>
      <c r="B617" s="763"/>
      <c r="C617" s="764"/>
      <c r="D617" s="765"/>
      <c r="E617" s="765"/>
      <c r="F617" s="212" t="str">
        <f>IF(B606="Лікар-педіатр",Законод!$J$17,IF(B606="Лікар загальної практики - сімейний лікар",Законод!$J$21,IF(B606="Лікар-терапевт",Законод!$J$25,"х")))</f>
        <v>х</v>
      </c>
      <c r="G617" s="777" t="s">
        <v>158</v>
      </c>
      <c r="H617" s="777"/>
      <c r="I617" s="777"/>
      <c r="J617" s="777"/>
      <c r="K617" s="777"/>
      <c r="L617" s="169">
        <f>IF($B$606="Лікар загальної практики - сімейний лікар",IF(L610&gt;=Законод!$J$22,'01_Доходи'!L610-('01_Доходи'!L611+'01_Доходи'!L612+'01_Доходи'!L613+'01_Доходи'!L614+'01_Доходи'!L615+'01_Доходи'!L616),0),IF($B$606="Лікар-педіатр",IF(L610&gt;=Законод!$J$18,'01_Доходи'!L610-('01_Доходи'!L611+'01_Доходи'!L612+'01_Доходи'!L613+'01_Доходи'!L614+'01_Доходи'!L615+'01_Доходи'!L616),0),IF($B$606="Лікар-терапевт",IF('01_Доходи'!L610&gt;=Законод!$J$26,L610-Законод!$I$27,0),0)))</f>
        <v>0</v>
      </c>
      <c r="M617" s="767"/>
      <c r="N617" s="777" t="s">
        <v>158</v>
      </c>
      <c r="O617" s="777"/>
      <c r="P617" s="777"/>
      <c r="Q617" s="777"/>
      <c r="R617" s="777"/>
      <c r="S617" s="169">
        <f>IF($B$606="Лікар загальної практики - сімейний лікар",IF(S610&gt;=Законод!$J$22,'01_Доходи'!S610-('01_Доходи'!S611+'01_Доходи'!S612+'01_Доходи'!S613+'01_Доходи'!S614+'01_Доходи'!S615+'01_Доходи'!S616),0),IF($B$606="Лікар-педіатр",IF(S610&gt;=Законод!$J$18,'01_Доходи'!S610-('01_Доходи'!S611+'01_Доходи'!S612+'01_Доходи'!S613+'01_Доходи'!S614+'01_Доходи'!S615+'01_Доходи'!S616),0),IF($B$606="Лікар-терапевт",IF('01_Доходи'!S610&gt;=Законод!$J$26,S610-Законод!$I$27,0),0)))</f>
        <v>0</v>
      </c>
      <c r="T617" s="767"/>
      <c r="U617" s="777" t="s">
        <v>158</v>
      </c>
      <c r="V617" s="777"/>
      <c r="W617" s="777"/>
      <c r="X617" s="777"/>
      <c r="Y617" s="777"/>
      <c r="Z617" s="169">
        <f>IF($B$606="Лікар загальної практики - сімейний лікар",IF(Z610&gt;=Законод!$J$22,'01_Доходи'!Z610-('01_Доходи'!Z611+'01_Доходи'!Z612+'01_Доходи'!Z613+'01_Доходи'!Z614+'01_Доходи'!Z615+'01_Доходи'!Z616),0),IF($B$606="Лікар-педіатр",IF(Z610&gt;=Законод!$J$18,'01_Доходи'!Z610-('01_Доходи'!Z611+'01_Доходи'!Z612+'01_Доходи'!Z613+'01_Доходи'!Z614+'01_Доходи'!Z615+'01_Доходи'!Z616),0),IF($B$606="Лікар-терапевт",IF('01_Доходи'!Z610&gt;=Законод!$J$26,Z610-Законод!$I$27,0),0)))</f>
        <v>0</v>
      </c>
      <c r="AA617" s="767"/>
      <c r="AB617" s="777" t="s">
        <v>158</v>
      </c>
      <c r="AC617" s="777"/>
      <c r="AD617" s="777"/>
      <c r="AE617" s="777"/>
      <c r="AF617" s="777"/>
      <c r="AG617" s="169">
        <f>IF($B$606="Лікар загальної практики - сімейний лікар",IF(AG610&gt;=Законод!$J$22,'01_Доходи'!AG610-('01_Доходи'!AG611+'01_Доходи'!AG612+'01_Доходи'!AG613+'01_Доходи'!AG614+'01_Доходи'!AG615+'01_Доходи'!AG616),0),IF($B$606="Лікар-педіатр",IF(AG610&gt;=Законод!$J$18,'01_Доходи'!AG610-('01_Доходи'!AG611+'01_Доходи'!AG612+'01_Доходи'!AG613+'01_Доходи'!AG614+'01_Доходи'!AG615+'01_Доходи'!AG616),0),IF($B$606="Лікар-терапевт",IF('01_Доходи'!AG610&gt;=Законод!$J$26,AG610-Законод!$I$27,0),0)))</f>
        <v>0</v>
      </c>
      <c r="AH617" s="767"/>
      <c r="AI617" s="188"/>
      <c r="AJ617" s="772"/>
      <c r="AK617" s="775"/>
      <c r="AL617" s="775"/>
      <c r="AM617" s="759"/>
      <c r="AN617" s="189">
        <f>IF(B606="Лікар загальної практики - сімейний лікар",L617*Законод!$C$9/4*Законод!$J$16,IF(B606="Лікар-педіатр",L617*Законод!$C$9/4*Законод!$J$16,IF(B606="Лікар-терапевт",L617*Законод!$C$9/4*Законод!$J$16,0)))</f>
        <v>0</v>
      </c>
      <c r="AO617" s="189">
        <f>IF(B606="Лікар загальної практики - сімейний лікар",S617*Законод!$C$9/4*Законод!$J$16,IF(B606="Лікар-педіатр",S617*Законод!$C$9/4*Законод!$J$16,IF(B606="Лікар-терапевт",S617*Законод!$C$9/4*Законод!$J$16,0)))</f>
        <v>0</v>
      </c>
      <c r="AP617" s="189">
        <f>IF(B606="Лікар загальної практики - сімейний лікар",S617*Законод!$C$9/4*Законод!$J$16,IF(B606="Лікар-педіатр",S617*Законод!$C$9/4*Законод!$J$16,IF(B606="Лікар-терапевт",S617*Законод!$C$9/4*Законод!$J$16,0)))</f>
        <v>0</v>
      </c>
      <c r="AQ617" s="189">
        <f>IF(B606="Лікар загальної практики - сімейний лікар",AG617*Законод!$C$9/4*Законод!$J$16,IF(B606="Лікар-педіатр",AG617*Законод!$C$9/4*Законод!$J$16,IF(B606="Лікар-терапевт",AG617*Законод!$C$9/4*Законод!$J$16,0)))</f>
        <v>0</v>
      </c>
      <c r="AR617" s="190">
        <f t="shared" ref="AR617" si="117">SUM(AN617:AQ617)</f>
        <v>0</v>
      </c>
    </row>
    <row r="618" spans="1:44" s="220" customFormat="1" ht="23.45" hidden="1" customHeight="1" thickBot="1" x14ac:dyDescent="0.3">
      <c r="A618" s="216"/>
      <c r="B618" s="217"/>
      <c r="C618" s="217"/>
      <c r="D618" s="217"/>
      <c r="E618" s="217"/>
      <c r="F618" s="218"/>
      <c r="G618" s="219"/>
      <c r="H618" s="219"/>
      <c r="L618" s="221"/>
      <c r="S618" s="221"/>
      <c r="Z618" s="221"/>
      <c r="AG618" s="221"/>
      <c r="AM618" s="222"/>
      <c r="AR618" s="223"/>
    </row>
    <row r="619" spans="1:44" s="164" customFormat="1" ht="24.6" hidden="1" customHeight="1" x14ac:dyDescent="0.3">
      <c r="A619" s="167">
        <f>A606+1</f>
        <v>46</v>
      </c>
      <c r="B619" s="763"/>
      <c r="C619" s="764"/>
      <c r="D619" s="765"/>
      <c r="E619" s="765"/>
      <c r="F619" s="207" t="s">
        <v>422</v>
      </c>
      <c r="G619" s="169">
        <f>IF($B$619="Лікар-педіатр",G622*L619,IF($B$619="Лікар-терапевт","х",IF($B$619="Лікар загальної практики - сімейний лікар",G622*L619,0)))</f>
        <v>0</v>
      </c>
      <c r="H619" s="169">
        <f>IF($B$619="Лікар-педіатр",H622*L619,IF($B$619="Лікар-терапевт","х",IF($B$619="Лікар загальної практики - сімейний лікар",H622*L619,0)))</f>
        <v>0</v>
      </c>
      <c r="I619" s="169">
        <f>IF($B$619="Лікар-педіатр","x",IF($B$619="Лікар-терапевт",I622*L619,IF($B$619="Лікар загальної практики - сімейний лікар",I622*L619,0)))</f>
        <v>0</v>
      </c>
      <c r="J619" s="169">
        <f>IF($B$619="Лікар-педіатр","x",IF($B$619="Лікар-терапевт",J622*L619,IF($B$619="Лікар загальної практики - сімейний лікар",J622*L619,0)))</f>
        <v>0</v>
      </c>
      <c r="K619" s="169">
        <f>IF($B$619="Лікар-педіатр","x",IF($B$619="Лікар-терапевт",K622*L619,IF($B$619="Лікар загальної практики - сімейний лікар",K622*L619,0)))</f>
        <v>0</v>
      </c>
      <c r="L619" s="542"/>
      <c r="M619" s="767"/>
      <c r="N619" s="169">
        <f>IF($B$619="Лікар-педіатр",N622*S619,IF($B$619="Лікар-терапевт","х",IF($B$619="Лікар загальної практики - сімейний лікар",N622*S619,0)))</f>
        <v>0</v>
      </c>
      <c r="O619" s="169">
        <f>IF($B$619="Лікар-педіатр",O622*S619,IF($B$619="Лікар-терапевт","х",IF($B$619="Лікар загальної практики - сімейний лікар",O622*S619,0)))</f>
        <v>0</v>
      </c>
      <c r="P619" s="169">
        <f>IF($B$619="Лікар-педіатр","x",IF($B$619="Лікар-терапевт",P622*S619,IF($B$619="Лікар загальної практики - сімейний лікар",P622*S619,0)))</f>
        <v>0</v>
      </c>
      <c r="Q619" s="169">
        <f>IF($B$619="Лікар-педіатр","x",IF($B$619="Лікар-терапевт",Q622*S619,IF($B$619="Лікар загальної практики - сімейний лікар",Q622*S619,0)))</f>
        <v>0</v>
      </c>
      <c r="R619" s="169">
        <f>IF($B$619="Лікар-педіатр","x",IF($B$619="Лікар-терапевт",R622*S619,IF($B$619="Лікар загальної практики - сімейний лікар",R622*S619,0)))</f>
        <v>0</v>
      </c>
      <c r="S619" s="542"/>
      <c r="T619" s="767"/>
      <c r="U619" s="169">
        <f>IF($B$619="Лікар-педіатр",U622*Z619,IF($B$619="Лікар-терапевт","х",IF($B$619="Лікар загальної практики - сімейний лікар",U622*Z619,0)))</f>
        <v>0</v>
      </c>
      <c r="V619" s="169">
        <f>IF($B$619="Лікар-педіатр",V622*Z619,IF($B$619="Лікар-терапевт","х",IF($B$619="Лікар загальної практики - сімейний лікар",V622*Z619,0)))</f>
        <v>0</v>
      </c>
      <c r="W619" s="169">
        <f>IF($B$619="Лікар-педіатр","x",IF($B$619="Лікар-терапевт",W622*Z619,IF($B$619="Лікар загальної практики - сімейний лікар",W622*Z619,0)))</f>
        <v>0</v>
      </c>
      <c r="X619" s="169">
        <f>IF($B$619="Лікар-педіатр","x",IF($B$619="Лікар-терапевт",X622*Z619,IF($B$619="Лікар загальної практики - сімейний лікар",X622*Z619,0)))</f>
        <v>0</v>
      </c>
      <c r="Y619" s="169">
        <f>IF($B$619="Лікар-педіатр","x",IF($B$619="Лікар-терапевт",Y622*Z619,IF($B$619="Лікар загальної практики - сімейний лікар",Y622*Z619,0)))</f>
        <v>0</v>
      </c>
      <c r="Z619" s="542"/>
      <c r="AA619" s="767"/>
      <c r="AB619" s="169">
        <f>IF($B$619="Лікар-педіатр",AB622*AG619,IF($B$619="Лікар-терапевт","х",IF($B$619="Лікар загальної практики - сімейний лікар",AB622*AG619,0)))</f>
        <v>0</v>
      </c>
      <c r="AC619" s="169">
        <f>IF($B$619="Лікар-педіатр",AC622*AG619,IF($B$619="Лікар-терапевт","х",IF($B$619="Лікар загальної практики - сімейний лікар",AC622*AG619,0)))</f>
        <v>0</v>
      </c>
      <c r="AD619" s="169">
        <f>IF($B$619="Лікар-педіатр","x",IF($B$619="Лікар-терапевт",AD622*AG619,IF($B$619="Лікар загальної практики - сімейний лікар",AD622*AG619,0)))</f>
        <v>0</v>
      </c>
      <c r="AE619" s="169">
        <f>IF($B$619="Лікар-педіатр","x",IF($B$619="Лікар-терапевт",AE622*AG619,IF($B$619="Лікар загальної практики - сімейний лікар",AE622*AG619,0)))</f>
        <v>0</v>
      </c>
      <c r="AF619" s="169">
        <f>IF($B$619="Лікар-педіатр","x",IF($B$619="Лікар-терапевт",AF622*AG619,IF($B$619="Лікар загальної практики - сімейний лікар",AF622*AG619,0)))</f>
        <v>0</v>
      </c>
      <c r="AG619" s="542"/>
      <c r="AH619" s="767"/>
      <c r="AI619" s="525">
        <f>A619</f>
        <v>46</v>
      </c>
      <c r="AJ619" s="770">
        <f>B619</f>
        <v>0</v>
      </c>
      <c r="AK619" s="773">
        <f>C619</f>
        <v>0</v>
      </c>
      <c r="AL619" s="773">
        <f>D619</f>
        <v>0</v>
      </c>
      <c r="AM619" s="760" t="s">
        <v>568</v>
      </c>
      <c r="AN619" s="778">
        <f>SUM(AN624:AN630)</f>
        <v>0</v>
      </c>
      <c r="AO619" s="778">
        <f>SUM(AO624:AO630)</f>
        <v>0</v>
      </c>
      <c r="AP619" s="778">
        <f>SUM(AP624:AP630)</f>
        <v>0</v>
      </c>
      <c r="AQ619" s="778">
        <f>SUM(AQ624:AQ630)</f>
        <v>0</v>
      </c>
      <c r="AR619" s="781">
        <f>SUM(AN619:AQ623)</f>
        <v>0</v>
      </c>
    </row>
    <row r="620" spans="1:44" s="52" customFormat="1" ht="28.15" hidden="1" customHeight="1" x14ac:dyDescent="0.25">
      <c r="A620" s="170"/>
      <c r="B620" s="763"/>
      <c r="C620" s="764"/>
      <c r="D620" s="765"/>
      <c r="E620" s="765"/>
      <c r="F620" s="207" t="s">
        <v>423</v>
      </c>
      <c r="G620" s="169">
        <f>IF($B$619="Лікар-педіатр",G622*L620,IF($B$619="Лікар-терапевт","х",IF($B$619="Лікар загальної практики - сімейний лікар",G622*L620,0)))</f>
        <v>0</v>
      </c>
      <c r="H620" s="169">
        <f>IF($B$619="Лікар-педіатр",H622*L620,IF($B$619="Лікар-терапевт","х",IF($B$619="Лікар загальної практики - сімейний лікар",H622*L620,0)))</f>
        <v>0</v>
      </c>
      <c r="I620" s="169">
        <f>IF($B$619="Лікар-педіатр","x",IF($B$619="Лікар-терапевт",I622*L620,IF($B$619="Лікар загальної практики - сімейний лікар",I622*L620,0)))</f>
        <v>0</v>
      </c>
      <c r="J620" s="169">
        <f>IF($B$619="Лікар-педіатр","x",IF($B$619="Лікар-терапевт",J622*L620,IF($B$619="Лікар загальної практики - сімейний лікар",J622*L620,0)))</f>
        <v>0</v>
      </c>
      <c r="K620" s="169">
        <f>IF($B$619="Лікар-педіатр","x",IF($B$619="Лікар-терапевт",K622*L620,IF($B$619="Лікар загальної практики - сімейний лікар",K622*L620,0)))</f>
        <v>0</v>
      </c>
      <c r="L620" s="542"/>
      <c r="M620" s="767"/>
      <c r="N620" s="169">
        <f>IF($B$619="Лікар-педіатр",N622*S620,IF($B$619="Лікар-терапевт","х",IF($B$619="Лікар загальної практики - сімейний лікар",N622*S620,0)))</f>
        <v>0</v>
      </c>
      <c r="O620" s="169">
        <f>IF($B$619="Лікар-педіатр",O622*S620,IF($B$619="Лікар-терапевт","х",IF($B$619="Лікар загальної практики - сімейний лікар",O622*S620,0)))</f>
        <v>0</v>
      </c>
      <c r="P620" s="169">
        <f>IF($B$619="Лікар-педіатр","x",IF($B$619="Лікар-терапевт",P622*S620,IF($B$619="Лікар загальної практики - сімейний лікар",P622*S620,0)))</f>
        <v>0</v>
      </c>
      <c r="Q620" s="169">
        <f>IF($B$619="Лікар-педіатр","x",IF($B$619="Лікар-терапевт",Q622*S620,IF($B$619="Лікар загальної практики - сімейний лікар",Q622*S620,0)))</f>
        <v>0</v>
      </c>
      <c r="R620" s="169">
        <f>IF($B$619="Лікар-педіатр","x",IF($B$619="Лікар-терапевт",R622*S620,IF($B$619="Лікар загальної практики - сімейний лікар",R622*S620,0)))</f>
        <v>0</v>
      </c>
      <c r="S620" s="542"/>
      <c r="T620" s="767"/>
      <c r="U620" s="169">
        <f>IF($B$619="Лікар-педіатр",U622*Z620,IF($B$619="Лікар-терапевт","х",IF($B$619="Лікар загальної практики - сімейний лікар",U622*Z620,0)))</f>
        <v>0</v>
      </c>
      <c r="V620" s="169">
        <f>IF($B$619="Лікар-педіатр",V622*Z620,IF($B$619="Лікар-терапевт","х",IF($B$619="Лікар загальної практики - сімейний лікар",V622*Z620,0)))</f>
        <v>0</v>
      </c>
      <c r="W620" s="169">
        <f>IF($B$619="Лікар-педіатр","x",IF($B$619="Лікар-терапевт",W622*Z620,IF($B$619="Лікар загальної практики - сімейний лікар",W622*Z620,0)))</f>
        <v>0</v>
      </c>
      <c r="X620" s="169">
        <f>IF($B$619="Лікар-педіатр","x",IF($B$619="Лікар-терапевт",X622*Z620,IF($B$619="Лікар загальної практики - сімейний лікар",X622*Z620,0)))</f>
        <v>0</v>
      </c>
      <c r="Y620" s="169">
        <f>IF($B$619="Лікар-педіатр","x",IF($B$619="Лікар-терапевт",Y622*Z620,IF($B$619="Лікар загальної практики - сімейний лікар",Y622*Z620,0)))</f>
        <v>0</v>
      </c>
      <c r="Z620" s="542"/>
      <c r="AA620" s="767"/>
      <c r="AB620" s="169">
        <f>IF($B$619="Лікар-педіатр",AB622*AG620,IF($B$619="Лікар-терапевт","х",IF($B$619="Лікар загальної практики - сімейний лікар",AB622*AG620,0)))</f>
        <v>0</v>
      </c>
      <c r="AC620" s="169">
        <f>IF($B$619="Лікар-педіатр",AC622*AG620,IF($B$619="Лікар-терапевт","х",IF($B$619="Лікар загальної практики - сімейний лікар",AC622*AG620,0)))</f>
        <v>0</v>
      </c>
      <c r="AD620" s="169">
        <f>IF($B$619="Лікар-педіатр","x",IF($B$619="Лікар-терапевт",AD622*AG620,IF($B$619="Лікар загальної практики - сімейний лікар",AD622*AG620,0)))</f>
        <v>0</v>
      </c>
      <c r="AE620" s="169">
        <f>IF($B$619="Лікар-педіатр","x",IF($B$619="Лікар-терапевт",AE622*AG620,IF($B$619="Лікар загальної практики - сімейний лікар",AE622*AG620,0)))</f>
        <v>0</v>
      </c>
      <c r="AF620" s="169">
        <f>IF($B$619="Лікар-педіатр","x",IF($B$619="Лікар-терапевт",AF622*AG620,IF($B$619="Лікар загальної практики - сімейний лікар",AF622*AG620,0)))</f>
        <v>0</v>
      </c>
      <c r="AG620" s="542"/>
      <c r="AH620" s="767"/>
      <c r="AI620" s="171"/>
      <c r="AJ620" s="771"/>
      <c r="AK620" s="774"/>
      <c r="AL620" s="774"/>
      <c r="AM620" s="761"/>
      <c r="AN620" s="779"/>
      <c r="AO620" s="779"/>
      <c r="AP620" s="779"/>
      <c r="AQ620" s="779"/>
      <c r="AR620" s="782"/>
    </row>
    <row r="621" spans="1:44" s="92" customFormat="1" ht="31.15" hidden="1" customHeight="1" x14ac:dyDescent="0.25">
      <c r="A621" s="213"/>
      <c r="B621" s="763"/>
      <c r="C621" s="764"/>
      <c r="D621" s="765"/>
      <c r="E621" s="765"/>
      <c r="F621" s="214" t="s">
        <v>424</v>
      </c>
      <c r="G621" s="172">
        <f>IF(B619="Лікар загальної практики - сімейний лікар"," ",IF(B619="Лікар-педіатр"," ",IF(B619="Лікар-терапевт","х",0)))</f>
        <v>0</v>
      </c>
      <c r="H621" s="172">
        <f>IF(B619="Лікар загальної практики - сімейний лікар"," ",IF(B619="Лікар-педіатр"," ",IF(B619="Лікар-терапевт","х",0)))</f>
        <v>0</v>
      </c>
      <c r="I621" s="172">
        <f>IF(B619="Лікар загальної практики - сімейний лікар"," ",IF(B619="Лікар-педіатр","х",IF(B619="Лікар-терапевт"," ",0)))</f>
        <v>0</v>
      </c>
      <c r="J621" s="172">
        <f>IF(B619="Лікар загальної практики - сімейний лікар"," ",IF(B619="Лікар-педіатр","х",IF(B619="Лікар-терапевт"," ",0)))</f>
        <v>0</v>
      </c>
      <c r="K621" s="172">
        <f>IF(B619="Лікар загальної практики - сімейний лікар"," ",IF(B619="Лікар-педіатр","х",IF(B619="Лікар-терапевт"," ",0)))</f>
        <v>0</v>
      </c>
      <c r="L621" s="173">
        <f>SUM(G621:K621)</f>
        <v>0</v>
      </c>
      <c r="M621" s="767"/>
      <c r="N621" s="172">
        <f>IF(B619="Лікар загальної практики - сімейний лікар"," ",IF(B619="Лікар-педіатр"," ",IF(B619="Лікар-терапевт","х",0)))</f>
        <v>0</v>
      </c>
      <c r="O621" s="172">
        <f>IF(B619="Лікар загальної практики - сімейний лікар"," ",IF(B619="Лікар-педіатр"," ",IF(B619="Лікар-терапевт","х",0)))</f>
        <v>0</v>
      </c>
      <c r="P621" s="172">
        <f>IF(B619="Лікар загальної практики - сімейний лікар"," ",IF(B619="Лікар-педіатр","х",IF(B619="Лікар-терапевт"," ",0)))</f>
        <v>0</v>
      </c>
      <c r="Q621" s="172">
        <f>IF(B619="Лікар загальної практики - сімейний лікар"," ",IF(B619="Лікар-педіатр","х",IF(B619="Лікар-терапевт"," ",0)))</f>
        <v>0</v>
      </c>
      <c r="R621" s="172">
        <f>IF(B619="Лікар загальної практики - сімейний лікар"," ",IF(B619="Лікар-педіатр","х",IF(B619="Лікар-терапевт"," ",0)))</f>
        <v>0</v>
      </c>
      <c r="S621" s="173">
        <f>SUM(N621:R621)</f>
        <v>0</v>
      </c>
      <c r="T621" s="767"/>
      <c r="U621" s="172">
        <f>IF(B619="Лікар загальної практики - сімейний лікар"," ",IF(B619="Лікар-педіатр"," ",IF(B619="Лікар-терапевт","х",0)))</f>
        <v>0</v>
      </c>
      <c r="V621" s="172">
        <f>IF(B619="Лікар загальної практики - сімейний лікар"," ",IF(B619="Лікар-педіатр"," ",IF(B619="Лікар-терапевт","х",0)))</f>
        <v>0</v>
      </c>
      <c r="W621" s="172">
        <f>IF(B619="Лікар загальної практики - сімейний лікар"," ",IF(B619="Лікар-педіатр","х",IF(B619="Лікар-терапевт"," ",0)))</f>
        <v>0</v>
      </c>
      <c r="X621" s="172">
        <f>IF(B619="Лікар загальної практики - сімейний лікар"," ",IF(B619="Лікар-педіатр","х",IF(B619="Лікар-терапевт"," ",0)))</f>
        <v>0</v>
      </c>
      <c r="Y621" s="172">
        <f>IF(B619="Лікар загальної практики - сімейний лікар"," ",IF(B619="Лікар-педіатр","х",IF(B619="Лікар-терапевт"," ",0)))</f>
        <v>0</v>
      </c>
      <c r="Z621" s="173">
        <f>SUM(U621:Y621)</f>
        <v>0</v>
      </c>
      <c r="AA621" s="767"/>
      <c r="AB621" s="172">
        <f>IF(B619="Лікар загальної практики - сімейний лікар"," ",IF(B619="Лікар-педіатр"," ",IF(B619="Лікар-терапевт","х",0)))</f>
        <v>0</v>
      </c>
      <c r="AC621" s="172">
        <f>IF(B619="Лікар загальної практики - сімейний лікар"," ",IF(B619="Лікар-педіатр"," ",IF(B619="Лікар-терапевт","х",0)))</f>
        <v>0</v>
      </c>
      <c r="AD621" s="172">
        <f>IF(B619="Лікар загальної практики - сімейний лікар"," ",IF(B619="Лікар-педіатр","х",IF(B619="Лікар-терапевт"," ",0)))</f>
        <v>0</v>
      </c>
      <c r="AE621" s="172">
        <f>IF(B619="Лікар загальної практики - сімейний лікар"," ",IF(B619="Лікар-педіатр","х",IF(B619="Лікар-терапевт"," ",0)))</f>
        <v>0</v>
      </c>
      <c r="AF621" s="172">
        <f>IF(B619="Лікар загальної практики - сімейний лікар"," ",IF(B619="Лікар-педіатр","х",IF(B619="Лікар-терапевт"," ",0)))</f>
        <v>0</v>
      </c>
      <c r="AG621" s="173">
        <f>SUM(AB621:AF621)</f>
        <v>0</v>
      </c>
      <c r="AH621" s="767"/>
      <c r="AI621" s="215"/>
      <c r="AJ621" s="771"/>
      <c r="AK621" s="774"/>
      <c r="AL621" s="774"/>
      <c r="AM621" s="761"/>
      <c r="AN621" s="779"/>
      <c r="AO621" s="779"/>
      <c r="AP621" s="779"/>
      <c r="AQ621" s="779"/>
      <c r="AR621" s="782"/>
    </row>
    <row r="622" spans="1:44" s="52" customFormat="1" ht="31.9" hidden="1" customHeight="1" thickBot="1" x14ac:dyDescent="0.3">
      <c r="A622" s="170"/>
      <c r="B622" s="763"/>
      <c r="C622" s="764"/>
      <c r="D622" s="765"/>
      <c r="E622" s="765"/>
      <c r="F622" s="209" t="s">
        <v>161</v>
      </c>
      <c r="G622" s="176">
        <f>IF($B$619="Лікар-педіатр",G621/L621,IF($B$619="Лікар-терапевт","х",IF($B$619="Лікар загальної практики - сімейний лікар",G621/L621,0)))</f>
        <v>0</v>
      </c>
      <c r="H622" s="176">
        <f>IF($B$619="Лікар-педіатр",H621/L621,IF($B$619="Лікар-терапевт","х",IF($B$619="Лікар загальної практики - сімейний лікар",H621/L621,0)))</f>
        <v>0</v>
      </c>
      <c r="I622" s="176">
        <f>IF($B$619="Лікар-педіатр","x",IF($B$619="Лікар-терапевт",I621/L621,IF($B$619="Лікар загальної практики - сімейний лікар",I621/L621,0)))</f>
        <v>0</v>
      </c>
      <c r="J622" s="176">
        <f>IF($B$619="Лікар-педіатр","x",IF($B$619="Лікар-терапевт",J621/L621,IF($B$619="Лікар загальної практики - сімейний лікар",J621/L621,0)))</f>
        <v>0</v>
      </c>
      <c r="K622" s="176">
        <f>IF($B$619="Лікар-педіатр","x",IF($B$619="Лікар-терапевт",K621/L621,IF($B$619="Лікар загальної практики - сімейний лікар",K621/L621,0)))</f>
        <v>0</v>
      </c>
      <c r="L622" s="176">
        <f>SUM(G622:K622)</f>
        <v>0</v>
      </c>
      <c r="M622" s="767"/>
      <c r="N622" s="176">
        <f>IF($B$619="Лікар-педіатр",N621/S621,IF($B$619="Лікар-терапевт","х",IF($B$619="Лікар загальної практики - сімейний лікар",N621/S621,0)))</f>
        <v>0</v>
      </c>
      <c r="O622" s="176">
        <f>IF($B$619="Лікар-педіатр",O621/S621,IF($B$619="Лікар-терапевт","х",IF($B$619="Лікар загальної практики - сімейний лікар",O621/S621,0)))</f>
        <v>0</v>
      </c>
      <c r="P622" s="176">
        <f>IF($B$619="Лікар-педіатр","x",IF($B$619="Лікар-терапевт",P621/S621,IF($B$619="Лікар загальної практики - сімейний лікар",P621/S621,0)))</f>
        <v>0</v>
      </c>
      <c r="Q622" s="176">
        <f>IF($B$619="Лікар-педіатр","x",IF($B$619="Лікар-терапевт",Q621/S621,IF($B$619="Лікар загальної практики - сімейний лікар",Q621/S621,0)))</f>
        <v>0</v>
      </c>
      <c r="R622" s="176">
        <f>IF($B$619="Лікар-педіатр","x",IF($B$619="Лікар-терапевт",R621/S621,IF($B$619="Лікар загальної практики - сімейний лікар",R621/S621,0)))</f>
        <v>0</v>
      </c>
      <c r="S622" s="176">
        <f>SUM(N622:R622)</f>
        <v>0</v>
      </c>
      <c r="T622" s="767"/>
      <c r="U622" s="176">
        <f>IF($B$619="Лікар-педіатр",U621/Z621,IF($B$619="Лікар-терапевт","х",IF($B$619="Лікар загальної практики - сімейний лікар",U621/Z621,0)))</f>
        <v>0</v>
      </c>
      <c r="V622" s="176">
        <f>IF($B$619="Лікар-педіатр",V621/Z621,IF($B$619="Лікар-терапевт","х",IF($B$619="Лікар загальної практики - сімейний лікар",V621/Z621,0)))</f>
        <v>0</v>
      </c>
      <c r="W622" s="176">
        <f>IF($B$619="Лікар-педіатр","x",IF($B$619="Лікар-терапевт",W621/Z621,IF($B$619="Лікар загальної практики - сімейний лікар",W621/Z621,0)))</f>
        <v>0</v>
      </c>
      <c r="X622" s="176">
        <f>IF($B$619="Лікар-педіатр","x",IF($B$619="Лікар-терапевт",X621/Z621,IF($B$619="Лікар загальної практики - сімейний лікар",X621/Z621,0)))</f>
        <v>0</v>
      </c>
      <c r="Y622" s="176">
        <f>IF($B$619="Лікар-педіатр","x",IF($B$619="Лікар-терапевт",Y621/Z621,IF($B$619="Лікар загальної практики - сімейний лікар",Y621/Z621,0)))</f>
        <v>0</v>
      </c>
      <c r="Z622" s="176">
        <f>SUM(U622:Y622)</f>
        <v>0</v>
      </c>
      <c r="AA622" s="767"/>
      <c r="AB622" s="176">
        <f>IF($B$619="Лікар-педіатр",AB621/AG621,IF($B$619="Лікар-терапевт","х",IF($B$619="Лікар загальної практики - сімейний лікар",AB621/AG621,0)))</f>
        <v>0</v>
      </c>
      <c r="AC622" s="176">
        <f>IF($B$619="Лікар-педіатр",AC621/AG621,IF($B$619="Лікар-терапевт","х",IF($B$619="Лікар загальної практики - сімейний лікар",AC621/AG621,0)))</f>
        <v>0</v>
      </c>
      <c r="AD622" s="176">
        <f>IF($B$619="Лікар-педіатр","x",IF($B$619="Лікар-терапевт",AD621/AG621,IF($B$619="Лікар загальної практики - сімейний лікар",AD621/AG621,0)))</f>
        <v>0</v>
      </c>
      <c r="AE622" s="176">
        <f>IF($B$619="Лікар-педіатр","x",IF($B$619="Лікар-терапевт",AE621/AG621,IF($B$619="Лікар загальної практики - сімейний лікар",AE621/AG621,0)))</f>
        <v>0</v>
      </c>
      <c r="AF622" s="176">
        <f>IF($B$619="Лікар-педіатр","x",IF($B$619="Лікар-терапевт",AF621/AG621,IF($B$619="Лікар загальної практики - сімейний лікар",AF621/AG621,0)))</f>
        <v>0</v>
      </c>
      <c r="AG622" s="176">
        <f>SUM(AB622:AF622)</f>
        <v>0</v>
      </c>
      <c r="AH622" s="767"/>
      <c r="AI622" s="174"/>
      <c r="AJ622" s="771"/>
      <c r="AK622" s="774"/>
      <c r="AL622" s="774"/>
      <c r="AM622" s="761"/>
      <c r="AN622" s="779"/>
      <c r="AO622" s="779"/>
      <c r="AP622" s="779"/>
      <c r="AQ622" s="779"/>
      <c r="AR622" s="782"/>
    </row>
    <row r="623" spans="1:44" s="52" customFormat="1" ht="45" hidden="1" customHeight="1" thickBot="1" x14ac:dyDescent="0.3">
      <c r="A623" s="170"/>
      <c r="B623" s="763"/>
      <c r="C623" s="764"/>
      <c r="D623" s="765"/>
      <c r="E623" s="766"/>
      <c r="F623" s="177" t="s">
        <v>425</v>
      </c>
      <c r="G623" s="178">
        <f>IF($B$619="Лікар загальної практики - сімейний лікар",AVERAGE(G619:G621),IF($B$619="Лікар-педіатр",AVERAGE(G619:G621),IF($B$619="Лікар-терапевт","х",0)))</f>
        <v>0</v>
      </c>
      <c r="H623" s="178">
        <f>IF($B$619="Лікар загальної практики - сімейний лікар",AVERAGE(H619:H621),IF($B$619="Лікар-педіатр",AVERAGE(H619:H621),IF($B$619="Лікар-терапевт","х",0)))</f>
        <v>0</v>
      </c>
      <c r="I623" s="178">
        <f>IF($B$619="Лікар загальної практики - сімейний лікар",AVERAGE(I619:I621),IF($B$619="Лікар-педіатр","x",IF($B$619="Лікар-терапевт",AVERAGE(I619:I621),0)))</f>
        <v>0</v>
      </c>
      <c r="J623" s="178">
        <f>IF($B$619="Лікар загальної практики - сімейний лікар",AVERAGE(J619:J621),IF($B$619="Лікар-педіатр","x",IF($B$619="Лікар-терапевт",AVERAGE(J619:J621),0)))</f>
        <v>0</v>
      </c>
      <c r="K623" s="178">
        <f>IF($B$619="Лікар загальної практики - сімейний лікар",AVERAGE(K619:K621),IF($B$619="Лікар-педіатр","x",IF($B$619="Лікар-терапевт",AVERAGE(K619:K621),0)))</f>
        <v>0</v>
      </c>
      <c r="L623" s="179">
        <f>SUM(G623:K623)</f>
        <v>0</v>
      </c>
      <c r="M623" s="768"/>
      <c r="N623" s="178">
        <f>IF($B$619="Лікар загальної практики - сімейний лікар",AVERAGE(N619:N621),IF($B$619="Лікар-педіатр",AVERAGE(N619:N621),IF($B$619="Лікар-терапевт","х",0)))</f>
        <v>0</v>
      </c>
      <c r="O623" s="178">
        <f>IF($B$619="Лікар загальної практики - сімейний лікар",AVERAGE(O619:O621),IF($B$619="Лікар-педіатр",AVERAGE(O619:O621),IF($B$619="Лікар-терапевт","х",0)))</f>
        <v>0</v>
      </c>
      <c r="P623" s="178">
        <f>IF($B$619="Лікар загальної практики - сімейний лікар",AVERAGE(P619:P621),IF($B$619="Лікар-педіатр","x",IF($B$619="Лікар-терапевт",AVERAGE(P619:P621),0)))</f>
        <v>0</v>
      </c>
      <c r="Q623" s="178">
        <f>IF($B$619="Лікар загальної практики - сімейний лікар",AVERAGE(Q619:Q621),IF($B$619="Лікар-педіатр","x",IF($B$619="Лікар-терапевт",AVERAGE(Q619:Q621),0)))</f>
        <v>0</v>
      </c>
      <c r="R623" s="178">
        <f>IF($B$619="Лікар загальної практики - сімейний лікар",AVERAGE(R619:R621),IF($B$619="Лікар-педіатр","x",IF($B$619="Лікар-терапевт",AVERAGE(R619:R621),0)))</f>
        <v>0</v>
      </c>
      <c r="S623" s="179">
        <f>SUM(N623:R623)</f>
        <v>0</v>
      </c>
      <c r="T623" s="768"/>
      <c r="U623" s="178">
        <f>IF($B$619="Лікар загальної практики - сімейний лікар",AVERAGE(U619:U621),IF($B$619="Лікар-педіатр",AVERAGE(U619:U621),IF($B$619="Лікар-терапевт","х",0)))</f>
        <v>0</v>
      </c>
      <c r="V623" s="178">
        <f>IF($B$619="Лікар загальної практики - сімейний лікар",AVERAGE(V619:V621),IF($B$619="Лікар-педіатр",AVERAGE(V619:V621),IF($B$619="Лікар-терапевт","х",0)))</f>
        <v>0</v>
      </c>
      <c r="W623" s="178">
        <f>IF($B$619="Лікар загальної практики - сімейний лікар",AVERAGE(W619:W621),IF($B$619="Лікар-педіатр","x",IF($B$619="Лікар-терапевт",AVERAGE(W619:W621),0)))</f>
        <v>0</v>
      </c>
      <c r="X623" s="178">
        <f>IF($B$619="Лікар загальної практики - сімейний лікар",AVERAGE(X619:X621),IF($B$619="Лікар-педіатр","x",IF($B$619="Лікар-терапевт",AVERAGE(X619:X621),0)))</f>
        <v>0</v>
      </c>
      <c r="Y623" s="178">
        <f>IF($B$619="Лікар загальної практики - сімейний лікар",AVERAGE(Y619:Y621),IF($B$619="Лікар-педіатр","x",IF($B$619="Лікар-терапевт",AVERAGE(Y619:Y621),0)))</f>
        <v>0</v>
      </c>
      <c r="Z623" s="179">
        <f>SUM(U623:Y623)</f>
        <v>0</v>
      </c>
      <c r="AA623" s="768"/>
      <c r="AB623" s="178">
        <f>IF($B$619="Лікар загальної практики - сімейний лікар",AVERAGE(AB619:AB621),IF($B$619="Лікар-педіатр",AVERAGE(AB619:AB621),IF($B$619="Лікар-терапевт","х",0)))</f>
        <v>0</v>
      </c>
      <c r="AC623" s="178">
        <f>IF($B$619="Лікар загальної практики - сімейний лікар",AVERAGE(AC619:AC621),IF($B$619="Лікар-педіатр",AVERAGE(AC619:AC621),IF($B$619="Лікар-терапевт","х",0)))</f>
        <v>0</v>
      </c>
      <c r="AD623" s="178">
        <f>IF($B$619="Лікар загальної практики - сімейний лікар",AVERAGE(AD619:AD621),IF($B$619="Лікар-педіатр","x",IF($B$619="Лікар-терапевт",AVERAGE(AD619:AD621),0)))</f>
        <v>0</v>
      </c>
      <c r="AE623" s="178">
        <f>IF($B$619="Лікар загальної практики - сімейний лікар",AVERAGE(AE619:AE621),IF($B$619="Лікар-педіатр","x",IF($B$619="Лікар-терапевт",AVERAGE(AE619:AE621),0)))</f>
        <v>0</v>
      </c>
      <c r="AF623" s="178">
        <f>IF($B$619="Лікар загальної практики - сімейний лікар",AVERAGE(AF619:AF621),IF($B$619="Лікар-педіатр","x",IF($B$619="Лікар-терапевт",AVERAGE(AF619:AF621),0)))</f>
        <v>0</v>
      </c>
      <c r="AG623" s="179">
        <f>SUM(AB623:AF623)</f>
        <v>0</v>
      </c>
      <c r="AH623" s="769"/>
      <c r="AI623" s="174"/>
      <c r="AJ623" s="771"/>
      <c r="AK623" s="774"/>
      <c r="AL623" s="774"/>
      <c r="AM623" s="762"/>
      <c r="AN623" s="780"/>
      <c r="AO623" s="780"/>
      <c r="AP623" s="780"/>
      <c r="AQ623" s="780"/>
      <c r="AR623" s="783"/>
    </row>
    <row r="624" spans="1:44" s="52" customFormat="1" ht="40.5" hidden="1" x14ac:dyDescent="0.25">
      <c r="A624" s="170"/>
      <c r="B624" s="763"/>
      <c r="C624" s="764"/>
      <c r="D624" s="765"/>
      <c r="E624" s="765"/>
      <c r="F624" s="210" t="str">
        <f>IF(B619="Лікар-педіатр",Законод!$C$17,IF(B619="Лікар загальної практики - сімейний лікар",Законод!$C$21,IF(B619="Лікар-терапевт",Законод!$C$25,"х")))</f>
        <v>х</v>
      </c>
      <c r="G624" s="181">
        <f>IF($B$619="Лікар загальної практики - сімейний лікар",IF(L623&lt;=Законод!$C$22,G623,Законод!$C$22*'01_Доходи'!G622),IF($B$619="Лікар-педіатр",IF(L623&lt;=Законод!$C$18,G623,Законод!$C$18*'01_Доходи'!G622),IF($B$619="Лікар-терапевт","x",0)))</f>
        <v>0</v>
      </c>
      <c r="H624" s="181">
        <f>IF($B$619="Лікар загальної практики - сімейний лікар",IF(L623&lt;=Законод!$C$22,H623,Законод!$C$22*'01_Доходи'!H622),IF($B$619="Лікар-педіатр",IF(L623&lt;=Законод!$C$18,H623,Законод!$C$18*'01_Доходи'!H622),IF($B$619="Лікар-терапевт","x",0)))</f>
        <v>0</v>
      </c>
      <c r="I624" s="181">
        <f>IF($B$619="Лікар загальної практики - сімейний лікар",IF(L623&lt;=Законод!$C$22,I623,Законод!$C$22*'01_Доходи'!I622),IF($B$619="Лікар-педіатр","x",IF($B$619="Лікар-терапевт",IF(L623&lt;=Законод!$C$26,I623,Законод!$C$26*'01_Доходи'!I622),0)))</f>
        <v>0</v>
      </c>
      <c r="J624" s="181">
        <f>IF($B$619="Лікар загальної практики - сімейний лікар",IF(L623&lt;=Законод!$C$22,J623,Законод!$C$22*'01_Доходи'!J622),IF($B$619="Лікар-педіатр","x",IF($B$619="Лікар-терапевт",IF(L623&lt;=Законод!$C$26,J623,Законод!$C$26*'01_Доходи'!J622),0)))</f>
        <v>0</v>
      </c>
      <c r="K624" s="181">
        <f>IF($B$619="Лікар загальної практики - сімейний лікар",IF(L623&lt;=Законод!$C$22,K623,Законод!$C$22*'01_Доходи'!K622),IF($B$619="Лікар-педіатр","x",IF($B$619="Лікар-терапевт",IF(L623&lt;=Законод!$C$26,K623,Законод!$C$26*'01_Доходи'!K622),0)))</f>
        <v>0</v>
      </c>
      <c r="L624" s="182">
        <f>SUM(G624:K624)</f>
        <v>0</v>
      </c>
      <c r="M624" s="767"/>
      <c r="N624" s="181">
        <f>IF($B$619="Лікар загальної практики - сімейний лікар",IF(S623&lt;=Законод!$C$22,N623,Законод!$C$22*'01_Доходи'!N622),IF($B$619="Лікар-педіатр",IF(S623&lt;=Законод!$C$18,N623,Законод!$C$18*'01_Доходи'!N622),IF($B$619="Лікар-терапевт","x",0)))</f>
        <v>0</v>
      </c>
      <c r="O624" s="181">
        <f>IF($B$619="Лікар загальної практики - сімейний лікар",IF(S623&lt;=Законод!$C$22,O623,Законод!$C$22*'01_Доходи'!O622),IF($B$619="Лікар-педіатр",IF(S623&lt;=Законод!$C$18,O623,Законод!$C$18*'01_Доходи'!O622),IF($B$619="Лікар-терапевт","x",0)))</f>
        <v>0</v>
      </c>
      <c r="P624" s="181">
        <f>IF($B$619="Лікар загальної практики - сімейний лікар",IF(S623&lt;=Законод!$C$22,P623,Законод!$C$22*'01_Доходи'!P622),IF($B$619="Лікар-педіатр","x",IF($B$619="Лікар-терапевт",IF(S623&lt;=Законод!$C$26,P623,Законод!$C$26*'01_Доходи'!P622),0)))</f>
        <v>0</v>
      </c>
      <c r="Q624" s="181">
        <f>IF($B$619="Лікар загальної практики - сімейний лікар",IF(S623&lt;=Законод!$C$22,Q623,Законод!$C$22*'01_Доходи'!Q622),IF($B$619="Лікар-педіатр","x",IF($B$619="Лікар-терапевт",IF(S623&lt;=Законод!$C$26,Q623,Законод!$C$26*'01_Доходи'!Q622),0)))</f>
        <v>0</v>
      </c>
      <c r="R624" s="181">
        <f>IF($B$619="Лікар загальної практики - сімейний лікар",IF(S623&lt;=Законод!$C$22,R623,Законод!$C$22*'01_Доходи'!R622),IF($B$619="Лікар-педіатр","x",IF($B$619="Лікар-терапевт",IF(S623&lt;=Законод!$C$26,R623,Законод!$C$26*'01_Доходи'!R622),0)))</f>
        <v>0</v>
      </c>
      <c r="S624" s="182">
        <f>SUM(N624:R624)</f>
        <v>0</v>
      </c>
      <c r="T624" s="767"/>
      <c r="U624" s="181">
        <f>IF($B$619="Лікар загальної практики - сімейний лікар",IF(Z623&lt;=Законод!$C$22,U623,Законод!$C$22*'01_Доходи'!U622),IF($B$619="Лікар-педіатр",IF(Z623&lt;=Законод!$C$18,U623,Законод!$C$18*'01_Доходи'!U622),IF($B$619="Лікар-терапевт","x",0)))</f>
        <v>0</v>
      </c>
      <c r="V624" s="181">
        <f>IF($B$619="Лікар загальної практики - сімейний лікар",IF(Z623&lt;=Законод!$C$22,V623,Законод!$C$22*'01_Доходи'!V622),IF($B$619="Лікар-педіатр",IF(Z623&lt;=Законод!$C$18,V623,Законод!$C$18*'01_Доходи'!V622),IF($B$619="Лікар-терапевт","x",0)))</f>
        <v>0</v>
      </c>
      <c r="W624" s="181">
        <f>IF($B$619="Лікар загальної практики - сімейний лікар",IF(Z623&lt;=Законод!$C$22,W623,Законод!$C$22*'01_Доходи'!W622),IF($B$619="Лікар-педіатр","x",IF($B$619="Лікар-терапевт",IF(Z623&lt;=Законод!$C$26,W623,Законод!$C$26*'01_Доходи'!W622),0)))</f>
        <v>0</v>
      </c>
      <c r="X624" s="181">
        <f>IF($B$619="Лікар загальної практики - сімейний лікар",IF(Z623&lt;=Законод!$C$22,X623,Законод!$C$22*'01_Доходи'!X622),IF($B$619="Лікар-педіатр","x",IF($B$619="Лікар-терапевт",IF(Z623&lt;=Законод!$C$26,X623,Законод!$C$26*'01_Доходи'!X622),0)))</f>
        <v>0</v>
      </c>
      <c r="Y624" s="181">
        <f>IF($B$619="Лікар загальної практики - сімейний лікар",IF(Z623&lt;=Законод!$C$22,Y623,Законод!$C$22*'01_Доходи'!Y622),IF($B$619="Лікар-педіатр","x",IF($B$619="Лікар-терапевт",IF(Z623&lt;=Законод!$C$26,Y623,Законод!$C$26*'01_Доходи'!Y622),0)))</f>
        <v>0</v>
      </c>
      <c r="Z624" s="182">
        <f>SUM(U624:Y624)</f>
        <v>0</v>
      </c>
      <c r="AA624" s="767"/>
      <c r="AB624" s="181">
        <f>IF($B$619="Лікар загальної практики - сімейний лікар",IF(AG623&lt;=Законод!$C$22,AB623,Законод!$C$22*'01_Доходи'!AB622),IF($B$619="Лікар-педіатр",IF(AG623&lt;=Законод!$C$18,AB623,Законод!$C$18*'01_Доходи'!AB622),IF($B$619="Лікар-терапевт","x",0)))</f>
        <v>0</v>
      </c>
      <c r="AC624" s="181">
        <f>IF($B$619="Лікар загальної практики - сімейний лікар",IF(AG623&lt;=Законод!$C$22,AC623,Законод!$C$22*'01_Доходи'!AC622),IF($B$619="Лікар-педіатр",IF(AG623&lt;=Законод!$C$18,AC623,Законод!$C$18*'01_Доходи'!AC622),IF($B$619="Лікар-терапевт","x",0)))</f>
        <v>0</v>
      </c>
      <c r="AD624" s="181">
        <f>IF($B$619="Лікар загальної практики - сімейний лікар",IF(AG623&lt;=Законод!$C$22,AD623,Законод!$C$22*'01_Доходи'!AD622),IF($B$619="Лікар-педіатр","x",IF($B$619="Лікар-терапевт",IF(AG623&lt;=Законод!$C$26,AD623,Законод!$C$26*'01_Доходи'!AD622),0)))</f>
        <v>0</v>
      </c>
      <c r="AE624" s="181">
        <f>IF($B$619="Лікар загальної практики - сімейний лікар",IF(AG623&lt;=Законод!$C$22,AE623,Законод!$C$22*'01_Доходи'!AE622),IF($B$619="Лікар-педіатр","x",IF($B$619="Лікар-терапевт",IF(AG623&lt;=Законод!$C$26,AE623,Законод!$C$26*'01_Доходи'!AE622),0)))</f>
        <v>0</v>
      </c>
      <c r="AF624" s="181">
        <f>IF($B$619="Лікар загальної практики - сімейний лікар",IF(AG623&lt;=Законод!$C$22,AF623,Законод!$C$22*'01_Доходи'!AF622),IF($B$619="Лікар-педіатр","x",IF($B$619="Лікар-терапевт",IF(AG623&lt;=Законод!$C$26,AF623,Законод!$C$26*'01_Доходи'!AF622),0)))</f>
        <v>0</v>
      </c>
      <c r="AG624" s="182">
        <f>SUM(AB624:AF624)</f>
        <v>0</v>
      </c>
      <c r="AH624" s="767"/>
      <c r="AI624" s="174"/>
      <c r="AJ624" s="771"/>
      <c r="AK624" s="774"/>
      <c r="AL624" s="774"/>
      <c r="AM624" s="318" t="s">
        <v>186</v>
      </c>
      <c r="AN624" s="183">
        <f>IF(B619="Лікар загальної практики - сімейний лікар",G624*Законод!$C$11+'01_Доходи'!H624*Законод!$D$11+'01_Доходи'!I624*Законод!$E$11+'01_Доходи'!J624*Законод!$F$11+'01_Доходи'!K624*Законод!$G$11,IF(B619="Лікар-педіатр",G624*Законод!$C$11+'01_Доходи'!H624*Законод!$D$11,IF(B619="Лікар-терапевт",'01_Доходи'!I624*Законод!$E$11+'01_Доходи'!J624*Законод!$F$11+'01_Доходи'!K624*Законод!$G$11,0)))</f>
        <v>0</v>
      </c>
      <c r="AO624" s="183">
        <f>IF(B619="Лікар загальної практики - сімейний лікар",N624*Законод!$C$11+'01_Доходи'!O624*Законод!$D$11+'01_Доходи'!P624*Законод!$E$11+'01_Доходи'!Q624*Законод!$F$11+'01_Доходи'!R624*Законод!$G$11,IF(B619="Лікар-педіатр",N624*Законод!$C$11+'01_Доходи'!O624*Законод!$D$11,IF(B619="Лікар-терапевт",'01_Доходи'!P624*Законод!$E$11+'01_Доходи'!Q624*Законод!$F$11+'01_Доходи'!R624*Законод!$G$11,0)))</f>
        <v>0</v>
      </c>
      <c r="AP624" s="183">
        <f>IF(B619="Лікар загальної практики - сімейний лікар",U624*Законод!$C$11+'01_Доходи'!V624*Законод!$D$11+'01_Доходи'!W624*Законод!$E$11+'01_Доходи'!X624*Законод!$F$11+'01_Доходи'!Y624*Законод!$G$11,IF(B619="Лікар-педіатр",U624*Законод!$C$11+'01_Доходи'!V624*Законод!$D$11,IF(B619="Лікар-терапевт",'01_Доходи'!W624*Законод!$E$11+'01_Доходи'!X624*Законод!$F$11+'01_Доходи'!Y624*Законод!$G$11,0)))</f>
        <v>0</v>
      </c>
      <c r="AQ624" s="183">
        <f>IF(B619="Лікар загальної практики - сімейний лікар",AB624*Законод!$C$11+'01_Доходи'!AC624*Законод!$D$11+'01_Доходи'!AD624*Законод!$E$11+'01_Доходи'!AE624*Законод!$F$11+'01_Доходи'!AF624*Законод!$G$11,IF(B619="Лікар-педіатр",AB624*Законод!$C$11+'01_Доходи'!AC624*Законод!$D$11,IF(B619="Лікар-терапевт",'01_Доходи'!AD624*Законод!$E$11+'01_Доходи'!AE624*Законод!$F$11+'01_Доходи'!AF624*Законод!$G$11,0)))</f>
        <v>0</v>
      </c>
      <c r="AR624" s="184">
        <f>SUM(AN624:AQ624)</f>
        <v>0</v>
      </c>
    </row>
    <row r="625" spans="1:44" s="52" customFormat="1" ht="31.9" hidden="1" customHeight="1" x14ac:dyDescent="0.25">
      <c r="A625" s="170"/>
      <c r="B625" s="763"/>
      <c r="C625" s="764"/>
      <c r="D625" s="765"/>
      <c r="E625" s="765"/>
      <c r="F625" s="211" t="str">
        <f>IF(B619="Лікар-педіатр",Законод!$E$17,IF(B619="Лікар загальної практики - сімейний лікар",Законод!$E$21,IF(B619="Лікар-терапевт",Законод!$E$25,"х")))</f>
        <v>х</v>
      </c>
      <c r="G625" s="776" t="s">
        <v>158</v>
      </c>
      <c r="H625" s="776"/>
      <c r="I625" s="776"/>
      <c r="J625" s="776"/>
      <c r="K625" s="776"/>
      <c r="L625" s="169">
        <f>IF($B$619="Лікар загальної практики - сімейний лікар",IF(L623&lt;Законод!$C$22,0,(IF(AND(L623&gt;=Законод!$E$22,L623&lt;=Законод!$E$23),L623-Законод!$C$22,IF('01_Доходи'!L623&gt;=Законод!$F$22,Законод!$E$24,0)))),IF($B$619="Лікар-педіатр",IF(L623&lt;Законод!$C$18,0,(IF(AND(L623&gt;=Законод!$E$18,L623&lt;=Законод!$E$19),L623-Законод!$C$18,IF('01_Доходи'!L623&gt;=Законод!$F$18,Законод!$E$20,0)))),IF($B$619="Лікар-терапевт",IF(L623&lt;Законод!$C$26,0,(IF(AND(L623&gt;=Законод!$E$26,L623&lt;=Законод!$E$27),L623-Законод!$C$26,IF('01_Доходи'!L623&gt;=Законод!$F$26,Законод!$E$28,0)))),0)))</f>
        <v>0</v>
      </c>
      <c r="M625" s="767"/>
      <c r="N625" s="776" t="s">
        <v>158</v>
      </c>
      <c r="O625" s="776"/>
      <c r="P625" s="776"/>
      <c r="Q625" s="776"/>
      <c r="R625" s="776"/>
      <c r="S625" s="169">
        <f>IF($B$619="Лікар загальної практики - сімейний лікар",IF(S623&lt;Законод!$C$22,0,(IF(AND(S623&gt;=Законод!$E$22,S623&lt;=Законод!$E$23),S623-Законод!$C$22,IF('01_Доходи'!S623&gt;=Законод!$F$22,Законод!$E$24,0)))),IF($B$619="Лікар-педіатр",IF(S623&lt;Законод!$C$18,0,(IF(AND(S623&gt;=Законод!$E$18,S623&lt;=Законод!$E$19),S623-Законод!$C$18,IF('01_Доходи'!S623&gt;=Законод!$F$18,Законод!$E$20,0)))),IF($B$619="Лікар-терапевт",IF(S623&lt;Законод!$C$26,0,(IF(AND(S623&gt;=Законод!$E$26,S623&lt;=Законод!$E$27),S623-Законод!$C$26,IF('01_Доходи'!S623&gt;=Законод!$F$26,Законод!$E$28,0)))),0)))</f>
        <v>0</v>
      </c>
      <c r="T625" s="767"/>
      <c r="U625" s="776" t="s">
        <v>158</v>
      </c>
      <c r="V625" s="776"/>
      <c r="W625" s="776"/>
      <c r="X625" s="776"/>
      <c r="Y625" s="776"/>
      <c r="Z625" s="169">
        <f>IF($B$619="Лікар загальної практики - сімейний лікар",IF(Z623&lt;Законод!$C$22,0,(IF(AND(Z623&gt;=Законод!$E$22,Z623&lt;=Законод!$E$23),Z623-Законод!$C$22,IF('01_Доходи'!Z623&gt;=Законод!$F$22,Законод!$E$24,0)))),IF($B$619="Лікар-педіатр",IF(Z623&lt;Законод!$C$18,0,(IF(AND(Z623&gt;=Законод!$E$18,Z623&lt;=Законод!$E$19),Z623-Законод!$C$18,IF('01_Доходи'!Z623&gt;=Законод!$F$18,Законод!$E$20,0)))),IF($B$619="Лікар-терапевт",IF(Z623&lt;Законод!$C$26,0,(IF(AND(Z623&gt;=Законод!$E$26,Z623&lt;=Законод!$E$27),Z623-Законод!$C$26,IF('01_Доходи'!Z623&gt;=Законод!$F$26,Законод!$E$28,0)))),0)))</f>
        <v>0</v>
      </c>
      <c r="AA625" s="767"/>
      <c r="AB625" s="776" t="s">
        <v>158</v>
      </c>
      <c r="AC625" s="776"/>
      <c r="AD625" s="776"/>
      <c r="AE625" s="776"/>
      <c r="AF625" s="776"/>
      <c r="AG625" s="169">
        <f>IF($B$619="Лікар загальної практики - сімейний лікар",IF(AG623&lt;Законод!$C$22,0,(IF(AND(AG623&gt;=Законод!$E$22,AG623&lt;=Законод!$E$23),AG623-Законод!$C$22,IF('01_Доходи'!AG623&gt;=Законод!$F$22,Законод!$E$24,0)))),IF($B$619="Лікар-педіатр",IF(AG623&lt;Законод!$C$18,0,(IF(AND(AG623&gt;=Законод!$E$18,AG623&lt;=Законод!$E$19),AG623-Законод!$C$18,IF('01_Доходи'!AG623&gt;=Законод!$F$18,Законод!$E$20,0)))),IF($B$619="Лікар-терапевт",IF(AG623&lt;Законод!$C$26,0,(IF(AND(AG623&gt;=Законод!$E$26,AG623&lt;=Законод!$E$27),AG623-Законод!$C$26,IF('01_Доходи'!AG623&gt;=Законод!$F$26,Законод!$E$28,0)))),0)))</f>
        <v>0</v>
      </c>
      <c r="AH625" s="767"/>
      <c r="AI625" s="174"/>
      <c r="AJ625" s="771"/>
      <c r="AK625" s="774"/>
      <c r="AL625" s="774"/>
      <c r="AM625" s="757" t="s">
        <v>187</v>
      </c>
      <c r="AN625" s="183">
        <f>IF(B619="Лікар загальної практики - сімейний лікар",L625*Законод!$C$9/4*Законод!$E$16,IF(B619="Лікар-педіатр",L625*Законод!$C$9/4*Законод!$E$16,IF(B619="Лікар-терапевт",L625*Законод!$C$9/4*Законод!$E$16,0)))</f>
        <v>0</v>
      </c>
      <c r="AO625" s="183">
        <f>IF(B619="Лікар загальної практики - сімейний лікар",S625*Законод!$C$9/4*Законод!$E$16,IF(B619="Лікар-педіатр",S625*Законод!$C$9/4*Законод!$E$16,IF(B619="Лікар-терапевт",S625*Законод!$C$9/4*Законод!$E$16,0)))</f>
        <v>0</v>
      </c>
      <c r="AP625" s="183">
        <f>IF(B619="Лікар загальної практики - сімейний лікар",Z625*Законод!$C$9/4*Законод!$E$16,IF(B619="Лікар-педіатр",Z625*Законод!$C$9/4*Законод!$E$16,IF(B619="Лікар-терапевт",Z625*Законод!$C$9/4*Законод!$E$16,0)))</f>
        <v>0</v>
      </c>
      <c r="AQ625" s="183">
        <f>IF(B619="Лікар загальної практики - сімейний лікар",AG625*Законод!$C$9/4*Законод!$E$16,IF(B619="Лікар-педіатр",AG625*Законод!$C$9/4*Законод!$E$16,IF(B619="Лікар-терапевт",AG625*Законод!$C$9/4*Законод!$E$16,0)))</f>
        <v>0</v>
      </c>
      <c r="AR625" s="184">
        <f>SUM(AN625:AQ625)</f>
        <v>0</v>
      </c>
    </row>
    <row r="626" spans="1:44" s="52" customFormat="1" ht="31.9" hidden="1" customHeight="1" x14ac:dyDescent="0.25">
      <c r="A626" s="170"/>
      <c r="B626" s="763"/>
      <c r="C626" s="764"/>
      <c r="D626" s="765"/>
      <c r="E626" s="765"/>
      <c r="F626" s="211" t="str">
        <f>IF(B619="Лікар-педіатр",Законод!$F$17,IF(B619="Лікар загальної практики - сімейний лікар",Законод!$F$21,IF(B619="Лікар-терапевт",Законод!$F$25,"х")))</f>
        <v>х</v>
      </c>
      <c r="G626" s="776" t="s">
        <v>158</v>
      </c>
      <c r="H626" s="776"/>
      <c r="I626" s="776"/>
      <c r="J626" s="776"/>
      <c r="K626" s="776"/>
      <c r="L626" s="169">
        <f>IF($B$619="Лікар загальної практики - сімейний лікар",IF(L623&lt;Законод!$C$22,0,(IF(AND(L623&gt;=Законод!$F$22,L623&lt;=Законод!$F$23),L623-Законод!$E$23,IF('01_Доходи'!L623&gt;=Законод!$G$22,Законод!$F$24,0)))),IF($B$619="Лікар-педіатр",IF(L623&lt;Законод!$C$18,0,(IF(AND(L623&gt;=Законод!$F$18,L623&lt;=Законод!$F$19),L623-Законод!$E$19,IF('01_Доходи'!L623&gt;=Законод!$G$18,Законод!$F$20,0)))),IF($B$619="Лікар-терапевт",IF(L623&lt;Законод!$C$26,0,(IF(AND(L623&gt;=Законод!$F$26,L623&lt;=Законод!$F$27),L623-Законод!$E$27,IF('01_Доходи'!L623&gt;=Законод!$G$26,Законод!$F$28,0)))),0)))</f>
        <v>0</v>
      </c>
      <c r="M626" s="767"/>
      <c r="N626" s="776" t="s">
        <v>158</v>
      </c>
      <c r="O626" s="776"/>
      <c r="P626" s="776"/>
      <c r="Q626" s="776"/>
      <c r="R626" s="776"/>
      <c r="S626" s="169">
        <f>IF($B$619="Лікар загальної практики - сімейний лікар",IF(S623&lt;Законод!$C$22,0,(IF(AND(S623&gt;=Законод!$F$22,S623&lt;=Законод!$F$23),S623-Законод!$E$23,IF('01_Доходи'!S623&gt;=Законод!$G$22,Законод!$F$24,0)))),IF($B$619="Лікар-педіатр",IF(S623&lt;Законод!$C$18,0,(IF(AND(S623&gt;=Законод!$F$18,S623&lt;=Законод!$F$19),S623-Законод!$E$19,IF('01_Доходи'!S623&gt;=Законод!$G$18,Законод!$F$20,0)))),IF($B$619="Лікар-терапевт",IF(S623&lt;Законод!$C$26,0,(IF(AND(S623&gt;=Законод!$F$26,S623&lt;=Законод!$F$27),S623-Законод!$E$27,IF('01_Доходи'!S623&gt;=Законод!$G$26,Законод!$F$28,0)))),0)))</f>
        <v>0</v>
      </c>
      <c r="T626" s="767"/>
      <c r="U626" s="776" t="s">
        <v>158</v>
      </c>
      <c r="V626" s="776"/>
      <c r="W626" s="776"/>
      <c r="X626" s="776"/>
      <c r="Y626" s="776"/>
      <c r="Z626" s="169">
        <f>IF($B$619="Лікар загальної практики - сімейний лікар",IF(Z623&lt;Законод!$C$22,0,(IF(AND(Z623&gt;=Законод!$F$22,Z623&lt;=Законод!$F$23),Z623-Законод!$E$23,IF('01_Доходи'!Z623&gt;=Законод!$G$22,Законод!$F$24,0)))),IF($B$619="Лікар-педіатр",IF(Z623&lt;Законод!$C$18,0,(IF(AND(Z623&gt;=Законод!$F$18,Z623&lt;=Законод!$F$19),Z623-Законод!$E$19,IF('01_Доходи'!Z623&gt;=Законод!$G$18,Законод!$F$20,0)))),IF($B$619="Лікар-терапевт",IF(Z623&lt;Законод!$C$26,0,(IF(AND(Z623&gt;=Законод!$F$26,Z623&lt;=Законод!$F$27),Z623-Законод!$E$27,IF('01_Доходи'!Z623&gt;=Законод!$G$26,Законод!$F$28,0)))),0)))</f>
        <v>0</v>
      </c>
      <c r="AA626" s="767"/>
      <c r="AB626" s="776" t="s">
        <v>158</v>
      </c>
      <c r="AC626" s="776"/>
      <c r="AD626" s="776"/>
      <c r="AE626" s="776"/>
      <c r="AF626" s="776"/>
      <c r="AG626" s="169">
        <f>IF($B$619="Лікар загальної практики - сімейний лікар",IF(AG623&lt;Законод!$C$22,0,(IF(AND(AG623&gt;=Законод!$F$22,AG623&lt;=Законод!$F$23),AG623-Законод!$E$23,IF('01_Доходи'!AG623&gt;=Законод!$G$22,Законод!$F$24,0)))),IF($B$619="Лікар-педіатр",IF(AG623&lt;Законод!$C$18,0,(IF(AND(AG623&gt;=Законод!$F$18,AG623&lt;=Законод!$F$19),AG623-Законод!$E$19,IF('01_Доходи'!AG623&gt;=Законод!$G$18,Законод!$F$20,0)))),IF($B$619="Лікар-терапевт",IF(AG623&lt;Законод!$C$26,0,(IF(AND(AG623&gt;=Законод!$F$26,AG623&lt;=Законод!$F$27),AG623-Законод!$E$27,IF('01_Доходи'!AG623&gt;=Законод!$G$26,Законод!$F$28,0)))),0)))</f>
        <v>0</v>
      </c>
      <c r="AH626" s="767"/>
      <c r="AI626" s="174"/>
      <c r="AJ626" s="771"/>
      <c r="AK626" s="774"/>
      <c r="AL626" s="774"/>
      <c r="AM626" s="758"/>
      <c r="AN626" s="183">
        <f>IF(B619="Лікар загальної практики - сімейний лікар",L626*Законод!$C$9/4*Законод!$F$16,IF(B619="Лікар-педіатр",L626*Законод!$C$9/4*Законод!$F$16,IF(B619="Лікар-терапевт",L626*Законод!$C$9/4*Законод!$F$16,0)))</f>
        <v>0</v>
      </c>
      <c r="AO626" s="183">
        <f>IF(B619="Лікар загальної практики - сімейний лікар",S626*Законод!$C$9/4*Законод!$F$16,IF(B619="Лікар-педіатр",S626*Законод!$C$9/4*Законод!$F$16,IF(B619="Лікар-терапевт",S626*Законод!$C$9/4*Законод!$F$16,0)))</f>
        <v>0</v>
      </c>
      <c r="AP626" s="183">
        <f>IF(B619="Лікар загальної практики - сімейний лікар",Z626*Законод!$C$9/4*Законод!$F$16,IF(B619="Лікар-педіатр",Z626*Законод!$C$9/4*Законод!$F$16,IF(B619="Лікар-терапевт",Z626*Законод!$C$9/4*Законод!$F$16,0)))</f>
        <v>0</v>
      </c>
      <c r="AQ626" s="183">
        <f>IF(B619="Лікар загальної практики - сімейний лікар",AG626*Законод!$C$9/4*Законод!$F$16,IF(B619="Лікар-педіатр",AG626*Законод!$C$9/4*Законод!$F$16,IF(B619="Лікар-терапевт",AG626*Законод!$C$9/4*Законод!$F$16,0)))</f>
        <v>0</v>
      </c>
      <c r="AR626" s="184">
        <f>SUM(AN626:AQ626)</f>
        <v>0</v>
      </c>
    </row>
    <row r="627" spans="1:44" s="52" customFormat="1" ht="31.9" hidden="1" customHeight="1" x14ac:dyDescent="0.25">
      <c r="A627" s="170"/>
      <c r="B627" s="763"/>
      <c r="C627" s="764"/>
      <c r="D627" s="765"/>
      <c r="E627" s="765"/>
      <c r="F627" s="211" t="str">
        <f>IF(B619="Лікар-педіатр",Законод!$G$17,IF(B619="Лікар загальної практики - сімейний лікар",Законод!$G$21,IF(B619="Лікар-терапевт",Законод!$G$25,"х")))</f>
        <v>х</v>
      </c>
      <c r="G627" s="776" t="s">
        <v>158</v>
      </c>
      <c r="H627" s="776"/>
      <c r="I627" s="776"/>
      <c r="J627" s="776"/>
      <c r="K627" s="776"/>
      <c r="L627" s="169">
        <f>IF($B$619="Лікар загальної практики - сімейний лікар",IF(L623&lt;Законод!$C$22,0,(IF(AND(L623&gt;=Законод!$G$22,L623&lt;=Законод!$G$23),L623-Законод!$F$23,IF('01_Доходи'!L623&gt;=Законод!$H$22,Законод!$G$24,0)))),IF($B$619="Лікар-педіатр",IF(L623&lt;Законод!$C$18,0,(IF(AND(L623&gt;=Законод!$G$18,L623&lt;=Законод!$G$19),L623-Законод!$F$19,IF('01_Доходи'!L623&gt;=Законод!$H$18,Законод!$G$20,0)))),IF($B$619="Лікар-терапевт",IF(L623&lt;Законод!$C$26,0,(IF(AND(L623&gt;=Законод!$G$26,L623&lt;=Законод!$G$27),L623-Законод!$F$27,IF('01_Доходи'!L623&gt;=Законод!$H$26,Законод!$G$28,0)))),0)))</f>
        <v>0</v>
      </c>
      <c r="M627" s="767"/>
      <c r="N627" s="776" t="s">
        <v>158</v>
      </c>
      <c r="O627" s="776"/>
      <c r="P627" s="776"/>
      <c r="Q627" s="776"/>
      <c r="R627" s="776"/>
      <c r="S627" s="169">
        <f>IF($B$619="Лікар загальної практики - сімейний лікар",IF(S623&lt;Законод!$C$22,0,(IF(AND(S623&gt;=Законод!$G$22,S623&lt;=Законод!$G$23),S623-Законод!$F$23,IF('01_Доходи'!S623&gt;=Законод!$H$22,Законод!$G$24,0)))),IF($B$619="Лікар-педіатр",IF(S623&lt;Законод!$C$18,0,(IF(AND(S623&gt;=Законод!$G$18,S623&lt;=Законод!$G$19),S623-Законод!$F$19,IF('01_Доходи'!S623&gt;=Законод!$H$18,Законод!$G$20,0)))),IF($B$619="Лікар-терапевт",IF(S623&lt;Законод!$C$26,0,(IF(AND(S623&gt;=Законод!$G$26,S623&lt;=Законод!$G$27),S623-Законод!$F$27,IF('01_Доходи'!S623&gt;=Законод!$H$26,Законод!$G$28,0)))),0)))</f>
        <v>0</v>
      </c>
      <c r="T627" s="767"/>
      <c r="U627" s="776" t="s">
        <v>158</v>
      </c>
      <c r="V627" s="776"/>
      <c r="W627" s="776"/>
      <c r="X627" s="776"/>
      <c r="Y627" s="776"/>
      <c r="Z627" s="169">
        <f>IF($B$619="Лікар загальної практики - сімейний лікар",IF(Z623&lt;Законод!$C$22,0,(IF(AND(Z623&gt;=Законод!$G$22,Z623&lt;=Законод!$G$23),Z623-Законод!$F$23,IF('01_Доходи'!Z623&gt;=Законод!$H$22,Законод!$G$24,0)))),IF($B$619="Лікар-педіатр",IF(Z623&lt;Законод!$C$18,0,(IF(AND(Z623&gt;=Законод!$G$18,Z623&lt;=Законод!$G$19),Z623-Законод!$F$19,IF('01_Доходи'!Z623&gt;=Законод!$H$18,Законод!$G$20,0)))),IF($B$619="Лікар-терапевт",IF(Z623&lt;Законод!$C$26,0,(IF(AND(Z623&gt;=Законод!$G$26,Z623&lt;=Законод!$G$27),Z623-Законод!$F$27,IF('01_Доходи'!Z623&gt;=Законод!$H$26,Законод!$G$28,0)))),0)))</f>
        <v>0</v>
      </c>
      <c r="AA627" s="767"/>
      <c r="AB627" s="776" t="s">
        <v>158</v>
      </c>
      <c r="AC627" s="776"/>
      <c r="AD627" s="776"/>
      <c r="AE627" s="776"/>
      <c r="AF627" s="776"/>
      <c r="AG627" s="169">
        <f>IF($B$619="Лікар загальної практики - сімейний лікар",IF(AG623&lt;Законод!$C$22,0,(IF(AND(AG623&gt;=Законод!$G$22,AG623&lt;=Законод!$G$23),AG623-Законод!$F$23,IF('01_Доходи'!AG623&gt;=Законод!$H$22,Законод!$G$24,0)))),IF($B$619="Лікар-педіатр",IF(AG623&lt;Законод!$C$18,0,(IF(AND(AG623&gt;=Законод!$G$18,AG623&lt;=Законод!$G$19),AG623-Законод!$F$19,IF('01_Доходи'!AG623&gt;=Законод!$H$18,Законод!$G$20,0)))),IF($B$619="Лікар-терапевт",IF(AG623&lt;Законод!$C$26,0,(IF(AND(AG623&gt;=Законод!$G$26,AG623&lt;=Законод!$G$27),AG623-Законод!$F$27,IF('01_Доходи'!AG623&gt;=Законод!$H$26,Законод!$G$28,0)))),0)))</f>
        <v>0</v>
      </c>
      <c r="AH627" s="767"/>
      <c r="AI627" s="174"/>
      <c r="AJ627" s="771"/>
      <c r="AK627" s="774"/>
      <c r="AL627" s="774"/>
      <c r="AM627" s="758"/>
      <c r="AN627" s="183">
        <f>IF(B619="Лікар загальної практики - сімейний лікар",L627*Законод!$C$9/4*Законод!$G$16,IF(B619="Лікар-педіатр",L627*Законод!$C$9/4*Законод!$G$16,IF(B619="Лікар-терапевт",L627*Законод!$C$9/4*Законод!$G$16,0)))</f>
        <v>0</v>
      </c>
      <c r="AO627" s="183">
        <f>IF(B619="Лікар загальної практики - сімейний лікар",S627*Законод!$C$9/4*Законод!$G$16,IF(B619="Лікар-педіатр",S627*Законод!$C$9/4*Законод!$G$16,IF(B619="Лікар-терапевт",S627*Законод!$C$9/4*Законод!$G$16,0)))</f>
        <v>0</v>
      </c>
      <c r="AP627" s="183">
        <f>IF(B619="Лікар загальної практики - сімейний лікар",Z627*Законод!$C$9/4*Законод!$G$16,IF(B619="Лікар-педіатр",Z627*Законод!$C$9/4*Законод!$G$16,IF(B619="Лікар-терапевт",Z627*Законод!$C$9/4*Законод!$G$16,0)))</f>
        <v>0</v>
      </c>
      <c r="AQ627" s="183">
        <f>IF(B619="Лікар загальної практики - сімейний лікар",AG627*Законод!$C$9/4*Законод!$G$16,IF(B619="Лікар-педіатр",AG627*Законод!$C$9/4*Законод!$G$16,IF(B619="Лікар-терапевт",AG627*Законод!$C$9/4*Законод!$G$16,0)))</f>
        <v>0</v>
      </c>
      <c r="AR627" s="184">
        <f t="shared" ref="AR627" si="118">SUM(AN627:AQ627)</f>
        <v>0</v>
      </c>
    </row>
    <row r="628" spans="1:44" s="52" customFormat="1" ht="31.9" hidden="1" customHeight="1" x14ac:dyDescent="0.25">
      <c r="A628" s="170"/>
      <c r="B628" s="763"/>
      <c r="C628" s="764"/>
      <c r="D628" s="765"/>
      <c r="E628" s="765"/>
      <c r="F628" s="211" t="str">
        <f>IF(B619="Лікар-педіатр",Законод!$H$17,IF(B619="Лікар загальної практики - сімейний лікар",Законод!$H$21,IF(B619="Лікар-терапевт",Законод!$H$25,"х")))</f>
        <v>х</v>
      </c>
      <c r="G628" s="776" t="s">
        <v>158</v>
      </c>
      <c r="H628" s="776"/>
      <c r="I628" s="776"/>
      <c r="J628" s="776"/>
      <c r="K628" s="776"/>
      <c r="L628" s="169">
        <f>IF($B$619="Лікар загальної практики - сімейний лікар",IF(L623&lt;Законод!$C$22,0,(IF(AND(L623&gt;=Законод!$H$22,L623&lt;=Законод!$H$23),L623-Законод!$G$23,IF('01_Доходи'!L623&gt;=Законод!$I$22,Законод!$H$24,0)))),IF($B$619="Лікар-педіатр",IF(L623&lt;Законод!$C$18,0,(IF(AND(L623&gt;=Законод!$H$18,L623&lt;=Законод!$H$19),L623-Законод!$G$19,IF('01_Доходи'!L623&gt;=Законод!$I$18,Законод!$H$20,0)))),IF($B$619="Лікар-терапевт",IF(L623&lt;Законод!$C$26,0,(IF(AND(L623&gt;=Законод!$H$26,L623&lt;=Законод!$H$27),L623-Законод!$G$27,IF(L623&gt;=Законод!$I$26,Законод!$H$28,0)))),0)))</f>
        <v>0</v>
      </c>
      <c r="M628" s="767"/>
      <c r="N628" s="776" t="s">
        <v>158</v>
      </c>
      <c r="O628" s="776"/>
      <c r="P628" s="776"/>
      <c r="Q628" s="776"/>
      <c r="R628" s="776"/>
      <c r="S628" s="169">
        <f>IF($B$619="Лікар загальної практики - сімейний лікар",IF(S623&lt;Законод!$C$22,0,(IF(AND(S623&gt;=Законод!$H$22,S623&lt;=Законод!$H$23),S623-Законод!$G$23,IF('01_Доходи'!S623&gt;=Законод!$I$22,Законод!$H$24,0)))),IF($B$619="Лікар-педіатр",IF(S623&lt;Законод!$C$18,0,(IF(AND(S623&gt;=Законод!$H$18,S623&lt;=Законод!$H$19),S623-Законод!$G$19,IF('01_Доходи'!S623&gt;=Законод!$I$18,Законод!$H$20,0)))),IF($B$619="Лікар-терапевт",IF(S623&lt;Законод!$C$26,0,(IF(AND(S623&gt;=Законод!$H$26,S623&lt;=Законод!$H$27),S623-Законод!$G$27,IF(S623&gt;=Законод!$I$26,Законод!$H$28,0)))),0)))</f>
        <v>0</v>
      </c>
      <c r="T628" s="767"/>
      <c r="U628" s="776" t="s">
        <v>158</v>
      </c>
      <c r="V628" s="776"/>
      <c r="W628" s="776"/>
      <c r="X628" s="776"/>
      <c r="Y628" s="776"/>
      <c r="Z628" s="169">
        <f>IF($B$619="Лікар загальної практики - сімейний лікар",IF(Z623&lt;Законод!$C$22,0,(IF(AND(Z623&gt;=Законод!$H$22,Z623&lt;=Законод!$H$23),Z623-Законод!$G$23,IF('01_Доходи'!Z623&gt;=Законод!$I$22,Законод!$H$24,0)))),IF($B$619="Лікар-педіатр",IF(Z623&lt;Законод!$C$18,0,(IF(AND(Z623&gt;=Законод!$H$18,Z623&lt;=Законод!$H$19),Z623-Законод!$G$19,IF('01_Доходи'!Z623&gt;=Законод!$I$18,Законод!$H$20,0)))),IF($B$619="Лікар-терапевт",IF(Z623&lt;Законод!$C$26,0,(IF(AND(Z623&gt;=Законод!$H$26,Z623&lt;=Законод!$H$27),Z623-Законод!$G$27,IF(Z623&gt;=Законод!$I$26,Законод!$H$28,0)))),0)))</f>
        <v>0</v>
      </c>
      <c r="AA628" s="767"/>
      <c r="AB628" s="776" t="s">
        <v>158</v>
      </c>
      <c r="AC628" s="776"/>
      <c r="AD628" s="776"/>
      <c r="AE628" s="776"/>
      <c r="AF628" s="776"/>
      <c r="AG628" s="169">
        <f>IF($B$619="Лікар загальної практики - сімейний лікар",IF(AG623&lt;Законод!$C$22,0,(IF(AND(AG623&gt;=Законод!$H$22,AG623&lt;=Законод!$H$23),AG623-Законод!$G$23,IF('01_Доходи'!AG623&gt;=Законод!$I$22,Законод!$H$24,0)))),IF($B$619="Лікар-педіатр",IF(AG623&lt;Законод!$C$18,0,(IF(AND(AG623&gt;=Законод!$H$18,AG623&lt;=Законод!$H$19),AG623-Законод!$G$19,IF('01_Доходи'!AG623&gt;=Законод!$I$18,Законод!$H$20,0)))),IF($B$619="Лікар-терапевт",IF(AG623&lt;Законод!$C$26,0,(IF(AND(AG623&gt;=Законод!$H$26,AG623&lt;=Законод!$H$27),AG623-Законод!$G$27,IF(AG623&gt;=Законод!$I$26,Законод!$H$28,0)))),0)))</f>
        <v>0</v>
      </c>
      <c r="AH628" s="767"/>
      <c r="AI628" s="174"/>
      <c r="AJ628" s="771"/>
      <c r="AK628" s="774"/>
      <c r="AL628" s="774"/>
      <c r="AM628" s="758"/>
      <c r="AN628" s="183">
        <f>IF(B619="Лікар загальної практики - сімейний лікар",L628*Законод!$C$9/4*Законод!$H$16,IF(B619="Лікар-педіатр",L628*Законод!$C$9/4*Законод!$H$16,IF(B619="Лікар-терапевт",L628*Законод!$C$9/4*Законод!$H$16,0)))</f>
        <v>0</v>
      </c>
      <c r="AO628" s="183">
        <f>IF(B619="Лікар загальної практики - сімейний лікар",S628*Законод!$C$9/4*Законод!$H$16,IF(B619="Лікар-педіатр",S628*Законод!$C$9/4*Законод!$H$16,IF(B619="Лікар-терапевт",S628*Законод!$C$9/4*Законод!$H$16,0)))</f>
        <v>0</v>
      </c>
      <c r="AP628" s="183">
        <f>IF(B619="Лікар загальної практики - сімейний лікар",Z628*Законод!$C$9/4*Законод!$H$16,IF(B619="Лікар-педіатр",Z628*Законод!$C$9/4*Законод!$H$16,IF(B619="Лікар-терапевт",Z628*Законод!$C$9/4*Законод!$H$16,0)))</f>
        <v>0</v>
      </c>
      <c r="AQ628" s="183">
        <f>IF(B619="Лікар загальної практики - сімейний лікар",AG628*Законод!$C$9/4*Законод!$H$16,IF(B619="Лікар-педіатр",AG628*Законод!$C$9/4*Законод!$H$16,IF(B619="Лікар-терапевт",AG628*Законод!$C$9/4*Законод!$H$16,0)))</f>
        <v>0</v>
      </c>
      <c r="AR628" s="184">
        <f>SUM(AN628:AQ628)</f>
        <v>0</v>
      </c>
    </row>
    <row r="629" spans="1:44" s="52" customFormat="1" ht="31.9" hidden="1" customHeight="1" x14ac:dyDescent="0.25">
      <c r="A629" s="170"/>
      <c r="B629" s="763"/>
      <c r="C629" s="764"/>
      <c r="D629" s="765"/>
      <c r="E629" s="765"/>
      <c r="F629" s="211" t="str">
        <f>IF(B619="Лікар-педіатр",Законод!$I$17,IF(B619="Лікар загальної практики - сімейний лікар",Законод!$I$21,IF(B619="Лікар-терапевт",Законод!$I$25,"х")))</f>
        <v>х</v>
      </c>
      <c r="G629" s="776" t="s">
        <v>158</v>
      </c>
      <c r="H629" s="776"/>
      <c r="I629" s="776"/>
      <c r="J629" s="776"/>
      <c r="K629" s="776"/>
      <c r="L629" s="169">
        <f>IF($B$619="Лікар загальної практики - сімейний лікар",IF(L623&lt;Законод!$C$22,0,(IF(AND(L623&gt;=Законод!$I$22,L623&lt;=Законод!$I$23),L623-Законод!$H$23,IF('01_Доходи'!L623&gt;=Законод!$I$22,Законод!$I$24,0)))),IF($B$619="Лікар-педіатр",IF(L623&lt;Законод!$C$18,0,(IF(AND(L623&gt;=Законод!$I$18,L623&lt;=Законод!$I$19),L623-Законод!$H$19,IF('01_Доходи'!L623&gt;=Законод!$I$18,Законод!$H$20,0)))),IF($B$619="Лікар-терапевт",IF(L623&lt;Законод!$C$26,0,(IF(AND(L623&gt;=Законод!$I$26,L623&lt;=Законод!$I$27),L623-Законод!$H$27,IF('01_Доходи'!L623&gt;=Законод!$I$26,Законод!$H$28,0)))),0)))</f>
        <v>0</v>
      </c>
      <c r="M629" s="767"/>
      <c r="N629" s="776" t="s">
        <v>158</v>
      </c>
      <c r="O629" s="776"/>
      <c r="P629" s="776"/>
      <c r="Q629" s="776"/>
      <c r="R629" s="776"/>
      <c r="S629" s="169">
        <f>IF($B$619="Лікар загальної практики - сімейний лікар",IF(S623&lt;Законод!$C$22,0,(IF(AND(S623&gt;=Законод!$I$22,S623&lt;=Законод!$I$23),S623-Законод!$H$23,IF('01_Доходи'!S623&gt;=Законод!$I$22,Законод!$I$24,0)))),IF($B$619="Лікар-педіатр",IF(S623&lt;Законод!$C$18,0,(IF(AND(S623&gt;=Законод!$I$18,S623&lt;=Законод!$I$19),S623-Законод!$H$19,IF('01_Доходи'!S623&gt;=Законод!$I$18,Законод!$H$20,0)))),IF($B$619="Лікар-терапевт",IF(S623&lt;Законод!$C$26,0,(IF(AND(S623&gt;=Законод!$I$26,S623&lt;=Законод!$I$27),S623-Законод!$H$27,IF('01_Доходи'!S623&gt;=Законод!$I$26,Законод!$H$28,0)))),0)))</f>
        <v>0</v>
      </c>
      <c r="T629" s="767"/>
      <c r="U629" s="776" t="s">
        <v>158</v>
      </c>
      <c r="V629" s="776"/>
      <c r="W629" s="776"/>
      <c r="X629" s="776"/>
      <c r="Y629" s="776"/>
      <c r="Z629" s="169">
        <f>IF($B$619="Лікар загальної практики - сімейний лікар",IF(Z623&lt;Законод!$C$22,0,(IF(AND(Z623&gt;=Законод!$I$22,Z623&lt;=Законод!$I$23),Z623-Законод!$H$23,IF('01_Доходи'!Z623&gt;=Законод!$I$22,Законод!$I$24,0)))),IF($B$619="Лікар-педіатр",IF(Z623&lt;Законод!$C$18,0,(IF(AND(Z623&gt;=Законод!$I$18,Z623&lt;=Законод!$I$19),Z623-Законод!$H$19,IF('01_Доходи'!Z623&gt;=Законод!$I$18,Законод!$H$20,0)))),IF($B$619="Лікар-терапевт",IF(Z623&lt;Законод!$C$26,0,(IF(AND(Z623&gt;=Законод!$I$26,Z623&lt;=Законод!$I$27),Z623-Законод!$H$27,IF('01_Доходи'!Z623&gt;=Законод!$I$26,Законод!$H$28,0)))),0)))</f>
        <v>0</v>
      </c>
      <c r="AA629" s="767"/>
      <c r="AB629" s="776" t="s">
        <v>158</v>
      </c>
      <c r="AC629" s="776"/>
      <c r="AD629" s="776"/>
      <c r="AE629" s="776"/>
      <c r="AF629" s="776"/>
      <c r="AG629" s="169">
        <f>IF($B$619="Лікар загальної практики - сімейний лікар",IF(AG623&lt;Законод!$C$22,0,(IF(AND(AG623&gt;=Законод!$I$22,AG623&lt;=Законод!$I$23),AG623-Законод!$H$23,IF('01_Доходи'!AG623&gt;=Законод!$I$22,Законод!$I$24,0)))),IF($B$619="Лікар-педіатр",IF(AG623&lt;Законод!$C$18,0,(IF(AND(AG623&gt;=Законод!$I$18,AG623&lt;=Законод!$I$19),AG623-Законод!$H$19,IF('01_Доходи'!AG623&gt;=Законод!$I$18,Законод!$H$20,0)))),IF($B$619="Лікар-терапевт",IF(AG623&lt;Законод!$C$26,0,(IF(AND(AG623&gt;=Законод!$I$26,AG623&lt;=Законод!$I$27),AG623-Законод!$H$27,IF('01_Доходи'!AG623&gt;=Законод!$I$26,Законод!$H$28,0)))),0)))</f>
        <v>0</v>
      </c>
      <c r="AH629" s="767"/>
      <c r="AI629" s="174"/>
      <c r="AJ629" s="771"/>
      <c r="AK629" s="774"/>
      <c r="AL629" s="774"/>
      <c r="AM629" s="758"/>
      <c r="AN629" s="183">
        <f>IF(B619="Лікар загальної практики - сімейний лікар",L629*Законод!$C$9/4*Законод!$I$16,IF(B619="Лікар-педіатр",L629*Законод!$C$9/4*Законод!$I$16,IF(B619="Лікар-терапевт",L629*Законод!$C$9/4*Законод!$I$16,0)))</f>
        <v>0</v>
      </c>
      <c r="AO629" s="183">
        <f>IF(B619="Лікар загальної практики - сімейний лікар",S629*Законод!$C$9/4*Законод!$I$16,IF(B619="Лікар-педіатр",S629*Законод!$C$9/4*Законод!$I$16,IF(B619="Лікар-терапевт",S629*Законод!$C$9/4*Законод!$I$16,0)))</f>
        <v>0</v>
      </c>
      <c r="AP629" s="183">
        <f>IF(B619="Лікар загальної практики - сімейний лікар",Z629*Законод!$C$9/4*Законод!$I$16,IF(B619="Лікар-педіатр",Z629*Законод!$C$9/4*Законод!$I$16,IF(B619="Лікар-терапевт",Z629*Законод!$C$9/4*Законод!$I$16,0)))</f>
        <v>0</v>
      </c>
      <c r="AQ629" s="183">
        <f>IF(B619="Лікар загальної практики - сімейний лікар",AG629*Законод!$C$9/4*Законод!$I$16,IF(B619="Лікар-педіатр",AG629*Законод!$C$9/4*Законод!$I$16,IF(B619="Лікар-терапевт",AG629*Законод!$C$9/4*Законод!$I$16,0)))</f>
        <v>0</v>
      </c>
      <c r="AR629" s="184">
        <f>SUM(AN629:AQ629)</f>
        <v>0</v>
      </c>
    </row>
    <row r="630" spans="1:44" s="191" customFormat="1" ht="31.9" hidden="1" customHeight="1" thickBot="1" x14ac:dyDescent="0.3">
      <c r="A630" s="186"/>
      <c r="B630" s="763"/>
      <c r="C630" s="764"/>
      <c r="D630" s="765"/>
      <c r="E630" s="765"/>
      <c r="F630" s="212" t="str">
        <f>IF(B619="Лікар-педіатр",Законод!$J$17,IF(B619="Лікар загальної практики - сімейний лікар",Законод!$J$21,IF(B619="Лікар-терапевт",Законод!$J$25,"х")))</f>
        <v>х</v>
      </c>
      <c r="G630" s="777" t="s">
        <v>158</v>
      </c>
      <c r="H630" s="777"/>
      <c r="I630" s="777"/>
      <c r="J630" s="777"/>
      <c r="K630" s="777"/>
      <c r="L630" s="169">
        <f>IF($B$619="Лікар загальної практики - сімейний лікар",IF(L623&gt;=Законод!$J$22,'01_Доходи'!L623-('01_Доходи'!L624+'01_Доходи'!L625+'01_Доходи'!L626+'01_Доходи'!L627+'01_Доходи'!L628+'01_Доходи'!L629),0),IF($B$619="Лікар-педіатр",IF(L623&gt;=Законод!$J$18,'01_Доходи'!L623-('01_Доходи'!L624+'01_Доходи'!L625+'01_Доходи'!L626+'01_Доходи'!L627+'01_Доходи'!L628+'01_Доходи'!L629),0),IF($B$619="Лікар-терапевт",IF('01_Доходи'!L623&gt;=Законод!$J$26,L623-Законод!$I$27,0),0)))</f>
        <v>0</v>
      </c>
      <c r="M630" s="767"/>
      <c r="N630" s="777" t="s">
        <v>158</v>
      </c>
      <c r="O630" s="777"/>
      <c r="P630" s="777"/>
      <c r="Q630" s="777"/>
      <c r="R630" s="777"/>
      <c r="S630" s="169">
        <f>IF($B$619="Лікар загальної практики - сімейний лікар",IF(S623&gt;=Законод!$J$22,'01_Доходи'!S623-('01_Доходи'!S624+'01_Доходи'!S625+'01_Доходи'!S626+'01_Доходи'!S627+'01_Доходи'!S628+'01_Доходи'!S629),0),IF($B$619="Лікар-педіатр",IF(S623&gt;=Законод!$J$18,'01_Доходи'!S623-('01_Доходи'!S624+'01_Доходи'!S625+'01_Доходи'!S626+'01_Доходи'!S627+'01_Доходи'!S628+'01_Доходи'!S629),0),IF($B$619="Лікар-терапевт",IF('01_Доходи'!S623&gt;=Законод!$J$26,S623-Законод!$I$27,0),0)))</f>
        <v>0</v>
      </c>
      <c r="T630" s="767"/>
      <c r="U630" s="777" t="s">
        <v>158</v>
      </c>
      <c r="V630" s="777"/>
      <c r="W630" s="777"/>
      <c r="X630" s="777"/>
      <c r="Y630" s="777"/>
      <c r="Z630" s="169">
        <f>IF($B$619="Лікар загальної практики - сімейний лікар",IF(Z623&gt;=Законод!$J$22,'01_Доходи'!Z623-('01_Доходи'!Z624+'01_Доходи'!Z625+'01_Доходи'!Z626+'01_Доходи'!Z627+'01_Доходи'!Z628+'01_Доходи'!Z629),0),IF($B$619="Лікар-педіатр",IF(Z623&gt;=Законод!$J$18,'01_Доходи'!Z623-('01_Доходи'!Z624+'01_Доходи'!Z625+'01_Доходи'!Z626+'01_Доходи'!Z627+'01_Доходи'!Z628+'01_Доходи'!Z629),0),IF($B$619="Лікар-терапевт",IF('01_Доходи'!Z623&gt;=Законод!$J$26,Z623-Законод!$I$27,0),0)))</f>
        <v>0</v>
      </c>
      <c r="AA630" s="767"/>
      <c r="AB630" s="777" t="s">
        <v>158</v>
      </c>
      <c r="AC630" s="777"/>
      <c r="AD630" s="777"/>
      <c r="AE630" s="777"/>
      <c r="AF630" s="777"/>
      <c r="AG630" s="169">
        <f>IF($B$619="Лікар загальної практики - сімейний лікар",IF(AG623&gt;=Законод!$J$22,'01_Доходи'!AG623-('01_Доходи'!AG624+'01_Доходи'!AG625+'01_Доходи'!AG626+'01_Доходи'!AG627+'01_Доходи'!AG628+'01_Доходи'!AG629),0),IF($B$619="Лікар-педіатр",IF(AG623&gt;=Законод!$J$18,'01_Доходи'!AG623-('01_Доходи'!AG624+'01_Доходи'!AG625+'01_Доходи'!AG626+'01_Доходи'!AG627+'01_Доходи'!AG628+'01_Доходи'!AG629),0),IF($B$619="Лікар-терапевт",IF('01_Доходи'!AG623&gt;=Законод!$J$26,AG623-Законод!$I$27,0),0)))</f>
        <v>0</v>
      </c>
      <c r="AH630" s="767"/>
      <c r="AI630" s="188"/>
      <c r="AJ630" s="772"/>
      <c r="AK630" s="775"/>
      <c r="AL630" s="775"/>
      <c r="AM630" s="759"/>
      <c r="AN630" s="189">
        <f>IF(B619="Лікар загальної практики - сімейний лікар",L630*Законод!$C$9/4*Законод!$J$16,IF(B619="Лікар-педіатр",L630*Законод!$C$9/4*Законод!$J$16,IF(B619="Лікар-терапевт",L630*Законод!$C$9/4*Законод!$J$16,0)))</f>
        <v>0</v>
      </c>
      <c r="AO630" s="189">
        <f>IF(B619="Лікар загальної практики - сімейний лікар",S630*Законод!$C$9/4*Законод!$J$16,IF(B619="Лікар-педіатр",S630*Законод!$C$9/4*Законод!$J$16,IF(B619="Лікар-терапевт",S630*Законод!$C$9/4*Законод!$J$16,0)))</f>
        <v>0</v>
      </c>
      <c r="AP630" s="189">
        <f>IF(B619="Лікар загальної практики - сімейний лікар",S630*Законод!$C$9/4*Законод!$J$16,IF(B619="Лікар-педіатр",S630*Законод!$C$9/4*Законод!$J$16,IF(B619="Лікар-терапевт",S630*Законод!$C$9/4*Законод!$J$16,0)))</f>
        <v>0</v>
      </c>
      <c r="AQ630" s="189">
        <f>IF(B619="Лікар загальної практики - сімейний лікар",AG630*Законод!$C$9/4*Законод!$J$16,IF(B619="Лікар-педіатр",AG630*Законод!$C$9/4*Законод!$J$16,IF(B619="Лікар-терапевт",AG630*Законод!$C$9/4*Законод!$J$16,0)))</f>
        <v>0</v>
      </c>
      <c r="AR630" s="190">
        <f t="shared" ref="AR630" si="119">SUM(AN630:AQ630)</f>
        <v>0</v>
      </c>
    </row>
    <row r="631" spans="1:44" s="220" customFormat="1" ht="23.45" hidden="1" customHeight="1" thickBot="1" x14ac:dyDescent="0.3">
      <c r="A631" s="216"/>
      <c r="B631" s="217"/>
      <c r="C631" s="217"/>
      <c r="D631" s="217"/>
      <c r="E631" s="217"/>
      <c r="F631" s="218"/>
      <c r="G631" s="219"/>
      <c r="H631" s="219"/>
      <c r="L631" s="221"/>
      <c r="S631" s="221"/>
      <c r="Z631" s="221"/>
      <c r="AG631" s="221"/>
      <c r="AM631" s="222"/>
      <c r="AR631" s="223"/>
    </row>
    <row r="632" spans="1:44" s="164" customFormat="1" ht="24.6" hidden="1" customHeight="1" x14ac:dyDescent="0.3">
      <c r="A632" s="167">
        <f>A619+1</f>
        <v>47</v>
      </c>
      <c r="B632" s="763"/>
      <c r="C632" s="764"/>
      <c r="D632" s="765"/>
      <c r="E632" s="765"/>
      <c r="F632" s="207" t="s">
        <v>422</v>
      </c>
      <c r="G632" s="169">
        <f>IF($B$632="Лікар-педіатр",G635*L632,IF($B$632="Лікар-терапевт","х",IF($B$632="Лікар загальної практики - сімейний лікар",G635*L632,0)))</f>
        <v>0</v>
      </c>
      <c r="H632" s="169">
        <f>IF($B$632="Лікар-педіатр",H635*L632,IF($B$632="Лікар-терапевт","х",IF($B$632="Лікар загальної практики - сімейний лікар",H635*L632,0)))</f>
        <v>0</v>
      </c>
      <c r="I632" s="169">
        <f>IF($B$632="Лікар-педіатр","x",IF($B$632="Лікар-терапевт",I635*L632,IF($B$632="Лікар загальної практики - сімейний лікар",I635*L632,0)))</f>
        <v>0</v>
      </c>
      <c r="J632" s="169">
        <f>IF($B$632="Лікар-педіатр","x",IF($B$632="Лікар-терапевт",J635*L632,IF($B$632="Лікар загальної практики - сімейний лікар",J635*L632,0)))</f>
        <v>0</v>
      </c>
      <c r="K632" s="169">
        <f>IF($B$632="Лікар-педіатр","x",IF($B$632="Лікар-терапевт",K635*L632,IF($B$632="Лікар загальної практики - сімейний лікар",K635*L632,0)))</f>
        <v>0</v>
      </c>
      <c r="L632" s="542"/>
      <c r="M632" s="767"/>
      <c r="N632" s="169">
        <f>IF($B$632="Лікар-педіатр",N635*S632,IF($B$632="Лікар-терапевт","х",IF($B$632="Лікар загальної практики - сімейний лікар",N635*S632,0)))</f>
        <v>0</v>
      </c>
      <c r="O632" s="169">
        <f>IF($B$632="Лікар-педіатр",O635*S632,IF($B$632="Лікар-терапевт","х",IF($B$632="Лікар загальної практики - сімейний лікар",O635*S632,0)))</f>
        <v>0</v>
      </c>
      <c r="P632" s="169">
        <f>IF($B$632="Лікар-педіатр","x",IF($B$632="Лікар-терапевт",P635*S632,IF($B$632="Лікар загальної практики - сімейний лікар",P635*S632,0)))</f>
        <v>0</v>
      </c>
      <c r="Q632" s="169">
        <f>IF($B$632="Лікар-педіатр","x",IF($B$632="Лікар-терапевт",Q635*S632,IF($B$632="Лікар загальної практики - сімейний лікар",Q635*S632,0)))</f>
        <v>0</v>
      </c>
      <c r="R632" s="169">
        <f>IF($B$632="Лікар-педіатр","x",IF($B$632="Лікар-терапевт",R635*S632,IF($B$632="Лікар загальної практики - сімейний лікар",R635*S632,0)))</f>
        <v>0</v>
      </c>
      <c r="S632" s="542"/>
      <c r="T632" s="767"/>
      <c r="U632" s="169">
        <f>IF($B$632="Лікар-педіатр",U635*Z632,IF($B$632="Лікар-терапевт","х",IF($B$632="Лікар загальної практики - сімейний лікар",U635*Z632,0)))</f>
        <v>0</v>
      </c>
      <c r="V632" s="169">
        <f>IF($B$632="Лікар-педіатр",V635*Z632,IF($B$632="Лікар-терапевт","х",IF($B$632="Лікар загальної практики - сімейний лікар",V635*Z632,0)))</f>
        <v>0</v>
      </c>
      <c r="W632" s="169">
        <f>IF($B$632="Лікар-педіатр","x",IF($B$632="Лікар-терапевт",W635*Z632,IF($B$632="Лікар загальної практики - сімейний лікар",W635*Z632,0)))</f>
        <v>0</v>
      </c>
      <c r="X632" s="169">
        <f>IF($B$632="Лікар-педіатр","x",IF($B$632="Лікар-терапевт",X635*Z632,IF($B$632="Лікар загальної практики - сімейний лікар",X635*Z632,0)))</f>
        <v>0</v>
      </c>
      <c r="Y632" s="169">
        <f>IF($B$632="Лікар-педіатр","x",IF($B$632="Лікар-терапевт",Y635*Z632,IF($B$632="Лікар загальної практики - сімейний лікар",Y635*Z632,0)))</f>
        <v>0</v>
      </c>
      <c r="Z632" s="542"/>
      <c r="AA632" s="767"/>
      <c r="AB632" s="169">
        <f>IF($B$632="Лікар-педіатр",AB635*AG632,IF($B$632="Лікар-терапевт","х",IF($B$632="Лікар загальної практики - сімейний лікар",AB635*AG632,0)))</f>
        <v>0</v>
      </c>
      <c r="AC632" s="169">
        <f>IF($B$632="Лікар-педіатр",AC635*AG632,IF($B$632="Лікар-терапевт","х",IF($B$632="Лікар загальної практики - сімейний лікар",AC635*AG632,0)))</f>
        <v>0</v>
      </c>
      <c r="AD632" s="169">
        <f>IF($B$632="Лікар-педіатр","x",IF($B$632="Лікар-терапевт",AD635*AG632,IF($B$632="Лікар загальної практики - сімейний лікар",AD635*AG632,0)))</f>
        <v>0</v>
      </c>
      <c r="AE632" s="169">
        <f>IF($B$632="Лікар-педіатр","x",IF($B$632="Лікар-терапевт",AE635*AG632,IF($B$632="Лікар загальної практики - сімейний лікар",AE635*AG632,0)))</f>
        <v>0</v>
      </c>
      <c r="AF632" s="169">
        <f>IF($B$632="Лікар-педіатр","x",IF($B$632="Лікар-терапевт",AF635*AG632,IF($B$632="Лікар загальної практики - сімейний лікар",AF635*AG632,0)))</f>
        <v>0</v>
      </c>
      <c r="AG632" s="542"/>
      <c r="AH632" s="767"/>
      <c r="AI632" s="525">
        <f>A632</f>
        <v>47</v>
      </c>
      <c r="AJ632" s="770">
        <f>B632</f>
        <v>0</v>
      </c>
      <c r="AK632" s="773">
        <f>C632</f>
        <v>0</v>
      </c>
      <c r="AL632" s="773">
        <f>D632</f>
        <v>0</v>
      </c>
      <c r="AM632" s="760" t="s">
        <v>568</v>
      </c>
      <c r="AN632" s="778">
        <f>SUM(AN637:AN643)</f>
        <v>0</v>
      </c>
      <c r="AO632" s="778">
        <f>SUM(AO637:AO643)</f>
        <v>0</v>
      </c>
      <c r="AP632" s="778">
        <f>SUM(AP637:AP643)</f>
        <v>0</v>
      </c>
      <c r="AQ632" s="778">
        <f>SUM(AQ637:AQ643)</f>
        <v>0</v>
      </c>
      <c r="AR632" s="781">
        <f>SUM(AN632:AQ636)</f>
        <v>0</v>
      </c>
    </row>
    <row r="633" spans="1:44" s="52" customFormat="1" ht="28.15" hidden="1" customHeight="1" x14ac:dyDescent="0.25">
      <c r="A633" s="170"/>
      <c r="B633" s="763"/>
      <c r="C633" s="764"/>
      <c r="D633" s="765"/>
      <c r="E633" s="765"/>
      <c r="F633" s="207" t="s">
        <v>423</v>
      </c>
      <c r="G633" s="169">
        <f>IF($B$632="Лікар-педіатр",G635*L633,IF($B$632="Лікар-терапевт","х",IF($B$632="Лікар загальної практики - сімейний лікар",G635*L633,0)))</f>
        <v>0</v>
      </c>
      <c r="H633" s="169">
        <f>IF($B$632="Лікар-педіатр",H635*L633,IF($B$632="Лікар-терапевт","х",IF($B$632="Лікар загальної практики - сімейний лікар",H635*L633,0)))</f>
        <v>0</v>
      </c>
      <c r="I633" s="169">
        <f>IF($B$632="Лікар-педіатр","x",IF($B$632="Лікар-терапевт",I635*L633,IF($B$632="Лікар загальної практики - сімейний лікар",I635*L633,0)))</f>
        <v>0</v>
      </c>
      <c r="J633" s="169">
        <f>IF($B$632="Лікар-педіатр","x",IF($B$632="Лікар-терапевт",J635*L633,IF($B$632="Лікар загальної практики - сімейний лікар",J635*L633,0)))</f>
        <v>0</v>
      </c>
      <c r="K633" s="169">
        <f>IF($B$632="Лікар-педіатр","x",IF($B$632="Лікар-терапевт",K635*L633,IF($B$632="Лікар загальної практики - сімейний лікар",K635*L633,0)))</f>
        <v>0</v>
      </c>
      <c r="L633" s="542"/>
      <c r="M633" s="767"/>
      <c r="N633" s="169">
        <f>IF($B$632="Лікар-педіатр",N635*S633,IF($B$632="Лікар-терапевт","х",IF($B$632="Лікар загальної практики - сімейний лікар",N635*S633,0)))</f>
        <v>0</v>
      </c>
      <c r="O633" s="169">
        <f>IF($B$632="Лікар-педіатр",O635*S633,IF($B$632="Лікар-терапевт","х",IF($B$632="Лікар загальної практики - сімейний лікар",O635*S633,0)))</f>
        <v>0</v>
      </c>
      <c r="P633" s="169">
        <f>IF($B$632="Лікар-педіатр","x",IF($B$632="Лікар-терапевт",P635*S633,IF($B$632="Лікар загальної практики - сімейний лікар",P635*S633,0)))</f>
        <v>0</v>
      </c>
      <c r="Q633" s="169">
        <f>IF($B$632="Лікар-педіатр","x",IF($B$632="Лікар-терапевт",Q635*S633,IF($B$632="Лікар загальної практики - сімейний лікар",Q635*S633,0)))</f>
        <v>0</v>
      </c>
      <c r="R633" s="169">
        <f>IF($B$632="Лікар-педіатр","x",IF($B$632="Лікар-терапевт",R635*S633,IF($B$632="Лікар загальної практики - сімейний лікар",R635*S633,0)))</f>
        <v>0</v>
      </c>
      <c r="S633" s="542"/>
      <c r="T633" s="767"/>
      <c r="U633" s="169">
        <f>IF($B$632="Лікар-педіатр",U635*Z633,IF($B$632="Лікар-терапевт","х",IF($B$632="Лікар загальної практики - сімейний лікар",U635*Z633,0)))</f>
        <v>0</v>
      </c>
      <c r="V633" s="169">
        <f>IF($B$632="Лікар-педіатр",V635*Z633,IF($B$632="Лікар-терапевт","х",IF($B$632="Лікар загальної практики - сімейний лікар",V635*Z633,0)))</f>
        <v>0</v>
      </c>
      <c r="W633" s="169">
        <f>IF($B$632="Лікар-педіатр","x",IF($B$632="Лікар-терапевт",W635*Z633,IF($B$632="Лікар загальної практики - сімейний лікар",W635*Z633,0)))</f>
        <v>0</v>
      </c>
      <c r="X633" s="169">
        <f>IF($B$632="Лікар-педіатр","x",IF($B$632="Лікар-терапевт",X635*Z633,IF($B$632="Лікар загальної практики - сімейний лікар",X635*Z633,0)))</f>
        <v>0</v>
      </c>
      <c r="Y633" s="169">
        <f>IF($B$632="Лікар-педіатр","x",IF($B$632="Лікар-терапевт",Y635*Z633,IF($B$632="Лікар загальної практики - сімейний лікар",Y635*Z633,0)))</f>
        <v>0</v>
      </c>
      <c r="Z633" s="542"/>
      <c r="AA633" s="767"/>
      <c r="AB633" s="169">
        <f>IF($B$632="Лікар-педіатр",AB635*AG633,IF($B$632="Лікар-терапевт","х",IF($B$632="Лікар загальної практики - сімейний лікар",AB635*AG633,0)))</f>
        <v>0</v>
      </c>
      <c r="AC633" s="169">
        <f>IF($B$632="Лікар-педіатр",AC635*AG633,IF($B$632="Лікар-терапевт","х",IF($B$632="Лікар загальної практики - сімейний лікар",AC635*AG633,0)))</f>
        <v>0</v>
      </c>
      <c r="AD633" s="169">
        <f>IF($B$632="Лікар-педіатр","x",IF($B$632="Лікар-терапевт",AD635*AG633,IF($B$632="Лікар загальної практики - сімейний лікар",AD635*AG633,0)))</f>
        <v>0</v>
      </c>
      <c r="AE633" s="169">
        <f>IF($B$632="Лікар-педіатр","x",IF($B$632="Лікар-терапевт",AE635*AG633,IF($B$632="Лікар загальної практики - сімейний лікар",AE635*AG633,0)))</f>
        <v>0</v>
      </c>
      <c r="AF633" s="169">
        <f>IF($B$632="Лікар-педіатр","x",IF($B$632="Лікар-терапевт",AF635*AG633,IF($B$632="Лікар загальної практики - сімейний лікар",AF635*AG633,0)))</f>
        <v>0</v>
      </c>
      <c r="AG633" s="542"/>
      <c r="AH633" s="767"/>
      <c r="AI633" s="171"/>
      <c r="AJ633" s="771"/>
      <c r="AK633" s="774"/>
      <c r="AL633" s="774"/>
      <c r="AM633" s="761"/>
      <c r="AN633" s="779"/>
      <c r="AO633" s="779"/>
      <c r="AP633" s="779"/>
      <c r="AQ633" s="779"/>
      <c r="AR633" s="782"/>
    </row>
    <row r="634" spans="1:44" s="92" customFormat="1" ht="31.15" hidden="1" customHeight="1" x14ac:dyDescent="0.25">
      <c r="A634" s="213"/>
      <c r="B634" s="763"/>
      <c r="C634" s="764"/>
      <c r="D634" s="765"/>
      <c r="E634" s="765"/>
      <c r="F634" s="214" t="s">
        <v>424</v>
      </c>
      <c r="G634" s="172">
        <f>IF(B632="Лікар загальної практики - сімейний лікар"," ",IF(B632="Лікар-педіатр"," ",IF(B632="Лікар-терапевт","х",0)))</f>
        <v>0</v>
      </c>
      <c r="H634" s="172">
        <f>IF(B632="Лікар загальної практики - сімейний лікар"," ",IF(B632="Лікар-педіатр"," ",IF(B632="Лікар-терапевт","х",0)))</f>
        <v>0</v>
      </c>
      <c r="I634" s="172">
        <f>IF(B632="Лікар загальної практики - сімейний лікар"," ",IF(B632="Лікар-педіатр","х",IF(B632="Лікар-терапевт"," ",0)))</f>
        <v>0</v>
      </c>
      <c r="J634" s="172">
        <f>IF(B632="Лікар загальної практики - сімейний лікар"," ",IF(B632="Лікар-педіатр","х",IF(B632="Лікар-терапевт"," ",0)))</f>
        <v>0</v>
      </c>
      <c r="K634" s="172">
        <f>IF(B632="Лікар загальної практики - сімейний лікар"," ",IF(B632="Лікар-педіатр","х",IF(B632="Лікар-терапевт"," ",0)))</f>
        <v>0</v>
      </c>
      <c r="L634" s="173">
        <f>SUM(G634:K634)</f>
        <v>0</v>
      </c>
      <c r="M634" s="767"/>
      <c r="N634" s="172">
        <f>IF(B632="Лікар загальної практики - сімейний лікар"," ",IF(B632="Лікар-педіатр"," ",IF(B632="Лікар-терапевт","х",0)))</f>
        <v>0</v>
      </c>
      <c r="O634" s="172">
        <f>IF(B632="Лікар загальної практики - сімейний лікар"," ",IF(B632="Лікар-педіатр"," ",IF(B632="Лікар-терапевт","х",0)))</f>
        <v>0</v>
      </c>
      <c r="P634" s="172">
        <f>IF(B632="Лікар загальної практики - сімейний лікар"," ",IF(B632="Лікар-педіатр","х",IF(B632="Лікар-терапевт"," ",0)))</f>
        <v>0</v>
      </c>
      <c r="Q634" s="172">
        <f>IF(B632="Лікар загальної практики - сімейний лікар"," ",IF(B632="Лікар-педіатр","х",IF(B632="Лікар-терапевт"," ",0)))</f>
        <v>0</v>
      </c>
      <c r="R634" s="172">
        <f>IF(B632="Лікар загальної практики - сімейний лікар"," ",IF(B632="Лікар-педіатр","х",IF(B632="Лікар-терапевт"," ",0)))</f>
        <v>0</v>
      </c>
      <c r="S634" s="173">
        <f>SUM(N634:R634)</f>
        <v>0</v>
      </c>
      <c r="T634" s="767"/>
      <c r="U634" s="172">
        <f>IF(B632="Лікар загальної практики - сімейний лікар"," ",IF(B632="Лікар-педіатр"," ",IF(B632="Лікар-терапевт","х",0)))</f>
        <v>0</v>
      </c>
      <c r="V634" s="172">
        <f>IF(B632="Лікар загальної практики - сімейний лікар"," ",IF(B632="Лікар-педіатр"," ",IF(B632="Лікар-терапевт","х",0)))</f>
        <v>0</v>
      </c>
      <c r="W634" s="172">
        <f>IF(B632="Лікар загальної практики - сімейний лікар"," ",IF(B632="Лікар-педіатр","х",IF(B632="Лікар-терапевт"," ",0)))</f>
        <v>0</v>
      </c>
      <c r="X634" s="172">
        <f>IF(B632="Лікар загальної практики - сімейний лікар"," ",IF(B632="Лікар-педіатр","х",IF(B632="Лікар-терапевт"," ",0)))</f>
        <v>0</v>
      </c>
      <c r="Y634" s="172">
        <f>IF(B632="Лікар загальної практики - сімейний лікар"," ",IF(B632="Лікар-педіатр","х",IF(B632="Лікар-терапевт"," ",0)))</f>
        <v>0</v>
      </c>
      <c r="Z634" s="173">
        <f>SUM(U634:Y634)</f>
        <v>0</v>
      </c>
      <c r="AA634" s="767"/>
      <c r="AB634" s="172">
        <f>IF(B632="Лікар загальної практики - сімейний лікар"," ",IF(B632="Лікар-педіатр"," ",IF(B632="Лікар-терапевт","х",0)))</f>
        <v>0</v>
      </c>
      <c r="AC634" s="172">
        <f>IF(B632="Лікар загальної практики - сімейний лікар"," ",IF(B632="Лікар-педіатр"," ",IF(B632="Лікар-терапевт","х",0)))</f>
        <v>0</v>
      </c>
      <c r="AD634" s="172">
        <f>IF(B632="Лікар загальної практики - сімейний лікар"," ",IF(B632="Лікар-педіатр","х",IF(B632="Лікар-терапевт"," ",0)))</f>
        <v>0</v>
      </c>
      <c r="AE634" s="172">
        <f>IF(B632="Лікар загальної практики - сімейний лікар"," ",IF(B632="Лікар-педіатр","х",IF(B632="Лікар-терапевт"," ",0)))</f>
        <v>0</v>
      </c>
      <c r="AF634" s="172">
        <f>IF(B632="Лікар загальної практики - сімейний лікар"," ",IF(B632="Лікар-педіатр","х",IF(B632="Лікар-терапевт"," ",0)))</f>
        <v>0</v>
      </c>
      <c r="AG634" s="173">
        <f>SUM(AB634:AF634)</f>
        <v>0</v>
      </c>
      <c r="AH634" s="767"/>
      <c r="AI634" s="215"/>
      <c r="AJ634" s="771"/>
      <c r="AK634" s="774"/>
      <c r="AL634" s="774"/>
      <c r="AM634" s="761"/>
      <c r="AN634" s="779"/>
      <c r="AO634" s="779"/>
      <c r="AP634" s="779"/>
      <c r="AQ634" s="779"/>
      <c r="AR634" s="782"/>
    </row>
    <row r="635" spans="1:44" s="52" customFormat="1" ht="31.9" hidden="1" customHeight="1" thickBot="1" x14ac:dyDescent="0.3">
      <c r="A635" s="170"/>
      <c r="B635" s="763"/>
      <c r="C635" s="764"/>
      <c r="D635" s="765"/>
      <c r="E635" s="765"/>
      <c r="F635" s="209" t="s">
        <v>161</v>
      </c>
      <c r="G635" s="176">
        <f>IF($B$632="Лікар-педіатр",G634/L634,IF($B$632="Лікар-терапевт","х",IF($B$632="Лікар загальної практики - сімейний лікар",G634/L634,0)))</f>
        <v>0</v>
      </c>
      <c r="H635" s="176">
        <f>IF($B$632="Лікар-педіатр",H634/L634,IF($B$632="Лікар-терапевт","х",IF($B$632="Лікар загальної практики - сімейний лікар",H634/L634,0)))</f>
        <v>0</v>
      </c>
      <c r="I635" s="176">
        <f>IF($B$632="Лікар-педіатр","x",IF($B$632="Лікар-терапевт",I634/L634,IF($B$632="Лікар загальної практики - сімейний лікар",I634/L634,0)))</f>
        <v>0</v>
      </c>
      <c r="J635" s="176">
        <f>IF($B$632="Лікар-педіатр","x",IF($B$632="Лікар-терапевт",J634/L634,IF($B$632="Лікар загальної практики - сімейний лікар",J634/L634,0)))</f>
        <v>0</v>
      </c>
      <c r="K635" s="176">
        <f>IF($B$632="Лікар-педіатр","x",IF($B$632="Лікар-терапевт",K634/L634,IF($B$632="Лікар загальної практики - сімейний лікар",K634/L634,0)))</f>
        <v>0</v>
      </c>
      <c r="L635" s="176">
        <f>SUM(G635:K635)</f>
        <v>0</v>
      </c>
      <c r="M635" s="767"/>
      <c r="N635" s="176">
        <f>IF($B$632="Лікар-педіатр",N634/S634,IF($B$632="Лікар-терапевт","х",IF($B$632="Лікар загальної практики - сімейний лікар",N634/S634,0)))</f>
        <v>0</v>
      </c>
      <c r="O635" s="176">
        <f>IF($B$632="Лікар-педіатр",O634/S634,IF($B$632="Лікар-терапевт","х",IF($B$632="Лікар загальної практики - сімейний лікар",O634/S634,0)))</f>
        <v>0</v>
      </c>
      <c r="P635" s="176">
        <f>IF($B$632="Лікар-педіатр","x",IF($B$632="Лікар-терапевт",P634/S634,IF($B$632="Лікар загальної практики - сімейний лікар",P634/S634,0)))</f>
        <v>0</v>
      </c>
      <c r="Q635" s="176">
        <f>IF($B$632="Лікар-педіатр","x",IF($B$632="Лікар-терапевт",Q634/S634,IF($B$632="Лікар загальної практики - сімейний лікар",Q634/S634,0)))</f>
        <v>0</v>
      </c>
      <c r="R635" s="176">
        <f>IF($B$632="Лікар-педіатр","x",IF($B$632="Лікар-терапевт",R634/S634,IF($B$632="Лікар загальної практики - сімейний лікар",R634/S634,0)))</f>
        <v>0</v>
      </c>
      <c r="S635" s="176">
        <f>SUM(N635:R635)</f>
        <v>0</v>
      </c>
      <c r="T635" s="767"/>
      <c r="U635" s="176">
        <f>IF($B$632="Лікар-педіатр",U634/Z634,IF($B$632="Лікар-терапевт","х",IF($B$632="Лікар загальної практики - сімейний лікар",U634/Z634,0)))</f>
        <v>0</v>
      </c>
      <c r="V635" s="176">
        <f>IF($B$632="Лікар-педіатр",V634/Z634,IF($B$632="Лікар-терапевт","х",IF($B$632="Лікар загальної практики - сімейний лікар",V634/Z634,0)))</f>
        <v>0</v>
      </c>
      <c r="W635" s="176">
        <f>IF($B$632="Лікар-педіатр","x",IF($B$632="Лікар-терапевт",W634/Z634,IF($B$632="Лікар загальної практики - сімейний лікар",W634/Z634,0)))</f>
        <v>0</v>
      </c>
      <c r="X635" s="176">
        <f>IF($B$632="Лікар-педіатр","x",IF($B$632="Лікар-терапевт",X634/Z634,IF($B$632="Лікар загальної практики - сімейний лікар",X634/Z634,0)))</f>
        <v>0</v>
      </c>
      <c r="Y635" s="176">
        <f>IF($B$632="Лікар-педіатр","x",IF($B$632="Лікар-терапевт",Y634/Z634,IF($B$632="Лікар загальної практики - сімейний лікар",Y634/Z634,0)))</f>
        <v>0</v>
      </c>
      <c r="Z635" s="176">
        <f>SUM(U635:Y635)</f>
        <v>0</v>
      </c>
      <c r="AA635" s="767"/>
      <c r="AB635" s="176">
        <f>IF($B$632="Лікар-педіатр",AB634/AG634,IF($B$632="Лікар-терапевт","х",IF($B$632="Лікар загальної практики - сімейний лікар",AB634/AG634,0)))</f>
        <v>0</v>
      </c>
      <c r="AC635" s="176">
        <f>IF($B$632="Лікар-педіатр",AC634/AG634,IF($B$632="Лікар-терапевт","х",IF($B$632="Лікар загальної практики - сімейний лікар",AC634/AG634,0)))</f>
        <v>0</v>
      </c>
      <c r="AD635" s="176">
        <f>IF($B$632="Лікар-педіатр","x",IF($B$632="Лікар-терапевт",AD634/AG634,IF($B$632="Лікар загальної практики - сімейний лікар",AD634/AG634,0)))</f>
        <v>0</v>
      </c>
      <c r="AE635" s="176">
        <f>IF($B$632="Лікар-педіатр","x",IF($B$632="Лікар-терапевт",AE634/AG634,IF($B$632="Лікар загальної практики - сімейний лікар",AE634/AG634,0)))</f>
        <v>0</v>
      </c>
      <c r="AF635" s="176">
        <f>IF($B$632="Лікар-педіатр","x",IF($B$632="Лікар-терапевт",AF634/AG634,IF($B$632="Лікар загальної практики - сімейний лікар",AF634/AG634,0)))</f>
        <v>0</v>
      </c>
      <c r="AG635" s="176">
        <f>SUM(AB635:AF635)</f>
        <v>0</v>
      </c>
      <c r="AH635" s="767"/>
      <c r="AI635" s="174"/>
      <c r="AJ635" s="771"/>
      <c r="AK635" s="774"/>
      <c r="AL635" s="774"/>
      <c r="AM635" s="761"/>
      <c r="AN635" s="779"/>
      <c r="AO635" s="779"/>
      <c r="AP635" s="779"/>
      <c r="AQ635" s="779"/>
      <c r="AR635" s="782"/>
    </row>
    <row r="636" spans="1:44" s="52" customFormat="1" ht="45" hidden="1" customHeight="1" thickBot="1" x14ac:dyDescent="0.3">
      <c r="A636" s="170"/>
      <c r="B636" s="763"/>
      <c r="C636" s="764"/>
      <c r="D636" s="765"/>
      <c r="E636" s="766"/>
      <c r="F636" s="177" t="s">
        <v>425</v>
      </c>
      <c r="G636" s="178">
        <f>IF($B$632="Лікар загальної практики - сімейний лікар",AVERAGE(G632:G634),IF($B$632="Лікар-педіатр",AVERAGE(G632:G634),IF($B$632="Лікар-терапевт","х",0)))</f>
        <v>0</v>
      </c>
      <c r="H636" s="178">
        <f>IF($B$632="Лікар загальної практики - сімейний лікар",AVERAGE(H632:H634),IF($B$632="Лікар-педіатр",AVERAGE(H632:H634),IF($B$632="Лікар-терапевт","х",0)))</f>
        <v>0</v>
      </c>
      <c r="I636" s="178">
        <f>IF($B$632="Лікар загальної практики - сімейний лікар",AVERAGE(I632:I634),IF($B$632="Лікар-педіатр","x",IF($B$632="Лікар-терапевт",AVERAGE(I632:I634),0)))</f>
        <v>0</v>
      </c>
      <c r="J636" s="178">
        <f>IF($B$632="Лікар загальної практики - сімейний лікар",AVERAGE(J632:J634),IF($B$632="Лікар-педіатр","x",IF($B$632="Лікар-терапевт",AVERAGE(J632:J634),0)))</f>
        <v>0</v>
      </c>
      <c r="K636" s="178">
        <f>IF($B$632="Лікар загальної практики - сімейний лікар",AVERAGE(K632:K634),IF($B$632="Лікар-педіатр","x",IF($B$632="Лікар-терапевт",AVERAGE(K632:K634),0)))</f>
        <v>0</v>
      </c>
      <c r="L636" s="179">
        <f>SUM(G636:K636)</f>
        <v>0</v>
      </c>
      <c r="M636" s="768"/>
      <c r="N636" s="178">
        <f>IF($B$632="Лікар загальної практики - сімейний лікар",AVERAGE(N632:N634),IF($B$632="Лікар-педіатр",AVERAGE(N632:N634),IF($B$632="Лікар-терапевт","х",0)))</f>
        <v>0</v>
      </c>
      <c r="O636" s="178">
        <f>IF($B$632="Лікар загальної практики - сімейний лікар",AVERAGE(O632:O634),IF($B$632="Лікар-педіатр",AVERAGE(O632:O634),IF($B$632="Лікар-терапевт","х",0)))</f>
        <v>0</v>
      </c>
      <c r="P636" s="178">
        <f>IF($B$632="Лікар загальної практики - сімейний лікар",AVERAGE(P632:P634),IF($B$632="Лікар-педіатр","x",IF($B$632="Лікар-терапевт",AVERAGE(P632:P634),0)))</f>
        <v>0</v>
      </c>
      <c r="Q636" s="178">
        <f>IF($B$632="Лікар загальної практики - сімейний лікар",AVERAGE(Q632:Q634),IF($B$632="Лікар-педіатр","x",IF($B$632="Лікар-терапевт",AVERAGE(Q632:Q634),0)))</f>
        <v>0</v>
      </c>
      <c r="R636" s="178">
        <f>IF($B$632="Лікар загальної практики - сімейний лікар",AVERAGE(R632:R634),IF($B$632="Лікар-педіатр","x",IF($B$632="Лікар-терапевт",AVERAGE(R632:R634),0)))</f>
        <v>0</v>
      </c>
      <c r="S636" s="179">
        <f>SUM(N636:R636)</f>
        <v>0</v>
      </c>
      <c r="T636" s="768"/>
      <c r="U636" s="178">
        <f>IF($B$632="Лікар загальної практики - сімейний лікар",AVERAGE(U632:U634),IF($B$632="Лікар-педіатр",AVERAGE(U632:U634),IF($B$632="Лікар-терапевт","х",0)))</f>
        <v>0</v>
      </c>
      <c r="V636" s="178">
        <f>IF($B$632="Лікар загальної практики - сімейний лікар",AVERAGE(V632:V634),IF($B$632="Лікар-педіатр",AVERAGE(V632:V634),IF($B$632="Лікар-терапевт","х",0)))</f>
        <v>0</v>
      </c>
      <c r="W636" s="178">
        <f>IF($B$632="Лікар загальної практики - сімейний лікар",AVERAGE(W632:W634),IF($B$632="Лікар-педіатр","x",IF($B$632="Лікар-терапевт",AVERAGE(W632:W634),0)))</f>
        <v>0</v>
      </c>
      <c r="X636" s="178">
        <f>IF($B$632="Лікар загальної практики - сімейний лікар",AVERAGE(X632:X634),IF($B$632="Лікар-педіатр","x",IF($B$632="Лікар-терапевт",AVERAGE(X632:X634),0)))</f>
        <v>0</v>
      </c>
      <c r="Y636" s="178">
        <f>IF($B$632="Лікар загальної практики - сімейний лікар",AVERAGE(Y632:Y634),IF($B$632="Лікар-педіатр","x",IF($B$632="Лікар-терапевт",AVERAGE(Y632:Y634),0)))</f>
        <v>0</v>
      </c>
      <c r="Z636" s="179">
        <f>SUM(U636:Y636)</f>
        <v>0</v>
      </c>
      <c r="AA636" s="768"/>
      <c r="AB636" s="178">
        <f>IF($B$632="Лікар загальної практики - сімейний лікар",AVERAGE(AB632:AB634),IF($B$632="Лікар-педіатр",AVERAGE(AB632:AB634),IF($B$632="Лікар-терапевт","х",0)))</f>
        <v>0</v>
      </c>
      <c r="AC636" s="178">
        <f>IF($B$632="Лікар загальної практики - сімейний лікар",AVERAGE(AC632:AC634),IF($B$632="Лікар-педіатр",AVERAGE(AC632:AC634),IF($B$632="Лікар-терапевт","х",0)))</f>
        <v>0</v>
      </c>
      <c r="AD636" s="178">
        <f>IF($B$632="Лікар загальної практики - сімейний лікар",AVERAGE(AD632:AD634),IF($B$632="Лікар-педіатр","x",IF($B$632="Лікар-терапевт",AVERAGE(AD632:AD634),0)))</f>
        <v>0</v>
      </c>
      <c r="AE636" s="178">
        <f>IF($B$632="Лікар загальної практики - сімейний лікар",AVERAGE(AE632:AE634),IF($B$632="Лікар-педіатр","x",IF($B$632="Лікар-терапевт",AVERAGE(AE632:AE634),0)))</f>
        <v>0</v>
      </c>
      <c r="AF636" s="178">
        <f>IF($B$632="Лікар загальної практики - сімейний лікар",AVERAGE(AF632:AF634),IF($B$632="Лікар-педіатр","x",IF($B$632="Лікар-терапевт",AVERAGE(AF632:AF634),0)))</f>
        <v>0</v>
      </c>
      <c r="AG636" s="179">
        <f>SUM(AB636:AF636)</f>
        <v>0</v>
      </c>
      <c r="AH636" s="769"/>
      <c r="AI636" s="174"/>
      <c r="AJ636" s="771"/>
      <c r="AK636" s="774"/>
      <c r="AL636" s="774"/>
      <c r="AM636" s="762"/>
      <c r="AN636" s="780"/>
      <c r="AO636" s="780"/>
      <c r="AP636" s="780"/>
      <c r="AQ636" s="780"/>
      <c r="AR636" s="783"/>
    </row>
    <row r="637" spans="1:44" s="52" customFormat="1" ht="40.5" hidden="1" x14ac:dyDescent="0.25">
      <c r="A637" s="170"/>
      <c r="B637" s="763"/>
      <c r="C637" s="764"/>
      <c r="D637" s="765"/>
      <c r="E637" s="765"/>
      <c r="F637" s="210" t="str">
        <f>IF(B632="Лікар-педіатр",Законод!$C$17,IF(B632="Лікар загальної практики - сімейний лікар",Законод!$C$21,IF(B632="Лікар-терапевт",Законод!$C$25,"х")))</f>
        <v>х</v>
      </c>
      <c r="G637" s="181">
        <f>IF($B$632="Лікар загальної практики - сімейний лікар",IF(L636&lt;=Законод!$C$22,G636,Законод!$C$22*'01_Доходи'!G635),IF($B$632="Лікар-педіатр",IF(L636&lt;=Законод!$C$18,G636,Законод!$C$18*'01_Доходи'!G635),IF($B$632="Лікар-терапевт","x",0)))</f>
        <v>0</v>
      </c>
      <c r="H637" s="181">
        <f>IF($B$632="Лікар загальної практики - сімейний лікар",IF(L636&lt;=Законод!$C$22,H636,Законод!$C$22*'01_Доходи'!H635),IF($B$632="Лікар-педіатр",IF(L636&lt;=Законод!$C$18,H636,Законод!$C$18*'01_Доходи'!H635),IF($B$632="Лікар-терапевт","x",0)))</f>
        <v>0</v>
      </c>
      <c r="I637" s="181">
        <f>IF($B$632="Лікар загальної практики - сімейний лікар",IF(L636&lt;=Законод!$C$22,I636,Законод!$C$22*'01_Доходи'!I635),IF($B$632="Лікар-педіатр","x",IF($B$632="Лікар-терапевт",IF(L636&lt;=Законод!$C$26,I636,Законод!$C$26*'01_Доходи'!I635),0)))</f>
        <v>0</v>
      </c>
      <c r="J637" s="181">
        <f>IF($B$632="Лікар загальної практики - сімейний лікар",IF(L636&lt;=Законод!$C$22,J636,Законод!$C$22*'01_Доходи'!J635),IF($B$632="Лікар-педіатр","x",IF($B$632="Лікар-терапевт",IF(L636&lt;=Законод!$C$26,J636,Законод!$C$26*'01_Доходи'!J635),0)))</f>
        <v>0</v>
      </c>
      <c r="K637" s="181">
        <f>IF($B$632="Лікар загальної практики - сімейний лікар",IF(L636&lt;=Законод!$C$22,K636,Законод!$C$22*'01_Доходи'!K635),IF($B$632="Лікар-педіатр","x",IF($B$632="Лікар-терапевт",IF(L636&lt;=Законод!$C$26,K636,Законод!$C$26*'01_Доходи'!K635),0)))</f>
        <v>0</v>
      </c>
      <c r="L637" s="182">
        <f>SUM(G637:K637)</f>
        <v>0</v>
      </c>
      <c r="M637" s="767"/>
      <c r="N637" s="181">
        <f>IF($B$632="Лікар загальної практики - сімейний лікар",IF(S636&lt;=Законод!$C$22,N636,Законод!$C$22*'01_Доходи'!N635),IF($B$632="Лікар-педіатр",IF(S636&lt;=Законод!$C$18,N636,Законод!$C$18*'01_Доходи'!N635),IF($B$632="Лікар-терапевт","x",0)))</f>
        <v>0</v>
      </c>
      <c r="O637" s="181">
        <f>IF($B$632="Лікар загальної практики - сімейний лікар",IF(S636&lt;=Законод!$C$22,O636,Законод!$C$22*'01_Доходи'!O635),IF($B$632="Лікар-педіатр",IF(S636&lt;=Законод!$C$18,O636,Законод!$C$18*'01_Доходи'!O635),IF($B$632="Лікар-терапевт","x",0)))</f>
        <v>0</v>
      </c>
      <c r="P637" s="181">
        <f>IF($B$632="Лікар загальної практики - сімейний лікар",IF(S636&lt;=Законод!$C$22,P636,Законод!$C$22*'01_Доходи'!P635),IF($B$632="Лікар-педіатр","x",IF($B$632="Лікар-терапевт",IF(S636&lt;=Законод!$C$26,P636,Законод!$C$26*'01_Доходи'!P635),0)))</f>
        <v>0</v>
      </c>
      <c r="Q637" s="181">
        <f>IF($B$632="Лікар загальної практики - сімейний лікар",IF(S636&lt;=Законод!$C$22,Q636,Законод!$C$22*'01_Доходи'!Q635),IF($B$632="Лікар-педіатр","x",IF($B$632="Лікар-терапевт",IF(S636&lt;=Законод!$C$26,Q636,Законод!$C$26*'01_Доходи'!Q635),0)))</f>
        <v>0</v>
      </c>
      <c r="R637" s="181">
        <f>IF($B$632="Лікар загальної практики - сімейний лікар",IF(S636&lt;=Законод!$C$22,R636,Законод!$C$22*'01_Доходи'!R635),IF($B$632="Лікар-педіатр","x",IF($B$632="Лікар-терапевт",IF(S636&lt;=Законод!$C$26,R636,Законод!$C$26*'01_Доходи'!R635),0)))</f>
        <v>0</v>
      </c>
      <c r="S637" s="182">
        <f>SUM(N637:R637)</f>
        <v>0</v>
      </c>
      <c r="T637" s="767"/>
      <c r="U637" s="181">
        <f>IF($B$632="Лікар загальної практики - сімейний лікар",IF(Z636&lt;=Законод!$C$22,U636,Законод!$C$22*'01_Доходи'!U635),IF($B$632="Лікар-педіатр",IF(Z636&lt;=Законод!$C$18,U636,Законод!$C$18*'01_Доходи'!U635),IF($B$632="Лікар-терапевт","x",0)))</f>
        <v>0</v>
      </c>
      <c r="V637" s="181">
        <f>IF($B$632="Лікар загальної практики - сімейний лікар",IF(Z636&lt;=Законод!$C$22,V636,Законод!$C$22*'01_Доходи'!V635),IF($B$632="Лікар-педіатр",IF(Z636&lt;=Законод!$C$18,V636,Законод!$C$18*'01_Доходи'!V635),IF($B$632="Лікар-терапевт","x",0)))</f>
        <v>0</v>
      </c>
      <c r="W637" s="181">
        <f>IF($B$632="Лікар загальної практики - сімейний лікар",IF(Z636&lt;=Законод!$C$22,W636,Законод!$C$22*'01_Доходи'!W635),IF($B$632="Лікар-педіатр","x",IF($B$632="Лікар-терапевт",IF(Z636&lt;=Законод!$C$26,W636,Законод!$C$26*'01_Доходи'!W635),0)))</f>
        <v>0</v>
      </c>
      <c r="X637" s="181">
        <f>IF($B$632="Лікар загальної практики - сімейний лікар",IF(Z636&lt;=Законод!$C$22,X636,Законод!$C$22*'01_Доходи'!X635),IF($B$632="Лікар-педіатр","x",IF($B$632="Лікар-терапевт",IF(Z636&lt;=Законод!$C$26,X636,Законод!$C$26*'01_Доходи'!X635),0)))</f>
        <v>0</v>
      </c>
      <c r="Y637" s="181">
        <f>IF($B$632="Лікар загальної практики - сімейний лікар",IF(Z636&lt;=Законод!$C$22,Y636,Законод!$C$22*'01_Доходи'!Y635),IF($B$632="Лікар-педіатр","x",IF($B$632="Лікар-терапевт",IF(Z636&lt;=Законод!$C$26,Y636,Законод!$C$26*'01_Доходи'!Y635),0)))</f>
        <v>0</v>
      </c>
      <c r="Z637" s="182">
        <f>SUM(U637:Y637)</f>
        <v>0</v>
      </c>
      <c r="AA637" s="767"/>
      <c r="AB637" s="181">
        <f>IF($B$632="Лікар загальної практики - сімейний лікар",IF(AG636&lt;=Законод!$C$22,AB636,Законод!$C$22*'01_Доходи'!AB635),IF($B$632="Лікар-педіатр",IF(AG636&lt;=Законод!$C$18,AB636,Законод!$C$18*'01_Доходи'!AB635),IF($B$632="Лікар-терапевт","x",0)))</f>
        <v>0</v>
      </c>
      <c r="AC637" s="181">
        <f>IF($B$632="Лікар загальної практики - сімейний лікар",IF(AG636&lt;=Законод!$C$22,AC636,Законод!$C$22*'01_Доходи'!AC635),IF($B$632="Лікар-педіатр",IF(AG636&lt;=Законод!$C$18,AC636,Законод!$C$18*'01_Доходи'!AC635),IF($B$632="Лікар-терапевт","x",0)))</f>
        <v>0</v>
      </c>
      <c r="AD637" s="181">
        <f>IF($B$632="Лікар загальної практики - сімейний лікар",IF(AG636&lt;=Законод!$C$22,AD636,Законод!$C$22*'01_Доходи'!AD635),IF($B$632="Лікар-педіатр","x",IF($B$632="Лікар-терапевт",IF(AG636&lt;=Законод!$C$26,AD636,Законод!$C$26*'01_Доходи'!AD635),0)))</f>
        <v>0</v>
      </c>
      <c r="AE637" s="181">
        <f>IF($B$632="Лікар загальної практики - сімейний лікар",IF(AG636&lt;=Законод!$C$22,AE636,Законод!$C$22*'01_Доходи'!AE635),IF($B$632="Лікар-педіатр","x",IF($B$632="Лікар-терапевт",IF(AG636&lt;=Законод!$C$26,AE636,Законод!$C$26*'01_Доходи'!AE635),0)))</f>
        <v>0</v>
      </c>
      <c r="AF637" s="181">
        <f>IF($B$632="Лікар загальної практики - сімейний лікар",IF(AG636&lt;=Законод!$C$22,AF636,Законод!$C$22*'01_Доходи'!AF635),IF($B$632="Лікар-педіатр","x",IF($B$632="Лікар-терапевт",IF(AG636&lt;=Законод!$C$26,AF636,Законод!$C$26*'01_Доходи'!AF635),0)))</f>
        <v>0</v>
      </c>
      <c r="AG637" s="182">
        <f>SUM(AB637:AF637)</f>
        <v>0</v>
      </c>
      <c r="AH637" s="767"/>
      <c r="AI637" s="174"/>
      <c r="AJ637" s="771"/>
      <c r="AK637" s="774"/>
      <c r="AL637" s="774"/>
      <c r="AM637" s="318" t="s">
        <v>186</v>
      </c>
      <c r="AN637" s="183">
        <f>IF(B632="Лікар загальної практики - сімейний лікар",G637*Законод!$C$11+'01_Доходи'!H637*Законод!$D$11+'01_Доходи'!I637*Законод!$E$11+'01_Доходи'!J637*Законод!$F$11+'01_Доходи'!K637*Законод!$G$11,IF(B632="Лікар-педіатр",G637*Законод!$C$11+'01_Доходи'!H637*Законод!$D$11,IF(B632="Лікар-терапевт",'01_Доходи'!I637*Законод!$E$11+'01_Доходи'!J637*Законод!$F$11+'01_Доходи'!K637*Законод!$G$11,0)))</f>
        <v>0</v>
      </c>
      <c r="AO637" s="183">
        <f>IF(B632="Лікар загальної практики - сімейний лікар",N637*Законод!$C$11+'01_Доходи'!O637*Законод!$D$11+'01_Доходи'!P637*Законод!$E$11+'01_Доходи'!Q637*Законод!$F$11+'01_Доходи'!R637*Законод!$G$11,IF(B632="Лікар-педіатр",N637*Законод!$C$11+'01_Доходи'!O637*Законод!$D$11,IF(B632="Лікар-терапевт",'01_Доходи'!P637*Законод!$E$11+'01_Доходи'!Q637*Законод!$F$11+'01_Доходи'!R637*Законод!$G$11,0)))</f>
        <v>0</v>
      </c>
      <c r="AP637" s="183">
        <f>IF(B632="Лікар загальної практики - сімейний лікар",U637*Законод!$C$11+'01_Доходи'!V637*Законод!$D$11+'01_Доходи'!W637*Законод!$E$11+'01_Доходи'!X637*Законод!$F$11+'01_Доходи'!Y637*Законод!$G$11,IF(B632="Лікар-педіатр",U637*Законод!$C$11+'01_Доходи'!V637*Законод!$D$11,IF(B632="Лікар-терапевт",'01_Доходи'!W637*Законод!$E$11+'01_Доходи'!X637*Законод!$F$11+'01_Доходи'!Y637*Законод!$G$11,0)))</f>
        <v>0</v>
      </c>
      <c r="AQ637" s="183">
        <f>IF(B632="Лікар загальної практики - сімейний лікар",AB637*Законод!$C$11+'01_Доходи'!AC637*Законод!$D$11+'01_Доходи'!AD637*Законод!$E$11+'01_Доходи'!AE637*Законод!$F$11+'01_Доходи'!AF637*Законод!$G$11,IF(B632="Лікар-педіатр",AB637*Законод!$C$11+'01_Доходи'!AC637*Законод!$D$11,IF(B632="Лікар-терапевт",'01_Доходи'!AD637*Законод!$E$11+'01_Доходи'!AE637*Законод!$F$11+'01_Доходи'!AF637*Законод!$G$11,0)))</f>
        <v>0</v>
      </c>
      <c r="AR637" s="184">
        <f>SUM(AN637:AQ637)</f>
        <v>0</v>
      </c>
    </row>
    <row r="638" spans="1:44" s="52" customFormat="1" ht="31.9" hidden="1" customHeight="1" x14ac:dyDescent="0.25">
      <c r="A638" s="170"/>
      <c r="B638" s="763"/>
      <c r="C638" s="764"/>
      <c r="D638" s="765"/>
      <c r="E638" s="765"/>
      <c r="F638" s="211" t="str">
        <f>IF(B632="Лікар-педіатр",Законод!$E$17,IF(B632="Лікар загальної практики - сімейний лікар",Законод!$E$21,IF(B632="Лікар-терапевт",Законод!$E$25,"х")))</f>
        <v>х</v>
      </c>
      <c r="G638" s="776" t="s">
        <v>158</v>
      </c>
      <c r="H638" s="776"/>
      <c r="I638" s="776"/>
      <c r="J638" s="776"/>
      <c r="K638" s="776"/>
      <c r="L638" s="169">
        <f>IF($B$632="Лікар загальної практики - сімейний лікар",IF(L636&lt;Законод!$C$22,0,(IF(AND(L636&gt;=Законод!$E$22,L636&lt;=Законод!$E$23),L636-Законод!$C$22,IF('01_Доходи'!L636&gt;=Законод!$F$22,Законод!$E$24,0)))),IF($B$632="Лікар-педіатр",IF(L636&lt;Законод!$C$18,0,(IF(AND(L636&gt;=Законод!$E$18,L636&lt;=Законод!$E$19),L636-Законод!$C$18,IF('01_Доходи'!L636&gt;=Законод!$F$18,Законод!$E$20,0)))),IF($B$632="Лікар-терапевт",IF(L636&lt;Законод!$C$26,0,(IF(AND(L636&gt;=Законод!$E$26,L636&lt;=Законод!$E$27),L636-Законод!$C$26,IF('01_Доходи'!L636&gt;=Законод!$F$26,Законод!$E$28,0)))),0)))</f>
        <v>0</v>
      </c>
      <c r="M638" s="767"/>
      <c r="N638" s="776" t="s">
        <v>158</v>
      </c>
      <c r="O638" s="776"/>
      <c r="P638" s="776"/>
      <c r="Q638" s="776"/>
      <c r="R638" s="776"/>
      <c r="S638" s="169">
        <f>IF($B$632="Лікар загальної практики - сімейний лікар",IF(S636&lt;Законод!$C$22,0,(IF(AND(S636&gt;=Законод!$E$22,S636&lt;=Законод!$E$23),S636-Законод!$C$22,IF('01_Доходи'!S636&gt;=Законод!$F$22,Законод!$E$24,0)))),IF($B$632="Лікар-педіатр",IF(S636&lt;Законод!$C$18,0,(IF(AND(S636&gt;=Законод!$E$18,S636&lt;=Законод!$E$19),S636-Законод!$C$18,IF('01_Доходи'!S636&gt;=Законод!$F$18,Законод!$E$20,0)))),IF($B$632="Лікар-терапевт",IF(S636&lt;Законод!$C$26,0,(IF(AND(S636&gt;=Законод!$E$26,S636&lt;=Законод!$E$27),S636-Законод!$C$26,IF('01_Доходи'!S636&gt;=Законод!$F$26,Законод!$E$28,0)))),0)))</f>
        <v>0</v>
      </c>
      <c r="T638" s="767"/>
      <c r="U638" s="776" t="s">
        <v>158</v>
      </c>
      <c r="V638" s="776"/>
      <c r="W638" s="776"/>
      <c r="X638" s="776"/>
      <c r="Y638" s="776"/>
      <c r="Z638" s="169">
        <f>IF($B$632="Лікар загальної практики - сімейний лікар",IF(Z636&lt;Законод!$C$22,0,(IF(AND(Z636&gt;=Законод!$E$22,Z636&lt;=Законод!$E$23),Z636-Законод!$C$22,IF('01_Доходи'!Z636&gt;=Законод!$F$22,Законод!$E$24,0)))),IF($B$632="Лікар-педіатр",IF(Z636&lt;Законод!$C$18,0,(IF(AND(Z636&gt;=Законод!$E$18,Z636&lt;=Законод!$E$19),Z636-Законод!$C$18,IF('01_Доходи'!Z636&gt;=Законод!$F$18,Законод!$E$20,0)))),IF($B$632="Лікар-терапевт",IF(Z636&lt;Законод!$C$26,0,(IF(AND(Z636&gt;=Законод!$E$26,Z636&lt;=Законод!$E$27),Z636-Законод!$C$26,IF('01_Доходи'!Z636&gt;=Законод!$F$26,Законод!$E$28,0)))),0)))</f>
        <v>0</v>
      </c>
      <c r="AA638" s="767"/>
      <c r="AB638" s="776" t="s">
        <v>158</v>
      </c>
      <c r="AC638" s="776"/>
      <c r="AD638" s="776"/>
      <c r="AE638" s="776"/>
      <c r="AF638" s="776"/>
      <c r="AG638" s="169">
        <f>IF($B$632="Лікар загальної практики - сімейний лікар",IF(AG636&lt;Законод!$C$22,0,(IF(AND(AG636&gt;=Законод!$E$22,AG636&lt;=Законод!$E$23),AG636-Законод!$C$22,IF('01_Доходи'!AG636&gt;=Законод!$F$22,Законод!$E$24,0)))),IF($B$632="Лікар-педіатр",IF(AG636&lt;Законод!$C$18,0,(IF(AND(AG636&gt;=Законод!$E$18,AG636&lt;=Законод!$E$19),AG636-Законод!$C$18,IF('01_Доходи'!AG636&gt;=Законод!$F$18,Законод!$E$20,0)))),IF($B$632="Лікар-терапевт",IF(AG636&lt;Законод!$C$26,0,(IF(AND(AG636&gt;=Законод!$E$26,AG636&lt;=Законод!$E$27),AG636-Законод!$C$26,IF('01_Доходи'!AG636&gt;=Законод!$F$26,Законод!$E$28,0)))),0)))</f>
        <v>0</v>
      </c>
      <c r="AH638" s="767"/>
      <c r="AI638" s="174"/>
      <c r="AJ638" s="771"/>
      <c r="AK638" s="774"/>
      <c r="AL638" s="774"/>
      <c r="AM638" s="757" t="s">
        <v>187</v>
      </c>
      <c r="AN638" s="183">
        <f>IF(B632="Лікар загальної практики - сімейний лікар",L638*Законод!$C$9/4*Законод!$E$16,IF(B632="Лікар-педіатр",L638*Законод!$C$9/4*Законод!$E$16,IF(B632="Лікар-терапевт",L638*Законод!$C$9/4*Законод!$E$16,0)))</f>
        <v>0</v>
      </c>
      <c r="AO638" s="183">
        <f>IF(B632="Лікар загальної практики - сімейний лікар",S638*Законод!$C$9/4*Законод!$E$16,IF(B632="Лікар-педіатр",S638*Законод!$C$9/4*Законод!$E$16,IF(B632="Лікар-терапевт",S638*Законод!$C$9/4*Законод!$E$16,0)))</f>
        <v>0</v>
      </c>
      <c r="AP638" s="183">
        <f>IF(B632="Лікар загальної практики - сімейний лікар",Z638*Законод!$C$9/4*Законод!$E$16,IF(B632="Лікар-педіатр",Z638*Законод!$C$9/4*Законод!$E$16,IF(B632="Лікар-терапевт",Z638*Законод!$C$9/4*Законод!$E$16,0)))</f>
        <v>0</v>
      </c>
      <c r="AQ638" s="183">
        <f>IF(B632="Лікар загальної практики - сімейний лікар",AG638*Законод!$C$9/4*Законод!$E$16,IF(B632="Лікар-педіатр",AG638*Законод!$C$9/4*Законод!$E$16,IF(B632="Лікар-терапевт",AG638*Законод!$C$9/4*Законод!$E$16,0)))</f>
        <v>0</v>
      </c>
      <c r="AR638" s="184">
        <f>SUM(AN638:AQ638)</f>
        <v>0</v>
      </c>
    </row>
    <row r="639" spans="1:44" s="52" customFormat="1" ht="31.9" hidden="1" customHeight="1" x14ac:dyDescent="0.25">
      <c r="A639" s="170"/>
      <c r="B639" s="763"/>
      <c r="C639" s="764"/>
      <c r="D639" s="765"/>
      <c r="E639" s="765"/>
      <c r="F639" s="211" t="str">
        <f>IF(B632="Лікар-педіатр",Законод!$F$17,IF(B632="Лікар загальної практики - сімейний лікар",Законод!$F$21,IF(B632="Лікар-терапевт",Законод!$F$25,"х")))</f>
        <v>х</v>
      </c>
      <c r="G639" s="776" t="s">
        <v>158</v>
      </c>
      <c r="H639" s="776"/>
      <c r="I639" s="776"/>
      <c r="J639" s="776"/>
      <c r="K639" s="776"/>
      <c r="L639" s="169">
        <f>IF($B$632="Лікар загальної практики - сімейний лікар",IF(L636&lt;Законод!$C$22,0,(IF(AND(L636&gt;=Законод!$F$22,L636&lt;=Законод!$F$23),L636-Законод!$E$23,IF('01_Доходи'!L636&gt;=Законод!$G$22,Законод!$F$24,0)))),IF($B$632="Лікар-педіатр",IF(L636&lt;Законод!$C$18,0,(IF(AND(L636&gt;=Законод!$F$18,L636&lt;=Законод!$F$19),L636-Законод!$E$19,IF('01_Доходи'!L636&gt;=Законод!$G$18,Законод!$F$20,0)))),IF($B$632="Лікар-терапевт",IF(L636&lt;Законод!$C$26,0,(IF(AND(L636&gt;=Законод!$F$26,L636&lt;=Законод!$F$27),L636-Законод!$E$27,IF('01_Доходи'!L636&gt;=Законод!$G$26,Законод!$F$28,0)))),0)))</f>
        <v>0</v>
      </c>
      <c r="M639" s="767"/>
      <c r="N639" s="776" t="s">
        <v>158</v>
      </c>
      <c r="O639" s="776"/>
      <c r="P639" s="776"/>
      <c r="Q639" s="776"/>
      <c r="R639" s="776"/>
      <c r="S639" s="169">
        <f>IF($B$632="Лікар загальної практики - сімейний лікар",IF(S636&lt;Законод!$C$22,0,(IF(AND(S636&gt;=Законод!$F$22,S636&lt;=Законод!$F$23),S636-Законод!$E$23,IF('01_Доходи'!S636&gt;=Законод!$G$22,Законод!$F$24,0)))),IF($B$632="Лікар-педіатр",IF(S636&lt;Законод!$C$18,0,(IF(AND(S636&gt;=Законод!$F$18,S636&lt;=Законод!$F$19),S636-Законод!$E$19,IF('01_Доходи'!S636&gt;=Законод!$G$18,Законод!$F$20,0)))),IF($B$632="Лікар-терапевт",IF(S636&lt;Законод!$C$26,0,(IF(AND(S636&gt;=Законод!$F$26,S636&lt;=Законод!$F$27),S636-Законод!$E$27,IF('01_Доходи'!S636&gt;=Законод!$G$26,Законод!$F$28,0)))),0)))</f>
        <v>0</v>
      </c>
      <c r="T639" s="767"/>
      <c r="U639" s="776" t="s">
        <v>158</v>
      </c>
      <c r="V639" s="776"/>
      <c r="W639" s="776"/>
      <c r="X639" s="776"/>
      <c r="Y639" s="776"/>
      <c r="Z639" s="169">
        <f>IF($B$632="Лікар загальної практики - сімейний лікар",IF(Z636&lt;Законод!$C$22,0,(IF(AND(Z636&gt;=Законод!$F$22,Z636&lt;=Законод!$F$23),Z636-Законод!$E$23,IF('01_Доходи'!Z636&gt;=Законод!$G$22,Законод!$F$24,0)))),IF($B$632="Лікар-педіатр",IF(Z636&lt;Законод!$C$18,0,(IF(AND(Z636&gt;=Законод!$F$18,Z636&lt;=Законод!$F$19),Z636-Законод!$E$19,IF('01_Доходи'!Z636&gt;=Законод!$G$18,Законод!$F$20,0)))),IF($B$632="Лікар-терапевт",IF(Z636&lt;Законод!$C$26,0,(IF(AND(Z636&gt;=Законод!$F$26,Z636&lt;=Законод!$F$27),Z636-Законод!$E$27,IF('01_Доходи'!Z636&gt;=Законод!$G$26,Законод!$F$28,0)))),0)))</f>
        <v>0</v>
      </c>
      <c r="AA639" s="767"/>
      <c r="AB639" s="776" t="s">
        <v>158</v>
      </c>
      <c r="AC639" s="776"/>
      <c r="AD639" s="776"/>
      <c r="AE639" s="776"/>
      <c r="AF639" s="776"/>
      <c r="AG639" s="169">
        <f>IF($B$632="Лікар загальної практики - сімейний лікар",IF(AG636&lt;Законод!$C$22,0,(IF(AND(AG636&gt;=Законод!$F$22,AG636&lt;=Законод!$F$23),AG636-Законод!$E$23,IF('01_Доходи'!AG636&gt;=Законод!$G$22,Законод!$F$24,0)))),IF($B$632="Лікар-педіатр",IF(AG636&lt;Законод!$C$18,0,(IF(AND(AG636&gt;=Законод!$F$18,AG636&lt;=Законод!$F$19),AG636-Законод!$E$19,IF('01_Доходи'!AG636&gt;=Законод!$G$18,Законод!$F$20,0)))),IF($B$632="Лікар-терапевт",IF(AG636&lt;Законод!$C$26,0,(IF(AND(AG636&gt;=Законод!$F$26,AG636&lt;=Законод!$F$27),AG636-Законод!$E$27,IF('01_Доходи'!AG636&gt;=Законод!$G$26,Законод!$F$28,0)))),0)))</f>
        <v>0</v>
      </c>
      <c r="AH639" s="767"/>
      <c r="AI639" s="174"/>
      <c r="AJ639" s="771"/>
      <c r="AK639" s="774"/>
      <c r="AL639" s="774"/>
      <c r="AM639" s="758"/>
      <c r="AN639" s="183">
        <f>IF(B632="Лікар загальної практики - сімейний лікар",L639*Законод!$C$9/4*Законод!$F$16,IF(B632="Лікар-педіатр",L639*Законод!$C$9/4*Законод!$F$16,IF(B632="Лікар-терапевт",L639*Законод!$C$9/4*Законод!$F$16,0)))</f>
        <v>0</v>
      </c>
      <c r="AO639" s="183">
        <f>IF(B632="Лікар загальної практики - сімейний лікар",S639*Законод!$C$9/4*Законод!$F$16,IF(B632="Лікар-педіатр",S639*Законод!$C$9/4*Законод!$F$16,IF(B632="Лікар-терапевт",S639*Законод!$C$9/4*Законод!$F$16,0)))</f>
        <v>0</v>
      </c>
      <c r="AP639" s="183">
        <f>IF(B632="Лікар загальної практики - сімейний лікар",Z639*Законод!$C$9/4*Законод!$F$16,IF(B632="Лікар-педіатр",Z639*Законод!$C$9/4*Законод!$F$16,IF(B632="Лікар-терапевт",Z639*Законод!$C$9/4*Законод!$F$16,0)))</f>
        <v>0</v>
      </c>
      <c r="AQ639" s="183">
        <f>IF(B632="Лікар загальної практики - сімейний лікар",AG639*Законод!$C$9/4*Законод!$F$16,IF(B632="Лікар-педіатр",AG639*Законод!$C$9/4*Законод!$F$16,IF(B632="Лікар-терапевт",AG639*Законод!$C$9/4*Законод!$F$16,0)))</f>
        <v>0</v>
      </c>
      <c r="AR639" s="184">
        <f>SUM(AN639:AQ639)</f>
        <v>0</v>
      </c>
    </row>
    <row r="640" spans="1:44" s="52" customFormat="1" ht="31.9" hidden="1" customHeight="1" x14ac:dyDescent="0.25">
      <c r="A640" s="170"/>
      <c r="B640" s="763"/>
      <c r="C640" s="764"/>
      <c r="D640" s="765"/>
      <c r="E640" s="765"/>
      <c r="F640" s="211" t="str">
        <f>IF(B632="Лікар-педіатр",Законод!$G$17,IF(B632="Лікар загальної практики - сімейний лікар",Законод!$G$21,IF(B632="Лікар-терапевт",Законод!$G$25,"х")))</f>
        <v>х</v>
      </c>
      <c r="G640" s="776" t="s">
        <v>158</v>
      </c>
      <c r="H640" s="776"/>
      <c r="I640" s="776"/>
      <c r="J640" s="776"/>
      <c r="K640" s="776"/>
      <c r="L640" s="169">
        <f>IF($B$632="Лікар загальної практики - сімейний лікар",IF(L636&lt;Законод!$C$22,0,(IF(AND(L636&gt;=Законод!$G$22,L636&lt;=Законод!$G$23),L636-Законод!$F$23,IF('01_Доходи'!L636&gt;=Законод!$H$22,Законод!$G$24,0)))),IF($B$632="Лікар-педіатр",IF(L636&lt;Законод!$C$18,0,(IF(AND(L636&gt;=Законод!$G$18,L636&lt;=Законод!$G$19),L636-Законод!$F$19,IF('01_Доходи'!L636&gt;=Законод!$H$18,Законод!$G$20,0)))),IF($B$632="Лікар-терапевт",IF(L636&lt;Законод!$C$26,0,(IF(AND(L636&gt;=Законод!$G$26,L636&lt;=Законод!$G$27),L636-Законод!$F$27,IF('01_Доходи'!L636&gt;=Законод!$H$26,Законод!$G$28,0)))),0)))</f>
        <v>0</v>
      </c>
      <c r="M640" s="767"/>
      <c r="N640" s="776" t="s">
        <v>158</v>
      </c>
      <c r="O640" s="776"/>
      <c r="P640" s="776"/>
      <c r="Q640" s="776"/>
      <c r="R640" s="776"/>
      <c r="S640" s="169">
        <f>IF($B$632="Лікар загальної практики - сімейний лікар",IF(S636&lt;Законод!$C$22,0,(IF(AND(S636&gt;=Законод!$G$22,S636&lt;=Законод!$G$23),S636-Законод!$F$23,IF('01_Доходи'!S636&gt;=Законод!$H$22,Законод!$G$24,0)))),IF($B$632="Лікар-педіатр",IF(S636&lt;Законод!$C$18,0,(IF(AND(S636&gt;=Законод!$G$18,S636&lt;=Законод!$G$19),S636-Законод!$F$19,IF('01_Доходи'!S636&gt;=Законод!$H$18,Законод!$G$20,0)))),IF($B$632="Лікар-терапевт",IF(S636&lt;Законод!$C$26,0,(IF(AND(S636&gt;=Законод!$G$26,S636&lt;=Законод!$G$27),S636-Законод!$F$27,IF('01_Доходи'!S636&gt;=Законод!$H$26,Законод!$G$28,0)))),0)))</f>
        <v>0</v>
      </c>
      <c r="T640" s="767"/>
      <c r="U640" s="776" t="s">
        <v>158</v>
      </c>
      <c r="V640" s="776"/>
      <c r="W640" s="776"/>
      <c r="X640" s="776"/>
      <c r="Y640" s="776"/>
      <c r="Z640" s="169">
        <f>IF($B$632="Лікар загальної практики - сімейний лікар",IF(Z636&lt;Законод!$C$22,0,(IF(AND(Z636&gt;=Законод!$G$22,Z636&lt;=Законод!$G$23),Z636-Законод!$F$23,IF('01_Доходи'!Z636&gt;=Законод!$H$22,Законод!$G$24,0)))),IF($B$632="Лікар-педіатр",IF(Z636&lt;Законод!$C$18,0,(IF(AND(Z636&gt;=Законод!$G$18,Z636&lt;=Законод!$G$19),Z636-Законод!$F$19,IF('01_Доходи'!Z636&gt;=Законод!$H$18,Законод!$G$20,0)))),IF($B$632="Лікар-терапевт",IF(Z636&lt;Законод!$C$26,0,(IF(AND(Z636&gt;=Законод!$G$26,Z636&lt;=Законод!$G$27),Z636-Законод!$F$27,IF('01_Доходи'!Z636&gt;=Законод!$H$26,Законод!$G$28,0)))),0)))</f>
        <v>0</v>
      </c>
      <c r="AA640" s="767"/>
      <c r="AB640" s="776" t="s">
        <v>158</v>
      </c>
      <c r="AC640" s="776"/>
      <c r="AD640" s="776"/>
      <c r="AE640" s="776"/>
      <c r="AF640" s="776"/>
      <c r="AG640" s="169">
        <f>IF($B$632="Лікар загальної практики - сімейний лікар",IF(AG636&lt;Законод!$C$22,0,(IF(AND(AG636&gt;=Законод!$G$22,AG636&lt;=Законод!$G$23),AG636-Законод!$F$23,IF('01_Доходи'!AG636&gt;=Законод!$H$22,Законод!$G$24,0)))),IF($B$632="Лікар-педіатр",IF(AG636&lt;Законод!$C$18,0,(IF(AND(AG636&gt;=Законод!$G$18,AG636&lt;=Законод!$G$19),AG636-Законод!$F$19,IF('01_Доходи'!AG636&gt;=Законод!$H$18,Законод!$G$20,0)))),IF($B$632="Лікар-терапевт",IF(AG636&lt;Законод!$C$26,0,(IF(AND(AG636&gt;=Законод!$G$26,AG636&lt;=Законод!$G$27),AG636-Законод!$F$27,IF('01_Доходи'!AG636&gt;=Законод!$H$26,Законод!$G$28,0)))),0)))</f>
        <v>0</v>
      </c>
      <c r="AH640" s="767"/>
      <c r="AI640" s="174"/>
      <c r="AJ640" s="771"/>
      <c r="AK640" s="774"/>
      <c r="AL640" s="774"/>
      <c r="AM640" s="758"/>
      <c r="AN640" s="183">
        <f>IF(B632="Лікар загальної практики - сімейний лікар",L640*Законод!$C$9/4*Законод!$G$16,IF(B632="Лікар-педіатр",L640*Законод!$C$9/4*Законод!$G$16,IF(B632="Лікар-терапевт",L640*Законод!$C$9/4*Законод!$G$16,0)))</f>
        <v>0</v>
      </c>
      <c r="AO640" s="183">
        <f>IF(B632="Лікар загальної практики - сімейний лікар",S640*Законод!$C$9/4*Законод!$G$16,IF(B632="Лікар-педіатр",S640*Законод!$C$9/4*Законод!$G$16,IF(B632="Лікар-терапевт",S640*Законод!$C$9/4*Законод!$G$16,0)))</f>
        <v>0</v>
      </c>
      <c r="AP640" s="183">
        <f>IF(B632="Лікар загальної практики - сімейний лікар",Z640*Законод!$C$9/4*Законод!$G$16,IF(B632="Лікар-педіатр",Z640*Законод!$C$9/4*Законод!$G$16,IF(B632="Лікар-терапевт",Z640*Законод!$C$9/4*Законод!$G$16,0)))</f>
        <v>0</v>
      </c>
      <c r="AQ640" s="183">
        <f>IF(B632="Лікар загальної практики - сімейний лікар",AG640*Законод!$C$9/4*Законод!$G$16,IF(B632="Лікар-педіатр",AG640*Законод!$C$9/4*Законод!$G$16,IF(B632="Лікар-терапевт",AG640*Законод!$C$9/4*Законод!$G$16,0)))</f>
        <v>0</v>
      </c>
      <c r="AR640" s="184">
        <f t="shared" ref="AR640" si="120">SUM(AN640:AQ640)</f>
        <v>0</v>
      </c>
    </row>
    <row r="641" spans="1:44" s="52" customFormat="1" ht="31.9" hidden="1" customHeight="1" x14ac:dyDescent="0.25">
      <c r="A641" s="170"/>
      <c r="B641" s="763"/>
      <c r="C641" s="764"/>
      <c r="D641" s="765"/>
      <c r="E641" s="765"/>
      <c r="F641" s="211" t="str">
        <f>IF(B632="Лікар-педіатр",Законод!$H$17,IF(B632="Лікар загальної практики - сімейний лікар",Законод!$H$21,IF(B632="Лікар-терапевт",Законод!$H$25,"х")))</f>
        <v>х</v>
      </c>
      <c r="G641" s="776" t="s">
        <v>158</v>
      </c>
      <c r="H641" s="776"/>
      <c r="I641" s="776"/>
      <c r="J641" s="776"/>
      <c r="K641" s="776"/>
      <c r="L641" s="169">
        <f>IF($B$632="Лікар загальної практики - сімейний лікар",IF(L636&lt;Законод!$C$22,0,(IF(AND(L636&gt;=Законод!$H$22,L636&lt;=Законод!$H$23),L636-Законод!$G$23,IF('01_Доходи'!L636&gt;=Законод!$I$22,Законод!$H$24,0)))),IF($B$632="Лікар-педіатр",IF(L636&lt;Законод!$C$18,0,(IF(AND(L636&gt;=Законод!$H$18,L636&lt;=Законод!$H$19),L636-Законод!$G$19,IF('01_Доходи'!L636&gt;=Законод!$I$18,Законод!$H$20,0)))),IF($B$632="Лікар-терапевт",IF(L636&lt;Законод!$C$26,0,(IF(AND(L636&gt;=Законод!$H$26,L636&lt;=Законод!$H$27),L636-Законод!$G$27,IF(L636&gt;=Законод!$I$26,Законод!$H$28,0)))),0)))</f>
        <v>0</v>
      </c>
      <c r="M641" s="767"/>
      <c r="N641" s="776" t="s">
        <v>158</v>
      </c>
      <c r="O641" s="776"/>
      <c r="P641" s="776"/>
      <c r="Q641" s="776"/>
      <c r="R641" s="776"/>
      <c r="S641" s="169">
        <f>IF($B$632="Лікар загальної практики - сімейний лікар",IF(S636&lt;Законод!$C$22,0,(IF(AND(S636&gt;=Законод!$H$22,S636&lt;=Законод!$H$23),S636-Законод!$G$23,IF('01_Доходи'!S636&gt;=Законод!$I$22,Законод!$H$24,0)))),IF($B$632="Лікар-педіатр",IF(S636&lt;Законод!$C$18,0,(IF(AND(S636&gt;=Законод!$H$18,S636&lt;=Законод!$H$19),S636-Законод!$G$19,IF('01_Доходи'!S636&gt;=Законод!$I$18,Законод!$H$20,0)))),IF($B$632="Лікар-терапевт",IF(S636&lt;Законод!$C$26,0,(IF(AND(S636&gt;=Законод!$H$26,S636&lt;=Законод!$H$27),S636-Законод!$G$27,IF(S636&gt;=Законод!$I$26,Законод!$H$28,0)))),0)))</f>
        <v>0</v>
      </c>
      <c r="T641" s="767"/>
      <c r="U641" s="776" t="s">
        <v>158</v>
      </c>
      <c r="V641" s="776"/>
      <c r="W641" s="776"/>
      <c r="X641" s="776"/>
      <c r="Y641" s="776"/>
      <c r="Z641" s="169">
        <f>IF($B$632="Лікар загальної практики - сімейний лікар",IF(Z636&lt;Законод!$C$22,0,(IF(AND(Z636&gt;=Законод!$H$22,Z636&lt;=Законод!$H$23),Z636-Законод!$G$23,IF('01_Доходи'!Z636&gt;=Законод!$I$22,Законод!$H$24,0)))),IF($B$632="Лікар-педіатр",IF(Z636&lt;Законод!$C$18,0,(IF(AND(Z636&gt;=Законод!$H$18,Z636&lt;=Законод!$H$19),Z636-Законод!$G$19,IF('01_Доходи'!Z636&gt;=Законод!$I$18,Законод!$H$20,0)))),IF($B$632="Лікар-терапевт",IF(Z636&lt;Законод!$C$26,0,(IF(AND(Z636&gt;=Законод!$H$26,Z636&lt;=Законод!$H$27),Z636-Законод!$G$27,IF(Z636&gt;=Законод!$I$26,Законод!$H$28,0)))),0)))</f>
        <v>0</v>
      </c>
      <c r="AA641" s="767"/>
      <c r="AB641" s="776" t="s">
        <v>158</v>
      </c>
      <c r="AC641" s="776"/>
      <c r="AD641" s="776"/>
      <c r="AE641" s="776"/>
      <c r="AF641" s="776"/>
      <c r="AG641" s="169">
        <f>IF($B$632="Лікар загальної практики - сімейний лікар",IF(AG636&lt;Законод!$C$22,0,(IF(AND(AG636&gt;=Законод!$H$22,AG636&lt;=Законод!$H$23),AG636-Законод!$G$23,IF('01_Доходи'!AG636&gt;=Законод!$I$22,Законод!$H$24,0)))),IF($B$632="Лікар-педіатр",IF(AG636&lt;Законод!$C$18,0,(IF(AND(AG636&gt;=Законод!$H$18,AG636&lt;=Законод!$H$19),AG636-Законод!$G$19,IF('01_Доходи'!AG636&gt;=Законод!$I$18,Законод!$H$20,0)))),IF($B$632="Лікар-терапевт",IF(AG636&lt;Законод!$C$26,0,(IF(AND(AG636&gt;=Законод!$H$26,AG636&lt;=Законод!$H$27),AG636-Законод!$G$27,IF(AG636&gt;=Законод!$I$26,Законод!$H$28,0)))),0)))</f>
        <v>0</v>
      </c>
      <c r="AH641" s="767"/>
      <c r="AI641" s="174"/>
      <c r="AJ641" s="771"/>
      <c r="AK641" s="774"/>
      <c r="AL641" s="774"/>
      <c r="AM641" s="758"/>
      <c r="AN641" s="183">
        <f>IF(B632="Лікар загальної практики - сімейний лікар",L641*Законод!$C$9/4*Законод!$H$16,IF(B632="Лікар-педіатр",L641*Законод!$C$9/4*Законод!$H$16,IF(B632="Лікар-терапевт",L641*Законод!$C$9/4*Законод!$H$16,0)))</f>
        <v>0</v>
      </c>
      <c r="AO641" s="183">
        <f>IF(B632="Лікар загальної практики - сімейний лікар",S641*Законод!$C$9/4*Законод!$H$16,IF(B632="Лікар-педіатр",S641*Законод!$C$9/4*Законод!$H$16,IF(B632="Лікар-терапевт",S641*Законод!$C$9/4*Законод!$H$16,0)))</f>
        <v>0</v>
      </c>
      <c r="AP641" s="183">
        <f>IF(B632="Лікар загальної практики - сімейний лікар",Z641*Законод!$C$9/4*Законод!$H$16,IF(B632="Лікар-педіатр",Z641*Законод!$C$9/4*Законод!$H$16,IF(B632="Лікар-терапевт",Z641*Законод!$C$9/4*Законод!$H$16,0)))</f>
        <v>0</v>
      </c>
      <c r="AQ641" s="183">
        <f>IF(B632="Лікар загальної практики - сімейний лікар",AG641*Законод!$C$9/4*Законод!$H$16,IF(B632="Лікар-педіатр",AG641*Законод!$C$9/4*Законод!$H$16,IF(B632="Лікар-терапевт",AG641*Законод!$C$9/4*Законод!$H$16,0)))</f>
        <v>0</v>
      </c>
      <c r="AR641" s="184">
        <f>SUM(AN641:AQ641)</f>
        <v>0</v>
      </c>
    </row>
    <row r="642" spans="1:44" s="52" customFormat="1" ht="31.9" hidden="1" customHeight="1" x14ac:dyDescent="0.25">
      <c r="A642" s="170"/>
      <c r="B642" s="763"/>
      <c r="C642" s="764"/>
      <c r="D642" s="765"/>
      <c r="E642" s="765"/>
      <c r="F642" s="211" t="str">
        <f>IF(B632="Лікар-педіатр",Законод!$I$17,IF(B632="Лікар загальної практики - сімейний лікар",Законод!$I$21,IF(B632="Лікар-терапевт",Законод!$I$25,"х")))</f>
        <v>х</v>
      </c>
      <c r="G642" s="776" t="s">
        <v>158</v>
      </c>
      <c r="H642" s="776"/>
      <c r="I642" s="776"/>
      <c r="J642" s="776"/>
      <c r="K642" s="776"/>
      <c r="L642" s="169">
        <f>IF($B$632="Лікар загальної практики - сімейний лікар",IF(L636&lt;Законод!$C$22,0,(IF(AND(L636&gt;=Законод!$I$22,L636&lt;=Законод!$I$23),L636-Законод!$H$23,IF('01_Доходи'!L636&gt;=Законод!$I$22,Законод!$I$24,0)))),IF($B$632="Лікар-педіатр",IF(L636&lt;Законод!$C$18,0,(IF(AND(L636&gt;=Законод!$I$18,L636&lt;=Законод!$I$19),L636-Законод!$H$19,IF('01_Доходи'!L636&gt;=Законод!$I$18,Законод!$H$20,0)))),IF($B$632="Лікар-терапевт",IF(L636&lt;Законод!$C$26,0,(IF(AND(L636&gt;=Законод!$I$26,L636&lt;=Законод!$I$27),L636-Законод!$H$27,IF('01_Доходи'!L636&gt;=Законод!$I$26,Законод!$H$28,0)))),0)))</f>
        <v>0</v>
      </c>
      <c r="M642" s="767"/>
      <c r="N642" s="776" t="s">
        <v>158</v>
      </c>
      <c r="O642" s="776"/>
      <c r="P642" s="776"/>
      <c r="Q642" s="776"/>
      <c r="R642" s="776"/>
      <c r="S642" s="169">
        <f>IF($B$632="Лікар загальної практики - сімейний лікар",IF(S636&lt;Законод!$C$22,0,(IF(AND(S636&gt;=Законод!$I$22,S636&lt;=Законод!$I$23),S636-Законод!$H$23,IF('01_Доходи'!S636&gt;=Законод!$I$22,Законод!$I$24,0)))),IF($B$632="Лікар-педіатр",IF(S636&lt;Законод!$C$18,0,(IF(AND(S636&gt;=Законод!$I$18,S636&lt;=Законод!$I$19),S636-Законод!$H$19,IF('01_Доходи'!S636&gt;=Законод!$I$18,Законод!$H$20,0)))),IF($B$632="Лікар-терапевт",IF(S636&lt;Законод!$C$26,0,(IF(AND(S636&gt;=Законод!$I$26,S636&lt;=Законод!$I$27),S636-Законод!$H$27,IF('01_Доходи'!S636&gt;=Законод!$I$26,Законод!$H$28,0)))),0)))</f>
        <v>0</v>
      </c>
      <c r="T642" s="767"/>
      <c r="U642" s="776" t="s">
        <v>158</v>
      </c>
      <c r="V642" s="776"/>
      <c r="W642" s="776"/>
      <c r="X642" s="776"/>
      <c r="Y642" s="776"/>
      <c r="Z642" s="169">
        <f>IF($B$632="Лікар загальної практики - сімейний лікар",IF(Z636&lt;Законод!$C$22,0,(IF(AND(Z636&gt;=Законод!$I$22,Z636&lt;=Законод!$I$23),Z636-Законод!$H$23,IF('01_Доходи'!Z636&gt;=Законод!$I$22,Законод!$I$24,0)))),IF($B$632="Лікар-педіатр",IF(Z636&lt;Законод!$C$18,0,(IF(AND(Z636&gt;=Законод!$I$18,Z636&lt;=Законод!$I$19),Z636-Законод!$H$19,IF('01_Доходи'!Z636&gt;=Законод!$I$18,Законод!$H$20,0)))),IF($B$632="Лікар-терапевт",IF(Z636&lt;Законод!$C$26,0,(IF(AND(Z636&gt;=Законод!$I$26,Z636&lt;=Законод!$I$27),Z636-Законод!$H$27,IF('01_Доходи'!Z636&gt;=Законод!$I$26,Законод!$H$28,0)))),0)))</f>
        <v>0</v>
      </c>
      <c r="AA642" s="767"/>
      <c r="AB642" s="776" t="s">
        <v>158</v>
      </c>
      <c r="AC642" s="776"/>
      <c r="AD642" s="776"/>
      <c r="AE642" s="776"/>
      <c r="AF642" s="776"/>
      <c r="AG642" s="169">
        <f>IF($B$632="Лікар загальної практики - сімейний лікар",IF(AG636&lt;Законод!$C$22,0,(IF(AND(AG636&gt;=Законод!$I$22,AG636&lt;=Законод!$I$23),AG636-Законод!$H$23,IF('01_Доходи'!AG636&gt;=Законод!$I$22,Законод!$I$24,0)))),IF($B$632="Лікар-педіатр",IF(AG636&lt;Законод!$C$18,0,(IF(AND(AG636&gt;=Законод!$I$18,AG636&lt;=Законод!$I$19),AG636-Законод!$H$19,IF('01_Доходи'!AG636&gt;=Законод!$I$18,Законод!$H$20,0)))),IF($B$632="Лікар-терапевт",IF(AG636&lt;Законод!$C$26,0,(IF(AND(AG636&gt;=Законод!$I$26,AG636&lt;=Законод!$I$27),AG636-Законод!$H$27,IF('01_Доходи'!AG636&gt;=Законод!$I$26,Законод!$H$28,0)))),0)))</f>
        <v>0</v>
      </c>
      <c r="AH642" s="767"/>
      <c r="AI642" s="174"/>
      <c r="AJ642" s="771"/>
      <c r="AK642" s="774"/>
      <c r="AL642" s="774"/>
      <c r="AM642" s="758"/>
      <c r="AN642" s="183">
        <f>IF(B632="Лікар загальної практики - сімейний лікар",L642*Законод!$C$9/4*Законод!$I$16,IF(B632="Лікар-педіатр",L642*Законод!$C$9/4*Законод!$I$16,IF(B632="Лікар-терапевт",L642*Законод!$C$9/4*Законод!$I$16,0)))</f>
        <v>0</v>
      </c>
      <c r="AO642" s="183">
        <f>IF(B632="Лікар загальної практики - сімейний лікар",S642*Законод!$C$9/4*Законод!$I$16,IF(B632="Лікар-педіатр",S642*Законод!$C$9/4*Законод!$I$16,IF(B632="Лікар-терапевт",S642*Законод!$C$9/4*Законод!$I$16,0)))</f>
        <v>0</v>
      </c>
      <c r="AP642" s="183">
        <f>IF(B632="Лікар загальної практики - сімейний лікар",Z642*Законод!$C$9/4*Законод!$I$16,IF(B632="Лікар-педіатр",Z642*Законод!$C$9/4*Законод!$I$16,IF(B632="Лікар-терапевт",Z642*Законод!$C$9/4*Законод!$I$16,0)))</f>
        <v>0</v>
      </c>
      <c r="AQ642" s="183">
        <f>IF(B632="Лікар загальної практики - сімейний лікар",AG642*Законод!$C$9/4*Законод!$I$16,IF(B632="Лікар-педіатр",AG642*Законод!$C$9/4*Законод!$I$16,IF(B632="Лікар-терапевт",AG642*Законод!$C$9/4*Законод!$I$16,0)))</f>
        <v>0</v>
      </c>
      <c r="AR642" s="184">
        <f>SUM(AN642:AQ642)</f>
        <v>0</v>
      </c>
    </row>
    <row r="643" spans="1:44" s="191" customFormat="1" ht="31.9" hidden="1" customHeight="1" thickBot="1" x14ac:dyDescent="0.3">
      <c r="A643" s="186"/>
      <c r="B643" s="763"/>
      <c r="C643" s="764"/>
      <c r="D643" s="765"/>
      <c r="E643" s="765"/>
      <c r="F643" s="212" t="str">
        <f>IF(B632="Лікар-педіатр",Законод!$J$17,IF(B632="Лікар загальної практики - сімейний лікар",Законод!$J$21,IF(B632="Лікар-терапевт",Законод!$J$25,"х")))</f>
        <v>х</v>
      </c>
      <c r="G643" s="777" t="s">
        <v>158</v>
      </c>
      <c r="H643" s="777"/>
      <c r="I643" s="777"/>
      <c r="J643" s="777"/>
      <c r="K643" s="777"/>
      <c r="L643" s="169">
        <f>IF($B$632="Лікар загальної практики - сімейний лікар",IF(L636&gt;=Законод!$J$22,'01_Доходи'!L636-('01_Доходи'!L637+'01_Доходи'!L638+'01_Доходи'!L639+'01_Доходи'!L640+'01_Доходи'!L641+'01_Доходи'!L642),0),IF($B$632="Лікар-педіатр",IF(L636&gt;=Законод!$J$18,'01_Доходи'!L636-('01_Доходи'!L637+'01_Доходи'!L638+'01_Доходи'!L639+'01_Доходи'!L640+'01_Доходи'!L641+'01_Доходи'!L642),0),IF($B$632="Лікар-терапевт",IF('01_Доходи'!L636&gt;=Законод!$J$26,L636-Законод!$I$27,0),0)))</f>
        <v>0</v>
      </c>
      <c r="M643" s="767"/>
      <c r="N643" s="777" t="s">
        <v>158</v>
      </c>
      <c r="O643" s="777"/>
      <c r="P643" s="777"/>
      <c r="Q643" s="777"/>
      <c r="R643" s="777"/>
      <c r="S643" s="169">
        <f>IF($B$632="Лікар загальної практики - сімейний лікар",IF(S636&gt;=Законод!$J$22,'01_Доходи'!S636-('01_Доходи'!S637+'01_Доходи'!S638+'01_Доходи'!S639+'01_Доходи'!S640+'01_Доходи'!S641+'01_Доходи'!S642),0),IF($B$632="Лікар-педіатр",IF(S636&gt;=Законод!$J$18,'01_Доходи'!S636-('01_Доходи'!S637+'01_Доходи'!S638+'01_Доходи'!S639+'01_Доходи'!S640+'01_Доходи'!S641+'01_Доходи'!S642),0),IF($B$632="Лікар-терапевт",IF('01_Доходи'!S636&gt;=Законод!$J$26,S636-Законод!$I$27,0),0)))</f>
        <v>0</v>
      </c>
      <c r="T643" s="767"/>
      <c r="U643" s="777" t="s">
        <v>158</v>
      </c>
      <c r="V643" s="777"/>
      <c r="W643" s="777"/>
      <c r="X643" s="777"/>
      <c r="Y643" s="777"/>
      <c r="Z643" s="169">
        <f>IF($B$632="Лікар загальної практики - сімейний лікар",IF(Z636&gt;=Законод!$J$22,'01_Доходи'!Z636-('01_Доходи'!Z637+'01_Доходи'!Z638+'01_Доходи'!Z639+'01_Доходи'!Z640+'01_Доходи'!Z641+'01_Доходи'!Z642),0),IF($B$632="Лікар-педіатр",IF(Z636&gt;=Законод!$J$18,'01_Доходи'!Z636-('01_Доходи'!Z637+'01_Доходи'!Z638+'01_Доходи'!Z639+'01_Доходи'!Z640+'01_Доходи'!Z641+'01_Доходи'!Z642),0),IF($B$632="Лікар-терапевт",IF('01_Доходи'!Z636&gt;=Законод!$J$26,Z636-Законод!$I$27,0),0)))</f>
        <v>0</v>
      </c>
      <c r="AA643" s="767"/>
      <c r="AB643" s="777" t="s">
        <v>158</v>
      </c>
      <c r="AC643" s="777"/>
      <c r="AD643" s="777"/>
      <c r="AE643" s="777"/>
      <c r="AF643" s="777"/>
      <c r="AG643" s="169">
        <f>IF($B$632="Лікар загальної практики - сімейний лікар",IF(AG636&gt;=Законод!$J$22,'01_Доходи'!AG636-('01_Доходи'!AG637+'01_Доходи'!AG638+'01_Доходи'!AG639+'01_Доходи'!AG640+'01_Доходи'!AG641+'01_Доходи'!AG642),0),IF($B$632="Лікар-педіатр",IF(AG636&gt;=Законод!$J$18,'01_Доходи'!AG636-('01_Доходи'!AG637+'01_Доходи'!AG638+'01_Доходи'!AG639+'01_Доходи'!AG640+'01_Доходи'!AG641+'01_Доходи'!AG642),0),IF($B$632="Лікар-терапевт",IF('01_Доходи'!AG636&gt;=Законод!$J$26,AG636-Законод!$I$27,0),0)))</f>
        <v>0</v>
      </c>
      <c r="AH643" s="767"/>
      <c r="AI643" s="188"/>
      <c r="AJ643" s="772"/>
      <c r="AK643" s="775"/>
      <c r="AL643" s="775"/>
      <c r="AM643" s="759"/>
      <c r="AN643" s="189">
        <f>IF(B632="Лікар загальної практики - сімейний лікар",L643*Законод!$C$9/4*Законод!$J$16,IF(B632="Лікар-педіатр",L643*Законод!$C$9/4*Законод!$J$16,IF(B632="Лікар-терапевт",L643*Законод!$C$9/4*Законод!$J$16,0)))</f>
        <v>0</v>
      </c>
      <c r="AO643" s="189">
        <f>IF(B632="Лікар загальної практики - сімейний лікар",S643*Законод!$C$9/4*Законод!$J$16,IF(B632="Лікар-педіатр",S643*Законод!$C$9/4*Законод!$J$16,IF(B632="Лікар-терапевт",S643*Законод!$C$9/4*Законод!$J$16,0)))</f>
        <v>0</v>
      </c>
      <c r="AP643" s="189">
        <f>IF(B632="Лікар загальної практики - сімейний лікар",S643*Законод!$C$9/4*Законод!$J$16,IF(B632="Лікар-педіатр",S643*Законод!$C$9/4*Законод!$J$16,IF(B632="Лікар-терапевт",S643*Законод!$C$9/4*Законод!$J$16,0)))</f>
        <v>0</v>
      </c>
      <c r="AQ643" s="189">
        <f>IF(B632="Лікар загальної практики - сімейний лікар",AG643*Законод!$C$9/4*Законод!$J$16,IF(B632="Лікар-педіатр",AG643*Законод!$C$9/4*Законод!$J$16,IF(B632="Лікар-терапевт",AG643*Законод!$C$9/4*Законод!$J$16,0)))</f>
        <v>0</v>
      </c>
      <c r="AR643" s="190">
        <f t="shared" ref="AR643" si="121">SUM(AN643:AQ643)</f>
        <v>0</v>
      </c>
    </row>
    <row r="644" spans="1:44" s="220" customFormat="1" ht="23.45" hidden="1" customHeight="1" thickBot="1" x14ac:dyDescent="0.3">
      <c r="A644" s="216"/>
      <c r="B644" s="217"/>
      <c r="C644" s="217"/>
      <c r="D644" s="217"/>
      <c r="E644" s="217"/>
      <c r="F644" s="218"/>
      <c r="G644" s="219"/>
      <c r="H644" s="219"/>
      <c r="L644" s="221"/>
      <c r="S644" s="221"/>
      <c r="Z644" s="221"/>
      <c r="AG644" s="221"/>
      <c r="AM644" s="222"/>
      <c r="AR644" s="223"/>
    </row>
    <row r="645" spans="1:44" s="164" customFormat="1" ht="24.6" hidden="1" customHeight="1" x14ac:dyDescent="0.3">
      <c r="A645" s="167">
        <f>A632+1</f>
        <v>48</v>
      </c>
      <c r="B645" s="763"/>
      <c r="C645" s="764"/>
      <c r="D645" s="765"/>
      <c r="E645" s="765"/>
      <c r="F645" s="207" t="s">
        <v>422</v>
      </c>
      <c r="G645" s="169">
        <f>IF($B$645="Лікар-педіатр",G648*L645,IF($B$645="Лікар-терапевт","х",IF($B$645="Лікар загальної практики - сімейний лікар",G648*L645,0)))</f>
        <v>0</v>
      </c>
      <c r="H645" s="169">
        <f>IF($B$645="Лікар-педіатр",H648*L645,IF($B$645="Лікар-терапевт","х",IF($B$645="Лікар загальної практики - сімейний лікар",H648*L645,0)))</f>
        <v>0</v>
      </c>
      <c r="I645" s="169">
        <f>IF($B$645="Лікар-педіатр","x",IF($B$645="Лікар-терапевт",I648*L645,IF($B$645="Лікар загальної практики - сімейний лікар",I648*L645,0)))</f>
        <v>0</v>
      </c>
      <c r="J645" s="169">
        <f>IF($B$645="Лікар-педіатр","x",IF($B$645="Лікар-терапевт",J648*L645,IF($B$645="Лікар загальної практики - сімейний лікар",J648*L645,0)))</f>
        <v>0</v>
      </c>
      <c r="K645" s="169">
        <f>IF($B$645="Лікар-педіатр","x",IF($B$645="Лікар-терапевт",K648*L645,IF($B$645="Лікар загальної практики - сімейний лікар",K648*L645,0)))</f>
        <v>0</v>
      </c>
      <c r="L645" s="542"/>
      <c r="M645" s="767"/>
      <c r="N645" s="169">
        <f>IF($B$645="Лікар-педіатр",N648*S645,IF($B$645="Лікар-терапевт","х",IF($B$645="Лікар загальної практики - сімейний лікар",N648*S645,0)))</f>
        <v>0</v>
      </c>
      <c r="O645" s="169">
        <f>IF($B$645="Лікар-педіатр",O648*S645,IF($B$645="Лікар-терапевт","х",IF($B$645="Лікар загальної практики - сімейний лікар",O648*S645,0)))</f>
        <v>0</v>
      </c>
      <c r="P645" s="169">
        <f>IF($B$645="Лікар-педіатр","x",IF($B$645="Лікар-терапевт",P648*S645,IF($B$645="Лікар загальної практики - сімейний лікар",P648*S645,0)))</f>
        <v>0</v>
      </c>
      <c r="Q645" s="169">
        <f>IF($B$645="Лікар-педіатр","x",IF($B$645="Лікар-терапевт",Q648*S645,IF($B$645="Лікар загальної практики - сімейний лікар",Q648*S645,0)))</f>
        <v>0</v>
      </c>
      <c r="R645" s="169">
        <f>IF($B$645="Лікар-педіатр","x",IF($B$645="Лікар-терапевт",R648*S645,IF($B$645="Лікар загальної практики - сімейний лікар",R648*S645,0)))</f>
        <v>0</v>
      </c>
      <c r="S645" s="542"/>
      <c r="T645" s="767"/>
      <c r="U645" s="169">
        <f>IF($B$645="Лікар-педіатр",U648*Z645,IF($B$645="Лікар-терапевт","х",IF($B$645="Лікар загальної практики - сімейний лікар",U648*Z645,0)))</f>
        <v>0</v>
      </c>
      <c r="V645" s="169">
        <f>IF($B$645="Лікар-педіатр",V648*Z645,IF($B$645="Лікар-терапевт","х",IF($B$645="Лікар загальної практики - сімейний лікар",V648*Z645,0)))</f>
        <v>0</v>
      </c>
      <c r="W645" s="169">
        <f>IF($B$645="Лікар-педіатр","x",IF($B$645="Лікар-терапевт",W648*Z645,IF($B$645="Лікар загальної практики - сімейний лікар",W648*Z645,0)))</f>
        <v>0</v>
      </c>
      <c r="X645" s="169">
        <f>IF($B$645="Лікар-педіатр","x",IF($B$645="Лікар-терапевт",X648*Z645,IF($B$645="Лікар загальної практики - сімейний лікар",X648*Z645,0)))</f>
        <v>0</v>
      </c>
      <c r="Y645" s="169">
        <f>IF($B$645="Лікар-педіатр","x",IF($B$645="Лікар-терапевт",Y648*Z645,IF($B$645="Лікар загальної практики - сімейний лікар",Y648*Z645,0)))</f>
        <v>0</v>
      </c>
      <c r="Z645" s="542"/>
      <c r="AA645" s="767"/>
      <c r="AB645" s="169">
        <f>IF($B$645="Лікар-педіатр",AB648*AG645,IF($B$645="Лікар-терапевт","х",IF($B$645="Лікар загальної практики - сімейний лікар",AB648*AG645,0)))</f>
        <v>0</v>
      </c>
      <c r="AC645" s="169">
        <f>IF($B$645="Лікар-педіатр",AC648*AG645,IF($B$645="Лікар-терапевт","х",IF($B$645="Лікар загальної практики - сімейний лікар",AC648*AG645,0)))</f>
        <v>0</v>
      </c>
      <c r="AD645" s="169">
        <f>IF($B$645="Лікар-педіатр","x",IF($B$645="Лікар-терапевт",AD648*AG645,IF($B$645="Лікар загальної практики - сімейний лікар",AD648*AG645,0)))</f>
        <v>0</v>
      </c>
      <c r="AE645" s="169">
        <f>IF($B$645="Лікар-педіатр","x",IF($B$645="Лікар-терапевт",AE648*AG645,IF($B$645="Лікар загальної практики - сімейний лікар",AE648*AG645,0)))</f>
        <v>0</v>
      </c>
      <c r="AF645" s="169">
        <f>IF($B$645="Лікар-педіатр","x",IF($B$645="Лікар-терапевт",AF648*AG645,IF($B$645="Лікар загальної практики - сімейний лікар",AF648*AG645,0)))</f>
        <v>0</v>
      </c>
      <c r="AG645" s="542"/>
      <c r="AH645" s="767"/>
      <c r="AI645" s="525">
        <f>A645</f>
        <v>48</v>
      </c>
      <c r="AJ645" s="770">
        <f>B645</f>
        <v>0</v>
      </c>
      <c r="AK645" s="773">
        <f>C645</f>
        <v>0</v>
      </c>
      <c r="AL645" s="773">
        <f>D645</f>
        <v>0</v>
      </c>
      <c r="AM645" s="760" t="s">
        <v>568</v>
      </c>
      <c r="AN645" s="778">
        <f>SUM(AN650:AN656)</f>
        <v>0</v>
      </c>
      <c r="AO645" s="778">
        <f>SUM(AO650:AO656)</f>
        <v>0</v>
      </c>
      <c r="AP645" s="778">
        <f>SUM(AP650:AP656)</f>
        <v>0</v>
      </c>
      <c r="AQ645" s="778">
        <f>SUM(AQ650:AQ656)</f>
        <v>0</v>
      </c>
      <c r="AR645" s="781">
        <f>SUM(AN645:AQ649)</f>
        <v>0</v>
      </c>
    </row>
    <row r="646" spans="1:44" s="52" customFormat="1" ht="28.15" hidden="1" customHeight="1" x14ac:dyDescent="0.25">
      <c r="A646" s="170"/>
      <c r="B646" s="763"/>
      <c r="C646" s="764"/>
      <c r="D646" s="765"/>
      <c r="E646" s="765"/>
      <c r="F646" s="207" t="s">
        <v>423</v>
      </c>
      <c r="G646" s="169">
        <f>IF($B$645="Лікар-педіатр",G648*L646,IF($B$645="Лікар-терапевт","х",IF($B$645="Лікар загальної практики - сімейний лікар",G648*L646,0)))</f>
        <v>0</v>
      </c>
      <c r="H646" s="169">
        <f>IF($B$645="Лікар-педіатр",H648*L646,IF($B$645="Лікар-терапевт","х",IF($B$645="Лікар загальної практики - сімейний лікар",H648*L646,0)))</f>
        <v>0</v>
      </c>
      <c r="I646" s="169">
        <f>IF($B$645="Лікар-педіатр","x",IF($B$645="Лікар-терапевт",I648*L646,IF($B$645="Лікар загальної практики - сімейний лікар",I648*L646,0)))</f>
        <v>0</v>
      </c>
      <c r="J646" s="169">
        <f>IF($B$645="Лікар-педіатр","x",IF($B$645="Лікар-терапевт",J648*L646,IF($B$645="Лікар загальної практики - сімейний лікар",J648*L646,0)))</f>
        <v>0</v>
      </c>
      <c r="K646" s="169">
        <f>IF($B$645="Лікар-педіатр","x",IF($B$645="Лікар-терапевт",K648*L646,IF($B$645="Лікар загальної практики - сімейний лікар",K648*L646,0)))</f>
        <v>0</v>
      </c>
      <c r="L646" s="542"/>
      <c r="M646" s="767"/>
      <c r="N646" s="169">
        <f>IF($B$645="Лікар-педіатр",N648*S646,IF($B$645="Лікар-терапевт","х",IF($B$645="Лікар загальної практики - сімейний лікар",N648*S646,0)))</f>
        <v>0</v>
      </c>
      <c r="O646" s="169">
        <f>IF($B$645="Лікар-педіатр",O648*S646,IF($B$645="Лікар-терапевт","х",IF($B$645="Лікар загальної практики - сімейний лікар",O648*S646,0)))</f>
        <v>0</v>
      </c>
      <c r="P646" s="169">
        <f>IF($B$645="Лікар-педіатр","x",IF($B$645="Лікар-терапевт",P648*S646,IF($B$645="Лікар загальної практики - сімейний лікар",P648*S646,0)))</f>
        <v>0</v>
      </c>
      <c r="Q646" s="169">
        <f>IF($B$645="Лікар-педіатр","x",IF($B$645="Лікар-терапевт",Q648*S646,IF($B$645="Лікар загальної практики - сімейний лікар",Q648*S646,0)))</f>
        <v>0</v>
      </c>
      <c r="R646" s="169">
        <f>IF($B$645="Лікар-педіатр","x",IF($B$645="Лікар-терапевт",R648*S646,IF($B$645="Лікар загальної практики - сімейний лікар",R648*S646,0)))</f>
        <v>0</v>
      </c>
      <c r="S646" s="542"/>
      <c r="T646" s="767"/>
      <c r="U646" s="169">
        <f>IF($B$645="Лікар-педіатр",U648*Z646,IF($B$645="Лікар-терапевт","х",IF($B$645="Лікар загальної практики - сімейний лікар",U648*Z646,0)))</f>
        <v>0</v>
      </c>
      <c r="V646" s="169">
        <f>IF($B$645="Лікар-педіатр",V648*Z646,IF($B$645="Лікар-терапевт","х",IF($B$645="Лікар загальної практики - сімейний лікар",V648*Z646,0)))</f>
        <v>0</v>
      </c>
      <c r="W646" s="169">
        <f>IF($B$645="Лікар-педіатр","x",IF($B$645="Лікар-терапевт",W648*Z646,IF($B$645="Лікар загальної практики - сімейний лікар",W648*Z646,0)))</f>
        <v>0</v>
      </c>
      <c r="X646" s="169">
        <f>IF($B$645="Лікар-педіатр","x",IF($B$645="Лікар-терапевт",X648*Z646,IF($B$645="Лікар загальної практики - сімейний лікар",X648*Z646,0)))</f>
        <v>0</v>
      </c>
      <c r="Y646" s="169">
        <f>IF($B$645="Лікар-педіатр","x",IF($B$645="Лікар-терапевт",Y648*Z646,IF($B$645="Лікар загальної практики - сімейний лікар",Y648*Z646,0)))</f>
        <v>0</v>
      </c>
      <c r="Z646" s="542"/>
      <c r="AA646" s="767"/>
      <c r="AB646" s="169">
        <f>IF($B$645="Лікар-педіатр",AB648*AG646,IF($B$645="Лікар-терапевт","х",IF($B$645="Лікар загальної практики - сімейний лікар",AB648*AG646,0)))</f>
        <v>0</v>
      </c>
      <c r="AC646" s="169">
        <f>IF($B$645="Лікар-педіатр",AC648*AG646,IF($B$645="Лікар-терапевт","х",IF($B$645="Лікар загальної практики - сімейний лікар",AC648*AG646,0)))</f>
        <v>0</v>
      </c>
      <c r="AD646" s="169">
        <f>IF($B$645="Лікар-педіатр","x",IF($B$645="Лікар-терапевт",AD648*AG646,IF($B$645="Лікар загальної практики - сімейний лікар",AD648*AG646,0)))</f>
        <v>0</v>
      </c>
      <c r="AE646" s="169">
        <f>IF($B$645="Лікар-педіатр","x",IF($B$645="Лікар-терапевт",AE648*AG646,IF($B$645="Лікар загальної практики - сімейний лікар",AE648*AG646,0)))</f>
        <v>0</v>
      </c>
      <c r="AF646" s="169">
        <f>IF($B$645="Лікар-педіатр","x",IF($B$645="Лікар-терапевт",AF648*AG646,IF($B$645="Лікар загальної практики - сімейний лікар",AF648*AG646,0)))</f>
        <v>0</v>
      </c>
      <c r="AG646" s="542"/>
      <c r="AH646" s="767"/>
      <c r="AI646" s="171"/>
      <c r="AJ646" s="771"/>
      <c r="AK646" s="774"/>
      <c r="AL646" s="774"/>
      <c r="AM646" s="761"/>
      <c r="AN646" s="779"/>
      <c r="AO646" s="779"/>
      <c r="AP646" s="779"/>
      <c r="AQ646" s="779"/>
      <c r="AR646" s="782"/>
    </row>
    <row r="647" spans="1:44" s="92" customFormat="1" ht="31.15" hidden="1" customHeight="1" x14ac:dyDescent="0.25">
      <c r="A647" s="213"/>
      <c r="B647" s="763"/>
      <c r="C647" s="764"/>
      <c r="D647" s="765"/>
      <c r="E647" s="765"/>
      <c r="F647" s="214" t="s">
        <v>424</v>
      </c>
      <c r="G647" s="172">
        <f>IF(B645="Лікар загальної практики - сімейний лікар"," ",IF(B645="Лікар-педіатр"," ",IF(B645="Лікар-терапевт","х",0)))</f>
        <v>0</v>
      </c>
      <c r="H647" s="172">
        <f>IF(B645="Лікар загальної практики - сімейний лікар"," ",IF(B645="Лікар-педіатр"," ",IF(B645="Лікар-терапевт","х",0)))</f>
        <v>0</v>
      </c>
      <c r="I647" s="172">
        <f>IF(B645="Лікар загальної практики - сімейний лікар"," ",IF(B645="Лікар-педіатр","х",IF(B645="Лікар-терапевт"," ",0)))</f>
        <v>0</v>
      </c>
      <c r="J647" s="172">
        <f>IF(B645="Лікар загальної практики - сімейний лікар"," ",IF(B645="Лікар-педіатр","х",IF(B645="Лікар-терапевт"," ",0)))</f>
        <v>0</v>
      </c>
      <c r="K647" s="172">
        <f>IF(B645="Лікар загальної практики - сімейний лікар"," ",IF(B645="Лікар-педіатр","х",IF(B645="Лікар-терапевт"," ",0)))</f>
        <v>0</v>
      </c>
      <c r="L647" s="173">
        <f>SUM(G647:K647)</f>
        <v>0</v>
      </c>
      <c r="M647" s="767"/>
      <c r="N647" s="172">
        <f>IF(B645="Лікар загальної практики - сімейний лікар"," ",IF(B645="Лікар-педіатр"," ",IF(B645="Лікар-терапевт","х",0)))</f>
        <v>0</v>
      </c>
      <c r="O647" s="172">
        <f>IF(B645="Лікар загальної практики - сімейний лікар"," ",IF(B645="Лікар-педіатр"," ",IF(B645="Лікар-терапевт","х",0)))</f>
        <v>0</v>
      </c>
      <c r="P647" s="172">
        <f>IF(B645="Лікар загальної практики - сімейний лікар"," ",IF(B645="Лікар-педіатр","х",IF(B645="Лікар-терапевт"," ",0)))</f>
        <v>0</v>
      </c>
      <c r="Q647" s="172">
        <f>IF(B645="Лікар загальної практики - сімейний лікар"," ",IF(B645="Лікар-педіатр","х",IF(B645="Лікар-терапевт"," ",0)))</f>
        <v>0</v>
      </c>
      <c r="R647" s="172">
        <f>IF(B645="Лікар загальної практики - сімейний лікар"," ",IF(B645="Лікар-педіатр","х",IF(B645="Лікар-терапевт"," ",0)))</f>
        <v>0</v>
      </c>
      <c r="S647" s="173">
        <f>SUM(N647:R647)</f>
        <v>0</v>
      </c>
      <c r="T647" s="767"/>
      <c r="U647" s="172">
        <f>IF(B645="Лікар загальної практики - сімейний лікар"," ",IF(B645="Лікар-педіатр"," ",IF(B645="Лікар-терапевт","х",0)))</f>
        <v>0</v>
      </c>
      <c r="V647" s="172">
        <f>IF(B645="Лікар загальної практики - сімейний лікар"," ",IF(B645="Лікар-педіатр"," ",IF(B645="Лікар-терапевт","х",0)))</f>
        <v>0</v>
      </c>
      <c r="W647" s="172">
        <f>IF(B645="Лікар загальної практики - сімейний лікар"," ",IF(B645="Лікар-педіатр","х",IF(B645="Лікар-терапевт"," ",0)))</f>
        <v>0</v>
      </c>
      <c r="X647" s="172">
        <f>IF(B645="Лікар загальної практики - сімейний лікар"," ",IF(B645="Лікар-педіатр","х",IF(B645="Лікар-терапевт"," ",0)))</f>
        <v>0</v>
      </c>
      <c r="Y647" s="172">
        <f>IF(B645="Лікар загальної практики - сімейний лікар"," ",IF(B645="Лікар-педіатр","х",IF(B645="Лікар-терапевт"," ",0)))</f>
        <v>0</v>
      </c>
      <c r="Z647" s="173">
        <f>SUM(U647:Y647)</f>
        <v>0</v>
      </c>
      <c r="AA647" s="767"/>
      <c r="AB647" s="172">
        <f>IF(B645="Лікар загальної практики - сімейний лікар"," ",IF(B645="Лікар-педіатр"," ",IF(B645="Лікар-терапевт","х",0)))</f>
        <v>0</v>
      </c>
      <c r="AC647" s="172">
        <f>IF(B645="Лікар загальної практики - сімейний лікар"," ",IF(B645="Лікар-педіатр"," ",IF(B645="Лікар-терапевт","х",0)))</f>
        <v>0</v>
      </c>
      <c r="AD647" s="172">
        <f>IF(B645="Лікар загальної практики - сімейний лікар"," ",IF(B645="Лікар-педіатр","х",IF(B645="Лікар-терапевт"," ",0)))</f>
        <v>0</v>
      </c>
      <c r="AE647" s="172">
        <f>IF(B645="Лікар загальної практики - сімейний лікар"," ",IF(B645="Лікар-педіатр","х",IF(B645="Лікар-терапевт"," ",0)))</f>
        <v>0</v>
      </c>
      <c r="AF647" s="172">
        <f>IF(B645="Лікар загальної практики - сімейний лікар"," ",IF(B645="Лікар-педіатр","х",IF(B645="Лікар-терапевт"," ",0)))</f>
        <v>0</v>
      </c>
      <c r="AG647" s="173">
        <f>SUM(AB647:AF647)</f>
        <v>0</v>
      </c>
      <c r="AH647" s="767"/>
      <c r="AI647" s="215"/>
      <c r="AJ647" s="771"/>
      <c r="AK647" s="774"/>
      <c r="AL647" s="774"/>
      <c r="AM647" s="761"/>
      <c r="AN647" s="779"/>
      <c r="AO647" s="779"/>
      <c r="AP647" s="779"/>
      <c r="AQ647" s="779"/>
      <c r="AR647" s="782"/>
    </row>
    <row r="648" spans="1:44" s="52" customFormat="1" ht="31.9" hidden="1" customHeight="1" thickBot="1" x14ac:dyDescent="0.3">
      <c r="A648" s="170"/>
      <c r="B648" s="763"/>
      <c r="C648" s="764"/>
      <c r="D648" s="765"/>
      <c r="E648" s="765"/>
      <c r="F648" s="209" t="s">
        <v>161</v>
      </c>
      <c r="G648" s="176">
        <f>IF($B$645="Лікар-педіатр",G647/L647,IF($B$645="Лікар-терапевт","х",IF($B$645="Лікар загальної практики - сімейний лікар",G647/L647,0)))</f>
        <v>0</v>
      </c>
      <c r="H648" s="176">
        <f>IF($B$645="Лікар-педіатр",H647/L647,IF($B$645="Лікар-терапевт","х",IF($B$645="Лікар загальної практики - сімейний лікар",H647/L647,0)))</f>
        <v>0</v>
      </c>
      <c r="I648" s="176">
        <f>IF($B$645="Лікар-педіатр","x",IF($B$645="Лікар-терапевт",I647/L647,IF($B$645="Лікар загальної практики - сімейний лікар",I647/L647,0)))</f>
        <v>0</v>
      </c>
      <c r="J648" s="176">
        <f>IF($B$645="Лікар-педіатр","x",IF($B$645="Лікар-терапевт",J647/L647,IF($B$645="Лікар загальної практики - сімейний лікар",J647/L647,0)))</f>
        <v>0</v>
      </c>
      <c r="K648" s="176">
        <f>IF($B$645="Лікар-педіатр","x",IF($B$645="Лікар-терапевт",K647/L647,IF($B$645="Лікар загальної практики - сімейний лікар",K647/L647,0)))</f>
        <v>0</v>
      </c>
      <c r="L648" s="176">
        <f>SUM(G648:K648)</f>
        <v>0</v>
      </c>
      <c r="M648" s="767"/>
      <c r="N648" s="176">
        <f>IF($B$645="Лікар-педіатр",N647/S647,IF($B$645="Лікар-терапевт","х",IF($B$645="Лікар загальної практики - сімейний лікар",N647/S647,0)))</f>
        <v>0</v>
      </c>
      <c r="O648" s="176">
        <f>IF($B$645="Лікар-педіатр",O647/S647,IF($B$645="Лікар-терапевт","х",IF($B$645="Лікар загальної практики - сімейний лікар",O647/S647,0)))</f>
        <v>0</v>
      </c>
      <c r="P648" s="176">
        <f>IF($B$645="Лікар-педіатр","x",IF($B$645="Лікар-терапевт",P647/S647,IF($B$645="Лікар загальної практики - сімейний лікар",P647/S647,0)))</f>
        <v>0</v>
      </c>
      <c r="Q648" s="176">
        <f>IF($B$645="Лікар-педіатр","x",IF($B$645="Лікар-терапевт",Q647/S647,IF($B$645="Лікар загальної практики - сімейний лікар",Q647/S647,0)))</f>
        <v>0</v>
      </c>
      <c r="R648" s="176">
        <f>IF($B$645="Лікар-педіатр","x",IF($B$645="Лікар-терапевт",R647/S647,IF($B$645="Лікар загальної практики - сімейний лікар",R647/S647,0)))</f>
        <v>0</v>
      </c>
      <c r="S648" s="176">
        <f>SUM(N648:R648)</f>
        <v>0</v>
      </c>
      <c r="T648" s="767"/>
      <c r="U648" s="176">
        <f>IF($B$645="Лікар-педіатр",U647/Z647,IF($B$645="Лікар-терапевт","х",IF($B$645="Лікар загальної практики - сімейний лікар",U647/Z647,0)))</f>
        <v>0</v>
      </c>
      <c r="V648" s="176">
        <f>IF($B$645="Лікар-педіатр",V647/Z647,IF($B$645="Лікар-терапевт","х",IF($B$645="Лікар загальної практики - сімейний лікар",V647/Z647,0)))</f>
        <v>0</v>
      </c>
      <c r="W648" s="176">
        <f>IF($B$645="Лікар-педіатр","x",IF($B$645="Лікар-терапевт",W647/Z647,IF($B$645="Лікар загальної практики - сімейний лікар",W647/Z647,0)))</f>
        <v>0</v>
      </c>
      <c r="X648" s="176">
        <f>IF($B$645="Лікар-педіатр","x",IF($B$645="Лікар-терапевт",X647/Z647,IF($B$645="Лікар загальної практики - сімейний лікар",X647/Z647,0)))</f>
        <v>0</v>
      </c>
      <c r="Y648" s="176">
        <f>IF($B$645="Лікар-педіатр","x",IF($B$645="Лікар-терапевт",Y647/Z647,IF($B$645="Лікар загальної практики - сімейний лікар",Y647/Z647,0)))</f>
        <v>0</v>
      </c>
      <c r="Z648" s="176">
        <f>SUM(U648:Y648)</f>
        <v>0</v>
      </c>
      <c r="AA648" s="767"/>
      <c r="AB648" s="176">
        <f>IF($B$645="Лікар-педіатр",AB647/AG647,IF($B$645="Лікар-терапевт","х",IF($B$645="Лікар загальної практики - сімейний лікар",AB647/AG647,0)))</f>
        <v>0</v>
      </c>
      <c r="AC648" s="176">
        <f>IF($B$645="Лікар-педіатр",AC647/AG647,IF($B$645="Лікар-терапевт","х",IF($B$645="Лікар загальної практики - сімейний лікар",AC647/AG647,0)))</f>
        <v>0</v>
      </c>
      <c r="AD648" s="176">
        <f>IF($B$645="Лікар-педіатр","x",IF($B$645="Лікар-терапевт",AD647/AG647,IF($B$645="Лікар загальної практики - сімейний лікар",AD647/AG647,0)))</f>
        <v>0</v>
      </c>
      <c r="AE648" s="176">
        <f>IF($B$645="Лікар-педіатр","x",IF($B$645="Лікар-терапевт",AE647/AG647,IF($B$645="Лікар загальної практики - сімейний лікар",AE647/AG647,0)))</f>
        <v>0</v>
      </c>
      <c r="AF648" s="176">
        <f>IF($B$645="Лікар-педіатр","x",IF($B$645="Лікар-терапевт",AF647/AG647,IF($B$645="Лікар загальної практики - сімейний лікар",AF647/AG647,0)))</f>
        <v>0</v>
      </c>
      <c r="AG648" s="176">
        <f>SUM(AB648:AF648)</f>
        <v>0</v>
      </c>
      <c r="AH648" s="767"/>
      <c r="AI648" s="174"/>
      <c r="AJ648" s="771"/>
      <c r="AK648" s="774"/>
      <c r="AL648" s="774"/>
      <c r="AM648" s="761"/>
      <c r="AN648" s="779"/>
      <c r="AO648" s="779"/>
      <c r="AP648" s="779"/>
      <c r="AQ648" s="779"/>
      <c r="AR648" s="782"/>
    </row>
    <row r="649" spans="1:44" s="52" customFormat="1" ht="45" hidden="1" customHeight="1" thickBot="1" x14ac:dyDescent="0.3">
      <c r="A649" s="170"/>
      <c r="B649" s="763"/>
      <c r="C649" s="764"/>
      <c r="D649" s="765"/>
      <c r="E649" s="766"/>
      <c r="F649" s="177" t="s">
        <v>425</v>
      </c>
      <c r="G649" s="178">
        <f>IF($B$645="Лікар загальної практики - сімейний лікар",AVERAGE(G645:G647),IF($B$645="Лікар-педіатр",AVERAGE(G645:G647),IF($B$645="Лікар-терапевт","х",0)))</f>
        <v>0</v>
      </c>
      <c r="H649" s="178">
        <f>IF($B$645="Лікар загальної практики - сімейний лікар",AVERAGE(H645:H647),IF($B$645="Лікар-педіатр",AVERAGE(H645:H647),IF($B$645="Лікар-терапевт","х",0)))</f>
        <v>0</v>
      </c>
      <c r="I649" s="178">
        <f>IF($B$645="Лікар загальної практики - сімейний лікар",AVERAGE(I645:I647),IF($B$645="Лікар-педіатр","x",IF($B$645="Лікар-терапевт",AVERAGE(I645:I647),0)))</f>
        <v>0</v>
      </c>
      <c r="J649" s="178">
        <f>IF($B$645="Лікар загальної практики - сімейний лікар",AVERAGE(J645:J647),IF($B$645="Лікар-педіатр","x",IF($B$645="Лікар-терапевт",AVERAGE(J645:J647),0)))</f>
        <v>0</v>
      </c>
      <c r="K649" s="178">
        <f>IF($B$645="Лікар загальної практики - сімейний лікар",AVERAGE(K645:K647),IF($B$645="Лікар-педіатр","x",IF($B$645="Лікар-терапевт",AVERAGE(K645:K647),0)))</f>
        <v>0</v>
      </c>
      <c r="L649" s="179">
        <f>SUM(G649:K649)</f>
        <v>0</v>
      </c>
      <c r="M649" s="768"/>
      <c r="N649" s="178">
        <f>IF($B$645="Лікар загальної практики - сімейний лікар",AVERAGE(N645:N647),IF($B$645="Лікар-педіатр",AVERAGE(N645:N647),IF($B$645="Лікар-терапевт","х",0)))</f>
        <v>0</v>
      </c>
      <c r="O649" s="178">
        <f>IF($B$645="Лікар загальної практики - сімейний лікар",AVERAGE(O645:O647),IF($B$645="Лікар-педіатр",AVERAGE(O645:O647),IF($B$645="Лікар-терапевт","х",0)))</f>
        <v>0</v>
      </c>
      <c r="P649" s="178">
        <f>IF($B$645="Лікар загальної практики - сімейний лікар",AVERAGE(P645:P647),IF($B$645="Лікар-педіатр","x",IF($B$645="Лікар-терапевт",AVERAGE(P645:P647),0)))</f>
        <v>0</v>
      </c>
      <c r="Q649" s="178">
        <f>IF($B$645="Лікар загальної практики - сімейний лікар",AVERAGE(Q645:Q647),IF($B$645="Лікар-педіатр","x",IF($B$645="Лікар-терапевт",AVERAGE(Q645:Q647),0)))</f>
        <v>0</v>
      </c>
      <c r="R649" s="178">
        <f>IF($B$645="Лікар загальної практики - сімейний лікар",AVERAGE(R645:R647),IF($B$645="Лікар-педіатр","x",IF($B$645="Лікар-терапевт",AVERAGE(R645:R647),0)))</f>
        <v>0</v>
      </c>
      <c r="S649" s="179">
        <f>SUM(N649:R649)</f>
        <v>0</v>
      </c>
      <c r="T649" s="768"/>
      <c r="U649" s="178">
        <f>IF($B$645="Лікар загальної практики - сімейний лікар",AVERAGE(U645:U647),IF($B$645="Лікар-педіатр",AVERAGE(U645:U647),IF($B$645="Лікар-терапевт","х",0)))</f>
        <v>0</v>
      </c>
      <c r="V649" s="178">
        <f>IF($B$645="Лікар загальної практики - сімейний лікар",AVERAGE(V645:V647),IF($B$645="Лікар-педіатр",AVERAGE(V645:V647),IF($B$645="Лікар-терапевт","х",0)))</f>
        <v>0</v>
      </c>
      <c r="W649" s="178">
        <f>IF($B$645="Лікар загальної практики - сімейний лікар",AVERAGE(W645:W647),IF($B$645="Лікар-педіатр","x",IF($B$645="Лікар-терапевт",AVERAGE(W645:W647),0)))</f>
        <v>0</v>
      </c>
      <c r="X649" s="178">
        <f>IF($B$645="Лікар загальної практики - сімейний лікар",AVERAGE(X645:X647),IF($B$645="Лікар-педіатр","x",IF($B$645="Лікар-терапевт",AVERAGE(X645:X647),0)))</f>
        <v>0</v>
      </c>
      <c r="Y649" s="178">
        <f>IF($B$645="Лікар загальної практики - сімейний лікар",AVERAGE(Y645:Y647),IF($B$645="Лікар-педіатр","x",IF($B$645="Лікар-терапевт",AVERAGE(Y645:Y647),0)))</f>
        <v>0</v>
      </c>
      <c r="Z649" s="179">
        <f>SUM(U649:Y649)</f>
        <v>0</v>
      </c>
      <c r="AA649" s="768"/>
      <c r="AB649" s="178">
        <f>IF($B$645="Лікар загальної практики - сімейний лікар",AVERAGE(AB645:AB647),IF($B$645="Лікар-педіатр",AVERAGE(AB645:AB647),IF($B$645="Лікар-терапевт","х",0)))</f>
        <v>0</v>
      </c>
      <c r="AC649" s="178">
        <f>IF($B$645="Лікар загальної практики - сімейний лікар",AVERAGE(AC645:AC647),IF($B$645="Лікар-педіатр",AVERAGE(AC645:AC647),IF($B$645="Лікар-терапевт","х",0)))</f>
        <v>0</v>
      </c>
      <c r="AD649" s="178">
        <f>IF($B$645="Лікар загальної практики - сімейний лікар",AVERAGE(AD645:AD647),IF($B$645="Лікар-педіатр","x",IF($B$645="Лікар-терапевт",AVERAGE(AD645:AD647),0)))</f>
        <v>0</v>
      </c>
      <c r="AE649" s="178">
        <f>IF($B$645="Лікар загальної практики - сімейний лікар",AVERAGE(AE645:AE647),IF($B$645="Лікар-педіатр","x",IF($B$645="Лікар-терапевт",AVERAGE(AE645:AE647),0)))</f>
        <v>0</v>
      </c>
      <c r="AF649" s="178">
        <f>IF($B$645="Лікар загальної практики - сімейний лікар",AVERAGE(AF645:AF647),IF($B$645="Лікар-педіатр","x",IF($B$645="Лікар-терапевт",AVERAGE(AF645:AF647),0)))</f>
        <v>0</v>
      </c>
      <c r="AG649" s="179">
        <f>SUM(AB649:AF649)</f>
        <v>0</v>
      </c>
      <c r="AH649" s="769"/>
      <c r="AI649" s="174"/>
      <c r="AJ649" s="771"/>
      <c r="AK649" s="774"/>
      <c r="AL649" s="774"/>
      <c r="AM649" s="762"/>
      <c r="AN649" s="780"/>
      <c r="AO649" s="780"/>
      <c r="AP649" s="780"/>
      <c r="AQ649" s="780"/>
      <c r="AR649" s="783"/>
    </row>
    <row r="650" spans="1:44" s="52" customFormat="1" ht="40.5" hidden="1" x14ac:dyDescent="0.25">
      <c r="A650" s="170"/>
      <c r="B650" s="763"/>
      <c r="C650" s="764"/>
      <c r="D650" s="765"/>
      <c r="E650" s="765"/>
      <c r="F650" s="210" t="str">
        <f>IF(B645="Лікар-педіатр",Законод!$C$17,IF(B645="Лікар загальної практики - сімейний лікар",Законод!$C$21,IF(B645="Лікар-терапевт",Законод!$C$25,"х")))</f>
        <v>х</v>
      </c>
      <c r="G650" s="181">
        <f>IF($B$645="Лікар загальної практики - сімейний лікар",IF(L649&lt;=Законод!$C$22,G649,Законод!$C$22*'01_Доходи'!G648),IF($B$645="Лікар-педіатр",IF(L649&lt;=Законод!$C$18,G649,Законод!$C$18*'01_Доходи'!G648),IF($B$645="Лікар-терапевт","x",0)))</f>
        <v>0</v>
      </c>
      <c r="H650" s="181">
        <f>IF($B$645="Лікар загальної практики - сімейний лікар",IF(L649&lt;=Законод!$C$22,H649,Законод!$C$22*'01_Доходи'!H648),IF($B$645="Лікар-педіатр",IF(L649&lt;=Законод!$C$18,H649,Законод!$C$18*'01_Доходи'!H648),IF($B$645="Лікар-терапевт","x",0)))</f>
        <v>0</v>
      </c>
      <c r="I650" s="181">
        <f>IF($B$645="Лікар загальної практики - сімейний лікар",IF(L649&lt;=Законод!$C$22,I649,Законод!$C$22*'01_Доходи'!I648),IF($B$645="Лікар-педіатр","x",IF($B$645="Лікар-терапевт",IF(L649&lt;=Законод!$C$26,I649,Законод!$C$26*'01_Доходи'!I648),0)))</f>
        <v>0</v>
      </c>
      <c r="J650" s="181">
        <f>IF($B$645="Лікар загальної практики - сімейний лікар",IF(L649&lt;=Законод!$C$22,J649,Законод!$C$22*'01_Доходи'!J648),IF($B$645="Лікар-педіатр","x",IF($B$645="Лікар-терапевт",IF(L649&lt;=Законод!$C$26,J649,Законод!$C$26*'01_Доходи'!J648),0)))</f>
        <v>0</v>
      </c>
      <c r="K650" s="181">
        <f>IF($B$645="Лікар загальної практики - сімейний лікар",IF(L649&lt;=Законод!$C$22,K649,Законод!$C$22*'01_Доходи'!K648),IF($B$645="Лікар-педіатр","x",IF($B$645="Лікар-терапевт",IF(L649&lt;=Законод!$C$26,K649,Законод!$C$26*'01_Доходи'!K648),0)))</f>
        <v>0</v>
      </c>
      <c r="L650" s="182">
        <f>SUM(G650:K650)</f>
        <v>0</v>
      </c>
      <c r="M650" s="767"/>
      <c r="N650" s="181">
        <f>IF($B$645="Лікар загальної практики - сімейний лікар",IF(S649&lt;=Законод!$C$22,N649,Законод!$C$22*'01_Доходи'!N648),IF($B$645="Лікар-педіатр",IF(S649&lt;=Законод!$C$18,N649,Законод!$C$18*'01_Доходи'!N648),IF($B$645="Лікар-терапевт","x",0)))</f>
        <v>0</v>
      </c>
      <c r="O650" s="181">
        <f>IF($B$645="Лікар загальної практики - сімейний лікар",IF(S649&lt;=Законод!$C$22,O649,Законод!$C$22*'01_Доходи'!O648),IF($B$645="Лікар-педіатр",IF(S649&lt;=Законод!$C$18,O649,Законод!$C$18*'01_Доходи'!O648),IF($B$645="Лікар-терапевт","x",0)))</f>
        <v>0</v>
      </c>
      <c r="P650" s="181">
        <f>IF($B$645="Лікар загальної практики - сімейний лікар",IF(S649&lt;=Законод!$C$22,P649,Законод!$C$22*'01_Доходи'!P648),IF($B$645="Лікар-педіатр","x",IF($B$645="Лікар-терапевт",IF(S649&lt;=Законод!$C$26,P649,Законод!$C$26*'01_Доходи'!P648),0)))</f>
        <v>0</v>
      </c>
      <c r="Q650" s="181">
        <f>IF($B$645="Лікар загальної практики - сімейний лікар",IF(S649&lt;=Законод!$C$22,Q649,Законод!$C$22*'01_Доходи'!Q648),IF($B$645="Лікар-педіатр","x",IF($B$645="Лікар-терапевт",IF(S649&lt;=Законод!$C$26,Q649,Законод!$C$26*'01_Доходи'!Q648),0)))</f>
        <v>0</v>
      </c>
      <c r="R650" s="181">
        <f>IF($B$645="Лікар загальної практики - сімейний лікар",IF(S649&lt;=Законод!$C$22,R649,Законод!$C$22*'01_Доходи'!R648),IF($B$645="Лікар-педіатр","x",IF($B$645="Лікар-терапевт",IF(S649&lt;=Законод!$C$26,R649,Законод!$C$26*'01_Доходи'!R648),0)))</f>
        <v>0</v>
      </c>
      <c r="S650" s="182">
        <f>SUM(N650:R650)</f>
        <v>0</v>
      </c>
      <c r="T650" s="767"/>
      <c r="U650" s="181">
        <f>IF($B$645="Лікар загальної практики - сімейний лікар",IF(Z649&lt;=Законод!$C$22,U649,Законод!$C$22*'01_Доходи'!U648),IF($B$645="Лікар-педіатр",IF(Z649&lt;=Законод!$C$18,U649,Законод!$C$18*'01_Доходи'!U648),IF($B$645="Лікар-терапевт","x",0)))</f>
        <v>0</v>
      </c>
      <c r="V650" s="181">
        <f>IF($B$645="Лікар загальної практики - сімейний лікар",IF(Z649&lt;=Законод!$C$22,V649,Законод!$C$22*'01_Доходи'!V648),IF($B$645="Лікар-педіатр",IF(Z649&lt;=Законод!$C$18,V649,Законод!$C$18*'01_Доходи'!V648),IF($B$645="Лікар-терапевт","x",0)))</f>
        <v>0</v>
      </c>
      <c r="W650" s="181">
        <f>IF($B$645="Лікар загальної практики - сімейний лікар",IF(Z649&lt;=Законод!$C$22,W649,Законод!$C$22*'01_Доходи'!W648),IF($B$645="Лікар-педіатр","x",IF($B$645="Лікар-терапевт",IF(Z649&lt;=Законод!$C$26,W649,Законод!$C$26*'01_Доходи'!W648),0)))</f>
        <v>0</v>
      </c>
      <c r="X650" s="181">
        <f>IF($B$645="Лікар загальної практики - сімейний лікар",IF(Z649&lt;=Законод!$C$22,X649,Законод!$C$22*'01_Доходи'!X648),IF($B$645="Лікар-педіатр","x",IF($B$645="Лікар-терапевт",IF(Z649&lt;=Законод!$C$26,X649,Законод!$C$26*'01_Доходи'!X648),0)))</f>
        <v>0</v>
      </c>
      <c r="Y650" s="181">
        <f>IF($B$645="Лікар загальної практики - сімейний лікар",IF(Z649&lt;=Законод!$C$22,Y649,Законод!$C$22*'01_Доходи'!Y648),IF($B$645="Лікар-педіатр","x",IF($B$645="Лікар-терапевт",IF(Z649&lt;=Законод!$C$26,Y649,Законод!$C$26*'01_Доходи'!Y648),0)))</f>
        <v>0</v>
      </c>
      <c r="Z650" s="182">
        <f>SUM(U650:Y650)</f>
        <v>0</v>
      </c>
      <c r="AA650" s="767"/>
      <c r="AB650" s="181">
        <f>IF($B$645="Лікар загальної практики - сімейний лікар",IF(AG649&lt;=Законод!$C$22,AB649,Законод!$C$22*'01_Доходи'!AB648),IF($B$645="Лікар-педіатр",IF(AG649&lt;=Законод!$C$18,AB649,Законод!$C$18*'01_Доходи'!AB648),IF($B$645="Лікар-терапевт","x",0)))</f>
        <v>0</v>
      </c>
      <c r="AC650" s="181">
        <f>IF($B$645="Лікар загальної практики - сімейний лікар",IF(AG649&lt;=Законод!$C$22,AC649,Законод!$C$22*'01_Доходи'!AC648),IF($B$645="Лікар-педіатр",IF(AG649&lt;=Законод!$C$18,AC649,Законод!$C$18*'01_Доходи'!AC648),IF($B$645="Лікар-терапевт","x",0)))</f>
        <v>0</v>
      </c>
      <c r="AD650" s="181">
        <f>IF($B$645="Лікар загальної практики - сімейний лікар",IF(AG649&lt;=Законод!$C$22,AD649,Законод!$C$22*'01_Доходи'!AD648),IF($B$645="Лікар-педіатр","x",IF($B$645="Лікар-терапевт",IF(AG649&lt;=Законод!$C$26,AD649,Законод!$C$26*'01_Доходи'!AD648),0)))</f>
        <v>0</v>
      </c>
      <c r="AE650" s="181">
        <f>IF($B$645="Лікар загальної практики - сімейний лікар",IF(AG649&lt;=Законод!$C$22,AE649,Законод!$C$22*'01_Доходи'!AE648),IF($B$645="Лікар-педіатр","x",IF($B$645="Лікар-терапевт",IF(AG649&lt;=Законод!$C$26,AE649,Законод!$C$26*'01_Доходи'!AE648),0)))</f>
        <v>0</v>
      </c>
      <c r="AF650" s="181">
        <f>IF($B$645="Лікар загальної практики - сімейний лікар",IF(AG649&lt;=Законод!$C$22,AF649,Законод!$C$22*'01_Доходи'!AF648),IF($B$645="Лікар-педіатр","x",IF($B$645="Лікар-терапевт",IF(AG649&lt;=Законод!$C$26,AF649,Законод!$C$26*'01_Доходи'!AF648),0)))</f>
        <v>0</v>
      </c>
      <c r="AG650" s="182">
        <f>SUM(AB650:AF650)</f>
        <v>0</v>
      </c>
      <c r="AH650" s="767"/>
      <c r="AI650" s="174"/>
      <c r="AJ650" s="771"/>
      <c r="AK650" s="774"/>
      <c r="AL650" s="774"/>
      <c r="AM650" s="318" t="s">
        <v>186</v>
      </c>
      <c r="AN650" s="183">
        <f>IF(B645="Лікар загальної практики - сімейний лікар",G650*Законод!$C$11+'01_Доходи'!H650*Законод!$D$11+'01_Доходи'!I650*Законод!$E$11+'01_Доходи'!J650*Законод!$F$11+'01_Доходи'!K650*Законод!$G$11,IF(B645="Лікар-педіатр",G650*Законод!$C$11+'01_Доходи'!H650*Законод!$D$11,IF(B645="Лікар-терапевт",'01_Доходи'!I650*Законод!$E$11+'01_Доходи'!J650*Законод!$F$11+'01_Доходи'!K650*Законод!$G$11,0)))</f>
        <v>0</v>
      </c>
      <c r="AO650" s="183">
        <f>IF(B645="Лікар загальної практики - сімейний лікар",N650*Законод!$C$11+'01_Доходи'!O650*Законод!$D$11+'01_Доходи'!P650*Законод!$E$11+'01_Доходи'!Q650*Законод!$F$11+'01_Доходи'!R650*Законод!$G$11,IF(B645="Лікар-педіатр",N650*Законод!$C$11+'01_Доходи'!O650*Законод!$D$11,IF(B645="Лікар-терапевт",'01_Доходи'!P650*Законод!$E$11+'01_Доходи'!Q650*Законод!$F$11+'01_Доходи'!R650*Законод!$G$11,0)))</f>
        <v>0</v>
      </c>
      <c r="AP650" s="183">
        <f>IF(B645="Лікар загальної практики - сімейний лікар",U650*Законод!$C$11+'01_Доходи'!V650*Законод!$D$11+'01_Доходи'!W650*Законод!$E$11+'01_Доходи'!X650*Законод!$F$11+'01_Доходи'!Y650*Законод!$G$11,IF(B645="Лікар-педіатр",U650*Законод!$C$11+'01_Доходи'!V650*Законод!$D$11,IF(B645="Лікар-терапевт",'01_Доходи'!W650*Законод!$E$11+'01_Доходи'!X650*Законод!$F$11+'01_Доходи'!Y650*Законод!$G$11,0)))</f>
        <v>0</v>
      </c>
      <c r="AQ650" s="183">
        <f>IF(B645="Лікар загальної практики - сімейний лікар",AB650*Законод!$C$11+'01_Доходи'!AC650*Законод!$D$11+'01_Доходи'!AD650*Законод!$E$11+'01_Доходи'!AE650*Законод!$F$11+'01_Доходи'!AF650*Законод!$G$11,IF(B645="Лікар-педіатр",AB650*Законод!$C$11+'01_Доходи'!AC650*Законод!$D$11,IF(B645="Лікар-терапевт",'01_Доходи'!AD650*Законод!$E$11+'01_Доходи'!AE650*Законод!$F$11+'01_Доходи'!AF650*Законод!$G$11,0)))</f>
        <v>0</v>
      </c>
      <c r="AR650" s="184">
        <f>SUM(AN650:AQ650)</f>
        <v>0</v>
      </c>
    </row>
    <row r="651" spans="1:44" s="52" customFormat="1" ht="31.9" hidden="1" customHeight="1" x14ac:dyDescent="0.25">
      <c r="A651" s="170"/>
      <c r="B651" s="763"/>
      <c r="C651" s="764"/>
      <c r="D651" s="765"/>
      <c r="E651" s="765"/>
      <c r="F651" s="211" t="str">
        <f>IF(B645="Лікар-педіатр",Законод!$E$17,IF(B645="Лікар загальної практики - сімейний лікар",Законод!$E$21,IF(B645="Лікар-терапевт",Законод!$E$25,"х")))</f>
        <v>х</v>
      </c>
      <c r="G651" s="776" t="s">
        <v>158</v>
      </c>
      <c r="H651" s="776"/>
      <c r="I651" s="776"/>
      <c r="J651" s="776"/>
      <c r="K651" s="776"/>
      <c r="L651" s="169">
        <f>IF($B$645="Лікар загальної практики - сімейний лікар",IF(L649&lt;Законод!$C$22,0,(IF(AND(L649&gt;=Законод!$E$22,L649&lt;=Законод!$E$23),L649-Законод!$C$22,IF('01_Доходи'!L649&gt;=Законод!$F$22,Законод!$E$24,0)))),IF($B$645="Лікар-педіатр",IF(L649&lt;Законод!$C$18,0,(IF(AND(L649&gt;=Законод!$E$18,L649&lt;=Законод!$E$19),L649-Законод!$C$18,IF('01_Доходи'!L649&gt;=Законод!$F$18,Законод!$E$20,0)))),IF($B$645="Лікар-терапевт",IF(L649&lt;Законод!$C$26,0,(IF(AND(L649&gt;=Законод!$E$26,L649&lt;=Законод!$E$27),L649-Законод!$C$26,IF('01_Доходи'!L649&gt;=Законод!$F$26,Законод!$E$28,0)))),0)))</f>
        <v>0</v>
      </c>
      <c r="M651" s="767"/>
      <c r="N651" s="776" t="s">
        <v>158</v>
      </c>
      <c r="O651" s="776"/>
      <c r="P651" s="776"/>
      <c r="Q651" s="776"/>
      <c r="R651" s="776"/>
      <c r="S651" s="169">
        <f>IF($B$645="Лікар загальної практики - сімейний лікар",IF(S649&lt;Законод!$C$22,0,(IF(AND(S649&gt;=Законод!$E$22,S649&lt;=Законод!$E$23),S649-Законод!$C$22,IF('01_Доходи'!S649&gt;=Законод!$F$22,Законод!$E$24,0)))),IF($B$645="Лікар-педіатр",IF(S649&lt;Законод!$C$18,0,(IF(AND(S649&gt;=Законод!$E$18,S649&lt;=Законод!$E$19),S649-Законод!$C$18,IF('01_Доходи'!S649&gt;=Законод!$F$18,Законод!$E$20,0)))),IF($B$645="Лікар-терапевт",IF(S649&lt;Законод!$C$26,0,(IF(AND(S649&gt;=Законод!$E$26,S649&lt;=Законод!$E$27),S649-Законод!$C$26,IF('01_Доходи'!S649&gt;=Законод!$F$26,Законод!$E$28,0)))),0)))</f>
        <v>0</v>
      </c>
      <c r="T651" s="767"/>
      <c r="U651" s="776" t="s">
        <v>158</v>
      </c>
      <c r="V651" s="776"/>
      <c r="W651" s="776"/>
      <c r="X651" s="776"/>
      <c r="Y651" s="776"/>
      <c r="Z651" s="169">
        <f>IF($B$645="Лікар загальної практики - сімейний лікар",IF(Z649&lt;Законод!$C$22,0,(IF(AND(Z649&gt;=Законод!$E$22,Z649&lt;=Законод!$E$23),Z649-Законод!$C$22,IF('01_Доходи'!Z649&gt;=Законод!$F$22,Законод!$E$24,0)))),IF($B$645="Лікар-педіатр",IF(Z649&lt;Законод!$C$18,0,(IF(AND(Z649&gt;=Законод!$E$18,Z649&lt;=Законод!$E$19),Z649-Законод!$C$18,IF('01_Доходи'!Z649&gt;=Законод!$F$18,Законод!$E$20,0)))),IF($B$645="Лікар-терапевт",IF(Z649&lt;Законод!$C$26,0,(IF(AND(Z649&gt;=Законод!$E$26,Z649&lt;=Законод!$E$27),Z649-Законод!$C$26,IF('01_Доходи'!Z649&gt;=Законод!$F$26,Законод!$E$28,0)))),0)))</f>
        <v>0</v>
      </c>
      <c r="AA651" s="767"/>
      <c r="AB651" s="776" t="s">
        <v>158</v>
      </c>
      <c r="AC651" s="776"/>
      <c r="AD651" s="776"/>
      <c r="AE651" s="776"/>
      <c r="AF651" s="776"/>
      <c r="AG651" s="169">
        <f>IF($B$645="Лікар загальної практики - сімейний лікар",IF(AG649&lt;Законод!$C$22,0,(IF(AND(AG649&gt;=Законод!$E$22,AG649&lt;=Законод!$E$23),AG649-Законод!$C$22,IF('01_Доходи'!AG649&gt;=Законод!$F$22,Законод!$E$24,0)))),IF($B$645="Лікар-педіатр",IF(AG649&lt;Законод!$C$18,0,(IF(AND(AG649&gt;=Законод!$E$18,AG649&lt;=Законод!$E$19),AG649-Законод!$C$18,IF('01_Доходи'!AG649&gt;=Законод!$F$18,Законод!$E$20,0)))),IF($B$645="Лікар-терапевт",IF(AG649&lt;Законод!$C$26,0,(IF(AND(AG649&gt;=Законод!$E$26,AG649&lt;=Законод!$E$27),AG649-Законод!$C$26,IF('01_Доходи'!AG649&gt;=Законод!$F$26,Законод!$E$28,0)))),0)))</f>
        <v>0</v>
      </c>
      <c r="AH651" s="767"/>
      <c r="AI651" s="174"/>
      <c r="AJ651" s="771"/>
      <c r="AK651" s="774"/>
      <c r="AL651" s="774"/>
      <c r="AM651" s="757" t="s">
        <v>187</v>
      </c>
      <c r="AN651" s="183">
        <f>IF(B645="Лікар загальної практики - сімейний лікар",L651*Законод!$C$9/4*Законод!$E$16,IF(B645="Лікар-педіатр",L651*Законод!$C$9/4*Законод!$E$16,IF(B645="Лікар-терапевт",L651*Законод!$C$9/4*Законод!$E$16,0)))</f>
        <v>0</v>
      </c>
      <c r="AO651" s="183">
        <f>IF(B645="Лікар загальної практики - сімейний лікар",S651*Законод!$C$9/4*Законод!$E$16,IF(B645="Лікар-педіатр",S651*Законод!$C$9/4*Законод!$E$16,IF(B645="Лікар-терапевт",S651*Законод!$C$9/4*Законод!$E$16,0)))</f>
        <v>0</v>
      </c>
      <c r="AP651" s="183">
        <f>IF(B645="Лікар загальної практики - сімейний лікар",Z651*Законод!$C$9/4*Законод!$E$16,IF(B645="Лікар-педіатр",Z651*Законод!$C$9/4*Законод!$E$16,IF(B645="Лікар-терапевт",Z651*Законод!$C$9/4*Законод!$E$16,0)))</f>
        <v>0</v>
      </c>
      <c r="AQ651" s="183">
        <f>IF(B645="Лікар загальної практики - сімейний лікар",AG651*Законод!$C$9/4*Законод!$E$16,IF(B645="Лікар-педіатр",AG651*Законод!$C$9/4*Законод!$E$16,IF(B645="Лікар-терапевт",AG651*Законод!$C$9/4*Законод!$E$16,0)))</f>
        <v>0</v>
      </c>
      <c r="AR651" s="184">
        <f>SUM(AN651:AQ651)</f>
        <v>0</v>
      </c>
    </row>
    <row r="652" spans="1:44" s="52" customFormat="1" ht="31.9" hidden="1" customHeight="1" x14ac:dyDescent="0.25">
      <c r="A652" s="170"/>
      <c r="B652" s="763"/>
      <c r="C652" s="764"/>
      <c r="D652" s="765"/>
      <c r="E652" s="765"/>
      <c r="F652" s="211" t="str">
        <f>IF(B645="Лікар-педіатр",Законод!$F$17,IF(B645="Лікар загальної практики - сімейний лікар",Законод!$F$21,IF(B645="Лікар-терапевт",Законод!$F$25,"х")))</f>
        <v>х</v>
      </c>
      <c r="G652" s="776" t="s">
        <v>158</v>
      </c>
      <c r="H652" s="776"/>
      <c r="I652" s="776"/>
      <c r="J652" s="776"/>
      <c r="K652" s="776"/>
      <c r="L652" s="169">
        <f>IF($B$645="Лікар загальної практики - сімейний лікар",IF(L649&lt;Законод!$C$22,0,(IF(AND(L649&gt;=Законод!$F$22,L649&lt;=Законод!$F$23),L649-Законод!$E$23,IF('01_Доходи'!L649&gt;=Законод!$G$22,Законод!$F$24,0)))),IF($B$645="Лікар-педіатр",IF(L649&lt;Законод!$C$18,0,(IF(AND(L649&gt;=Законод!$F$18,L649&lt;=Законод!$F$19),L649-Законод!$E$19,IF('01_Доходи'!L649&gt;=Законод!$G$18,Законод!$F$20,0)))),IF($B$645="Лікар-терапевт",IF(L649&lt;Законод!$C$26,0,(IF(AND(L649&gt;=Законод!$F$26,L649&lt;=Законод!$F$27),L649-Законод!$E$27,IF('01_Доходи'!L649&gt;=Законод!$G$26,Законод!$F$28,0)))),0)))</f>
        <v>0</v>
      </c>
      <c r="M652" s="767"/>
      <c r="N652" s="776" t="s">
        <v>158</v>
      </c>
      <c r="O652" s="776"/>
      <c r="P652" s="776"/>
      <c r="Q652" s="776"/>
      <c r="R652" s="776"/>
      <c r="S652" s="169">
        <f>IF($B$645="Лікар загальної практики - сімейний лікар",IF(S649&lt;Законод!$C$22,0,(IF(AND(S649&gt;=Законод!$F$22,S649&lt;=Законод!$F$23),S649-Законод!$E$23,IF('01_Доходи'!S649&gt;=Законод!$G$22,Законод!$F$24,0)))),IF($B$645="Лікар-педіатр",IF(S649&lt;Законод!$C$18,0,(IF(AND(S649&gt;=Законод!$F$18,S649&lt;=Законод!$F$19),S649-Законод!$E$19,IF('01_Доходи'!S649&gt;=Законод!$G$18,Законод!$F$20,0)))),IF($B$645="Лікар-терапевт",IF(S649&lt;Законод!$C$26,0,(IF(AND(S649&gt;=Законод!$F$26,S649&lt;=Законод!$F$27),S649-Законод!$E$27,IF('01_Доходи'!S649&gt;=Законод!$G$26,Законод!$F$28,0)))),0)))</f>
        <v>0</v>
      </c>
      <c r="T652" s="767"/>
      <c r="U652" s="776" t="s">
        <v>158</v>
      </c>
      <c r="V652" s="776"/>
      <c r="W652" s="776"/>
      <c r="X652" s="776"/>
      <c r="Y652" s="776"/>
      <c r="Z652" s="169">
        <f>IF($B$645="Лікар загальної практики - сімейний лікар",IF(Z649&lt;Законод!$C$22,0,(IF(AND(Z649&gt;=Законод!$F$22,Z649&lt;=Законод!$F$23),Z649-Законод!$E$23,IF('01_Доходи'!Z649&gt;=Законод!$G$22,Законод!$F$24,0)))),IF($B$645="Лікар-педіатр",IF(Z649&lt;Законод!$C$18,0,(IF(AND(Z649&gt;=Законод!$F$18,Z649&lt;=Законод!$F$19),Z649-Законод!$E$19,IF('01_Доходи'!Z649&gt;=Законод!$G$18,Законод!$F$20,0)))),IF($B$645="Лікар-терапевт",IF(Z649&lt;Законод!$C$26,0,(IF(AND(Z649&gt;=Законод!$F$26,Z649&lt;=Законод!$F$27),Z649-Законод!$E$27,IF('01_Доходи'!Z649&gt;=Законод!$G$26,Законод!$F$28,0)))),0)))</f>
        <v>0</v>
      </c>
      <c r="AA652" s="767"/>
      <c r="AB652" s="776" t="s">
        <v>158</v>
      </c>
      <c r="AC652" s="776"/>
      <c r="AD652" s="776"/>
      <c r="AE652" s="776"/>
      <c r="AF652" s="776"/>
      <c r="AG652" s="169">
        <f>IF($B$645="Лікар загальної практики - сімейний лікар",IF(AG649&lt;Законод!$C$22,0,(IF(AND(AG649&gt;=Законод!$F$22,AG649&lt;=Законод!$F$23),AG649-Законод!$E$23,IF('01_Доходи'!AG649&gt;=Законод!$G$22,Законод!$F$24,0)))),IF($B$645="Лікар-педіатр",IF(AG649&lt;Законод!$C$18,0,(IF(AND(AG649&gt;=Законод!$F$18,AG649&lt;=Законод!$F$19),AG649-Законод!$E$19,IF('01_Доходи'!AG649&gt;=Законод!$G$18,Законод!$F$20,0)))),IF($B$645="Лікар-терапевт",IF(AG649&lt;Законод!$C$26,0,(IF(AND(AG649&gt;=Законод!$F$26,AG649&lt;=Законод!$F$27),AG649-Законод!$E$27,IF('01_Доходи'!AG649&gt;=Законод!$G$26,Законод!$F$28,0)))),0)))</f>
        <v>0</v>
      </c>
      <c r="AH652" s="767"/>
      <c r="AI652" s="174"/>
      <c r="AJ652" s="771"/>
      <c r="AK652" s="774"/>
      <c r="AL652" s="774"/>
      <c r="AM652" s="758"/>
      <c r="AN652" s="183">
        <f>IF(B645="Лікар загальної практики - сімейний лікар",L652*Законод!$C$9/4*Законод!$F$16,IF(B645="Лікар-педіатр",L652*Законод!$C$9/4*Законод!$F$16,IF(B645="Лікар-терапевт",L652*Законод!$C$9/4*Законод!$F$16,0)))</f>
        <v>0</v>
      </c>
      <c r="AO652" s="183">
        <f>IF(B645="Лікар загальної практики - сімейний лікар",S652*Законод!$C$9/4*Законод!$F$16,IF(B645="Лікар-педіатр",S652*Законод!$C$9/4*Законод!$F$16,IF(B645="Лікар-терапевт",S652*Законод!$C$9/4*Законод!$F$16,0)))</f>
        <v>0</v>
      </c>
      <c r="AP652" s="183">
        <f>IF(B645="Лікар загальної практики - сімейний лікар",Z652*Законод!$C$9/4*Законод!$F$16,IF(B645="Лікар-педіатр",Z652*Законод!$C$9/4*Законод!$F$16,IF(B645="Лікар-терапевт",Z652*Законод!$C$9/4*Законод!$F$16,0)))</f>
        <v>0</v>
      </c>
      <c r="AQ652" s="183">
        <f>IF(B645="Лікар загальної практики - сімейний лікар",AG652*Законод!$C$9/4*Законод!$F$16,IF(B645="Лікар-педіатр",AG652*Законод!$C$9/4*Законод!$F$16,IF(B645="Лікар-терапевт",AG652*Законод!$C$9/4*Законод!$F$16,0)))</f>
        <v>0</v>
      </c>
      <c r="AR652" s="184">
        <f>SUM(AN652:AQ652)</f>
        <v>0</v>
      </c>
    </row>
    <row r="653" spans="1:44" s="52" customFormat="1" ht="31.9" hidden="1" customHeight="1" x14ac:dyDescent="0.25">
      <c r="A653" s="170"/>
      <c r="B653" s="763"/>
      <c r="C653" s="764"/>
      <c r="D653" s="765"/>
      <c r="E653" s="765"/>
      <c r="F653" s="211" t="str">
        <f>IF(B645="Лікар-педіатр",Законод!$G$17,IF(B645="Лікар загальної практики - сімейний лікар",Законод!$G$21,IF(B645="Лікар-терапевт",Законод!$G$25,"х")))</f>
        <v>х</v>
      </c>
      <c r="G653" s="776" t="s">
        <v>158</v>
      </c>
      <c r="H653" s="776"/>
      <c r="I653" s="776"/>
      <c r="J653" s="776"/>
      <c r="K653" s="776"/>
      <c r="L653" s="169">
        <f>IF($B$645="Лікар загальної практики - сімейний лікар",IF(L649&lt;Законод!$C$22,0,(IF(AND(L649&gt;=Законод!$G$22,L649&lt;=Законод!$G$23),L649-Законод!$F$23,IF('01_Доходи'!L649&gt;=Законод!$H$22,Законод!$G$24,0)))),IF($B$645="Лікар-педіатр",IF(L649&lt;Законод!$C$18,0,(IF(AND(L649&gt;=Законод!$G$18,L649&lt;=Законод!$G$19),L649-Законод!$F$19,IF('01_Доходи'!L649&gt;=Законод!$H$18,Законод!$G$20,0)))),IF($B$645="Лікар-терапевт",IF(L649&lt;Законод!$C$26,0,(IF(AND(L649&gt;=Законод!$G$26,L649&lt;=Законод!$G$27),L649-Законод!$F$27,IF('01_Доходи'!L649&gt;=Законод!$H$26,Законод!$G$28,0)))),0)))</f>
        <v>0</v>
      </c>
      <c r="M653" s="767"/>
      <c r="N653" s="776" t="s">
        <v>158</v>
      </c>
      <c r="O653" s="776"/>
      <c r="P653" s="776"/>
      <c r="Q653" s="776"/>
      <c r="R653" s="776"/>
      <c r="S653" s="169">
        <f>IF($B$645="Лікар загальної практики - сімейний лікар",IF(S649&lt;Законод!$C$22,0,(IF(AND(S649&gt;=Законод!$G$22,S649&lt;=Законод!$G$23),S649-Законод!$F$23,IF('01_Доходи'!S649&gt;=Законод!$H$22,Законод!$G$24,0)))),IF($B$645="Лікар-педіатр",IF(S649&lt;Законод!$C$18,0,(IF(AND(S649&gt;=Законод!$G$18,S649&lt;=Законод!$G$19),S649-Законод!$F$19,IF('01_Доходи'!S649&gt;=Законод!$H$18,Законод!$G$20,0)))),IF($B$645="Лікар-терапевт",IF(S649&lt;Законод!$C$26,0,(IF(AND(S649&gt;=Законод!$G$26,S649&lt;=Законод!$G$27),S649-Законод!$F$27,IF('01_Доходи'!S649&gt;=Законод!$H$26,Законод!$G$28,0)))),0)))</f>
        <v>0</v>
      </c>
      <c r="T653" s="767"/>
      <c r="U653" s="776" t="s">
        <v>158</v>
      </c>
      <c r="V653" s="776"/>
      <c r="W653" s="776"/>
      <c r="X653" s="776"/>
      <c r="Y653" s="776"/>
      <c r="Z653" s="169">
        <f>IF($B$645="Лікар загальної практики - сімейний лікар",IF(Z649&lt;Законод!$C$22,0,(IF(AND(Z649&gt;=Законод!$G$22,Z649&lt;=Законод!$G$23),Z649-Законод!$F$23,IF('01_Доходи'!Z649&gt;=Законод!$H$22,Законод!$G$24,0)))),IF($B$645="Лікар-педіатр",IF(Z649&lt;Законод!$C$18,0,(IF(AND(Z649&gt;=Законод!$G$18,Z649&lt;=Законод!$G$19),Z649-Законод!$F$19,IF('01_Доходи'!Z649&gt;=Законод!$H$18,Законод!$G$20,0)))),IF($B$645="Лікар-терапевт",IF(Z649&lt;Законод!$C$26,0,(IF(AND(Z649&gt;=Законод!$G$26,Z649&lt;=Законод!$G$27),Z649-Законод!$F$27,IF('01_Доходи'!Z649&gt;=Законод!$H$26,Законод!$G$28,0)))),0)))</f>
        <v>0</v>
      </c>
      <c r="AA653" s="767"/>
      <c r="AB653" s="776" t="s">
        <v>158</v>
      </c>
      <c r="AC653" s="776"/>
      <c r="AD653" s="776"/>
      <c r="AE653" s="776"/>
      <c r="AF653" s="776"/>
      <c r="AG653" s="169">
        <f>IF($B$645="Лікар загальної практики - сімейний лікар",IF(AG649&lt;Законод!$C$22,0,(IF(AND(AG649&gt;=Законод!$G$22,AG649&lt;=Законод!$G$23),AG649-Законод!$F$23,IF('01_Доходи'!AG649&gt;=Законод!$H$22,Законод!$G$24,0)))),IF($B$645="Лікар-педіатр",IF(AG649&lt;Законод!$C$18,0,(IF(AND(AG649&gt;=Законод!$G$18,AG649&lt;=Законод!$G$19),AG649-Законод!$F$19,IF('01_Доходи'!AG649&gt;=Законод!$H$18,Законод!$G$20,0)))),IF($B$645="Лікар-терапевт",IF(AG649&lt;Законод!$C$26,0,(IF(AND(AG649&gt;=Законод!$G$26,AG649&lt;=Законод!$G$27),AG649-Законод!$F$27,IF('01_Доходи'!AG649&gt;=Законод!$H$26,Законод!$G$28,0)))),0)))</f>
        <v>0</v>
      </c>
      <c r="AH653" s="767"/>
      <c r="AI653" s="174"/>
      <c r="AJ653" s="771"/>
      <c r="AK653" s="774"/>
      <c r="AL653" s="774"/>
      <c r="AM653" s="758"/>
      <c r="AN653" s="183">
        <f>IF(B645="Лікар загальної практики - сімейний лікар",L653*Законод!$C$9/4*Законод!$G$16,IF(B645="Лікар-педіатр",L653*Законод!$C$9/4*Законод!$G$16,IF(B645="Лікар-терапевт",L653*Законод!$C$9/4*Законод!$G$16,0)))</f>
        <v>0</v>
      </c>
      <c r="AO653" s="183">
        <f>IF(B645="Лікар загальної практики - сімейний лікар",S653*Законод!$C$9/4*Законод!$G$16,IF(B645="Лікар-педіатр",S653*Законод!$C$9/4*Законод!$G$16,IF(B645="Лікар-терапевт",S653*Законод!$C$9/4*Законод!$G$16,0)))</f>
        <v>0</v>
      </c>
      <c r="AP653" s="183">
        <f>IF(B645="Лікар загальної практики - сімейний лікар",Z653*Законод!$C$9/4*Законод!$G$16,IF(B645="Лікар-педіатр",Z653*Законод!$C$9/4*Законод!$G$16,IF(B645="Лікар-терапевт",Z653*Законод!$C$9/4*Законод!$G$16,0)))</f>
        <v>0</v>
      </c>
      <c r="AQ653" s="183">
        <f>IF(B645="Лікар загальної практики - сімейний лікар",AG653*Законод!$C$9/4*Законод!$G$16,IF(B645="Лікар-педіатр",AG653*Законод!$C$9/4*Законод!$G$16,IF(B645="Лікар-терапевт",AG653*Законод!$C$9/4*Законод!$G$16,0)))</f>
        <v>0</v>
      </c>
      <c r="AR653" s="184">
        <f t="shared" ref="AR653" si="122">SUM(AN653:AQ653)</f>
        <v>0</v>
      </c>
    </row>
    <row r="654" spans="1:44" s="52" customFormat="1" ht="31.9" hidden="1" customHeight="1" x14ac:dyDescent="0.25">
      <c r="A654" s="170"/>
      <c r="B654" s="763"/>
      <c r="C654" s="764"/>
      <c r="D654" s="765"/>
      <c r="E654" s="765"/>
      <c r="F654" s="211" t="str">
        <f>IF(B645="Лікар-педіатр",Законод!$H$17,IF(B645="Лікар загальної практики - сімейний лікар",Законод!$H$21,IF(B645="Лікар-терапевт",Законод!$H$25,"х")))</f>
        <v>х</v>
      </c>
      <c r="G654" s="776" t="s">
        <v>158</v>
      </c>
      <c r="H654" s="776"/>
      <c r="I654" s="776"/>
      <c r="J654" s="776"/>
      <c r="K654" s="776"/>
      <c r="L654" s="169">
        <f>IF($B$645="Лікар загальної практики - сімейний лікар",IF(L649&lt;Законод!$C$22,0,(IF(AND(L649&gt;=Законод!$H$22,L649&lt;=Законод!$H$23),L649-Законод!$G$23,IF('01_Доходи'!L649&gt;=Законод!$I$22,Законод!$H$24,0)))),IF($B$645="Лікар-педіатр",IF(L649&lt;Законод!$C$18,0,(IF(AND(L649&gt;=Законод!$H$18,L649&lt;=Законод!$H$19),L649-Законод!$G$19,IF('01_Доходи'!L649&gt;=Законод!$I$18,Законод!$H$20,0)))),IF($B$645="Лікар-терапевт",IF(L649&lt;Законод!$C$26,0,(IF(AND(L649&gt;=Законод!$H$26,L649&lt;=Законод!$H$27),L649-Законод!$G$27,IF(L649&gt;=Законод!$I$26,Законод!$H$28,0)))),0)))</f>
        <v>0</v>
      </c>
      <c r="M654" s="767"/>
      <c r="N654" s="776" t="s">
        <v>158</v>
      </c>
      <c r="O654" s="776"/>
      <c r="P654" s="776"/>
      <c r="Q654" s="776"/>
      <c r="R654" s="776"/>
      <c r="S654" s="169">
        <f>IF($B$645="Лікар загальної практики - сімейний лікар",IF(S649&lt;Законод!$C$22,0,(IF(AND(S649&gt;=Законод!$H$22,S649&lt;=Законод!$H$23),S649-Законод!$G$23,IF('01_Доходи'!S649&gt;=Законод!$I$22,Законод!$H$24,0)))),IF($B$645="Лікар-педіатр",IF(S649&lt;Законод!$C$18,0,(IF(AND(S649&gt;=Законод!$H$18,S649&lt;=Законод!$H$19),S649-Законод!$G$19,IF('01_Доходи'!S649&gt;=Законод!$I$18,Законод!$H$20,0)))),IF($B$645="Лікар-терапевт",IF(S649&lt;Законод!$C$26,0,(IF(AND(S649&gt;=Законод!$H$26,S649&lt;=Законод!$H$27),S649-Законод!$G$27,IF(S649&gt;=Законод!$I$26,Законод!$H$28,0)))),0)))</f>
        <v>0</v>
      </c>
      <c r="T654" s="767"/>
      <c r="U654" s="776" t="s">
        <v>158</v>
      </c>
      <c r="V654" s="776"/>
      <c r="W654" s="776"/>
      <c r="X654" s="776"/>
      <c r="Y654" s="776"/>
      <c r="Z654" s="169">
        <f>IF($B$645="Лікар загальної практики - сімейний лікар",IF(Z649&lt;Законод!$C$22,0,(IF(AND(Z649&gt;=Законод!$H$22,Z649&lt;=Законод!$H$23),Z649-Законод!$G$23,IF('01_Доходи'!Z649&gt;=Законод!$I$22,Законод!$H$24,0)))),IF($B$645="Лікар-педіатр",IF(Z649&lt;Законод!$C$18,0,(IF(AND(Z649&gt;=Законод!$H$18,Z649&lt;=Законод!$H$19),Z649-Законод!$G$19,IF('01_Доходи'!Z649&gt;=Законод!$I$18,Законод!$H$20,0)))),IF($B$645="Лікар-терапевт",IF(Z649&lt;Законод!$C$26,0,(IF(AND(Z649&gt;=Законод!$H$26,Z649&lt;=Законод!$H$27),Z649-Законод!$G$27,IF(Z649&gt;=Законод!$I$26,Законод!$H$28,0)))),0)))</f>
        <v>0</v>
      </c>
      <c r="AA654" s="767"/>
      <c r="AB654" s="776" t="s">
        <v>158</v>
      </c>
      <c r="AC654" s="776"/>
      <c r="AD654" s="776"/>
      <c r="AE654" s="776"/>
      <c r="AF654" s="776"/>
      <c r="AG654" s="169">
        <f>IF($B$645="Лікар загальної практики - сімейний лікар",IF(AG649&lt;Законод!$C$22,0,(IF(AND(AG649&gt;=Законод!$H$22,AG649&lt;=Законод!$H$23),AG649-Законод!$G$23,IF('01_Доходи'!AG649&gt;=Законод!$I$22,Законод!$H$24,0)))),IF($B$645="Лікар-педіатр",IF(AG649&lt;Законод!$C$18,0,(IF(AND(AG649&gt;=Законод!$H$18,AG649&lt;=Законод!$H$19),AG649-Законод!$G$19,IF('01_Доходи'!AG649&gt;=Законод!$I$18,Законод!$H$20,0)))),IF($B$645="Лікар-терапевт",IF(AG649&lt;Законод!$C$26,0,(IF(AND(AG649&gt;=Законод!$H$26,AG649&lt;=Законод!$H$27),AG649-Законод!$G$27,IF(AG649&gt;=Законод!$I$26,Законод!$H$28,0)))),0)))</f>
        <v>0</v>
      </c>
      <c r="AH654" s="767"/>
      <c r="AI654" s="174"/>
      <c r="AJ654" s="771"/>
      <c r="AK654" s="774"/>
      <c r="AL654" s="774"/>
      <c r="AM654" s="758"/>
      <c r="AN654" s="183">
        <f>IF(B645="Лікар загальної практики - сімейний лікар",L654*Законод!$C$9/4*Законод!$H$16,IF(B645="Лікар-педіатр",L654*Законод!$C$9/4*Законод!$H$16,IF(B645="Лікар-терапевт",L654*Законод!$C$9/4*Законод!$H$16,0)))</f>
        <v>0</v>
      </c>
      <c r="AO654" s="183">
        <f>IF(B645="Лікар загальної практики - сімейний лікар",S654*Законод!$C$9/4*Законод!$H$16,IF(B645="Лікар-педіатр",S654*Законод!$C$9/4*Законод!$H$16,IF(B645="Лікар-терапевт",S654*Законод!$C$9/4*Законод!$H$16,0)))</f>
        <v>0</v>
      </c>
      <c r="AP654" s="183">
        <f>IF(B645="Лікар загальної практики - сімейний лікар",Z654*Законод!$C$9/4*Законод!$H$16,IF(B645="Лікар-педіатр",Z654*Законод!$C$9/4*Законод!$H$16,IF(B645="Лікар-терапевт",Z654*Законод!$C$9/4*Законод!$H$16,0)))</f>
        <v>0</v>
      </c>
      <c r="AQ654" s="183">
        <f>IF(B645="Лікар загальної практики - сімейний лікар",AG654*Законод!$C$9/4*Законод!$H$16,IF(B645="Лікар-педіатр",AG654*Законод!$C$9/4*Законод!$H$16,IF(B645="Лікар-терапевт",AG654*Законод!$C$9/4*Законод!$H$16,0)))</f>
        <v>0</v>
      </c>
      <c r="AR654" s="184">
        <f>SUM(AN654:AQ654)</f>
        <v>0</v>
      </c>
    </row>
    <row r="655" spans="1:44" s="52" customFormat="1" ht="31.9" hidden="1" customHeight="1" x14ac:dyDescent="0.25">
      <c r="A655" s="170"/>
      <c r="B655" s="763"/>
      <c r="C655" s="764"/>
      <c r="D655" s="765"/>
      <c r="E655" s="765"/>
      <c r="F655" s="211" t="str">
        <f>IF(B645="Лікар-педіатр",Законод!$I$17,IF(B645="Лікар загальної практики - сімейний лікар",Законод!$I$21,IF(B645="Лікар-терапевт",Законод!$I$25,"х")))</f>
        <v>х</v>
      </c>
      <c r="G655" s="776" t="s">
        <v>158</v>
      </c>
      <c r="H655" s="776"/>
      <c r="I655" s="776"/>
      <c r="J655" s="776"/>
      <c r="K655" s="776"/>
      <c r="L655" s="169">
        <f>IF($B$645="Лікар загальної практики - сімейний лікар",IF(L649&lt;Законод!$C$22,0,(IF(AND(L649&gt;=Законод!$I$22,L649&lt;=Законод!$I$23),L649-Законод!$H$23,IF('01_Доходи'!L649&gt;=Законод!$I$22,Законод!$I$24,0)))),IF($B$645="Лікар-педіатр",IF(L649&lt;Законод!$C$18,0,(IF(AND(L649&gt;=Законод!$I$18,L649&lt;=Законод!$I$19),L649-Законод!$H$19,IF('01_Доходи'!L649&gt;=Законод!$I$18,Законод!$H$20,0)))),IF($B$645="Лікар-терапевт",IF(L649&lt;Законод!$C$26,0,(IF(AND(L649&gt;=Законод!$I$26,L649&lt;=Законод!$I$27),L649-Законод!$H$27,IF('01_Доходи'!L649&gt;=Законод!$I$26,Законод!$H$28,0)))),0)))</f>
        <v>0</v>
      </c>
      <c r="M655" s="767"/>
      <c r="N655" s="776" t="s">
        <v>158</v>
      </c>
      <c r="O655" s="776"/>
      <c r="P655" s="776"/>
      <c r="Q655" s="776"/>
      <c r="R655" s="776"/>
      <c r="S655" s="169">
        <f>IF($B$645="Лікар загальної практики - сімейний лікар",IF(S649&lt;Законод!$C$22,0,(IF(AND(S649&gt;=Законод!$I$22,S649&lt;=Законод!$I$23),S649-Законод!$H$23,IF('01_Доходи'!S649&gt;=Законод!$I$22,Законод!$I$24,0)))),IF($B$645="Лікар-педіатр",IF(S649&lt;Законод!$C$18,0,(IF(AND(S649&gt;=Законод!$I$18,S649&lt;=Законод!$I$19),S649-Законод!$H$19,IF('01_Доходи'!S649&gt;=Законод!$I$18,Законод!$H$20,0)))),IF($B$645="Лікар-терапевт",IF(S649&lt;Законод!$C$26,0,(IF(AND(S649&gt;=Законод!$I$26,S649&lt;=Законод!$I$27),S649-Законод!$H$27,IF('01_Доходи'!S649&gt;=Законод!$I$26,Законод!$H$28,0)))),0)))</f>
        <v>0</v>
      </c>
      <c r="T655" s="767"/>
      <c r="U655" s="776" t="s">
        <v>158</v>
      </c>
      <c r="V655" s="776"/>
      <c r="W655" s="776"/>
      <c r="X655" s="776"/>
      <c r="Y655" s="776"/>
      <c r="Z655" s="169">
        <f>IF($B$645="Лікар загальної практики - сімейний лікар",IF(Z649&lt;Законод!$C$22,0,(IF(AND(Z649&gt;=Законод!$I$22,Z649&lt;=Законод!$I$23),Z649-Законод!$H$23,IF('01_Доходи'!Z649&gt;=Законод!$I$22,Законод!$I$24,0)))),IF($B$645="Лікар-педіатр",IF(Z649&lt;Законод!$C$18,0,(IF(AND(Z649&gt;=Законод!$I$18,Z649&lt;=Законод!$I$19),Z649-Законод!$H$19,IF('01_Доходи'!Z649&gt;=Законод!$I$18,Законод!$H$20,0)))),IF($B$645="Лікар-терапевт",IF(Z649&lt;Законод!$C$26,0,(IF(AND(Z649&gt;=Законод!$I$26,Z649&lt;=Законод!$I$27),Z649-Законод!$H$27,IF('01_Доходи'!Z649&gt;=Законод!$I$26,Законод!$H$28,0)))),0)))</f>
        <v>0</v>
      </c>
      <c r="AA655" s="767"/>
      <c r="AB655" s="776" t="s">
        <v>158</v>
      </c>
      <c r="AC655" s="776"/>
      <c r="AD655" s="776"/>
      <c r="AE655" s="776"/>
      <c r="AF655" s="776"/>
      <c r="AG655" s="169">
        <f>IF($B$645="Лікар загальної практики - сімейний лікар",IF(AG649&lt;Законод!$C$22,0,(IF(AND(AG649&gt;=Законод!$I$22,AG649&lt;=Законод!$I$23),AG649-Законод!$H$23,IF('01_Доходи'!AG649&gt;=Законод!$I$22,Законод!$I$24,0)))),IF($B$645="Лікар-педіатр",IF(AG649&lt;Законод!$C$18,0,(IF(AND(AG649&gt;=Законод!$I$18,AG649&lt;=Законод!$I$19),AG649-Законод!$H$19,IF('01_Доходи'!AG649&gt;=Законод!$I$18,Законод!$H$20,0)))),IF($B$645="Лікар-терапевт",IF(AG649&lt;Законод!$C$26,0,(IF(AND(AG649&gt;=Законод!$I$26,AG649&lt;=Законод!$I$27),AG649-Законод!$H$27,IF('01_Доходи'!AG649&gt;=Законод!$I$26,Законод!$H$28,0)))),0)))</f>
        <v>0</v>
      </c>
      <c r="AH655" s="767"/>
      <c r="AI655" s="174"/>
      <c r="AJ655" s="771"/>
      <c r="AK655" s="774"/>
      <c r="AL655" s="774"/>
      <c r="AM655" s="758"/>
      <c r="AN655" s="183">
        <f>IF(B645="Лікар загальної практики - сімейний лікар",L655*Законод!$C$9/4*Законод!$I$16,IF(B645="Лікар-педіатр",L655*Законод!$C$9/4*Законод!$I$16,IF(B645="Лікар-терапевт",L655*Законод!$C$9/4*Законод!$I$16,0)))</f>
        <v>0</v>
      </c>
      <c r="AO655" s="183">
        <f>IF(B645="Лікар загальної практики - сімейний лікар",S655*Законод!$C$9/4*Законод!$I$16,IF(B645="Лікар-педіатр",S655*Законод!$C$9/4*Законод!$I$16,IF(B645="Лікар-терапевт",S655*Законод!$C$9/4*Законод!$I$16,0)))</f>
        <v>0</v>
      </c>
      <c r="AP655" s="183">
        <f>IF(B645="Лікар загальної практики - сімейний лікар",Z655*Законод!$C$9/4*Законод!$I$16,IF(B645="Лікар-педіатр",Z655*Законод!$C$9/4*Законод!$I$16,IF(B645="Лікар-терапевт",Z655*Законод!$C$9/4*Законод!$I$16,0)))</f>
        <v>0</v>
      </c>
      <c r="AQ655" s="183">
        <f>IF(B645="Лікар загальної практики - сімейний лікар",AG655*Законод!$C$9/4*Законод!$I$16,IF(B645="Лікар-педіатр",AG655*Законод!$C$9/4*Законод!$I$16,IF(B645="Лікар-терапевт",AG655*Законод!$C$9/4*Законод!$I$16,0)))</f>
        <v>0</v>
      </c>
      <c r="AR655" s="184">
        <f>SUM(AN655:AQ655)</f>
        <v>0</v>
      </c>
    </row>
    <row r="656" spans="1:44" s="191" customFormat="1" ht="31.9" hidden="1" customHeight="1" thickBot="1" x14ac:dyDescent="0.3">
      <c r="A656" s="186"/>
      <c r="B656" s="763"/>
      <c r="C656" s="764"/>
      <c r="D656" s="765"/>
      <c r="E656" s="765"/>
      <c r="F656" s="212" t="str">
        <f>IF(B645="Лікар-педіатр",Законод!$J$17,IF(B645="Лікар загальної практики - сімейний лікар",Законод!$J$21,IF(B645="Лікар-терапевт",Законод!$J$25,"х")))</f>
        <v>х</v>
      </c>
      <c r="G656" s="777" t="s">
        <v>158</v>
      </c>
      <c r="H656" s="777"/>
      <c r="I656" s="777"/>
      <c r="J656" s="777"/>
      <c r="K656" s="777"/>
      <c r="L656" s="169">
        <f>IF($B$645="Лікар загальної практики - сімейний лікар",IF(L649&gt;=Законод!$J$22,'01_Доходи'!L649-('01_Доходи'!L650+'01_Доходи'!L651+'01_Доходи'!L652+'01_Доходи'!L653+'01_Доходи'!L654+'01_Доходи'!L655),0),IF($B$645="Лікар-педіатр",IF(L649&gt;=Законод!$J$18,'01_Доходи'!L649-('01_Доходи'!L650+'01_Доходи'!L651+'01_Доходи'!L652+'01_Доходи'!L653+'01_Доходи'!L654+'01_Доходи'!L655),0),IF($B$645="Лікар-терапевт",IF('01_Доходи'!L649&gt;=Законод!$J$26,L649-Законод!$I$27,0),0)))</f>
        <v>0</v>
      </c>
      <c r="M656" s="767"/>
      <c r="N656" s="777" t="s">
        <v>158</v>
      </c>
      <c r="O656" s="777"/>
      <c r="P656" s="777"/>
      <c r="Q656" s="777"/>
      <c r="R656" s="777"/>
      <c r="S656" s="169">
        <f>IF($B$645="Лікар загальної практики - сімейний лікар",IF(S649&gt;=Законод!$J$22,'01_Доходи'!S649-('01_Доходи'!S650+'01_Доходи'!S651+'01_Доходи'!S652+'01_Доходи'!S653+'01_Доходи'!S654+'01_Доходи'!S655),0),IF($B$645="Лікар-педіатр",IF(S649&gt;=Законод!$J$18,'01_Доходи'!S649-('01_Доходи'!S650+'01_Доходи'!S651+'01_Доходи'!S652+'01_Доходи'!S653+'01_Доходи'!S654+'01_Доходи'!S655),0),IF($B$645="Лікар-терапевт",IF('01_Доходи'!S649&gt;=Законод!$J$26,S649-Законод!$I$27,0),0)))</f>
        <v>0</v>
      </c>
      <c r="T656" s="767"/>
      <c r="U656" s="777" t="s">
        <v>158</v>
      </c>
      <c r="V656" s="777"/>
      <c r="W656" s="777"/>
      <c r="X656" s="777"/>
      <c r="Y656" s="777"/>
      <c r="Z656" s="169">
        <f>IF($B$645="Лікар загальної практики - сімейний лікар",IF(Z649&gt;=Законод!$J$22,'01_Доходи'!Z649-('01_Доходи'!Z650+'01_Доходи'!Z651+'01_Доходи'!Z652+'01_Доходи'!Z653+'01_Доходи'!Z654+'01_Доходи'!Z655),0),IF($B$645="Лікар-педіатр",IF(Z649&gt;=Законод!$J$18,'01_Доходи'!Z649-('01_Доходи'!Z650+'01_Доходи'!Z651+'01_Доходи'!Z652+'01_Доходи'!Z653+'01_Доходи'!Z654+'01_Доходи'!Z655),0),IF($B$645="Лікар-терапевт",IF('01_Доходи'!Z649&gt;=Законод!$J$26,Z649-Законод!$I$27,0),0)))</f>
        <v>0</v>
      </c>
      <c r="AA656" s="767"/>
      <c r="AB656" s="777" t="s">
        <v>158</v>
      </c>
      <c r="AC656" s="777"/>
      <c r="AD656" s="777"/>
      <c r="AE656" s="777"/>
      <c r="AF656" s="777"/>
      <c r="AG656" s="169">
        <f>IF($B$645="Лікар загальної практики - сімейний лікар",IF(AG649&gt;=Законод!$J$22,'01_Доходи'!AG649-('01_Доходи'!AG650+'01_Доходи'!AG651+'01_Доходи'!AG652+'01_Доходи'!AG653+'01_Доходи'!AG654+'01_Доходи'!AG655),0),IF($B$645="Лікар-педіатр",IF(AG649&gt;=Законод!$J$18,'01_Доходи'!AG649-('01_Доходи'!AG650+'01_Доходи'!AG651+'01_Доходи'!AG652+'01_Доходи'!AG653+'01_Доходи'!AG654+'01_Доходи'!AG655),0),IF($B$645="Лікар-терапевт",IF('01_Доходи'!AG649&gt;=Законод!$J$26,AG649-Законод!$I$27,0),0)))</f>
        <v>0</v>
      </c>
      <c r="AH656" s="767"/>
      <c r="AI656" s="188"/>
      <c r="AJ656" s="772"/>
      <c r="AK656" s="775"/>
      <c r="AL656" s="775"/>
      <c r="AM656" s="759"/>
      <c r="AN656" s="189">
        <f>IF(B645="Лікар загальної практики - сімейний лікар",L656*Законод!$C$9/4*Законод!$J$16,IF(B645="Лікар-педіатр",L656*Законод!$C$9/4*Законод!$J$16,IF(B645="Лікар-терапевт",L656*Законод!$C$9/4*Законод!$J$16,0)))</f>
        <v>0</v>
      </c>
      <c r="AO656" s="189">
        <f>IF(B645="Лікар загальної практики - сімейний лікар",S656*Законод!$C$9/4*Законод!$J$16,IF(B645="Лікар-педіатр",S656*Законод!$C$9/4*Законод!$J$16,IF(B645="Лікар-терапевт",S656*Законод!$C$9/4*Законод!$J$16,0)))</f>
        <v>0</v>
      </c>
      <c r="AP656" s="189">
        <f>IF(B645="Лікар загальної практики - сімейний лікар",S656*Законод!$C$9/4*Законод!$J$16,IF(B645="Лікар-педіатр",S656*Законод!$C$9/4*Законод!$J$16,IF(B645="Лікар-терапевт",S656*Законод!$C$9/4*Законод!$J$16,0)))</f>
        <v>0</v>
      </c>
      <c r="AQ656" s="189">
        <f>IF(B645="Лікар загальної практики - сімейний лікар",AG656*Законод!$C$9/4*Законод!$J$16,IF(B645="Лікар-педіатр",AG656*Законод!$C$9/4*Законод!$J$16,IF(B645="Лікар-терапевт",AG656*Законод!$C$9/4*Законод!$J$16,0)))</f>
        <v>0</v>
      </c>
      <c r="AR656" s="190">
        <f t="shared" ref="AR656" si="123">SUM(AN656:AQ656)</f>
        <v>0</v>
      </c>
    </row>
    <row r="657" spans="1:44" s="220" customFormat="1" ht="23.45" hidden="1" customHeight="1" thickBot="1" x14ac:dyDescent="0.3">
      <c r="A657" s="216"/>
      <c r="B657" s="217"/>
      <c r="C657" s="217"/>
      <c r="D657" s="217"/>
      <c r="E657" s="217"/>
      <c r="F657" s="218"/>
      <c r="G657" s="219"/>
      <c r="H657" s="219"/>
      <c r="L657" s="221"/>
      <c r="S657" s="221"/>
      <c r="Z657" s="221"/>
      <c r="AG657" s="221"/>
      <c r="AM657" s="222"/>
      <c r="AR657" s="223"/>
    </row>
    <row r="658" spans="1:44" s="164" customFormat="1" ht="24.6" hidden="1" customHeight="1" x14ac:dyDescent="0.3">
      <c r="A658" s="167">
        <f>A645+1</f>
        <v>49</v>
      </c>
      <c r="B658" s="763"/>
      <c r="C658" s="764"/>
      <c r="D658" s="765"/>
      <c r="E658" s="765"/>
      <c r="F658" s="207" t="s">
        <v>422</v>
      </c>
      <c r="G658" s="169">
        <f>IF($B$658="Лікар-педіатр",G661*L658,IF($B$658="Лікар-терапевт","х",IF($B$658="Лікар загальної практики - сімейний лікар",G661*L658,0)))</f>
        <v>0</v>
      </c>
      <c r="H658" s="169">
        <f>IF($B$658="Лікар-педіатр",H661*L658,IF($B$658="Лікар-терапевт","х",IF($B$658="Лікар загальної практики - сімейний лікар",H661*L658,0)))</f>
        <v>0</v>
      </c>
      <c r="I658" s="169">
        <f>IF($B$658="Лікар-педіатр","x",IF($B$658="Лікар-терапевт",I661*L658,IF($B$658="Лікар загальної практики - сімейний лікар",I661*L658,0)))</f>
        <v>0</v>
      </c>
      <c r="J658" s="169">
        <f>IF($B$658="Лікар-педіатр","x",IF($B$658="Лікар-терапевт",J661*L658,IF($B$658="Лікар загальної практики - сімейний лікар",J661*L658,0)))</f>
        <v>0</v>
      </c>
      <c r="K658" s="169">
        <f>IF($B$658="Лікар-педіатр","x",IF($B$658="Лікар-терапевт",K661*L658,IF($B$658="Лікар загальної практики - сімейний лікар",K661*L658,0)))</f>
        <v>0</v>
      </c>
      <c r="L658" s="542"/>
      <c r="M658" s="767"/>
      <c r="N658" s="169">
        <f>IF($B$658="Лікар-педіатр",N661*S658,IF($B$658="Лікар-терапевт","х",IF($B$658="Лікар загальної практики - сімейний лікар",N661*S658,0)))</f>
        <v>0</v>
      </c>
      <c r="O658" s="169">
        <f>IF($B$658="Лікар-педіатр",O661*S658,IF($B$658="Лікар-терапевт","х",IF($B$658="Лікар загальної практики - сімейний лікар",O661*S658,0)))</f>
        <v>0</v>
      </c>
      <c r="P658" s="169">
        <f>IF($B$658="Лікар-педіатр","x",IF($B$658="Лікар-терапевт",P661*S658,IF($B$658="Лікар загальної практики - сімейний лікар",P661*S658,0)))</f>
        <v>0</v>
      </c>
      <c r="Q658" s="169">
        <f>IF($B$658="Лікар-педіатр","x",IF($B$658="Лікар-терапевт",Q661*S658,IF($B$658="Лікар загальної практики - сімейний лікар",Q661*S658,0)))</f>
        <v>0</v>
      </c>
      <c r="R658" s="169">
        <f>IF($B$658="Лікар-педіатр","x",IF($B$658="Лікар-терапевт",R661*S658,IF($B$658="Лікар загальної практики - сімейний лікар",R661*S658,0)))</f>
        <v>0</v>
      </c>
      <c r="S658" s="542"/>
      <c r="T658" s="767"/>
      <c r="U658" s="169">
        <f>IF($B$658="Лікар-педіатр",U661*Z658,IF($B$658="Лікар-терапевт","х",IF($B$658="Лікар загальної практики - сімейний лікар",U661*Z658,0)))</f>
        <v>0</v>
      </c>
      <c r="V658" s="169">
        <f>IF($B$658="Лікар-педіатр",V661*Z658,IF($B$658="Лікар-терапевт","х",IF($B$658="Лікар загальної практики - сімейний лікар",V661*Z658,0)))</f>
        <v>0</v>
      </c>
      <c r="W658" s="169">
        <f>IF($B$658="Лікар-педіатр","x",IF($B$658="Лікар-терапевт",W661*Z658,IF($B$658="Лікар загальної практики - сімейний лікар",W661*Z658,0)))</f>
        <v>0</v>
      </c>
      <c r="X658" s="169">
        <f>IF($B$658="Лікар-педіатр","x",IF($B$658="Лікар-терапевт",X661*Z658,IF($B$658="Лікар загальної практики - сімейний лікар",X661*Z658,0)))</f>
        <v>0</v>
      </c>
      <c r="Y658" s="169">
        <f>IF($B$658="Лікар-педіатр","x",IF($B$658="Лікар-терапевт",Y661*Z658,IF($B$658="Лікар загальної практики - сімейний лікар",Y661*Z658,0)))</f>
        <v>0</v>
      </c>
      <c r="Z658" s="542"/>
      <c r="AA658" s="767"/>
      <c r="AB658" s="169">
        <f>IF($B$658="Лікар-педіатр",AB661*AG658,IF($B$658="Лікар-терапевт","х",IF($B$658="Лікар загальної практики - сімейний лікар",AB661*AG658,0)))</f>
        <v>0</v>
      </c>
      <c r="AC658" s="169">
        <f>IF($B$658="Лікар-педіатр",AC661*AG658,IF($B$658="Лікар-терапевт","х",IF($B$658="Лікар загальної практики - сімейний лікар",AC661*AG658,0)))</f>
        <v>0</v>
      </c>
      <c r="AD658" s="169">
        <f>IF($B$658="Лікар-педіатр","x",IF($B$658="Лікар-терапевт",AD661*AG658,IF($B$658="Лікар загальної практики - сімейний лікар",AD661*AG658,0)))</f>
        <v>0</v>
      </c>
      <c r="AE658" s="169">
        <f>IF($B$658="Лікар-педіатр","x",IF($B$658="Лікар-терапевт",AE661*AG658,IF($B$658="Лікар загальної практики - сімейний лікар",AE661*AG658,0)))</f>
        <v>0</v>
      </c>
      <c r="AF658" s="169">
        <f>IF($B$658="Лікар-педіатр","x",IF($B$658="Лікар-терапевт",AF661*AG658,IF($B$658="Лікар загальної практики - сімейний лікар",AF661*AG658,0)))</f>
        <v>0</v>
      </c>
      <c r="AG658" s="542"/>
      <c r="AH658" s="767"/>
      <c r="AI658" s="525">
        <f>A658</f>
        <v>49</v>
      </c>
      <c r="AJ658" s="770">
        <f>B658</f>
        <v>0</v>
      </c>
      <c r="AK658" s="773">
        <f>C658</f>
        <v>0</v>
      </c>
      <c r="AL658" s="773">
        <f>D658</f>
        <v>0</v>
      </c>
      <c r="AM658" s="760" t="s">
        <v>568</v>
      </c>
      <c r="AN658" s="778">
        <f>SUM(AN663:AN669)</f>
        <v>0</v>
      </c>
      <c r="AO658" s="778">
        <f>SUM(AO663:AO669)</f>
        <v>0</v>
      </c>
      <c r="AP658" s="778">
        <f>SUM(AP663:AP669)</f>
        <v>0</v>
      </c>
      <c r="AQ658" s="778">
        <f>SUM(AQ663:AQ669)</f>
        <v>0</v>
      </c>
      <c r="AR658" s="781">
        <f>SUM(AN658:AQ662)</f>
        <v>0</v>
      </c>
    </row>
    <row r="659" spans="1:44" s="52" customFormat="1" ht="28.15" hidden="1" customHeight="1" x14ac:dyDescent="0.25">
      <c r="A659" s="170"/>
      <c r="B659" s="763"/>
      <c r="C659" s="764"/>
      <c r="D659" s="765"/>
      <c r="E659" s="765"/>
      <c r="F659" s="207" t="s">
        <v>423</v>
      </c>
      <c r="G659" s="169">
        <f>IF($B$658="Лікар-педіатр",G661*L659,IF($B$658="Лікар-терапевт","х",IF($B$658="Лікар загальної практики - сімейний лікар",G661*L659,0)))</f>
        <v>0</v>
      </c>
      <c r="H659" s="169">
        <f>IF($B$658="Лікар-педіатр",H661*L659,IF($B$658="Лікар-терапевт","х",IF($B$658="Лікар загальної практики - сімейний лікар",H661*L659,0)))</f>
        <v>0</v>
      </c>
      <c r="I659" s="169">
        <f>IF($B$658="Лікар-педіатр","x",IF($B$658="Лікар-терапевт",I661*L659,IF($B$658="Лікар загальної практики - сімейний лікар",I661*L659,0)))</f>
        <v>0</v>
      </c>
      <c r="J659" s="169">
        <f>IF($B$658="Лікар-педіатр","x",IF($B$658="Лікар-терапевт",J661*L659,IF($B$658="Лікар загальної практики - сімейний лікар",J661*L659,0)))</f>
        <v>0</v>
      </c>
      <c r="K659" s="169">
        <f>IF($B$658="Лікар-педіатр","x",IF($B$658="Лікар-терапевт",K661*L659,IF($B$658="Лікар загальної практики - сімейний лікар",K661*L659,0)))</f>
        <v>0</v>
      </c>
      <c r="L659" s="542"/>
      <c r="M659" s="767"/>
      <c r="N659" s="169">
        <f>IF($B$658="Лікар-педіатр",N661*S659,IF($B$658="Лікар-терапевт","х",IF($B$658="Лікар загальної практики - сімейний лікар",N661*S659,0)))</f>
        <v>0</v>
      </c>
      <c r="O659" s="169">
        <f>IF($B$658="Лікар-педіатр",O661*S659,IF($B$658="Лікар-терапевт","х",IF($B$658="Лікар загальної практики - сімейний лікар",O661*S659,0)))</f>
        <v>0</v>
      </c>
      <c r="P659" s="169">
        <f>IF($B$658="Лікар-педіатр","x",IF($B$658="Лікар-терапевт",P661*S659,IF($B$658="Лікар загальної практики - сімейний лікар",P661*S659,0)))</f>
        <v>0</v>
      </c>
      <c r="Q659" s="169">
        <f>IF($B$658="Лікар-педіатр","x",IF($B$658="Лікар-терапевт",Q661*S659,IF($B$658="Лікар загальної практики - сімейний лікар",Q661*S659,0)))</f>
        <v>0</v>
      </c>
      <c r="R659" s="169">
        <f>IF($B$658="Лікар-педіатр","x",IF($B$658="Лікар-терапевт",R661*S659,IF($B$658="Лікар загальної практики - сімейний лікар",R661*S659,0)))</f>
        <v>0</v>
      </c>
      <c r="S659" s="542"/>
      <c r="T659" s="767"/>
      <c r="U659" s="169">
        <f>IF($B$658="Лікар-педіатр",U661*Z659,IF($B$658="Лікар-терапевт","х",IF($B$658="Лікар загальної практики - сімейний лікар",U661*Z659,0)))</f>
        <v>0</v>
      </c>
      <c r="V659" s="169">
        <f>IF($B$658="Лікар-педіатр",V661*Z659,IF($B$658="Лікар-терапевт","х",IF($B$658="Лікар загальної практики - сімейний лікар",V661*Z659,0)))</f>
        <v>0</v>
      </c>
      <c r="W659" s="169">
        <f>IF($B$658="Лікар-педіатр","x",IF($B$658="Лікар-терапевт",W661*Z659,IF($B$658="Лікар загальної практики - сімейний лікар",W661*Z659,0)))</f>
        <v>0</v>
      </c>
      <c r="X659" s="169">
        <f>IF($B$658="Лікар-педіатр","x",IF($B$658="Лікар-терапевт",X661*Z659,IF($B$658="Лікар загальної практики - сімейний лікар",X661*Z659,0)))</f>
        <v>0</v>
      </c>
      <c r="Y659" s="169">
        <f>IF($B$658="Лікар-педіатр","x",IF($B$658="Лікар-терапевт",Y661*Z659,IF($B$658="Лікар загальної практики - сімейний лікар",Y661*Z659,0)))</f>
        <v>0</v>
      </c>
      <c r="Z659" s="542"/>
      <c r="AA659" s="767"/>
      <c r="AB659" s="169">
        <f>IF($B$658="Лікар-педіатр",AB661*AG659,IF($B$658="Лікар-терапевт","х",IF($B$658="Лікар загальної практики - сімейний лікар",AB661*AG659,0)))</f>
        <v>0</v>
      </c>
      <c r="AC659" s="169">
        <f>IF($B$658="Лікар-педіатр",AC661*AG659,IF($B$658="Лікар-терапевт","х",IF($B$658="Лікар загальної практики - сімейний лікар",AC661*AG659,0)))</f>
        <v>0</v>
      </c>
      <c r="AD659" s="169">
        <f>IF($B$658="Лікар-педіатр","x",IF($B$658="Лікар-терапевт",AD661*AG659,IF($B$658="Лікар загальної практики - сімейний лікар",AD661*AG659,0)))</f>
        <v>0</v>
      </c>
      <c r="AE659" s="169">
        <f>IF($B$658="Лікар-педіатр","x",IF($B$658="Лікар-терапевт",AE661*AG659,IF($B$658="Лікар загальної практики - сімейний лікар",AE661*AG659,0)))</f>
        <v>0</v>
      </c>
      <c r="AF659" s="169">
        <f>IF($B$658="Лікар-педіатр","x",IF($B$658="Лікар-терапевт",AF661*AG659,IF($B$658="Лікар загальної практики - сімейний лікар",AF661*AG659,0)))</f>
        <v>0</v>
      </c>
      <c r="AG659" s="542"/>
      <c r="AH659" s="767"/>
      <c r="AI659" s="171"/>
      <c r="AJ659" s="771"/>
      <c r="AK659" s="774"/>
      <c r="AL659" s="774"/>
      <c r="AM659" s="761"/>
      <c r="AN659" s="779"/>
      <c r="AO659" s="779"/>
      <c r="AP659" s="779"/>
      <c r="AQ659" s="779"/>
      <c r="AR659" s="782"/>
    </row>
    <row r="660" spans="1:44" s="92" customFormat="1" ht="31.15" hidden="1" customHeight="1" x14ac:dyDescent="0.25">
      <c r="A660" s="213"/>
      <c r="B660" s="763"/>
      <c r="C660" s="764"/>
      <c r="D660" s="765"/>
      <c r="E660" s="765"/>
      <c r="F660" s="214" t="s">
        <v>424</v>
      </c>
      <c r="G660" s="172">
        <f>IF(B658="Лікар загальної практики - сімейний лікар"," ",IF(B658="Лікар-педіатр"," ",IF(B658="Лікар-терапевт","х",0)))</f>
        <v>0</v>
      </c>
      <c r="H660" s="172">
        <f>IF(B658="Лікар загальної практики - сімейний лікар"," ",IF(B658="Лікар-педіатр"," ",IF(B658="Лікар-терапевт","х",0)))</f>
        <v>0</v>
      </c>
      <c r="I660" s="172">
        <f>IF(B658="Лікар загальної практики - сімейний лікар"," ",IF(B658="Лікар-педіатр","х",IF(B658="Лікар-терапевт"," ",0)))</f>
        <v>0</v>
      </c>
      <c r="J660" s="172">
        <f>IF(B658="Лікар загальної практики - сімейний лікар"," ",IF(B658="Лікар-педіатр","х",IF(B658="Лікар-терапевт"," ",0)))</f>
        <v>0</v>
      </c>
      <c r="K660" s="172">
        <f>IF(B658="Лікар загальної практики - сімейний лікар"," ",IF(B658="Лікар-педіатр","х",IF(B658="Лікар-терапевт"," ",0)))</f>
        <v>0</v>
      </c>
      <c r="L660" s="173">
        <f>SUM(G660:K660)</f>
        <v>0</v>
      </c>
      <c r="M660" s="767"/>
      <c r="N660" s="172">
        <f>IF(B658="Лікар загальної практики - сімейний лікар"," ",IF(B658="Лікар-педіатр"," ",IF(B658="Лікар-терапевт","х",0)))</f>
        <v>0</v>
      </c>
      <c r="O660" s="172">
        <f>IF(B658="Лікар загальної практики - сімейний лікар"," ",IF(B658="Лікар-педіатр"," ",IF(B658="Лікар-терапевт","х",0)))</f>
        <v>0</v>
      </c>
      <c r="P660" s="172">
        <f>IF(B658="Лікар загальної практики - сімейний лікар"," ",IF(B658="Лікар-педіатр","х",IF(B658="Лікар-терапевт"," ",0)))</f>
        <v>0</v>
      </c>
      <c r="Q660" s="172">
        <f>IF(B658="Лікар загальної практики - сімейний лікар"," ",IF(B658="Лікар-педіатр","х",IF(B658="Лікар-терапевт"," ",0)))</f>
        <v>0</v>
      </c>
      <c r="R660" s="172">
        <f>IF(B658="Лікар загальної практики - сімейний лікар"," ",IF(B658="Лікар-педіатр","х",IF(B658="Лікар-терапевт"," ",0)))</f>
        <v>0</v>
      </c>
      <c r="S660" s="173">
        <f>SUM(N660:R660)</f>
        <v>0</v>
      </c>
      <c r="T660" s="767"/>
      <c r="U660" s="172">
        <f>IF(B658="Лікар загальної практики - сімейний лікар"," ",IF(B658="Лікар-педіатр"," ",IF(B658="Лікар-терапевт","х",0)))</f>
        <v>0</v>
      </c>
      <c r="V660" s="172">
        <f>IF(B658="Лікар загальної практики - сімейний лікар"," ",IF(B658="Лікар-педіатр"," ",IF(B658="Лікар-терапевт","х",0)))</f>
        <v>0</v>
      </c>
      <c r="W660" s="172">
        <f>IF(B658="Лікар загальної практики - сімейний лікар"," ",IF(B658="Лікар-педіатр","х",IF(B658="Лікар-терапевт"," ",0)))</f>
        <v>0</v>
      </c>
      <c r="X660" s="172">
        <f>IF(B658="Лікар загальної практики - сімейний лікар"," ",IF(B658="Лікар-педіатр","х",IF(B658="Лікар-терапевт"," ",0)))</f>
        <v>0</v>
      </c>
      <c r="Y660" s="172">
        <f>IF(B658="Лікар загальної практики - сімейний лікар"," ",IF(B658="Лікар-педіатр","х",IF(B658="Лікар-терапевт"," ",0)))</f>
        <v>0</v>
      </c>
      <c r="Z660" s="173">
        <f>SUM(U660:Y660)</f>
        <v>0</v>
      </c>
      <c r="AA660" s="767"/>
      <c r="AB660" s="172">
        <f>IF(B658="Лікар загальної практики - сімейний лікар"," ",IF(B658="Лікар-педіатр"," ",IF(B658="Лікар-терапевт","х",0)))</f>
        <v>0</v>
      </c>
      <c r="AC660" s="172">
        <f>IF(B658="Лікар загальної практики - сімейний лікар"," ",IF(B658="Лікар-педіатр"," ",IF(B658="Лікар-терапевт","х",0)))</f>
        <v>0</v>
      </c>
      <c r="AD660" s="172">
        <f>IF(B658="Лікар загальної практики - сімейний лікар"," ",IF(B658="Лікар-педіатр","х",IF(B658="Лікар-терапевт"," ",0)))</f>
        <v>0</v>
      </c>
      <c r="AE660" s="172">
        <f>IF(B658="Лікар загальної практики - сімейний лікар"," ",IF(B658="Лікар-педіатр","х",IF(B658="Лікар-терапевт"," ",0)))</f>
        <v>0</v>
      </c>
      <c r="AF660" s="172">
        <f>IF(B658="Лікар загальної практики - сімейний лікар"," ",IF(B658="Лікар-педіатр","х",IF(B658="Лікар-терапевт"," ",0)))</f>
        <v>0</v>
      </c>
      <c r="AG660" s="173">
        <f>SUM(AB660:AF660)</f>
        <v>0</v>
      </c>
      <c r="AH660" s="767"/>
      <c r="AI660" s="215"/>
      <c r="AJ660" s="771"/>
      <c r="AK660" s="774"/>
      <c r="AL660" s="774"/>
      <c r="AM660" s="761"/>
      <c r="AN660" s="779"/>
      <c r="AO660" s="779"/>
      <c r="AP660" s="779"/>
      <c r="AQ660" s="779"/>
      <c r="AR660" s="782"/>
    </row>
    <row r="661" spans="1:44" s="52" customFormat="1" ht="31.9" hidden="1" customHeight="1" thickBot="1" x14ac:dyDescent="0.3">
      <c r="A661" s="170"/>
      <c r="B661" s="763"/>
      <c r="C661" s="764"/>
      <c r="D661" s="765"/>
      <c r="E661" s="765"/>
      <c r="F661" s="209" t="s">
        <v>161</v>
      </c>
      <c r="G661" s="176">
        <f>IF($B$658="Лікар-педіатр",G660/L660,IF($B$658="Лікар-терапевт","х",IF($B$658="Лікар загальної практики - сімейний лікар",G660/L660,0)))</f>
        <v>0</v>
      </c>
      <c r="H661" s="176">
        <f>IF($B$658="Лікар-педіатр",H660/L660,IF($B$658="Лікар-терапевт","х",IF($B$658="Лікар загальної практики - сімейний лікар",H660/L660,0)))</f>
        <v>0</v>
      </c>
      <c r="I661" s="176">
        <f>IF($B$658="Лікар-педіатр","x",IF($B$658="Лікар-терапевт",I660/L660,IF($B$658="Лікар загальної практики - сімейний лікар",I660/L660,0)))</f>
        <v>0</v>
      </c>
      <c r="J661" s="176">
        <f>IF($B$658="Лікар-педіатр","x",IF($B$658="Лікар-терапевт",J660/L660,IF($B$658="Лікар загальної практики - сімейний лікар",J660/L660,0)))</f>
        <v>0</v>
      </c>
      <c r="K661" s="176">
        <f>IF($B$658="Лікар-педіатр","x",IF($B$658="Лікар-терапевт",K660/L660,IF($B$658="Лікар загальної практики - сімейний лікар",K660/L660,0)))</f>
        <v>0</v>
      </c>
      <c r="L661" s="176">
        <f>SUM(G661:K661)</f>
        <v>0</v>
      </c>
      <c r="M661" s="767"/>
      <c r="N661" s="176">
        <f>IF($B$658="Лікар-педіатр",N660/S660,IF($B$658="Лікар-терапевт","х",IF($B$658="Лікар загальної практики - сімейний лікар",N660/S660,0)))</f>
        <v>0</v>
      </c>
      <c r="O661" s="176">
        <f>IF($B$658="Лікар-педіатр",O660/S660,IF($B$658="Лікар-терапевт","х",IF($B$658="Лікар загальної практики - сімейний лікар",O660/S660,0)))</f>
        <v>0</v>
      </c>
      <c r="P661" s="176">
        <f>IF($B$658="Лікар-педіатр","x",IF($B$658="Лікар-терапевт",P660/S660,IF($B$658="Лікар загальної практики - сімейний лікар",P660/S660,0)))</f>
        <v>0</v>
      </c>
      <c r="Q661" s="176">
        <f>IF($B$658="Лікар-педіатр","x",IF($B$658="Лікар-терапевт",Q660/S660,IF($B$658="Лікар загальної практики - сімейний лікар",Q660/S660,0)))</f>
        <v>0</v>
      </c>
      <c r="R661" s="176">
        <f>IF($B$658="Лікар-педіатр","x",IF($B$658="Лікар-терапевт",R660/S660,IF($B$658="Лікар загальної практики - сімейний лікар",R660/S660,0)))</f>
        <v>0</v>
      </c>
      <c r="S661" s="176">
        <f>SUM(N661:R661)</f>
        <v>0</v>
      </c>
      <c r="T661" s="767"/>
      <c r="U661" s="176">
        <f>IF($B$658="Лікар-педіатр",U660/Z660,IF($B$658="Лікар-терапевт","х",IF($B$658="Лікар загальної практики - сімейний лікар",U660/Z660,0)))</f>
        <v>0</v>
      </c>
      <c r="V661" s="176">
        <f>IF($B$658="Лікар-педіатр",V660/Z660,IF($B$658="Лікар-терапевт","х",IF($B$658="Лікар загальної практики - сімейний лікар",V660/Z660,0)))</f>
        <v>0</v>
      </c>
      <c r="W661" s="176">
        <f>IF($B$658="Лікар-педіатр","x",IF($B$658="Лікар-терапевт",W660/Z660,IF($B$658="Лікар загальної практики - сімейний лікар",W660/Z660,0)))</f>
        <v>0</v>
      </c>
      <c r="X661" s="176">
        <f>IF($B$658="Лікар-педіатр","x",IF($B$658="Лікар-терапевт",X660/Z660,IF($B$658="Лікар загальної практики - сімейний лікар",X660/Z660,0)))</f>
        <v>0</v>
      </c>
      <c r="Y661" s="176">
        <f>IF($B$658="Лікар-педіатр","x",IF($B$658="Лікар-терапевт",Y660/Z660,IF($B$658="Лікар загальної практики - сімейний лікар",Y660/Z660,0)))</f>
        <v>0</v>
      </c>
      <c r="Z661" s="176">
        <f>SUM(U661:Y661)</f>
        <v>0</v>
      </c>
      <c r="AA661" s="767"/>
      <c r="AB661" s="176">
        <f>IF($B$658="Лікар-педіатр",AB660/AG660,IF($B$658="Лікар-терапевт","х",IF($B$658="Лікар загальної практики - сімейний лікар",AB660/AG660,0)))</f>
        <v>0</v>
      </c>
      <c r="AC661" s="176">
        <f>IF($B$658="Лікар-педіатр",AC660/AG660,IF($B$658="Лікар-терапевт","х",IF($B$658="Лікар загальної практики - сімейний лікар",AC660/AG660,0)))</f>
        <v>0</v>
      </c>
      <c r="AD661" s="176">
        <f>IF($B$658="Лікар-педіатр","x",IF($B$658="Лікар-терапевт",AD660/AG660,IF($B$658="Лікар загальної практики - сімейний лікар",AD660/AG660,0)))</f>
        <v>0</v>
      </c>
      <c r="AE661" s="176">
        <f>IF($B$658="Лікар-педіатр","x",IF($B$658="Лікар-терапевт",AE660/AG660,IF($B$658="Лікар загальної практики - сімейний лікар",AE660/AG660,0)))</f>
        <v>0</v>
      </c>
      <c r="AF661" s="176">
        <f>IF($B$658="Лікар-педіатр","x",IF($B$658="Лікар-терапевт",AF660/AG660,IF($B$658="Лікар загальної практики - сімейний лікар",AF660/AG660,0)))</f>
        <v>0</v>
      </c>
      <c r="AG661" s="176">
        <f>SUM(AB661:AF661)</f>
        <v>0</v>
      </c>
      <c r="AH661" s="767"/>
      <c r="AI661" s="174"/>
      <c r="AJ661" s="771"/>
      <c r="AK661" s="774"/>
      <c r="AL661" s="774"/>
      <c r="AM661" s="761"/>
      <c r="AN661" s="779"/>
      <c r="AO661" s="779"/>
      <c r="AP661" s="779"/>
      <c r="AQ661" s="779"/>
      <c r="AR661" s="782"/>
    </row>
    <row r="662" spans="1:44" s="52" customFormat="1" ht="45" hidden="1" customHeight="1" thickBot="1" x14ac:dyDescent="0.3">
      <c r="A662" s="170"/>
      <c r="B662" s="763"/>
      <c r="C662" s="764"/>
      <c r="D662" s="765"/>
      <c r="E662" s="766"/>
      <c r="F662" s="177" t="s">
        <v>425</v>
      </c>
      <c r="G662" s="178">
        <f>IF($B$658="Лікар загальної практики - сімейний лікар",AVERAGE(G658:G660),IF($B$658="Лікар-педіатр",AVERAGE(G658:G660),IF($B$658="Лікар-терапевт","х",0)))</f>
        <v>0</v>
      </c>
      <c r="H662" s="178">
        <f>IF($B$658="Лікар загальної практики - сімейний лікар",AVERAGE(H658:H660),IF($B$658="Лікар-педіатр",AVERAGE(H658:H660),IF($B$658="Лікар-терапевт","х",0)))</f>
        <v>0</v>
      </c>
      <c r="I662" s="178">
        <f>IF($B$658="Лікар загальної практики - сімейний лікар",AVERAGE(I658:I660),IF($B$658="Лікар-педіатр","x",IF($B$658="Лікар-терапевт",AVERAGE(I658:I660),0)))</f>
        <v>0</v>
      </c>
      <c r="J662" s="178">
        <f>IF($B$658="Лікар загальної практики - сімейний лікар",AVERAGE(J658:J660),IF($B$658="Лікар-педіатр","x",IF($B$658="Лікар-терапевт",AVERAGE(J658:J660),0)))</f>
        <v>0</v>
      </c>
      <c r="K662" s="178">
        <f>IF($B$658="Лікар загальної практики - сімейний лікар",AVERAGE(K658:K660),IF($B$658="Лікар-педіатр","x",IF($B$658="Лікар-терапевт",AVERAGE(K658:K660),0)))</f>
        <v>0</v>
      </c>
      <c r="L662" s="179">
        <f>SUM(G662:K662)</f>
        <v>0</v>
      </c>
      <c r="M662" s="768"/>
      <c r="N662" s="178">
        <f>IF($B$658="Лікар загальної практики - сімейний лікар",AVERAGE(N658:N660),IF($B$658="Лікар-педіатр",AVERAGE(N658:N660),IF($B$658="Лікар-терапевт","х",0)))</f>
        <v>0</v>
      </c>
      <c r="O662" s="178">
        <f>IF($B$658="Лікар загальної практики - сімейний лікар",AVERAGE(O658:O660),IF($B$658="Лікар-педіатр",AVERAGE(O658:O660),IF($B$658="Лікар-терапевт","х",0)))</f>
        <v>0</v>
      </c>
      <c r="P662" s="178">
        <f>IF($B$658="Лікар загальної практики - сімейний лікар",AVERAGE(P658:P660),IF($B$658="Лікар-педіатр","x",IF($B$658="Лікар-терапевт",AVERAGE(P658:P660),0)))</f>
        <v>0</v>
      </c>
      <c r="Q662" s="178">
        <f>IF($B$658="Лікар загальної практики - сімейний лікар",AVERAGE(Q658:Q660),IF($B$658="Лікар-педіатр","x",IF($B$658="Лікар-терапевт",AVERAGE(Q658:Q660),0)))</f>
        <v>0</v>
      </c>
      <c r="R662" s="178">
        <f>IF($B$658="Лікар загальної практики - сімейний лікар",AVERAGE(R658:R660),IF($B$658="Лікар-педіатр","x",IF($B$658="Лікар-терапевт",AVERAGE(R658:R660),0)))</f>
        <v>0</v>
      </c>
      <c r="S662" s="179">
        <f>SUM(N662:R662)</f>
        <v>0</v>
      </c>
      <c r="T662" s="768"/>
      <c r="U662" s="178">
        <f>IF($B$658="Лікар загальної практики - сімейний лікар",AVERAGE(U658:U660),IF($B$658="Лікар-педіатр",AVERAGE(U658:U660),IF($B$658="Лікар-терапевт","х",0)))</f>
        <v>0</v>
      </c>
      <c r="V662" s="178">
        <f>IF($B$658="Лікар загальної практики - сімейний лікар",AVERAGE(V658:V660),IF($B$658="Лікар-педіатр",AVERAGE(V658:V660),IF($B$658="Лікар-терапевт","х",0)))</f>
        <v>0</v>
      </c>
      <c r="W662" s="178">
        <f>IF($B$658="Лікар загальної практики - сімейний лікар",AVERAGE(W658:W660),IF($B$658="Лікар-педіатр","x",IF($B$658="Лікар-терапевт",AVERAGE(W658:W660),0)))</f>
        <v>0</v>
      </c>
      <c r="X662" s="178">
        <f>IF($B$658="Лікар загальної практики - сімейний лікар",AVERAGE(X658:X660),IF($B$658="Лікар-педіатр","x",IF($B$658="Лікар-терапевт",AVERAGE(X658:X660),0)))</f>
        <v>0</v>
      </c>
      <c r="Y662" s="178">
        <f>IF($B$658="Лікар загальної практики - сімейний лікар",AVERAGE(Y658:Y660),IF($B$658="Лікар-педіатр","x",IF($B$658="Лікар-терапевт",AVERAGE(Y658:Y660),0)))</f>
        <v>0</v>
      </c>
      <c r="Z662" s="179">
        <f>SUM(U662:Y662)</f>
        <v>0</v>
      </c>
      <c r="AA662" s="768"/>
      <c r="AB662" s="178">
        <f>IF($B$658="Лікар загальної практики - сімейний лікар",AVERAGE(AB658:AB660),IF($B$658="Лікар-педіатр",AVERAGE(AB658:AB660),IF($B$658="Лікар-терапевт","х",0)))</f>
        <v>0</v>
      </c>
      <c r="AC662" s="178">
        <f>IF($B$658="Лікар загальної практики - сімейний лікар",AVERAGE(AC658:AC660),IF($B$658="Лікар-педіатр",AVERAGE(AC658:AC660),IF($B$658="Лікар-терапевт","х",0)))</f>
        <v>0</v>
      </c>
      <c r="AD662" s="178">
        <f>IF($B$658="Лікар загальної практики - сімейний лікар",AVERAGE(AD658:AD660),IF($B$658="Лікар-педіатр","x",IF($B$658="Лікар-терапевт",AVERAGE(AD658:AD660),0)))</f>
        <v>0</v>
      </c>
      <c r="AE662" s="178">
        <f>IF($B$658="Лікар загальної практики - сімейний лікар",AVERAGE(AE658:AE660),IF($B$658="Лікар-педіатр","x",IF($B$658="Лікар-терапевт",AVERAGE(AE658:AE660),0)))</f>
        <v>0</v>
      </c>
      <c r="AF662" s="178">
        <f>IF($B$658="Лікар загальної практики - сімейний лікар",AVERAGE(AF658:AF660),IF($B$658="Лікар-педіатр","x",IF($B$658="Лікар-терапевт",AVERAGE(AF658:AF660),0)))</f>
        <v>0</v>
      </c>
      <c r="AG662" s="179">
        <f>SUM(AB662:AF662)</f>
        <v>0</v>
      </c>
      <c r="AH662" s="769"/>
      <c r="AI662" s="174"/>
      <c r="AJ662" s="771"/>
      <c r="AK662" s="774"/>
      <c r="AL662" s="774"/>
      <c r="AM662" s="762"/>
      <c r="AN662" s="780"/>
      <c r="AO662" s="780"/>
      <c r="AP662" s="780"/>
      <c r="AQ662" s="780"/>
      <c r="AR662" s="783"/>
    </row>
    <row r="663" spans="1:44" s="52" customFormat="1" ht="40.5" hidden="1" x14ac:dyDescent="0.25">
      <c r="A663" s="170"/>
      <c r="B663" s="763"/>
      <c r="C663" s="764"/>
      <c r="D663" s="765"/>
      <c r="E663" s="765"/>
      <c r="F663" s="210" t="str">
        <f>IF(B658="Лікар-педіатр",Законод!$C$17,IF(B658="Лікар загальної практики - сімейний лікар",Законод!$C$21,IF(B658="Лікар-терапевт",Законод!$C$25,"х")))</f>
        <v>х</v>
      </c>
      <c r="G663" s="181">
        <f>IF($B$658="Лікар загальної практики - сімейний лікар",IF(L662&lt;=Законод!$C$22,G662,Законод!$C$22*'01_Доходи'!G661),IF($B$658="Лікар-педіатр",IF(L662&lt;=Законод!$C$18,G662,Законод!$C$18*'01_Доходи'!G661),IF($B$658="Лікар-терапевт","x",0)))</f>
        <v>0</v>
      </c>
      <c r="H663" s="181">
        <f>IF($B$658="Лікар загальної практики - сімейний лікар",IF(L662&lt;=Законод!$C$22,H662,Законод!$C$22*'01_Доходи'!H661),IF($B$658="Лікар-педіатр",IF(L662&lt;=Законод!$C$18,H662,Законод!$C$18*'01_Доходи'!H661),IF($B$658="Лікар-терапевт","x",0)))</f>
        <v>0</v>
      </c>
      <c r="I663" s="181">
        <f>IF($B$658="Лікар загальної практики - сімейний лікар",IF(L662&lt;=Законод!$C$22,I662,Законод!$C$22*'01_Доходи'!I661),IF($B$658="Лікар-педіатр","x",IF($B$658="Лікар-терапевт",IF(L662&lt;=Законод!$C$26,I662,Законод!$C$26*'01_Доходи'!I661),0)))</f>
        <v>0</v>
      </c>
      <c r="J663" s="181">
        <f>IF($B$658="Лікар загальної практики - сімейний лікар",IF(L662&lt;=Законод!$C$22,J662,Законод!$C$22*'01_Доходи'!J661),IF($B$658="Лікар-педіатр","x",IF($B$658="Лікар-терапевт",IF(L662&lt;=Законод!$C$26,J662,Законод!$C$26*'01_Доходи'!J661),0)))</f>
        <v>0</v>
      </c>
      <c r="K663" s="181">
        <f>IF($B$658="Лікар загальної практики - сімейний лікар",IF(L662&lt;=Законод!$C$22,K662,Законод!$C$22*'01_Доходи'!K661),IF($B$658="Лікар-педіатр","x",IF($B$658="Лікар-терапевт",IF(L662&lt;=Законод!$C$26,K662,Законод!$C$26*'01_Доходи'!K661),0)))</f>
        <v>0</v>
      </c>
      <c r="L663" s="182">
        <f>SUM(G663:K663)</f>
        <v>0</v>
      </c>
      <c r="M663" s="767"/>
      <c r="N663" s="181">
        <f>IF($B$658="Лікар загальної практики - сімейний лікар",IF(S662&lt;=Законод!$C$22,N662,Законод!$C$22*'01_Доходи'!N661),IF($B$658="Лікар-педіатр",IF(S662&lt;=Законод!$C$18,N662,Законод!$C$18*'01_Доходи'!N661),IF($B$658="Лікар-терапевт","x",0)))</f>
        <v>0</v>
      </c>
      <c r="O663" s="181">
        <f>IF($B$658="Лікар загальної практики - сімейний лікар",IF(S662&lt;=Законод!$C$22,O662,Законод!$C$22*'01_Доходи'!O661),IF($B$658="Лікар-педіатр",IF(S662&lt;=Законод!$C$18,O662,Законод!$C$18*'01_Доходи'!O661),IF($B$658="Лікар-терапевт","x",0)))</f>
        <v>0</v>
      </c>
      <c r="P663" s="181">
        <f>IF($B$658="Лікар загальної практики - сімейний лікар",IF(S662&lt;=Законод!$C$22,P662,Законод!$C$22*'01_Доходи'!P661),IF($B$658="Лікар-педіатр","x",IF($B$658="Лікар-терапевт",IF(S662&lt;=Законод!$C$26,P662,Законод!$C$26*'01_Доходи'!P661),0)))</f>
        <v>0</v>
      </c>
      <c r="Q663" s="181">
        <f>IF($B$658="Лікар загальної практики - сімейний лікар",IF(S662&lt;=Законод!$C$22,Q662,Законод!$C$22*'01_Доходи'!Q661),IF($B$658="Лікар-педіатр","x",IF($B$658="Лікар-терапевт",IF(S662&lt;=Законод!$C$26,Q662,Законод!$C$26*'01_Доходи'!Q661),0)))</f>
        <v>0</v>
      </c>
      <c r="R663" s="181">
        <f>IF($B$658="Лікар загальної практики - сімейний лікар",IF(S662&lt;=Законод!$C$22,R662,Законод!$C$22*'01_Доходи'!R661),IF($B$658="Лікар-педіатр","x",IF($B$658="Лікар-терапевт",IF(S662&lt;=Законод!$C$26,R662,Законод!$C$26*'01_Доходи'!R661),0)))</f>
        <v>0</v>
      </c>
      <c r="S663" s="182">
        <f>SUM(N663:R663)</f>
        <v>0</v>
      </c>
      <c r="T663" s="767"/>
      <c r="U663" s="181">
        <f>IF($B$658="Лікар загальної практики - сімейний лікар",IF(Z662&lt;=Законод!$C$22,U662,Законод!$C$22*'01_Доходи'!U661),IF($B$658="Лікар-педіатр",IF(Z662&lt;=Законод!$C$18,U662,Законод!$C$18*'01_Доходи'!U661),IF($B$658="Лікар-терапевт","x",0)))</f>
        <v>0</v>
      </c>
      <c r="V663" s="181">
        <f>IF($B$658="Лікар загальної практики - сімейний лікар",IF(Z662&lt;=Законод!$C$22,V662,Законод!$C$22*'01_Доходи'!V661),IF($B$658="Лікар-педіатр",IF(Z662&lt;=Законод!$C$18,V662,Законод!$C$18*'01_Доходи'!V661),IF($B$658="Лікар-терапевт","x",0)))</f>
        <v>0</v>
      </c>
      <c r="W663" s="181">
        <f>IF($B$658="Лікар загальної практики - сімейний лікар",IF(Z662&lt;=Законод!$C$22,W662,Законод!$C$22*'01_Доходи'!W661),IF($B$658="Лікар-педіатр","x",IF($B$658="Лікар-терапевт",IF(Z662&lt;=Законод!$C$26,W662,Законод!$C$26*'01_Доходи'!W661),0)))</f>
        <v>0</v>
      </c>
      <c r="X663" s="181">
        <f>IF($B$658="Лікар загальної практики - сімейний лікар",IF(Z662&lt;=Законод!$C$22,X662,Законод!$C$22*'01_Доходи'!X661),IF($B$658="Лікар-педіатр","x",IF($B$658="Лікар-терапевт",IF(Z662&lt;=Законод!$C$26,X662,Законод!$C$26*'01_Доходи'!X661),0)))</f>
        <v>0</v>
      </c>
      <c r="Y663" s="181">
        <f>IF($B$658="Лікар загальної практики - сімейний лікар",IF(Z662&lt;=Законод!$C$22,Y662,Законод!$C$22*'01_Доходи'!Y661),IF($B$658="Лікар-педіатр","x",IF($B$658="Лікар-терапевт",IF(Z662&lt;=Законод!$C$26,Y662,Законод!$C$26*'01_Доходи'!Y661),0)))</f>
        <v>0</v>
      </c>
      <c r="Z663" s="182">
        <f>SUM(U663:Y663)</f>
        <v>0</v>
      </c>
      <c r="AA663" s="767"/>
      <c r="AB663" s="181">
        <f>IF($B$658="Лікар загальної практики - сімейний лікар",IF(AG662&lt;=Законод!$C$22,AB662,Законод!$C$22*'01_Доходи'!AB661),IF($B$658="Лікар-педіатр",IF(AG662&lt;=Законод!$C$18,AB662,Законод!$C$18*'01_Доходи'!AB661),IF($B$658="Лікар-терапевт","x",0)))</f>
        <v>0</v>
      </c>
      <c r="AC663" s="181">
        <f>IF($B$658="Лікар загальної практики - сімейний лікар",IF(AG662&lt;=Законод!$C$22,AC662,Законод!$C$22*'01_Доходи'!AC661),IF($B$658="Лікар-педіатр",IF(AG662&lt;=Законод!$C$18,AC662,Законод!$C$18*'01_Доходи'!AC661),IF($B$658="Лікар-терапевт","x",0)))</f>
        <v>0</v>
      </c>
      <c r="AD663" s="181">
        <f>IF($B$658="Лікар загальної практики - сімейний лікар",IF(AG662&lt;=Законод!$C$22,AD662,Законод!$C$22*'01_Доходи'!AD661),IF($B$658="Лікар-педіатр","x",IF($B$658="Лікар-терапевт",IF(AG662&lt;=Законод!$C$26,AD662,Законод!$C$26*'01_Доходи'!AD661),0)))</f>
        <v>0</v>
      </c>
      <c r="AE663" s="181">
        <f>IF($B$658="Лікар загальної практики - сімейний лікар",IF(AG662&lt;=Законод!$C$22,AE662,Законод!$C$22*'01_Доходи'!AE661),IF($B$658="Лікар-педіатр","x",IF($B$658="Лікар-терапевт",IF(AG662&lt;=Законод!$C$26,AE662,Законод!$C$26*'01_Доходи'!AE661),0)))</f>
        <v>0</v>
      </c>
      <c r="AF663" s="181">
        <f>IF($B$658="Лікар загальної практики - сімейний лікар",IF(AG662&lt;=Законод!$C$22,AF662,Законод!$C$22*'01_Доходи'!AF661),IF($B$658="Лікар-педіатр","x",IF($B$658="Лікар-терапевт",IF(AG662&lt;=Законод!$C$26,AF662,Законод!$C$26*'01_Доходи'!AF661),0)))</f>
        <v>0</v>
      </c>
      <c r="AG663" s="182">
        <f>SUM(AB663:AF663)</f>
        <v>0</v>
      </c>
      <c r="AH663" s="767"/>
      <c r="AI663" s="174"/>
      <c r="AJ663" s="771"/>
      <c r="AK663" s="774"/>
      <c r="AL663" s="774"/>
      <c r="AM663" s="318" t="s">
        <v>186</v>
      </c>
      <c r="AN663" s="183">
        <f>IF(B658="Лікар загальної практики - сімейний лікар",G663*Законод!$C$11+'01_Доходи'!H663*Законод!$D$11+'01_Доходи'!I663*Законод!$E$11+'01_Доходи'!J663*Законод!$F$11+'01_Доходи'!K663*Законод!$G$11,IF(B658="Лікар-педіатр",G663*Законод!$C$11+'01_Доходи'!H663*Законод!$D$11,IF(B658="Лікар-терапевт",'01_Доходи'!I663*Законод!$E$11+'01_Доходи'!J663*Законод!$F$11+'01_Доходи'!K663*Законод!$G$11,0)))</f>
        <v>0</v>
      </c>
      <c r="AO663" s="183">
        <f>IF(B658="Лікар загальної практики - сімейний лікар",N663*Законод!$C$11+'01_Доходи'!O663*Законод!$D$11+'01_Доходи'!P663*Законод!$E$11+'01_Доходи'!Q663*Законод!$F$11+'01_Доходи'!R663*Законод!$G$11,IF(B658="Лікар-педіатр",N663*Законод!$C$11+'01_Доходи'!O663*Законод!$D$11,IF(B658="Лікар-терапевт",'01_Доходи'!P663*Законод!$E$11+'01_Доходи'!Q663*Законод!$F$11+'01_Доходи'!R663*Законод!$G$11,0)))</f>
        <v>0</v>
      </c>
      <c r="AP663" s="183">
        <f>IF(B658="Лікар загальної практики - сімейний лікар",U663*Законод!$C$11+'01_Доходи'!V663*Законод!$D$11+'01_Доходи'!W663*Законод!$E$11+'01_Доходи'!X663*Законод!$F$11+'01_Доходи'!Y663*Законод!$G$11,IF(B658="Лікар-педіатр",U663*Законод!$C$11+'01_Доходи'!V663*Законод!$D$11,IF(B658="Лікар-терапевт",'01_Доходи'!W663*Законод!$E$11+'01_Доходи'!X663*Законод!$F$11+'01_Доходи'!Y663*Законод!$G$11,0)))</f>
        <v>0</v>
      </c>
      <c r="AQ663" s="183">
        <f>IF(B658="Лікар загальної практики - сімейний лікар",AB663*Законод!$C$11+'01_Доходи'!AC663*Законод!$D$11+'01_Доходи'!AD663*Законод!$E$11+'01_Доходи'!AE663*Законод!$F$11+'01_Доходи'!AF663*Законод!$G$11,IF(B658="Лікар-педіатр",AB663*Законод!$C$11+'01_Доходи'!AC663*Законод!$D$11,IF(B658="Лікар-терапевт",'01_Доходи'!AD663*Законод!$E$11+'01_Доходи'!AE663*Законод!$F$11+'01_Доходи'!AF663*Законод!$G$11,0)))</f>
        <v>0</v>
      </c>
      <c r="AR663" s="184">
        <f>SUM(AN663:AQ663)</f>
        <v>0</v>
      </c>
    </row>
    <row r="664" spans="1:44" s="52" customFormat="1" ht="31.9" hidden="1" customHeight="1" x14ac:dyDescent="0.25">
      <c r="A664" s="170"/>
      <c r="B664" s="763"/>
      <c r="C664" s="764"/>
      <c r="D664" s="765"/>
      <c r="E664" s="765"/>
      <c r="F664" s="211" t="str">
        <f>IF(B658="Лікар-педіатр",Законод!$E$17,IF(B658="Лікар загальної практики - сімейний лікар",Законод!$E$21,IF(B658="Лікар-терапевт",Законод!$E$25,"х")))</f>
        <v>х</v>
      </c>
      <c r="G664" s="776" t="s">
        <v>158</v>
      </c>
      <c r="H664" s="776"/>
      <c r="I664" s="776"/>
      <c r="J664" s="776"/>
      <c r="K664" s="776"/>
      <c r="L664" s="169">
        <f>IF($B$658="Лікар загальної практики - сімейний лікар",IF(L662&lt;Законод!$C$22,0,(IF(AND(L662&gt;=Законод!$E$22,L662&lt;=Законод!$E$23),L662-Законод!$C$22,IF('01_Доходи'!L662&gt;=Законод!$F$22,Законод!$E$24,0)))),IF($B$658="Лікар-педіатр",IF(L662&lt;Законод!$C$18,0,(IF(AND(L662&gt;=Законод!$E$18,L662&lt;=Законод!$E$19),L662-Законод!$C$18,IF('01_Доходи'!L662&gt;=Законод!$F$18,Законод!$E$20,0)))),IF($B$658="Лікар-терапевт",IF(L662&lt;Законод!$C$26,0,(IF(AND(L662&gt;=Законод!$E$26,L662&lt;=Законод!$E$27),L662-Законод!$C$26,IF('01_Доходи'!L662&gt;=Законод!$F$26,Законод!$E$28,0)))),0)))</f>
        <v>0</v>
      </c>
      <c r="M664" s="767"/>
      <c r="N664" s="776" t="s">
        <v>158</v>
      </c>
      <c r="O664" s="776"/>
      <c r="P664" s="776"/>
      <c r="Q664" s="776"/>
      <c r="R664" s="776"/>
      <c r="S664" s="169">
        <f>IF($B$658="Лікар загальної практики - сімейний лікар",IF(S662&lt;Законод!$C$22,0,(IF(AND(S662&gt;=Законод!$E$22,S662&lt;=Законод!$E$23),S662-Законод!$C$22,IF('01_Доходи'!S662&gt;=Законод!$F$22,Законод!$E$24,0)))),IF($B$658="Лікар-педіатр",IF(S662&lt;Законод!$C$18,0,(IF(AND(S662&gt;=Законод!$E$18,S662&lt;=Законод!$E$19),S662-Законод!$C$18,IF('01_Доходи'!S662&gt;=Законод!$F$18,Законод!$E$20,0)))),IF($B$658="Лікар-терапевт",IF(S662&lt;Законод!$C$26,0,(IF(AND(S662&gt;=Законод!$E$26,S662&lt;=Законод!$E$27),S662-Законод!$C$26,IF('01_Доходи'!S662&gt;=Законод!$F$26,Законод!$E$28,0)))),0)))</f>
        <v>0</v>
      </c>
      <c r="T664" s="767"/>
      <c r="U664" s="776" t="s">
        <v>158</v>
      </c>
      <c r="V664" s="776"/>
      <c r="W664" s="776"/>
      <c r="X664" s="776"/>
      <c r="Y664" s="776"/>
      <c r="Z664" s="169">
        <f>IF($B$658="Лікар загальної практики - сімейний лікар",IF(Z662&lt;Законод!$C$22,0,(IF(AND(Z662&gt;=Законод!$E$22,Z662&lt;=Законод!$E$23),Z662-Законод!$C$22,IF('01_Доходи'!Z662&gt;=Законод!$F$22,Законод!$E$24,0)))),IF($B$658="Лікар-педіатр",IF(Z662&lt;Законод!$C$18,0,(IF(AND(Z662&gt;=Законод!$E$18,Z662&lt;=Законод!$E$19),Z662-Законод!$C$18,IF('01_Доходи'!Z662&gt;=Законод!$F$18,Законод!$E$20,0)))),IF($B$658="Лікар-терапевт",IF(Z662&lt;Законод!$C$26,0,(IF(AND(Z662&gt;=Законод!$E$26,Z662&lt;=Законод!$E$27),Z662-Законод!$C$26,IF('01_Доходи'!Z662&gt;=Законод!$F$26,Законод!$E$28,0)))),0)))</f>
        <v>0</v>
      </c>
      <c r="AA664" s="767"/>
      <c r="AB664" s="776" t="s">
        <v>158</v>
      </c>
      <c r="AC664" s="776"/>
      <c r="AD664" s="776"/>
      <c r="AE664" s="776"/>
      <c r="AF664" s="776"/>
      <c r="AG664" s="169">
        <f>IF($B$658="Лікар загальної практики - сімейний лікар",IF(AG662&lt;Законод!$C$22,0,(IF(AND(AG662&gt;=Законод!$E$22,AG662&lt;=Законод!$E$23),AG662-Законод!$C$22,IF('01_Доходи'!AG662&gt;=Законод!$F$22,Законод!$E$24,0)))),IF($B$658="Лікар-педіатр",IF(AG662&lt;Законод!$C$18,0,(IF(AND(AG662&gt;=Законод!$E$18,AG662&lt;=Законод!$E$19),AG662-Законод!$C$18,IF('01_Доходи'!AG662&gt;=Законод!$F$18,Законод!$E$20,0)))),IF($B$658="Лікар-терапевт",IF(AG662&lt;Законод!$C$26,0,(IF(AND(AG662&gt;=Законод!$E$26,AG662&lt;=Законод!$E$27),AG662-Законод!$C$26,IF('01_Доходи'!AG662&gt;=Законод!$F$26,Законод!$E$28,0)))),0)))</f>
        <v>0</v>
      </c>
      <c r="AH664" s="767"/>
      <c r="AI664" s="174"/>
      <c r="AJ664" s="771"/>
      <c r="AK664" s="774"/>
      <c r="AL664" s="774"/>
      <c r="AM664" s="757" t="s">
        <v>187</v>
      </c>
      <c r="AN664" s="183">
        <f>IF(B658="Лікар загальної практики - сімейний лікар",L664*Законод!$C$9/4*Законод!$E$16,IF(B658="Лікар-педіатр",L664*Законод!$C$9/4*Законод!$E$16,IF(B658="Лікар-терапевт",L664*Законод!$C$9/4*Законод!$E$16,0)))</f>
        <v>0</v>
      </c>
      <c r="AO664" s="183">
        <f>IF(B658="Лікар загальної практики - сімейний лікар",S664*Законод!$C$9/4*Законод!$E$16,IF(B658="Лікар-педіатр",S664*Законод!$C$9/4*Законод!$E$16,IF(B658="Лікар-терапевт",S664*Законод!$C$9/4*Законод!$E$16,0)))</f>
        <v>0</v>
      </c>
      <c r="AP664" s="183">
        <f>IF(B658="Лікар загальної практики - сімейний лікар",Z664*Законод!$C$9/4*Законод!$E$16,IF(B658="Лікар-педіатр",Z664*Законод!$C$9/4*Законод!$E$16,IF(B658="Лікар-терапевт",Z664*Законод!$C$9/4*Законод!$E$16,0)))</f>
        <v>0</v>
      </c>
      <c r="AQ664" s="183">
        <f>IF(B658="Лікар загальної практики - сімейний лікар",AG664*Законод!$C$9/4*Законод!$E$16,IF(B658="Лікар-педіатр",AG664*Законод!$C$9/4*Законод!$E$16,IF(B658="Лікар-терапевт",AG664*Законод!$C$9/4*Законод!$E$16,0)))</f>
        <v>0</v>
      </c>
      <c r="AR664" s="184">
        <f>SUM(AN664:AQ664)</f>
        <v>0</v>
      </c>
    </row>
    <row r="665" spans="1:44" s="52" customFormat="1" ht="31.9" hidden="1" customHeight="1" x14ac:dyDescent="0.25">
      <c r="A665" s="170"/>
      <c r="B665" s="763"/>
      <c r="C665" s="764"/>
      <c r="D665" s="765"/>
      <c r="E665" s="765"/>
      <c r="F665" s="211" t="str">
        <f>IF(B658="Лікар-педіатр",Законод!$F$17,IF(B658="Лікар загальної практики - сімейний лікар",Законод!$F$21,IF(B658="Лікар-терапевт",Законод!$F$25,"х")))</f>
        <v>х</v>
      </c>
      <c r="G665" s="776" t="s">
        <v>158</v>
      </c>
      <c r="H665" s="776"/>
      <c r="I665" s="776"/>
      <c r="J665" s="776"/>
      <c r="K665" s="776"/>
      <c r="L665" s="169">
        <f>IF($B$658="Лікар загальної практики - сімейний лікар",IF(L662&lt;Законод!$C$22,0,(IF(AND(L662&gt;=Законод!$F$22,L662&lt;=Законод!$F$23),L662-Законод!$E$23,IF('01_Доходи'!L662&gt;=Законод!$G$22,Законод!$F$24,0)))),IF($B$658="Лікар-педіатр",IF(L662&lt;Законод!$C$18,0,(IF(AND(L662&gt;=Законод!$F$18,L662&lt;=Законод!$F$19),L662-Законод!$E$19,IF('01_Доходи'!L662&gt;=Законод!$G$18,Законод!$F$20,0)))),IF($B$658="Лікар-терапевт",IF(L662&lt;Законод!$C$26,0,(IF(AND(L662&gt;=Законод!$F$26,L662&lt;=Законод!$F$27),L662-Законод!$E$27,IF('01_Доходи'!L662&gt;=Законод!$G$26,Законод!$F$28,0)))),0)))</f>
        <v>0</v>
      </c>
      <c r="M665" s="767"/>
      <c r="N665" s="776" t="s">
        <v>158</v>
      </c>
      <c r="O665" s="776"/>
      <c r="P665" s="776"/>
      <c r="Q665" s="776"/>
      <c r="R665" s="776"/>
      <c r="S665" s="169">
        <f>IF($B$658="Лікар загальної практики - сімейний лікар",IF(S662&lt;Законод!$C$22,0,(IF(AND(S662&gt;=Законод!$F$22,S662&lt;=Законод!$F$23),S662-Законод!$E$23,IF('01_Доходи'!S662&gt;=Законод!$G$22,Законод!$F$24,0)))),IF($B$658="Лікар-педіатр",IF(S662&lt;Законод!$C$18,0,(IF(AND(S662&gt;=Законод!$F$18,S662&lt;=Законод!$F$19),S662-Законод!$E$19,IF('01_Доходи'!S662&gt;=Законод!$G$18,Законод!$F$20,0)))),IF($B$658="Лікар-терапевт",IF(S662&lt;Законод!$C$26,0,(IF(AND(S662&gt;=Законод!$F$26,S662&lt;=Законод!$F$27),S662-Законод!$E$27,IF('01_Доходи'!S662&gt;=Законод!$G$26,Законод!$F$28,0)))),0)))</f>
        <v>0</v>
      </c>
      <c r="T665" s="767"/>
      <c r="U665" s="776" t="s">
        <v>158</v>
      </c>
      <c r="V665" s="776"/>
      <c r="W665" s="776"/>
      <c r="X665" s="776"/>
      <c r="Y665" s="776"/>
      <c r="Z665" s="169">
        <f>IF($B$658="Лікар загальної практики - сімейний лікар",IF(Z662&lt;Законод!$C$22,0,(IF(AND(Z662&gt;=Законод!$F$22,Z662&lt;=Законод!$F$23),Z662-Законод!$E$23,IF('01_Доходи'!Z662&gt;=Законод!$G$22,Законод!$F$24,0)))),IF($B$658="Лікар-педіатр",IF(Z662&lt;Законод!$C$18,0,(IF(AND(Z662&gt;=Законод!$F$18,Z662&lt;=Законод!$F$19),Z662-Законод!$E$19,IF('01_Доходи'!Z662&gt;=Законод!$G$18,Законод!$F$20,0)))),IF($B$658="Лікар-терапевт",IF(Z662&lt;Законод!$C$26,0,(IF(AND(Z662&gt;=Законод!$F$26,Z662&lt;=Законод!$F$27),Z662-Законод!$E$27,IF('01_Доходи'!Z662&gt;=Законод!$G$26,Законод!$F$28,0)))),0)))</f>
        <v>0</v>
      </c>
      <c r="AA665" s="767"/>
      <c r="AB665" s="776" t="s">
        <v>158</v>
      </c>
      <c r="AC665" s="776"/>
      <c r="AD665" s="776"/>
      <c r="AE665" s="776"/>
      <c r="AF665" s="776"/>
      <c r="AG665" s="169">
        <f>IF($B$658="Лікар загальної практики - сімейний лікар",IF(AG662&lt;Законод!$C$22,0,(IF(AND(AG662&gt;=Законод!$F$22,AG662&lt;=Законод!$F$23),AG662-Законод!$E$23,IF('01_Доходи'!AG662&gt;=Законод!$G$22,Законод!$F$24,0)))),IF($B$658="Лікар-педіатр",IF(AG662&lt;Законод!$C$18,0,(IF(AND(AG662&gt;=Законод!$F$18,AG662&lt;=Законод!$F$19),AG662-Законод!$E$19,IF('01_Доходи'!AG662&gt;=Законод!$G$18,Законод!$F$20,0)))),IF($B$658="Лікар-терапевт",IF(AG662&lt;Законод!$C$26,0,(IF(AND(AG662&gt;=Законод!$F$26,AG662&lt;=Законод!$F$27),AG662-Законод!$E$27,IF('01_Доходи'!AG662&gt;=Законод!$G$26,Законод!$F$28,0)))),0)))</f>
        <v>0</v>
      </c>
      <c r="AH665" s="767"/>
      <c r="AI665" s="174"/>
      <c r="AJ665" s="771"/>
      <c r="AK665" s="774"/>
      <c r="AL665" s="774"/>
      <c r="AM665" s="758"/>
      <c r="AN665" s="183">
        <f>IF(B658="Лікар загальної практики - сімейний лікар",L665*Законод!$C$9/4*Законод!$F$16,IF(B658="Лікар-педіатр",L665*Законод!$C$9/4*Законод!$F$16,IF(B658="Лікар-терапевт",L665*Законод!$C$9/4*Законод!$F$16,0)))</f>
        <v>0</v>
      </c>
      <c r="AO665" s="183">
        <f>IF(B658="Лікар загальної практики - сімейний лікар",S665*Законод!$C$9/4*Законод!$F$16,IF(B658="Лікар-педіатр",S665*Законод!$C$9/4*Законод!$F$16,IF(B658="Лікар-терапевт",S665*Законод!$C$9/4*Законод!$F$16,0)))</f>
        <v>0</v>
      </c>
      <c r="AP665" s="183">
        <f>IF(B658="Лікар загальної практики - сімейний лікар",Z665*Законод!$C$9/4*Законод!$F$16,IF(B658="Лікар-педіатр",Z665*Законод!$C$9/4*Законод!$F$16,IF(B658="Лікар-терапевт",Z665*Законод!$C$9/4*Законод!$F$16,0)))</f>
        <v>0</v>
      </c>
      <c r="AQ665" s="183">
        <f>IF(B658="Лікар загальної практики - сімейний лікар",AG665*Законод!$C$9/4*Законод!$F$16,IF(B658="Лікар-педіатр",AG665*Законод!$C$9/4*Законод!$F$16,IF(B658="Лікар-терапевт",AG665*Законод!$C$9/4*Законод!$F$16,0)))</f>
        <v>0</v>
      </c>
      <c r="AR665" s="184">
        <f>SUM(AN665:AQ665)</f>
        <v>0</v>
      </c>
    </row>
    <row r="666" spans="1:44" s="52" customFormat="1" ht="31.9" hidden="1" customHeight="1" x14ac:dyDescent="0.25">
      <c r="A666" s="170"/>
      <c r="B666" s="763"/>
      <c r="C666" s="764"/>
      <c r="D666" s="765"/>
      <c r="E666" s="765"/>
      <c r="F666" s="211" t="str">
        <f>IF(B658="Лікар-педіатр",Законод!$G$17,IF(B658="Лікар загальної практики - сімейний лікар",Законод!$G$21,IF(B658="Лікар-терапевт",Законод!$G$25,"х")))</f>
        <v>х</v>
      </c>
      <c r="G666" s="776" t="s">
        <v>158</v>
      </c>
      <c r="H666" s="776"/>
      <c r="I666" s="776"/>
      <c r="J666" s="776"/>
      <c r="K666" s="776"/>
      <c r="L666" s="169">
        <f>IF($B$658="Лікар загальної практики - сімейний лікар",IF(L662&lt;Законод!$C$22,0,(IF(AND(L662&gt;=Законод!$G$22,L662&lt;=Законод!$G$23),L662-Законод!$F$23,IF('01_Доходи'!L662&gt;=Законод!$H$22,Законод!$G$24,0)))),IF($B$658="Лікар-педіатр",IF(L662&lt;Законод!$C$18,0,(IF(AND(L662&gt;=Законод!$G$18,L662&lt;=Законод!$G$19),L662-Законод!$F$19,IF('01_Доходи'!L662&gt;=Законод!$H$18,Законод!$G$20,0)))),IF($B$658="Лікар-терапевт",IF(L662&lt;Законод!$C$26,0,(IF(AND(L662&gt;=Законод!$G$26,L662&lt;=Законод!$G$27),L662-Законод!$F$27,IF('01_Доходи'!L662&gt;=Законод!$H$26,Законод!$G$28,0)))),0)))</f>
        <v>0</v>
      </c>
      <c r="M666" s="767"/>
      <c r="N666" s="776" t="s">
        <v>158</v>
      </c>
      <c r="O666" s="776"/>
      <c r="P666" s="776"/>
      <c r="Q666" s="776"/>
      <c r="R666" s="776"/>
      <c r="S666" s="169">
        <f>IF($B$658="Лікар загальної практики - сімейний лікар",IF(S662&lt;Законод!$C$22,0,(IF(AND(S662&gt;=Законод!$G$22,S662&lt;=Законод!$G$23),S662-Законод!$F$23,IF('01_Доходи'!S662&gt;=Законод!$H$22,Законод!$G$24,0)))),IF($B$658="Лікар-педіатр",IF(S662&lt;Законод!$C$18,0,(IF(AND(S662&gt;=Законод!$G$18,S662&lt;=Законод!$G$19),S662-Законод!$F$19,IF('01_Доходи'!S662&gt;=Законод!$H$18,Законод!$G$20,0)))),IF($B$658="Лікар-терапевт",IF(S662&lt;Законод!$C$26,0,(IF(AND(S662&gt;=Законод!$G$26,S662&lt;=Законод!$G$27),S662-Законод!$F$27,IF('01_Доходи'!S662&gt;=Законод!$H$26,Законод!$G$28,0)))),0)))</f>
        <v>0</v>
      </c>
      <c r="T666" s="767"/>
      <c r="U666" s="776" t="s">
        <v>158</v>
      </c>
      <c r="V666" s="776"/>
      <c r="W666" s="776"/>
      <c r="X666" s="776"/>
      <c r="Y666" s="776"/>
      <c r="Z666" s="169">
        <f>IF($B$658="Лікар загальної практики - сімейний лікар",IF(Z662&lt;Законод!$C$22,0,(IF(AND(Z662&gt;=Законод!$G$22,Z662&lt;=Законод!$G$23),Z662-Законод!$F$23,IF('01_Доходи'!Z662&gt;=Законод!$H$22,Законод!$G$24,0)))),IF($B$658="Лікар-педіатр",IF(Z662&lt;Законод!$C$18,0,(IF(AND(Z662&gt;=Законод!$G$18,Z662&lt;=Законод!$G$19),Z662-Законод!$F$19,IF('01_Доходи'!Z662&gt;=Законод!$H$18,Законод!$G$20,0)))),IF($B$658="Лікар-терапевт",IF(Z662&lt;Законод!$C$26,0,(IF(AND(Z662&gt;=Законод!$G$26,Z662&lt;=Законод!$G$27),Z662-Законод!$F$27,IF('01_Доходи'!Z662&gt;=Законод!$H$26,Законод!$G$28,0)))),0)))</f>
        <v>0</v>
      </c>
      <c r="AA666" s="767"/>
      <c r="AB666" s="776" t="s">
        <v>158</v>
      </c>
      <c r="AC666" s="776"/>
      <c r="AD666" s="776"/>
      <c r="AE666" s="776"/>
      <c r="AF666" s="776"/>
      <c r="AG666" s="169">
        <f>IF($B$658="Лікар загальної практики - сімейний лікар",IF(AG662&lt;Законод!$C$22,0,(IF(AND(AG662&gt;=Законод!$G$22,AG662&lt;=Законод!$G$23),AG662-Законод!$F$23,IF('01_Доходи'!AG662&gt;=Законод!$H$22,Законод!$G$24,0)))),IF($B$658="Лікар-педіатр",IF(AG662&lt;Законод!$C$18,0,(IF(AND(AG662&gt;=Законод!$G$18,AG662&lt;=Законод!$G$19),AG662-Законод!$F$19,IF('01_Доходи'!AG662&gt;=Законод!$H$18,Законод!$G$20,0)))),IF($B$658="Лікар-терапевт",IF(AG662&lt;Законод!$C$26,0,(IF(AND(AG662&gt;=Законод!$G$26,AG662&lt;=Законод!$G$27),AG662-Законод!$F$27,IF('01_Доходи'!AG662&gt;=Законод!$H$26,Законод!$G$28,0)))),0)))</f>
        <v>0</v>
      </c>
      <c r="AH666" s="767"/>
      <c r="AI666" s="174"/>
      <c r="AJ666" s="771"/>
      <c r="AK666" s="774"/>
      <c r="AL666" s="774"/>
      <c r="AM666" s="758"/>
      <c r="AN666" s="183">
        <f>IF(B658="Лікар загальної практики - сімейний лікар",L666*Законод!$C$9/4*Законод!$G$16,IF(B658="Лікар-педіатр",L666*Законод!$C$9/4*Законод!$G$16,IF(B658="Лікар-терапевт",L666*Законод!$C$9/4*Законод!$G$16,0)))</f>
        <v>0</v>
      </c>
      <c r="AO666" s="183">
        <f>IF(B658="Лікар загальної практики - сімейний лікар",S666*Законод!$C$9/4*Законод!$G$16,IF(B658="Лікар-педіатр",S666*Законод!$C$9/4*Законод!$G$16,IF(B658="Лікар-терапевт",S666*Законод!$C$9/4*Законод!$G$16,0)))</f>
        <v>0</v>
      </c>
      <c r="AP666" s="183">
        <f>IF(B658="Лікар загальної практики - сімейний лікар",Z666*Законод!$C$9/4*Законод!$G$16,IF(B658="Лікар-педіатр",Z666*Законод!$C$9/4*Законод!$G$16,IF(B658="Лікар-терапевт",Z666*Законод!$C$9/4*Законод!$G$16,0)))</f>
        <v>0</v>
      </c>
      <c r="AQ666" s="183">
        <f>IF(B658="Лікар загальної практики - сімейний лікар",AG666*Законод!$C$9/4*Законод!$G$16,IF(B658="Лікар-педіатр",AG666*Законод!$C$9/4*Законод!$G$16,IF(B658="Лікар-терапевт",AG666*Законод!$C$9/4*Законод!$G$16,0)))</f>
        <v>0</v>
      </c>
      <c r="AR666" s="184">
        <f t="shared" ref="AR666" si="124">SUM(AN666:AQ666)</f>
        <v>0</v>
      </c>
    </row>
    <row r="667" spans="1:44" s="52" customFormat="1" ht="31.9" hidden="1" customHeight="1" x14ac:dyDescent="0.25">
      <c r="A667" s="170"/>
      <c r="B667" s="763"/>
      <c r="C667" s="764"/>
      <c r="D667" s="765"/>
      <c r="E667" s="765"/>
      <c r="F667" s="211" t="str">
        <f>IF(B658="Лікар-педіатр",Законод!$H$17,IF(B658="Лікар загальної практики - сімейний лікар",Законод!$H$21,IF(B658="Лікар-терапевт",Законод!$H$25,"х")))</f>
        <v>х</v>
      </c>
      <c r="G667" s="776" t="s">
        <v>158</v>
      </c>
      <c r="H667" s="776"/>
      <c r="I667" s="776"/>
      <c r="J667" s="776"/>
      <c r="K667" s="776"/>
      <c r="L667" s="169">
        <f>IF($B$658="Лікар загальної практики - сімейний лікар",IF(L662&lt;Законод!$C$22,0,(IF(AND(L662&gt;=Законод!$H$22,L662&lt;=Законод!$H$23),L662-Законод!$G$23,IF('01_Доходи'!L662&gt;=Законод!$I$22,Законод!$H$24,0)))),IF($B$658="Лікар-педіатр",IF(L662&lt;Законод!$C$18,0,(IF(AND(L662&gt;=Законод!$H$18,L662&lt;=Законод!$H$19),L662-Законод!$G$19,IF('01_Доходи'!L662&gt;=Законод!$I$18,Законод!$H$20,0)))),IF($B$658="Лікар-терапевт",IF(L662&lt;Законод!$C$26,0,(IF(AND(L662&gt;=Законод!$H$26,L662&lt;=Законод!$H$27),L662-Законод!$G$27,IF(L662&gt;=Законод!$I$26,Законод!$H$28,0)))),0)))</f>
        <v>0</v>
      </c>
      <c r="M667" s="767"/>
      <c r="N667" s="776" t="s">
        <v>158</v>
      </c>
      <c r="O667" s="776"/>
      <c r="P667" s="776"/>
      <c r="Q667" s="776"/>
      <c r="R667" s="776"/>
      <c r="S667" s="169">
        <f>IF($B$658="Лікар загальної практики - сімейний лікар",IF(S662&lt;Законод!$C$22,0,(IF(AND(S662&gt;=Законод!$H$22,S662&lt;=Законод!$H$23),S662-Законод!$G$23,IF('01_Доходи'!S662&gt;=Законод!$I$22,Законод!$H$24,0)))),IF($B$658="Лікар-педіатр",IF(S662&lt;Законод!$C$18,0,(IF(AND(S662&gt;=Законод!$H$18,S662&lt;=Законод!$H$19),S662-Законод!$G$19,IF('01_Доходи'!S662&gt;=Законод!$I$18,Законод!$H$20,0)))),IF($B$658="Лікар-терапевт",IF(S662&lt;Законод!$C$26,0,(IF(AND(S662&gt;=Законод!$H$26,S662&lt;=Законод!$H$27),S662-Законод!$G$27,IF(S662&gt;=Законод!$I$26,Законод!$H$28,0)))),0)))</f>
        <v>0</v>
      </c>
      <c r="T667" s="767"/>
      <c r="U667" s="776" t="s">
        <v>158</v>
      </c>
      <c r="V667" s="776"/>
      <c r="W667" s="776"/>
      <c r="X667" s="776"/>
      <c r="Y667" s="776"/>
      <c r="Z667" s="169">
        <f>IF($B$658="Лікар загальної практики - сімейний лікар",IF(Z662&lt;Законод!$C$22,0,(IF(AND(Z662&gt;=Законод!$H$22,Z662&lt;=Законод!$H$23),Z662-Законод!$G$23,IF('01_Доходи'!Z662&gt;=Законод!$I$22,Законод!$H$24,0)))),IF($B$658="Лікар-педіатр",IF(Z662&lt;Законод!$C$18,0,(IF(AND(Z662&gt;=Законод!$H$18,Z662&lt;=Законод!$H$19),Z662-Законод!$G$19,IF('01_Доходи'!Z662&gt;=Законод!$I$18,Законод!$H$20,0)))),IF($B$658="Лікар-терапевт",IF(Z662&lt;Законод!$C$26,0,(IF(AND(Z662&gt;=Законод!$H$26,Z662&lt;=Законод!$H$27),Z662-Законод!$G$27,IF(Z662&gt;=Законод!$I$26,Законод!$H$28,0)))),0)))</f>
        <v>0</v>
      </c>
      <c r="AA667" s="767"/>
      <c r="AB667" s="776" t="s">
        <v>158</v>
      </c>
      <c r="AC667" s="776"/>
      <c r="AD667" s="776"/>
      <c r="AE667" s="776"/>
      <c r="AF667" s="776"/>
      <c r="AG667" s="169">
        <f>IF($B$658="Лікар загальної практики - сімейний лікар",IF(AG662&lt;Законод!$C$22,0,(IF(AND(AG662&gt;=Законод!$H$22,AG662&lt;=Законод!$H$23),AG662-Законод!$G$23,IF('01_Доходи'!AG662&gt;=Законод!$I$22,Законод!$H$24,0)))),IF($B$658="Лікар-педіатр",IF(AG662&lt;Законод!$C$18,0,(IF(AND(AG662&gt;=Законод!$H$18,AG662&lt;=Законод!$H$19),AG662-Законод!$G$19,IF('01_Доходи'!AG662&gt;=Законод!$I$18,Законод!$H$20,0)))),IF($B$658="Лікар-терапевт",IF(AG662&lt;Законод!$C$26,0,(IF(AND(AG662&gt;=Законод!$H$26,AG662&lt;=Законод!$H$27),AG662-Законод!$G$27,IF(AG662&gt;=Законод!$I$26,Законод!$H$28,0)))),0)))</f>
        <v>0</v>
      </c>
      <c r="AH667" s="767"/>
      <c r="AI667" s="174"/>
      <c r="AJ667" s="771"/>
      <c r="AK667" s="774"/>
      <c r="AL667" s="774"/>
      <c r="AM667" s="758"/>
      <c r="AN667" s="183">
        <f>IF(B658="Лікар загальної практики - сімейний лікар",L667*Законод!$C$9/4*Законод!$H$16,IF(B658="Лікар-педіатр",L667*Законод!$C$9/4*Законод!$H$16,IF(B658="Лікар-терапевт",L667*Законод!$C$9/4*Законод!$H$16,0)))</f>
        <v>0</v>
      </c>
      <c r="AO667" s="183">
        <f>IF(B658="Лікар загальної практики - сімейний лікар",S667*Законод!$C$9/4*Законод!$H$16,IF(B658="Лікар-педіатр",S667*Законод!$C$9/4*Законод!$H$16,IF(B658="Лікар-терапевт",S667*Законод!$C$9/4*Законод!$H$16,0)))</f>
        <v>0</v>
      </c>
      <c r="AP667" s="183">
        <f>IF(B658="Лікар загальної практики - сімейний лікар",Z667*Законод!$C$9/4*Законод!$H$16,IF(B658="Лікар-педіатр",Z667*Законод!$C$9/4*Законод!$H$16,IF(B658="Лікар-терапевт",Z667*Законод!$C$9/4*Законод!$H$16,0)))</f>
        <v>0</v>
      </c>
      <c r="AQ667" s="183">
        <f>IF(B658="Лікар загальної практики - сімейний лікар",AG667*Законод!$C$9/4*Законод!$H$16,IF(B658="Лікар-педіатр",AG667*Законод!$C$9/4*Законод!$H$16,IF(B658="Лікар-терапевт",AG667*Законод!$C$9/4*Законод!$H$16,0)))</f>
        <v>0</v>
      </c>
      <c r="AR667" s="184">
        <f>SUM(AN667:AQ667)</f>
        <v>0</v>
      </c>
    </row>
    <row r="668" spans="1:44" s="52" customFormat="1" ht="31.9" hidden="1" customHeight="1" x14ac:dyDescent="0.25">
      <c r="A668" s="170"/>
      <c r="B668" s="763"/>
      <c r="C668" s="764"/>
      <c r="D668" s="765"/>
      <c r="E668" s="765"/>
      <c r="F668" s="211" t="str">
        <f>IF(B658="Лікар-педіатр",Законод!$I$17,IF(B658="Лікар загальної практики - сімейний лікар",Законод!$I$21,IF(B658="Лікар-терапевт",Законод!$I$25,"х")))</f>
        <v>х</v>
      </c>
      <c r="G668" s="776" t="s">
        <v>158</v>
      </c>
      <c r="H668" s="776"/>
      <c r="I668" s="776"/>
      <c r="J668" s="776"/>
      <c r="K668" s="776"/>
      <c r="L668" s="169">
        <f>IF($B$658="Лікар загальної практики - сімейний лікар",IF(L662&lt;Законод!$C$22,0,(IF(AND(L662&gt;=Законод!$I$22,L662&lt;=Законод!$I$23),L662-Законод!$H$23,IF('01_Доходи'!L662&gt;=Законод!$I$22,Законод!$I$24,0)))),IF($B$658="Лікар-педіатр",IF(L662&lt;Законод!$C$18,0,(IF(AND(L662&gt;=Законод!$I$18,L662&lt;=Законод!$I$19),L662-Законод!$H$19,IF('01_Доходи'!L662&gt;=Законод!$I$18,Законод!$H$20,0)))),IF($B$658="Лікар-терапевт",IF(L662&lt;Законод!$C$26,0,(IF(AND(L662&gt;=Законод!$I$26,L662&lt;=Законод!$I$27),L662-Законод!$H$27,IF('01_Доходи'!L662&gt;=Законод!$I$26,Законод!$H$28,0)))),0)))</f>
        <v>0</v>
      </c>
      <c r="M668" s="767"/>
      <c r="N668" s="776" t="s">
        <v>158</v>
      </c>
      <c r="O668" s="776"/>
      <c r="P668" s="776"/>
      <c r="Q668" s="776"/>
      <c r="R668" s="776"/>
      <c r="S668" s="169">
        <f>IF($B$658="Лікар загальної практики - сімейний лікар",IF(S662&lt;Законод!$C$22,0,(IF(AND(S662&gt;=Законод!$I$22,S662&lt;=Законод!$I$23),S662-Законод!$H$23,IF('01_Доходи'!S662&gt;=Законод!$I$22,Законод!$I$24,0)))),IF($B$658="Лікар-педіатр",IF(S662&lt;Законод!$C$18,0,(IF(AND(S662&gt;=Законод!$I$18,S662&lt;=Законод!$I$19),S662-Законод!$H$19,IF('01_Доходи'!S662&gt;=Законод!$I$18,Законод!$H$20,0)))),IF($B$658="Лікар-терапевт",IF(S662&lt;Законод!$C$26,0,(IF(AND(S662&gt;=Законод!$I$26,S662&lt;=Законод!$I$27),S662-Законод!$H$27,IF('01_Доходи'!S662&gt;=Законод!$I$26,Законод!$H$28,0)))),0)))</f>
        <v>0</v>
      </c>
      <c r="T668" s="767"/>
      <c r="U668" s="776" t="s">
        <v>158</v>
      </c>
      <c r="V668" s="776"/>
      <c r="W668" s="776"/>
      <c r="X668" s="776"/>
      <c r="Y668" s="776"/>
      <c r="Z668" s="169">
        <f>IF($B$658="Лікар загальної практики - сімейний лікар",IF(Z662&lt;Законод!$C$22,0,(IF(AND(Z662&gt;=Законод!$I$22,Z662&lt;=Законод!$I$23),Z662-Законод!$H$23,IF('01_Доходи'!Z662&gt;=Законод!$I$22,Законод!$I$24,0)))),IF($B$658="Лікар-педіатр",IF(Z662&lt;Законод!$C$18,0,(IF(AND(Z662&gt;=Законод!$I$18,Z662&lt;=Законод!$I$19),Z662-Законод!$H$19,IF('01_Доходи'!Z662&gt;=Законод!$I$18,Законод!$H$20,0)))),IF($B$658="Лікар-терапевт",IF(Z662&lt;Законод!$C$26,0,(IF(AND(Z662&gt;=Законод!$I$26,Z662&lt;=Законод!$I$27),Z662-Законод!$H$27,IF('01_Доходи'!Z662&gt;=Законод!$I$26,Законод!$H$28,0)))),0)))</f>
        <v>0</v>
      </c>
      <c r="AA668" s="767"/>
      <c r="AB668" s="776" t="s">
        <v>158</v>
      </c>
      <c r="AC668" s="776"/>
      <c r="AD668" s="776"/>
      <c r="AE668" s="776"/>
      <c r="AF668" s="776"/>
      <c r="AG668" s="169">
        <f>IF($B$658="Лікар загальної практики - сімейний лікар",IF(AG662&lt;Законод!$C$22,0,(IF(AND(AG662&gt;=Законод!$I$22,AG662&lt;=Законод!$I$23),AG662-Законод!$H$23,IF('01_Доходи'!AG662&gt;=Законод!$I$22,Законод!$I$24,0)))),IF($B$658="Лікар-педіатр",IF(AG662&lt;Законод!$C$18,0,(IF(AND(AG662&gt;=Законод!$I$18,AG662&lt;=Законод!$I$19),AG662-Законод!$H$19,IF('01_Доходи'!AG662&gt;=Законод!$I$18,Законод!$H$20,0)))),IF($B$658="Лікар-терапевт",IF(AG662&lt;Законод!$C$26,0,(IF(AND(AG662&gt;=Законод!$I$26,AG662&lt;=Законод!$I$27),AG662-Законод!$H$27,IF('01_Доходи'!AG662&gt;=Законод!$I$26,Законод!$H$28,0)))),0)))</f>
        <v>0</v>
      </c>
      <c r="AH668" s="767"/>
      <c r="AI668" s="174"/>
      <c r="AJ668" s="771"/>
      <c r="AK668" s="774"/>
      <c r="AL668" s="774"/>
      <c r="AM668" s="758"/>
      <c r="AN668" s="183">
        <f>IF(B658="Лікар загальної практики - сімейний лікар",L668*Законод!$C$9/4*Законод!$I$16,IF(B658="Лікар-педіатр",L668*Законод!$C$9/4*Законод!$I$16,IF(B658="Лікар-терапевт",L668*Законод!$C$9/4*Законод!$I$16,0)))</f>
        <v>0</v>
      </c>
      <c r="AO668" s="183">
        <f>IF(B658="Лікар загальної практики - сімейний лікар",S668*Законод!$C$9/4*Законод!$I$16,IF(B658="Лікар-педіатр",S668*Законод!$C$9/4*Законод!$I$16,IF(B658="Лікар-терапевт",S668*Законод!$C$9/4*Законод!$I$16,0)))</f>
        <v>0</v>
      </c>
      <c r="AP668" s="183">
        <f>IF(B658="Лікар загальної практики - сімейний лікар",Z668*Законод!$C$9/4*Законод!$I$16,IF(B658="Лікар-педіатр",Z668*Законод!$C$9/4*Законод!$I$16,IF(B658="Лікар-терапевт",Z668*Законод!$C$9/4*Законод!$I$16,0)))</f>
        <v>0</v>
      </c>
      <c r="AQ668" s="183">
        <f>IF(B658="Лікар загальної практики - сімейний лікар",AG668*Законод!$C$9/4*Законод!$I$16,IF(B658="Лікар-педіатр",AG668*Законод!$C$9/4*Законод!$I$16,IF(B658="Лікар-терапевт",AG668*Законод!$C$9/4*Законод!$I$16,0)))</f>
        <v>0</v>
      </c>
      <c r="AR668" s="184">
        <f>SUM(AN668:AQ668)</f>
        <v>0</v>
      </c>
    </row>
    <row r="669" spans="1:44" s="191" customFormat="1" ht="31.9" hidden="1" customHeight="1" thickBot="1" x14ac:dyDescent="0.3">
      <c r="A669" s="186"/>
      <c r="B669" s="763"/>
      <c r="C669" s="764"/>
      <c r="D669" s="765"/>
      <c r="E669" s="765"/>
      <c r="F669" s="212" t="str">
        <f>IF(B658="Лікар-педіатр",Законод!$J$17,IF(B658="Лікар загальної практики - сімейний лікар",Законод!$J$21,IF(B658="Лікар-терапевт",Законод!$J$25,"х")))</f>
        <v>х</v>
      </c>
      <c r="G669" s="777" t="s">
        <v>158</v>
      </c>
      <c r="H669" s="777"/>
      <c r="I669" s="777"/>
      <c r="J669" s="777"/>
      <c r="K669" s="777"/>
      <c r="L669" s="169">
        <f>IF($B$658="Лікар загальної практики - сімейний лікар",IF(L662&gt;=Законод!$J$22,'01_Доходи'!L662-('01_Доходи'!L663+'01_Доходи'!L664+'01_Доходи'!L665+'01_Доходи'!L666+'01_Доходи'!L667+'01_Доходи'!L668),0),IF($B$658="Лікар-педіатр",IF(L662&gt;=Законод!$J$18,'01_Доходи'!L662-('01_Доходи'!L663+'01_Доходи'!L664+'01_Доходи'!L665+'01_Доходи'!L666+'01_Доходи'!L667+'01_Доходи'!L668),0),IF($B$658="Лікар-терапевт",IF('01_Доходи'!L662&gt;=Законод!$J$26,L662-Законод!$I$27,0),0)))</f>
        <v>0</v>
      </c>
      <c r="M669" s="767"/>
      <c r="N669" s="777" t="s">
        <v>158</v>
      </c>
      <c r="O669" s="777"/>
      <c r="P669" s="777"/>
      <c r="Q669" s="777"/>
      <c r="R669" s="777"/>
      <c r="S669" s="169">
        <f>IF($B$658="Лікар загальної практики - сімейний лікар",IF(S662&gt;=Законод!$J$22,'01_Доходи'!S662-('01_Доходи'!S663+'01_Доходи'!S664+'01_Доходи'!S665+'01_Доходи'!S666+'01_Доходи'!S667+'01_Доходи'!S668),0),IF($B$658="Лікар-педіатр",IF(S662&gt;=Законод!$J$18,'01_Доходи'!S662-('01_Доходи'!S663+'01_Доходи'!S664+'01_Доходи'!S665+'01_Доходи'!S666+'01_Доходи'!S667+'01_Доходи'!S668),0),IF($B$658="Лікар-терапевт",IF('01_Доходи'!S662&gt;=Законод!$J$26,S662-Законод!$I$27,0),0)))</f>
        <v>0</v>
      </c>
      <c r="T669" s="767"/>
      <c r="U669" s="777" t="s">
        <v>158</v>
      </c>
      <c r="V669" s="777"/>
      <c r="W669" s="777"/>
      <c r="X669" s="777"/>
      <c r="Y669" s="777"/>
      <c r="Z669" s="169">
        <f>IF($B$658="Лікар загальної практики - сімейний лікар",IF(Z662&gt;=Законод!$J$22,'01_Доходи'!Z662-('01_Доходи'!Z663+'01_Доходи'!Z664+'01_Доходи'!Z665+'01_Доходи'!Z666+'01_Доходи'!Z667+'01_Доходи'!Z668),0),IF($B$658="Лікар-педіатр",IF(Z662&gt;=Законод!$J$18,'01_Доходи'!Z662-('01_Доходи'!Z663+'01_Доходи'!Z664+'01_Доходи'!Z665+'01_Доходи'!Z666+'01_Доходи'!Z667+'01_Доходи'!Z668),0),IF($B$658="Лікар-терапевт",IF('01_Доходи'!Z662&gt;=Законод!$J$26,Z662-Законод!$I$27,0),0)))</f>
        <v>0</v>
      </c>
      <c r="AA669" s="767"/>
      <c r="AB669" s="777" t="s">
        <v>158</v>
      </c>
      <c r="AC669" s="777"/>
      <c r="AD669" s="777"/>
      <c r="AE669" s="777"/>
      <c r="AF669" s="777"/>
      <c r="AG669" s="169">
        <f>IF($B$658="Лікар загальної практики - сімейний лікар",IF(AG662&gt;=Законод!$J$22,'01_Доходи'!AG662-('01_Доходи'!AG663+'01_Доходи'!AG664+'01_Доходи'!AG665+'01_Доходи'!AG666+'01_Доходи'!AG667+'01_Доходи'!AG668),0),IF($B$658="Лікар-педіатр",IF(AG662&gt;=Законод!$J$18,'01_Доходи'!AG662-('01_Доходи'!AG663+'01_Доходи'!AG664+'01_Доходи'!AG665+'01_Доходи'!AG666+'01_Доходи'!AG667+'01_Доходи'!AG668),0),IF($B$658="Лікар-терапевт",IF('01_Доходи'!AG662&gt;=Законод!$J$26,AG662-Законод!$I$27,0),0)))</f>
        <v>0</v>
      </c>
      <c r="AH669" s="767"/>
      <c r="AI669" s="188"/>
      <c r="AJ669" s="772"/>
      <c r="AK669" s="775"/>
      <c r="AL669" s="775"/>
      <c r="AM669" s="759"/>
      <c r="AN669" s="189">
        <f>IF(B658="Лікар загальної практики - сімейний лікар",L669*Законод!$C$9/4*Законод!$J$16,IF(B658="Лікар-педіатр",L669*Законод!$C$9/4*Законод!$J$16,IF(B658="Лікар-терапевт",L669*Законод!$C$9/4*Законод!$J$16,0)))</f>
        <v>0</v>
      </c>
      <c r="AO669" s="189">
        <f>IF(B658="Лікар загальної практики - сімейний лікар",S669*Законод!$C$9/4*Законод!$J$16,IF(B658="Лікар-педіатр",S669*Законод!$C$9/4*Законод!$J$16,IF(B658="Лікар-терапевт",S669*Законод!$C$9/4*Законод!$J$16,0)))</f>
        <v>0</v>
      </c>
      <c r="AP669" s="189">
        <f>IF(B658="Лікар загальної практики - сімейний лікар",S669*Законод!$C$9/4*Законод!$J$16,IF(B658="Лікар-педіатр",S669*Законод!$C$9/4*Законод!$J$16,IF(B658="Лікар-терапевт",S669*Законод!$C$9/4*Законод!$J$16,0)))</f>
        <v>0</v>
      </c>
      <c r="AQ669" s="189">
        <f>IF(B658="Лікар загальної практики - сімейний лікар",AG669*Законод!$C$9/4*Законод!$J$16,IF(B658="Лікар-педіатр",AG669*Законод!$C$9/4*Законод!$J$16,IF(B658="Лікар-терапевт",AG669*Законод!$C$9/4*Законод!$J$16,0)))</f>
        <v>0</v>
      </c>
      <c r="AR669" s="190">
        <f t="shared" ref="AR669" si="125">SUM(AN669:AQ669)</f>
        <v>0</v>
      </c>
    </row>
    <row r="670" spans="1:44" s="220" customFormat="1" ht="23.45" hidden="1" customHeight="1" thickBot="1" x14ac:dyDescent="0.3">
      <c r="A670" s="216"/>
      <c r="B670" s="217"/>
      <c r="C670" s="217"/>
      <c r="D670" s="217"/>
      <c r="E670" s="217"/>
      <c r="F670" s="218"/>
      <c r="G670" s="219"/>
      <c r="H670" s="219"/>
      <c r="L670" s="221"/>
      <c r="S670" s="221"/>
      <c r="Z670" s="221"/>
      <c r="AG670" s="221"/>
      <c r="AM670" s="222"/>
      <c r="AR670" s="223"/>
    </row>
    <row r="671" spans="1:44" s="164" customFormat="1" ht="24.6" hidden="1" customHeight="1" x14ac:dyDescent="0.3">
      <c r="A671" s="167">
        <f>A658+1</f>
        <v>50</v>
      </c>
      <c r="B671" s="763"/>
      <c r="C671" s="764"/>
      <c r="D671" s="765"/>
      <c r="E671" s="765"/>
      <c r="F671" s="207" t="s">
        <v>422</v>
      </c>
      <c r="G671" s="169">
        <f>IF($B$671="Лікар-педіатр",G674*L671,IF($B$671="Лікар-терапевт","х",IF($B$671="Лікар загальної практики - сімейний лікар",G674*L671,0)))</f>
        <v>0</v>
      </c>
      <c r="H671" s="169">
        <f>IF($B$671="Лікар-педіатр",H674*L671,IF($B$671="Лікар-терапевт","х",IF($B$671="Лікар загальної практики - сімейний лікар",H674*L671,0)))</f>
        <v>0</v>
      </c>
      <c r="I671" s="169">
        <f>IF($B$671="Лікар-педіатр","x",IF($B$671="Лікар-терапевт",I674*L671,IF($B$671="Лікар загальної практики - сімейний лікар",I674*L671,0)))</f>
        <v>0</v>
      </c>
      <c r="J671" s="169">
        <f>IF($B$671="Лікар-педіатр","x",IF($B$671="Лікар-терапевт",J674*L671,IF($B$671="Лікар загальної практики - сімейний лікар",J674*L671,0)))</f>
        <v>0</v>
      </c>
      <c r="K671" s="169">
        <f>IF($B$671="Лікар-педіатр","x",IF($B$671="Лікар-терапевт",K674*L671,IF($B$671="Лікар загальної практики - сімейний лікар",K674*L671,0)))</f>
        <v>0</v>
      </c>
      <c r="L671" s="542"/>
      <c r="M671" s="767"/>
      <c r="N671" s="169">
        <f>IF($B$671="Лікар-педіатр",N674*S671,IF($B$671="Лікар-терапевт","х",IF($B$671="Лікар загальної практики - сімейний лікар",N674*S671,0)))</f>
        <v>0</v>
      </c>
      <c r="O671" s="169">
        <f>IF($B$671="Лікар-педіатр",O674*S671,IF($B$671="Лікар-терапевт","х",IF($B$671="Лікар загальної практики - сімейний лікар",O674*S671,0)))</f>
        <v>0</v>
      </c>
      <c r="P671" s="169">
        <f>IF($B$671="Лікар-педіатр","x",IF($B$671="Лікар-терапевт",P674*S671,IF($B$671="Лікар загальної практики - сімейний лікар",P674*S671,0)))</f>
        <v>0</v>
      </c>
      <c r="Q671" s="169">
        <f>IF($B$671="Лікар-педіатр","x",IF($B$671="Лікар-терапевт",Q674*S671,IF($B$671="Лікар загальної практики - сімейний лікар",Q674*S671,0)))</f>
        <v>0</v>
      </c>
      <c r="R671" s="169">
        <f>IF($B$671="Лікар-педіатр","x",IF($B$671="Лікар-терапевт",R674*S671,IF($B$671="Лікар загальної практики - сімейний лікар",R674*S671,0)))</f>
        <v>0</v>
      </c>
      <c r="S671" s="542"/>
      <c r="T671" s="767"/>
      <c r="U671" s="169">
        <f>IF($B$671="Лікар-педіатр",U674*Z671,IF($B$671="Лікар-терапевт","х",IF($B$671="Лікар загальної практики - сімейний лікар",U674*Z671,0)))</f>
        <v>0</v>
      </c>
      <c r="V671" s="169">
        <f>IF($B$671="Лікар-педіатр",V674*Z671,IF($B$671="Лікар-терапевт","х",IF($B$671="Лікар загальної практики - сімейний лікар",V674*Z671,0)))</f>
        <v>0</v>
      </c>
      <c r="W671" s="169">
        <f>IF($B$671="Лікар-педіатр","x",IF($B$671="Лікар-терапевт",W674*Z671,IF($B$671="Лікар загальної практики - сімейний лікар",W674*Z671,0)))</f>
        <v>0</v>
      </c>
      <c r="X671" s="169">
        <f>IF($B$671="Лікар-педіатр","x",IF($B$671="Лікар-терапевт",X674*Z671,IF($B$671="Лікар загальної практики - сімейний лікар",X674*Z671,0)))</f>
        <v>0</v>
      </c>
      <c r="Y671" s="169">
        <f>IF($B$671="Лікар-педіатр","x",IF($B$671="Лікар-терапевт",Y674*Z671,IF($B$671="Лікар загальної практики - сімейний лікар",Y674*Z671,0)))</f>
        <v>0</v>
      </c>
      <c r="Z671" s="542"/>
      <c r="AA671" s="767"/>
      <c r="AB671" s="169">
        <f>IF($B$671="Лікар-педіатр",AB674*AG671,IF($B$671="Лікар-терапевт","х",IF($B$671="Лікар загальної практики - сімейний лікар",AB674*AG671,0)))</f>
        <v>0</v>
      </c>
      <c r="AC671" s="169">
        <f>IF($B$671="Лікар-педіатр",AC674*AG671,IF($B$671="Лікар-терапевт","х",IF($B$671="Лікар загальної практики - сімейний лікар",AC674*AG671,0)))</f>
        <v>0</v>
      </c>
      <c r="AD671" s="169">
        <f>IF($B$671="Лікар-педіатр","x",IF($B$671="Лікар-терапевт",AD674*AG671,IF($B$671="Лікар загальної практики - сімейний лікар",AD674*AG671,0)))</f>
        <v>0</v>
      </c>
      <c r="AE671" s="169">
        <f>IF($B$671="Лікар-педіатр","x",IF($B$671="Лікар-терапевт",AE674*AG671,IF($B$671="Лікар загальної практики - сімейний лікар",AE674*AG671,0)))</f>
        <v>0</v>
      </c>
      <c r="AF671" s="169">
        <f>IF($B$671="Лікар-педіатр","x",IF($B$671="Лікар-терапевт",AF674*AG671,IF($B$671="Лікар загальної практики - сімейний лікар",AF674*AG671,0)))</f>
        <v>0</v>
      </c>
      <c r="AG671" s="542"/>
      <c r="AH671" s="767"/>
      <c r="AI671" s="525">
        <f>A671</f>
        <v>50</v>
      </c>
      <c r="AJ671" s="770">
        <f>B671</f>
        <v>0</v>
      </c>
      <c r="AK671" s="773">
        <f>C671</f>
        <v>0</v>
      </c>
      <c r="AL671" s="773">
        <f>D671</f>
        <v>0</v>
      </c>
      <c r="AM671" s="760" t="s">
        <v>568</v>
      </c>
      <c r="AN671" s="778">
        <f>SUM(AN676:AN682)</f>
        <v>0</v>
      </c>
      <c r="AO671" s="778">
        <f>SUM(AO676:AO682)</f>
        <v>0</v>
      </c>
      <c r="AP671" s="778">
        <f>SUM(AP676:AP682)</f>
        <v>0</v>
      </c>
      <c r="AQ671" s="778">
        <f>SUM(AQ676:AQ682)</f>
        <v>0</v>
      </c>
      <c r="AR671" s="781">
        <f>SUM(AN671:AQ675)</f>
        <v>0</v>
      </c>
    </row>
    <row r="672" spans="1:44" s="52" customFormat="1" ht="28.15" hidden="1" customHeight="1" x14ac:dyDescent="0.25">
      <c r="A672" s="170"/>
      <c r="B672" s="763"/>
      <c r="C672" s="764"/>
      <c r="D672" s="765"/>
      <c r="E672" s="765"/>
      <c r="F672" s="207" t="s">
        <v>423</v>
      </c>
      <c r="G672" s="169">
        <f>IF($B$671="Лікар-педіатр",G674*L672,IF($B$671="Лікар-терапевт","х",IF($B$671="Лікар загальної практики - сімейний лікар",G674*L672,0)))</f>
        <v>0</v>
      </c>
      <c r="H672" s="169">
        <f>IF($B$671="Лікар-педіатр",H674*L672,IF($B$671="Лікар-терапевт","х",IF($B$671="Лікар загальної практики - сімейний лікар",H674*L672,0)))</f>
        <v>0</v>
      </c>
      <c r="I672" s="169">
        <f>IF($B$671="Лікар-педіатр","x",IF($B$671="Лікар-терапевт",I674*L672,IF($B$671="Лікар загальної практики - сімейний лікар",I674*L672,0)))</f>
        <v>0</v>
      </c>
      <c r="J672" s="169">
        <f>IF($B$671="Лікар-педіатр","x",IF($B$671="Лікар-терапевт",J674*L672,IF($B$671="Лікар загальної практики - сімейний лікар",J674*L672,0)))</f>
        <v>0</v>
      </c>
      <c r="K672" s="169">
        <f>IF($B$671="Лікар-педіатр","x",IF($B$671="Лікар-терапевт",K674*L672,IF($B$671="Лікар загальної практики - сімейний лікар",K674*L672,0)))</f>
        <v>0</v>
      </c>
      <c r="L672" s="542"/>
      <c r="M672" s="767"/>
      <c r="N672" s="169">
        <f>IF($B$671="Лікар-педіатр",N674*S672,IF($B$671="Лікар-терапевт","х",IF($B$671="Лікар загальної практики - сімейний лікар",N674*S672,0)))</f>
        <v>0</v>
      </c>
      <c r="O672" s="169">
        <f>IF($B$671="Лікар-педіатр",O674*S672,IF($B$671="Лікар-терапевт","х",IF($B$671="Лікар загальної практики - сімейний лікар",O674*S672,0)))</f>
        <v>0</v>
      </c>
      <c r="P672" s="169">
        <f>IF($B$671="Лікар-педіатр","x",IF($B$671="Лікар-терапевт",P674*S672,IF($B$671="Лікар загальної практики - сімейний лікар",P674*S672,0)))</f>
        <v>0</v>
      </c>
      <c r="Q672" s="169">
        <f>IF($B$671="Лікар-педіатр","x",IF($B$671="Лікар-терапевт",Q674*S672,IF($B$671="Лікар загальної практики - сімейний лікар",Q674*S672,0)))</f>
        <v>0</v>
      </c>
      <c r="R672" s="169">
        <f>IF($B$671="Лікар-педіатр","x",IF($B$671="Лікар-терапевт",R674*S672,IF($B$671="Лікар загальної практики - сімейний лікар",R674*S672,0)))</f>
        <v>0</v>
      </c>
      <c r="S672" s="542"/>
      <c r="T672" s="767"/>
      <c r="U672" s="169">
        <f>IF($B$671="Лікар-педіатр",U674*Z672,IF($B$671="Лікар-терапевт","х",IF($B$671="Лікар загальної практики - сімейний лікар",U674*Z672,0)))</f>
        <v>0</v>
      </c>
      <c r="V672" s="169">
        <f>IF($B$671="Лікар-педіатр",V674*Z672,IF($B$671="Лікар-терапевт","х",IF($B$671="Лікар загальної практики - сімейний лікар",V674*Z672,0)))</f>
        <v>0</v>
      </c>
      <c r="W672" s="169">
        <f>IF($B$671="Лікар-педіатр","x",IF($B$671="Лікар-терапевт",W674*Z672,IF($B$671="Лікар загальної практики - сімейний лікар",W674*Z672,0)))</f>
        <v>0</v>
      </c>
      <c r="X672" s="169">
        <f>IF($B$671="Лікар-педіатр","x",IF($B$671="Лікар-терапевт",X674*Z672,IF($B$671="Лікар загальної практики - сімейний лікар",X674*Z672,0)))</f>
        <v>0</v>
      </c>
      <c r="Y672" s="169">
        <f>IF($B$671="Лікар-педіатр","x",IF($B$671="Лікар-терапевт",Y674*Z672,IF($B$671="Лікар загальної практики - сімейний лікар",Y674*Z672,0)))</f>
        <v>0</v>
      </c>
      <c r="Z672" s="542"/>
      <c r="AA672" s="767"/>
      <c r="AB672" s="169">
        <f>IF($B$671="Лікар-педіатр",AB674*AG672,IF($B$671="Лікар-терапевт","х",IF($B$671="Лікар загальної практики - сімейний лікар",AB674*AG672,0)))</f>
        <v>0</v>
      </c>
      <c r="AC672" s="169">
        <f>IF($B$671="Лікар-педіатр",AC674*AG672,IF($B$671="Лікар-терапевт","х",IF($B$671="Лікар загальної практики - сімейний лікар",AC674*AG672,0)))</f>
        <v>0</v>
      </c>
      <c r="AD672" s="169">
        <f>IF($B$671="Лікар-педіатр","x",IF($B$671="Лікар-терапевт",AD674*AG672,IF($B$671="Лікар загальної практики - сімейний лікар",AD674*AG672,0)))</f>
        <v>0</v>
      </c>
      <c r="AE672" s="169">
        <f>IF($B$671="Лікар-педіатр","x",IF($B$671="Лікар-терапевт",AE674*AG672,IF($B$671="Лікар загальної практики - сімейний лікар",AE674*AG672,0)))</f>
        <v>0</v>
      </c>
      <c r="AF672" s="169">
        <f>IF($B$671="Лікар-педіатр","x",IF($B$671="Лікар-терапевт",AF674*AG672,IF($B$671="Лікар загальної практики - сімейний лікар",AF674*AG672,0)))</f>
        <v>0</v>
      </c>
      <c r="AG672" s="542"/>
      <c r="AH672" s="767"/>
      <c r="AI672" s="171"/>
      <c r="AJ672" s="771"/>
      <c r="AK672" s="774"/>
      <c r="AL672" s="774"/>
      <c r="AM672" s="761"/>
      <c r="AN672" s="779"/>
      <c r="AO672" s="779"/>
      <c r="AP672" s="779"/>
      <c r="AQ672" s="779"/>
      <c r="AR672" s="782"/>
    </row>
    <row r="673" spans="1:44" s="92" customFormat="1" ht="31.15" hidden="1" customHeight="1" x14ac:dyDescent="0.25">
      <c r="A673" s="213"/>
      <c r="B673" s="763"/>
      <c r="C673" s="764"/>
      <c r="D673" s="765"/>
      <c r="E673" s="765"/>
      <c r="F673" s="214" t="s">
        <v>424</v>
      </c>
      <c r="G673" s="172">
        <f>IF(B671="Лікар загальної практики - сімейний лікар"," ",IF(B671="Лікар-педіатр"," ",IF(B671="Лікар-терапевт","х",0)))</f>
        <v>0</v>
      </c>
      <c r="H673" s="172">
        <f>IF(B671="Лікар загальної практики - сімейний лікар"," ",IF(B671="Лікар-педіатр"," ",IF(B671="Лікар-терапевт","х",0)))</f>
        <v>0</v>
      </c>
      <c r="I673" s="172">
        <f>IF(B671="Лікар загальної практики - сімейний лікар"," ",IF(B671="Лікар-педіатр","х",IF(B671="Лікар-терапевт"," ",0)))</f>
        <v>0</v>
      </c>
      <c r="J673" s="172">
        <f>IF(B671="Лікар загальної практики - сімейний лікар"," ",IF(B671="Лікар-педіатр","х",IF(B671="Лікар-терапевт"," ",0)))</f>
        <v>0</v>
      </c>
      <c r="K673" s="172">
        <f>IF(B671="Лікар загальної практики - сімейний лікар"," ",IF(B671="Лікар-педіатр","х",IF(B671="Лікар-терапевт"," ",0)))</f>
        <v>0</v>
      </c>
      <c r="L673" s="173">
        <f>SUM(G673:K673)</f>
        <v>0</v>
      </c>
      <c r="M673" s="767"/>
      <c r="N673" s="172">
        <f>IF(B671="Лікар загальної практики - сімейний лікар"," ",IF(B671="Лікар-педіатр"," ",IF(B671="Лікар-терапевт","х",0)))</f>
        <v>0</v>
      </c>
      <c r="O673" s="172">
        <f>IF(B671="Лікар загальної практики - сімейний лікар"," ",IF(B671="Лікар-педіатр"," ",IF(B671="Лікар-терапевт","х",0)))</f>
        <v>0</v>
      </c>
      <c r="P673" s="172">
        <f>IF(B671="Лікар загальної практики - сімейний лікар"," ",IF(B671="Лікар-педіатр","х",IF(B671="Лікар-терапевт"," ",0)))</f>
        <v>0</v>
      </c>
      <c r="Q673" s="172">
        <f>IF(B671="Лікар загальної практики - сімейний лікар"," ",IF(B671="Лікар-педіатр","х",IF(B671="Лікар-терапевт"," ",0)))</f>
        <v>0</v>
      </c>
      <c r="R673" s="172">
        <f>IF(B671="Лікар загальної практики - сімейний лікар"," ",IF(B671="Лікар-педіатр","х",IF(B671="Лікар-терапевт"," ",0)))</f>
        <v>0</v>
      </c>
      <c r="S673" s="173">
        <f>SUM(N673:R673)</f>
        <v>0</v>
      </c>
      <c r="T673" s="767"/>
      <c r="U673" s="172">
        <f>IF(B671="Лікар загальної практики - сімейний лікар"," ",IF(B671="Лікар-педіатр"," ",IF(B671="Лікар-терапевт","х",0)))</f>
        <v>0</v>
      </c>
      <c r="V673" s="172">
        <f>IF(B671="Лікар загальної практики - сімейний лікар"," ",IF(B671="Лікар-педіатр"," ",IF(B671="Лікар-терапевт","х",0)))</f>
        <v>0</v>
      </c>
      <c r="W673" s="172">
        <f>IF(B671="Лікар загальної практики - сімейний лікар"," ",IF(B671="Лікар-педіатр","х",IF(B671="Лікар-терапевт"," ",0)))</f>
        <v>0</v>
      </c>
      <c r="X673" s="172">
        <f>IF(B671="Лікар загальної практики - сімейний лікар"," ",IF(B671="Лікар-педіатр","х",IF(B671="Лікар-терапевт"," ",0)))</f>
        <v>0</v>
      </c>
      <c r="Y673" s="172">
        <f>IF(B671="Лікар загальної практики - сімейний лікар"," ",IF(B671="Лікар-педіатр","х",IF(B671="Лікар-терапевт"," ",0)))</f>
        <v>0</v>
      </c>
      <c r="Z673" s="173">
        <f>SUM(U673:Y673)</f>
        <v>0</v>
      </c>
      <c r="AA673" s="767"/>
      <c r="AB673" s="172">
        <f>IF(B671="Лікар загальної практики - сімейний лікар"," ",IF(B671="Лікар-педіатр"," ",IF(B671="Лікар-терапевт","х",0)))</f>
        <v>0</v>
      </c>
      <c r="AC673" s="172">
        <f>IF(B671="Лікар загальної практики - сімейний лікар"," ",IF(B671="Лікар-педіатр"," ",IF(B671="Лікар-терапевт","х",0)))</f>
        <v>0</v>
      </c>
      <c r="AD673" s="172">
        <f>IF(B671="Лікар загальної практики - сімейний лікар"," ",IF(B671="Лікар-педіатр","х",IF(B671="Лікар-терапевт"," ",0)))</f>
        <v>0</v>
      </c>
      <c r="AE673" s="172">
        <f>IF(B671="Лікар загальної практики - сімейний лікар"," ",IF(B671="Лікар-педіатр","х",IF(B671="Лікар-терапевт"," ",0)))</f>
        <v>0</v>
      </c>
      <c r="AF673" s="172">
        <f>IF(B671="Лікар загальної практики - сімейний лікар"," ",IF(B671="Лікар-педіатр","х",IF(B671="Лікар-терапевт"," ",0)))</f>
        <v>0</v>
      </c>
      <c r="AG673" s="173">
        <f>SUM(AB673:AF673)</f>
        <v>0</v>
      </c>
      <c r="AH673" s="767"/>
      <c r="AI673" s="215"/>
      <c r="AJ673" s="771"/>
      <c r="AK673" s="774"/>
      <c r="AL673" s="774"/>
      <c r="AM673" s="761"/>
      <c r="AN673" s="779"/>
      <c r="AO673" s="779"/>
      <c r="AP673" s="779"/>
      <c r="AQ673" s="779"/>
      <c r="AR673" s="782"/>
    </row>
    <row r="674" spans="1:44" s="52" customFormat="1" ht="31.9" hidden="1" customHeight="1" thickBot="1" x14ac:dyDescent="0.3">
      <c r="A674" s="170"/>
      <c r="B674" s="763"/>
      <c r="C674" s="764"/>
      <c r="D674" s="765"/>
      <c r="E674" s="765"/>
      <c r="F674" s="209" t="s">
        <v>161</v>
      </c>
      <c r="G674" s="176">
        <f>IF($B$671="Лікар-педіатр",G673/L673,IF($B$671="Лікар-терапевт","х",IF($B$671="Лікар загальної практики - сімейний лікар",G673/L673,0)))</f>
        <v>0</v>
      </c>
      <c r="H674" s="176">
        <f>IF($B$671="Лікар-педіатр",H673/L673,IF($B$671="Лікар-терапевт","х",IF($B$671="Лікар загальної практики - сімейний лікар",H673/L673,0)))</f>
        <v>0</v>
      </c>
      <c r="I674" s="176">
        <f>IF($B$671="Лікар-педіатр","x",IF($B$671="Лікар-терапевт",I673/L673,IF($B$671="Лікар загальної практики - сімейний лікар",I673/L673,0)))</f>
        <v>0</v>
      </c>
      <c r="J674" s="176">
        <f>IF($B$671="Лікар-педіатр","x",IF($B$671="Лікар-терапевт",J673/L673,IF($B$671="Лікар загальної практики - сімейний лікар",J673/L673,0)))</f>
        <v>0</v>
      </c>
      <c r="K674" s="176">
        <f>IF($B$671="Лікар-педіатр","x",IF($B$671="Лікар-терапевт",K673/L673,IF($B$671="Лікар загальної практики - сімейний лікар",K673/L673,0)))</f>
        <v>0</v>
      </c>
      <c r="L674" s="176">
        <f>SUM(G674:K674)</f>
        <v>0</v>
      </c>
      <c r="M674" s="767"/>
      <c r="N674" s="176">
        <f>IF($B$671="Лікар-педіатр",N673/S673,IF($B$671="Лікар-терапевт","х",IF($B$671="Лікар загальної практики - сімейний лікар",N673/S673,0)))</f>
        <v>0</v>
      </c>
      <c r="O674" s="176">
        <f>IF($B$671="Лікар-педіатр",O673/S673,IF($B$671="Лікар-терапевт","х",IF($B$671="Лікар загальної практики - сімейний лікар",O673/S673,0)))</f>
        <v>0</v>
      </c>
      <c r="P674" s="176">
        <f>IF($B$671="Лікар-педіатр","x",IF($B$671="Лікар-терапевт",P673/S673,IF($B$671="Лікар загальної практики - сімейний лікар",P673/S673,0)))</f>
        <v>0</v>
      </c>
      <c r="Q674" s="176">
        <f>IF($B$671="Лікар-педіатр","x",IF($B$671="Лікар-терапевт",Q673/S673,IF($B$671="Лікар загальної практики - сімейний лікар",Q673/S673,0)))</f>
        <v>0</v>
      </c>
      <c r="R674" s="176">
        <f>IF($B$671="Лікар-педіатр","x",IF($B$671="Лікар-терапевт",R673/S673,IF($B$671="Лікар загальної практики - сімейний лікар",R673/S673,0)))</f>
        <v>0</v>
      </c>
      <c r="S674" s="176">
        <f>SUM(N674:R674)</f>
        <v>0</v>
      </c>
      <c r="T674" s="767"/>
      <c r="U674" s="176">
        <f>IF($B$671="Лікар-педіатр",U673/Z673,IF($B$671="Лікар-терапевт","х",IF($B$671="Лікар загальної практики - сімейний лікар",U673/Z673,0)))</f>
        <v>0</v>
      </c>
      <c r="V674" s="176">
        <f>IF($B$671="Лікар-педіатр",V673/Z673,IF($B$671="Лікар-терапевт","х",IF($B$671="Лікар загальної практики - сімейний лікар",V673/Z673,0)))</f>
        <v>0</v>
      </c>
      <c r="W674" s="176">
        <f>IF($B$671="Лікар-педіатр","x",IF($B$671="Лікар-терапевт",W673/Z673,IF($B$671="Лікар загальної практики - сімейний лікар",W673/Z673,0)))</f>
        <v>0</v>
      </c>
      <c r="X674" s="176">
        <f>IF($B$671="Лікар-педіатр","x",IF($B$671="Лікар-терапевт",X673/Z673,IF($B$671="Лікар загальної практики - сімейний лікар",X673/Z673,0)))</f>
        <v>0</v>
      </c>
      <c r="Y674" s="176">
        <f>IF($B$671="Лікар-педіатр","x",IF($B$671="Лікар-терапевт",Y673/Z673,IF($B$671="Лікар загальної практики - сімейний лікар",Y673/Z673,0)))</f>
        <v>0</v>
      </c>
      <c r="Z674" s="176">
        <f>SUM(U674:Y674)</f>
        <v>0</v>
      </c>
      <c r="AA674" s="767"/>
      <c r="AB674" s="176">
        <f>IF($B$671="Лікар-педіатр",AB673/AG673,IF($B$671="Лікар-терапевт","х",IF($B$671="Лікар загальної практики - сімейний лікар",AB673/AG673,0)))</f>
        <v>0</v>
      </c>
      <c r="AC674" s="176">
        <f>IF($B$671="Лікар-педіатр",AC673/AG673,IF($B$671="Лікар-терапевт","х",IF($B$671="Лікар загальної практики - сімейний лікар",AC673/AG673,0)))</f>
        <v>0</v>
      </c>
      <c r="AD674" s="176">
        <f>IF($B$671="Лікар-педіатр","x",IF($B$671="Лікар-терапевт",AD673/AG673,IF($B$671="Лікар загальної практики - сімейний лікар",AD673/AG673,0)))</f>
        <v>0</v>
      </c>
      <c r="AE674" s="176">
        <f>IF($B$671="Лікар-педіатр","x",IF($B$671="Лікар-терапевт",AE673/AG673,IF($B$671="Лікар загальної практики - сімейний лікар",AE673/AG673,0)))</f>
        <v>0</v>
      </c>
      <c r="AF674" s="176">
        <f>IF($B$671="Лікар-педіатр","x",IF($B$671="Лікар-терапевт",AF673/AG673,IF($B$671="Лікар загальної практики - сімейний лікар",AF673/AG673,0)))</f>
        <v>0</v>
      </c>
      <c r="AG674" s="176">
        <f>SUM(AB674:AF674)</f>
        <v>0</v>
      </c>
      <c r="AH674" s="767"/>
      <c r="AI674" s="174"/>
      <c r="AJ674" s="771"/>
      <c r="AK674" s="774"/>
      <c r="AL674" s="774"/>
      <c r="AM674" s="761"/>
      <c r="AN674" s="779"/>
      <c r="AO674" s="779"/>
      <c r="AP674" s="779"/>
      <c r="AQ674" s="779"/>
      <c r="AR674" s="782"/>
    </row>
    <row r="675" spans="1:44" s="52" customFormat="1" ht="45" hidden="1" customHeight="1" thickBot="1" x14ac:dyDescent="0.3">
      <c r="A675" s="170"/>
      <c r="B675" s="763"/>
      <c r="C675" s="764"/>
      <c r="D675" s="765"/>
      <c r="E675" s="766"/>
      <c r="F675" s="177" t="s">
        <v>425</v>
      </c>
      <c r="G675" s="178">
        <f>IF($B$671="Лікар загальної практики - сімейний лікар",AVERAGE(G671:G673),IF($B$671="Лікар-педіатр",AVERAGE(G671:G673),IF($B$671="Лікар-терапевт","х",0)))</f>
        <v>0</v>
      </c>
      <c r="H675" s="178">
        <f>IF($B$671="Лікар загальної практики - сімейний лікар",AVERAGE(H671:H673),IF($B$671="Лікар-педіатр",AVERAGE(H671:H673),IF($B$671="Лікар-терапевт","х",0)))</f>
        <v>0</v>
      </c>
      <c r="I675" s="178">
        <f>IF($B$671="Лікар загальної практики - сімейний лікар",AVERAGE(I671:I673),IF($B$671="Лікар-педіатр","x",IF($B$671="Лікар-терапевт",AVERAGE(I671:I673),0)))</f>
        <v>0</v>
      </c>
      <c r="J675" s="178">
        <f>IF($B$671="Лікар загальної практики - сімейний лікар",AVERAGE(J671:J673),IF($B$671="Лікар-педіатр","x",IF($B$671="Лікар-терапевт",AVERAGE(J671:J673),0)))</f>
        <v>0</v>
      </c>
      <c r="K675" s="178">
        <f>IF($B$671="Лікар загальної практики - сімейний лікар",AVERAGE(K671:K673),IF($B$671="Лікар-педіатр","x",IF($B$671="Лікар-терапевт",AVERAGE(K671:K673),0)))</f>
        <v>0</v>
      </c>
      <c r="L675" s="179">
        <f>SUM(G675:K675)</f>
        <v>0</v>
      </c>
      <c r="M675" s="768"/>
      <c r="N675" s="178">
        <f>IF($B$671="Лікар загальної практики - сімейний лікар",AVERAGE(N671:N673),IF($B$671="Лікар-педіатр",AVERAGE(N671:N673),IF($B$671="Лікар-терапевт","х",0)))</f>
        <v>0</v>
      </c>
      <c r="O675" s="178">
        <f>IF($B$671="Лікар загальної практики - сімейний лікар",AVERAGE(O671:O673),IF($B$671="Лікар-педіатр",AVERAGE(O671:O673),IF($B$671="Лікар-терапевт","х",0)))</f>
        <v>0</v>
      </c>
      <c r="P675" s="178">
        <f>IF($B$671="Лікар загальної практики - сімейний лікар",AVERAGE(P671:P673),IF($B$671="Лікар-педіатр","x",IF($B$671="Лікар-терапевт",AVERAGE(P671:P673),0)))</f>
        <v>0</v>
      </c>
      <c r="Q675" s="178">
        <f>IF($B$671="Лікар загальної практики - сімейний лікар",AVERAGE(Q671:Q673),IF($B$671="Лікар-педіатр","x",IF($B$671="Лікар-терапевт",AVERAGE(Q671:Q673),0)))</f>
        <v>0</v>
      </c>
      <c r="R675" s="178">
        <f>IF($B$671="Лікар загальної практики - сімейний лікар",AVERAGE(R671:R673),IF($B$671="Лікар-педіатр","x",IF($B$671="Лікар-терапевт",AVERAGE(R671:R673),0)))</f>
        <v>0</v>
      </c>
      <c r="S675" s="179">
        <f>SUM(N675:R675)</f>
        <v>0</v>
      </c>
      <c r="T675" s="768"/>
      <c r="U675" s="178">
        <f>IF($B$671="Лікар загальної практики - сімейний лікар",AVERAGE(U671:U673),IF($B$671="Лікар-педіатр",AVERAGE(U671:U673),IF($B$671="Лікар-терапевт","х",0)))</f>
        <v>0</v>
      </c>
      <c r="V675" s="178">
        <f>IF($B$671="Лікар загальної практики - сімейний лікар",AVERAGE(V671:V673),IF($B$671="Лікар-педіатр",AVERAGE(V671:V673),IF($B$671="Лікар-терапевт","х",0)))</f>
        <v>0</v>
      </c>
      <c r="W675" s="178">
        <f>IF($B$671="Лікар загальної практики - сімейний лікар",AVERAGE(W671:W673),IF($B$671="Лікар-педіатр","x",IF($B$671="Лікар-терапевт",AVERAGE(W671:W673),0)))</f>
        <v>0</v>
      </c>
      <c r="X675" s="178">
        <f>IF($B$671="Лікар загальної практики - сімейний лікар",AVERAGE(X671:X673),IF($B$671="Лікар-педіатр","x",IF($B$671="Лікар-терапевт",AVERAGE(X671:X673),0)))</f>
        <v>0</v>
      </c>
      <c r="Y675" s="178">
        <f>IF($B$671="Лікар загальної практики - сімейний лікар",AVERAGE(Y671:Y673),IF($B$671="Лікар-педіатр","x",IF($B$671="Лікар-терапевт",AVERAGE(Y671:Y673),0)))</f>
        <v>0</v>
      </c>
      <c r="Z675" s="179">
        <f>SUM(U675:Y675)</f>
        <v>0</v>
      </c>
      <c r="AA675" s="768"/>
      <c r="AB675" s="178">
        <f>IF($B$671="Лікар загальної практики - сімейний лікар",AVERAGE(AB671:AB673),IF($B$671="Лікар-педіатр",AVERAGE(AB671:AB673),IF($B$671="Лікар-терапевт","х",0)))</f>
        <v>0</v>
      </c>
      <c r="AC675" s="178">
        <f>IF($B$671="Лікар загальної практики - сімейний лікар",AVERAGE(AC671:AC673),IF($B$671="Лікар-педіатр",AVERAGE(AC671:AC673),IF($B$671="Лікар-терапевт","х",0)))</f>
        <v>0</v>
      </c>
      <c r="AD675" s="178">
        <f>IF($B$671="Лікар загальної практики - сімейний лікар",AVERAGE(AD671:AD673),IF($B$671="Лікар-педіатр","x",IF($B$671="Лікар-терапевт",AVERAGE(AD671:AD673),0)))</f>
        <v>0</v>
      </c>
      <c r="AE675" s="178">
        <f>IF($B$671="Лікар загальної практики - сімейний лікар",AVERAGE(AE671:AE673),IF($B$671="Лікар-педіатр","x",IF($B$671="Лікар-терапевт",AVERAGE(AE671:AE673),0)))</f>
        <v>0</v>
      </c>
      <c r="AF675" s="178">
        <f>IF($B$671="Лікар загальної практики - сімейний лікар",AVERAGE(AF671:AF673),IF($B$671="Лікар-педіатр","x",IF($B$671="Лікар-терапевт",AVERAGE(AF671:AF673),0)))</f>
        <v>0</v>
      </c>
      <c r="AG675" s="179">
        <f>SUM(AB675:AF675)</f>
        <v>0</v>
      </c>
      <c r="AH675" s="769"/>
      <c r="AI675" s="174"/>
      <c r="AJ675" s="771"/>
      <c r="AK675" s="774"/>
      <c r="AL675" s="774"/>
      <c r="AM675" s="762"/>
      <c r="AN675" s="780"/>
      <c r="AO675" s="780"/>
      <c r="AP675" s="780"/>
      <c r="AQ675" s="780"/>
      <c r="AR675" s="783"/>
    </row>
    <row r="676" spans="1:44" s="52" customFormat="1" ht="40.5" hidden="1" x14ac:dyDescent="0.25">
      <c r="A676" s="170"/>
      <c r="B676" s="763"/>
      <c r="C676" s="764"/>
      <c r="D676" s="765"/>
      <c r="E676" s="765"/>
      <c r="F676" s="210" t="str">
        <f>IF(B671="Лікар-педіатр",Законод!$C$17,IF(B671="Лікар загальної практики - сімейний лікар",Законод!$C$21,IF(B671="Лікар-терапевт",Законод!$C$25,"х")))</f>
        <v>х</v>
      </c>
      <c r="G676" s="181">
        <f>IF($B$671="Лікар загальної практики - сімейний лікар",IF(L675&lt;=Законод!$C$22,G675,Законод!$C$22*'01_Доходи'!G674),IF($B$671="Лікар-педіатр",IF(L675&lt;=Законод!$C$18,G675,Законод!$C$18*'01_Доходи'!G674),IF($B$671="Лікар-терапевт","x",0)))</f>
        <v>0</v>
      </c>
      <c r="H676" s="181">
        <f>IF($B$671="Лікар загальної практики - сімейний лікар",IF(L675&lt;=Законод!$C$22,H675,Законод!$C$22*'01_Доходи'!H674),IF($B$671="Лікар-педіатр",IF(L675&lt;=Законод!$C$18,H675,Законод!$C$18*'01_Доходи'!H674),IF($B$671="Лікар-терапевт","x",0)))</f>
        <v>0</v>
      </c>
      <c r="I676" s="181">
        <f>IF($B$671="Лікар загальної практики - сімейний лікар",IF(L675&lt;=Законод!$C$22,I675,Законод!$C$22*'01_Доходи'!I674),IF($B$671="Лікар-педіатр","x",IF($B$671="Лікар-терапевт",IF(L675&lt;=Законод!$C$26,I675,Законод!$C$26*'01_Доходи'!I674),0)))</f>
        <v>0</v>
      </c>
      <c r="J676" s="181">
        <f>IF($B$671="Лікар загальної практики - сімейний лікар",IF(L675&lt;=Законод!$C$22,J675,Законод!$C$22*'01_Доходи'!J674),IF($B$671="Лікар-педіатр","x",IF($B$671="Лікар-терапевт",IF(L675&lt;=Законод!$C$26,J675,Законод!$C$26*'01_Доходи'!J674),0)))</f>
        <v>0</v>
      </c>
      <c r="K676" s="181">
        <f>IF($B$671="Лікар загальної практики - сімейний лікар",IF(L675&lt;=Законод!$C$22,K675,Законод!$C$22*'01_Доходи'!K674),IF($B$671="Лікар-педіатр","x",IF($B$671="Лікар-терапевт",IF(L675&lt;=Законод!$C$26,K675,Законод!$C$26*'01_Доходи'!K674),0)))</f>
        <v>0</v>
      </c>
      <c r="L676" s="182">
        <f>SUM(G676:K676)</f>
        <v>0</v>
      </c>
      <c r="M676" s="767"/>
      <c r="N676" s="181">
        <f>IF($B$671="Лікар загальної практики - сімейний лікар",IF(S675&lt;=Законод!$C$22,N675,Законод!$C$22*'01_Доходи'!N674),IF($B$671="Лікар-педіатр",IF(S675&lt;=Законод!$C$18,N675,Законод!$C$18*'01_Доходи'!N674),IF($B$671="Лікар-терапевт","x",0)))</f>
        <v>0</v>
      </c>
      <c r="O676" s="181">
        <f>IF($B$671="Лікар загальної практики - сімейний лікар",IF(S675&lt;=Законод!$C$22,O675,Законод!$C$22*'01_Доходи'!O674),IF($B$671="Лікар-педіатр",IF(S675&lt;=Законод!$C$18,O675,Законод!$C$18*'01_Доходи'!O674),IF($B$671="Лікар-терапевт","x",0)))</f>
        <v>0</v>
      </c>
      <c r="P676" s="181">
        <f>IF($B$671="Лікар загальної практики - сімейний лікар",IF(S675&lt;=Законод!$C$22,P675,Законод!$C$22*'01_Доходи'!P674),IF($B$671="Лікар-педіатр","x",IF($B$671="Лікар-терапевт",IF(S675&lt;=Законод!$C$26,P675,Законод!$C$26*'01_Доходи'!P674),0)))</f>
        <v>0</v>
      </c>
      <c r="Q676" s="181">
        <f>IF($B$671="Лікар загальної практики - сімейний лікар",IF(S675&lt;=Законод!$C$22,Q675,Законод!$C$22*'01_Доходи'!Q674),IF($B$671="Лікар-педіатр","x",IF($B$671="Лікар-терапевт",IF(S675&lt;=Законод!$C$26,Q675,Законод!$C$26*'01_Доходи'!Q674),0)))</f>
        <v>0</v>
      </c>
      <c r="R676" s="181">
        <f>IF($B$671="Лікар загальної практики - сімейний лікар",IF(S675&lt;=Законод!$C$22,R675,Законод!$C$22*'01_Доходи'!R674),IF($B$671="Лікар-педіатр","x",IF($B$671="Лікар-терапевт",IF(S675&lt;=Законод!$C$26,R675,Законод!$C$26*'01_Доходи'!R674),0)))</f>
        <v>0</v>
      </c>
      <c r="S676" s="182">
        <f>SUM(N676:R676)</f>
        <v>0</v>
      </c>
      <c r="T676" s="767"/>
      <c r="U676" s="181">
        <f>IF($B$671="Лікар загальної практики - сімейний лікар",IF(Z675&lt;=Законод!$C$22,U675,Законод!$C$22*'01_Доходи'!U674),IF($B$671="Лікар-педіатр",IF(Z675&lt;=Законод!$C$18,U675,Законод!$C$18*'01_Доходи'!U674),IF($B$671="Лікар-терапевт","x",0)))</f>
        <v>0</v>
      </c>
      <c r="V676" s="181">
        <f>IF($B$671="Лікар загальної практики - сімейний лікар",IF(Z675&lt;=Законод!$C$22,V675,Законод!$C$22*'01_Доходи'!V674),IF($B$671="Лікар-педіатр",IF(Z675&lt;=Законод!$C$18,V675,Законод!$C$18*'01_Доходи'!V674),IF($B$671="Лікар-терапевт","x",0)))</f>
        <v>0</v>
      </c>
      <c r="W676" s="181">
        <f>IF($B$671="Лікар загальної практики - сімейний лікар",IF(Z675&lt;=Законод!$C$22,W675,Законод!$C$22*'01_Доходи'!W674),IF($B$671="Лікар-педіатр","x",IF($B$671="Лікар-терапевт",IF(Z675&lt;=Законод!$C$26,W675,Законод!$C$26*'01_Доходи'!W674),0)))</f>
        <v>0</v>
      </c>
      <c r="X676" s="181">
        <f>IF($B$671="Лікар загальної практики - сімейний лікар",IF(Z675&lt;=Законод!$C$22,X675,Законод!$C$22*'01_Доходи'!X674),IF($B$671="Лікар-педіатр","x",IF($B$671="Лікар-терапевт",IF(Z675&lt;=Законод!$C$26,X675,Законод!$C$26*'01_Доходи'!X674),0)))</f>
        <v>0</v>
      </c>
      <c r="Y676" s="181">
        <f>IF($B$671="Лікар загальної практики - сімейний лікар",IF(Z675&lt;=Законод!$C$22,Y675,Законод!$C$22*'01_Доходи'!Y674),IF($B$671="Лікар-педіатр","x",IF($B$671="Лікар-терапевт",IF(Z675&lt;=Законод!$C$26,Y675,Законод!$C$26*'01_Доходи'!Y674),0)))</f>
        <v>0</v>
      </c>
      <c r="Z676" s="182">
        <f>SUM(U676:Y676)</f>
        <v>0</v>
      </c>
      <c r="AA676" s="767"/>
      <c r="AB676" s="181">
        <f>IF($B$671="Лікар загальної практики - сімейний лікар",IF(AG675&lt;=Законод!$C$22,AB675,Законод!$C$22*'01_Доходи'!AB674),IF($B$671="Лікар-педіатр",IF(AG675&lt;=Законод!$C$18,AB675,Законод!$C$18*'01_Доходи'!AB674),IF($B$671="Лікар-терапевт","x",0)))</f>
        <v>0</v>
      </c>
      <c r="AC676" s="181">
        <f>IF($B$671="Лікар загальної практики - сімейний лікар",IF(AG675&lt;=Законод!$C$22,AC675,Законод!$C$22*'01_Доходи'!AC674),IF($B$671="Лікар-педіатр",IF(AG675&lt;=Законод!$C$18,AC675,Законод!$C$18*'01_Доходи'!AC674),IF($B$671="Лікар-терапевт","x",0)))</f>
        <v>0</v>
      </c>
      <c r="AD676" s="181">
        <f>IF($B$671="Лікар загальної практики - сімейний лікар",IF(AG675&lt;=Законод!$C$22,AD675,Законод!$C$22*'01_Доходи'!AD674),IF($B$671="Лікар-педіатр","x",IF($B$671="Лікар-терапевт",IF(AG675&lt;=Законод!$C$26,AD675,Законод!$C$26*'01_Доходи'!AD674),0)))</f>
        <v>0</v>
      </c>
      <c r="AE676" s="181">
        <f>IF($B$671="Лікар загальної практики - сімейний лікар",IF(AG675&lt;=Законод!$C$22,AE675,Законод!$C$22*'01_Доходи'!AE674),IF($B$671="Лікар-педіатр","x",IF($B$671="Лікар-терапевт",IF(AG675&lt;=Законод!$C$26,AE675,Законод!$C$26*'01_Доходи'!AE674),0)))</f>
        <v>0</v>
      </c>
      <c r="AF676" s="181">
        <f>IF($B$671="Лікар загальної практики - сімейний лікар",IF(AG675&lt;=Законод!$C$22,AF675,Законод!$C$22*'01_Доходи'!AF674),IF($B$671="Лікар-педіатр","x",IF($B$671="Лікар-терапевт",IF(AG675&lt;=Законод!$C$26,AF675,Законод!$C$26*'01_Доходи'!AF674),0)))</f>
        <v>0</v>
      </c>
      <c r="AG676" s="182">
        <f>SUM(AB676:AF676)</f>
        <v>0</v>
      </c>
      <c r="AH676" s="767"/>
      <c r="AI676" s="174"/>
      <c r="AJ676" s="771"/>
      <c r="AK676" s="774"/>
      <c r="AL676" s="774"/>
      <c r="AM676" s="318" t="s">
        <v>186</v>
      </c>
      <c r="AN676" s="183">
        <f>IF(B671="Лікар загальної практики - сімейний лікар",G676*Законод!$C$11+'01_Доходи'!H676*Законод!$D$11+'01_Доходи'!I676*Законод!$E$11+'01_Доходи'!J676*Законод!$F$11+'01_Доходи'!K676*Законод!$G$11,IF(B671="Лікар-педіатр",G676*Законод!$C$11+'01_Доходи'!H676*Законод!$D$11,IF(B671="Лікар-терапевт",'01_Доходи'!I676*Законод!$E$11+'01_Доходи'!J676*Законод!$F$11+'01_Доходи'!K676*Законод!$G$11,0)))</f>
        <v>0</v>
      </c>
      <c r="AO676" s="183">
        <f>IF(B671="Лікар загальної практики - сімейний лікар",N676*Законод!$C$11+'01_Доходи'!O676*Законод!$D$11+'01_Доходи'!P676*Законод!$E$11+'01_Доходи'!Q676*Законод!$F$11+'01_Доходи'!R676*Законод!$G$11,IF(B671="Лікар-педіатр",N676*Законод!$C$11+'01_Доходи'!O676*Законод!$D$11,IF(B671="Лікар-терапевт",'01_Доходи'!P676*Законод!$E$11+'01_Доходи'!Q676*Законод!$F$11+'01_Доходи'!R676*Законод!$G$11,0)))</f>
        <v>0</v>
      </c>
      <c r="AP676" s="183">
        <f>IF(B671="Лікар загальної практики - сімейний лікар",U676*Законод!$C$11+'01_Доходи'!V676*Законод!$D$11+'01_Доходи'!W676*Законод!$E$11+'01_Доходи'!X676*Законод!$F$11+'01_Доходи'!Y676*Законод!$G$11,IF(B671="Лікар-педіатр",U676*Законод!$C$11+'01_Доходи'!V676*Законод!$D$11,IF(B671="Лікар-терапевт",'01_Доходи'!W676*Законод!$E$11+'01_Доходи'!X676*Законод!$F$11+'01_Доходи'!Y676*Законод!$G$11,0)))</f>
        <v>0</v>
      </c>
      <c r="AQ676" s="183">
        <f>IF(B671="Лікар загальної практики - сімейний лікар",AB676*Законод!$C$11+'01_Доходи'!AC676*Законод!$D$11+'01_Доходи'!AD676*Законод!$E$11+'01_Доходи'!AE676*Законод!$F$11+'01_Доходи'!AF676*Законод!$G$11,IF(B671="Лікар-педіатр",AB676*Законод!$C$11+'01_Доходи'!AC676*Законод!$D$11,IF(B671="Лікар-терапевт",'01_Доходи'!AD676*Законод!$E$11+'01_Доходи'!AE676*Законод!$F$11+'01_Доходи'!AF676*Законод!$G$11,0)))</f>
        <v>0</v>
      </c>
      <c r="AR676" s="184">
        <f>SUM(AN676:AQ676)</f>
        <v>0</v>
      </c>
    </row>
    <row r="677" spans="1:44" s="52" customFormat="1" ht="31.9" hidden="1" customHeight="1" x14ac:dyDescent="0.25">
      <c r="A677" s="170"/>
      <c r="B677" s="763"/>
      <c r="C677" s="764"/>
      <c r="D677" s="765"/>
      <c r="E677" s="765"/>
      <c r="F677" s="211" t="str">
        <f>IF(B671="Лікар-педіатр",Законод!$E$17,IF(B671="Лікар загальної практики - сімейний лікар",Законод!$E$21,IF(B671="Лікар-терапевт",Законод!$E$25,"х")))</f>
        <v>х</v>
      </c>
      <c r="G677" s="776" t="s">
        <v>158</v>
      </c>
      <c r="H677" s="776"/>
      <c r="I677" s="776"/>
      <c r="J677" s="776"/>
      <c r="K677" s="776"/>
      <c r="L677" s="169">
        <f>IF($B$671="Лікар загальної практики - сімейний лікар",IF(L675&lt;Законод!$C$22,0,(IF(AND(L675&gt;=Законод!$E$22,L675&lt;=Законод!$E$23),L675-Законод!$C$22,IF('01_Доходи'!L675&gt;=Законод!$F$22,Законод!$E$24,0)))),IF($B$671="Лікар-педіатр",IF(L675&lt;Законод!$C$18,0,(IF(AND(L675&gt;=Законод!$E$18,L675&lt;=Законод!$E$19),L675-Законод!$C$18,IF('01_Доходи'!L675&gt;=Законод!$F$18,Законод!$E$20,0)))),IF($B$671="Лікар-терапевт",IF(L675&lt;Законод!$C$26,0,(IF(AND(L675&gt;=Законод!$E$26,L675&lt;=Законод!$E$27),L675-Законод!$C$26,IF('01_Доходи'!L675&gt;=Законод!$F$26,Законод!$E$28,0)))),0)))</f>
        <v>0</v>
      </c>
      <c r="M677" s="767"/>
      <c r="N677" s="776" t="s">
        <v>158</v>
      </c>
      <c r="O677" s="776"/>
      <c r="P677" s="776"/>
      <c r="Q677" s="776"/>
      <c r="R677" s="776"/>
      <c r="S677" s="169">
        <f>IF($B$671="Лікар загальної практики - сімейний лікар",IF(S675&lt;Законод!$C$22,0,(IF(AND(S675&gt;=Законод!$E$22,S675&lt;=Законод!$E$23),S675-Законод!$C$22,IF('01_Доходи'!S675&gt;=Законод!$F$22,Законод!$E$24,0)))),IF($B$671="Лікар-педіатр",IF(S675&lt;Законод!$C$18,0,(IF(AND(S675&gt;=Законод!$E$18,S675&lt;=Законод!$E$19),S675-Законод!$C$18,IF('01_Доходи'!S675&gt;=Законод!$F$18,Законод!$E$20,0)))),IF($B$671="Лікар-терапевт",IF(S675&lt;Законод!$C$26,0,(IF(AND(S675&gt;=Законод!$E$26,S675&lt;=Законод!$E$27),S675-Законод!$C$26,IF('01_Доходи'!S675&gt;=Законод!$F$26,Законод!$E$28,0)))),0)))</f>
        <v>0</v>
      </c>
      <c r="T677" s="767"/>
      <c r="U677" s="776" t="s">
        <v>158</v>
      </c>
      <c r="V677" s="776"/>
      <c r="W677" s="776"/>
      <c r="X677" s="776"/>
      <c r="Y677" s="776"/>
      <c r="Z677" s="169">
        <f>IF($B$671="Лікар загальної практики - сімейний лікар",IF(Z675&lt;Законод!$C$22,0,(IF(AND(Z675&gt;=Законод!$E$22,Z675&lt;=Законод!$E$23),Z675-Законод!$C$22,IF('01_Доходи'!Z675&gt;=Законод!$F$22,Законод!$E$24,0)))),IF($B$671="Лікар-педіатр",IF(Z675&lt;Законод!$C$18,0,(IF(AND(Z675&gt;=Законод!$E$18,Z675&lt;=Законод!$E$19),Z675-Законод!$C$18,IF('01_Доходи'!Z675&gt;=Законод!$F$18,Законод!$E$20,0)))),IF($B$671="Лікар-терапевт",IF(Z675&lt;Законод!$C$26,0,(IF(AND(Z675&gt;=Законод!$E$26,Z675&lt;=Законод!$E$27),Z675-Законод!$C$26,IF('01_Доходи'!Z675&gt;=Законод!$F$26,Законод!$E$28,0)))),0)))</f>
        <v>0</v>
      </c>
      <c r="AA677" s="767"/>
      <c r="AB677" s="776" t="s">
        <v>158</v>
      </c>
      <c r="AC677" s="776"/>
      <c r="AD677" s="776"/>
      <c r="AE677" s="776"/>
      <c r="AF677" s="776"/>
      <c r="AG677" s="169">
        <f>IF($B$671="Лікар загальної практики - сімейний лікар",IF(AG675&lt;Законод!$C$22,0,(IF(AND(AG675&gt;=Законод!$E$22,AG675&lt;=Законод!$E$23),AG675-Законод!$C$22,IF('01_Доходи'!AG675&gt;=Законод!$F$22,Законод!$E$24,0)))),IF($B$671="Лікар-педіатр",IF(AG675&lt;Законод!$C$18,0,(IF(AND(AG675&gt;=Законод!$E$18,AG675&lt;=Законод!$E$19),AG675-Законод!$C$18,IF('01_Доходи'!AG675&gt;=Законод!$F$18,Законод!$E$20,0)))),IF($B$671="Лікар-терапевт",IF(AG675&lt;Законод!$C$26,0,(IF(AND(AG675&gt;=Законод!$E$26,AG675&lt;=Законод!$E$27),AG675-Законод!$C$26,IF('01_Доходи'!AG675&gt;=Законод!$F$26,Законод!$E$28,0)))),0)))</f>
        <v>0</v>
      </c>
      <c r="AH677" s="767"/>
      <c r="AI677" s="174"/>
      <c r="AJ677" s="771"/>
      <c r="AK677" s="774"/>
      <c r="AL677" s="774"/>
      <c r="AM677" s="757" t="s">
        <v>187</v>
      </c>
      <c r="AN677" s="183">
        <f>IF(B671="Лікар загальної практики - сімейний лікар",L677*Законод!$C$9/4*Законод!$E$16,IF(B671="Лікар-педіатр",L677*Законод!$C$9/4*Законод!$E$16,IF(B671="Лікар-терапевт",L677*Законод!$C$9/4*Законод!$E$16,0)))</f>
        <v>0</v>
      </c>
      <c r="AO677" s="183">
        <f>IF(B671="Лікар загальної практики - сімейний лікар",S677*Законод!$C$9/4*Законод!$E$16,IF(B671="Лікар-педіатр",S677*Законод!$C$9/4*Законод!$E$16,IF(B671="Лікар-терапевт",S677*Законод!$C$9/4*Законод!$E$16,0)))</f>
        <v>0</v>
      </c>
      <c r="AP677" s="183">
        <f>IF(B671="Лікар загальної практики - сімейний лікар",Z677*Законод!$C$9/4*Законод!$E$16,IF(B671="Лікар-педіатр",Z677*Законод!$C$9/4*Законод!$E$16,IF(B671="Лікар-терапевт",Z677*Законод!$C$9/4*Законод!$E$16,0)))</f>
        <v>0</v>
      </c>
      <c r="AQ677" s="183">
        <f>IF(B671="Лікар загальної практики - сімейний лікар",AG677*Законод!$C$9/4*Законод!$E$16,IF(B671="Лікар-педіатр",AG677*Законод!$C$9/4*Законод!$E$16,IF(B671="Лікар-терапевт",AG677*Законод!$C$9/4*Законод!$E$16,0)))</f>
        <v>0</v>
      </c>
      <c r="AR677" s="184">
        <f>SUM(AN677:AQ677)</f>
        <v>0</v>
      </c>
    </row>
    <row r="678" spans="1:44" s="52" customFormat="1" ht="31.9" hidden="1" customHeight="1" x14ac:dyDescent="0.25">
      <c r="A678" s="170"/>
      <c r="B678" s="763"/>
      <c r="C678" s="764"/>
      <c r="D678" s="765"/>
      <c r="E678" s="765"/>
      <c r="F678" s="211" t="str">
        <f>IF(B671="Лікар-педіатр",Законод!$F$17,IF(B671="Лікар загальної практики - сімейний лікар",Законод!$F$21,IF(B671="Лікар-терапевт",Законод!$F$25,"х")))</f>
        <v>х</v>
      </c>
      <c r="G678" s="776" t="s">
        <v>158</v>
      </c>
      <c r="H678" s="776"/>
      <c r="I678" s="776"/>
      <c r="J678" s="776"/>
      <c r="K678" s="776"/>
      <c r="L678" s="169">
        <f>IF($B$671="Лікар загальної практики - сімейний лікар",IF(L675&lt;Законод!$C$22,0,(IF(AND(L675&gt;=Законод!$F$22,L675&lt;=Законод!$F$23),L675-Законод!$E$23,IF('01_Доходи'!L675&gt;=Законод!$G$22,Законод!$F$24,0)))),IF($B$671="Лікар-педіатр",IF(L675&lt;Законод!$C$18,0,(IF(AND(L675&gt;=Законод!$F$18,L675&lt;=Законод!$F$19),L675-Законод!$E$19,IF('01_Доходи'!L675&gt;=Законод!$G$18,Законод!$F$20,0)))),IF($B$671="Лікар-терапевт",IF(L675&lt;Законод!$C$26,0,(IF(AND(L675&gt;=Законод!$F$26,L675&lt;=Законод!$F$27),L675-Законод!$E$27,IF('01_Доходи'!L675&gt;=Законод!$G$26,Законод!$F$28,0)))),0)))</f>
        <v>0</v>
      </c>
      <c r="M678" s="767"/>
      <c r="N678" s="776" t="s">
        <v>158</v>
      </c>
      <c r="O678" s="776"/>
      <c r="P678" s="776"/>
      <c r="Q678" s="776"/>
      <c r="R678" s="776"/>
      <c r="S678" s="169">
        <f>IF($B$671="Лікар загальної практики - сімейний лікар",IF(S675&lt;Законод!$C$22,0,(IF(AND(S675&gt;=Законод!$F$22,S675&lt;=Законод!$F$23),S675-Законод!$E$23,IF('01_Доходи'!S675&gt;=Законод!$G$22,Законод!$F$24,0)))),IF($B$671="Лікар-педіатр",IF(S675&lt;Законод!$C$18,0,(IF(AND(S675&gt;=Законод!$F$18,S675&lt;=Законод!$F$19),S675-Законод!$E$19,IF('01_Доходи'!S675&gt;=Законод!$G$18,Законод!$F$20,0)))),IF($B$671="Лікар-терапевт",IF(S675&lt;Законод!$C$26,0,(IF(AND(S675&gt;=Законод!$F$26,S675&lt;=Законод!$F$27),S675-Законод!$E$27,IF('01_Доходи'!S675&gt;=Законод!$G$26,Законод!$F$28,0)))),0)))</f>
        <v>0</v>
      </c>
      <c r="T678" s="767"/>
      <c r="U678" s="776" t="s">
        <v>158</v>
      </c>
      <c r="V678" s="776"/>
      <c r="W678" s="776"/>
      <c r="X678" s="776"/>
      <c r="Y678" s="776"/>
      <c r="Z678" s="169">
        <f>IF($B$671="Лікар загальної практики - сімейний лікар",IF(Z675&lt;Законод!$C$22,0,(IF(AND(Z675&gt;=Законод!$F$22,Z675&lt;=Законод!$F$23),Z675-Законод!$E$23,IF('01_Доходи'!Z675&gt;=Законод!$G$22,Законод!$F$24,0)))),IF($B$671="Лікар-педіатр",IF(Z675&lt;Законод!$C$18,0,(IF(AND(Z675&gt;=Законод!$F$18,Z675&lt;=Законод!$F$19),Z675-Законод!$E$19,IF('01_Доходи'!Z675&gt;=Законод!$G$18,Законод!$F$20,0)))),IF($B$671="Лікар-терапевт",IF(Z675&lt;Законод!$C$26,0,(IF(AND(Z675&gt;=Законод!$F$26,Z675&lt;=Законод!$F$27),Z675-Законод!$E$27,IF('01_Доходи'!Z675&gt;=Законод!$G$26,Законод!$F$28,0)))),0)))</f>
        <v>0</v>
      </c>
      <c r="AA678" s="767"/>
      <c r="AB678" s="776" t="s">
        <v>158</v>
      </c>
      <c r="AC678" s="776"/>
      <c r="AD678" s="776"/>
      <c r="AE678" s="776"/>
      <c r="AF678" s="776"/>
      <c r="AG678" s="169">
        <f>IF($B$671="Лікар загальної практики - сімейний лікар",IF(AG675&lt;Законод!$C$22,0,(IF(AND(AG675&gt;=Законод!$F$22,AG675&lt;=Законод!$F$23),AG675-Законод!$E$23,IF('01_Доходи'!AG675&gt;=Законод!$G$22,Законод!$F$24,0)))),IF($B$671="Лікар-педіатр",IF(AG675&lt;Законод!$C$18,0,(IF(AND(AG675&gt;=Законод!$F$18,AG675&lt;=Законод!$F$19),AG675-Законод!$E$19,IF('01_Доходи'!AG675&gt;=Законод!$G$18,Законод!$F$20,0)))),IF($B$671="Лікар-терапевт",IF(AG675&lt;Законод!$C$26,0,(IF(AND(AG675&gt;=Законод!$F$26,AG675&lt;=Законод!$F$27),AG675-Законод!$E$27,IF('01_Доходи'!AG675&gt;=Законод!$G$26,Законод!$F$28,0)))),0)))</f>
        <v>0</v>
      </c>
      <c r="AH678" s="767"/>
      <c r="AI678" s="174"/>
      <c r="AJ678" s="771"/>
      <c r="AK678" s="774"/>
      <c r="AL678" s="774"/>
      <c r="AM678" s="758"/>
      <c r="AN678" s="183">
        <f>IF(B671="Лікар загальної практики - сімейний лікар",L678*Законод!$C$9/4*Законод!$F$16,IF(B671="Лікар-педіатр",L678*Законод!$C$9/4*Законод!$F$16,IF(B671="Лікар-терапевт",L678*Законод!$C$9/4*Законод!$F$16,0)))</f>
        <v>0</v>
      </c>
      <c r="AO678" s="183">
        <f>IF(B671="Лікар загальної практики - сімейний лікар",S678*Законод!$C$9/4*Законод!$F$16,IF(B671="Лікар-педіатр",S678*Законод!$C$9/4*Законод!$F$16,IF(B671="Лікар-терапевт",S678*Законод!$C$9/4*Законод!$F$16,0)))</f>
        <v>0</v>
      </c>
      <c r="AP678" s="183">
        <f>IF(B671="Лікар загальної практики - сімейний лікар",Z678*Законод!$C$9/4*Законод!$F$16,IF(B671="Лікар-педіатр",Z678*Законод!$C$9/4*Законод!$F$16,IF(B671="Лікар-терапевт",Z678*Законод!$C$9/4*Законод!$F$16,0)))</f>
        <v>0</v>
      </c>
      <c r="AQ678" s="183">
        <f>IF(B671="Лікар загальної практики - сімейний лікар",AG678*Законод!$C$9/4*Законод!$F$16,IF(B671="Лікар-педіатр",AG678*Законод!$C$9/4*Законод!$F$16,IF(B671="Лікар-терапевт",AG678*Законод!$C$9/4*Законод!$F$16,0)))</f>
        <v>0</v>
      </c>
      <c r="AR678" s="184">
        <f>SUM(AN678:AQ678)</f>
        <v>0</v>
      </c>
    </row>
    <row r="679" spans="1:44" s="52" customFormat="1" ht="31.9" hidden="1" customHeight="1" x14ac:dyDescent="0.25">
      <c r="A679" s="170"/>
      <c r="B679" s="763"/>
      <c r="C679" s="764"/>
      <c r="D679" s="765"/>
      <c r="E679" s="765"/>
      <c r="F679" s="211" t="str">
        <f>IF(B671="Лікар-педіатр",Законод!$G$17,IF(B671="Лікар загальної практики - сімейний лікар",Законод!$G$21,IF(B671="Лікар-терапевт",Законод!$G$25,"х")))</f>
        <v>х</v>
      </c>
      <c r="G679" s="776" t="s">
        <v>158</v>
      </c>
      <c r="H679" s="776"/>
      <c r="I679" s="776"/>
      <c r="J679" s="776"/>
      <c r="K679" s="776"/>
      <c r="L679" s="169">
        <f>IF($B$671="Лікар загальної практики - сімейний лікар",IF(L675&lt;Законод!$C$22,0,(IF(AND(L675&gt;=Законод!$G$22,L675&lt;=Законод!$G$23),L675-Законод!$F$23,IF('01_Доходи'!L675&gt;=Законод!$H$22,Законод!$G$24,0)))),IF($B$671="Лікар-педіатр",IF(L675&lt;Законод!$C$18,0,(IF(AND(L675&gt;=Законод!$G$18,L675&lt;=Законод!$G$19),L675-Законод!$F$19,IF('01_Доходи'!L675&gt;=Законод!$H$18,Законод!$G$20,0)))),IF($B$671="Лікар-терапевт",IF(L675&lt;Законод!$C$26,0,(IF(AND(L675&gt;=Законод!$G$26,L675&lt;=Законод!$G$27),L675-Законод!$F$27,IF('01_Доходи'!L675&gt;=Законод!$H$26,Законод!$G$28,0)))),0)))</f>
        <v>0</v>
      </c>
      <c r="M679" s="767"/>
      <c r="N679" s="776" t="s">
        <v>158</v>
      </c>
      <c r="O679" s="776"/>
      <c r="P679" s="776"/>
      <c r="Q679" s="776"/>
      <c r="R679" s="776"/>
      <c r="S679" s="169">
        <f>IF($B$671="Лікар загальної практики - сімейний лікар",IF(S675&lt;Законод!$C$22,0,(IF(AND(S675&gt;=Законод!$G$22,S675&lt;=Законод!$G$23),S675-Законод!$F$23,IF('01_Доходи'!S675&gt;=Законод!$H$22,Законод!$G$24,0)))),IF($B$671="Лікар-педіатр",IF(S675&lt;Законод!$C$18,0,(IF(AND(S675&gt;=Законод!$G$18,S675&lt;=Законод!$G$19),S675-Законод!$F$19,IF('01_Доходи'!S675&gt;=Законод!$H$18,Законод!$G$20,0)))),IF($B$671="Лікар-терапевт",IF(S675&lt;Законод!$C$26,0,(IF(AND(S675&gt;=Законод!$G$26,S675&lt;=Законод!$G$27),S675-Законод!$F$27,IF('01_Доходи'!S675&gt;=Законод!$H$26,Законод!$G$28,0)))),0)))</f>
        <v>0</v>
      </c>
      <c r="T679" s="767"/>
      <c r="U679" s="776" t="s">
        <v>158</v>
      </c>
      <c r="V679" s="776"/>
      <c r="W679" s="776"/>
      <c r="X679" s="776"/>
      <c r="Y679" s="776"/>
      <c r="Z679" s="169">
        <f>IF($B$671="Лікар загальної практики - сімейний лікар",IF(Z675&lt;Законод!$C$22,0,(IF(AND(Z675&gt;=Законод!$G$22,Z675&lt;=Законод!$G$23),Z675-Законод!$F$23,IF('01_Доходи'!Z675&gt;=Законод!$H$22,Законод!$G$24,0)))),IF($B$671="Лікар-педіатр",IF(Z675&lt;Законод!$C$18,0,(IF(AND(Z675&gt;=Законод!$G$18,Z675&lt;=Законод!$G$19),Z675-Законод!$F$19,IF('01_Доходи'!Z675&gt;=Законод!$H$18,Законод!$G$20,0)))),IF($B$671="Лікар-терапевт",IF(Z675&lt;Законод!$C$26,0,(IF(AND(Z675&gt;=Законод!$G$26,Z675&lt;=Законод!$G$27),Z675-Законод!$F$27,IF('01_Доходи'!Z675&gt;=Законод!$H$26,Законод!$G$28,0)))),0)))</f>
        <v>0</v>
      </c>
      <c r="AA679" s="767"/>
      <c r="AB679" s="776" t="s">
        <v>158</v>
      </c>
      <c r="AC679" s="776"/>
      <c r="AD679" s="776"/>
      <c r="AE679" s="776"/>
      <c r="AF679" s="776"/>
      <c r="AG679" s="169">
        <f>IF($B$671="Лікар загальної практики - сімейний лікар",IF(AG675&lt;Законод!$C$22,0,(IF(AND(AG675&gt;=Законод!$G$22,AG675&lt;=Законод!$G$23),AG675-Законод!$F$23,IF('01_Доходи'!AG675&gt;=Законод!$H$22,Законод!$G$24,0)))),IF($B$671="Лікар-педіатр",IF(AG675&lt;Законод!$C$18,0,(IF(AND(AG675&gt;=Законод!$G$18,AG675&lt;=Законод!$G$19),AG675-Законод!$F$19,IF('01_Доходи'!AG675&gt;=Законод!$H$18,Законод!$G$20,0)))),IF($B$671="Лікар-терапевт",IF(AG675&lt;Законод!$C$26,0,(IF(AND(AG675&gt;=Законод!$G$26,AG675&lt;=Законод!$G$27),AG675-Законод!$F$27,IF('01_Доходи'!AG675&gt;=Законод!$H$26,Законод!$G$28,0)))),0)))</f>
        <v>0</v>
      </c>
      <c r="AH679" s="767"/>
      <c r="AI679" s="174"/>
      <c r="AJ679" s="771"/>
      <c r="AK679" s="774"/>
      <c r="AL679" s="774"/>
      <c r="AM679" s="758"/>
      <c r="AN679" s="183">
        <f>IF(B671="Лікар загальної практики - сімейний лікар",L679*Законод!$C$9/4*Законод!$G$16,IF(B671="Лікар-педіатр",L679*Законод!$C$9/4*Законод!$G$16,IF(B671="Лікар-терапевт",L679*Законод!$C$9/4*Законод!$G$16,0)))</f>
        <v>0</v>
      </c>
      <c r="AO679" s="183">
        <f>IF(B671="Лікар загальної практики - сімейний лікар",S679*Законод!$C$9/4*Законод!$G$16,IF(B671="Лікар-педіатр",S679*Законод!$C$9/4*Законод!$G$16,IF(B671="Лікар-терапевт",S679*Законод!$C$9/4*Законод!$G$16,0)))</f>
        <v>0</v>
      </c>
      <c r="AP679" s="183">
        <f>IF(B671="Лікар загальної практики - сімейний лікар",Z679*Законод!$C$9/4*Законод!$G$16,IF(B671="Лікар-педіатр",Z679*Законод!$C$9/4*Законод!$G$16,IF(B671="Лікар-терапевт",Z679*Законод!$C$9/4*Законод!$G$16,0)))</f>
        <v>0</v>
      </c>
      <c r="AQ679" s="183">
        <f>IF(B671="Лікар загальної практики - сімейний лікар",AG679*Законод!$C$9/4*Законод!$G$16,IF(B671="Лікар-педіатр",AG679*Законод!$C$9/4*Законод!$G$16,IF(B671="Лікар-терапевт",AG679*Законод!$C$9/4*Законод!$G$16,0)))</f>
        <v>0</v>
      </c>
      <c r="AR679" s="184">
        <f t="shared" ref="AR679" si="126">SUM(AN679:AQ679)</f>
        <v>0</v>
      </c>
    </row>
    <row r="680" spans="1:44" s="52" customFormat="1" ht="31.9" hidden="1" customHeight="1" x14ac:dyDescent="0.25">
      <c r="A680" s="170"/>
      <c r="B680" s="763"/>
      <c r="C680" s="764"/>
      <c r="D680" s="765"/>
      <c r="E680" s="765"/>
      <c r="F680" s="211" t="str">
        <f>IF(B671="Лікар-педіатр",Законод!$H$17,IF(B671="Лікар загальної практики - сімейний лікар",Законод!$H$21,IF(B671="Лікар-терапевт",Законод!$H$25,"х")))</f>
        <v>х</v>
      </c>
      <c r="G680" s="776" t="s">
        <v>158</v>
      </c>
      <c r="H680" s="776"/>
      <c r="I680" s="776"/>
      <c r="J680" s="776"/>
      <c r="K680" s="776"/>
      <c r="L680" s="169">
        <f>IF($B$671="Лікар загальної практики - сімейний лікар",IF(L675&lt;Законод!$C$22,0,(IF(AND(L675&gt;=Законод!$H$22,L675&lt;=Законод!$H$23),L675-Законод!$G$23,IF('01_Доходи'!L675&gt;=Законод!$I$22,Законод!$H$24,0)))),IF($B$671="Лікар-педіатр",IF(L675&lt;Законод!$C$18,0,(IF(AND(L675&gt;=Законод!$H$18,L675&lt;=Законод!$H$19),L675-Законод!$G$19,IF('01_Доходи'!L675&gt;=Законод!$I$18,Законод!$H$20,0)))),IF($B$671="Лікар-терапевт",IF(L675&lt;Законод!$C$26,0,(IF(AND(L675&gt;=Законод!$H$26,L675&lt;=Законод!$H$27),L675-Законод!$G$27,IF(L675&gt;=Законод!$I$26,Законод!$H$28,0)))),0)))</f>
        <v>0</v>
      </c>
      <c r="M680" s="767"/>
      <c r="N680" s="776" t="s">
        <v>158</v>
      </c>
      <c r="O680" s="776"/>
      <c r="P680" s="776"/>
      <c r="Q680" s="776"/>
      <c r="R680" s="776"/>
      <c r="S680" s="169">
        <f>IF($B$671="Лікар загальної практики - сімейний лікар",IF(S675&lt;Законод!$C$22,0,(IF(AND(S675&gt;=Законод!$H$22,S675&lt;=Законод!$H$23),S675-Законод!$G$23,IF('01_Доходи'!S675&gt;=Законод!$I$22,Законод!$H$24,0)))),IF($B$671="Лікар-педіатр",IF(S675&lt;Законод!$C$18,0,(IF(AND(S675&gt;=Законод!$H$18,S675&lt;=Законод!$H$19),S675-Законод!$G$19,IF('01_Доходи'!S675&gt;=Законод!$I$18,Законод!$H$20,0)))),IF($B$671="Лікар-терапевт",IF(S675&lt;Законод!$C$26,0,(IF(AND(S675&gt;=Законод!$H$26,S675&lt;=Законод!$H$27),S675-Законод!$G$27,IF(S675&gt;=Законод!$I$26,Законод!$H$28,0)))),0)))</f>
        <v>0</v>
      </c>
      <c r="T680" s="767"/>
      <c r="U680" s="776" t="s">
        <v>158</v>
      </c>
      <c r="V680" s="776"/>
      <c r="W680" s="776"/>
      <c r="X680" s="776"/>
      <c r="Y680" s="776"/>
      <c r="Z680" s="169">
        <f>IF($B$671="Лікар загальної практики - сімейний лікар",IF(Z675&lt;Законод!$C$22,0,(IF(AND(Z675&gt;=Законод!$H$22,Z675&lt;=Законод!$H$23),Z675-Законод!$G$23,IF('01_Доходи'!Z675&gt;=Законод!$I$22,Законод!$H$24,0)))),IF($B$671="Лікар-педіатр",IF(Z675&lt;Законод!$C$18,0,(IF(AND(Z675&gt;=Законод!$H$18,Z675&lt;=Законод!$H$19),Z675-Законод!$G$19,IF('01_Доходи'!Z675&gt;=Законод!$I$18,Законод!$H$20,0)))),IF($B$671="Лікар-терапевт",IF(Z675&lt;Законод!$C$26,0,(IF(AND(Z675&gt;=Законод!$H$26,Z675&lt;=Законод!$H$27),Z675-Законод!$G$27,IF(Z675&gt;=Законод!$I$26,Законод!$H$28,0)))),0)))</f>
        <v>0</v>
      </c>
      <c r="AA680" s="767"/>
      <c r="AB680" s="776" t="s">
        <v>158</v>
      </c>
      <c r="AC680" s="776"/>
      <c r="AD680" s="776"/>
      <c r="AE680" s="776"/>
      <c r="AF680" s="776"/>
      <c r="AG680" s="169">
        <f>IF($B$671="Лікар загальної практики - сімейний лікар",IF(AG675&lt;Законод!$C$22,0,(IF(AND(AG675&gt;=Законод!$H$22,AG675&lt;=Законод!$H$23),AG675-Законод!$G$23,IF('01_Доходи'!AG675&gt;=Законод!$I$22,Законод!$H$24,0)))),IF($B$671="Лікар-педіатр",IF(AG675&lt;Законод!$C$18,0,(IF(AND(AG675&gt;=Законод!$H$18,AG675&lt;=Законод!$H$19),AG675-Законод!$G$19,IF('01_Доходи'!AG675&gt;=Законод!$I$18,Законод!$H$20,0)))),IF($B$671="Лікар-терапевт",IF(AG675&lt;Законод!$C$26,0,(IF(AND(AG675&gt;=Законод!$H$26,AG675&lt;=Законод!$H$27),AG675-Законод!$G$27,IF(AG675&gt;=Законод!$I$26,Законод!$H$28,0)))),0)))</f>
        <v>0</v>
      </c>
      <c r="AH680" s="767"/>
      <c r="AI680" s="174"/>
      <c r="AJ680" s="771"/>
      <c r="AK680" s="774"/>
      <c r="AL680" s="774"/>
      <c r="AM680" s="758"/>
      <c r="AN680" s="183">
        <f>IF(B671="Лікар загальної практики - сімейний лікар",L680*Законод!$C$9/4*Законод!$H$16,IF(B671="Лікар-педіатр",L680*Законод!$C$9/4*Законод!$H$16,IF(B671="Лікар-терапевт",L680*Законод!$C$9/4*Законод!$H$16,0)))</f>
        <v>0</v>
      </c>
      <c r="AO680" s="183">
        <f>IF(B671="Лікар загальної практики - сімейний лікар",S680*Законод!$C$9/4*Законод!$H$16,IF(B671="Лікар-педіатр",S680*Законод!$C$9/4*Законод!$H$16,IF(B671="Лікар-терапевт",S680*Законод!$C$9/4*Законод!$H$16,0)))</f>
        <v>0</v>
      </c>
      <c r="AP680" s="183">
        <f>IF(B671="Лікар загальної практики - сімейний лікар",Z680*Законод!$C$9/4*Законод!$H$16,IF(B671="Лікар-педіатр",Z680*Законод!$C$9/4*Законод!$H$16,IF(B671="Лікар-терапевт",Z680*Законод!$C$9/4*Законод!$H$16,0)))</f>
        <v>0</v>
      </c>
      <c r="AQ680" s="183">
        <f>IF(B671="Лікар загальної практики - сімейний лікар",AG680*Законод!$C$9/4*Законод!$H$16,IF(B671="Лікар-педіатр",AG680*Законод!$C$9/4*Законод!$H$16,IF(B671="Лікар-терапевт",AG680*Законод!$C$9/4*Законод!$H$16,0)))</f>
        <v>0</v>
      </c>
      <c r="AR680" s="184">
        <f>SUM(AN680:AQ680)</f>
        <v>0</v>
      </c>
    </row>
    <row r="681" spans="1:44" s="52" customFormat="1" ht="31.9" hidden="1" customHeight="1" x14ac:dyDescent="0.25">
      <c r="A681" s="170"/>
      <c r="B681" s="763"/>
      <c r="C681" s="764"/>
      <c r="D681" s="765"/>
      <c r="E681" s="765"/>
      <c r="F681" s="211" t="str">
        <f>IF(B671="Лікар-педіатр",Законод!$I$17,IF(B671="Лікар загальної практики - сімейний лікар",Законод!$I$21,IF(B671="Лікар-терапевт",Законод!$I$25,"х")))</f>
        <v>х</v>
      </c>
      <c r="G681" s="776" t="s">
        <v>158</v>
      </c>
      <c r="H681" s="776"/>
      <c r="I681" s="776"/>
      <c r="J681" s="776"/>
      <c r="K681" s="776"/>
      <c r="L681" s="169">
        <f>IF($B$671="Лікар загальної практики - сімейний лікар",IF(L675&lt;Законод!$C$22,0,(IF(AND(L675&gt;=Законод!$I$22,L675&lt;=Законод!$I$23),L675-Законод!$H$23,IF('01_Доходи'!L675&gt;=Законод!$I$22,Законод!$I$24,0)))),IF($B$671="Лікар-педіатр",IF(L675&lt;Законод!$C$18,0,(IF(AND(L675&gt;=Законод!$I$18,L675&lt;=Законод!$I$19),L675-Законод!$H$19,IF('01_Доходи'!L675&gt;=Законод!$I$18,Законод!$H$20,0)))),IF($B$671="Лікар-терапевт",IF(L675&lt;Законод!$C$26,0,(IF(AND(L675&gt;=Законод!$I$26,L675&lt;=Законод!$I$27),L675-Законод!$H$27,IF('01_Доходи'!L675&gt;=Законод!$I$26,Законод!$H$28,0)))),0)))</f>
        <v>0</v>
      </c>
      <c r="M681" s="767"/>
      <c r="N681" s="776" t="s">
        <v>158</v>
      </c>
      <c r="O681" s="776"/>
      <c r="P681" s="776"/>
      <c r="Q681" s="776"/>
      <c r="R681" s="776"/>
      <c r="S681" s="169">
        <f>IF($B$671="Лікар загальної практики - сімейний лікар",IF(S675&lt;Законод!$C$22,0,(IF(AND(S675&gt;=Законод!$I$22,S675&lt;=Законод!$I$23),S675-Законод!$H$23,IF('01_Доходи'!S675&gt;=Законод!$I$22,Законод!$I$24,0)))),IF($B$671="Лікар-педіатр",IF(S675&lt;Законод!$C$18,0,(IF(AND(S675&gt;=Законод!$I$18,S675&lt;=Законод!$I$19),S675-Законод!$H$19,IF('01_Доходи'!S675&gt;=Законод!$I$18,Законод!$H$20,0)))),IF($B$671="Лікар-терапевт",IF(S675&lt;Законод!$C$26,0,(IF(AND(S675&gt;=Законод!$I$26,S675&lt;=Законод!$I$27),S675-Законод!$H$27,IF('01_Доходи'!S675&gt;=Законод!$I$26,Законод!$H$28,0)))),0)))</f>
        <v>0</v>
      </c>
      <c r="T681" s="767"/>
      <c r="U681" s="776" t="s">
        <v>158</v>
      </c>
      <c r="V681" s="776"/>
      <c r="W681" s="776"/>
      <c r="X681" s="776"/>
      <c r="Y681" s="776"/>
      <c r="Z681" s="169">
        <f>IF($B$671="Лікар загальної практики - сімейний лікар",IF(Z675&lt;Законод!$C$22,0,(IF(AND(Z675&gt;=Законод!$I$22,Z675&lt;=Законод!$I$23),Z675-Законод!$H$23,IF('01_Доходи'!Z675&gt;=Законод!$I$22,Законод!$I$24,0)))),IF($B$671="Лікар-педіатр",IF(Z675&lt;Законод!$C$18,0,(IF(AND(Z675&gt;=Законод!$I$18,Z675&lt;=Законод!$I$19),Z675-Законод!$H$19,IF('01_Доходи'!Z675&gt;=Законод!$I$18,Законод!$H$20,0)))),IF($B$671="Лікар-терапевт",IF(Z675&lt;Законод!$C$26,0,(IF(AND(Z675&gt;=Законод!$I$26,Z675&lt;=Законод!$I$27),Z675-Законод!$H$27,IF('01_Доходи'!Z675&gt;=Законод!$I$26,Законод!$H$28,0)))),0)))</f>
        <v>0</v>
      </c>
      <c r="AA681" s="767"/>
      <c r="AB681" s="776" t="s">
        <v>158</v>
      </c>
      <c r="AC681" s="776"/>
      <c r="AD681" s="776"/>
      <c r="AE681" s="776"/>
      <c r="AF681" s="776"/>
      <c r="AG681" s="169">
        <f>IF($B$671="Лікар загальної практики - сімейний лікар",IF(AG675&lt;Законод!$C$22,0,(IF(AND(AG675&gt;=Законод!$I$22,AG675&lt;=Законод!$I$23),AG675-Законод!$H$23,IF('01_Доходи'!AG675&gt;=Законод!$I$22,Законод!$I$24,0)))),IF($B$671="Лікар-педіатр",IF(AG675&lt;Законод!$C$18,0,(IF(AND(AG675&gt;=Законод!$I$18,AG675&lt;=Законод!$I$19),AG675-Законод!$H$19,IF('01_Доходи'!AG675&gt;=Законод!$I$18,Законод!$H$20,0)))),IF($B$671="Лікар-терапевт",IF(AG675&lt;Законод!$C$26,0,(IF(AND(AG675&gt;=Законод!$I$26,AG675&lt;=Законод!$I$27),AG675-Законод!$H$27,IF('01_Доходи'!AG675&gt;=Законод!$I$26,Законод!$H$28,0)))),0)))</f>
        <v>0</v>
      </c>
      <c r="AH681" s="767"/>
      <c r="AI681" s="174"/>
      <c r="AJ681" s="771"/>
      <c r="AK681" s="774"/>
      <c r="AL681" s="774"/>
      <c r="AM681" s="758"/>
      <c r="AN681" s="183">
        <f>IF(B671="Лікар загальної практики - сімейний лікар",L681*Законод!$C$9/4*Законод!$I$16,IF(B671="Лікар-педіатр",L681*Законод!$C$9/4*Законод!$I$16,IF(B671="Лікар-терапевт",L681*Законод!$C$9/4*Законод!$I$16,0)))</f>
        <v>0</v>
      </c>
      <c r="AO681" s="183">
        <f>IF(B671="Лікар загальної практики - сімейний лікар",S681*Законод!$C$9/4*Законод!$I$16,IF(B671="Лікар-педіатр",S681*Законод!$C$9/4*Законод!$I$16,IF(B671="Лікар-терапевт",S681*Законод!$C$9/4*Законод!$I$16,0)))</f>
        <v>0</v>
      </c>
      <c r="AP681" s="183">
        <f>IF(B671="Лікар загальної практики - сімейний лікар",Z681*Законод!$C$9/4*Законод!$I$16,IF(B671="Лікар-педіатр",Z681*Законод!$C$9/4*Законод!$I$16,IF(B671="Лікар-терапевт",Z681*Законод!$C$9/4*Законод!$I$16,0)))</f>
        <v>0</v>
      </c>
      <c r="AQ681" s="183">
        <f>IF(B671="Лікар загальної практики - сімейний лікар",AG681*Законод!$C$9/4*Законод!$I$16,IF(B671="Лікар-педіатр",AG681*Законод!$C$9/4*Законод!$I$16,IF(B671="Лікар-терапевт",AG681*Законод!$C$9/4*Законод!$I$16,0)))</f>
        <v>0</v>
      </c>
      <c r="AR681" s="184">
        <f>SUM(AN681:AQ681)</f>
        <v>0</v>
      </c>
    </row>
    <row r="682" spans="1:44" s="191" customFormat="1" ht="31.9" hidden="1" customHeight="1" thickBot="1" x14ac:dyDescent="0.3">
      <c r="A682" s="186"/>
      <c r="B682" s="763"/>
      <c r="C682" s="764"/>
      <c r="D682" s="765"/>
      <c r="E682" s="765"/>
      <c r="F682" s="212" t="str">
        <f>IF(B671="Лікар-педіатр",Законод!$J$17,IF(B671="Лікар загальної практики - сімейний лікар",Законод!$J$21,IF(B671="Лікар-терапевт",Законод!$J$25,"х")))</f>
        <v>х</v>
      </c>
      <c r="G682" s="777" t="s">
        <v>158</v>
      </c>
      <c r="H682" s="777"/>
      <c r="I682" s="777"/>
      <c r="J682" s="777"/>
      <c r="K682" s="777"/>
      <c r="L682" s="169">
        <f>IF($B$671="Лікар загальної практики - сімейний лікар",IF(L675&gt;=Законод!$J$22,'01_Доходи'!L675-('01_Доходи'!L676+'01_Доходи'!L677+'01_Доходи'!L678+'01_Доходи'!L679+'01_Доходи'!L680+'01_Доходи'!L681),0),IF($B$671="Лікар-педіатр",IF(L675&gt;=Законод!$J$18,'01_Доходи'!L675-('01_Доходи'!L676+'01_Доходи'!L677+'01_Доходи'!L678+'01_Доходи'!L679+'01_Доходи'!L680+'01_Доходи'!L681),0),IF($B$671="Лікар-терапевт",IF('01_Доходи'!L675&gt;=Законод!$J$26,L675-Законод!$I$27,0),0)))</f>
        <v>0</v>
      </c>
      <c r="M682" s="767"/>
      <c r="N682" s="777" t="s">
        <v>158</v>
      </c>
      <c r="O682" s="777"/>
      <c r="P682" s="777"/>
      <c r="Q682" s="777"/>
      <c r="R682" s="777"/>
      <c r="S682" s="169">
        <f>IF($B$671="Лікар загальної практики - сімейний лікар",IF(S675&gt;=Законод!$J$22,'01_Доходи'!S675-('01_Доходи'!S676+'01_Доходи'!S677+'01_Доходи'!S678+'01_Доходи'!S679+'01_Доходи'!S680+'01_Доходи'!S681),0),IF($B$671="Лікар-педіатр",IF(S675&gt;=Законод!$J$18,'01_Доходи'!S675-('01_Доходи'!S676+'01_Доходи'!S677+'01_Доходи'!S678+'01_Доходи'!S679+'01_Доходи'!S680+'01_Доходи'!S681),0),IF($B$671="Лікар-терапевт",IF('01_Доходи'!S675&gt;=Законод!$J$26,S675-Законод!$I$27,0),0)))</f>
        <v>0</v>
      </c>
      <c r="T682" s="767"/>
      <c r="U682" s="777" t="s">
        <v>158</v>
      </c>
      <c r="V682" s="777"/>
      <c r="W682" s="777"/>
      <c r="X682" s="777"/>
      <c r="Y682" s="777"/>
      <c r="Z682" s="169">
        <f>IF($B$671="Лікар загальної практики - сімейний лікар",IF(Z675&gt;=Законод!$J$22,'01_Доходи'!Z675-('01_Доходи'!Z676+'01_Доходи'!Z677+'01_Доходи'!Z678+'01_Доходи'!Z679+'01_Доходи'!Z680+'01_Доходи'!Z681),0),IF($B$671="Лікар-педіатр",IF(Z675&gt;=Законод!$J$18,'01_Доходи'!Z675-('01_Доходи'!Z676+'01_Доходи'!Z677+'01_Доходи'!Z678+'01_Доходи'!Z679+'01_Доходи'!Z680+'01_Доходи'!Z681),0),IF($B$671="Лікар-терапевт",IF('01_Доходи'!Z675&gt;=Законод!$J$26,Z675-Законод!$I$27,0),0)))</f>
        <v>0</v>
      </c>
      <c r="AA682" s="767"/>
      <c r="AB682" s="777" t="s">
        <v>158</v>
      </c>
      <c r="AC682" s="777"/>
      <c r="AD682" s="777"/>
      <c r="AE682" s="777"/>
      <c r="AF682" s="777"/>
      <c r="AG682" s="169">
        <f>IF($B$671="Лікар загальної практики - сімейний лікар",IF(AG675&gt;=Законод!$J$22,'01_Доходи'!AG675-('01_Доходи'!AG676+'01_Доходи'!AG677+'01_Доходи'!AG678+'01_Доходи'!AG679+'01_Доходи'!AG680+'01_Доходи'!AG681),0),IF($B$671="Лікар-педіатр",IF(AG675&gt;=Законод!$J$18,'01_Доходи'!AG675-('01_Доходи'!AG676+'01_Доходи'!AG677+'01_Доходи'!AG678+'01_Доходи'!AG679+'01_Доходи'!AG680+'01_Доходи'!AG681),0),IF($B$671="Лікар-терапевт",IF('01_Доходи'!AG675&gt;=Законод!$J$26,AG675-Законод!$I$27,0),0)))</f>
        <v>0</v>
      </c>
      <c r="AH682" s="767"/>
      <c r="AI682" s="188"/>
      <c r="AJ682" s="772"/>
      <c r="AK682" s="775"/>
      <c r="AL682" s="775"/>
      <c r="AM682" s="759"/>
      <c r="AN682" s="189">
        <f>IF(B671="Лікар загальної практики - сімейний лікар",L682*Законод!$C$9/4*Законод!$J$16,IF(B671="Лікар-педіатр",L682*Законод!$C$9/4*Законод!$J$16,IF(B671="Лікар-терапевт",L682*Законод!$C$9/4*Законод!$J$16,0)))</f>
        <v>0</v>
      </c>
      <c r="AO682" s="189">
        <f>IF(B671="Лікар загальної практики - сімейний лікар",S682*Законод!$C$9/4*Законод!$J$16,IF(B671="Лікар-педіатр",S682*Законод!$C$9/4*Законод!$J$16,IF(B671="Лікар-терапевт",S682*Законод!$C$9/4*Законод!$J$16,0)))</f>
        <v>0</v>
      </c>
      <c r="AP682" s="189">
        <f>IF(B671="Лікар загальної практики - сімейний лікар",S682*Законод!$C$9/4*Законод!$J$16,IF(B671="Лікар-педіатр",S682*Законод!$C$9/4*Законод!$J$16,IF(B671="Лікар-терапевт",S682*Законод!$C$9/4*Законод!$J$16,0)))</f>
        <v>0</v>
      </c>
      <c r="AQ682" s="189">
        <f>IF(B671="Лікар загальної практики - сімейний лікар",AG682*Законод!$C$9/4*Законод!$J$16,IF(B671="Лікар-педіатр",AG682*Законод!$C$9/4*Законод!$J$16,IF(B671="Лікар-терапевт",AG682*Законод!$C$9/4*Законод!$J$16,0)))</f>
        <v>0</v>
      </c>
      <c r="AR682" s="190">
        <f t="shared" ref="AR682" si="127">SUM(AN682:AQ682)</f>
        <v>0</v>
      </c>
    </row>
    <row r="683" spans="1:44" s="220" customFormat="1" ht="23.45" hidden="1" customHeight="1" thickBot="1" x14ac:dyDescent="0.3">
      <c r="A683" s="216"/>
      <c r="B683" s="217"/>
      <c r="C683" s="217"/>
      <c r="D683" s="217"/>
      <c r="E683" s="217"/>
      <c r="F683" s="218"/>
      <c r="G683" s="219"/>
      <c r="H683" s="219"/>
      <c r="L683" s="221"/>
      <c r="S683" s="221"/>
      <c r="Z683" s="221"/>
      <c r="AG683" s="221"/>
      <c r="AM683" s="222"/>
      <c r="AR683" s="223"/>
    </row>
    <row r="684" spans="1:44" s="164" customFormat="1" ht="24.6" hidden="1" customHeight="1" x14ac:dyDescent="0.3">
      <c r="A684" s="167">
        <f>A671+1</f>
        <v>51</v>
      </c>
      <c r="B684" s="763"/>
      <c r="C684" s="764"/>
      <c r="D684" s="765"/>
      <c r="E684" s="765"/>
      <c r="F684" s="207" t="s">
        <v>422</v>
      </c>
      <c r="G684" s="169">
        <f>IF($B$684="Лікар-педіатр",G687*L684,IF($B$684="Лікар-терапевт","х",IF($B$684="Лікар загальної практики - сімейний лікар",G687*L684,0)))</f>
        <v>0</v>
      </c>
      <c r="H684" s="169">
        <f>IF($B$684="Лікар-педіатр",H687*L684,IF($B$684="Лікар-терапевт","х",IF($B$684="Лікар загальної практики - сімейний лікар",H687*L684,0)))</f>
        <v>0</v>
      </c>
      <c r="I684" s="169">
        <f>IF($B$684="Лікар-педіатр","x",IF($B$684="Лікар-терапевт",I687*L684,IF($B$684="Лікар загальної практики - сімейний лікар",I687*L684,0)))</f>
        <v>0</v>
      </c>
      <c r="J684" s="169">
        <f>IF($B$684="Лікар-педіатр","x",IF($B$684="Лікар-терапевт",J687*L684,IF($B$684="Лікар загальної практики - сімейний лікар",J687*L684,0)))</f>
        <v>0</v>
      </c>
      <c r="K684" s="169">
        <f>IF($B$684="Лікар-педіатр","x",IF($B$684="Лікар-терапевт",K687*L684,IF($B$684="Лікар загальної практики - сімейний лікар",K687*L684,0)))</f>
        <v>0</v>
      </c>
      <c r="L684" s="542"/>
      <c r="M684" s="767"/>
      <c r="N684" s="169">
        <f>IF($B$684="Лікар-педіатр",N687*S684,IF($B$684="Лікар-терапевт","х",IF($B$684="Лікар загальної практики - сімейний лікар",N687*S684,0)))</f>
        <v>0</v>
      </c>
      <c r="O684" s="169">
        <f>IF($B$684="Лікар-педіатр",O687*S684,IF($B$684="Лікар-терапевт","х",IF($B$684="Лікар загальної практики - сімейний лікар",O687*S684,0)))</f>
        <v>0</v>
      </c>
      <c r="P684" s="169">
        <f>IF($B$684="Лікар-педіатр","x",IF($B$684="Лікар-терапевт",P687*S684,IF($B$684="Лікар загальної практики - сімейний лікар",P687*S684,0)))</f>
        <v>0</v>
      </c>
      <c r="Q684" s="169">
        <f>IF($B$684="Лікар-педіатр","x",IF($B$684="Лікар-терапевт",Q687*S684,IF($B$684="Лікар загальної практики - сімейний лікар",Q687*S684,0)))</f>
        <v>0</v>
      </c>
      <c r="R684" s="169">
        <f>IF($B$684="Лікар-педіатр","x",IF($B$684="Лікар-терапевт",R687*S684,IF($B$684="Лікар загальної практики - сімейний лікар",R687*S684,0)))</f>
        <v>0</v>
      </c>
      <c r="S684" s="542"/>
      <c r="T684" s="767"/>
      <c r="U684" s="169">
        <f>IF($B$684="Лікар-педіатр",U687*Z684,IF($B$684="Лікар-терапевт","х",IF($B$684="Лікар загальної практики - сімейний лікар",U687*Z684,0)))</f>
        <v>0</v>
      </c>
      <c r="V684" s="169">
        <f>IF($B$684="Лікар-педіатр",V687*Z684,IF($B$684="Лікар-терапевт","х",IF($B$684="Лікар загальної практики - сімейний лікар",V687*Z684,0)))</f>
        <v>0</v>
      </c>
      <c r="W684" s="169">
        <f>IF($B$684="Лікар-педіатр","x",IF($B$684="Лікар-терапевт",W687*Z684,IF($B$684="Лікар загальної практики - сімейний лікар",W687*Z684,0)))</f>
        <v>0</v>
      </c>
      <c r="X684" s="169">
        <f>IF($B$684="Лікар-педіатр","x",IF($B$684="Лікар-терапевт",X687*Z684,IF($B$684="Лікар загальної практики - сімейний лікар",X687*Z684,0)))</f>
        <v>0</v>
      </c>
      <c r="Y684" s="169">
        <f>IF($B$684="Лікар-педіатр","x",IF($B$684="Лікар-терапевт",Y687*Z684,IF($B$684="Лікар загальної практики - сімейний лікар",Y687*Z684,0)))</f>
        <v>0</v>
      </c>
      <c r="Z684" s="542"/>
      <c r="AA684" s="767"/>
      <c r="AB684" s="169">
        <f>IF($B$684="Лікар-педіатр",AB687*AG684,IF($B$684="Лікар-терапевт","х",IF($B$684="Лікар загальної практики - сімейний лікар",AB687*AG684,0)))</f>
        <v>0</v>
      </c>
      <c r="AC684" s="169">
        <f>IF($B$684="Лікар-педіатр",AC687*AG684,IF($B$684="Лікар-терапевт","х",IF($B$684="Лікар загальної практики - сімейний лікар",AC687*AG684,0)))</f>
        <v>0</v>
      </c>
      <c r="AD684" s="169">
        <f>IF($B$684="Лікар-педіатр","x",IF($B$684="Лікар-терапевт",AD687*AG684,IF($B$684="Лікар загальної практики - сімейний лікар",AD687*AG684,0)))</f>
        <v>0</v>
      </c>
      <c r="AE684" s="169">
        <f>IF($B$684="Лікар-педіатр","x",IF($B$684="Лікар-терапевт",AE687*AG684,IF($B$684="Лікар загальної практики - сімейний лікар",AE687*AG684,0)))</f>
        <v>0</v>
      </c>
      <c r="AF684" s="169">
        <f>IF($B$684="Лікар-педіатр","x",IF($B$684="Лікар-терапевт",AF687*AG684,IF($B$684="Лікар загальної практики - сімейний лікар",AF687*AG684,0)))</f>
        <v>0</v>
      </c>
      <c r="AG684" s="542"/>
      <c r="AH684" s="767"/>
      <c r="AI684" s="525">
        <f>A684</f>
        <v>51</v>
      </c>
      <c r="AJ684" s="770">
        <f>B684</f>
        <v>0</v>
      </c>
      <c r="AK684" s="773">
        <f>C684</f>
        <v>0</v>
      </c>
      <c r="AL684" s="773">
        <f>D684</f>
        <v>0</v>
      </c>
      <c r="AM684" s="760" t="s">
        <v>568</v>
      </c>
      <c r="AN684" s="778">
        <f>SUM(AN689:AN695)</f>
        <v>0</v>
      </c>
      <c r="AO684" s="778">
        <f>SUM(AO689:AO695)</f>
        <v>0</v>
      </c>
      <c r="AP684" s="778">
        <f>SUM(AP689:AP695)</f>
        <v>0</v>
      </c>
      <c r="AQ684" s="778">
        <f>SUM(AQ689:AQ695)</f>
        <v>0</v>
      </c>
      <c r="AR684" s="781">
        <f>SUM(AN684:AQ688)</f>
        <v>0</v>
      </c>
    </row>
    <row r="685" spans="1:44" s="52" customFormat="1" ht="28.15" hidden="1" customHeight="1" x14ac:dyDescent="0.25">
      <c r="A685" s="170"/>
      <c r="B685" s="763"/>
      <c r="C685" s="764"/>
      <c r="D685" s="765"/>
      <c r="E685" s="765"/>
      <c r="F685" s="207" t="s">
        <v>423</v>
      </c>
      <c r="G685" s="169">
        <f>IF($B$684="Лікар-педіатр",G687*L685,IF($B$684="Лікар-терапевт","х",IF($B$684="Лікар загальної практики - сімейний лікар",G687*L685,0)))</f>
        <v>0</v>
      </c>
      <c r="H685" s="169">
        <f>IF($B$684="Лікар-педіатр",H687*L685,IF($B$684="Лікар-терапевт","х",IF($B$684="Лікар загальної практики - сімейний лікар",H687*L685,0)))</f>
        <v>0</v>
      </c>
      <c r="I685" s="169">
        <f>IF($B$684="Лікар-педіатр","x",IF($B$684="Лікар-терапевт",I687*L685,IF($B$684="Лікар загальної практики - сімейний лікар",I687*L685,0)))</f>
        <v>0</v>
      </c>
      <c r="J685" s="169">
        <f>IF($B$684="Лікар-педіатр","x",IF($B$684="Лікар-терапевт",J687*L685,IF($B$684="Лікар загальної практики - сімейний лікар",J687*L685,0)))</f>
        <v>0</v>
      </c>
      <c r="K685" s="169">
        <f>IF($B$684="Лікар-педіатр","x",IF($B$684="Лікар-терапевт",K687*L685,IF($B$684="Лікар загальної практики - сімейний лікар",K687*L685,0)))</f>
        <v>0</v>
      </c>
      <c r="L685" s="542"/>
      <c r="M685" s="767"/>
      <c r="N685" s="169">
        <f>IF($B$684="Лікар-педіатр",N687*S685,IF($B$684="Лікар-терапевт","х",IF($B$684="Лікар загальної практики - сімейний лікар",N687*S685,0)))</f>
        <v>0</v>
      </c>
      <c r="O685" s="169">
        <f>IF($B$684="Лікар-педіатр",O687*S685,IF($B$684="Лікар-терапевт","х",IF($B$684="Лікар загальної практики - сімейний лікар",O687*S685,0)))</f>
        <v>0</v>
      </c>
      <c r="P685" s="169">
        <f>IF($B$684="Лікар-педіатр","x",IF($B$684="Лікар-терапевт",P687*S685,IF($B$684="Лікар загальної практики - сімейний лікар",P687*S685,0)))</f>
        <v>0</v>
      </c>
      <c r="Q685" s="169">
        <f>IF($B$684="Лікар-педіатр","x",IF($B$684="Лікар-терапевт",Q687*S685,IF($B$684="Лікар загальної практики - сімейний лікар",Q687*S685,0)))</f>
        <v>0</v>
      </c>
      <c r="R685" s="169">
        <f>IF($B$684="Лікар-педіатр","x",IF($B$684="Лікар-терапевт",R687*S685,IF($B$684="Лікар загальної практики - сімейний лікар",R687*S685,0)))</f>
        <v>0</v>
      </c>
      <c r="S685" s="542"/>
      <c r="T685" s="767"/>
      <c r="U685" s="169">
        <f>IF($B$684="Лікар-педіатр",U687*Z685,IF($B$684="Лікар-терапевт","х",IF($B$684="Лікар загальної практики - сімейний лікар",U687*Z685,0)))</f>
        <v>0</v>
      </c>
      <c r="V685" s="169">
        <f>IF($B$684="Лікар-педіатр",V687*Z685,IF($B$684="Лікар-терапевт","х",IF($B$684="Лікар загальної практики - сімейний лікар",V687*Z685,0)))</f>
        <v>0</v>
      </c>
      <c r="W685" s="169">
        <f>IF($B$684="Лікар-педіатр","x",IF($B$684="Лікар-терапевт",W687*Z685,IF($B$684="Лікар загальної практики - сімейний лікар",W687*Z685,0)))</f>
        <v>0</v>
      </c>
      <c r="X685" s="169">
        <f>IF($B$684="Лікар-педіатр","x",IF($B$684="Лікар-терапевт",X687*Z685,IF($B$684="Лікар загальної практики - сімейний лікар",X687*Z685,0)))</f>
        <v>0</v>
      </c>
      <c r="Y685" s="169">
        <f>IF($B$684="Лікар-педіатр","x",IF($B$684="Лікар-терапевт",Y687*Z685,IF($B$684="Лікар загальної практики - сімейний лікар",Y687*Z685,0)))</f>
        <v>0</v>
      </c>
      <c r="Z685" s="542"/>
      <c r="AA685" s="767"/>
      <c r="AB685" s="169">
        <f>IF($B$684="Лікар-педіатр",AB687*AG685,IF($B$684="Лікар-терапевт","х",IF($B$684="Лікар загальної практики - сімейний лікар",AB687*AG685,0)))</f>
        <v>0</v>
      </c>
      <c r="AC685" s="169">
        <f>IF($B$684="Лікар-педіатр",AC687*AG685,IF($B$684="Лікар-терапевт","х",IF($B$684="Лікар загальної практики - сімейний лікар",AC687*AG685,0)))</f>
        <v>0</v>
      </c>
      <c r="AD685" s="169">
        <f>IF($B$684="Лікар-педіатр","x",IF($B$684="Лікар-терапевт",AD687*AG685,IF($B$684="Лікар загальної практики - сімейний лікар",AD687*AG685,0)))</f>
        <v>0</v>
      </c>
      <c r="AE685" s="169">
        <f>IF($B$684="Лікар-педіатр","x",IF($B$684="Лікар-терапевт",AE687*AG685,IF($B$684="Лікар загальної практики - сімейний лікар",AE687*AG685,0)))</f>
        <v>0</v>
      </c>
      <c r="AF685" s="169">
        <f>IF($B$684="Лікар-педіатр","x",IF($B$684="Лікар-терапевт",AF687*AG685,IF($B$684="Лікар загальної практики - сімейний лікар",AF687*AG685,0)))</f>
        <v>0</v>
      </c>
      <c r="AG685" s="542"/>
      <c r="AH685" s="767"/>
      <c r="AI685" s="171"/>
      <c r="AJ685" s="771"/>
      <c r="AK685" s="774"/>
      <c r="AL685" s="774"/>
      <c r="AM685" s="761"/>
      <c r="AN685" s="779"/>
      <c r="AO685" s="779"/>
      <c r="AP685" s="779"/>
      <c r="AQ685" s="779"/>
      <c r="AR685" s="782"/>
    </row>
    <row r="686" spans="1:44" s="92" customFormat="1" ht="31.15" hidden="1" customHeight="1" x14ac:dyDescent="0.25">
      <c r="A686" s="213"/>
      <c r="B686" s="763"/>
      <c r="C686" s="764"/>
      <c r="D686" s="765"/>
      <c r="E686" s="765"/>
      <c r="F686" s="214" t="s">
        <v>424</v>
      </c>
      <c r="G686" s="172">
        <f>IF(B684="Лікар загальної практики - сімейний лікар"," ",IF(B684="Лікар-педіатр"," ",IF(B684="Лікар-терапевт","х",0)))</f>
        <v>0</v>
      </c>
      <c r="H686" s="172">
        <f>IF(B684="Лікар загальної практики - сімейний лікар"," ",IF(B684="Лікар-педіатр"," ",IF(B684="Лікар-терапевт","х",0)))</f>
        <v>0</v>
      </c>
      <c r="I686" s="172">
        <f>IF(B684="Лікар загальної практики - сімейний лікар"," ",IF(B684="Лікар-педіатр","х",IF(B684="Лікар-терапевт"," ",0)))</f>
        <v>0</v>
      </c>
      <c r="J686" s="172">
        <f>IF(B684="Лікар загальної практики - сімейний лікар"," ",IF(B684="Лікар-педіатр","х",IF(B684="Лікар-терапевт"," ",0)))</f>
        <v>0</v>
      </c>
      <c r="K686" s="172">
        <f>IF(B684="Лікар загальної практики - сімейний лікар"," ",IF(B684="Лікар-педіатр","х",IF(B684="Лікар-терапевт"," ",0)))</f>
        <v>0</v>
      </c>
      <c r="L686" s="173">
        <f>SUM(G686:K686)</f>
        <v>0</v>
      </c>
      <c r="M686" s="767"/>
      <c r="N686" s="172">
        <f>IF(B684="Лікар загальної практики - сімейний лікар"," ",IF(B684="Лікар-педіатр"," ",IF(B684="Лікар-терапевт","х",0)))</f>
        <v>0</v>
      </c>
      <c r="O686" s="172">
        <f>IF(B684="Лікар загальної практики - сімейний лікар"," ",IF(B684="Лікар-педіатр"," ",IF(B684="Лікар-терапевт","х",0)))</f>
        <v>0</v>
      </c>
      <c r="P686" s="172">
        <f>IF(B684="Лікар загальної практики - сімейний лікар"," ",IF(B684="Лікар-педіатр","х",IF(B684="Лікар-терапевт"," ",0)))</f>
        <v>0</v>
      </c>
      <c r="Q686" s="172">
        <f>IF(B684="Лікар загальної практики - сімейний лікар"," ",IF(B684="Лікар-педіатр","х",IF(B684="Лікар-терапевт"," ",0)))</f>
        <v>0</v>
      </c>
      <c r="R686" s="172">
        <f>IF(B684="Лікар загальної практики - сімейний лікар"," ",IF(B684="Лікар-педіатр","х",IF(B684="Лікар-терапевт"," ",0)))</f>
        <v>0</v>
      </c>
      <c r="S686" s="173">
        <f>SUM(N686:R686)</f>
        <v>0</v>
      </c>
      <c r="T686" s="767"/>
      <c r="U686" s="172">
        <f>IF(B684="Лікар загальної практики - сімейний лікар"," ",IF(B684="Лікар-педіатр"," ",IF(B684="Лікар-терапевт","х",0)))</f>
        <v>0</v>
      </c>
      <c r="V686" s="172">
        <f>IF(B684="Лікар загальної практики - сімейний лікар"," ",IF(B684="Лікар-педіатр"," ",IF(B684="Лікар-терапевт","х",0)))</f>
        <v>0</v>
      </c>
      <c r="W686" s="172">
        <f>IF(B684="Лікар загальної практики - сімейний лікар"," ",IF(B684="Лікар-педіатр","х",IF(B684="Лікар-терапевт"," ",0)))</f>
        <v>0</v>
      </c>
      <c r="X686" s="172">
        <f>IF(B684="Лікар загальної практики - сімейний лікар"," ",IF(B684="Лікар-педіатр","х",IF(B684="Лікар-терапевт"," ",0)))</f>
        <v>0</v>
      </c>
      <c r="Y686" s="172">
        <f>IF(B684="Лікар загальної практики - сімейний лікар"," ",IF(B684="Лікар-педіатр","х",IF(B684="Лікар-терапевт"," ",0)))</f>
        <v>0</v>
      </c>
      <c r="Z686" s="173">
        <f>SUM(U686:Y686)</f>
        <v>0</v>
      </c>
      <c r="AA686" s="767"/>
      <c r="AB686" s="172">
        <f>IF(B684="Лікар загальної практики - сімейний лікар"," ",IF(B684="Лікар-педіатр"," ",IF(B684="Лікар-терапевт","х",0)))</f>
        <v>0</v>
      </c>
      <c r="AC686" s="172">
        <f>IF(B684="Лікар загальної практики - сімейний лікар"," ",IF(B684="Лікар-педіатр"," ",IF(B684="Лікар-терапевт","х",0)))</f>
        <v>0</v>
      </c>
      <c r="AD686" s="172">
        <f>IF(B684="Лікар загальної практики - сімейний лікар"," ",IF(B684="Лікар-педіатр","х",IF(B684="Лікар-терапевт"," ",0)))</f>
        <v>0</v>
      </c>
      <c r="AE686" s="172">
        <f>IF(B684="Лікар загальної практики - сімейний лікар"," ",IF(B684="Лікар-педіатр","х",IF(B684="Лікар-терапевт"," ",0)))</f>
        <v>0</v>
      </c>
      <c r="AF686" s="172">
        <f>IF(B684="Лікар загальної практики - сімейний лікар"," ",IF(B684="Лікар-педіатр","х",IF(B684="Лікар-терапевт"," ",0)))</f>
        <v>0</v>
      </c>
      <c r="AG686" s="173">
        <f>SUM(AB686:AF686)</f>
        <v>0</v>
      </c>
      <c r="AH686" s="767"/>
      <c r="AI686" s="215"/>
      <c r="AJ686" s="771"/>
      <c r="AK686" s="774"/>
      <c r="AL686" s="774"/>
      <c r="AM686" s="761"/>
      <c r="AN686" s="779"/>
      <c r="AO686" s="779"/>
      <c r="AP686" s="779"/>
      <c r="AQ686" s="779"/>
      <c r="AR686" s="782"/>
    </row>
    <row r="687" spans="1:44" s="52" customFormat="1" ht="31.9" hidden="1" customHeight="1" thickBot="1" x14ac:dyDescent="0.3">
      <c r="A687" s="170"/>
      <c r="B687" s="763"/>
      <c r="C687" s="764"/>
      <c r="D687" s="765"/>
      <c r="E687" s="765"/>
      <c r="F687" s="209" t="s">
        <v>161</v>
      </c>
      <c r="G687" s="176">
        <f>IF($B$684="Лікар-педіатр",G686/L686,IF($B$684="Лікар-терапевт","х",IF($B$684="Лікар загальної практики - сімейний лікар",G686/L686,0)))</f>
        <v>0</v>
      </c>
      <c r="H687" s="176">
        <f>IF($B$684="Лікар-педіатр",H686/L686,IF($B$684="Лікар-терапевт","х",IF($B$684="Лікар загальної практики - сімейний лікар",H686/L686,0)))</f>
        <v>0</v>
      </c>
      <c r="I687" s="176">
        <f>IF($B$684="Лікар-педіатр","x",IF($B$684="Лікар-терапевт",I686/L686,IF($B$684="Лікар загальної практики - сімейний лікар",I686/L686,0)))</f>
        <v>0</v>
      </c>
      <c r="J687" s="176">
        <f>IF($B$684="Лікар-педіатр","x",IF($B$684="Лікар-терапевт",J686/L686,IF($B$684="Лікар загальної практики - сімейний лікар",J686/L686,0)))</f>
        <v>0</v>
      </c>
      <c r="K687" s="176">
        <f>IF($B$684="Лікар-педіатр","x",IF($B$684="Лікар-терапевт",K686/L686,IF($B$684="Лікар загальної практики - сімейний лікар",K686/L686,0)))</f>
        <v>0</v>
      </c>
      <c r="L687" s="176">
        <f>SUM(G687:K687)</f>
        <v>0</v>
      </c>
      <c r="M687" s="767"/>
      <c r="N687" s="176">
        <f>IF($B$684="Лікар-педіатр",N686/S686,IF($B$684="Лікар-терапевт","х",IF($B$684="Лікар загальної практики - сімейний лікар",N686/S686,0)))</f>
        <v>0</v>
      </c>
      <c r="O687" s="176">
        <f>IF($B$684="Лікар-педіатр",O686/S686,IF($B$684="Лікар-терапевт","х",IF($B$684="Лікар загальної практики - сімейний лікар",O686/S686,0)))</f>
        <v>0</v>
      </c>
      <c r="P687" s="176">
        <f>IF($B$684="Лікар-педіатр","x",IF($B$684="Лікар-терапевт",P686/S686,IF($B$684="Лікар загальної практики - сімейний лікар",P686/S686,0)))</f>
        <v>0</v>
      </c>
      <c r="Q687" s="176">
        <f>IF($B$684="Лікар-педіатр","x",IF($B$684="Лікар-терапевт",Q686/S686,IF($B$684="Лікар загальної практики - сімейний лікар",Q686/S686,0)))</f>
        <v>0</v>
      </c>
      <c r="R687" s="176">
        <f>IF($B$684="Лікар-педіатр","x",IF($B$684="Лікар-терапевт",R686/S686,IF($B$684="Лікар загальної практики - сімейний лікар",R686/S686,0)))</f>
        <v>0</v>
      </c>
      <c r="S687" s="176">
        <f>SUM(N687:R687)</f>
        <v>0</v>
      </c>
      <c r="T687" s="767"/>
      <c r="U687" s="176">
        <f>IF($B$684="Лікар-педіатр",U686/Z686,IF($B$684="Лікар-терапевт","х",IF($B$684="Лікар загальної практики - сімейний лікар",U686/Z686,0)))</f>
        <v>0</v>
      </c>
      <c r="V687" s="176">
        <f>IF($B$684="Лікар-педіатр",V686/Z686,IF($B$684="Лікар-терапевт","х",IF($B$684="Лікар загальної практики - сімейний лікар",V686/Z686,0)))</f>
        <v>0</v>
      </c>
      <c r="W687" s="176">
        <f>IF($B$684="Лікар-педіатр","x",IF($B$684="Лікар-терапевт",W686/Z686,IF($B$684="Лікар загальної практики - сімейний лікар",W686/Z686,0)))</f>
        <v>0</v>
      </c>
      <c r="X687" s="176">
        <f>IF($B$684="Лікар-педіатр","x",IF($B$684="Лікар-терапевт",X686/Z686,IF($B$684="Лікар загальної практики - сімейний лікар",X686/Z686,0)))</f>
        <v>0</v>
      </c>
      <c r="Y687" s="176">
        <f>IF($B$684="Лікар-педіатр","x",IF($B$684="Лікар-терапевт",Y686/Z686,IF($B$684="Лікар загальної практики - сімейний лікар",Y686/Z686,0)))</f>
        <v>0</v>
      </c>
      <c r="Z687" s="176">
        <f>SUM(U687:Y687)</f>
        <v>0</v>
      </c>
      <c r="AA687" s="767"/>
      <c r="AB687" s="176">
        <f>IF($B$684="Лікар-педіатр",AB686/AG686,IF($B$684="Лікар-терапевт","х",IF($B$684="Лікар загальної практики - сімейний лікар",AB686/AG686,0)))</f>
        <v>0</v>
      </c>
      <c r="AC687" s="176">
        <f>IF($B$684="Лікар-педіатр",AC686/AG686,IF($B$684="Лікар-терапевт","х",IF($B$684="Лікар загальної практики - сімейний лікар",AC686/AG686,0)))</f>
        <v>0</v>
      </c>
      <c r="AD687" s="176">
        <f>IF($B$684="Лікар-педіатр","x",IF($B$684="Лікар-терапевт",AD686/AG686,IF($B$684="Лікар загальної практики - сімейний лікар",AD686/AG686,0)))</f>
        <v>0</v>
      </c>
      <c r="AE687" s="176">
        <f>IF($B$684="Лікар-педіатр","x",IF($B$684="Лікар-терапевт",AE686/AG686,IF($B$684="Лікар загальної практики - сімейний лікар",AE686/AG686,0)))</f>
        <v>0</v>
      </c>
      <c r="AF687" s="176">
        <f>IF($B$684="Лікар-педіатр","x",IF($B$684="Лікар-терапевт",AF686/AG686,IF($B$684="Лікар загальної практики - сімейний лікар",AF686/AG686,0)))</f>
        <v>0</v>
      </c>
      <c r="AG687" s="176">
        <f>SUM(AB687:AF687)</f>
        <v>0</v>
      </c>
      <c r="AH687" s="767"/>
      <c r="AI687" s="174"/>
      <c r="AJ687" s="771"/>
      <c r="AK687" s="774"/>
      <c r="AL687" s="774"/>
      <c r="AM687" s="761"/>
      <c r="AN687" s="779"/>
      <c r="AO687" s="779"/>
      <c r="AP687" s="779"/>
      <c r="AQ687" s="779"/>
      <c r="AR687" s="782"/>
    </row>
    <row r="688" spans="1:44" s="52" customFormat="1" ht="45" hidden="1" customHeight="1" thickBot="1" x14ac:dyDescent="0.3">
      <c r="A688" s="170"/>
      <c r="B688" s="763"/>
      <c r="C688" s="764"/>
      <c r="D688" s="765"/>
      <c r="E688" s="766"/>
      <c r="F688" s="177" t="s">
        <v>425</v>
      </c>
      <c r="G688" s="178">
        <f>IF($B$684="Лікар загальної практики - сімейний лікар",AVERAGE(G684:G686),IF($B$684="Лікар-педіатр",AVERAGE(G684:G686),IF($B$684="Лікар-терапевт","х",0)))</f>
        <v>0</v>
      </c>
      <c r="H688" s="178">
        <f>IF($B$684="Лікар загальної практики - сімейний лікар",AVERAGE(H684:H686),IF($B$684="Лікар-педіатр",AVERAGE(H684:H686),IF($B$684="Лікар-терапевт","х",0)))</f>
        <v>0</v>
      </c>
      <c r="I688" s="178">
        <f>IF($B$684="Лікар загальної практики - сімейний лікар",AVERAGE(I684:I686),IF($B$684="Лікар-педіатр","x",IF($B$684="Лікар-терапевт",AVERAGE(I684:I686),0)))</f>
        <v>0</v>
      </c>
      <c r="J688" s="178">
        <f>IF($B$684="Лікар загальної практики - сімейний лікар",AVERAGE(J684:J686),IF($B$684="Лікар-педіатр","x",IF($B$684="Лікар-терапевт",AVERAGE(J684:J686),0)))</f>
        <v>0</v>
      </c>
      <c r="K688" s="178">
        <f>IF($B$684="Лікар загальної практики - сімейний лікар",AVERAGE(K684:K686),IF($B$684="Лікар-педіатр","x",IF($B$684="Лікар-терапевт",AVERAGE(K684:K686),0)))</f>
        <v>0</v>
      </c>
      <c r="L688" s="179">
        <f>SUM(G688:K688)</f>
        <v>0</v>
      </c>
      <c r="M688" s="768"/>
      <c r="N688" s="178">
        <f>IF($B$684="Лікар загальної практики - сімейний лікар",AVERAGE(N684:N686),IF($B$684="Лікар-педіатр",AVERAGE(N684:N686),IF($B$684="Лікар-терапевт","х",0)))</f>
        <v>0</v>
      </c>
      <c r="O688" s="178">
        <f>IF($B$684="Лікар загальної практики - сімейний лікар",AVERAGE(O684:O686),IF($B$684="Лікар-педіатр",AVERAGE(O684:O686),IF($B$684="Лікар-терапевт","х",0)))</f>
        <v>0</v>
      </c>
      <c r="P688" s="178">
        <f>IF($B$684="Лікар загальної практики - сімейний лікар",AVERAGE(P684:P686),IF($B$684="Лікар-педіатр","x",IF($B$684="Лікар-терапевт",AVERAGE(P684:P686),0)))</f>
        <v>0</v>
      </c>
      <c r="Q688" s="178">
        <f>IF($B$684="Лікар загальної практики - сімейний лікар",AVERAGE(Q684:Q686),IF($B$684="Лікар-педіатр","x",IF($B$684="Лікар-терапевт",AVERAGE(Q684:Q686),0)))</f>
        <v>0</v>
      </c>
      <c r="R688" s="178">
        <f>IF($B$684="Лікар загальної практики - сімейний лікар",AVERAGE(R684:R686),IF($B$684="Лікар-педіатр","x",IF($B$684="Лікар-терапевт",AVERAGE(R684:R686),0)))</f>
        <v>0</v>
      </c>
      <c r="S688" s="179">
        <f>SUM(N688:R688)</f>
        <v>0</v>
      </c>
      <c r="T688" s="768"/>
      <c r="U688" s="178">
        <f>IF($B$684="Лікар загальної практики - сімейний лікар",AVERAGE(U684:U686),IF($B$684="Лікар-педіатр",AVERAGE(U684:U686),IF($B$684="Лікар-терапевт","х",0)))</f>
        <v>0</v>
      </c>
      <c r="V688" s="178">
        <f>IF($B$684="Лікар загальної практики - сімейний лікар",AVERAGE(V684:V686),IF($B$684="Лікар-педіатр",AVERAGE(V684:V686),IF($B$684="Лікар-терапевт","х",0)))</f>
        <v>0</v>
      </c>
      <c r="W688" s="178">
        <f>IF($B$684="Лікар загальної практики - сімейний лікар",AVERAGE(W684:W686),IF($B$684="Лікар-педіатр","x",IF($B$684="Лікар-терапевт",AVERAGE(W684:W686),0)))</f>
        <v>0</v>
      </c>
      <c r="X688" s="178">
        <f>IF($B$684="Лікар загальної практики - сімейний лікар",AVERAGE(X684:X686),IF($B$684="Лікар-педіатр","x",IF($B$684="Лікар-терапевт",AVERAGE(X684:X686),0)))</f>
        <v>0</v>
      </c>
      <c r="Y688" s="178">
        <f>IF($B$684="Лікар загальної практики - сімейний лікар",AVERAGE(Y684:Y686),IF($B$684="Лікар-педіатр","x",IF($B$684="Лікар-терапевт",AVERAGE(Y684:Y686),0)))</f>
        <v>0</v>
      </c>
      <c r="Z688" s="179">
        <f>SUM(U688:Y688)</f>
        <v>0</v>
      </c>
      <c r="AA688" s="768"/>
      <c r="AB688" s="178">
        <f>IF($B$684="Лікар загальної практики - сімейний лікар",AVERAGE(AB684:AB686),IF($B$684="Лікар-педіатр",AVERAGE(AB684:AB686),IF($B$684="Лікар-терапевт","х",0)))</f>
        <v>0</v>
      </c>
      <c r="AC688" s="178">
        <f>IF($B$684="Лікар загальної практики - сімейний лікар",AVERAGE(AC684:AC686),IF($B$684="Лікар-педіатр",AVERAGE(AC684:AC686),IF($B$684="Лікар-терапевт","х",0)))</f>
        <v>0</v>
      </c>
      <c r="AD688" s="178">
        <f>IF($B$684="Лікар загальної практики - сімейний лікар",AVERAGE(AD684:AD686),IF($B$684="Лікар-педіатр","x",IF($B$684="Лікар-терапевт",AVERAGE(AD684:AD686),0)))</f>
        <v>0</v>
      </c>
      <c r="AE688" s="178">
        <f>IF($B$684="Лікар загальної практики - сімейний лікар",AVERAGE(AE684:AE686),IF($B$684="Лікар-педіатр","x",IF($B$684="Лікар-терапевт",AVERAGE(AE684:AE686),0)))</f>
        <v>0</v>
      </c>
      <c r="AF688" s="178">
        <f>IF($B$684="Лікар загальної практики - сімейний лікар",AVERAGE(AF684:AF686),IF($B$684="Лікар-педіатр","x",IF($B$684="Лікар-терапевт",AVERAGE(AF684:AF686),0)))</f>
        <v>0</v>
      </c>
      <c r="AG688" s="179">
        <f>SUM(AB688:AF688)</f>
        <v>0</v>
      </c>
      <c r="AH688" s="769"/>
      <c r="AI688" s="174"/>
      <c r="AJ688" s="771"/>
      <c r="AK688" s="774"/>
      <c r="AL688" s="774"/>
      <c r="AM688" s="762"/>
      <c r="AN688" s="780"/>
      <c r="AO688" s="780"/>
      <c r="AP688" s="780"/>
      <c r="AQ688" s="780"/>
      <c r="AR688" s="783"/>
    </row>
    <row r="689" spans="1:44" s="52" customFormat="1" ht="40.5" hidden="1" x14ac:dyDescent="0.25">
      <c r="A689" s="170"/>
      <c r="B689" s="763"/>
      <c r="C689" s="764"/>
      <c r="D689" s="765"/>
      <c r="E689" s="765"/>
      <c r="F689" s="210" t="str">
        <f>IF(B684="Лікар-педіатр",Законод!$C$17,IF(B684="Лікар загальної практики - сімейний лікар",Законод!$C$21,IF(B684="Лікар-терапевт",Законод!$C$25,"х")))</f>
        <v>х</v>
      </c>
      <c r="G689" s="181">
        <f>IF($B$684="Лікар загальної практики - сімейний лікар",IF(L688&lt;=Законод!$C$22,G688,Законод!$C$22*'01_Доходи'!G687),IF($B$684="Лікар-педіатр",IF(L688&lt;=Законод!$C$18,G688,Законод!$C$18*'01_Доходи'!G687),IF($B$684="Лікар-терапевт","x",0)))</f>
        <v>0</v>
      </c>
      <c r="H689" s="181">
        <f>IF($B$684="Лікар загальної практики - сімейний лікар",IF(L688&lt;=Законод!$C$22,H688,Законод!$C$22*'01_Доходи'!H687),IF($B$684="Лікар-педіатр",IF(L688&lt;=Законод!$C$18,H688,Законод!$C$18*'01_Доходи'!H687),IF($B$684="Лікар-терапевт","x",0)))</f>
        <v>0</v>
      </c>
      <c r="I689" s="181">
        <f>IF($B$684="Лікар загальної практики - сімейний лікар",IF(L688&lt;=Законод!$C$22,I688,Законод!$C$22*'01_Доходи'!I687),IF($B$684="Лікар-педіатр","x",IF($B$684="Лікар-терапевт",IF(L688&lt;=Законод!$C$26,I688,Законод!$C$26*'01_Доходи'!I687),0)))</f>
        <v>0</v>
      </c>
      <c r="J689" s="181">
        <f>IF($B$684="Лікар загальної практики - сімейний лікар",IF(L688&lt;=Законод!$C$22,J688,Законод!$C$22*'01_Доходи'!J687),IF($B$684="Лікар-педіатр","x",IF($B$684="Лікар-терапевт",IF(L688&lt;=Законод!$C$26,J688,Законод!$C$26*'01_Доходи'!J687),0)))</f>
        <v>0</v>
      </c>
      <c r="K689" s="181">
        <f>IF($B$684="Лікар загальної практики - сімейний лікар",IF(L688&lt;=Законод!$C$22,K688,Законод!$C$22*'01_Доходи'!K687),IF($B$684="Лікар-педіатр","x",IF($B$684="Лікар-терапевт",IF(L688&lt;=Законод!$C$26,K688,Законод!$C$26*'01_Доходи'!K687),0)))</f>
        <v>0</v>
      </c>
      <c r="L689" s="182">
        <f>SUM(G689:K689)</f>
        <v>0</v>
      </c>
      <c r="M689" s="767"/>
      <c r="N689" s="181">
        <f>IF($B$684="Лікар загальної практики - сімейний лікар",IF(S688&lt;=Законод!$C$22,N688,Законод!$C$22*'01_Доходи'!N687),IF($B$684="Лікар-педіатр",IF(S688&lt;=Законод!$C$18,N688,Законод!$C$18*'01_Доходи'!N687),IF($B$684="Лікар-терапевт","x",0)))</f>
        <v>0</v>
      </c>
      <c r="O689" s="181">
        <f>IF($B$684="Лікар загальної практики - сімейний лікар",IF(S688&lt;=Законод!$C$22,O688,Законод!$C$22*'01_Доходи'!O687),IF($B$684="Лікар-педіатр",IF(S688&lt;=Законод!$C$18,O688,Законод!$C$18*'01_Доходи'!O687),IF($B$684="Лікар-терапевт","x",0)))</f>
        <v>0</v>
      </c>
      <c r="P689" s="181">
        <f>IF($B$684="Лікар загальної практики - сімейний лікар",IF(S688&lt;=Законод!$C$22,P688,Законод!$C$22*'01_Доходи'!P687),IF($B$684="Лікар-педіатр","x",IF($B$684="Лікар-терапевт",IF(S688&lt;=Законод!$C$26,P688,Законод!$C$26*'01_Доходи'!P687),0)))</f>
        <v>0</v>
      </c>
      <c r="Q689" s="181">
        <f>IF($B$684="Лікар загальної практики - сімейний лікар",IF(S688&lt;=Законод!$C$22,Q688,Законод!$C$22*'01_Доходи'!Q687),IF($B$684="Лікар-педіатр","x",IF($B$684="Лікар-терапевт",IF(S688&lt;=Законод!$C$26,Q688,Законод!$C$26*'01_Доходи'!Q687),0)))</f>
        <v>0</v>
      </c>
      <c r="R689" s="181">
        <f>IF($B$684="Лікар загальної практики - сімейний лікар",IF(S688&lt;=Законод!$C$22,R688,Законод!$C$22*'01_Доходи'!R687),IF($B$684="Лікар-педіатр","x",IF($B$684="Лікар-терапевт",IF(S688&lt;=Законод!$C$26,R688,Законод!$C$26*'01_Доходи'!R687),0)))</f>
        <v>0</v>
      </c>
      <c r="S689" s="182">
        <f>SUM(N689:R689)</f>
        <v>0</v>
      </c>
      <c r="T689" s="767"/>
      <c r="U689" s="181">
        <f>IF($B$684="Лікар загальної практики - сімейний лікар",IF(Z688&lt;=Законод!$C$22,U688,Законод!$C$22*'01_Доходи'!U687),IF($B$684="Лікар-педіатр",IF(Z688&lt;=Законод!$C$18,U688,Законод!$C$18*'01_Доходи'!U687),IF($B$684="Лікар-терапевт","x",0)))</f>
        <v>0</v>
      </c>
      <c r="V689" s="181">
        <f>IF($B$684="Лікар загальної практики - сімейний лікар",IF(Z688&lt;=Законод!$C$22,V688,Законод!$C$22*'01_Доходи'!V687),IF($B$684="Лікар-педіатр",IF(Z688&lt;=Законод!$C$18,V688,Законод!$C$18*'01_Доходи'!V687),IF($B$684="Лікар-терапевт","x",0)))</f>
        <v>0</v>
      </c>
      <c r="W689" s="181">
        <f>IF($B$684="Лікар загальної практики - сімейний лікар",IF(Z688&lt;=Законод!$C$22,W688,Законод!$C$22*'01_Доходи'!W687),IF($B$684="Лікар-педіатр","x",IF($B$684="Лікар-терапевт",IF(Z688&lt;=Законод!$C$26,W688,Законод!$C$26*'01_Доходи'!W687),0)))</f>
        <v>0</v>
      </c>
      <c r="X689" s="181">
        <f>IF($B$684="Лікар загальної практики - сімейний лікар",IF(Z688&lt;=Законод!$C$22,X688,Законод!$C$22*'01_Доходи'!X687),IF($B$684="Лікар-педіатр","x",IF($B$684="Лікар-терапевт",IF(Z688&lt;=Законод!$C$26,X688,Законод!$C$26*'01_Доходи'!X687),0)))</f>
        <v>0</v>
      </c>
      <c r="Y689" s="181">
        <f>IF($B$684="Лікар загальної практики - сімейний лікар",IF(Z688&lt;=Законод!$C$22,Y688,Законод!$C$22*'01_Доходи'!Y687),IF($B$684="Лікар-педіатр","x",IF($B$684="Лікар-терапевт",IF(Z688&lt;=Законод!$C$26,Y688,Законод!$C$26*'01_Доходи'!Y687),0)))</f>
        <v>0</v>
      </c>
      <c r="Z689" s="182">
        <f>SUM(U689:Y689)</f>
        <v>0</v>
      </c>
      <c r="AA689" s="767"/>
      <c r="AB689" s="181">
        <f>IF($B$684="Лікар загальної практики - сімейний лікар",IF(AG688&lt;=Законод!$C$22,AB688,Законод!$C$22*'01_Доходи'!AB687),IF($B$684="Лікар-педіатр",IF(AG688&lt;=Законод!$C$18,AB688,Законод!$C$18*'01_Доходи'!AB687),IF($B$684="Лікар-терапевт","x",0)))</f>
        <v>0</v>
      </c>
      <c r="AC689" s="181">
        <f>IF($B$684="Лікар загальної практики - сімейний лікар",IF(AG688&lt;=Законод!$C$22,AC688,Законод!$C$22*'01_Доходи'!AC687),IF($B$684="Лікар-педіатр",IF(AG688&lt;=Законод!$C$18,AC688,Законод!$C$18*'01_Доходи'!AC687),IF($B$684="Лікар-терапевт","x",0)))</f>
        <v>0</v>
      </c>
      <c r="AD689" s="181">
        <f>IF($B$684="Лікар загальної практики - сімейний лікар",IF(AG688&lt;=Законод!$C$22,AD688,Законод!$C$22*'01_Доходи'!AD687),IF($B$684="Лікар-педіатр","x",IF($B$684="Лікар-терапевт",IF(AG688&lt;=Законод!$C$26,AD688,Законод!$C$26*'01_Доходи'!AD687),0)))</f>
        <v>0</v>
      </c>
      <c r="AE689" s="181">
        <f>IF($B$684="Лікар загальної практики - сімейний лікар",IF(AG688&lt;=Законод!$C$22,AE688,Законод!$C$22*'01_Доходи'!AE687),IF($B$684="Лікар-педіатр","x",IF($B$684="Лікар-терапевт",IF(AG688&lt;=Законод!$C$26,AE688,Законод!$C$26*'01_Доходи'!AE687),0)))</f>
        <v>0</v>
      </c>
      <c r="AF689" s="181">
        <f>IF($B$684="Лікар загальної практики - сімейний лікар",IF(AG688&lt;=Законод!$C$22,AF688,Законод!$C$22*'01_Доходи'!AF687),IF($B$684="Лікар-педіатр","x",IF($B$684="Лікар-терапевт",IF(AG688&lt;=Законод!$C$26,AF688,Законод!$C$26*'01_Доходи'!AF687),0)))</f>
        <v>0</v>
      </c>
      <c r="AG689" s="182">
        <f>SUM(AB689:AF689)</f>
        <v>0</v>
      </c>
      <c r="AH689" s="767"/>
      <c r="AI689" s="174"/>
      <c r="AJ689" s="771"/>
      <c r="AK689" s="774"/>
      <c r="AL689" s="774"/>
      <c r="AM689" s="318" t="s">
        <v>186</v>
      </c>
      <c r="AN689" s="183">
        <f>IF(B684="Лікар загальної практики - сімейний лікар",G689*Законод!$C$11+'01_Доходи'!H689*Законод!$D$11+'01_Доходи'!I689*Законод!$E$11+'01_Доходи'!J689*Законод!$F$11+'01_Доходи'!K689*Законод!$G$11,IF(B684="Лікар-педіатр",G689*Законод!$C$11+'01_Доходи'!H689*Законод!$D$11,IF(B684="Лікар-терапевт",'01_Доходи'!I689*Законод!$E$11+'01_Доходи'!J689*Законод!$F$11+'01_Доходи'!K689*Законод!$G$11,0)))</f>
        <v>0</v>
      </c>
      <c r="AO689" s="183">
        <f>IF(B684="Лікар загальної практики - сімейний лікар",N689*Законод!$C$11+'01_Доходи'!O689*Законод!$D$11+'01_Доходи'!P689*Законод!$E$11+'01_Доходи'!Q689*Законод!$F$11+'01_Доходи'!R689*Законод!$G$11,IF(B684="Лікар-педіатр",N689*Законод!$C$11+'01_Доходи'!O689*Законод!$D$11,IF(B684="Лікар-терапевт",'01_Доходи'!P689*Законод!$E$11+'01_Доходи'!Q689*Законод!$F$11+'01_Доходи'!R689*Законод!$G$11,0)))</f>
        <v>0</v>
      </c>
      <c r="AP689" s="183">
        <f>IF(B684="Лікар загальної практики - сімейний лікар",U689*Законод!$C$11+'01_Доходи'!V689*Законод!$D$11+'01_Доходи'!W689*Законод!$E$11+'01_Доходи'!X689*Законод!$F$11+'01_Доходи'!Y689*Законод!$G$11,IF(B684="Лікар-педіатр",U689*Законод!$C$11+'01_Доходи'!V689*Законод!$D$11,IF(B684="Лікар-терапевт",'01_Доходи'!W689*Законод!$E$11+'01_Доходи'!X689*Законод!$F$11+'01_Доходи'!Y689*Законод!$G$11,0)))</f>
        <v>0</v>
      </c>
      <c r="AQ689" s="183">
        <f>IF(B684="Лікар загальної практики - сімейний лікар",AB689*Законод!$C$11+'01_Доходи'!AC689*Законод!$D$11+'01_Доходи'!AD689*Законод!$E$11+'01_Доходи'!AE689*Законод!$F$11+'01_Доходи'!AF689*Законод!$G$11,IF(B684="Лікар-педіатр",AB689*Законод!$C$11+'01_Доходи'!AC689*Законод!$D$11,IF(B684="Лікар-терапевт",'01_Доходи'!AD689*Законод!$E$11+'01_Доходи'!AE689*Законод!$F$11+'01_Доходи'!AF689*Законод!$G$11,0)))</f>
        <v>0</v>
      </c>
      <c r="AR689" s="184">
        <f>SUM(AN689:AQ689)</f>
        <v>0</v>
      </c>
    </row>
    <row r="690" spans="1:44" s="52" customFormat="1" ht="31.9" hidden="1" customHeight="1" x14ac:dyDescent="0.25">
      <c r="A690" s="170"/>
      <c r="B690" s="763"/>
      <c r="C690" s="764"/>
      <c r="D690" s="765"/>
      <c r="E690" s="765"/>
      <c r="F690" s="211" t="str">
        <f>IF(B684="Лікар-педіатр",Законод!$E$17,IF(B684="Лікар загальної практики - сімейний лікар",Законод!$E$21,IF(B684="Лікар-терапевт",Законод!$E$25,"х")))</f>
        <v>х</v>
      </c>
      <c r="G690" s="776" t="s">
        <v>158</v>
      </c>
      <c r="H690" s="776"/>
      <c r="I690" s="776"/>
      <c r="J690" s="776"/>
      <c r="K690" s="776"/>
      <c r="L690" s="169">
        <f>IF($B$684="Лікар загальної практики - сімейний лікар",IF(L688&lt;Законод!$C$22,0,(IF(AND(L688&gt;=Законод!$E$22,L688&lt;=Законод!$E$23),L688-Законод!$C$22,IF('01_Доходи'!L688&gt;=Законод!$F$22,Законод!$E$24,0)))),IF($B$684="Лікар-педіатр",IF(L688&lt;Законод!$C$18,0,(IF(AND(L688&gt;=Законод!$E$18,L688&lt;=Законод!$E$19),L688-Законод!$C$18,IF('01_Доходи'!L688&gt;=Законод!$F$18,Законод!$E$20,0)))),IF($B$684="Лікар-терапевт",IF(L688&lt;Законод!$C$26,0,(IF(AND(L688&gt;=Законод!$E$26,L688&lt;=Законод!$E$27),L688-Законод!$C$26,IF('01_Доходи'!L688&gt;=Законод!$F$26,Законод!$E$28,0)))),0)))</f>
        <v>0</v>
      </c>
      <c r="M690" s="767"/>
      <c r="N690" s="776" t="s">
        <v>158</v>
      </c>
      <c r="O690" s="776"/>
      <c r="P690" s="776"/>
      <c r="Q690" s="776"/>
      <c r="R690" s="776"/>
      <c r="S690" s="169">
        <f>IF($B$684="Лікар загальної практики - сімейний лікар",IF(S688&lt;Законод!$C$22,0,(IF(AND(S688&gt;=Законод!$E$22,S688&lt;=Законод!$E$23),S688-Законод!$C$22,IF('01_Доходи'!S688&gt;=Законод!$F$22,Законод!$E$24,0)))),IF($B$684="Лікар-педіатр",IF(S688&lt;Законод!$C$18,0,(IF(AND(S688&gt;=Законод!$E$18,S688&lt;=Законод!$E$19),S688-Законод!$C$18,IF('01_Доходи'!S688&gt;=Законод!$F$18,Законод!$E$20,0)))),IF($B$684="Лікар-терапевт",IF(S688&lt;Законод!$C$26,0,(IF(AND(S688&gt;=Законод!$E$26,S688&lt;=Законод!$E$27),S688-Законод!$C$26,IF('01_Доходи'!S688&gt;=Законод!$F$26,Законод!$E$28,0)))),0)))</f>
        <v>0</v>
      </c>
      <c r="T690" s="767"/>
      <c r="U690" s="776" t="s">
        <v>158</v>
      </c>
      <c r="V690" s="776"/>
      <c r="W690" s="776"/>
      <c r="X690" s="776"/>
      <c r="Y690" s="776"/>
      <c r="Z690" s="169">
        <f>IF($B$684="Лікар загальної практики - сімейний лікар",IF(Z688&lt;Законод!$C$22,0,(IF(AND(Z688&gt;=Законод!$E$22,Z688&lt;=Законод!$E$23),Z688-Законод!$C$22,IF('01_Доходи'!Z688&gt;=Законод!$F$22,Законод!$E$24,0)))),IF($B$684="Лікар-педіатр",IF(Z688&lt;Законод!$C$18,0,(IF(AND(Z688&gt;=Законод!$E$18,Z688&lt;=Законод!$E$19),Z688-Законод!$C$18,IF('01_Доходи'!Z688&gt;=Законод!$F$18,Законод!$E$20,0)))),IF($B$684="Лікар-терапевт",IF(Z688&lt;Законод!$C$26,0,(IF(AND(Z688&gt;=Законод!$E$26,Z688&lt;=Законод!$E$27),Z688-Законод!$C$26,IF('01_Доходи'!Z688&gt;=Законод!$F$26,Законод!$E$28,0)))),0)))</f>
        <v>0</v>
      </c>
      <c r="AA690" s="767"/>
      <c r="AB690" s="776" t="s">
        <v>158</v>
      </c>
      <c r="AC690" s="776"/>
      <c r="AD690" s="776"/>
      <c r="AE690" s="776"/>
      <c r="AF690" s="776"/>
      <c r="AG690" s="169">
        <f>IF($B$684="Лікар загальної практики - сімейний лікар",IF(AG688&lt;Законод!$C$22,0,(IF(AND(AG688&gt;=Законод!$E$22,AG688&lt;=Законод!$E$23),AG688-Законод!$C$22,IF('01_Доходи'!AG688&gt;=Законод!$F$22,Законод!$E$24,0)))),IF($B$684="Лікар-педіатр",IF(AG688&lt;Законод!$C$18,0,(IF(AND(AG688&gt;=Законод!$E$18,AG688&lt;=Законод!$E$19),AG688-Законод!$C$18,IF('01_Доходи'!AG688&gt;=Законод!$F$18,Законод!$E$20,0)))),IF($B$684="Лікар-терапевт",IF(AG688&lt;Законод!$C$26,0,(IF(AND(AG688&gt;=Законод!$E$26,AG688&lt;=Законод!$E$27),AG688-Законод!$C$26,IF('01_Доходи'!AG688&gt;=Законод!$F$26,Законод!$E$28,0)))),0)))</f>
        <v>0</v>
      </c>
      <c r="AH690" s="767"/>
      <c r="AI690" s="174"/>
      <c r="AJ690" s="771"/>
      <c r="AK690" s="774"/>
      <c r="AL690" s="774"/>
      <c r="AM690" s="757" t="s">
        <v>187</v>
      </c>
      <c r="AN690" s="183">
        <f>IF(B684="Лікар загальної практики - сімейний лікар",L690*Законод!$C$9/4*Законод!$E$16,IF(B684="Лікар-педіатр",L690*Законод!$C$9/4*Законод!$E$16,IF(B684="Лікар-терапевт",L690*Законод!$C$9/4*Законод!$E$16,0)))</f>
        <v>0</v>
      </c>
      <c r="AO690" s="183">
        <f>IF(B684="Лікар загальної практики - сімейний лікар",S690*Законод!$C$9/4*Законод!$E$16,IF(B684="Лікар-педіатр",S690*Законод!$C$9/4*Законод!$E$16,IF(B684="Лікар-терапевт",S690*Законод!$C$9/4*Законод!$E$16,0)))</f>
        <v>0</v>
      </c>
      <c r="AP690" s="183">
        <f>IF(B684="Лікар загальної практики - сімейний лікар",Z690*Законод!$C$9/4*Законод!$E$16,IF(B684="Лікар-педіатр",Z690*Законод!$C$9/4*Законод!$E$16,IF(B684="Лікар-терапевт",Z690*Законод!$C$9/4*Законод!$E$16,0)))</f>
        <v>0</v>
      </c>
      <c r="AQ690" s="183">
        <f>IF(B684="Лікар загальної практики - сімейний лікар",AG690*Законод!$C$9/4*Законод!$E$16,IF(B684="Лікар-педіатр",AG690*Законод!$C$9/4*Законод!$E$16,IF(B684="Лікар-терапевт",AG690*Законод!$C$9/4*Законод!$E$16,0)))</f>
        <v>0</v>
      </c>
      <c r="AR690" s="184">
        <f>SUM(AN690:AQ690)</f>
        <v>0</v>
      </c>
    </row>
    <row r="691" spans="1:44" s="52" customFormat="1" ht="31.9" hidden="1" customHeight="1" x14ac:dyDescent="0.25">
      <c r="A691" s="170"/>
      <c r="B691" s="763"/>
      <c r="C691" s="764"/>
      <c r="D691" s="765"/>
      <c r="E691" s="765"/>
      <c r="F691" s="211" t="str">
        <f>IF(B684="Лікар-педіатр",Законод!$F$17,IF(B684="Лікар загальної практики - сімейний лікар",Законод!$F$21,IF(B684="Лікар-терапевт",Законод!$F$25,"х")))</f>
        <v>х</v>
      </c>
      <c r="G691" s="776" t="s">
        <v>158</v>
      </c>
      <c r="H691" s="776"/>
      <c r="I691" s="776"/>
      <c r="J691" s="776"/>
      <c r="K691" s="776"/>
      <c r="L691" s="169">
        <f>IF($B$684="Лікар загальної практики - сімейний лікар",IF(L688&lt;Законод!$C$22,0,(IF(AND(L688&gt;=Законод!$F$22,L688&lt;=Законод!$F$23),L688-Законод!$E$23,IF('01_Доходи'!L688&gt;=Законод!$G$22,Законод!$F$24,0)))),IF($B$684="Лікар-педіатр",IF(L688&lt;Законод!$C$18,0,(IF(AND(L688&gt;=Законод!$F$18,L688&lt;=Законод!$F$19),L688-Законод!$E$19,IF('01_Доходи'!L688&gt;=Законод!$G$18,Законод!$F$20,0)))),IF($B$684="Лікар-терапевт",IF(L688&lt;Законод!$C$26,0,(IF(AND(L688&gt;=Законод!$F$26,L688&lt;=Законод!$F$27),L688-Законод!$E$27,IF('01_Доходи'!L688&gt;=Законод!$G$26,Законод!$F$28,0)))),0)))</f>
        <v>0</v>
      </c>
      <c r="M691" s="767"/>
      <c r="N691" s="776" t="s">
        <v>158</v>
      </c>
      <c r="O691" s="776"/>
      <c r="P691" s="776"/>
      <c r="Q691" s="776"/>
      <c r="R691" s="776"/>
      <c r="S691" s="169">
        <f>IF($B$684="Лікар загальної практики - сімейний лікар",IF(S688&lt;Законод!$C$22,0,(IF(AND(S688&gt;=Законод!$F$22,S688&lt;=Законод!$F$23),S688-Законод!$E$23,IF('01_Доходи'!S688&gt;=Законод!$G$22,Законод!$F$24,0)))),IF($B$684="Лікар-педіатр",IF(S688&lt;Законод!$C$18,0,(IF(AND(S688&gt;=Законод!$F$18,S688&lt;=Законод!$F$19),S688-Законод!$E$19,IF('01_Доходи'!S688&gt;=Законод!$G$18,Законод!$F$20,0)))),IF($B$684="Лікар-терапевт",IF(S688&lt;Законод!$C$26,0,(IF(AND(S688&gt;=Законод!$F$26,S688&lt;=Законод!$F$27),S688-Законод!$E$27,IF('01_Доходи'!S688&gt;=Законод!$G$26,Законод!$F$28,0)))),0)))</f>
        <v>0</v>
      </c>
      <c r="T691" s="767"/>
      <c r="U691" s="776" t="s">
        <v>158</v>
      </c>
      <c r="V691" s="776"/>
      <c r="W691" s="776"/>
      <c r="X691" s="776"/>
      <c r="Y691" s="776"/>
      <c r="Z691" s="169">
        <f>IF($B$684="Лікар загальної практики - сімейний лікар",IF(Z688&lt;Законод!$C$22,0,(IF(AND(Z688&gt;=Законод!$F$22,Z688&lt;=Законод!$F$23),Z688-Законод!$E$23,IF('01_Доходи'!Z688&gt;=Законод!$G$22,Законод!$F$24,0)))),IF($B$684="Лікар-педіатр",IF(Z688&lt;Законод!$C$18,0,(IF(AND(Z688&gt;=Законод!$F$18,Z688&lt;=Законод!$F$19),Z688-Законод!$E$19,IF('01_Доходи'!Z688&gt;=Законод!$G$18,Законод!$F$20,0)))),IF($B$684="Лікар-терапевт",IF(Z688&lt;Законод!$C$26,0,(IF(AND(Z688&gt;=Законод!$F$26,Z688&lt;=Законод!$F$27),Z688-Законод!$E$27,IF('01_Доходи'!Z688&gt;=Законод!$G$26,Законод!$F$28,0)))),0)))</f>
        <v>0</v>
      </c>
      <c r="AA691" s="767"/>
      <c r="AB691" s="776" t="s">
        <v>158</v>
      </c>
      <c r="AC691" s="776"/>
      <c r="AD691" s="776"/>
      <c r="AE691" s="776"/>
      <c r="AF691" s="776"/>
      <c r="AG691" s="169">
        <f>IF($B$684="Лікар загальної практики - сімейний лікар",IF(AG688&lt;Законод!$C$22,0,(IF(AND(AG688&gt;=Законод!$F$22,AG688&lt;=Законод!$F$23),AG688-Законод!$E$23,IF('01_Доходи'!AG688&gt;=Законод!$G$22,Законод!$F$24,0)))),IF($B$684="Лікар-педіатр",IF(AG688&lt;Законод!$C$18,0,(IF(AND(AG688&gt;=Законод!$F$18,AG688&lt;=Законод!$F$19),AG688-Законод!$E$19,IF('01_Доходи'!AG688&gt;=Законод!$G$18,Законод!$F$20,0)))),IF($B$684="Лікар-терапевт",IF(AG688&lt;Законод!$C$26,0,(IF(AND(AG688&gt;=Законод!$F$26,AG688&lt;=Законод!$F$27),AG688-Законод!$E$27,IF('01_Доходи'!AG688&gt;=Законод!$G$26,Законод!$F$28,0)))),0)))</f>
        <v>0</v>
      </c>
      <c r="AH691" s="767"/>
      <c r="AI691" s="174"/>
      <c r="AJ691" s="771"/>
      <c r="AK691" s="774"/>
      <c r="AL691" s="774"/>
      <c r="AM691" s="758"/>
      <c r="AN691" s="183">
        <f>IF(B684="Лікар загальної практики - сімейний лікар",L691*Законод!$C$9/4*Законод!$F$16,IF(B684="Лікар-педіатр",L691*Законод!$C$9/4*Законод!$F$16,IF(B684="Лікар-терапевт",L691*Законод!$C$9/4*Законод!$F$16,0)))</f>
        <v>0</v>
      </c>
      <c r="AO691" s="183">
        <f>IF(B684="Лікар загальної практики - сімейний лікар",S691*Законод!$C$9/4*Законод!$F$16,IF(B684="Лікар-педіатр",S691*Законод!$C$9/4*Законод!$F$16,IF(B684="Лікар-терапевт",S691*Законод!$C$9/4*Законод!$F$16,0)))</f>
        <v>0</v>
      </c>
      <c r="AP691" s="183">
        <f>IF(B684="Лікар загальної практики - сімейний лікар",Z691*Законод!$C$9/4*Законод!$F$16,IF(B684="Лікар-педіатр",Z691*Законод!$C$9/4*Законод!$F$16,IF(B684="Лікар-терапевт",Z691*Законод!$C$9/4*Законод!$F$16,0)))</f>
        <v>0</v>
      </c>
      <c r="AQ691" s="183">
        <f>IF(B684="Лікар загальної практики - сімейний лікар",AG691*Законод!$C$9/4*Законод!$F$16,IF(B684="Лікар-педіатр",AG691*Законод!$C$9/4*Законод!$F$16,IF(B684="Лікар-терапевт",AG691*Законод!$C$9/4*Законод!$F$16,0)))</f>
        <v>0</v>
      </c>
      <c r="AR691" s="184">
        <f>SUM(AN691:AQ691)</f>
        <v>0</v>
      </c>
    </row>
    <row r="692" spans="1:44" s="52" customFormat="1" ht="31.9" hidden="1" customHeight="1" x14ac:dyDescent="0.25">
      <c r="A692" s="170"/>
      <c r="B692" s="763"/>
      <c r="C692" s="764"/>
      <c r="D692" s="765"/>
      <c r="E692" s="765"/>
      <c r="F692" s="211" t="str">
        <f>IF(B684="Лікар-педіатр",Законод!$G$17,IF(B684="Лікар загальної практики - сімейний лікар",Законод!$G$21,IF(B684="Лікар-терапевт",Законод!$G$25,"х")))</f>
        <v>х</v>
      </c>
      <c r="G692" s="776" t="s">
        <v>158</v>
      </c>
      <c r="H692" s="776"/>
      <c r="I692" s="776"/>
      <c r="J692" s="776"/>
      <c r="K692" s="776"/>
      <c r="L692" s="169">
        <f>IF($B$684="Лікар загальної практики - сімейний лікар",IF(L688&lt;Законод!$C$22,0,(IF(AND(L688&gt;=Законод!$G$22,L688&lt;=Законод!$G$23),L688-Законод!$F$23,IF('01_Доходи'!L688&gt;=Законод!$H$22,Законод!$G$24,0)))),IF($B$684="Лікар-педіатр",IF(L688&lt;Законод!$C$18,0,(IF(AND(L688&gt;=Законод!$G$18,L688&lt;=Законод!$G$19),L688-Законод!$F$19,IF('01_Доходи'!L688&gt;=Законод!$H$18,Законод!$G$20,0)))),IF($B$684="Лікар-терапевт",IF(L688&lt;Законод!$C$26,0,(IF(AND(L688&gt;=Законод!$G$26,L688&lt;=Законод!$G$27),L688-Законод!$F$27,IF('01_Доходи'!L688&gt;=Законод!$H$26,Законод!$G$28,0)))),0)))</f>
        <v>0</v>
      </c>
      <c r="M692" s="767"/>
      <c r="N692" s="776" t="s">
        <v>158</v>
      </c>
      <c r="O692" s="776"/>
      <c r="P692" s="776"/>
      <c r="Q692" s="776"/>
      <c r="R692" s="776"/>
      <c r="S692" s="169">
        <f>IF($B$684="Лікар загальної практики - сімейний лікар",IF(S688&lt;Законод!$C$22,0,(IF(AND(S688&gt;=Законод!$G$22,S688&lt;=Законод!$G$23),S688-Законод!$F$23,IF('01_Доходи'!S688&gt;=Законод!$H$22,Законод!$G$24,0)))),IF($B$684="Лікар-педіатр",IF(S688&lt;Законод!$C$18,0,(IF(AND(S688&gt;=Законод!$G$18,S688&lt;=Законод!$G$19),S688-Законод!$F$19,IF('01_Доходи'!S688&gt;=Законод!$H$18,Законод!$G$20,0)))),IF($B$684="Лікар-терапевт",IF(S688&lt;Законод!$C$26,0,(IF(AND(S688&gt;=Законод!$G$26,S688&lt;=Законод!$G$27),S688-Законод!$F$27,IF('01_Доходи'!S688&gt;=Законод!$H$26,Законод!$G$28,0)))),0)))</f>
        <v>0</v>
      </c>
      <c r="T692" s="767"/>
      <c r="U692" s="776" t="s">
        <v>158</v>
      </c>
      <c r="V692" s="776"/>
      <c r="W692" s="776"/>
      <c r="X692" s="776"/>
      <c r="Y692" s="776"/>
      <c r="Z692" s="169">
        <f>IF($B$684="Лікар загальної практики - сімейний лікар",IF(Z688&lt;Законод!$C$22,0,(IF(AND(Z688&gt;=Законод!$G$22,Z688&lt;=Законод!$G$23),Z688-Законод!$F$23,IF('01_Доходи'!Z688&gt;=Законод!$H$22,Законод!$G$24,0)))),IF($B$684="Лікар-педіатр",IF(Z688&lt;Законод!$C$18,0,(IF(AND(Z688&gt;=Законод!$G$18,Z688&lt;=Законод!$G$19),Z688-Законод!$F$19,IF('01_Доходи'!Z688&gt;=Законод!$H$18,Законод!$G$20,0)))),IF($B$684="Лікар-терапевт",IF(Z688&lt;Законод!$C$26,0,(IF(AND(Z688&gt;=Законод!$G$26,Z688&lt;=Законод!$G$27),Z688-Законод!$F$27,IF('01_Доходи'!Z688&gt;=Законод!$H$26,Законод!$G$28,0)))),0)))</f>
        <v>0</v>
      </c>
      <c r="AA692" s="767"/>
      <c r="AB692" s="776" t="s">
        <v>158</v>
      </c>
      <c r="AC692" s="776"/>
      <c r="AD692" s="776"/>
      <c r="AE692" s="776"/>
      <c r="AF692" s="776"/>
      <c r="AG692" s="169">
        <f>IF($B$684="Лікар загальної практики - сімейний лікар",IF(AG688&lt;Законод!$C$22,0,(IF(AND(AG688&gt;=Законод!$G$22,AG688&lt;=Законод!$G$23),AG688-Законод!$F$23,IF('01_Доходи'!AG688&gt;=Законод!$H$22,Законод!$G$24,0)))),IF($B$684="Лікар-педіатр",IF(AG688&lt;Законод!$C$18,0,(IF(AND(AG688&gt;=Законод!$G$18,AG688&lt;=Законод!$G$19),AG688-Законод!$F$19,IF('01_Доходи'!AG688&gt;=Законод!$H$18,Законод!$G$20,0)))),IF($B$684="Лікар-терапевт",IF(AG688&lt;Законод!$C$26,0,(IF(AND(AG688&gt;=Законод!$G$26,AG688&lt;=Законод!$G$27),AG688-Законод!$F$27,IF('01_Доходи'!AG688&gt;=Законод!$H$26,Законод!$G$28,0)))),0)))</f>
        <v>0</v>
      </c>
      <c r="AH692" s="767"/>
      <c r="AI692" s="174"/>
      <c r="AJ692" s="771"/>
      <c r="AK692" s="774"/>
      <c r="AL692" s="774"/>
      <c r="AM692" s="758"/>
      <c r="AN692" s="183">
        <f>IF(B684="Лікар загальної практики - сімейний лікар",L692*Законод!$C$9/4*Законод!$G$16,IF(B684="Лікар-педіатр",L692*Законод!$C$9/4*Законод!$G$16,IF(B684="Лікар-терапевт",L692*Законод!$C$9/4*Законод!$G$16,0)))</f>
        <v>0</v>
      </c>
      <c r="AO692" s="183">
        <f>IF(B684="Лікар загальної практики - сімейний лікар",S692*Законод!$C$9/4*Законод!$G$16,IF(B684="Лікар-педіатр",S692*Законод!$C$9/4*Законод!$G$16,IF(B684="Лікар-терапевт",S692*Законод!$C$9/4*Законод!$G$16,0)))</f>
        <v>0</v>
      </c>
      <c r="AP692" s="183">
        <f>IF(B684="Лікар загальної практики - сімейний лікар",Z692*Законод!$C$9/4*Законод!$G$16,IF(B684="Лікар-педіатр",Z692*Законод!$C$9/4*Законод!$G$16,IF(B684="Лікар-терапевт",Z692*Законод!$C$9/4*Законод!$G$16,0)))</f>
        <v>0</v>
      </c>
      <c r="AQ692" s="183">
        <f>IF(B684="Лікар загальної практики - сімейний лікар",AG692*Законод!$C$9/4*Законод!$G$16,IF(B684="Лікар-педіатр",AG692*Законод!$C$9/4*Законод!$G$16,IF(B684="Лікар-терапевт",AG692*Законод!$C$9/4*Законод!$G$16,0)))</f>
        <v>0</v>
      </c>
      <c r="AR692" s="184">
        <f t="shared" ref="AR692" si="128">SUM(AN692:AQ692)</f>
        <v>0</v>
      </c>
    </row>
    <row r="693" spans="1:44" s="52" customFormat="1" ht="31.9" hidden="1" customHeight="1" x14ac:dyDescent="0.25">
      <c r="A693" s="170"/>
      <c r="B693" s="763"/>
      <c r="C693" s="764"/>
      <c r="D693" s="765"/>
      <c r="E693" s="765"/>
      <c r="F693" s="211" t="str">
        <f>IF(B684="Лікар-педіатр",Законод!$H$17,IF(B684="Лікар загальної практики - сімейний лікар",Законод!$H$21,IF(B684="Лікар-терапевт",Законод!$H$25,"х")))</f>
        <v>х</v>
      </c>
      <c r="G693" s="776" t="s">
        <v>158</v>
      </c>
      <c r="H693" s="776"/>
      <c r="I693" s="776"/>
      <c r="J693" s="776"/>
      <c r="K693" s="776"/>
      <c r="L693" s="169">
        <f>IF($B$684="Лікар загальної практики - сімейний лікар",IF(L688&lt;Законод!$C$22,0,(IF(AND(L688&gt;=Законод!$H$22,L688&lt;=Законод!$H$23),L688-Законод!$G$23,IF('01_Доходи'!L688&gt;=Законод!$I$22,Законод!$H$24,0)))),IF($B$684="Лікар-педіатр",IF(L688&lt;Законод!$C$18,0,(IF(AND(L688&gt;=Законод!$H$18,L688&lt;=Законод!$H$19),L688-Законод!$G$19,IF('01_Доходи'!L688&gt;=Законод!$I$18,Законод!$H$20,0)))),IF($B$684="Лікар-терапевт",IF(L688&lt;Законод!$C$26,0,(IF(AND(L688&gt;=Законод!$H$26,L688&lt;=Законод!$H$27),L688-Законод!$G$27,IF(L688&gt;=Законод!$I$26,Законод!$H$28,0)))),0)))</f>
        <v>0</v>
      </c>
      <c r="M693" s="767"/>
      <c r="N693" s="776" t="s">
        <v>158</v>
      </c>
      <c r="O693" s="776"/>
      <c r="P693" s="776"/>
      <c r="Q693" s="776"/>
      <c r="R693" s="776"/>
      <c r="S693" s="169">
        <f>IF($B$684="Лікар загальної практики - сімейний лікар",IF(S688&lt;Законод!$C$22,0,(IF(AND(S688&gt;=Законод!$H$22,S688&lt;=Законод!$H$23),S688-Законод!$G$23,IF('01_Доходи'!S688&gt;=Законод!$I$22,Законод!$H$24,0)))),IF($B$684="Лікар-педіатр",IF(S688&lt;Законод!$C$18,0,(IF(AND(S688&gt;=Законод!$H$18,S688&lt;=Законод!$H$19),S688-Законод!$G$19,IF('01_Доходи'!S688&gt;=Законод!$I$18,Законод!$H$20,0)))),IF($B$684="Лікар-терапевт",IF(S688&lt;Законод!$C$26,0,(IF(AND(S688&gt;=Законод!$H$26,S688&lt;=Законод!$H$27),S688-Законод!$G$27,IF(S688&gt;=Законод!$I$26,Законод!$H$28,0)))),0)))</f>
        <v>0</v>
      </c>
      <c r="T693" s="767"/>
      <c r="U693" s="776" t="s">
        <v>158</v>
      </c>
      <c r="V693" s="776"/>
      <c r="W693" s="776"/>
      <c r="X693" s="776"/>
      <c r="Y693" s="776"/>
      <c r="Z693" s="169">
        <f>IF($B$684="Лікар загальної практики - сімейний лікар",IF(Z688&lt;Законод!$C$22,0,(IF(AND(Z688&gt;=Законод!$H$22,Z688&lt;=Законод!$H$23),Z688-Законод!$G$23,IF('01_Доходи'!Z688&gt;=Законод!$I$22,Законод!$H$24,0)))),IF($B$684="Лікар-педіатр",IF(Z688&lt;Законод!$C$18,0,(IF(AND(Z688&gt;=Законод!$H$18,Z688&lt;=Законод!$H$19),Z688-Законод!$G$19,IF('01_Доходи'!Z688&gt;=Законод!$I$18,Законод!$H$20,0)))),IF($B$684="Лікар-терапевт",IF(Z688&lt;Законод!$C$26,0,(IF(AND(Z688&gt;=Законод!$H$26,Z688&lt;=Законод!$H$27),Z688-Законод!$G$27,IF(Z688&gt;=Законод!$I$26,Законод!$H$28,0)))),0)))</f>
        <v>0</v>
      </c>
      <c r="AA693" s="767"/>
      <c r="AB693" s="776" t="s">
        <v>158</v>
      </c>
      <c r="AC693" s="776"/>
      <c r="AD693" s="776"/>
      <c r="AE693" s="776"/>
      <c r="AF693" s="776"/>
      <c r="AG693" s="169">
        <f>IF($B$684="Лікар загальної практики - сімейний лікар",IF(AG688&lt;Законод!$C$22,0,(IF(AND(AG688&gt;=Законод!$H$22,AG688&lt;=Законод!$H$23),AG688-Законод!$G$23,IF('01_Доходи'!AG688&gt;=Законод!$I$22,Законод!$H$24,0)))),IF($B$684="Лікар-педіатр",IF(AG688&lt;Законод!$C$18,0,(IF(AND(AG688&gt;=Законод!$H$18,AG688&lt;=Законод!$H$19),AG688-Законод!$G$19,IF('01_Доходи'!AG688&gt;=Законод!$I$18,Законод!$H$20,0)))),IF($B$684="Лікар-терапевт",IF(AG688&lt;Законод!$C$26,0,(IF(AND(AG688&gt;=Законод!$H$26,AG688&lt;=Законод!$H$27),AG688-Законод!$G$27,IF(AG688&gt;=Законод!$I$26,Законод!$H$28,0)))),0)))</f>
        <v>0</v>
      </c>
      <c r="AH693" s="767"/>
      <c r="AI693" s="174"/>
      <c r="AJ693" s="771"/>
      <c r="AK693" s="774"/>
      <c r="AL693" s="774"/>
      <c r="AM693" s="758"/>
      <c r="AN693" s="183">
        <f>IF(B684="Лікар загальної практики - сімейний лікар",L693*Законод!$C$9/4*Законод!$H$16,IF(B684="Лікар-педіатр",L693*Законод!$C$9/4*Законод!$H$16,IF(B684="Лікар-терапевт",L693*Законод!$C$9/4*Законод!$H$16,0)))</f>
        <v>0</v>
      </c>
      <c r="AO693" s="183">
        <f>IF(B684="Лікар загальної практики - сімейний лікар",S693*Законод!$C$9/4*Законод!$H$16,IF(B684="Лікар-педіатр",S693*Законод!$C$9/4*Законод!$H$16,IF(B684="Лікар-терапевт",S693*Законод!$C$9/4*Законод!$H$16,0)))</f>
        <v>0</v>
      </c>
      <c r="AP693" s="183">
        <f>IF(B684="Лікар загальної практики - сімейний лікар",Z693*Законод!$C$9/4*Законод!$H$16,IF(B684="Лікар-педіатр",Z693*Законод!$C$9/4*Законод!$H$16,IF(B684="Лікар-терапевт",Z693*Законод!$C$9/4*Законод!$H$16,0)))</f>
        <v>0</v>
      </c>
      <c r="AQ693" s="183">
        <f>IF(B684="Лікар загальної практики - сімейний лікар",AG693*Законод!$C$9/4*Законод!$H$16,IF(B684="Лікар-педіатр",AG693*Законод!$C$9/4*Законод!$H$16,IF(B684="Лікар-терапевт",AG693*Законод!$C$9/4*Законод!$H$16,0)))</f>
        <v>0</v>
      </c>
      <c r="AR693" s="184">
        <f>SUM(AN693:AQ693)</f>
        <v>0</v>
      </c>
    </row>
    <row r="694" spans="1:44" s="52" customFormat="1" ht="31.9" hidden="1" customHeight="1" x14ac:dyDescent="0.25">
      <c r="A694" s="170"/>
      <c r="B694" s="763"/>
      <c r="C694" s="764"/>
      <c r="D694" s="765"/>
      <c r="E694" s="765"/>
      <c r="F694" s="211" t="str">
        <f>IF(B684="Лікар-педіатр",Законод!$I$17,IF(B684="Лікар загальної практики - сімейний лікар",Законод!$I$21,IF(B684="Лікар-терапевт",Законод!$I$25,"х")))</f>
        <v>х</v>
      </c>
      <c r="G694" s="776" t="s">
        <v>158</v>
      </c>
      <c r="H694" s="776"/>
      <c r="I694" s="776"/>
      <c r="J694" s="776"/>
      <c r="K694" s="776"/>
      <c r="L694" s="169">
        <f>IF($B$684="Лікар загальної практики - сімейний лікар",IF(L688&lt;Законод!$C$22,0,(IF(AND(L688&gt;=Законод!$I$22,L688&lt;=Законод!$I$23),L688-Законод!$H$23,IF('01_Доходи'!L688&gt;=Законод!$I$22,Законод!$I$24,0)))),IF($B$684="Лікар-педіатр",IF(L688&lt;Законод!$C$18,0,(IF(AND(L688&gt;=Законод!$I$18,L688&lt;=Законод!$I$19),L688-Законод!$H$19,IF('01_Доходи'!L688&gt;=Законод!$I$18,Законод!$H$20,0)))),IF($B$684="Лікар-терапевт",IF(L688&lt;Законод!$C$26,0,(IF(AND(L688&gt;=Законод!$I$26,L688&lt;=Законод!$I$27),L688-Законод!$H$27,IF('01_Доходи'!L688&gt;=Законод!$I$26,Законод!$H$28,0)))),0)))</f>
        <v>0</v>
      </c>
      <c r="M694" s="767"/>
      <c r="N694" s="776" t="s">
        <v>158</v>
      </c>
      <c r="O694" s="776"/>
      <c r="P694" s="776"/>
      <c r="Q694" s="776"/>
      <c r="R694" s="776"/>
      <c r="S694" s="169">
        <f>IF($B$684="Лікар загальної практики - сімейний лікар",IF(S688&lt;Законод!$C$22,0,(IF(AND(S688&gt;=Законод!$I$22,S688&lt;=Законод!$I$23),S688-Законод!$H$23,IF('01_Доходи'!S688&gt;=Законод!$I$22,Законод!$I$24,0)))),IF($B$684="Лікар-педіатр",IF(S688&lt;Законод!$C$18,0,(IF(AND(S688&gt;=Законод!$I$18,S688&lt;=Законод!$I$19),S688-Законод!$H$19,IF('01_Доходи'!S688&gt;=Законод!$I$18,Законод!$H$20,0)))),IF($B$684="Лікар-терапевт",IF(S688&lt;Законод!$C$26,0,(IF(AND(S688&gt;=Законод!$I$26,S688&lt;=Законод!$I$27),S688-Законод!$H$27,IF('01_Доходи'!S688&gt;=Законод!$I$26,Законод!$H$28,0)))),0)))</f>
        <v>0</v>
      </c>
      <c r="T694" s="767"/>
      <c r="U694" s="776" t="s">
        <v>158</v>
      </c>
      <c r="V694" s="776"/>
      <c r="W694" s="776"/>
      <c r="X694" s="776"/>
      <c r="Y694" s="776"/>
      <c r="Z694" s="169">
        <f>IF($B$684="Лікар загальної практики - сімейний лікар",IF(Z688&lt;Законод!$C$22,0,(IF(AND(Z688&gt;=Законод!$I$22,Z688&lt;=Законод!$I$23),Z688-Законод!$H$23,IF('01_Доходи'!Z688&gt;=Законод!$I$22,Законод!$I$24,0)))),IF($B$684="Лікар-педіатр",IF(Z688&lt;Законод!$C$18,0,(IF(AND(Z688&gt;=Законод!$I$18,Z688&lt;=Законод!$I$19),Z688-Законод!$H$19,IF('01_Доходи'!Z688&gt;=Законод!$I$18,Законод!$H$20,0)))),IF($B$684="Лікар-терапевт",IF(Z688&lt;Законод!$C$26,0,(IF(AND(Z688&gt;=Законод!$I$26,Z688&lt;=Законод!$I$27),Z688-Законод!$H$27,IF('01_Доходи'!Z688&gt;=Законод!$I$26,Законод!$H$28,0)))),0)))</f>
        <v>0</v>
      </c>
      <c r="AA694" s="767"/>
      <c r="AB694" s="776" t="s">
        <v>158</v>
      </c>
      <c r="AC694" s="776"/>
      <c r="AD694" s="776"/>
      <c r="AE694" s="776"/>
      <c r="AF694" s="776"/>
      <c r="AG694" s="169">
        <f>IF($B$684="Лікар загальної практики - сімейний лікар",IF(AG688&lt;Законод!$C$22,0,(IF(AND(AG688&gt;=Законод!$I$22,AG688&lt;=Законод!$I$23),AG688-Законод!$H$23,IF('01_Доходи'!AG688&gt;=Законод!$I$22,Законод!$I$24,0)))),IF($B$684="Лікар-педіатр",IF(AG688&lt;Законод!$C$18,0,(IF(AND(AG688&gt;=Законод!$I$18,AG688&lt;=Законод!$I$19),AG688-Законод!$H$19,IF('01_Доходи'!AG688&gt;=Законод!$I$18,Законод!$H$20,0)))),IF($B$684="Лікар-терапевт",IF(AG688&lt;Законод!$C$26,0,(IF(AND(AG688&gt;=Законод!$I$26,AG688&lt;=Законод!$I$27),AG688-Законод!$H$27,IF('01_Доходи'!AG688&gt;=Законод!$I$26,Законод!$H$28,0)))),0)))</f>
        <v>0</v>
      </c>
      <c r="AH694" s="767"/>
      <c r="AI694" s="174"/>
      <c r="AJ694" s="771"/>
      <c r="AK694" s="774"/>
      <c r="AL694" s="774"/>
      <c r="AM694" s="758"/>
      <c r="AN694" s="183">
        <f>IF(B684="Лікар загальної практики - сімейний лікар",L694*Законод!$C$9/4*Законод!$I$16,IF(B684="Лікар-педіатр",L694*Законод!$C$9/4*Законод!$I$16,IF(B684="Лікар-терапевт",L694*Законод!$C$9/4*Законод!$I$16,0)))</f>
        <v>0</v>
      </c>
      <c r="AO694" s="183">
        <f>IF(B684="Лікар загальної практики - сімейний лікар",S694*Законод!$C$9/4*Законод!$I$16,IF(B684="Лікар-педіатр",S694*Законод!$C$9/4*Законод!$I$16,IF(B684="Лікар-терапевт",S694*Законод!$C$9/4*Законод!$I$16,0)))</f>
        <v>0</v>
      </c>
      <c r="AP694" s="183">
        <f>IF(B684="Лікар загальної практики - сімейний лікар",Z694*Законод!$C$9/4*Законод!$I$16,IF(B684="Лікар-педіатр",Z694*Законод!$C$9/4*Законод!$I$16,IF(B684="Лікар-терапевт",Z694*Законод!$C$9/4*Законод!$I$16,0)))</f>
        <v>0</v>
      </c>
      <c r="AQ694" s="183">
        <f>IF(B684="Лікар загальної практики - сімейний лікар",AG694*Законод!$C$9/4*Законод!$I$16,IF(B684="Лікар-педіатр",AG694*Законод!$C$9/4*Законод!$I$16,IF(B684="Лікар-терапевт",AG694*Законод!$C$9/4*Законод!$I$16,0)))</f>
        <v>0</v>
      </c>
      <c r="AR694" s="184">
        <f>SUM(AN694:AQ694)</f>
        <v>0</v>
      </c>
    </row>
    <row r="695" spans="1:44" s="191" customFormat="1" ht="31.9" hidden="1" customHeight="1" thickBot="1" x14ac:dyDescent="0.3">
      <c r="A695" s="186"/>
      <c r="B695" s="763"/>
      <c r="C695" s="764"/>
      <c r="D695" s="765"/>
      <c r="E695" s="765"/>
      <c r="F695" s="212" t="str">
        <f>IF(B684="Лікар-педіатр",Законод!$J$17,IF(B684="Лікар загальної практики - сімейний лікар",Законод!$J$21,IF(B684="Лікар-терапевт",Законод!$J$25,"х")))</f>
        <v>х</v>
      </c>
      <c r="G695" s="777" t="s">
        <v>158</v>
      </c>
      <c r="H695" s="777"/>
      <c r="I695" s="777"/>
      <c r="J695" s="777"/>
      <c r="K695" s="777"/>
      <c r="L695" s="169">
        <f>IF($B$684="Лікар загальної практики - сімейний лікар",IF(L688&gt;=Законод!$J$22,'01_Доходи'!L688-('01_Доходи'!L689+'01_Доходи'!L690+'01_Доходи'!L691+'01_Доходи'!L692+'01_Доходи'!L693+'01_Доходи'!L694),0),IF($B$684="Лікар-педіатр",IF(L688&gt;=Законод!$J$18,'01_Доходи'!L688-('01_Доходи'!L689+'01_Доходи'!L690+'01_Доходи'!L691+'01_Доходи'!L692+'01_Доходи'!L693+'01_Доходи'!L694),0),IF($B$684="Лікар-терапевт",IF('01_Доходи'!L688&gt;=Законод!$J$26,L688-Законод!$I$27,0),0)))</f>
        <v>0</v>
      </c>
      <c r="M695" s="767"/>
      <c r="N695" s="777" t="s">
        <v>158</v>
      </c>
      <c r="O695" s="777"/>
      <c r="P695" s="777"/>
      <c r="Q695" s="777"/>
      <c r="R695" s="777"/>
      <c r="S695" s="169">
        <f>IF($B$684="Лікар загальної практики - сімейний лікар",IF(S688&gt;=Законод!$J$22,'01_Доходи'!S688-('01_Доходи'!S689+'01_Доходи'!S690+'01_Доходи'!S691+'01_Доходи'!S692+'01_Доходи'!S693+'01_Доходи'!S694),0),IF($B$684="Лікар-педіатр",IF(S688&gt;=Законод!$J$18,'01_Доходи'!S688-('01_Доходи'!S689+'01_Доходи'!S690+'01_Доходи'!S691+'01_Доходи'!S692+'01_Доходи'!S693+'01_Доходи'!S694),0),IF($B$684="Лікар-терапевт",IF('01_Доходи'!S688&gt;=Законод!$J$26,S688-Законод!$I$27,0),0)))</f>
        <v>0</v>
      </c>
      <c r="T695" s="767"/>
      <c r="U695" s="777" t="s">
        <v>158</v>
      </c>
      <c r="V695" s="777"/>
      <c r="W695" s="777"/>
      <c r="X695" s="777"/>
      <c r="Y695" s="777"/>
      <c r="Z695" s="169">
        <f>IF($B$684="Лікар загальної практики - сімейний лікар",IF(Z688&gt;=Законод!$J$22,'01_Доходи'!Z688-('01_Доходи'!Z689+'01_Доходи'!Z690+'01_Доходи'!Z691+'01_Доходи'!Z692+'01_Доходи'!Z693+'01_Доходи'!Z694),0),IF($B$684="Лікар-педіатр",IF(Z688&gt;=Законод!$J$18,'01_Доходи'!Z688-('01_Доходи'!Z689+'01_Доходи'!Z690+'01_Доходи'!Z691+'01_Доходи'!Z692+'01_Доходи'!Z693+'01_Доходи'!Z694),0),IF($B$684="Лікар-терапевт",IF('01_Доходи'!Z688&gt;=Законод!$J$26,Z688-Законод!$I$27,0),0)))</f>
        <v>0</v>
      </c>
      <c r="AA695" s="767"/>
      <c r="AB695" s="777" t="s">
        <v>158</v>
      </c>
      <c r="AC695" s="777"/>
      <c r="AD695" s="777"/>
      <c r="AE695" s="777"/>
      <c r="AF695" s="777"/>
      <c r="AG695" s="169">
        <f>IF($B$684="Лікар загальної практики - сімейний лікар",IF(AG688&gt;=Законод!$J$22,'01_Доходи'!AG688-('01_Доходи'!AG689+'01_Доходи'!AG690+'01_Доходи'!AG691+'01_Доходи'!AG692+'01_Доходи'!AG693+'01_Доходи'!AG694),0),IF($B$684="Лікар-педіатр",IF(AG688&gt;=Законод!$J$18,'01_Доходи'!AG688-('01_Доходи'!AG689+'01_Доходи'!AG690+'01_Доходи'!AG691+'01_Доходи'!AG692+'01_Доходи'!AG693+'01_Доходи'!AG694),0),IF($B$684="Лікар-терапевт",IF('01_Доходи'!AG688&gt;=Законод!$J$26,AG688-Законод!$I$27,0),0)))</f>
        <v>0</v>
      </c>
      <c r="AH695" s="767"/>
      <c r="AI695" s="188"/>
      <c r="AJ695" s="772"/>
      <c r="AK695" s="775"/>
      <c r="AL695" s="775"/>
      <c r="AM695" s="759"/>
      <c r="AN695" s="189">
        <f>IF(B684="Лікар загальної практики - сімейний лікар",L695*Законод!$C$9/4*Законод!$J$16,IF(B684="Лікар-педіатр",L695*Законод!$C$9/4*Законод!$J$16,IF(B684="Лікар-терапевт",L695*Законод!$C$9/4*Законод!$J$16,0)))</f>
        <v>0</v>
      </c>
      <c r="AO695" s="189">
        <f>IF(B684="Лікар загальної практики - сімейний лікар",S695*Законод!$C$9/4*Законод!$J$16,IF(B684="Лікар-педіатр",S695*Законод!$C$9/4*Законод!$J$16,IF(B684="Лікар-терапевт",S695*Законод!$C$9/4*Законод!$J$16,0)))</f>
        <v>0</v>
      </c>
      <c r="AP695" s="189">
        <f>IF(B684="Лікар загальної практики - сімейний лікар",S695*Законод!$C$9/4*Законод!$J$16,IF(B684="Лікар-педіатр",S695*Законод!$C$9/4*Законод!$J$16,IF(B684="Лікар-терапевт",S695*Законод!$C$9/4*Законод!$J$16,0)))</f>
        <v>0</v>
      </c>
      <c r="AQ695" s="189">
        <f>IF(B684="Лікар загальної практики - сімейний лікар",AG695*Законод!$C$9/4*Законод!$J$16,IF(B684="Лікар-педіатр",AG695*Законод!$C$9/4*Законод!$J$16,IF(B684="Лікар-терапевт",AG695*Законод!$C$9/4*Законод!$J$16,0)))</f>
        <v>0</v>
      </c>
      <c r="AR695" s="190">
        <f t="shared" ref="AR695" si="129">SUM(AN695:AQ695)</f>
        <v>0</v>
      </c>
    </row>
    <row r="696" spans="1:44" s="220" customFormat="1" ht="23.45" hidden="1" customHeight="1" thickBot="1" x14ac:dyDescent="0.3">
      <c r="A696" s="216"/>
      <c r="B696" s="217"/>
      <c r="C696" s="217"/>
      <c r="D696" s="217"/>
      <c r="E696" s="217"/>
      <c r="F696" s="218"/>
      <c r="G696" s="219"/>
      <c r="H696" s="219"/>
      <c r="L696" s="221"/>
      <c r="S696" s="221"/>
      <c r="Z696" s="221"/>
      <c r="AG696" s="221"/>
      <c r="AM696" s="222"/>
      <c r="AR696" s="223"/>
    </row>
    <row r="697" spans="1:44" s="164" customFormat="1" ht="24.6" hidden="1" customHeight="1" x14ac:dyDescent="0.3">
      <c r="A697" s="167">
        <f>A684+1</f>
        <v>52</v>
      </c>
      <c r="B697" s="763"/>
      <c r="C697" s="764"/>
      <c r="D697" s="765"/>
      <c r="E697" s="765"/>
      <c r="F697" s="207" t="s">
        <v>422</v>
      </c>
      <c r="G697" s="169">
        <f>IF($B$697="Лікар-педіатр",G700*L697,IF($B$697="Лікар-терапевт","х",IF($B$697="Лікар загальної практики - сімейний лікар",G700*L697,0)))</f>
        <v>0</v>
      </c>
      <c r="H697" s="169">
        <f>IF($B$697="Лікар-педіатр",H700*L697,IF($B$697="Лікар-терапевт","х",IF($B$697="Лікар загальної практики - сімейний лікар",H700*L697,0)))</f>
        <v>0</v>
      </c>
      <c r="I697" s="169">
        <f>IF($B$697="Лікар-педіатр","x",IF($B$697="Лікар-терапевт",I700*L697,IF($B$697="Лікар загальної практики - сімейний лікар",I700*L697,0)))</f>
        <v>0</v>
      </c>
      <c r="J697" s="169">
        <f>IF($B$697="Лікар-педіатр","x",IF($B$697="Лікар-терапевт",J700*L697,IF($B$697="Лікар загальної практики - сімейний лікар",J700*L697,0)))</f>
        <v>0</v>
      </c>
      <c r="K697" s="169">
        <f>IF($B$697="Лікар-педіатр","x",IF($B$697="Лікар-терапевт",K700*L697,IF($B$697="Лікар загальної практики - сімейний лікар",K700*L697,0)))</f>
        <v>0</v>
      </c>
      <c r="L697" s="542"/>
      <c r="M697" s="767"/>
      <c r="N697" s="169">
        <f>IF($B$697="Лікар-педіатр",N700*S697,IF($B$697="Лікар-терапевт","х",IF($B$697="Лікар загальної практики - сімейний лікар",N700*S697,0)))</f>
        <v>0</v>
      </c>
      <c r="O697" s="169">
        <f>IF($B$697="Лікар-педіатр",O700*S697,IF($B$697="Лікар-терапевт","х",IF($B$697="Лікар загальної практики - сімейний лікар",O700*S697,0)))</f>
        <v>0</v>
      </c>
      <c r="P697" s="169">
        <f>IF($B$697="Лікар-педіатр","x",IF($B$697="Лікар-терапевт",P700*S697,IF($B$697="Лікар загальної практики - сімейний лікар",P700*S697,0)))</f>
        <v>0</v>
      </c>
      <c r="Q697" s="169">
        <f>IF($B$697="Лікар-педіатр","x",IF($B$697="Лікар-терапевт",Q700*S697,IF($B$697="Лікар загальної практики - сімейний лікар",Q700*S697,0)))</f>
        <v>0</v>
      </c>
      <c r="R697" s="169">
        <f>IF($B$697="Лікар-педіатр","x",IF($B$697="Лікар-терапевт",R700*S697,IF($B$697="Лікар загальної практики - сімейний лікар",R700*S697,0)))</f>
        <v>0</v>
      </c>
      <c r="S697" s="542"/>
      <c r="T697" s="767"/>
      <c r="U697" s="169">
        <f>IF($B$697="Лікар-педіатр",U700*Z697,IF($B$697="Лікар-терапевт","х",IF($B$697="Лікар загальної практики - сімейний лікар",U700*Z697,0)))</f>
        <v>0</v>
      </c>
      <c r="V697" s="169">
        <f>IF($B$697="Лікар-педіатр",V700*Z697,IF($B$697="Лікар-терапевт","х",IF($B$697="Лікар загальної практики - сімейний лікар",V700*Z697,0)))</f>
        <v>0</v>
      </c>
      <c r="W697" s="169">
        <f>IF($B$697="Лікар-педіатр","x",IF($B$697="Лікар-терапевт",W700*Z697,IF($B$697="Лікар загальної практики - сімейний лікар",W700*Z697,0)))</f>
        <v>0</v>
      </c>
      <c r="X697" s="169">
        <f>IF($B$697="Лікар-педіатр","x",IF($B$697="Лікар-терапевт",X700*Z697,IF($B$697="Лікар загальної практики - сімейний лікар",X700*Z697,0)))</f>
        <v>0</v>
      </c>
      <c r="Y697" s="169">
        <f>IF($B$697="Лікар-педіатр","x",IF($B$697="Лікар-терапевт",Y700*Z697,IF($B$697="Лікар загальної практики - сімейний лікар",Y700*Z697,0)))</f>
        <v>0</v>
      </c>
      <c r="Z697" s="542"/>
      <c r="AA697" s="767"/>
      <c r="AB697" s="169">
        <f>IF($B$697="Лікар-педіатр",AB700*AG697,IF($B$697="Лікар-терапевт","х",IF($B$697="Лікар загальної практики - сімейний лікар",AB700*AG697,0)))</f>
        <v>0</v>
      </c>
      <c r="AC697" s="169">
        <f>IF($B$697="Лікар-педіатр",AC700*AG697,IF($B$697="Лікар-терапевт","х",IF($B$697="Лікар загальної практики - сімейний лікар",AC700*AG697,0)))</f>
        <v>0</v>
      </c>
      <c r="AD697" s="169">
        <f>IF($B$697="Лікар-педіатр","x",IF($B$697="Лікар-терапевт",AD700*AG697,IF($B$697="Лікар загальної практики - сімейний лікар",AD700*AG697,0)))</f>
        <v>0</v>
      </c>
      <c r="AE697" s="169">
        <f>IF($B$697="Лікар-педіатр","x",IF($B$697="Лікар-терапевт",AE700*AG697,IF($B$697="Лікар загальної практики - сімейний лікар",AE700*AG697,0)))</f>
        <v>0</v>
      </c>
      <c r="AF697" s="169">
        <f>IF($B$697="Лікар-педіатр","x",IF($B$697="Лікар-терапевт",AF700*AG697,IF($B$697="Лікар загальної практики - сімейний лікар",AF700*AG697,0)))</f>
        <v>0</v>
      </c>
      <c r="AG697" s="542"/>
      <c r="AH697" s="767"/>
      <c r="AI697" s="525">
        <f>A697</f>
        <v>52</v>
      </c>
      <c r="AJ697" s="770">
        <f>B697</f>
        <v>0</v>
      </c>
      <c r="AK697" s="773">
        <f>C697</f>
        <v>0</v>
      </c>
      <c r="AL697" s="773">
        <f>D697</f>
        <v>0</v>
      </c>
      <c r="AM697" s="760" t="s">
        <v>568</v>
      </c>
      <c r="AN697" s="778">
        <f>SUM(AN702:AN708)</f>
        <v>0</v>
      </c>
      <c r="AO697" s="778">
        <f>SUM(AO702:AO708)</f>
        <v>0</v>
      </c>
      <c r="AP697" s="778">
        <f>SUM(AP702:AP708)</f>
        <v>0</v>
      </c>
      <c r="AQ697" s="778">
        <f>SUM(AQ702:AQ708)</f>
        <v>0</v>
      </c>
      <c r="AR697" s="781">
        <f>SUM(AN697:AQ701)</f>
        <v>0</v>
      </c>
    </row>
    <row r="698" spans="1:44" s="52" customFormat="1" ht="28.15" hidden="1" customHeight="1" x14ac:dyDescent="0.25">
      <c r="A698" s="170"/>
      <c r="B698" s="763"/>
      <c r="C698" s="764"/>
      <c r="D698" s="765"/>
      <c r="E698" s="765"/>
      <c r="F698" s="207" t="s">
        <v>423</v>
      </c>
      <c r="G698" s="169">
        <f>IF($B$697="Лікар-педіатр",G700*L698,IF($B$697="Лікар-терапевт","х",IF($B$697="Лікар загальної практики - сімейний лікар",G700*L698,0)))</f>
        <v>0</v>
      </c>
      <c r="H698" s="169">
        <f>IF($B$697="Лікар-педіатр",H700*L698,IF($B$697="Лікар-терапевт","х",IF($B$697="Лікар загальної практики - сімейний лікар",H700*L698,0)))</f>
        <v>0</v>
      </c>
      <c r="I698" s="169">
        <f>IF($B$697="Лікар-педіатр","x",IF($B$697="Лікар-терапевт",I700*L698,IF($B$697="Лікар загальної практики - сімейний лікар",I700*L698,0)))</f>
        <v>0</v>
      </c>
      <c r="J698" s="169">
        <f>IF($B$697="Лікар-педіатр","x",IF($B$697="Лікар-терапевт",J700*L698,IF($B$697="Лікар загальної практики - сімейний лікар",J700*L698,0)))</f>
        <v>0</v>
      </c>
      <c r="K698" s="169">
        <f>IF($B$697="Лікар-педіатр","x",IF($B$697="Лікар-терапевт",K700*L698,IF($B$697="Лікар загальної практики - сімейний лікар",K700*L698,0)))</f>
        <v>0</v>
      </c>
      <c r="L698" s="542"/>
      <c r="M698" s="767"/>
      <c r="N698" s="169">
        <f>IF($B$697="Лікар-педіатр",N700*S698,IF($B$697="Лікар-терапевт","х",IF($B$697="Лікар загальної практики - сімейний лікар",N700*S698,0)))</f>
        <v>0</v>
      </c>
      <c r="O698" s="169">
        <f>IF($B$697="Лікар-педіатр",O700*S698,IF($B$697="Лікар-терапевт","х",IF($B$697="Лікар загальної практики - сімейний лікар",O700*S698,0)))</f>
        <v>0</v>
      </c>
      <c r="P698" s="169">
        <f>IF($B$697="Лікар-педіатр","x",IF($B$697="Лікар-терапевт",P700*S698,IF($B$697="Лікар загальної практики - сімейний лікар",P700*S698,0)))</f>
        <v>0</v>
      </c>
      <c r="Q698" s="169">
        <f>IF($B$697="Лікар-педіатр","x",IF($B$697="Лікар-терапевт",Q700*S698,IF($B$697="Лікар загальної практики - сімейний лікар",Q700*S698,0)))</f>
        <v>0</v>
      </c>
      <c r="R698" s="169">
        <f>IF($B$697="Лікар-педіатр","x",IF($B$697="Лікар-терапевт",R700*S698,IF($B$697="Лікар загальної практики - сімейний лікар",R700*S698,0)))</f>
        <v>0</v>
      </c>
      <c r="S698" s="542"/>
      <c r="T698" s="767"/>
      <c r="U698" s="169">
        <f>IF($B$697="Лікар-педіатр",U700*Z698,IF($B$697="Лікар-терапевт","х",IF($B$697="Лікар загальної практики - сімейний лікар",U700*Z698,0)))</f>
        <v>0</v>
      </c>
      <c r="V698" s="169">
        <f>IF($B$697="Лікар-педіатр",V700*Z698,IF($B$697="Лікар-терапевт","х",IF($B$697="Лікар загальної практики - сімейний лікар",V700*Z698,0)))</f>
        <v>0</v>
      </c>
      <c r="W698" s="169">
        <f>IF($B$697="Лікар-педіатр","x",IF($B$697="Лікар-терапевт",W700*Z698,IF($B$697="Лікар загальної практики - сімейний лікар",W700*Z698,0)))</f>
        <v>0</v>
      </c>
      <c r="X698" s="169">
        <f>IF($B$697="Лікар-педіатр","x",IF($B$697="Лікар-терапевт",X700*Z698,IF($B$697="Лікар загальної практики - сімейний лікар",X700*Z698,0)))</f>
        <v>0</v>
      </c>
      <c r="Y698" s="169">
        <f>IF($B$697="Лікар-педіатр","x",IF($B$697="Лікар-терапевт",Y700*Z698,IF($B$697="Лікар загальної практики - сімейний лікар",Y700*Z698,0)))</f>
        <v>0</v>
      </c>
      <c r="Z698" s="542"/>
      <c r="AA698" s="767"/>
      <c r="AB698" s="169">
        <f>IF($B$697="Лікар-педіатр",AB700*AG698,IF($B$697="Лікар-терапевт","х",IF($B$697="Лікар загальної практики - сімейний лікар",AB700*AG698,0)))</f>
        <v>0</v>
      </c>
      <c r="AC698" s="169">
        <f>IF($B$697="Лікар-педіатр",AC700*AG698,IF($B$697="Лікар-терапевт","х",IF($B$697="Лікар загальної практики - сімейний лікар",AC700*AG698,0)))</f>
        <v>0</v>
      </c>
      <c r="AD698" s="169">
        <f>IF($B$697="Лікар-педіатр","x",IF($B$697="Лікар-терапевт",AD700*AG698,IF($B$697="Лікар загальної практики - сімейний лікар",AD700*AG698,0)))</f>
        <v>0</v>
      </c>
      <c r="AE698" s="169">
        <f>IF($B$697="Лікар-педіатр","x",IF($B$697="Лікар-терапевт",AE700*AG698,IF($B$697="Лікар загальної практики - сімейний лікар",AE700*AG698,0)))</f>
        <v>0</v>
      </c>
      <c r="AF698" s="169">
        <f>IF($B$697="Лікар-педіатр","x",IF($B$697="Лікар-терапевт",AF700*AG698,IF($B$697="Лікар загальної практики - сімейний лікар",AF700*AG698,0)))</f>
        <v>0</v>
      </c>
      <c r="AG698" s="542"/>
      <c r="AH698" s="767"/>
      <c r="AI698" s="171"/>
      <c r="AJ698" s="771"/>
      <c r="AK698" s="774"/>
      <c r="AL698" s="774"/>
      <c r="AM698" s="761"/>
      <c r="AN698" s="779"/>
      <c r="AO698" s="779"/>
      <c r="AP698" s="779"/>
      <c r="AQ698" s="779"/>
      <c r="AR698" s="782"/>
    </row>
    <row r="699" spans="1:44" s="92" customFormat="1" ht="31.15" hidden="1" customHeight="1" x14ac:dyDescent="0.25">
      <c r="A699" s="213"/>
      <c r="B699" s="763"/>
      <c r="C699" s="764"/>
      <c r="D699" s="765"/>
      <c r="E699" s="765"/>
      <c r="F699" s="214" t="s">
        <v>424</v>
      </c>
      <c r="G699" s="172">
        <f>IF(B697="Лікар загальної практики - сімейний лікар"," ",IF(B697="Лікар-педіатр"," ",IF(B697="Лікар-терапевт","х",0)))</f>
        <v>0</v>
      </c>
      <c r="H699" s="172">
        <f>IF(B697="Лікар загальної практики - сімейний лікар"," ",IF(B697="Лікар-педіатр"," ",IF(B697="Лікар-терапевт","х",0)))</f>
        <v>0</v>
      </c>
      <c r="I699" s="172">
        <f>IF(B697="Лікар загальної практики - сімейний лікар"," ",IF(B697="Лікар-педіатр","х",IF(B697="Лікар-терапевт"," ",0)))</f>
        <v>0</v>
      </c>
      <c r="J699" s="172">
        <f>IF(B697="Лікар загальної практики - сімейний лікар"," ",IF(B697="Лікар-педіатр","х",IF(B697="Лікар-терапевт"," ",0)))</f>
        <v>0</v>
      </c>
      <c r="K699" s="172">
        <f>IF(B697="Лікар загальної практики - сімейний лікар"," ",IF(B697="Лікар-педіатр","х",IF(B697="Лікар-терапевт"," ",0)))</f>
        <v>0</v>
      </c>
      <c r="L699" s="173">
        <f>SUM(G699:K699)</f>
        <v>0</v>
      </c>
      <c r="M699" s="767"/>
      <c r="N699" s="172">
        <f>IF(B697="Лікар загальної практики - сімейний лікар"," ",IF(B697="Лікар-педіатр"," ",IF(B697="Лікар-терапевт","х",0)))</f>
        <v>0</v>
      </c>
      <c r="O699" s="172">
        <f>IF(B697="Лікар загальної практики - сімейний лікар"," ",IF(B697="Лікар-педіатр"," ",IF(B697="Лікар-терапевт","х",0)))</f>
        <v>0</v>
      </c>
      <c r="P699" s="172">
        <f>IF(B697="Лікар загальної практики - сімейний лікар"," ",IF(B697="Лікар-педіатр","х",IF(B697="Лікар-терапевт"," ",0)))</f>
        <v>0</v>
      </c>
      <c r="Q699" s="172">
        <f>IF(B697="Лікар загальної практики - сімейний лікар"," ",IF(B697="Лікар-педіатр","х",IF(B697="Лікар-терапевт"," ",0)))</f>
        <v>0</v>
      </c>
      <c r="R699" s="172">
        <f>IF(B697="Лікар загальної практики - сімейний лікар"," ",IF(B697="Лікар-педіатр","х",IF(B697="Лікар-терапевт"," ",0)))</f>
        <v>0</v>
      </c>
      <c r="S699" s="173">
        <f>SUM(N699:R699)</f>
        <v>0</v>
      </c>
      <c r="T699" s="767"/>
      <c r="U699" s="172">
        <f>IF(B697="Лікар загальної практики - сімейний лікар"," ",IF(B697="Лікар-педіатр"," ",IF(B697="Лікар-терапевт","х",0)))</f>
        <v>0</v>
      </c>
      <c r="V699" s="172">
        <f>IF(B697="Лікар загальної практики - сімейний лікар"," ",IF(B697="Лікар-педіатр"," ",IF(B697="Лікар-терапевт","х",0)))</f>
        <v>0</v>
      </c>
      <c r="W699" s="172">
        <f>IF(B697="Лікар загальної практики - сімейний лікар"," ",IF(B697="Лікар-педіатр","х",IF(B697="Лікар-терапевт"," ",0)))</f>
        <v>0</v>
      </c>
      <c r="X699" s="172">
        <f>IF(B697="Лікар загальної практики - сімейний лікар"," ",IF(B697="Лікар-педіатр","х",IF(B697="Лікар-терапевт"," ",0)))</f>
        <v>0</v>
      </c>
      <c r="Y699" s="172">
        <f>IF(B697="Лікар загальної практики - сімейний лікар"," ",IF(B697="Лікар-педіатр","х",IF(B697="Лікар-терапевт"," ",0)))</f>
        <v>0</v>
      </c>
      <c r="Z699" s="173">
        <f>SUM(U699:Y699)</f>
        <v>0</v>
      </c>
      <c r="AA699" s="767"/>
      <c r="AB699" s="172">
        <f>IF(B697="Лікар загальної практики - сімейний лікар"," ",IF(B697="Лікар-педіатр"," ",IF(B697="Лікар-терапевт","х",0)))</f>
        <v>0</v>
      </c>
      <c r="AC699" s="172">
        <f>IF(B697="Лікар загальної практики - сімейний лікар"," ",IF(B697="Лікар-педіатр"," ",IF(B697="Лікар-терапевт","х",0)))</f>
        <v>0</v>
      </c>
      <c r="AD699" s="172">
        <f>IF(B697="Лікар загальної практики - сімейний лікар"," ",IF(B697="Лікар-педіатр","х",IF(B697="Лікар-терапевт"," ",0)))</f>
        <v>0</v>
      </c>
      <c r="AE699" s="172">
        <f>IF(B697="Лікар загальної практики - сімейний лікар"," ",IF(B697="Лікар-педіатр","х",IF(B697="Лікар-терапевт"," ",0)))</f>
        <v>0</v>
      </c>
      <c r="AF699" s="172">
        <f>IF(B697="Лікар загальної практики - сімейний лікар"," ",IF(B697="Лікар-педіатр","х",IF(B697="Лікар-терапевт"," ",0)))</f>
        <v>0</v>
      </c>
      <c r="AG699" s="173">
        <f>SUM(AB699:AF699)</f>
        <v>0</v>
      </c>
      <c r="AH699" s="767"/>
      <c r="AI699" s="215"/>
      <c r="AJ699" s="771"/>
      <c r="AK699" s="774"/>
      <c r="AL699" s="774"/>
      <c r="AM699" s="761"/>
      <c r="AN699" s="779"/>
      <c r="AO699" s="779"/>
      <c r="AP699" s="779"/>
      <c r="AQ699" s="779"/>
      <c r="AR699" s="782"/>
    </row>
    <row r="700" spans="1:44" s="52" customFormat="1" ht="31.9" hidden="1" customHeight="1" thickBot="1" x14ac:dyDescent="0.3">
      <c r="A700" s="170"/>
      <c r="B700" s="763"/>
      <c r="C700" s="764"/>
      <c r="D700" s="765"/>
      <c r="E700" s="765"/>
      <c r="F700" s="209" t="s">
        <v>161</v>
      </c>
      <c r="G700" s="176">
        <f>IF($B$697="Лікар-педіатр",G699/L699,IF($B$697="Лікар-терапевт","х",IF($B$697="Лікар загальної практики - сімейний лікар",G699/L699,0)))</f>
        <v>0</v>
      </c>
      <c r="H700" s="176">
        <f>IF($B$697="Лікар-педіатр",H699/L699,IF($B$697="Лікар-терапевт","х",IF($B$697="Лікар загальної практики - сімейний лікар",H699/L699,0)))</f>
        <v>0</v>
      </c>
      <c r="I700" s="176">
        <f>IF($B$697="Лікар-педіатр","x",IF($B$697="Лікар-терапевт",I699/L699,IF($B$697="Лікар загальної практики - сімейний лікар",I699/L699,0)))</f>
        <v>0</v>
      </c>
      <c r="J700" s="176">
        <f>IF($B$697="Лікар-педіатр","x",IF($B$697="Лікар-терапевт",J699/L699,IF($B$697="Лікар загальної практики - сімейний лікар",J699/L699,0)))</f>
        <v>0</v>
      </c>
      <c r="K700" s="176">
        <f>IF($B$697="Лікар-педіатр","x",IF($B$697="Лікар-терапевт",K699/L699,IF($B$697="Лікар загальної практики - сімейний лікар",K699/L699,0)))</f>
        <v>0</v>
      </c>
      <c r="L700" s="176">
        <f>SUM(G700:K700)</f>
        <v>0</v>
      </c>
      <c r="M700" s="767"/>
      <c r="N700" s="176">
        <f>IF($B$697="Лікар-педіатр",N699/S699,IF($B$697="Лікар-терапевт","х",IF($B$697="Лікар загальної практики - сімейний лікар",N699/S699,0)))</f>
        <v>0</v>
      </c>
      <c r="O700" s="176">
        <f>IF($B$697="Лікар-педіатр",O699/S699,IF($B$697="Лікар-терапевт","х",IF($B$697="Лікар загальної практики - сімейний лікар",O699/S699,0)))</f>
        <v>0</v>
      </c>
      <c r="P700" s="176">
        <f>IF($B$697="Лікар-педіатр","x",IF($B$697="Лікар-терапевт",P699/S699,IF($B$697="Лікар загальної практики - сімейний лікар",P699/S699,0)))</f>
        <v>0</v>
      </c>
      <c r="Q700" s="176">
        <f>IF($B$697="Лікар-педіатр","x",IF($B$697="Лікар-терапевт",Q699/S699,IF($B$697="Лікар загальної практики - сімейний лікар",Q699/S699,0)))</f>
        <v>0</v>
      </c>
      <c r="R700" s="176">
        <f>IF($B$697="Лікар-педіатр","x",IF($B$697="Лікар-терапевт",R699/S699,IF($B$697="Лікар загальної практики - сімейний лікар",R699/S699,0)))</f>
        <v>0</v>
      </c>
      <c r="S700" s="176">
        <f>SUM(N700:R700)</f>
        <v>0</v>
      </c>
      <c r="T700" s="767"/>
      <c r="U700" s="176">
        <f>IF($B$697="Лікар-педіатр",U699/Z699,IF($B$697="Лікар-терапевт","х",IF($B$697="Лікар загальної практики - сімейний лікар",U699/Z699,0)))</f>
        <v>0</v>
      </c>
      <c r="V700" s="176">
        <f>IF($B$697="Лікар-педіатр",V699/Z699,IF($B$697="Лікар-терапевт","х",IF($B$697="Лікар загальної практики - сімейний лікар",V699/Z699,0)))</f>
        <v>0</v>
      </c>
      <c r="W700" s="176">
        <f>IF($B$697="Лікар-педіатр","x",IF($B$697="Лікар-терапевт",W699/Z699,IF($B$697="Лікар загальної практики - сімейний лікар",W699/Z699,0)))</f>
        <v>0</v>
      </c>
      <c r="X700" s="176">
        <f>IF($B$697="Лікар-педіатр","x",IF($B$697="Лікар-терапевт",X699/Z699,IF($B$697="Лікар загальної практики - сімейний лікар",X699/Z699,0)))</f>
        <v>0</v>
      </c>
      <c r="Y700" s="176">
        <f>IF($B$697="Лікар-педіатр","x",IF($B$697="Лікар-терапевт",Y699/Z699,IF($B$697="Лікар загальної практики - сімейний лікар",Y699/Z699,0)))</f>
        <v>0</v>
      </c>
      <c r="Z700" s="176">
        <f>SUM(U700:Y700)</f>
        <v>0</v>
      </c>
      <c r="AA700" s="767"/>
      <c r="AB700" s="176">
        <f>IF($B$697="Лікар-педіатр",AB699/AG699,IF($B$697="Лікар-терапевт","х",IF($B$697="Лікар загальної практики - сімейний лікар",AB699/AG699,0)))</f>
        <v>0</v>
      </c>
      <c r="AC700" s="176">
        <f>IF($B$697="Лікар-педіатр",AC699/AG699,IF($B$697="Лікар-терапевт","х",IF($B$697="Лікар загальної практики - сімейний лікар",AC699/AG699,0)))</f>
        <v>0</v>
      </c>
      <c r="AD700" s="176">
        <f>IF($B$697="Лікар-педіатр","x",IF($B$697="Лікар-терапевт",AD699/AG699,IF($B$697="Лікар загальної практики - сімейний лікар",AD699/AG699,0)))</f>
        <v>0</v>
      </c>
      <c r="AE700" s="176">
        <f>IF($B$697="Лікар-педіатр","x",IF($B$697="Лікар-терапевт",AE699/AG699,IF($B$697="Лікар загальної практики - сімейний лікар",AE699/AG699,0)))</f>
        <v>0</v>
      </c>
      <c r="AF700" s="176">
        <f>IF($B$697="Лікар-педіатр","x",IF($B$697="Лікар-терапевт",AF699/AG699,IF($B$697="Лікар загальної практики - сімейний лікар",AF699/AG699,0)))</f>
        <v>0</v>
      </c>
      <c r="AG700" s="176">
        <f>SUM(AB700:AF700)</f>
        <v>0</v>
      </c>
      <c r="AH700" s="767"/>
      <c r="AI700" s="174"/>
      <c r="AJ700" s="771"/>
      <c r="AK700" s="774"/>
      <c r="AL700" s="774"/>
      <c r="AM700" s="761"/>
      <c r="AN700" s="779"/>
      <c r="AO700" s="779"/>
      <c r="AP700" s="779"/>
      <c r="AQ700" s="779"/>
      <c r="AR700" s="782"/>
    </row>
    <row r="701" spans="1:44" s="52" customFormat="1" ht="45" hidden="1" customHeight="1" thickBot="1" x14ac:dyDescent="0.3">
      <c r="A701" s="170"/>
      <c r="B701" s="763"/>
      <c r="C701" s="764"/>
      <c r="D701" s="765"/>
      <c r="E701" s="766"/>
      <c r="F701" s="177" t="s">
        <v>425</v>
      </c>
      <c r="G701" s="178">
        <f>IF($B$697="Лікар загальної практики - сімейний лікар",AVERAGE(G697:G699),IF($B$697="Лікар-педіатр",AVERAGE(G697:G699),IF($B$697="Лікар-терапевт","х",0)))</f>
        <v>0</v>
      </c>
      <c r="H701" s="178">
        <f>IF($B$697="Лікар загальної практики - сімейний лікар",AVERAGE(H697:H699),IF($B$697="Лікар-педіатр",AVERAGE(H697:H699),IF($B$697="Лікар-терапевт","х",0)))</f>
        <v>0</v>
      </c>
      <c r="I701" s="178">
        <f>IF($B$697="Лікар загальної практики - сімейний лікар",AVERAGE(I697:I699),IF($B$697="Лікар-педіатр","x",IF($B$697="Лікар-терапевт",AVERAGE(I697:I699),0)))</f>
        <v>0</v>
      </c>
      <c r="J701" s="178">
        <f>IF($B$697="Лікар загальної практики - сімейний лікар",AVERAGE(J697:J699),IF($B$697="Лікар-педіатр","x",IF($B$697="Лікар-терапевт",AVERAGE(J697:J699),0)))</f>
        <v>0</v>
      </c>
      <c r="K701" s="178">
        <f>IF($B$697="Лікар загальної практики - сімейний лікар",AVERAGE(K697:K699),IF($B$697="Лікар-педіатр","x",IF($B$697="Лікар-терапевт",AVERAGE(K697:K699),0)))</f>
        <v>0</v>
      </c>
      <c r="L701" s="179">
        <f>SUM(G701:K701)</f>
        <v>0</v>
      </c>
      <c r="M701" s="768"/>
      <c r="N701" s="178">
        <f>IF($B$697="Лікар загальної практики - сімейний лікар",AVERAGE(N697:N699),IF($B$697="Лікар-педіатр",AVERAGE(N697:N699),IF($B$697="Лікар-терапевт","х",0)))</f>
        <v>0</v>
      </c>
      <c r="O701" s="178">
        <f>IF($B$697="Лікар загальної практики - сімейний лікар",AVERAGE(O697:O699),IF($B$697="Лікар-педіатр",AVERAGE(O697:O699),IF($B$697="Лікар-терапевт","х",0)))</f>
        <v>0</v>
      </c>
      <c r="P701" s="178">
        <f>IF($B$697="Лікар загальної практики - сімейний лікар",AVERAGE(P697:P699),IF($B$697="Лікар-педіатр","x",IF($B$697="Лікар-терапевт",AVERAGE(P697:P699),0)))</f>
        <v>0</v>
      </c>
      <c r="Q701" s="178">
        <f>IF($B$697="Лікар загальної практики - сімейний лікар",AVERAGE(Q697:Q699),IF($B$697="Лікар-педіатр","x",IF($B$697="Лікар-терапевт",AVERAGE(Q697:Q699),0)))</f>
        <v>0</v>
      </c>
      <c r="R701" s="178">
        <f>IF($B$697="Лікар загальної практики - сімейний лікар",AVERAGE(R697:R699),IF($B$697="Лікар-педіатр","x",IF($B$697="Лікар-терапевт",AVERAGE(R697:R699),0)))</f>
        <v>0</v>
      </c>
      <c r="S701" s="179">
        <f>SUM(N701:R701)</f>
        <v>0</v>
      </c>
      <c r="T701" s="768"/>
      <c r="U701" s="178">
        <f>IF($B$697="Лікар загальної практики - сімейний лікар",AVERAGE(U697:U699),IF($B$697="Лікар-педіатр",AVERAGE(U697:U699),IF($B$697="Лікар-терапевт","х",0)))</f>
        <v>0</v>
      </c>
      <c r="V701" s="178">
        <f>IF($B$697="Лікар загальної практики - сімейний лікар",AVERAGE(V697:V699),IF($B$697="Лікар-педіатр",AVERAGE(V697:V699),IF($B$697="Лікар-терапевт","х",0)))</f>
        <v>0</v>
      </c>
      <c r="W701" s="178">
        <f>IF($B$697="Лікар загальної практики - сімейний лікар",AVERAGE(W697:W699),IF($B$697="Лікар-педіатр","x",IF($B$697="Лікар-терапевт",AVERAGE(W697:W699),0)))</f>
        <v>0</v>
      </c>
      <c r="X701" s="178">
        <f>IF($B$697="Лікар загальної практики - сімейний лікар",AVERAGE(X697:X699),IF($B$697="Лікар-педіатр","x",IF($B$697="Лікар-терапевт",AVERAGE(X697:X699),0)))</f>
        <v>0</v>
      </c>
      <c r="Y701" s="178">
        <f>IF($B$697="Лікар загальної практики - сімейний лікар",AVERAGE(Y697:Y699),IF($B$697="Лікар-педіатр","x",IF($B$697="Лікар-терапевт",AVERAGE(Y697:Y699),0)))</f>
        <v>0</v>
      </c>
      <c r="Z701" s="179">
        <f>SUM(U701:Y701)</f>
        <v>0</v>
      </c>
      <c r="AA701" s="768"/>
      <c r="AB701" s="178">
        <f>IF($B$697="Лікар загальної практики - сімейний лікар",AVERAGE(AB697:AB699),IF($B$697="Лікар-педіатр",AVERAGE(AB697:AB699),IF($B$697="Лікар-терапевт","х",0)))</f>
        <v>0</v>
      </c>
      <c r="AC701" s="178">
        <f>IF($B$697="Лікар загальної практики - сімейний лікар",AVERAGE(AC697:AC699),IF($B$697="Лікар-педіатр",AVERAGE(AC697:AC699),IF($B$697="Лікар-терапевт","х",0)))</f>
        <v>0</v>
      </c>
      <c r="AD701" s="178">
        <f>IF($B$697="Лікар загальної практики - сімейний лікар",AVERAGE(AD697:AD699),IF($B$697="Лікар-педіатр","x",IF($B$697="Лікар-терапевт",AVERAGE(AD697:AD699),0)))</f>
        <v>0</v>
      </c>
      <c r="AE701" s="178">
        <f>IF($B$697="Лікар загальної практики - сімейний лікар",AVERAGE(AE697:AE699),IF($B$697="Лікар-педіатр","x",IF($B$697="Лікар-терапевт",AVERAGE(AE697:AE699),0)))</f>
        <v>0</v>
      </c>
      <c r="AF701" s="178">
        <f>IF($B$697="Лікар загальної практики - сімейний лікар",AVERAGE(AF697:AF699),IF($B$697="Лікар-педіатр","x",IF($B$697="Лікар-терапевт",AVERAGE(AF697:AF699),0)))</f>
        <v>0</v>
      </c>
      <c r="AG701" s="179">
        <f>SUM(AB701:AF701)</f>
        <v>0</v>
      </c>
      <c r="AH701" s="769"/>
      <c r="AI701" s="174"/>
      <c r="AJ701" s="771"/>
      <c r="AK701" s="774"/>
      <c r="AL701" s="774"/>
      <c r="AM701" s="762"/>
      <c r="AN701" s="780"/>
      <c r="AO701" s="780"/>
      <c r="AP701" s="780"/>
      <c r="AQ701" s="780"/>
      <c r="AR701" s="783"/>
    </row>
    <row r="702" spans="1:44" s="52" customFormat="1" ht="40.5" hidden="1" x14ac:dyDescent="0.25">
      <c r="A702" s="170"/>
      <c r="B702" s="763"/>
      <c r="C702" s="764"/>
      <c r="D702" s="765"/>
      <c r="E702" s="765"/>
      <c r="F702" s="210" t="str">
        <f>IF(B697="Лікар-педіатр",Законод!$C$17,IF(B697="Лікар загальної практики - сімейний лікар",Законод!$C$21,IF(B697="Лікар-терапевт",Законод!$C$25,"х")))</f>
        <v>х</v>
      </c>
      <c r="G702" s="181">
        <f>IF($B$697="Лікар загальної практики - сімейний лікар",IF(L701&lt;=Законод!$C$22,G701,Законод!$C$22*'01_Доходи'!G700),IF($B$697="Лікар-педіатр",IF(L701&lt;=Законод!$C$18,G701,Законод!$C$18*'01_Доходи'!G700),IF($B$697="Лікар-терапевт","x",0)))</f>
        <v>0</v>
      </c>
      <c r="H702" s="181">
        <f>IF($B$697="Лікар загальної практики - сімейний лікар",IF(L701&lt;=Законод!$C$22,H701,Законод!$C$22*'01_Доходи'!H700),IF($B$697="Лікар-педіатр",IF(L701&lt;=Законод!$C$18,H701,Законод!$C$18*'01_Доходи'!H700),IF($B$697="Лікар-терапевт","x",0)))</f>
        <v>0</v>
      </c>
      <c r="I702" s="181">
        <f>IF($B$697="Лікар загальної практики - сімейний лікар",IF(L701&lt;=Законод!$C$22,I701,Законод!$C$22*'01_Доходи'!I700),IF($B$697="Лікар-педіатр","x",IF($B$697="Лікар-терапевт",IF(L701&lt;=Законод!$C$26,I701,Законод!$C$26*'01_Доходи'!I700),0)))</f>
        <v>0</v>
      </c>
      <c r="J702" s="181">
        <f>IF($B$697="Лікар загальної практики - сімейний лікар",IF(L701&lt;=Законод!$C$22,J701,Законод!$C$22*'01_Доходи'!J700),IF($B$697="Лікар-педіатр","x",IF($B$697="Лікар-терапевт",IF(L701&lt;=Законод!$C$26,J701,Законод!$C$26*'01_Доходи'!J700),0)))</f>
        <v>0</v>
      </c>
      <c r="K702" s="181">
        <f>IF($B$697="Лікар загальної практики - сімейний лікар",IF(L701&lt;=Законод!$C$22,K701,Законод!$C$22*'01_Доходи'!K700),IF($B$697="Лікар-педіатр","x",IF($B$697="Лікар-терапевт",IF(L701&lt;=Законод!$C$26,K701,Законод!$C$26*'01_Доходи'!K700),0)))</f>
        <v>0</v>
      </c>
      <c r="L702" s="182">
        <f>SUM(G702:K702)</f>
        <v>0</v>
      </c>
      <c r="M702" s="767"/>
      <c r="N702" s="181">
        <f>IF($B$697="Лікар загальної практики - сімейний лікар",IF(S701&lt;=Законод!$C$22,N701,Законод!$C$22*'01_Доходи'!N700),IF($B$697="Лікар-педіатр",IF(S701&lt;=Законод!$C$18,N701,Законод!$C$18*'01_Доходи'!N700),IF($B$697="Лікар-терапевт","x",0)))</f>
        <v>0</v>
      </c>
      <c r="O702" s="181">
        <f>IF($B$697="Лікар загальної практики - сімейний лікар",IF(S701&lt;=Законод!$C$22,O701,Законод!$C$22*'01_Доходи'!O700),IF($B$697="Лікар-педіатр",IF(S701&lt;=Законод!$C$18,O701,Законод!$C$18*'01_Доходи'!O700),IF($B$697="Лікар-терапевт","x",0)))</f>
        <v>0</v>
      </c>
      <c r="P702" s="181">
        <f>IF($B$697="Лікар загальної практики - сімейний лікар",IF(S701&lt;=Законод!$C$22,P701,Законод!$C$22*'01_Доходи'!P700),IF($B$697="Лікар-педіатр","x",IF($B$697="Лікар-терапевт",IF(S701&lt;=Законод!$C$26,P701,Законод!$C$26*'01_Доходи'!P700),0)))</f>
        <v>0</v>
      </c>
      <c r="Q702" s="181">
        <f>IF($B$697="Лікар загальної практики - сімейний лікар",IF(S701&lt;=Законод!$C$22,Q701,Законод!$C$22*'01_Доходи'!Q700),IF($B$697="Лікар-педіатр","x",IF($B$697="Лікар-терапевт",IF(S701&lt;=Законод!$C$26,Q701,Законод!$C$26*'01_Доходи'!Q700),0)))</f>
        <v>0</v>
      </c>
      <c r="R702" s="181">
        <f>IF($B$697="Лікар загальної практики - сімейний лікар",IF(S701&lt;=Законод!$C$22,R701,Законод!$C$22*'01_Доходи'!R700),IF($B$697="Лікар-педіатр","x",IF($B$697="Лікар-терапевт",IF(S701&lt;=Законод!$C$26,R701,Законод!$C$26*'01_Доходи'!R700),0)))</f>
        <v>0</v>
      </c>
      <c r="S702" s="182">
        <f>SUM(N702:R702)</f>
        <v>0</v>
      </c>
      <c r="T702" s="767"/>
      <c r="U702" s="181">
        <f>IF($B$697="Лікар загальної практики - сімейний лікар",IF(Z701&lt;=Законод!$C$22,U701,Законод!$C$22*'01_Доходи'!U700),IF($B$697="Лікар-педіатр",IF(Z701&lt;=Законод!$C$18,U701,Законод!$C$18*'01_Доходи'!U700),IF($B$697="Лікар-терапевт","x",0)))</f>
        <v>0</v>
      </c>
      <c r="V702" s="181">
        <f>IF($B$697="Лікар загальної практики - сімейний лікар",IF(Z701&lt;=Законод!$C$22,V701,Законод!$C$22*'01_Доходи'!V700),IF($B$697="Лікар-педіатр",IF(Z701&lt;=Законод!$C$18,V701,Законод!$C$18*'01_Доходи'!V700),IF($B$697="Лікар-терапевт","x",0)))</f>
        <v>0</v>
      </c>
      <c r="W702" s="181">
        <f>IF($B$697="Лікар загальної практики - сімейний лікар",IF(Z701&lt;=Законод!$C$22,W701,Законод!$C$22*'01_Доходи'!W700),IF($B$697="Лікар-педіатр","x",IF($B$697="Лікар-терапевт",IF(Z701&lt;=Законод!$C$26,W701,Законод!$C$26*'01_Доходи'!W700),0)))</f>
        <v>0</v>
      </c>
      <c r="X702" s="181">
        <f>IF($B$697="Лікар загальної практики - сімейний лікар",IF(Z701&lt;=Законод!$C$22,X701,Законод!$C$22*'01_Доходи'!X700),IF($B$697="Лікар-педіатр","x",IF($B$697="Лікар-терапевт",IF(Z701&lt;=Законод!$C$26,X701,Законод!$C$26*'01_Доходи'!X700),0)))</f>
        <v>0</v>
      </c>
      <c r="Y702" s="181">
        <f>IF($B$697="Лікар загальної практики - сімейний лікар",IF(Z701&lt;=Законод!$C$22,Y701,Законод!$C$22*'01_Доходи'!Y700),IF($B$697="Лікар-педіатр","x",IF($B$697="Лікар-терапевт",IF(Z701&lt;=Законод!$C$26,Y701,Законод!$C$26*'01_Доходи'!Y700),0)))</f>
        <v>0</v>
      </c>
      <c r="Z702" s="182">
        <f>SUM(U702:Y702)</f>
        <v>0</v>
      </c>
      <c r="AA702" s="767"/>
      <c r="AB702" s="181">
        <f>IF($B$697="Лікар загальної практики - сімейний лікар",IF(AG701&lt;=Законод!$C$22,AB701,Законод!$C$22*'01_Доходи'!AB700),IF($B$697="Лікар-педіатр",IF(AG701&lt;=Законод!$C$18,AB701,Законод!$C$18*'01_Доходи'!AB700),IF($B$697="Лікар-терапевт","x",0)))</f>
        <v>0</v>
      </c>
      <c r="AC702" s="181">
        <f>IF($B$697="Лікар загальної практики - сімейний лікар",IF(AG701&lt;=Законод!$C$22,AC701,Законод!$C$22*'01_Доходи'!AC700),IF($B$697="Лікар-педіатр",IF(AG701&lt;=Законод!$C$18,AC701,Законод!$C$18*'01_Доходи'!AC700),IF($B$697="Лікар-терапевт","x",0)))</f>
        <v>0</v>
      </c>
      <c r="AD702" s="181">
        <f>IF($B$697="Лікар загальної практики - сімейний лікар",IF(AG701&lt;=Законод!$C$22,AD701,Законод!$C$22*'01_Доходи'!AD700),IF($B$697="Лікар-педіатр","x",IF($B$697="Лікар-терапевт",IF(AG701&lt;=Законод!$C$26,AD701,Законод!$C$26*'01_Доходи'!AD700),0)))</f>
        <v>0</v>
      </c>
      <c r="AE702" s="181">
        <f>IF($B$697="Лікар загальної практики - сімейний лікар",IF(AG701&lt;=Законод!$C$22,AE701,Законод!$C$22*'01_Доходи'!AE700),IF($B$697="Лікар-педіатр","x",IF($B$697="Лікар-терапевт",IF(AG701&lt;=Законод!$C$26,AE701,Законод!$C$26*'01_Доходи'!AE700),0)))</f>
        <v>0</v>
      </c>
      <c r="AF702" s="181">
        <f>IF($B$697="Лікар загальної практики - сімейний лікар",IF(AG701&lt;=Законод!$C$22,AF701,Законод!$C$22*'01_Доходи'!AF700),IF($B$697="Лікар-педіатр","x",IF($B$697="Лікар-терапевт",IF(AG701&lt;=Законод!$C$26,AF701,Законод!$C$26*'01_Доходи'!AF700),0)))</f>
        <v>0</v>
      </c>
      <c r="AG702" s="182">
        <f>SUM(AB702:AF702)</f>
        <v>0</v>
      </c>
      <c r="AH702" s="767"/>
      <c r="AI702" s="174"/>
      <c r="AJ702" s="771"/>
      <c r="AK702" s="774"/>
      <c r="AL702" s="774"/>
      <c r="AM702" s="318" t="s">
        <v>186</v>
      </c>
      <c r="AN702" s="183">
        <f>IF(B697="Лікар загальної практики - сімейний лікар",G702*Законод!$C$11+'01_Доходи'!H702*Законод!$D$11+'01_Доходи'!I702*Законод!$E$11+'01_Доходи'!J702*Законод!$F$11+'01_Доходи'!K702*Законод!$G$11,IF(B697="Лікар-педіатр",G702*Законод!$C$11+'01_Доходи'!H702*Законод!$D$11,IF(B697="Лікар-терапевт",'01_Доходи'!I702*Законод!$E$11+'01_Доходи'!J702*Законод!$F$11+'01_Доходи'!K702*Законод!$G$11,0)))</f>
        <v>0</v>
      </c>
      <c r="AO702" s="183">
        <f>IF(B697="Лікар загальної практики - сімейний лікар",N702*Законод!$C$11+'01_Доходи'!O702*Законод!$D$11+'01_Доходи'!P702*Законод!$E$11+'01_Доходи'!Q702*Законод!$F$11+'01_Доходи'!R702*Законод!$G$11,IF(B697="Лікар-педіатр",N702*Законод!$C$11+'01_Доходи'!O702*Законод!$D$11,IF(B697="Лікар-терапевт",'01_Доходи'!P702*Законод!$E$11+'01_Доходи'!Q702*Законод!$F$11+'01_Доходи'!R702*Законод!$G$11,0)))</f>
        <v>0</v>
      </c>
      <c r="AP702" s="183">
        <f>IF(B697="Лікар загальної практики - сімейний лікар",U702*Законод!$C$11+'01_Доходи'!V702*Законод!$D$11+'01_Доходи'!W702*Законод!$E$11+'01_Доходи'!X702*Законод!$F$11+'01_Доходи'!Y702*Законод!$G$11,IF(B697="Лікар-педіатр",U702*Законод!$C$11+'01_Доходи'!V702*Законод!$D$11,IF(B697="Лікар-терапевт",'01_Доходи'!W702*Законод!$E$11+'01_Доходи'!X702*Законод!$F$11+'01_Доходи'!Y702*Законод!$G$11,0)))</f>
        <v>0</v>
      </c>
      <c r="AQ702" s="183">
        <f>IF(B697="Лікар загальної практики - сімейний лікар",AB702*Законод!$C$11+'01_Доходи'!AC702*Законод!$D$11+'01_Доходи'!AD702*Законод!$E$11+'01_Доходи'!AE702*Законод!$F$11+'01_Доходи'!AF702*Законод!$G$11,IF(B697="Лікар-педіатр",AB702*Законод!$C$11+'01_Доходи'!AC702*Законод!$D$11,IF(B697="Лікар-терапевт",'01_Доходи'!AD702*Законод!$E$11+'01_Доходи'!AE702*Законод!$F$11+'01_Доходи'!AF702*Законод!$G$11,0)))</f>
        <v>0</v>
      </c>
      <c r="AR702" s="184">
        <f>SUM(AN702:AQ702)</f>
        <v>0</v>
      </c>
    </row>
    <row r="703" spans="1:44" s="52" customFormat="1" ht="31.9" hidden="1" customHeight="1" x14ac:dyDescent="0.25">
      <c r="A703" s="170"/>
      <c r="B703" s="763"/>
      <c r="C703" s="764"/>
      <c r="D703" s="765"/>
      <c r="E703" s="765"/>
      <c r="F703" s="211" t="str">
        <f>IF(B697="Лікар-педіатр",Законод!$E$17,IF(B697="Лікар загальної практики - сімейний лікар",Законод!$E$21,IF(B697="Лікар-терапевт",Законод!$E$25,"х")))</f>
        <v>х</v>
      </c>
      <c r="G703" s="776" t="s">
        <v>158</v>
      </c>
      <c r="H703" s="776"/>
      <c r="I703" s="776"/>
      <c r="J703" s="776"/>
      <c r="K703" s="776"/>
      <c r="L703" s="169">
        <f>IF($B$697="Лікар загальної практики - сімейний лікар",IF(L701&lt;Законод!$C$22,0,(IF(AND(L701&gt;=Законод!$E$22,L701&lt;=Законод!$E$23),L701-Законод!$C$22,IF('01_Доходи'!L701&gt;=Законод!$F$22,Законод!$E$24,0)))),IF($B$697="Лікар-педіатр",IF(L701&lt;Законод!$C$18,0,(IF(AND(L701&gt;=Законод!$E$18,L701&lt;=Законод!$E$19),L701-Законод!$C$18,IF('01_Доходи'!L701&gt;=Законод!$F$18,Законод!$E$20,0)))),IF($B$697="Лікар-терапевт",IF(L701&lt;Законод!$C$26,0,(IF(AND(L701&gt;=Законод!$E$26,L701&lt;=Законод!$E$27),L701-Законод!$C$26,IF('01_Доходи'!L701&gt;=Законод!$F$26,Законод!$E$28,0)))),0)))</f>
        <v>0</v>
      </c>
      <c r="M703" s="767"/>
      <c r="N703" s="776" t="s">
        <v>158</v>
      </c>
      <c r="O703" s="776"/>
      <c r="P703" s="776"/>
      <c r="Q703" s="776"/>
      <c r="R703" s="776"/>
      <c r="S703" s="169">
        <f>IF($B$697="Лікар загальної практики - сімейний лікар",IF(S701&lt;Законод!$C$22,0,(IF(AND(S701&gt;=Законод!$E$22,S701&lt;=Законод!$E$23),S701-Законод!$C$22,IF('01_Доходи'!S701&gt;=Законод!$F$22,Законод!$E$24,0)))),IF($B$697="Лікар-педіатр",IF(S701&lt;Законод!$C$18,0,(IF(AND(S701&gt;=Законод!$E$18,S701&lt;=Законод!$E$19),S701-Законод!$C$18,IF('01_Доходи'!S701&gt;=Законод!$F$18,Законод!$E$20,0)))),IF($B$697="Лікар-терапевт",IF(S701&lt;Законод!$C$26,0,(IF(AND(S701&gt;=Законод!$E$26,S701&lt;=Законод!$E$27),S701-Законод!$C$26,IF('01_Доходи'!S701&gt;=Законод!$F$26,Законод!$E$28,0)))),0)))</f>
        <v>0</v>
      </c>
      <c r="T703" s="767"/>
      <c r="U703" s="776" t="s">
        <v>158</v>
      </c>
      <c r="V703" s="776"/>
      <c r="W703" s="776"/>
      <c r="X703" s="776"/>
      <c r="Y703" s="776"/>
      <c r="Z703" s="169">
        <f>IF($B$697="Лікар загальної практики - сімейний лікар",IF(Z701&lt;Законод!$C$22,0,(IF(AND(Z701&gt;=Законод!$E$22,Z701&lt;=Законод!$E$23),Z701-Законод!$C$22,IF('01_Доходи'!Z701&gt;=Законод!$F$22,Законод!$E$24,0)))),IF($B$697="Лікар-педіатр",IF(Z701&lt;Законод!$C$18,0,(IF(AND(Z701&gt;=Законод!$E$18,Z701&lt;=Законод!$E$19),Z701-Законод!$C$18,IF('01_Доходи'!Z701&gt;=Законод!$F$18,Законод!$E$20,0)))),IF($B$697="Лікар-терапевт",IF(Z701&lt;Законод!$C$26,0,(IF(AND(Z701&gt;=Законод!$E$26,Z701&lt;=Законод!$E$27),Z701-Законод!$C$26,IF('01_Доходи'!Z701&gt;=Законод!$F$26,Законод!$E$28,0)))),0)))</f>
        <v>0</v>
      </c>
      <c r="AA703" s="767"/>
      <c r="AB703" s="776" t="s">
        <v>158</v>
      </c>
      <c r="AC703" s="776"/>
      <c r="AD703" s="776"/>
      <c r="AE703" s="776"/>
      <c r="AF703" s="776"/>
      <c r="AG703" s="169">
        <f>IF($B$697="Лікар загальної практики - сімейний лікар",IF(AG701&lt;Законод!$C$22,0,(IF(AND(AG701&gt;=Законод!$E$22,AG701&lt;=Законод!$E$23),AG701-Законод!$C$22,IF('01_Доходи'!AG701&gt;=Законод!$F$22,Законод!$E$24,0)))),IF($B$697="Лікар-педіатр",IF(AG701&lt;Законод!$C$18,0,(IF(AND(AG701&gt;=Законод!$E$18,AG701&lt;=Законод!$E$19),AG701-Законод!$C$18,IF('01_Доходи'!AG701&gt;=Законод!$F$18,Законод!$E$20,0)))),IF($B$697="Лікар-терапевт",IF(AG701&lt;Законод!$C$26,0,(IF(AND(AG701&gt;=Законод!$E$26,AG701&lt;=Законод!$E$27),AG701-Законод!$C$26,IF('01_Доходи'!AG701&gt;=Законод!$F$26,Законод!$E$28,0)))),0)))</f>
        <v>0</v>
      </c>
      <c r="AH703" s="767"/>
      <c r="AI703" s="174"/>
      <c r="AJ703" s="771"/>
      <c r="AK703" s="774"/>
      <c r="AL703" s="774"/>
      <c r="AM703" s="757" t="s">
        <v>187</v>
      </c>
      <c r="AN703" s="183">
        <f>IF(B697="Лікар загальної практики - сімейний лікар",L703*Законод!$C$9/4*Законод!$E$16,IF(B697="Лікар-педіатр",L703*Законод!$C$9/4*Законод!$E$16,IF(B697="Лікар-терапевт",L703*Законод!$C$9/4*Законод!$E$16,0)))</f>
        <v>0</v>
      </c>
      <c r="AO703" s="183">
        <f>IF(B697="Лікар загальної практики - сімейний лікар",S703*Законод!$C$9/4*Законод!$E$16,IF(B697="Лікар-педіатр",S703*Законод!$C$9/4*Законод!$E$16,IF(B697="Лікар-терапевт",S703*Законод!$C$9/4*Законод!$E$16,0)))</f>
        <v>0</v>
      </c>
      <c r="AP703" s="183">
        <f>IF(B697="Лікар загальної практики - сімейний лікар",Z703*Законод!$C$9/4*Законод!$E$16,IF(B697="Лікар-педіатр",Z703*Законод!$C$9/4*Законод!$E$16,IF(B697="Лікар-терапевт",Z703*Законод!$C$9/4*Законод!$E$16,0)))</f>
        <v>0</v>
      </c>
      <c r="AQ703" s="183">
        <f>IF(B697="Лікар загальної практики - сімейний лікар",AG703*Законод!$C$9/4*Законод!$E$16,IF(B697="Лікар-педіатр",AG703*Законод!$C$9/4*Законод!$E$16,IF(B697="Лікар-терапевт",AG703*Законод!$C$9/4*Законод!$E$16,0)))</f>
        <v>0</v>
      </c>
      <c r="AR703" s="184">
        <f>SUM(AN703:AQ703)</f>
        <v>0</v>
      </c>
    </row>
    <row r="704" spans="1:44" s="52" customFormat="1" ht="31.9" hidden="1" customHeight="1" x14ac:dyDescent="0.25">
      <c r="A704" s="170"/>
      <c r="B704" s="763"/>
      <c r="C704" s="764"/>
      <c r="D704" s="765"/>
      <c r="E704" s="765"/>
      <c r="F704" s="211" t="str">
        <f>IF(B697="Лікар-педіатр",Законод!$F$17,IF(B697="Лікар загальної практики - сімейний лікар",Законод!$F$21,IF(B697="Лікар-терапевт",Законод!$F$25,"х")))</f>
        <v>х</v>
      </c>
      <c r="G704" s="776" t="s">
        <v>158</v>
      </c>
      <c r="H704" s="776"/>
      <c r="I704" s="776"/>
      <c r="J704" s="776"/>
      <c r="K704" s="776"/>
      <c r="L704" s="169">
        <f>IF($B$697="Лікар загальної практики - сімейний лікар",IF(L701&lt;Законод!$C$22,0,(IF(AND(L701&gt;=Законод!$F$22,L701&lt;=Законод!$F$23),L701-Законод!$E$23,IF('01_Доходи'!L701&gt;=Законод!$G$22,Законод!$F$24,0)))),IF($B$697="Лікар-педіатр",IF(L701&lt;Законод!$C$18,0,(IF(AND(L701&gt;=Законод!$F$18,L701&lt;=Законод!$F$19),L701-Законод!$E$19,IF('01_Доходи'!L701&gt;=Законод!$G$18,Законод!$F$20,0)))),IF($B$697="Лікар-терапевт",IF(L701&lt;Законод!$C$26,0,(IF(AND(L701&gt;=Законод!$F$26,L701&lt;=Законод!$F$27),L701-Законод!$E$27,IF('01_Доходи'!L701&gt;=Законод!$G$26,Законод!$F$28,0)))),0)))</f>
        <v>0</v>
      </c>
      <c r="M704" s="767"/>
      <c r="N704" s="776" t="s">
        <v>158</v>
      </c>
      <c r="O704" s="776"/>
      <c r="P704" s="776"/>
      <c r="Q704" s="776"/>
      <c r="R704" s="776"/>
      <c r="S704" s="169">
        <f>IF($B$697="Лікар загальної практики - сімейний лікар",IF(S701&lt;Законод!$C$22,0,(IF(AND(S701&gt;=Законод!$F$22,S701&lt;=Законод!$F$23),S701-Законод!$E$23,IF('01_Доходи'!S701&gt;=Законод!$G$22,Законод!$F$24,0)))),IF($B$697="Лікар-педіатр",IF(S701&lt;Законод!$C$18,0,(IF(AND(S701&gt;=Законод!$F$18,S701&lt;=Законод!$F$19),S701-Законод!$E$19,IF('01_Доходи'!S701&gt;=Законод!$G$18,Законод!$F$20,0)))),IF($B$697="Лікар-терапевт",IF(S701&lt;Законод!$C$26,0,(IF(AND(S701&gt;=Законод!$F$26,S701&lt;=Законод!$F$27),S701-Законод!$E$27,IF('01_Доходи'!S701&gt;=Законод!$G$26,Законод!$F$28,0)))),0)))</f>
        <v>0</v>
      </c>
      <c r="T704" s="767"/>
      <c r="U704" s="776" t="s">
        <v>158</v>
      </c>
      <c r="V704" s="776"/>
      <c r="W704" s="776"/>
      <c r="X704" s="776"/>
      <c r="Y704" s="776"/>
      <c r="Z704" s="169">
        <f>IF($B$697="Лікар загальної практики - сімейний лікар",IF(Z701&lt;Законод!$C$22,0,(IF(AND(Z701&gt;=Законод!$F$22,Z701&lt;=Законод!$F$23),Z701-Законод!$E$23,IF('01_Доходи'!Z701&gt;=Законод!$G$22,Законод!$F$24,0)))),IF($B$697="Лікар-педіатр",IF(Z701&lt;Законод!$C$18,0,(IF(AND(Z701&gt;=Законод!$F$18,Z701&lt;=Законод!$F$19),Z701-Законод!$E$19,IF('01_Доходи'!Z701&gt;=Законод!$G$18,Законод!$F$20,0)))),IF($B$697="Лікар-терапевт",IF(Z701&lt;Законод!$C$26,0,(IF(AND(Z701&gt;=Законод!$F$26,Z701&lt;=Законод!$F$27),Z701-Законод!$E$27,IF('01_Доходи'!Z701&gt;=Законод!$G$26,Законод!$F$28,0)))),0)))</f>
        <v>0</v>
      </c>
      <c r="AA704" s="767"/>
      <c r="AB704" s="776" t="s">
        <v>158</v>
      </c>
      <c r="AC704" s="776"/>
      <c r="AD704" s="776"/>
      <c r="AE704" s="776"/>
      <c r="AF704" s="776"/>
      <c r="AG704" s="169">
        <f>IF($B$697="Лікар загальної практики - сімейний лікар",IF(AG701&lt;Законод!$C$22,0,(IF(AND(AG701&gt;=Законод!$F$22,AG701&lt;=Законод!$F$23),AG701-Законод!$E$23,IF('01_Доходи'!AG701&gt;=Законод!$G$22,Законод!$F$24,0)))),IF($B$697="Лікар-педіатр",IF(AG701&lt;Законод!$C$18,0,(IF(AND(AG701&gt;=Законод!$F$18,AG701&lt;=Законод!$F$19),AG701-Законод!$E$19,IF('01_Доходи'!AG701&gt;=Законод!$G$18,Законод!$F$20,0)))),IF($B$697="Лікар-терапевт",IF(AG701&lt;Законод!$C$26,0,(IF(AND(AG701&gt;=Законод!$F$26,AG701&lt;=Законод!$F$27),AG701-Законод!$E$27,IF('01_Доходи'!AG701&gt;=Законод!$G$26,Законод!$F$28,0)))),0)))</f>
        <v>0</v>
      </c>
      <c r="AH704" s="767"/>
      <c r="AI704" s="174"/>
      <c r="AJ704" s="771"/>
      <c r="AK704" s="774"/>
      <c r="AL704" s="774"/>
      <c r="AM704" s="758"/>
      <c r="AN704" s="183">
        <f>IF(B697="Лікар загальної практики - сімейний лікар",L704*Законод!$C$9/4*Законод!$F$16,IF(B697="Лікар-педіатр",L704*Законод!$C$9/4*Законод!$F$16,IF(B697="Лікар-терапевт",L704*Законод!$C$9/4*Законод!$F$16,0)))</f>
        <v>0</v>
      </c>
      <c r="AO704" s="183">
        <f>IF(B697="Лікар загальної практики - сімейний лікар",S704*Законод!$C$9/4*Законод!$F$16,IF(B697="Лікар-педіатр",S704*Законод!$C$9/4*Законод!$F$16,IF(B697="Лікар-терапевт",S704*Законод!$C$9/4*Законод!$F$16,0)))</f>
        <v>0</v>
      </c>
      <c r="AP704" s="183">
        <f>IF(B697="Лікар загальної практики - сімейний лікар",Z704*Законод!$C$9/4*Законод!$F$16,IF(B697="Лікар-педіатр",Z704*Законод!$C$9/4*Законод!$F$16,IF(B697="Лікар-терапевт",Z704*Законод!$C$9/4*Законод!$F$16,0)))</f>
        <v>0</v>
      </c>
      <c r="AQ704" s="183">
        <f>IF(B697="Лікар загальної практики - сімейний лікар",AG704*Законод!$C$9/4*Законод!$F$16,IF(B697="Лікар-педіатр",AG704*Законод!$C$9/4*Законод!$F$16,IF(B697="Лікар-терапевт",AG704*Законод!$C$9/4*Законод!$F$16,0)))</f>
        <v>0</v>
      </c>
      <c r="AR704" s="184">
        <f>SUM(AN704:AQ704)</f>
        <v>0</v>
      </c>
    </row>
    <row r="705" spans="1:44" s="52" customFormat="1" ht="31.9" hidden="1" customHeight="1" x14ac:dyDescent="0.25">
      <c r="A705" s="170"/>
      <c r="B705" s="763"/>
      <c r="C705" s="764"/>
      <c r="D705" s="765"/>
      <c r="E705" s="765"/>
      <c r="F705" s="211" t="str">
        <f>IF(B697="Лікар-педіатр",Законод!$G$17,IF(B697="Лікар загальної практики - сімейний лікар",Законод!$G$21,IF(B697="Лікар-терапевт",Законод!$G$25,"х")))</f>
        <v>х</v>
      </c>
      <c r="G705" s="776" t="s">
        <v>158</v>
      </c>
      <c r="H705" s="776"/>
      <c r="I705" s="776"/>
      <c r="J705" s="776"/>
      <c r="K705" s="776"/>
      <c r="L705" s="169">
        <f>IF($B$697="Лікар загальної практики - сімейний лікар",IF(L701&lt;Законод!$C$22,0,(IF(AND(L701&gt;=Законод!$G$22,L701&lt;=Законод!$G$23),L701-Законод!$F$23,IF('01_Доходи'!L701&gt;=Законод!$H$22,Законод!$G$24,0)))),IF($B$697="Лікар-педіатр",IF(L701&lt;Законод!$C$18,0,(IF(AND(L701&gt;=Законод!$G$18,L701&lt;=Законод!$G$19),L701-Законод!$F$19,IF('01_Доходи'!L701&gt;=Законод!$H$18,Законод!$G$20,0)))),IF($B$697="Лікар-терапевт",IF(L701&lt;Законод!$C$26,0,(IF(AND(L701&gt;=Законод!$G$26,L701&lt;=Законод!$G$27),L701-Законод!$F$27,IF('01_Доходи'!L701&gt;=Законод!$H$26,Законод!$G$28,0)))),0)))</f>
        <v>0</v>
      </c>
      <c r="M705" s="767"/>
      <c r="N705" s="776" t="s">
        <v>158</v>
      </c>
      <c r="O705" s="776"/>
      <c r="P705" s="776"/>
      <c r="Q705" s="776"/>
      <c r="R705" s="776"/>
      <c r="S705" s="169">
        <f>IF($B$697="Лікар загальної практики - сімейний лікар",IF(S701&lt;Законод!$C$22,0,(IF(AND(S701&gt;=Законод!$G$22,S701&lt;=Законод!$G$23),S701-Законод!$F$23,IF('01_Доходи'!S701&gt;=Законод!$H$22,Законод!$G$24,0)))),IF($B$697="Лікар-педіатр",IF(S701&lt;Законод!$C$18,0,(IF(AND(S701&gt;=Законод!$G$18,S701&lt;=Законод!$G$19),S701-Законод!$F$19,IF('01_Доходи'!S701&gt;=Законод!$H$18,Законод!$G$20,0)))),IF($B$697="Лікар-терапевт",IF(S701&lt;Законод!$C$26,0,(IF(AND(S701&gt;=Законод!$G$26,S701&lt;=Законод!$G$27),S701-Законод!$F$27,IF('01_Доходи'!S701&gt;=Законод!$H$26,Законод!$G$28,0)))),0)))</f>
        <v>0</v>
      </c>
      <c r="T705" s="767"/>
      <c r="U705" s="776" t="s">
        <v>158</v>
      </c>
      <c r="V705" s="776"/>
      <c r="W705" s="776"/>
      <c r="X705" s="776"/>
      <c r="Y705" s="776"/>
      <c r="Z705" s="169">
        <f>IF($B$697="Лікар загальної практики - сімейний лікар",IF(Z701&lt;Законод!$C$22,0,(IF(AND(Z701&gt;=Законод!$G$22,Z701&lt;=Законод!$G$23),Z701-Законод!$F$23,IF('01_Доходи'!Z701&gt;=Законод!$H$22,Законод!$G$24,0)))),IF($B$697="Лікар-педіатр",IF(Z701&lt;Законод!$C$18,0,(IF(AND(Z701&gt;=Законод!$G$18,Z701&lt;=Законод!$G$19),Z701-Законод!$F$19,IF('01_Доходи'!Z701&gt;=Законод!$H$18,Законод!$G$20,0)))),IF($B$697="Лікар-терапевт",IF(Z701&lt;Законод!$C$26,0,(IF(AND(Z701&gt;=Законод!$G$26,Z701&lt;=Законод!$G$27),Z701-Законод!$F$27,IF('01_Доходи'!Z701&gt;=Законод!$H$26,Законод!$G$28,0)))),0)))</f>
        <v>0</v>
      </c>
      <c r="AA705" s="767"/>
      <c r="AB705" s="776" t="s">
        <v>158</v>
      </c>
      <c r="AC705" s="776"/>
      <c r="AD705" s="776"/>
      <c r="AE705" s="776"/>
      <c r="AF705" s="776"/>
      <c r="AG705" s="169">
        <f>IF($B$697="Лікар загальної практики - сімейний лікар",IF(AG701&lt;Законод!$C$22,0,(IF(AND(AG701&gt;=Законод!$G$22,AG701&lt;=Законод!$G$23),AG701-Законод!$F$23,IF('01_Доходи'!AG701&gt;=Законод!$H$22,Законод!$G$24,0)))),IF($B$697="Лікар-педіатр",IF(AG701&lt;Законод!$C$18,0,(IF(AND(AG701&gt;=Законод!$G$18,AG701&lt;=Законод!$G$19),AG701-Законод!$F$19,IF('01_Доходи'!AG701&gt;=Законод!$H$18,Законод!$G$20,0)))),IF($B$697="Лікар-терапевт",IF(AG701&lt;Законод!$C$26,0,(IF(AND(AG701&gt;=Законод!$G$26,AG701&lt;=Законод!$G$27),AG701-Законод!$F$27,IF('01_Доходи'!AG701&gt;=Законод!$H$26,Законод!$G$28,0)))),0)))</f>
        <v>0</v>
      </c>
      <c r="AH705" s="767"/>
      <c r="AI705" s="174"/>
      <c r="AJ705" s="771"/>
      <c r="AK705" s="774"/>
      <c r="AL705" s="774"/>
      <c r="AM705" s="758"/>
      <c r="AN705" s="183">
        <f>IF(B697="Лікар загальної практики - сімейний лікар",L705*Законод!$C$9/4*Законод!$G$16,IF(B697="Лікар-педіатр",L705*Законод!$C$9/4*Законод!$G$16,IF(B697="Лікар-терапевт",L705*Законод!$C$9/4*Законод!$G$16,0)))</f>
        <v>0</v>
      </c>
      <c r="AO705" s="183">
        <f>IF(B697="Лікар загальної практики - сімейний лікар",S705*Законод!$C$9/4*Законод!$G$16,IF(B697="Лікар-педіатр",S705*Законод!$C$9/4*Законод!$G$16,IF(B697="Лікар-терапевт",S705*Законод!$C$9/4*Законод!$G$16,0)))</f>
        <v>0</v>
      </c>
      <c r="AP705" s="183">
        <f>IF(B697="Лікар загальної практики - сімейний лікар",Z705*Законод!$C$9/4*Законод!$G$16,IF(B697="Лікар-педіатр",Z705*Законод!$C$9/4*Законод!$G$16,IF(B697="Лікар-терапевт",Z705*Законод!$C$9/4*Законод!$G$16,0)))</f>
        <v>0</v>
      </c>
      <c r="AQ705" s="183">
        <f>IF(B697="Лікар загальної практики - сімейний лікар",AG705*Законод!$C$9/4*Законод!$G$16,IF(B697="Лікар-педіатр",AG705*Законод!$C$9/4*Законод!$G$16,IF(B697="Лікар-терапевт",AG705*Законод!$C$9/4*Законод!$G$16,0)))</f>
        <v>0</v>
      </c>
      <c r="AR705" s="184">
        <f t="shared" ref="AR705" si="130">SUM(AN705:AQ705)</f>
        <v>0</v>
      </c>
    </row>
    <row r="706" spans="1:44" s="52" customFormat="1" ht="31.9" hidden="1" customHeight="1" x14ac:dyDescent="0.25">
      <c r="A706" s="170"/>
      <c r="B706" s="763"/>
      <c r="C706" s="764"/>
      <c r="D706" s="765"/>
      <c r="E706" s="765"/>
      <c r="F706" s="211" t="str">
        <f>IF(B697="Лікар-педіатр",Законод!$H$17,IF(B697="Лікар загальної практики - сімейний лікар",Законод!$H$21,IF(B697="Лікар-терапевт",Законод!$H$25,"х")))</f>
        <v>х</v>
      </c>
      <c r="G706" s="776" t="s">
        <v>158</v>
      </c>
      <c r="H706" s="776"/>
      <c r="I706" s="776"/>
      <c r="J706" s="776"/>
      <c r="K706" s="776"/>
      <c r="L706" s="169">
        <f>IF($B$697="Лікар загальної практики - сімейний лікар",IF(L701&lt;Законод!$C$22,0,(IF(AND(L701&gt;=Законод!$H$22,L701&lt;=Законод!$H$23),L701-Законод!$G$23,IF('01_Доходи'!L701&gt;=Законод!$I$22,Законод!$H$24,0)))),IF($B$697="Лікар-педіатр",IF(L701&lt;Законод!$C$18,0,(IF(AND(L701&gt;=Законод!$H$18,L701&lt;=Законод!$H$19),L701-Законод!$G$19,IF('01_Доходи'!L701&gt;=Законод!$I$18,Законод!$H$20,0)))),IF($B$697="Лікар-терапевт",IF(L701&lt;Законод!$C$26,0,(IF(AND(L701&gt;=Законод!$H$26,L701&lt;=Законод!$H$27),L701-Законод!$G$27,IF(L701&gt;=Законод!$I$26,Законод!$H$28,0)))),0)))</f>
        <v>0</v>
      </c>
      <c r="M706" s="767"/>
      <c r="N706" s="776" t="s">
        <v>158</v>
      </c>
      <c r="O706" s="776"/>
      <c r="P706" s="776"/>
      <c r="Q706" s="776"/>
      <c r="R706" s="776"/>
      <c r="S706" s="169">
        <f>IF($B$697="Лікар загальної практики - сімейний лікар",IF(S701&lt;Законод!$C$22,0,(IF(AND(S701&gt;=Законод!$H$22,S701&lt;=Законод!$H$23),S701-Законод!$G$23,IF('01_Доходи'!S701&gt;=Законод!$I$22,Законод!$H$24,0)))),IF($B$697="Лікар-педіатр",IF(S701&lt;Законод!$C$18,0,(IF(AND(S701&gt;=Законод!$H$18,S701&lt;=Законод!$H$19),S701-Законод!$G$19,IF('01_Доходи'!S701&gt;=Законод!$I$18,Законод!$H$20,0)))),IF($B$697="Лікар-терапевт",IF(S701&lt;Законод!$C$26,0,(IF(AND(S701&gt;=Законод!$H$26,S701&lt;=Законод!$H$27),S701-Законод!$G$27,IF(S701&gt;=Законод!$I$26,Законод!$H$28,0)))),0)))</f>
        <v>0</v>
      </c>
      <c r="T706" s="767"/>
      <c r="U706" s="776" t="s">
        <v>158</v>
      </c>
      <c r="V706" s="776"/>
      <c r="W706" s="776"/>
      <c r="X706" s="776"/>
      <c r="Y706" s="776"/>
      <c r="Z706" s="169">
        <f>IF($B$697="Лікар загальної практики - сімейний лікар",IF(Z701&lt;Законод!$C$22,0,(IF(AND(Z701&gt;=Законод!$H$22,Z701&lt;=Законод!$H$23),Z701-Законод!$G$23,IF('01_Доходи'!Z701&gt;=Законод!$I$22,Законод!$H$24,0)))),IF($B$697="Лікар-педіатр",IF(Z701&lt;Законод!$C$18,0,(IF(AND(Z701&gt;=Законод!$H$18,Z701&lt;=Законод!$H$19),Z701-Законод!$G$19,IF('01_Доходи'!Z701&gt;=Законод!$I$18,Законод!$H$20,0)))),IF($B$697="Лікар-терапевт",IF(Z701&lt;Законод!$C$26,0,(IF(AND(Z701&gt;=Законод!$H$26,Z701&lt;=Законод!$H$27),Z701-Законод!$G$27,IF(Z701&gt;=Законод!$I$26,Законод!$H$28,0)))),0)))</f>
        <v>0</v>
      </c>
      <c r="AA706" s="767"/>
      <c r="AB706" s="776" t="s">
        <v>158</v>
      </c>
      <c r="AC706" s="776"/>
      <c r="AD706" s="776"/>
      <c r="AE706" s="776"/>
      <c r="AF706" s="776"/>
      <c r="AG706" s="169">
        <f>IF($B$697="Лікар загальної практики - сімейний лікар",IF(AG701&lt;Законод!$C$22,0,(IF(AND(AG701&gt;=Законод!$H$22,AG701&lt;=Законод!$H$23),AG701-Законод!$G$23,IF('01_Доходи'!AG701&gt;=Законод!$I$22,Законод!$H$24,0)))),IF($B$697="Лікар-педіатр",IF(AG701&lt;Законод!$C$18,0,(IF(AND(AG701&gt;=Законод!$H$18,AG701&lt;=Законод!$H$19),AG701-Законод!$G$19,IF('01_Доходи'!AG701&gt;=Законод!$I$18,Законод!$H$20,0)))),IF($B$697="Лікар-терапевт",IF(AG701&lt;Законод!$C$26,0,(IF(AND(AG701&gt;=Законод!$H$26,AG701&lt;=Законод!$H$27),AG701-Законод!$G$27,IF(AG701&gt;=Законод!$I$26,Законод!$H$28,0)))),0)))</f>
        <v>0</v>
      </c>
      <c r="AH706" s="767"/>
      <c r="AI706" s="174"/>
      <c r="AJ706" s="771"/>
      <c r="AK706" s="774"/>
      <c r="AL706" s="774"/>
      <c r="AM706" s="758"/>
      <c r="AN706" s="183">
        <f>IF(B697="Лікар загальної практики - сімейний лікар",L706*Законод!$C$9/4*Законод!$H$16,IF(B697="Лікар-педіатр",L706*Законод!$C$9/4*Законод!$H$16,IF(B697="Лікар-терапевт",L706*Законод!$C$9/4*Законод!$H$16,0)))</f>
        <v>0</v>
      </c>
      <c r="AO706" s="183">
        <f>IF(B697="Лікар загальної практики - сімейний лікар",S706*Законод!$C$9/4*Законод!$H$16,IF(B697="Лікар-педіатр",S706*Законод!$C$9/4*Законод!$H$16,IF(B697="Лікар-терапевт",S706*Законод!$C$9/4*Законод!$H$16,0)))</f>
        <v>0</v>
      </c>
      <c r="AP706" s="183">
        <f>IF(B697="Лікар загальної практики - сімейний лікар",Z706*Законод!$C$9/4*Законод!$H$16,IF(B697="Лікар-педіатр",Z706*Законод!$C$9/4*Законод!$H$16,IF(B697="Лікар-терапевт",Z706*Законод!$C$9/4*Законод!$H$16,0)))</f>
        <v>0</v>
      </c>
      <c r="AQ706" s="183">
        <f>IF(B697="Лікар загальної практики - сімейний лікар",AG706*Законод!$C$9/4*Законод!$H$16,IF(B697="Лікар-педіатр",AG706*Законод!$C$9/4*Законод!$H$16,IF(B697="Лікар-терапевт",AG706*Законод!$C$9/4*Законод!$H$16,0)))</f>
        <v>0</v>
      </c>
      <c r="AR706" s="184">
        <f>SUM(AN706:AQ706)</f>
        <v>0</v>
      </c>
    </row>
    <row r="707" spans="1:44" s="52" customFormat="1" ht="31.9" hidden="1" customHeight="1" x14ac:dyDescent="0.25">
      <c r="A707" s="170"/>
      <c r="B707" s="763"/>
      <c r="C707" s="764"/>
      <c r="D707" s="765"/>
      <c r="E707" s="765"/>
      <c r="F707" s="211" t="str">
        <f>IF(B697="Лікар-педіатр",Законод!$I$17,IF(B697="Лікар загальної практики - сімейний лікар",Законод!$I$21,IF(B697="Лікар-терапевт",Законод!$I$25,"х")))</f>
        <v>х</v>
      </c>
      <c r="G707" s="776" t="s">
        <v>158</v>
      </c>
      <c r="H707" s="776"/>
      <c r="I707" s="776"/>
      <c r="J707" s="776"/>
      <c r="K707" s="776"/>
      <c r="L707" s="169">
        <f>IF($B$697="Лікар загальної практики - сімейний лікар",IF(L701&lt;Законод!$C$22,0,(IF(AND(L701&gt;=Законод!$I$22,L701&lt;=Законод!$I$23),L701-Законод!$H$23,IF('01_Доходи'!L701&gt;=Законод!$I$22,Законод!$I$24,0)))),IF($B$697="Лікар-педіатр",IF(L701&lt;Законод!$C$18,0,(IF(AND(L701&gt;=Законод!$I$18,L701&lt;=Законод!$I$19),L701-Законод!$H$19,IF('01_Доходи'!L701&gt;=Законод!$I$18,Законод!$H$20,0)))),IF($B$697="Лікар-терапевт",IF(L701&lt;Законод!$C$26,0,(IF(AND(L701&gt;=Законод!$I$26,L701&lt;=Законод!$I$27),L701-Законод!$H$27,IF('01_Доходи'!L701&gt;=Законод!$I$26,Законод!$H$28,0)))),0)))</f>
        <v>0</v>
      </c>
      <c r="M707" s="767"/>
      <c r="N707" s="776" t="s">
        <v>158</v>
      </c>
      <c r="O707" s="776"/>
      <c r="P707" s="776"/>
      <c r="Q707" s="776"/>
      <c r="R707" s="776"/>
      <c r="S707" s="169">
        <f>IF($B$697="Лікар загальної практики - сімейний лікар",IF(S701&lt;Законод!$C$22,0,(IF(AND(S701&gt;=Законод!$I$22,S701&lt;=Законод!$I$23),S701-Законод!$H$23,IF('01_Доходи'!S701&gt;=Законод!$I$22,Законод!$I$24,0)))),IF($B$697="Лікар-педіатр",IF(S701&lt;Законод!$C$18,0,(IF(AND(S701&gt;=Законод!$I$18,S701&lt;=Законод!$I$19),S701-Законод!$H$19,IF('01_Доходи'!S701&gt;=Законод!$I$18,Законод!$H$20,0)))),IF($B$697="Лікар-терапевт",IF(S701&lt;Законод!$C$26,0,(IF(AND(S701&gt;=Законод!$I$26,S701&lt;=Законод!$I$27),S701-Законод!$H$27,IF('01_Доходи'!S701&gt;=Законод!$I$26,Законод!$H$28,0)))),0)))</f>
        <v>0</v>
      </c>
      <c r="T707" s="767"/>
      <c r="U707" s="776" t="s">
        <v>158</v>
      </c>
      <c r="V707" s="776"/>
      <c r="W707" s="776"/>
      <c r="X707" s="776"/>
      <c r="Y707" s="776"/>
      <c r="Z707" s="169">
        <f>IF($B$697="Лікар загальної практики - сімейний лікар",IF(Z701&lt;Законод!$C$22,0,(IF(AND(Z701&gt;=Законод!$I$22,Z701&lt;=Законод!$I$23),Z701-Законод!$H$23,IF('01_Доходи'!Z701&gt;=Законод!$I$22,Законод!$I$24,0)))),IF($B$697="Лікар-педіатр",IF(Z701&lt;Законод!$C$18,0,(IF(AND(Z701&gt;=Законод!$I$18,Z701&lt;=Законод!$I$19),Z701-Законод!$H$19,IF('01_Доходи'!Z701&gt;=Законод!$I$18,Законод!$H$20,0)))),IF($B$697="Лікар-терапевт",IF(Z701&lt;Законод!$C$26,0,(IF(AND(Z701&gt;=Законод!$I$26,Z701&lt;=Законод!$I$27),Z701-Законод!$H$27,IF('01_Доходи'!Z701&gt;=Законод!$I$26,Законод!$H$28,0)))),0)))</f>
        <v>0</v>
      </c>
      <c r="AA707" s="767"/>
      <c r="AB707" s="776" t="s">
        <v>158</v>
      </c>
      <c r="AC707" s="776"/>
      <c r="AD707" s="776"/>
      <c r="AE707" s="776"/>
      <c r="AF707" s="776"/>
      <c r="AG707" s="169">
        <f>IF($B$697="Лікар загальної практики - сімейний лікар",IF(AG701&lt;Законод!$C$22,0,(IF(AND(AG701&gt;=Законод!$I$22,AG701&lt;=Законод!$I$23),AG701-Законод!$H$23,IF('01_Доходи'!AG701&gt;=Законод!$I$22,Законод!$I$24,0)))),IF($B$697="Лікар-педіатр",IF(AG701&lt;Законод!$C$18,0,(IF(AND(AG701&gt;=Законод!$I$18,AG701&lt;=Законод!$I$19),AG701-Законод!$H$19,IF('01_Доходи'!AG701&gt;=Законод!$I$18,Законод!$H$20,0)))),IF($B$697="Лікар-терапевт",IF(AG701&lt;Законод!$C$26,0,(IF(AND(AG701&gt;=Законод!$I$26,AG701&lt;=Законод!$I$27),AG701-Законод!$H$27,IF('01_Доходи'!AG701&gt;=Законод!$I$26,Законод!$H$28,0)))),0)))</f>
        <v>0</v>
      </c>
      <c r="AH707" s="767"/>
      <c r="AI707" s="174"/>
      <c r="AJ707" s="771"/>
      <c r="AK707" s="774"/>
      <c r="AL707" s="774"/>
      <c r="AM707" s="758"/>
      <c r="AN707" s="183">
        <f>IF(B697="Лікар загальної практики - сімейний лікар",L707*Законод!$C$9/4*Законод!$I$16,IF(B697="Лікар-педіатр",L707*Законод!$C$9/4*Законод!$I$16,IF(B697="Лікар-терапевт",L707*Законод!$C$9/4*Законод!$I$16,0)))</f>
        <v>0</v>
      </c>
      <c r="AO707" s="183">
        <f>IF(B697="Лікар загальної практики - сімейний лікар",S707*Законод!$C$9/4*Законод!$I$16,IF(B697="Лікар-педіатр",S707*Законод!$C$9/4*Законод!$I$16,IF(B697="Лікар-терапевт",S707*Законод!$C$9/4*Законод!$I$16,0)))</f>
        <v>0</v>
      </c>
      <c r="AP707" s="183">
        <f>IF(B697="Лікар загальної практики - сімейний лікар",Z707*Законод!$C$9/4*Законод!$I$16,IF(B697="Лікар-педіатр",Z707*Законод!$C$9/4*Законод!$I$16,IF(B697="Лікар-терапевт",Z707*Законод!$C$9/4*Законод!$I$16,0)))</f>
        <v>0</v>
      </c>
      <c r="AQ707" s="183">
        <f>IF(B697="Лікар загальної практики - сімейний лікар",AG707*Законод!$C$9/4*Законод!$I$16,IF(B697="Лікар-педіатр",AG707*Законод!$C$9/4*Законод!$I$16,IF(B697="Лікар-терапевт",AG707*Законод!$C$9/4*Законод!$I$16,0)))</f>
        <v>0</v>
      </c>
      <c r="AR707" s="184">
        <f>SUM(AN707:AQ707)</f>
        <v>0</v>
      </c>
    </row>
    <row r="708" spans="1:44" s="191" customFormat="1" ht="31.9" hidden="1" customHeight="1" thickBot="1" x14ac:dyDescent="0.3">
      <c r="A708" s="186"/>
      <c r="B708" s="763"/>
      <c r="C708" s="764"/>
      <c r="D708" s="765"/>
      <c r="E708" s="765"/>
      <c r="F708" s="212" t="str">
        <f>IF(B697="Лікар-педіатр",Законод!$J$17,IF(B697="Лікар загальної практики - сімейний лікар",Законод!$J$21,IF(B697="Лікар-терапевт",Законод!$J$25,"х")))</f>
        <v>х</v>
      </c>
      <c r="G708" s="777" t="s">
        <v>158</v>
      </c>
      <c r="H708" s="777"/>
      <c r="I708" s="777"/>
      <c r="J708" s="777"/>
      <c r="K708" s="777"/>
      <c r="L708" s="169">
        <f>IF($B$697="Лікар загальної практики - сімейний лікар",IF(L701&gt;=Законод!$J$22,'01_Доходи'!L701-('01_Доходи'!L702+'01_Доходи'!L703+'01_Доходи'!L704+'01_Доходи'!L705+'01_Доходи'!L706+'01_Доходи'!L707),0),IF($B$697="Лікар-педіатр",IF(L701&gt;=Законод!$J$18,'01_Доходи'!L701-('01_Доходи'!L702+'01_Доходи'!L703+'01_Доходи'!L704+'01_Доходи'!L705+'01_Доходи'!L706+'01_Доходи'!L707),0),IF($B$697="Лікар-терапевт",IF('01_Доходи'!L701&gt;=Законод!$J$26,L701-Законод!$I$27,0),0)))</f>
        <v>0</v>
      </c>
      <c r="M708" s="767"/>
      <c r="N708" s="777" t="s">
        <v>158</v>
      </c>
      <c r="O708" s="777"/>
      <c r="P708" s="777"/>
      <c r="Q708" s="777"/>
      <c r="R708" s="777"/>
      <c r="S708" s="169">
        <f>IF($B$697="Лікар загальної практики - сімейний лікар",IF(S701&gt;=Законод!$J$22,'01_Доходи'!S701-('01_Доходи'!S702+'01_Доходи'!S703+'01_Доходи'!S704+'01_Доходи'!S705+'01_Доходи'!S706+'01_Доходи'!S707),0),IF($B$697="Лікар-педіатр",IF(S701&gt;=Законод!$J$18,'01_Доходи'!S701-('01_Доходи'!S702+'01_Доходи'!S703+'01_Доходи'!S704+'01_Доходи'!S705+'01_Доходи'!S706+'01_Доходи'!S707),0),IF($B$697="Лікар-терапевт",IF('01_Доходи'!S701&gt;=Законод!$J$26,S701-Законод!$I$27,0),0)))</f>
        <v>0</v>
      </c>
      <c r="T708" s="767"/>
      <c r="U708" s="777" t="s">
        <v>158</v>
      </c>
      <c r="V708" s="777"/>
      <c r="W708" s="777"/>
      <c r="X708" s="777"/>
      <c r="Y708" s="777"/>
      <c r="Z708" s="169">
        <f>IF($B$697="Лікар загальної практики - сімейний лікар",IF(Z701&gt;=Законод!$J$22,'01_Доходи'!Z701-('01_Доходи'!Z702+'01_Доходи'!Z703+'01_Доходи'!Z704+'01_Доходи'!Z705+'01_Доходи'!Z706+'01_Доходи'!Z707),0),IF($B$697="Лікар-педіатр",IF(Z701&gt;=Законод!$J$18,'01_Доходи'!Z701-('01_Доходи'!Z702+'01_Доходи'!Z703+'01_Доходи'!Z704+'01_Доходи'!Z705+'01_Доходи'!Z706+'01_Доходи'!Z707),0),IF($B$697="Лікар-терапевт",IF('01_Доходи'!Z701&gt;=Законод!$J$26,Z701-Законод!$I$27,0),0)))</f>
        <v>0</v>
      </c>
      <c r="AA708" s="767"/>
      <c r="AB708" s="777" t="s">
        <v>158</v>
      </c>
      <c r="AC708" s="777"/>
      <c r="AD708" s="777"/>
      <c r="AE708" s="777"/>
      <c r="AF708" s="777"/>
      <c r="AG708" s="169">
        <f>IF($B$697="Лікар загальної практики - сімейний лікар",IF(AG701&gt;=Законод!$J$22,'01_Доходи'!AG701-('01_Доходи'!AG702+'01_Доходи'!AG703+'01_Доходи'!AG704+'01_Доходи'!AG705+'01_Доходи'!AG706+'01_Доходи'!AG707),0),IF($B$697="Лікар-педіатр",IF(AG701&gt;=Законод!$J$18,'01_Доходи'!AG701-('01_Доходи'!AG702+'01_Доходи'!AG703+'01_Доходи'!AG704+'01_Доходи'!AG705+'01_Доходи'!AG706+'01_Доходи'!AG707),0),IF($B$697="Лікар-терапевт",IF('01_Доходи'!AG701&gt;=Законод!$J$26,AG701-Законод!$I$27,0),0)))</f>
        <v>0</v>
      </c>
      <c r="AH708" s="767"/>
      <c r="AI708" s="188"/>
      <c r="AJ708" s="772"/>
      <c r="AK708" s="775"/>
      <c r="AL708" s="775"/>
      <c r="AM708" s="759"/>
      <c r="AN708" s="189">
        <f>IF(B697="Лікар загальної практики - сімейний лікар",L708*Законод!$C$9/4*Законод!$J$16,IF(B697="Лікар-педіатр",L708*Законод!$C$9/4*Законод!$J$16,IF(B697="Лікар-терапевт",L708*Законод!$C$9/4*Законод!$J$16,0)))</f>
        <v>0</v>
      </c>
      <c r="AO708" s="189">
        <f>IF(B697="Лікар загальної практики - сімейний лікар",S708*Законод!$C$9/4*Законод!$J$16,IF(B697="Лікар-педіатр",S708*Законод!$C$9/4*Законод!$J$16,IF(B697="Лікар-терапевт",S708*Законод!$C$9/4*Законод!$J$16,0)))</f>
        <v>0</v>
      </c>
      <c r="AP708" s="189">
        <f>IF(B697="Лікар загальної практики - сімейний лікар",S708*Законод!$C$9/4*Законод!$J$16,IF(B697="Лікар-педіатр",S708*Законод!$C$9/4*Законод!$J$16,IF(B697="Лікар-терапевт",S708*Законод!$C$9/4*Законод!$J$16,0)))</f>
        <v>0</v>
      </c>
      <c r="AQ708" s="189">
        <f>IF(B697="Лікар загальної практики - сімейний лікар",AG708*Законод!$C$9/4*Законод!$J$16,IF(B697="Лікар-педіатр",AG708*Законод!$C$9/4*Законод!$J$16,IF(B697="Лікар-терапевт",AG708*Законод!$C$9/4*Законод!$J$16,0)))</f>
        <v>0</v>
      </c>
      <c r="AR708" s="190">
        <f t="shared" ref="AR708" si="131">SUM(AN708:AQ708)</f>
        <v>0</v>
      </c>
    </row>
    <row r="709" spans="1:44" s="220" customFormat="1" ht="23.45" hidden="1" customHeight="1" thickBot="1" x14ac:dyDescent="0.3">
      <c r="A709" s="216"/>
      <c r="B709" s="217"/>
      <c r="C709" s="217"/>
      <c r="D709" s="217"/>
      <c r="E709" s="217"/>
      <c r="F709" s="218"/>
      <c r="G709" s="219"/>
      <c r="H709" s="219"/>
      <c r="L709" s="221"/>
      <c r="S709" s="221"/>
      <c r="Z709" s="221"/>
      <c r="AG709" s="221"/>
      <c r="AM709" s="222"/>
      <c r="AR709" s="223"/>
    </row>
    <row r="710" spans="1:44" s="164" customFormat="1" ht="24.6" hidden="1" customHeight="1" x14ac:dyDescent="0.3">
      <c r="A710" s="167">
        <f>A697+1</f>
        <v>53</v>
      </c>
      <c r="B710" s="763"/>
      <c r="C710" s="764"/>
      <c r="D710" s="765"/>
      <c r="E710" s="765"/>
      <c r="F710" s="207" t="s">
        <v>422</v>
      </c>
      <c r="G710" s="169">
        <f>IF($B$710="Лікар-педіатр",G713*L710,IF($B$710="Лікар-терапевт","х",IF($B$710="Лікар загальної практики - сімейний лікар",G713*L710,0)))</f>
        <v>0</v>
      </c>
      <c r="H710" s="169">
        <f>IF($B$710="Лікар-педіатр",H713*L710,IF($B$710="Лікар-терапевт","х",IF($B$710="Лікар загальної практики - сімейний лікар",H713*L710,0)))</f>
        <v>0</v>
      </c>
      <c r="I710" s="169">
        <f>IF($B$710="Лікар-педіатр","x",IF($B$710="Лікар-терапевт",I713*L710,IF($B$710="Лікар загальної практики - сімейний лікар",I713*L710,0)))</f>
        <v>0</v>
      </c>
      <c r="J710" s="169">
        <f>IF($B$710="Лікар-педіатр","x",IF($B$710="Лікар-терапевт",J713*L710,IF($B$710="Лікар загальної практики - сімейний лікар",J713*L710,0)))</f>
        <v>0</v>
      </c>
      <c r="K710" s="169">
        <f>IF($B$710="Лікар-педіатр","x",IF($B$710="Лікар-терапевт",K713*L710,IF($B$710="Лікар загальної практики - сімейний лікар",K713*L710,0)))</f>
        <v>0</v>
      </c>
      <c r="L710" s="542"/>
      <c r="M710" s="767"/>
      <c r="N710" s="169">
        <f>IF($B$710="Лікар-педіатр",N713*S710,IF($B$710="Лікар-терапевт","х",IF($B$710="Лікар загальної практики - сімейний лікар",N713*S710,0)))</f>
        <v>0</v>
      </c>
      <c r="O710" s="169">
        <f>IF($B$710="Лікар-педіатр",O713*S710,IF($B$710="Лікар-терапевт","х",IF($B$710="Лікар загальної практики - сімейний лікар",O713*S710,0)))</f>
        <v>0</v>
      </c>
      <c r="P710" s="169">
        <f>IF($B$710="Лікар-педіатр","x",IF($B$710="Лікар-терапевт",P713*S710,IF($B$710="Лікар загальної практики - сімейний лікар",P713*S710,0)))</f>
        <v>0</v>
      </c>
      <c r="Q710" s="169">
        <f>IF($B$710="Лікар-педіатр","x",IF($B$710="Лікар-терапевт",Q713*S710,IF($B$710="Лікар загальної практики - сімейний лікар",Q713*S710,0)))</f>
        <v>0</v>
      </c>
      <c r="R710" s="169">
        <f>IF($B$710="Лікар-педіатр","x",IF($B$710="Лікар-терапевт",R713*S710,IF($B$710="Лікар загальної практики - сімейний лікар",R713*S710,0)))</f>
        <v>0</v>
      </c>
      <c r="S710" s="542"/>
      <c r="T710" s="767"/>
      <c r="U710" s="169">
        <f>IF($B$710="Лікар-педіатр",U713*Z710,IF($B$710="Лікар-терапевт","х",IF($B$710="Лікар загальної практики - сімейний лікар",U713*Z710,0)))</f>
        <v>0</v>
      </c>
      <c r="V710" s="169">
        <f>IF($B$710="Лікар-педіатр",V713*Z710,IF($B$710="Лікар-терапевт","х",IF($B$710="Лікар загальної практики - сімейний лікар",V713*Z710,0)))</f>
        <v>0</v>
      </c>
      <c r="W710" s="169">
        <f>IF($B$710="Лікар-педіатр","x",IF($B$710="Лікар-терапевт",W713*Z710,IF($B$710="Лікар загальної практики - сімейний лікар",W713*Z710,0)))</f>
        <v>0</v>
      </c>
      <c r="X710" s="169">
        <f>IF($B$710="Лікар-педіатр","x",IF($B$710="Лікар-терапевт",X713*Z710,IF($B$710="Лікар загальної практики - сімейний лікар",X713*Z710,0)))</f>
        <v>0</v>
      </c>
      <c r="Y710" s="169">
        <f>IF($B$710="Лікар-педіатр","x",IF($B$710="Лікар-терапевт",Y713*Z710,IF($B$710="Лікар загальної практики - сімейний лікар",Y713*Z710,0)))</f>
        <v>0</v>
      </c>
      <c r="Z710" s="542"/>
      <c r="AA710" s="767"/>
      <c r="AB710" s="169">
        <f>IF($B$710="Лікар-педіатр",AB713*AG710,IF($B$710="Лікар-терапевт","х",IF($B$710="Лікар загальної практики - сімейний лікар",AB713*AG710,0)))</f>
        <v>0</v>
      </c>
      <c r="AC710" s="169">
        <f>IF($B$710="Лікар-педіатр",AC713*AG710,IF($B$710="Лікар-терапевт","х",IF($B$710="Лікар загальної практики - сімейний лікар",AC713*AG710,0)))</f>
        <v>0</v>
      </c>
      <c r="AD710" s="169">
        <f>IF($B$710="Лікар-педіатр","x",IF($B$710="Лікар-терапевт",AD713*AG710,IF($B$710="Лікар загальної практики - сімейний лікар",AD713*AG710,0)))</f>
        <v>0</v>
      </c>
      <c r="AE710" s="169">
        <f>IF($B$710="Лікар-педіатр","x",IF($B$710="Лікар-терапевт",AE713*AG710,IF($B$710="Лікар загальної практики - сімейний лікар",AE713*AG710,0)))</f>
        <v>0</v>
      </c>
      <c r="AF710" s="169">
        <f>IF($B$710="Лікар-педіатр","x",IF($B$710="Лікар-терапевт",AF713*AG710,IF($B$710="Лікар загальної практики - сімейний лікар",AF713*AG710,0)))</f>
        <v>0</v>
      </c>
      <c r="AG710" s="542"/>
      <c r="AH710" s="767"/>
      <c r="AI710" s="525">
        <f>A710</f>
        <v>53</v>
      </c>
      <c r="AJ710" s="770">
        <f>B710</f>
        <v>0</v>
      </c>
      <c r="AK710" s="773">
        <f>C710</f>
        <v>0</v>
      </c>
      <c r="AL710" s="773">
        <f>D710</f>
        <v>0</v>
      </c>
      <c r="AM710" s="760" t="s">
        <v>568</v>
      </c>
      <c r="AN710" s="778">
        <f>SUM(AN715:AN721)</f>
        <v>0</v>
      </c>
      <c r="AO710" s="778">
        <f>SUM(AO715:AO721)</f>
        <v>0</v>
      </c>
      <c r="AP710" s="778">
        <f>SUM(AP715:AP721)</f>
        <v>0</v>
      </c>
      <c r="AQ710" s="778">
        <f>SUM(AQ715:AQ721)</f>
        <v>0</v>
      </c>
      <c r="AR710" s="781">
        <f>SUM(AN710:AQ714)</f>
        <v>0</v>
      </c>
    </row>
    <row r="711" spans="1:44" s="52" customFormat="1" ht="28.15" hidden="1" customHeight="1" x14ac:dyDescent="0.25">
      <c r="A711" s="170"/>
      <c r="B711" s="763"/>
      <c r="C711" s="764"/>
      <c r="D711" s="765"/>
      <c r="E711" s="765"/>
      <c r="F711" s="207" t="s">
        <v>423</v>
      </c>
      <c r="G711" s="169">
        <f>IF($B$710="Лікар-педіатр",G713*L711,IF($B$710="Лікар-терапевт","х",IF($B$710="Лікар загальної практики - сімейний лікар",G713*L711,0)))</f>
        <v>0</v>
      </c>
      <c r="H711" s="169">
        <f>IF($B$710="Лікар-педіатр",H713*L711,IF($B$710="Лікар-терапевт","х",IF($B$710="Лікар загальної практики - сімейний лікар",H713*L711,0)))</f>
        <v>0</v>
      </c>
      <c r="I711" s="169">
        <f>IF($B$710="Лікар-педіатр","x",IF($B$710="Лікар-терапевт",I713*L711,IF($B$710="Лікар загальної практики - сімейний лікар",I713*L711,0)))</f>
        <v>0</v>
      </c>
      <c r="J711" s="169">
        <f>IF($B$710="Лікар-педіатр","x",IF($B$710="Лікар-терапевт",J713*L711,IF($B$710="Лікар загальної практики - сімейний лікар",J713*L711,0)))</f>
        <v>0</v>
      </c>
      <c r="K711" s="169">
        <f>IF($B$710="Лікар-педіатр","x",IF($B$710="Лікар-терапевт",K713*L711,IF($B$710="Лікар загальної практики - сімейний лікар",K713*L711,0)))</f>
        <v>0</v>
      </c>
      <c r="L711" s="542"/>
      <c r="M711" s="767"/>
      <c r="N711" s="169">
        <f>IF($B$710="Лікар-педіатр",N713*S711,IF($B$710="Лікар-терапевт","х",IF($B$710="Лікар загальної практики - сімейний лікар",N713*S711,0)))</f>
        <v>0</v>
      </c>
      <c r="O711" s="169">
        <f>IF($B$710="Лікар-педіатр",O713*S711,IF($B$710="Лікар-терапевт","х",IF($B$710="Лікар загальної практики - сімейний лікар",O713*S711,0)))</f>
        <v>0</v>
      </c>
      <c r="P711" s="169">
        <f>IF($B$710="Лікар-педіатр","x",IF($B$710="Лікар-терапевт",P713*S711,IF($B$710="Лікар загальної практики - сімейний лікар",P713*S711,0)))</f>
        <v>0</v>
      </c>
      <c r="Q711" s="169">
        <f>IF($B$710="Лікар-педіатр","x",IF($B$710="Лікар-терапевт",Q713*S711,IF($B$710="Лікар загальної практики - сімейний лікар",Q713*S711,0)))</f>
        <v>0</v>
      </c>
      <c r="R711" s="169">
        <f>IF($B$710="Лікар-педіатр","x",IF($B$710="Лікар-терапевт",R713*S711,IF($B$710="Лікар загальної практики - сімейний лікар",R713*S711,0)))</f>
        <v>0</v>
      </c>
      <c r="S711" s="542"/>
      <c r="T711" s="767"/>
      <c r="U711" s="169">
        <f>IF($B$710="Лікар-педіатр",U713*Z711,IF($B$710="Лікар-терапевт","х",IF($B$710="Лікар загальної практики - сімейний лікар",U713*Z711,0)))</f>
        <v>0</v>
      </c>
      <c r="V711" s="169">
        <f>IF($B$710="Лікар-педіатр",V713*Z711,IF($B$710="Лікар-терапевт","х",IF($B$710="Лікар загальної практики - сімейний лікар",V713*Z711,0)))</f>
        <v>0</v>
      </c>
      <c r="W711" s="169">
        <f>IF($B$710="Лікар-педіатр","x",IF($B$710="Лікар-терапевт",W713*Z711,IF($B$710="Лікар загальної практики - сімейний лікар",W713*Z711,0)))</f>
        <v>0</v>
      </c>
      <c r="X711" s="169">
        <f>IF($B$710="Лікар-педіатр","x",IF($B$710="Лікар-терапевт",X713*Z711,IF($B$710="Лікар загальної практики - сімейний лікар",X713*Z711,0)))</f>
        <v>0</v>
      </c>
      <c r="Y711" s="169">
        <f>IF($B$710="Лікар-педіатр","x",IF($B$710="Лікар-терапевт",Y713*Z711,IF($B$710="Лікар загальної практики - сімейний лікар",Y713*Z711,0)))</f>
        <v>0</v>
      </c>
      <c r="Z711" s="542"/>
      <c r="AA711" s="767"/>
      <c r="AB711" s="169">
        <f>IF($B$710="Лікар-педіатр",AB713*AG711,IF($B$710="Лікар-терапевт","х",IF($B$710="Лікар загальної практики - сімейний лікар",AB713*AG711,0)))</f>
        <v>0</v>
      </c>
      <c r="AC711" s="169">
        <f>IF($B$710="Лікар-педіатр",AC713*AG711,IF($B$710="Лікар-терапевт","х",IF($B$710="Лікар загальної практики - сімейний лікар",AC713*AG711,0)))</f>
        <v>0</v>
      </c>
      <c r="AD711" s="169">
        <f>IF($B$710="Лікар-педіатр","x",IF($B$710="Лікар-терапевт",AD713*AG711,IF($B$710="Лікар загальної практики - сімейний лікар",AD713*AG711,0)))</f>
        <v>0</v>
      </c>
      <c r="AE711" s="169">
        <f>IF($B$710="Лікар-педіатр","x",IF($B$710="Лікар-терапевт",AE713*AG711,IF($B$710="Лікар загальної практики - сімейний лікар",AE713*AG711,0)))</f>
        <v>0</v>
      </c>
      <c r="AF711" s="169">
        <f>IF($B$710="Лікар-педіатр","x",IF($B$710="Лікар-терапевт",AF713*AG711,IF($B$710="Лікар загальної практики - сімейний лікар",AF713*AG711,0)))</f>
        <v>0</v>
      </c>
      <c r="AG711" s="542"/>
      <c r="AH711" s="767"/>
      <c r="AI711" s="171"/>
      <c r="AJ711" s="771"/>
      <c r="AK711" s="774"/>
      <c r="AL711" s="774"/>
      <c r="AM711" s="761"/>
      <c r="AN711" s="779"/>
      <c r="AO711" s="779"/>
      <c r="AP711" s="779"/>
      <c r="AQ711" s="779"/>
      <c r="AR711" s="782"/>
    </row>
    <row r="712" spans="1:44" s="92" customFormat="1" ht="31.15" hidden="1" customHeight="1" x14ac:dyDescent="0.25">
      <c r="A712" s="213"/>
      <c r="B712" s="763"/>
      <c r="C712" s="764"/>
      <c r="D712" s="765"/>
      <c r="E712" s="765"/>
      <c r="F712" s="214" t="s">
        <v>424</v>
      </c>
      <c r="G712" s="172">
        <f>IF(B710="Лікар загальної практики - сімейний лікар"," ",IF(B710="Лікар-педіатр"," ",IF(B710="Лікар-терапевт","х",0)))</f>
        <v>0</v>
      </c>
      <c r="H712" s="172">
        <f>IF(B710="Лікар загальної практики - сімейний лікар"," ",IF(B710="Лікар-педіатр"," ",IF(B710="Лікар-терапевт","х",0)))</f>
        <v>0</v>
      </c>
      <c r="I712" s="172">
        <f>IF(B710="Лікар загальної практики - сімейний лікар"," ",IF(B710="Лікар-педіатр","х",IF(B710="Лікар-терапевт"," ",0)))</f>
        <v>0</v>
      </c>
      <c r="J712" s="172">
        <f>IF(B710="Лікар загальної практики - сімейний лікар"," ",IF(B710="Лікар-педіатр","х",IF(B710="Лікар-терапевт"," ",0)))</f>
        <v>0</v>
      </c>
      <c r="K712" s="172">
        <f>IF(B710="Лікар загальної практики - сімейний лікар"," ",IF(B710="Лікар-педіатр","х",IF(B710="Лікар-терапевт"," ",0)))</f>
        <v>0</v>
      </c>
      <c r="L712" s="173">
        <f>SUM(G712:K712)</f>
        <v>0</v>
      </c>
      <c r="M712" s="767"/>
      <c r="N712" s="172">
        <f>IF(B710="Лікар загальної практики - сімейний лікар"," ",IF(B710="Лікар-педіатр"," ",IF(B710="Лікар-терапевт","х",0)))</f>
        <v>0</v>
      </c>
      <c r="O712" s="172">
        <f>IF(B710="Лікар загальної практики - сімейний лікар"," ",IF(B710="Лікар-педіатр"," ",IF(B710="Лікар-терапевт","х",0)))</f>
        <v>0</v>
      </c>
      <c r="P712" s="172">
        <f>IF(B710="Лікар загальної практики - сімейний лікар"," ",IF(B710="Лікар-педіатр","х",IF(B710="Лікар-терапевт"," ",0)))</f>
        <v>0</v>
      </c>
      <c r="Q712" s="172">
        <f>IF(B710="Лікар загальної практики - сімейний лікар"," ",IF(B710="Лікар-педіатр","х",IF(B710="Лікар-терапевт"," ",0)))</f>
        <v>0</v>
      </c>
      <c r="R712" s="172">
        <f>IF(B710="Лікар загальної практики - сімейний лікар"," ",IF(B710="Лікар-педіатр","х",IF(B710="Лікар-терапевт"," ",0)))</f>
        <v>0</v>
      </c>
      <c r="S712" s="173">
        <f>SUM(N712:R712)</f>
        <v>0</v>
      </c>
      <c r="T712" s="767"/>
      <c r="U712" s="172">
        <f>IF(B710="Лікар загальної практики - сімейний лікар"," ",IF(B710="Лікар-педіатр"," ",IF(B710="Лікар-терапевт","х",0)))</f>
        <v>0</v>
      </c>
      <c r="V712" s="172">
        <f>IF(B710="Лікар загальної практики - сімейний лікар"," ",IF(B710="Лікар-педіатр"," ",IF(B710="Лікар-терапевт","х",0)))</f>
        <v>0</v>
      </c>
      <c r="W712" s="172">
        <f>IF(B710="Лікар загальної практики - сімейний лікар"," ",IF(B710="Лікар-педіатр","х",IF(B710="Лікар-терапевт"," ",0)))</f>
        <v>0</v>
      </c>
      <c r="X712" s="172">
        <f>IF(B710="Лікар загальної практики - сімейний лікар"," ",IF(B710="Лікар-педіатр","х",IF(B710="Лікар-терапевт"," ",0)))</f>
        <v>0</v>
      </c>
      <c r="Y712" s="172">
        <f>IF(B710="Лікар загальної практики - сімейний лікар"," ",IF(B710="Лікар-педіатр","х",IF(B710="Лікар-терапевт"," ",0)))</f>
        <v>0</v>
      </c>
      <c r="Z712" s="173">
        <f>SUM(U712:Y712)</f>
        <v>0</v>
      </c>
      <c r="AA712" s="767"/>
      <c r="AB712" s="172">
        <f>IF(B710="Лікар загальної практики - сімейний лікар"," ",IF(B710="Лікар-педіатр"," ",IF(B710="Лікар-терапевт","х",0)))</f>
        <v>0</v>
      </c>
      <c r="AC712" s="172">
        <f>IF(B710="Лікар загальної практики - сімейний лікар"," ",IF(B710="Лікар-педіатр"," ",IF(B710="Лікар-терапевт","х",0)))</f>
        <v>0</v>
      </c>
      <c r="AD712" s="172">
        <f>IF(B710="Лікар загальної практики - сімейний лікар"," ",IF(B710="Лікар-педіатр","х",IF(B710="Лікар-терапевт"," ",0)))</f>
        <v>0</v>
      </c>
      <c r="AE712" s="172">
        <f>IF(B710="Лікар загальної практики - сімейний лікар"," ",IF(B710="Лікар-педіатр","х",IF(B710="Лікар-терапевт"," ",0)))</f>
        <v>0</v>
      </c>
      <c r="AF712" s="172">
        <f>IF(B710="Лікар загальної практики - сімейний лікар"," ",IF(B710="Лікар-педіатр","х",IF(B710="Лікар-терапевт"," ",0)))</f>
        <v>0</v>
      </c>
      <c r="AG712" s="173">
        <f>SUM(AB712:AF712)</f>
        <v>0</v>
      </c>
      <c r="AH712" s="767"/>
      <c r="AI712" s="215"/>
      <c r="AJ712" s="771"/>
      <c r="AK712" s="774"/>
      <c r="AL712" s="774"/>
      <c r="AM712" s="761"/>
      <c r="AN712" s="779"/>
      <c r="AO712" s="779"/>
      <c r="AP712" s="779"/>
      <c r="AQ712" s="779"/>
      <c r="AR712" s="782"/>
    </row>
    <row r="713" spans="1:44" s="52" customFormat="1" ht="31.9" hidden="1" customHeight="1" thickBot="1" x14ac:dyDescent="0.3">
      <c r="A713" s="170"/>
      <c r="B713" s="763"/>
      <c r="C713" s="764"/>
      <c r="D713" s="765"/>
      <c r="E713" s="765"/>
      <c r="F713" s="209" t="s">
        <v>161</v>
      </c>
      <c r="G713" s="176">
        <f>IF($B$710="Лікар-педіатр",G712/L712,IF($B$710="Лікар-терапевт","х",IF($B$710="Лікар загальної практики - сімейний лікар",G712/L712,0)))</f>
        <v>0</v>
      </c>
      <c r="H713" s="176">
        <f>IF($B$710="Лікар-педіатр",H712/L712,IF($B$710="Лікар-терапевт","х",IF($B$710="Лікар загальної практики - сімейний лікар",H712/L712,0)))</f>
        <v>0</v>
      </c>
      <c r="I713" s="176">
        <f>IF($B$710="Лікар-педіатр","x",IF($B$710="Лікар-терапевт",I712/L712,IF($B$710="Лікар загальної практики - сімейний лікар",I712/L712,0)))</f>
        <v>0</v>
      </c>
      <c r="J713" s="176">
        <f>IF($B$710="Лікар-педіатр","x",IF($B$710="Лікар-терапевт",J712/L712,IF($B$710="Лікар загальної практики - сімейний лікар",J712/L712,0)))</f>
        <v>0</v>
      </c>
      <c r="K713" s="176">
        <f>IF($B$710="Лікар-педіатр","x",IF($B$710="Лікар-терапевт",K712/L712,IF($B$710="Лікар загальної практики - сімейний лікар",K712/L712,0)))</f>
        <v>0</v>
      </c>
      <c r="L713" s="176">
        <f>SUM(G713:K713)</f>
        <v>0</v>
      </c>
      <c r="M713" s="767"/>
      <c r="N713" s="176">
        <f>IF($B$710="Лікар-педіатр",N712/S712,IF($B$710="Лікар-терапевт","х",IF($B$710="Лікар загальної практики - сімейний лікар",N712/S712,0)))</f>
        <v>0</v>
      </c>
      <c r="O713" s="176">
        <f>IF($B$710="Лікар-педіатр",O712/S712,IF($B$710="Лікар-терапевт","х",IF($B$710="Лікар загальної практики - сімейний лікар",O712/S712,0)))</f>
        <v>0</v>
      </c>
      <c r="P713" s="176">
        <f>IF($B$710="Лікар-педіатр","x",IF($B$710="Лікар-терапевт",P712/S712,IF($B$710="Лікар загальної практики - сімейний лікар",P712/S712,0)))</f>
        <v>0</v>
      </c>
      <c r="Q713" s="176">
        <f>IF($B$710="Лікар-педіатр","x",IF($B$710="Лікар-терапевт",Q712/S712,IF($B$710="Лікар загальної практики - сімейний лікар",Q712/S712,0)))</f>
        <v>0</v>
      </c>
      <c r="R713" s="176">
        <f>IF($B$710="Лікар-педіатр","x",IF($B$710="Лікар-терапевт",R712/S712,IF($B$710="Лікар загальної практики - сімейний лікар",R712/S712,0)))</f>
        <v>0</v>
      </c>
      <c r="S713" s="176">
        <f>SUM(N713:R713)</f>
        <v>0</v>
      </c>
      <c r="T713" s="767"/>
      <c r="U713" s="176">
        <f>IF($B$710="Лікар-педіатр",U712/Z712,IF($B$710="Лікар-терапевт","х",IF($B$710="Лікар загальної практики - сімейний лікар",U712/Z712,0)))</f>
        <v>0</v>
      </c>
      <c r="V713" s="176">
        <f>IF($B$710="Лікар-педіатр",V712/Z712,IF($B$710="Лікар-терапевт","х",IF($B$710="Лікар загальної практики - сімейний лікар",V712/Z712,0)))</f>
        <v>0</v>
      </c>
      <c r="W713" s="176">
        <f>IF($B$710="Лікар-педіатр","x",IF($B$710="Лікар-терапевт",W712/Z712,IF($B$710="Лікар загальної практики - сімейний лікар",W712/Z712,0)))</f>
        <v>0</v>
      </c>
      <c r="X713" s="176">
        <f>IF($B$710="Лікар-педіатр","x",IF($B$710="Лікар-терапевт",X712/Z712,IF($B$710="Лікар загальної практики - сімейний лікар",X712/Z712,0)))</f>
        <v>0</v>
      </c>
      <c r="Y713" s="176">
        <f>IF($B$710="Лікар-педіатр","x",IF($B$710="Лікар-терапевт",Y712/Z712,IF($B$710="Лікар загальної практики - сімейний лікар",Y712/Z712,0)))</f>
        <v>0</v>
      </c>
      <c r="Z713" s="176">
        <f>SUM(U713:Y713)</f>
        <v>0</v>
      </c>
      <c r="AA713" s="767"/>
      <c r="AB713" s="176">
        <f>IF($B$710="Лікар-педіатр",AB712/AG712,IF($B$710="Лікар-терапевт","х",IF($B$710="Лікар загальної практики - сімейний лікар",AB712/AG712,0)))</f>
        <v>0</v>
      </c>
      <c r="AC713" s="176">
        <f>IF($B$710="Лікар-педіатр",AC712/AG712,IF($B$710="Лікар-терапевт","х",IF($B$710="Лікар загальної практики - сімейний лікар",AC712/AG712,0)))</f>
        <v>0</v>
      </c>
      <c r="AD713" s="176">
        <f>IF($B$710="Лікар-педіатр","x",IF($B$710="Лікар-терапевт",AD712/AG712,IF($B$710="Лікар загальної практики - сімейний лікар",AD712/AG712,0)))</f>
        <v>0</v>
      </c>
      <c r="AE713" s="176">
        <f>IF($B$710="Лікар-педіатр","x",IF($B$710="Лікар-терапевт",AE712/AG712,IF($B$710="Лікар загальної практики - сімейний лікар",AE712/AG712,0)))</f>
        <v>0</v>
      </c>
      <c r="AF713" s="176">
        <f>IF($B$710="Лікар-педіатр","x",IF($B$710="Лікар-терапевт",AF712/AG712,IF($B$710="Лікар загальної практики - сімейний лікар",AF712/AG712,0)))</f>
        <v>0</v>
      </c>
      <c r="AG713" s="176">
        <f>SUM(AB713:AF713)</f>
        <v>0</v>
      </c>
      <c r="AH713" s="767"/>
      <c r="AI713" s="174"/>
      <c r="AJ713" s="771"/>
      <c r="AK713" s="774"/>
      <c r="AL713" s="774"/>
      <c r="AM713" s="761"/>
      <c r="AN713" s="779"/>
      <c r="AO713" s="779"/>
      <c r="AP713" s="779"/>
      <c r="AQ713" s="779"/>
      <c r="AR713" s="782"/>
    </row>
    <row r="714" spans="1:44" s="52" customFormat="1" ht="45" hidden="1" customHeight="1" thickBot="1" x14ac:dyDescent="0.3">
      <c r="A714" s="170"/>
      <c r="B714" s="763"/>
      <c r="C714" s="764"/>
      <c r="D714" s="765"/>
      <c r="E714" s="766"/>
      <c r="F714" s="177" t="s">
        <v>425</v>
      </c>
      <c r="G714" s="178">
        <f>IF($B$710="Лікар загальної практики - сімейний лікар",AVERAGE(G710:G712),IF($B$710="Лікар-педіатр",AVERAGE(G710:G712),IF($B$710="Лікар-терапевт","х",0)))</f>
        <v>0</v>
      </c>
      <c r="H714" s="178">
        <f>IF($B$710="Лікар загальної практики - сімейний лікар",AVERAGE(H710:H712),IF($B$710="Лікар-педіатр",AVERAGE(H710:H712),IF($B$710="Лікар-терапевт","х",0)))</f>
        <v>0</v>
      </c>
      <c r="I714" s="178">
        <f>IF($B$710="Лікар загальної практики - сімейний лікар",AVERAGE(I710:I712),IF($B$710="Лікар-педіатр","x",IF($B$710="Лікар-терапевт",AVERAGE(I710:I712),0)))</f>
        <v>0</v>
      </c>
      <c r="J714" s="178">
        <f>IF($B$710="Лікар загальної практики - сімейний лікар",AVERAGE(J710:J712),IF($B$710="Лікар-педіатр","x",IF($B$710="Лікар-терапевт",AVERAGE(J710:J712),0)))</f>
        <v>0</v>
      </c>
      <c r="K714" s="178">
        <f>IF($B$710="Лікар загальної практики - сімейний лікар",AVERAGE(K710:K712),IF($B$710="Лікар-педіатр","x",IF($B$710="Лікар-терапевт",AVERAGE(K710:K712),0)))</f>
        <v>0</v>
      </c>
      <c r="L714" s="179">
        <f>SUM(G714:K714)</f>
        <v>0</v>
      </c>
      <c r="M714" s="768"/>
      <c r="N714" s="178">
        <f>IF($B$710="Лікар загальної практики - сімейний лікар",AVERAGE(N710:N712),IF($B$710="Лікар-педіатр",AVERAGE(N710:N712),IF($B$710="Лікар-терапевт","х",0)))</f>
        <v>0</v>
      </c>
      <c r="O714" s="178">
        <f>IF($B$710="Лікар загальної практики - сімейний лікар",AVERAGE(O710:O712),IF($B$710="Лікар-педіатр",AVERAGE(O710:O712),IF($B$710="Лікар-терапевт","х",0)))</f>
        <v>0</v>
      </c>
      <c r="P714" s="178">
        <f>IF($B$710="Лікар загальної практики - сімейний лікар",AVERAGE(P710:P712),IF($B$710="Лікар-педіатр","x",IF($B$710="Лікар-терапевт",AVERAGE(P710:P712),0)))</f>
        <v>0</v>
      </c>
      <c r="Q714" s="178">
        <f>IF($B$710="Лікар загальної практики - сімейний лікар",AVERAGE(Q710:Q712),IF($B$710="Лікар-педіатр","x",IF($B$710="Лікар-терапевт",AVERAGE(Q710:Q712),0)))</f>
        <v>0</v>
      </c>
      <c r="R714" s="178">
        <f>IF($B$710="Лікар загальної практики - сімейний лікар",AVERAGE(R710:R712),IF($B$710="Лікар-педіатр","x",IF($B$710="Лікар-терапевт",AVERAGE(R710:R712),0)))</f>
        <v>0</v>
      </c>
      <c r="S714" s="179">
        <f>SUM(N714:R714)</f>
        <v>0</v>
      </c>
      <c r="T714" s="768"/>
      <c r="U714" s="178">
        <f>IF($B$710="Лікар загальної практики - сімейний лікар",AVERAGE(U710:U712),IF($B$710="Лікар-педіатр",AVERAGE(U710:U712),IF($B$710="Лікар-терапевт","х",0)))</f>
        <v>0</v>
      </c>
      <c r="V714" s="178">
        <f>IF($B$710="Лікар загальної практики - сімейний лікар",AVERAGE(V710:V712),IF($B$710="Лікар-педіатр",AVERAGE(V710:V712),IF($B$710="Лікар-терапевт","х",0)))</f>
        <v>0</v>
      </c>
      <c r="W714" s="178">
        <f>IF($B$710="Лікар загальної практики - сімейний лікар",AVERAGE(W710:W712),IF($B$710="Лікар-педіатр","x",IF($B$710="Лікар-терапевт",AVERAGE(W710:W712),0)))</f>
        <v>0</v>
      </c>
      <c r="X714" s="178">
        <f>IF($B$710="Лікар загальної практики - сімейний лікар",AVERAGE(X710:X712),IF($B$710="Лікар-педіатр","x",IF($B$710="Лікар-терапевт",AVERAGE(X710:X712),0)))</f>
        <v>0</v>
      </c>
      <c r="Y714" s="178">
        <f>IF($B$710="Лікар загальної практики - сімейний лікар",AVERAGE(Y710:Y712),IF($B$710="Лікар-педіатр","x",IF($B$710="Лікар-терапевт",AVERAGE(Y710:Y712),0)))</f>
        <v>0</v>
      </c>
      <c r="Z714" s="179">
        <f>SUM(U714:Y714)</f>
        <v>0</v>
      </c>
      <c r="AA714" s="768"/>
      <c r="AB714" s="178">
        <f>IF($B$710="Лікар загальної практики - сімейний лікар",AVERAGE(AB710:AB712),IF($B$710="Лікар-педіатр",AVERAGE(AB710:AB712),IF($B$710="Лікар-терапевт","х",0)))</f>
        <v>0</v>
      </c>
      <c r="AC714" s="178">
        <f>IF($B$710="Лікар загальної практики - сімейний лікар",AVERAGE(AC710:AC712),IF($B$710="Лікар-педіатр",AVERAGE(AC710:AC712),IF($B$710="Лікар-терапевт","х",0)))</f>
        <v>0</v>
      </c>
      <c r="AD714" s="178">
        <f>IF($B$710="Лікар загальної практики - сімейний лікар",AVERAGE(AD710:AD712),IF($B$710="Лікар-педіатр","x",IF($B$710="Лікар-терапевт",AVERAGE(AD710:AD712),0)))</f>
        <v>0</v>
      </c>
      <c r="AE714" s="178">
        <f>IF($B$710="Лікар загальної практики - сімейний лікар",AVERAGE(AE710:AE712),IF($B$710="Лікар-педіатр","x",IF($B$710="Лікар-терапевт",AVERAGE(AE710:AE712),0)))</f>
        <v>0</v>
      </c>
      <c r="AF714" s="178">
        <f>IF($B$710="Лікар загальної практики - сімейний лікар",AVERAGE(AF710:AF712),IF($B$710="Лікар-педіатр","x",IF($B$710="Лікар-терапевт",AVERAGE(AF710:AF712),0)))</f>
        <v>0</v>
      </c>
      <c r="AG714" s="179">
        <f>SUM(AB714:AF714)</f>
        <v>0</v>
      </c>
      <c r="AH714" s="769"/>
      <c r="AI714" s="174"/>
      <c r="AJ714" s="771"/>
      <c r="AK714" s="774"/>
      <c r="AL714" s="774"/>
      <c r="AM714" s="762"/>
      <c r="AN714" s="780"/>
      <c r="AO714" s="780"/>
      <c r="AP714" s="780"/>
      <c r="AQ714" s="780"/>
      <c r="AR714" s="783"/>
    </row>
    <row r="715" spans="1:44" s="52" customFormat="1" ht="40.5" hidden="1" x14ac:dyDescent="0.25">
      <c r="A715" s="170"/>
      <c r="B715" s="763"/>
      <c r="C715" s="764"/>
      <c r="D715" s="765"/>
      <c r="E715" s="765"/>
      <c r="F715" s="210" t="str">
        <f>IF(B710="Лікар-педіатр",Законод!$C$17,IF(B710="Лікар загальної практики - сімейний лікар",Законод!$C$21,IF(B710="Лікар-терапевт",Законод!$C$25,"х")))</f>
        <v>х</v>
      </c>
      <c r="G715" s="181">
        <f>IF($B$710="Лікар загальної практики - сімейний лікар",IF(L714&lt;=Законод!$C$22,G714,Законод!$C$22*'01_Доходи'!G713),IF($B$710="Лікар-педіатр",IF(L714&lt;=Законод!$C$18,G714,Законод!$C$18*'01_Доходи'!G713),IF($B$710="Лікар-терапевт","x",0)))</f>
        <v>0</v>
      </c>
      <c r="H715" s="181">
        <f>IF($B$710="Лікар загальної практики - сімейний лікар",IF(L714&lt;=Законод!$C$22,H714,Законод!$C$22*'01_Доходи'!H713),IF($B$710="Лікар-педіатр",IF(L714&lt;=Законод!$C$18,H714,Законод!$C$18*'01_Доходи'!H713),IF($B$710="Лікар-терапевт","x",0)))</f>
        <v>0</v>
      </c>
      <c r="I715" s="181">
        <f>IF($B$710="Лікар загальної практики - сімейний лікар",IF(L714&lt;=Законод!$C$22,I714,Законод!$C$22*'01_Доходи'!I713),IF($B$710="Лікар-педіатр","x",IF($B$710="Лікар-терапевт",IF(L714&lt;=Законод!$C$26,I714,Законод!$C$26*'01_Доходи'!I713),0)))</f>
        <v>0</v>
      </c>
      <c r="J715" s="181">
        <f>IF($B$710="Лікар загальної практики - сімейний лікар",IF(L714&lt;=Законод!$C$22,J714,Законод!$C$22*'01_Доходи'!J713),IF($B$710="Лікар-педіатр","x",IF($B$710="Лікар-терапевт",IF(L714&lt;=Законод!$C$26,J714,Законод!$C$26*'01_Доходи'!J713),0)))</f>
        <v>0</v>
      </c>
      <c r="K715" s="181">
        <f>IF($B$710="Лікар загальної практики - сімейний лікар",IF(L714&lt;=Законод!$C$22,K714,Законод!$C$22*'01_Доходи'!K713),IF($B$710="Лікар-педіатр","x",IF($B$710="Лікар-терапевт",IF(L714&lt;=Законод!$C$26,K714,Законод!$C$26*'01_Доходи'!K713),0)))</f>
        <v>0</v>
      </c>
      <c r="L715" s="182">
        <f>SUM(G715:K715)</f>
        <v>0</v>
      </c>
      <c r="M715" s="767"/>
      <c r="N715" s="181">
        <f>IF($B$710="Лікар загальної практики - сімейний лікар",IF(S714&lt;=Законод!$C$22,N714,Законод!$C$22*'01_Доходи'!N713),IF($B$710="Лікар-педіатр",IF(S714&lt;=Законод!$C$18,N714,Законод!$C$18*'01_Доходи'!N713),IF($B$710="Лікар-терапевт","x",0)))</f>
        <v>0</v>
      </c>
      <c r="O715" s="181">
        <f>IF($B$710="Лікар загальної практики - сімейний лікар",IF(S714&lt;=Законод!$C$22,O714,Законод!$C$22*'01_Доходи'!O713),IF($B$710="Лікар-педіатр",IF(S714&lt;=Законод!$C$18,O714,Законод!$C$18*'01_Доходи'!O713),IF($B$710="Лікар-терапевт","x",0)))</f>
        <v>0</v>
      </c>
      <c r="P715" s="181">
        <f>IF($B$710="Лікар загальної практики - сімейний лікар",IF(S714&lt;=Законод!$C$22,P714,Законод!$C$22*'01_Доходи'!P713),IF($B$710="Лікар-педіатр","x",IF($B$710="Лікар-терапевт",IF(S714&lt;=Законод!$C$26,P714,Законод!$C$26*'01_Доходи'!P713),0)))</f>
        <v>0</v>
      </c>
      <c r="Q715" s="181">
        <f>IF($B$710="Лікар загальної практики - сімейний лікар",IF(S714&lt;=Законод!$C$22,Q714,Законод!$C$22*'01_Доходи'!Q713),IF($B$710="Лікар-педіатр","x",IF($B$710="Лікар-терапевт",IF(S714&lt;=Законод!$C$26,Q714,Законод!$C$26*'01_Доходи'!Q713),0)))</f>
        <v>0</v>
      </c>
      <c r="R715" s="181">
        <f>IF($B$710="Лікар загальної практики - сімейний лікар",IF(S714&lt;=Законод!$C$22,R714,Законод!$C$22*'01_Доходи'!R713),IF($B$710="Лікар-педіатр","x",IF($B$710="Лікар-терапевт",IF(S714&lt;=Законод!$C$26,R714,Законод!$C$26*'01_Доходи'!R713),0)))</f>
        <v>0</v>
      </c>
      <c r="S715" s="182">
        <f>SUM(N715:R715)</f>
        <v>0</v>
      </c>
      <c r="T715" s="767"/>
      <c r="U715" s="181">
        <f>IF($B$710="Лікар загальної практики - сімейний лікар",IF(Z714&lt;=Законод!$C$22,U714,Законод!$C$22*'01_Доходи'!U713),IF($B$710="Лікар-педіатр",IF(Z714&lt;=Законод!$C$18,U714,Законод!$C$18*'01_Доходи'!U713),IF($B$710="Лікар-терапевт","x",0)))</f>
        <v>0</v>
      </c>
      <c r="V715" s="181">
        <f>IF($B$710="Лікар загальної практики - сімейний лікар",IF(Z714&lt;=Законод!$C$22,V714,Законод!$C$22*'01_Доходи'!V713),IF($B$710="Лікар-педіатр",IF(Z714&lt;=Законод!$C$18,V714,Законод!$C$18*'01_Доходи'!V713),IF($B$710="Лікар-терапевт","x",0)))</f>
        <v>0</v>
      </c>
      <c r="W715" s="181">
        <f>IF($B$710="Лікар загальної практики - сімейний лікар",IF(Z714&lt;=Законод!$C$22,W714,Законод!$C$22*'01_Доходи'!W713),IF($B$710="Лікар-педіатр","x",IF($B$710="Лікар-терапевт",IF(Z714&lt;=Законод!$C$26,W714,Законод!$C$26*'01_Доходи'!W713),0)))</f>
        <v>0</v>
      </c>
      <c r="X715" s="181">
        <f>IF($B$710="Лікар загальної практики - сімейний лікар",IF(Z714&lt;=Законод!$C$22,X714,Законод!$C$22*'01_Доходи'!X713),IF($B$710="Лікар-педіатр","x",IF($B$710="Лікар-терапевт",IF(Z714&lt;=Законод!$C$26,X714,Законод!$C$26*'01_Доходи'!X713),0)))</f>
        <v>0</v>
      </c>
      <c r="Y715" s="181">
        <f>IF($B$710="Лікар загальної практики - сімейний лікар",IF(Z714&lt;=Законод!$C$22,Y714,Законод!$C$22*'01_Доходи'!Y713),IF($B$710="Лікар-педіатр","x",IF($B$710="Лікар-терапевт",IF(Z714&lt;=Законод!$C$26,Y714,Законод!$C$26*'01_Доходи'!Y713),0)))</f>
        <v>0</v>
      </c>
      <c r="Z715" s="182">
        <f>SUM(U715:Y715)</f>
        <v>0</v>
      </c>
      <c r="AA715" s="767"/>
      <c r="AB715" s="181">
        <f>IF($B$710="Лікар загальної практики - сімейний лікар",IF(AG714&lt;=Законод!$C$22,AB714,Законод!$C$22*'01_Доходи'!AB713),IF($B$710="Лікар-педіатр",IF(AG714&lt;=Законод!$C$18,AB714,Законод!$C$18*'01_Доходи'!AB713),IF($B$710="Лікар-терапевт","x",0)))</f>
        <v>0</v>
      </c>
      <c r="AC715" s="181">
        <f>IF($B$710="Лікар загальної практики - сімейний лікар",IF(AG714&lt;=Законод!$C$22,AC714,Законод!$C$22*'01_Доходи'!AC713),IF($B$710="Лікар-педіатр",IF(AG714&lt;=Законод!$C$18,AC714,Законод!$C$18*'01_Доходи'!AC713),IF($B$710="Лікар-терапевт","x",0)))</f>
        <v>0</v>
      </c>
      <c r="AD715" s="181">
        <f>IF($B$710="Лікар загальної практики - сімейний лікар",IF(AG714&lt;=Законод!$C$22,AD714,Законод!$C$22*'01_Доходи'!AD713),IF($B$710="Лікар-педіатр","x",IF($B$710="Лікар-терапевт",IF(AG714&lt;=Законод!$C$26,AD714,Законод!$C$26*'01_Доходи'!AD713),0)))</f>
        <v>0</v>
      </c>
      <c r="AE715" s="181">
        <f>IF($B$710="Лікар загальної практики - сімейний лікар",IF(AG714&lt;=Законод!$C$22,AE714,Законод!$C$22*'01_Доходи'!AE713),IF($B$710="Лікар-педіатр","x",IF($B$710="Лікар-терапевт",IF(AG714&lt;=Законод!$C$26,AE714,Законод!$C$26*'01_Доходи'!AE713),0)))</f>
        <v>0</v>
      </c>
      <c r="AF715" s="181">
        <f>IF($B$710="Лікар загальної практики - сімейний лікар",IF(AG714&lt;=Законод!$C$22,AF714,Законод!$C$22*'01_Доходи'!AF713),IF($B$710="Лікар-педіатр","x",IF($B$710="Лікар-терапевт",IF(AG714&lt;=Законод!$C$26,AF714,Законод!$C$26*'01_Доходи'!AF713),0)))</f>
        <v>0</v>
      </c>
      <c r="AG715" s="182">
        <f>SUM(AB715:AF715)</f>
        <v>0</v>
      </c>
      <c r="AH715" s="767"/>
      <c r="AI715" s="174"/>
      <c r="AJ715" s="771"/>
      <c r="AK715" s="774"/>
      <c r="AL715" s="774"/>
      <c r="AM715" s="318" t="s">
        <v>186</v>
      </c>
      <c r="AN715" s="183">
        <f>IF(B710="Лікар загальної практики - сімейний лікар",G715*Законод!$C$11+'01_Доходи'!H715*Законод!$D$11+'01_Доходи'!I715*Законод!$E$11+'01_Доходи'!J715*Законод!$F$11+'01_Доходи'!K715*Законод!$G$11,IF(B710="Лікар-педіатр",G715*Законод!$C$11+'01_Доходи'!H715*Законод!$D$11,IF(B710="Лікар-терапевт",'01_Доходи'!I715*Законод!$E$11+'01_Доходи'!J715*Законод!$F$11+'01_Доходи'!K715*Законод!$G$11,0)))</f>
        <v>0</v>
      </c>
      <c r="AO715" s="183">
        <f>IF(B710="Лікар загальної практики - сімейний лікар",N715*Законод!$C$11+'01_Доходи'!O715*Законод!$D$11+'01_Доходи'!P715*Законод!$E$11+'01_Доходи'!Q715*Законод!$F$11+'01_Доходи'!R715*Законод!$G$11,IF(B710="Лікар-педіатр",N715*Законод!$C$11+'01_Доходи'!O715*Законод!$D$11,IF(B710="Лікар-терапевт",'01_Доходи'!P715*Законод!$E$11+'01_Доходи'!Q715*Законод!$F$11+'01_Доходи'!R715*Законод!$G$11,0)))</f>
        <v>0</v>
      </c>
      <c r="AP715" s="183">
        <f>IF(B710="Лікар загальної практики - сімейний лікар",U715*Законод!$C$11+'01_Доходи'!V715*Законод!$D$11+'01_Доходи'!W715*Законод!$E$11+'01_Доходи'!X715*Законод!$F$11+'01_Доходи'!Y715*Законод!$G$11,IF(B710="Лікар-педіатр",U715*Законод!$C$11+'01_Доходи'!V715*Законод!$D$11,IF(B710="Лікар-терапевт",'01_Доходи'!W715*Законод!$E$11+'01_Доходи'!X715*Законод!$F$11+'01_Доходи'!Y715*Законод!$G$11,0)))</f>
        <v>0</v>
      </c>
      <c r="AQ715" s="183">
        <f>IF(B710="Лікар загальної практики - сімейний лікар",AB715*Законод!$C$11+'01_Доходи'!AC715*Законод!$D$11+'01_Доходи'!AD715*Законод!$E$11+'01_Доходи'!AE715*Законод!$F$11+'01_Доходи'!AF715*Законод!$G$11,IF(B710="Лікар-педіатр",AB715*Законод!$C$11+'01_Доходи'!AC715*Законод!$D$11,IF(B710="Лікар-терапевт",'01_Доходи'!AD715*Законод!$E$11+'01_Доходи'!AE715*Законод!$F$11+'01_Доходи'!AF715*Законод!$G$11,0)))</f>
        <v>0</v>
      </c>
      <c r="AR715" s="184">
        <f>SUM(AN715:AQ715)</f>
        <v>0</v>
      </c>
    </row>
    <row r="716" spans="1:44" s="52" customFormat="1" ht="31.9" hidden="1" customHeight="1" x14ac:dyDescent="0.25">
      <c r="A716" s="170"/>
      <c r="B716" s="763"/>
      <c r="C716" s="764"/>
      <c r="D716" s="765"/>
      <c r="E716" s="765"/>
      <c r="F716" s="211" t="str">
        <f>IF(B710="Лікар-педіатр",Законод!$E$17,IF(B710="Лікар загальної практики - сімейний лікар",Законод!$E$21,IF(B710="Лікар-терапевт",Законод!$E$25,"х")))</f>
        <v>х</v>
      </c>
      <c r="G716" s="776" t="s">
        <v>158</v>
      </c>
      <c r="H716" s="776"/>
      <c r="I716" s="776"/>
      <c r="J716" s="776"/>
      <c r="K716" s="776"/>
      <c r="L716" s="169">
        <f>IF($B$710="Лікар загальної практики - сімейний лікар",IF(L714&lt;Законод!$C$22,0,(IF(AND(L714&gt;=Законод!$E$22,L714&lt;=Законод!$E$23),L714-Законод!$C$22,IF('01_Доходи'!L714&gt;=Законод!$F$22,Законод!$E$24,0)))),IF($B$710="Лікар-педіатр",IF(L714&lt;Законод!$C$18,0,(IF(AND(L714&gt;=Законод!$E$18,L714&lt;=Законод!$E$19),L714-Законод!$C$18,IF('01_Доходи'!L714&gt;=Законод!$F$18,Законод!$E$20,0)))),IF($B$710="Лікар-терапевт",IF(L714&lt;Законод!$C$26,0,(IF(AND(L714&gt;=Законод!$E$26,L714&lt;=Законод!$E$27),L714-Законод!$C$26,IF('01_Доходи'!L714&gt;=Законод!$F$26,Законод!$E$28,0)))),0)))</f>
        <v>0</v>
      </c>
      <c r="M716" s="767"/>
      <c r="N716" s="776" t="s">
        <v>158</v>
      </c>
      <c r="O716" s="776"/>
      <c r="P716" s="776"/>
      <c r="Q716" s="776"/>
      <c r="R716" s="776"/>
      <c r="S716" s="169">
        <f>IF($B$710="Лікар загальної практики - сімейний лікар",IF(S714&lt;Законод!$C$22,0,(IF(AND(S714&gt;=Законод!$E$22,S714&lt;=Законод!$E$23),S714-Законод!$C$22,IF('01_Доходи'!S714&gt;=Законод!$F$22,Законод!$E$24,0)))),IF($B$710="Лікар-педіатр",IF(S714&lt;Законод!$C$18,0,(IF(AND(S714&gt;=Законод!$E$18,S714&lt;=Законод!$E$19),S714-Законод!$C$18,IF('01_Доходи'!S714&gt;=Законод!$F$18,Законод!$E$20,0)))),IF($B$710="Лікар-терапевт",IF(S714&lt;Законод!$C$26,0,(IF(AND(S714&gt;=Законод!$E$26,S714&lt;=Законод!$E$27),S714-Законод!$C$26,IF('01_Доходи'!S714&gt;=Законод!$F$26,Законод!$E$28,0)))),0)))</f>
        <v>0</v>
      </c>
      <c r="T716" s="767"/>
      <c r="U716" s="776" t="s">
        <v>158</v>
      </c>
      <c r="V716" s="776"/>
      <c r="W716" s="776"/>
      <c r="X716" s="776"/>
      <c r="Y716" s="776"/>
      <c r="Z716" s="169">
        <f>IF($B$710="Лікар загальної практики - сімейний лікар",IF(Z714&lt;Законод!$C$22,0,(IF(AND(Z714&gt;=Законод!$E$22,Z714&lt;=Законод!$E$23),Z714-Законод!$C$22,IF('01_Доходи'!Z714&gt;=Законод!$F$22,Законод!$E$24,0)))),IF($B$710="Лікар-педіатр",IF(Z714&lt;Законод!$C$18,0,(IF(AND(Z714&gt;=Законод!$E$18,Z714&lt;=Законод!$E$19),Z714-Законод!$C$18,IF('01_Доходи'!Z714&gt;=Законод!$F$18,Законод!$E$20,0)))),IF($B$710="Лікар-терапевт",IF(Z714&lt;Законод!$C$26,0,(IF(AND(Z714&gt;=Законод!$E$26,Z714&lt;=Законод!$E$27),Z714-Законод!$C$26,IF('01_Доходи'!Z714&gt;=Законод!$F$26,Законод!$E$28,0)))),0)))</f>
        <v>0</v>
      </c>
      <c r="AA716" s="767"/>
      <c r="AB716" s="776" t="s">
        <v>158</v>
      </c>
      <c r="AC716" s="776"/>
      <c r="AD716" s="776"/>
      <c r="AE716" s="776"/>
      <c r="AF716" s="776"/>
      <c r="AG716" s="169">
        <f>IF($B$710="Лікар загальної практики - сімейний лікар",IF(AG714&lt;Законод!$C$22,0,(IF(AND(AG714&gt;=Законод!$E$22,AG714&lt;=Законод!$E$23),AG714-Законод!$C$22,IF('01_Доходи'!AG714&gt;=Законод!$F$22,Законод!$E$24,0)))),IF($B$710="Лікар-педіатр",IF(AG714&lt;Законод!$C$18,0,(IF(AND(AG714&gt;=Законод!$E$18,AG714&lt;=Законод!$E$19),AG714-Законод!$C$18,IF('01_Доходи'!AG714&gt;=Законод!$F$18,Законод!$E$20,0)))),IF($B$710="Лікар-терапевт",IF(AG714&lt;Законод!$C$26,0,(IF(AND(AG714&gt;=Законод!$E$26,AG714&lt;=Законод!$E$27),AG714-Законод!$C$26,IF('01_Доходи'!AG714&gt;=Законод!$F$26,Законод!$E$28,0)))),0)))</f>
        <v>0</v>
      </c>
      <c r="AH716" s="767"/>
      <c r="AI716" s="174"/>
      <c r="AJ716" s="771"/>
      <c r="AK716" s="774"/>
      <c r="AL716" s="774"/>
      <c r="AM716" s="757" t="s">
        <v>187</v>
      </c>
      <c r="AN716" s="183">
        <f>IF(B710="Лікар загальної практики - сімейний лікар",L716*Законод!$C$9/4*Законод!$E$16,IF(B710="Лікар-педіатр",L716*Законод!$C$9/4*Законод!$E$16,IF(B710="Лікар-терапевт",L716*Законод!$C$9/4*Законод!$E$16,0)))</f>
        <v>0</v>
      </c>
      <c r="AO716" s="183">
        <f>IF(B710="Лікар загальної практики - сімейний лікар",S716*Законод!$C$9/4*Законод!$E$16,IF(B710="Лікар-педіатр",S716*Законод!$C$9/4*Законод!$E$16,IF(B710="Лікар-терапевт",S716*Законод!$C$9/4*Законод!$E$16,0)))</f>
        <v>0</v>
      </c>
      <c r="AP716" s="183">
        <f>IF(B710="Лікар загальної практики - сімейний лікар",Z716*Законод!$C$9/4*Законод!$E$16,IF(B710="Лікар-педіатр",Z716*Законод!$C$9/4*Законод!$E$16,IF(B710="Лікар-терапевт",Z716*Законод!$C$9/4*Законод!$E$16,0)))</f>
        <v>0</v>
      </c>
      <c r="AQ716" s="183">
        <f>IF(B710="Лікар загальної практики - сімейний лікар",AG716*Законод!$C$9/4*Законод!$E$16,IF(B710="Лікар-педіатр",AG716*Законод!$C$9/4*Законод!$E$16,IF(B710="Лікар-терапевт",AG716*Законод!$C$9/4*Законод!$E$16,0)))</f>
        <v>0</v>
      </c>
      <c r="AR716" s="184">
        <f>SUM(AN716:AQ716)</f>
        <v>0</v>
      </c>
    </row>
    <row r="717" spans="1:44" s="52" customFormat="1" ht="31.9" hidden="1" customHeight="1" x14ac:dyDescent="0.25">
      <c r="A717" s="170"/>
      <c r="B717" s="763"/>
      <c r="C717" s="764"/>
      <c r="D717" s="765"/>
      <c r="E717" s="765"/>
      <c r="F717" s="211" t="str">
        <f>IF(B710="Лікар-педіатр",Законод!$F$17,IF(B710="Лікар загальної практики - сімейний лікар",Законод!$F$21,IF(B710="Лікар-терапевт",Законод!$F$25,"х")))</f>
        <v>х</v>
      </c>
      <c r="G717" s="776" t="s">
        <v>158</v>
      </c>
      <c r="H717" s="776"/>
      <c r="I717" s="776"/>
      <c r="J717" s="776"/>
      <c r="K717" s="776"/>
      <c r="L717" s="169">
        <f>IF($B$710="Лікар загальної практики - сімейний лікар",IF(L714&lt;Законод!$C$22,0,(IF(AND(L714&gt;=Законод!$F$22,L714&lt;=Законод!$F$23),L714-Законод!$E$23,IF('01_Доходи'!L714&gt;=Законод!$G$22,Законод!$F$24,0)))),IF($B$710="Лікар-педіатр",IF(L714&lt;Законод!$C$18,0,(IF(AND(L714&gt;=Законод!$F$18,L714&lt;=Законод!$F$19),L714-Законод!$E$19,IF('01_Доходи'!L714&gt;=Законод!$G$18,Законод!$F$20,0)))),IF($B$710="Лікар-терапевт",IF(L714&lt;Законод!$C$26,0,(IF(AND(L714&gt;=Законод!$F$26,L714&lt;=Законод!$F$27),L714-Законод!$E$27,IF('01_Доходи'!L714&gt;=Законод!$G$26,Законод!$F$28,0)))),0)))</f>
        <v>0</v>
      </c>
      <c r="M717" s="767"/>
      <c r="N717" s="776" t="s">
        <v>158</v>
      </c>
      <c r="O717" s="776"/>
      <c r="P717" s="776"/>
      <c r="Q717" s="776"/>
      <c r="R717" s="776"/>
      <c r="S717" s="169">
        <f>IF($B$710="Лікар загальної практики - сімейний лікар",IF(S714&lt;Законод!$C$22,0,(IF(AND(S714&gt;=Законод!$F$22,S714&lt;=Законод!$F$23),S714-Законод!$E$23,IF('01_Доходи'!S714&gt;=Законод!$G$22,Законод!$F$24,0)))),IF($B$710="Лікар-педіатр",IF(S714&lt;Законод!$C$18,0,(IF(AND(S714&gt;=Законод!$F$18,S714&lt;=Законод!$F$19),S714-Законод!$E$19,IF('01_Доходи'!S714&gt;=Законод!$G$18,Законод!$F$20,0)))),IF($B$710="Лікар-терапевт",IF(S714&lt;Законод!$C$26,0,(IF(AND(S714&gt;=Законод!$F$26,S714&lt;=Законод!$F$27),S714-Законод!$E$27,IF('01_Доходи'!S714&gt;=Законод!$G$26,Законод!$F$28,0)))),0)))</f>
        <v>0</v>
      </c>
      <c r="T717" s="767"/>
      <c r="U717" s="776" t="s">
        <v>158</v>
      </c>
      <c r="V717" s="776"/>
      <c r="W717" s="776"/>
      <c r="X717" s="776"/>
      <c r="Y717" s="776"/>
      <c r="Z717" s="169">
        <f>IF($B$710="Лікар загальної практики - сімейний лікар",IF(Z714&lt;Законод!$C$22,0,(IF(AND(Z714&gt;=Законод!$F$22,Z714&lt;=Законод!$F$23),Z714-Законод!$E$23,IF('01_Доходи'!Z714&gt;=Законод!$G$22,Законод!$F$24,0)))),IF($B$710="Лікар-педіатр",IF(Z714&lt;Законод!$C$18,0,(IF(AND(Z714&gt;=Законод!$F$18,Z714&lt;=Законод!$F$19),Z714-Законод!$E$19,IF('01_Доходи'!Z714&gt;=Законод!$G$18,Законод!$F$20,0)))),IF($B$710="Лікар-терапевт",IF(Z714&lt;Законод!$C$26,0,(IF(AND(Z714&gt;=Законод!$F$26,Z714&lt;=Законод!$F$27),Z714-Законод!$E$27,IF('01_Доходи'!Z714&gt;=Законод!$G$26,Законод!$F$28,0)))),0)))</f>
        <v>0</v>
      </c>
      <c r="AA717" s="767"/>
      <c r="AB717" s="776" t="s">
        <v>158</v>
      </c>
      <c r="AC717" s="776"/>
      <c r="AD717" s="776"/>
      <c r="AE717" s="776"/>
      <c r="AF717" s="776"/>
      <c r="AG717" s="169">
        <f>IF($B$710="Лікар загальної практики - сімейний лікар",IF(AG714&lt;Законод!$C$22,0,(IF(AND(AG714&gt;=Законод!$F$22,AG714&lt;=Законод!$F$23),AG714-Законод!$E$23,IF('01_Доходи'!AG714&gt;=Законод!$G$22,Законод!$F$24,0)))),IF($B$710="Лікар-педіатр",IF(AG714&lt;Законод!$C$18,0,(IF(AND(AG714&gt;=Законод!$F$18,AG714&lt;=Законод!$F$19),AG714-Законод!$E$19,IF('01_Доходи'!AG714&gt;=Законод!$G$18,Законод!$F$20,0)))),IF($B$710="Лікар-терапевт",IF(AG714&lt;Законод!$C$26,0,(IF(AND(AG714&gt;=Законод!$F$26,AG714&lt;=Законод!$F$27),AG714-Законод!$E$27,IF('01_Доходи'!AG714&gt;=Законод!$G$26,Законод!$F$28,0)))),0)))</f>
        <v>0</v>
      </c>
      <c r="AH717" s="767"/>
      <c r="AI717" s="174"/>
      <c r="AJ717" s="771"/>
      <c r="AK717" s="774"/>
      <c r="AL717" s="774"/>
      <c r="AM717" s="758"/>
      <c r="AN717" s="183">
        <f>IF(B710="Лікар загальної практики - сімейний лікар",L717*Законод!$C$9/4*Законод!$F$16,IF(B710="Лікар-педіатр",L717*Законод!$C$9/4*Законод!$F$16,IF(B710="Лікар-терапевт",L717*Законод!$C$9/4*Законод!$F$16,0)))</f>
        <v>0</v>
      </c>
      <c r="AO717" s="183">
        <f>IF(B710="Лікар загальної практики - сімейний лікар",S717*Законод!$C$9/4*Законод!$F$16,IF(B710="Лікар-педіатр",S717*Законод!$C$9/4*Законод!$F$16,IF(B710="Лікар-терапевт",S717*Законод!$C$9/4*Законод!$F$16,0)))</f>
        <v>0</v>
      </c>
      <c r="AP717" s="183">
        <f>IF(B710="Лікар загальної практики - сімейний лікар",Z717*Законод!$C$9/4*Законод!$F$16,IF(B710="Лікар-педіатр",Z717*Законод!$C$9/4*Законод!$F$16,IF(B710="Лікар-терапевт",Z717*Законод!$C$9/4*Законод!$F$16,0)))</f>
        <v>0</v>
      </c>
      <c r="AQ717" s="183">
        <f>IF(B710="Лікар загальної практики - сімейний лікар",AG717*Законод!$C$9/4*Законод!$F$16,IF(B710="Лікар-педіатр",AG717*Законод!$C$9/4*Законод!$F$16,IF(B710="Лікар-терапевт",AG717*Законод!$C$9/4*Законод!$F$16,0)))</f>
        <v>0</v>
      </c>
      <c r="AR717" s="184">
        <f>SUM(AN717:AQ717)</f>
        <v>0</v>
      </c>
    </row>
    <row r="718" spans="1:44" s="52" customFormat="1" ht="31.9" hidden="1" customHeight="1" x14ac:dyDescent="0.25">
      <c r="A718" s="170"/>
      <c r="B718" s="763"/>
      <c r="C718" s="764"/>
      <c r="D718" s="765"/>
      <c r="E718" s="765"/>
      <c r="F718" s="211" t="str">
        <f>IF(B710="Лікар-педіатр",Законод!$G$17,IF(B710="Лікар загальної практики - сімейний лікар",Законод!$G$21,IF(B710="Лікар-терапевт",Законод!$G$25,"х")))</f>
        <v>х</v>
      </c>
      <c r="G718" s="776" t="s">
        <v>158</v>
      </c>
      <c r="H718" s="776"/>
      <c r="I718" s="776"/>
      <c r="J718" s="776"/>
      <c r="K718" s="776"/>
      <c r="L718" s="169">
        <f>IF($B$710="Лікар загальної практики - сімейний лікар",IF(L714&lt;Законод!$C$22,0,(IF(AND(L714&gt;=Законод!$G$22,L714&lt;=Законод!$G$23),L714-Законод!$F$23,IF('01_Доходи'!L714&gt;=Законод!$H$22,Законод!$G$24,0)))),IF($B$710="Лікар-педіатр",IF(L714&lt;Законод!$C$18,0,(IF(AND(L714&gt;=Законод!$G$18,L714&lt;=Законод!$G$19),L714-Законод!$F$19,IF('01_Доходи'!L714&gt;=Законод!$H$18,Законод!$G$20,0)))),IF($B$710="Лікар-терапевт",IF(L714&lt;Законод!$C$26,0,(IF(AND(L714&gt;=Законод!$G$26,L714&lt;=Законод!$G$27),L714-Законод!$F$27,IF('01_Доходи'!L714&gt;=Законод!$H$26,Законод!$G$28,0)))),0)))</f>
        <v>0</v>
      </c>
      <c r="M718" s="767"/>
      <c r="N718" s="776" t="s">
        <v>158</v>
      </c>
      <c r="O718" s="776"/>
      <c r="P718" s="776"/>
      <c r="Q718" s="776"/>
      <c r="R718" s="776"/>
      <c r="S718" s="169">
        <f>IF($B$710="Лікар загальної практики - сімейний лікар",IF(S714&lt;Законод!$C$22,0,(IF(AND(S714&gt;=Законод!$G$22,S714&lt;=Законод!$G$23),S714-Законод!$F$23,IF('01_Доходи'!S714&gt;=Законод!$H$22,Законод!$G$24,0)))),IF($B$710="Лікар-педіатр",IF(S714&lt;Законод!$C$18,0,(IF(AND(S714&gt;=Законод!$G$18,S714&lt;=Законод!$G$19),S714-Законод!$F$19,IF('01_Доходи'!S714&gt;=Законод!$H$18,Законод!$G$20,0)))),IF($B$710="Лікар-терапевт",IF(S714&lt;Законод!$C$26,0,(IF(AND(S714&gt;=Законод!$G$26,S714&lt;=Законод!$G$27),S714-Законод!$F$27,IF('01_Доходи'!S714&gt;=Законод!$H$26,Законод!$G$28,0)))),0)))</f>
        <v>0</v>
      </c>
      <c r="T718" s="767"/>
      <c r="U718" s="776" t="s">
        <v>158</v>
      </c>
      <c r="V718" s="776"/>
      <c r="W718" s="776"/>
      <c r="X718" s="776"/>
      <c r="Y718" s="776"/>
      <c r="Z718" s="169">
        <f>IF($B$710="Лікар загальної практики - сімейний лікар",IF(Z714&lt;Законод!$C$22,0,(IF(AND(Z714&gt;=Законод!$G$22,Z714&lt;=Законод!$G$23),Z714-Законод!$F$23,IF('01_Доходи'!Z714&gt;=Законод!$H$22,Законод!$G$24,0)))),IF($B$710="Лікар-педіатр",IF(Z714&lt;Законод!$C$18,0,(IF(AND(Z714&gt;=Законод!$G$18,Z714&lt;=Законод!$G$19),Z714-Законод!$F$19,IF('01_Доходи'!Z714&gt;=Законод!$H$18,Законод!$G$20,0)))),IF($B$710="Лікар-терапевт",IF(Z714&lt;Законод!$C$26,0,(IF(AND(Z714&gt;=Законод!$G$26,Z714&lt;=Законод!$G$27),Z714-Законод!$F$27,IF('01_Доходи'!Z714&gt;=Законод!$H$26,Законод!$G$28,0)))),0)))</f>
        <v>0</v>
      </c>
      <c r="AA718" s="767"/>
      <c r="AB718" s="776" t="s">
        <v>158</v>
      </c>
      <c r="AC718" s="776"/>
      <c r="AD718" s="776"/>
      <c r="AE718" s="776"/>
      <c r="AF718" s="776"/>
      <c r="AG718" s="169">
        <f>IF($B$710="Лікар загальної практики - сімейний лікар",IF(AG714&lt;Законод!$C$22,0,(IF(AND(AG714&gt;=Законод!$G$22,AG714&lt;=Законод!$G$23),AG714-Законод!$F$23,IF('01_Доходи'!AG714&gt;=Законод!$H$22,Законод!$G$24,0)))),IF($B$710="Лікар-педіатр",IF(AG714&lt;Законод!$C$18,0,(IF(AND(AG714&gt;=Законод!$G$18,AG714&lt;=Законод!$G$19),AG714-Законод!$F$19,IF('01_Доходи'!AG714&gt;=Законод!$H$18,Законод!$G$20,0)))),IF($B$710="Лікар-терапевт",IF(AG714&lt;Законод!$C$26,0,(IF(AND(AG714&gt;=Законод!$G$26,AG714&lt;=Законод!$G$27),AG714-Законод!$F$27,IF('01_Доходи'!AG714&gt;=Законод!$H$26,Законод!$G$28,0)))),0)))</f>
        <v>0</v>
      </c>
      <c r="AH718" s="767"/>
      <c r="AI718" s="174"/>
      <c r="AJ718" s="771"/>
      <c r="AK718" s="774"/>
      <c r="AL718" s="774"/>
      <c r="AM718" s="758"/>
      <c r="AN718" s="183">
        <f>IF(B710="Лікар загальної практики - сімейний лікар",L718*Законод!$C$9/4*Законод!$G$16,IF(B710="Лікар-педіатр",L718*Законод!$C$9/4*Законод!$G$16,IF(B710="Лікар-терапевт",L718*Законод!$C$9/4*Законод!$G$16,0)))</f>
        <v>0</v>
      </c>
      <c r="AO718" s="183">
        <f>IF(B710="Лікар загальної практики - сімейний лікар",S718*Законод!$C$9/4*Законод!$G$16,IF(B710="Лікар-педіатр",S718*Законод!$C$9/4*Законод!$G$16,IF(B710="Лікар-терапевт",S718*Законод!$C$9/4*Законод!$G$16,0)))</f>
        <v>0</v>
      </c>
      <c r="AP718" s="183">
        <f>IF(B710="Лікар загальної практики - сімейний лікар",Z718*Законод!$C$9/4*Законод!$G$16,IF(B710="Лікар-педіатр",Z718*Законод!$C$9/4*Законод!$G$16,IF(B710="Лікар-терапевт",Z718*Законод!$C$9/4*Законод!$G$16,0)))</f>
        <v>0</v>
      </c>
      <c r="AQ718" s="183">
        <f>IF(B710="Лікар загальної практики - сімейний лікар",AG718*Законод!$C$9/4*Законод!$G$16,IF(B710="Лікар-педіатр",AG718*Законод!$C$9/4*Законод!$G$16,IF(B710="Лікар-терапевт",AG718*Законод!$C$9/4*Законод!$G$16,0)))</f>
        <v>0</v>
      </c>
      <c r="AR718" s="184">
        <f t="shared" ref="AR718" si="132">SUM(AN718:AQ718)</f>
        <v>0</v>
      </c>
    </row>
    <row r="719" spans="1:44" s="52" customFormat="1" ht="31.9" hidden="1" customHeight="1" x14ac:dyDescent="0.25">
      <c r="A719" s="170"/>
      <c r="B719" s="763"/>
      <c r="C719" s="764"/>
      <c r="D719" s="765"/>
      <c r="E719" s="765"/>
      <c r="F719" s="211" t="str">
        <f>IF(B710="Лікар-педіатр",Законод!$H$17,IF(B710="Лікар загальної практики - сімейний лікар",Законод!$H$21,IF(B710="Лікар-терапевт",Законод!$H$25,"х")))</f>
        <v>х</v>
      </c>
      <c r="G719" s="776" t="s">
        <v>158</v>
      </c>
      <c r="H719" s="776"/>
      <c r="I719" s="776"/>
      <c r="J719" s="776"/>
      <c r="K719" s="776"/>
      <c r="L719" s="169">
        <f>IF($B$710="Лікар загальної практики - сімейний лікар",IF(L714&lt;Законод!$C$22,0,(IF(AND(L714&gt;=Законод!$H$22,L714&lt;=Законод!$H$23),L714-Законод!$G$23,IF('01_Доходи'!L714&gt;=Законод!$I$22,Законод!$H$24,0)))),IF($B$710="Лікар-педіатр",IF(L714&lt;Законод!$C$18,0,(IF(AND(L714&gt;=Законод!$H$18,L714&lt;=Законод!$H$19),L714-Законод!$G$19,IF('01_Доходи'!L714&gt;=Законод!$I$18,Законод!$H$20,0)))),IF($B$710="Лікар-терапевт",IF(L714&lt;Законод!$C$26,0,(IF(AND(L714&gt;=Законод!$H$26,L714&lt;=Законод!$H$27),L714-Законод!$G$27,IF(L714&gt;=Законод!$I$26,Законод!$H$28,0)))),0)))</f>
        <v>0</v>
      </c>
      <c r="M719" s="767"/>
      <c r="N719" s="776" t="s">
        <v>158</v>
      </c>
      <c r="O719" s="776"/>
      <c r="P719" s="776"/>
      <c r="Q719" s="776"/>
      <c r="R719" s="776"/>
      <c r="S719" s="169">
        <f>IF($B$710="Лікар загальної практики - сімейний лікар",IF(S714&lt;Законод!$C$22,0,(IF(AND(S714&gt;=Законод!$H$22,S714&lt;=Законод!$H$23),S714-Законод!$G$23,IF('01_Доходи'!S714&gt;=Законод!$I$22,Законод!$H$24,0)))),IF($B$710="Лікар-педіатр",IF(S714&lt;Законод!$C$18,0,(IF(AND(S714&gt;=Законод!$H$18,S714&lt;=Законод!$H$19),S714-Законод!$G$19,IF('01_Доходи'!S714&gt;=Законод!$I$18,Законод!$H$20,0)))),IF($B$710="Лікар-терапевт",IF(S714&lt;Законод!$C$26,0,(IF(AND(S714&gt;=Законод!$H$26,S714&lt;=Законод!$H$27),S714-Законод!$G$27,IF(S714&gt;=Законод!$I$26,Законод!$H$28,0)))),0)))</f>
        <v>0</v>
      </c>
      <c r="T719" s="767"/>
      <c r="U719" s="776" t="s">
        <v>158</v>
      </c>
      <c r="V719" s="776"/>
      <c r="W719" s="776"/>
      <c r="X719" s="776"/>
      <c r="Y719" s="776"/>
      <c r="Z719" s="169">
        <f>IF($B$710="Лікар загальної практики - сімейний лікар",IF(Z714&lt;Законод!$C$22,0,(IF(AND(Z714&gt;=Законод!$H$22,Z714&lt;=Законод!$H$23),Z714-Законод!$G$23,IF('01_Доходи'!Z714&gt;=Законод!$I$22,Законод!$H$24,0)))),IF($B$710="Лікар-педіатр",IF(Z714&lt;Законод!$C$18,0,(IF(AND(Z714&gt;=Законод!$H$18,Z714&lt;=Законод!$H$19),Z714-Законод!$G$19,IF('01_Доходи'!Z714&gt;=Законод!$I$18,Законод!$H$20,0)))),IF($B$710="Лікар-терапевт",IF(Z714&lt;Законод!$C$26,0,(IF(AND(Z714&gt;=Законод!$H$26,Z714&lt;=Законод!$H$27),Z714-Законод!$G$27,IF(Z714&gt;=Законод!$I$26,Законод!$H$28,0)))),0)))</f>
        <v>0</v>
      </c>
      <c r="AA719" s="767"/>
      <c r="AB719" s="776" t="s">
        <v>158</v>
      </c>
      <c r="AC719" s="776"/>
      <c r="AD719" s="776"/>
      <c r="AE719" s="776"/>
      <c r="AF719" s="776"/>
      <c r="AG719" s="169">
        <f>IF($B$710="Лікар загальної практики - сімейний лікар",IF(AG714&lt;Законод!$C$22,0,(IF(AND(AG714&gt;=Законод!$H$22,AG714&lt;=Законод!$H$23),AG714-Законод!$G$23,IF('01_Доходи'!AG714&gt;=Законод!$I$22,Законод!$H$24,0)))),IF($B$710="Лікар-педіатр",IF(AG714&lt;Законод!$C$18,0,(IF(AND(AG714&gt;=Законод!$H$18,AG714&lt;=Законод!$H$19),AG714-Законод!$G$19,IF('01_Доходи'!AG714&gt;=Законод!$I$18,Законод!$H$20,0)))),IF($B$710="Лікар-терапевт",IF(AG714&lt;Законод!$C$26,0,(IF(AND(AG714&gt;=Законод!$H$26,AG714&lt;=Законод!$H$27),AG714-Законод!$G$27,IF(AG714&gt;=Законод!$I$26,Законод!$H$28,0)))),0)))</f>
        <v>0</v>
      </c>
      <c r="AH719" s="767"/>
      <c r="AI719" s="174"/>
      <c r="AJ719" s="771"/>
      <c r="AK719" s="774"/>
      <c r="AL719" s="774"/>
      <c r="AM719" s="758"/>
      <c r="AN719" s="183">
        <f>IF(B710="Лікар загальної практики - сімейний лікар",L719*Законод!$C$9/4*Законод!$H$16,IF(B710="Лікар-педіатр",L719*Законод!$C$9/4*Законод!$H$16,IF(B710="Лікар-терапевт",L719*Законод!$C$9/4*Законод!$H$16,0)))</f>
        <v>0</v>
      </c>
      <c r="AO719" s="183">
        <f>IF(B710="Лікар загальної практики - сімейний лікар",S719*Законод!$C$9/4*Законод!$H$16,IF(B710="Лікар-педіатр",S719*Законод!$C$9/4*Законод!$H$16,IF(B710="Лікар-терапевт",S719*Законод!$C$9/4*Законод!$H$16,0)))</f>
        <v>0</v>
      </c>
      <c r="AP719" s="183">
        <f>IF(B710="Лікар загальної практики - сімейний лікар",Z719*Законод!$C$9/4*Законод!$H$16,IF(B710="Лікар-педіатр",Z719*Законод!$C$9/4*Законод!$H$16,IF(B710="Лікар-терапевт",Z719*Законод!$C$9/4*Законод!$H$16,0)))</f>
        <v>0</v>
      </c>
      <c r="AQ719" s="183">
        <f>IF(B710="Лікар загальної практики - сімейний лікар",AG719*Законод!$C$9/4*Законод!$H$16,IF(B710="Лікар-педіатр",AG719*Законод!$C$9/4*Законод!$H$16,IF(B710="Лікар-терапевт",AG719*Законод!$C$9/4*Законод!$H$16,0)))</f>
        <v>0</v>
      </c>
      <c r="AR719" s="184">
        <f>SUM(AN719:AQ719)</f>
        <v>0</v>
      </c>
    </row>
    <row r="720" spans="1:44" s="52" customFormat="1" ht="31.9" hidden="1" customHeight="1" x14ac:dyDescent="0.25">
      <c r="A720" s="170"/>
      <c r="B720" s="763"/>
      <c r="C720" s="764"/>
      <c r="D720" s="765"/>
      <c r="E720" s="765"/>
      <c r="F720" s="211" t="str">
        <f>IF(B710="Лікар-педіатр",Законод!$I$17,IF(B710="Лікар загальної практики - сімейний лікар",Законод!$I$21,IF(B710="Лікар-терапевт",Законод!$I$25,"х")))</f>
        <v>х</v>
      </c>
      <c r="G720" s="776" t="s">
        <v>158</v>
      </c>
      <c r="H720" s="776"/>
      <c r="I720" s="776"/>
      <c r="J720" s="776"/>
      <c r="K720" s="776"/>
      <c r="L720" s="169">
        <f>IF($B$710="Лікар загальної практики - сімейний лікар",IF(L714&lt;Законод!$C$22,0,(IF(AND(L714&gt;=Законод!$I$22,L714&lt;=Законод!$I$23),L714-Законод!$H$23,IF('01_Доходи'!L714&gt;=Законод!$I$22,Законод!$I$24,0)))),IF($B$710="Лікар-педіатр",IF(L714&lt;Законод!$C$18,0,(IF(AND(L714&gt;=Законод!$I$18,L714&lt;=Законод!$I$19),L714-Законод!$H$19,IF('01_Доходи'!L714&gt;=Законод!$I$18,Законод!$H$20,0)))),IF($B$710="Лікар-терапевт",IF(L714&lt;Законод!$C$26,0,(IF(AND(L714&gt;=Законод!$I$26,L714&lt;=Законод!$I$27),L714-Законод!$H$27,IF('01_Доходи'!L714&gt;=Законод!$I$26,Законод!$H$28,0)))),0)))</f>
        <v>0</v>
      </c>
      <c r="M720" s="767"/>
      <c r="N720" s="776" t="s">
        <v>158</v>
      </c>
      <c r="O720" s="776"/>
      <c r="P720" s="776"/>
      <c r="Q720" s="776"/>
      <c r="R720" s="776"/>
      <c r="S720" s="169">
        <f>IF($B$710="Лікар загальної практики - сімейний лікар",IF(S714&lt;Законод!$C$22,0,(IF(AND(S714&gt;=Законод!$I$22,S714&lt;=Законод!$I$23),S714-Законод!$H$23,IF('01_Доходи'!S714&gt;=Законод!$I$22,Законод!$I$24,0)))),IF($B$710="Лікар-педіатр",IF(S714&lt;Законод!$C$18,0,(IF(AND(S714&gt;=Законод!$I$18,S714&lt;=Законод!$I$19),S714-Законод!$H$19,IF('01_Доходи'!S714&gt;=Законод!$I$18,Законод!$H$20,0)))),IF($B$710="Лікар-терапевт",IF(S714&lt;Законод!$C$26,0,(IF(AND(S714&gt;=Законод!$I$26,S714&lt;=Законод!$I$27),S714-Законод!$H$27,IF('01_Доходи'!S714&gt;=Законод!$I$26,Законод!$H$28,0)))),0)))</f>
        <v>0</v>
      </c>
      <c r="T720" s="767"/>
      <c r="U720" s="776" t="s">
        <v>158</v>
      </c>
      <c r="V720" s="776"/>
      <c r="W720" s="776"/>
      <c r="X720" s="776"/>
      <c r="Y720" s="776"/>
      <c r="Z720" s="169">
        <f>IF($B$710="Лікар загальної практики - сімейний лікар",IF(Z714&lt;Законод!$C$22,0,(IF(AND(Z714&gt;=Законод!$I$22,Z714&lt;=Законод!$I$23),Z714-Законод!$H$23,IF('01_Доходи'!Z714&gt;=Законод!$I$22,Законод!$I$24,0)))),IF($B$710="Лікар-педіатр",IF(Z714&lt;Законод!$C$18,0,(IF(AND(Z714&gt;=Законод!$I$18,Z714&lt;=Законод!$I$19),Z714-Законод!$H$19,IF('01_Доходи'!Z714&gt;=Законод!$I$18,Законод!$H$20,0)))),IF($B$710="Лікар-терапевт",IF(Z714&lt;Законод!$C$26,0,(IF(AND(Z714&gt;=Законод!$I$26,Z714&lt;=Законод!$I$27),Z714-Законод!$H$27,IF('01_Доходи'!Z714&gt;=Законод!$I$26,Законод!$H$28,0)))),0)))</f>
        <v>0</v>
      </c>
      <c r="AA720" s="767"/>
      <c r="AB720" s="776" t="s">
        <v>158</v>
      </c>
      <c r="AC720" s="776"/>
      <c r="AD720" s="776"/>
      <c r="AE720" s="776"/>
      <c r="AF720" s="776"/>
      <c r="AG720" s="169">
        <f>IF($B$710="Лікар загальної практики - сімейний лікар",IF(AG714&lt;Законод!$C$22,0,(IF(AND(AG714&gt;=Законод!$I$22,AG714&lt;=Законод!$I$23),AG714-Законод!$H$23,IF('01_Доходи'!AG714&gt;=Законод!$I$22,Законод!$I$24,0)))),IF($B$710="Лікар-педіатр",IF(AG714&lt;Законод!$C$18,0,(IF(AND(AG714&gt;=Законод!$I$18,AG714&lt;=Законод!$I$19),AG714-Законод!$H$19,IF('01_Доходи'!AG714&gt;=Законод!$I$18,Законод!$H$20,0)))),IF($B$710="Лікар-терапевт",IF(AG714&lt;Законод!$C$26,0,(IF(AND(AG714&gt;=Законод!$I$26,AG714&lt;=Законод!$I$27),AG714-Законод!$H$27,IF('01_Доходи'!AG714&gt;=Законод!$I$26,Законод!$H$28,0)))),0)))</f>
        <v>0</v>
      </c>
      <c r="AH720" s="767"/>
      <c r="AI720" s="174"/>
      <c r="AJ720" s="771"/>
      <c r="AK720" s="774"/>
      <c r="AL720" s="774"/>
      <c r="AM720" s="758"/>
      <c r="AN720" s="183">
        <f>IF(B710="Лікар загальної практики - сімейний лікар",L720*Законод!$C$9/4*Законод!$I$16,IF(B710="Лікар-педіатр",L720*Законод!$C$9/4*Законод!$I$16,IF(B710="Лікар-терапевт",L720*Законод!$C$9/4*Законод!$I$16,0)))</f>
        <v>0</v>
      </c>
      <c r="AO720" s="183">
        <f>IF(B710="Лікар загальної практики - сімейний лікар",S720*Законод!$C$9/4*Законод!$I$16,IF(B710="Лікар-педіатр",S720*Законод!$C$9/4*Законод!$I$16,IF(B710="Лікар-терапевт",S720*Законод!$C$9/4*Законод!$I$16,0)))</f>
        <v>0</v>
      </c>
      <c r="AP720" s="183">
        <f>IF(B710="Лікар загальної практики - сімейний лікар",Z720*Законод!$C$9/4*Законод!$I$16,IF(B710="Лікар-педіатр",Z720*Законод!$C$9/4*Законод!$I$16,IF(B710="Лікар-терапевт",Z720*Законод!$C$9/4*Законод!$I$16,0)))</f>
        <v>0</v>
      </c>
      <c r="AQ720" s="183">
        <f>IF(B710="Лікар загальної практики - сімейний лікар",AG720*Законод!$C$9/4*Законод!$I$16,IF(B710="Лікар-педіатр",AG720*Законод!$C$9/4*Законод!$I$16,IF(B710="Лікар-терапевт",AG720*Законод!$C$9/4*Законод!$I$16,0)))</f>
        <v>0</v>
      </c>
      <c r="AR720" s="184">
        <f>SUM(AN720:AQ720)</f>
        <v>0</v>
      </c>
    </row>
    <row r="721" spans="1:44" s="191" customFormat="1" ht="31.9" hidden="1" customHeight="1" thickBot="1" x14ac:dyDescent="0.3">
      <c r="A721" s="186"/>
      <c r="B721" s="763"/>
      <c r="C721" s="764"/>
      <c r="D721" s="765"/>
      <c r="E721" s="765"/>
      <c r="F721" s="212" t="str">
        <f>IF(B710="Лікар-педіатр",Законод!$J$17,IF(B710="Лікар загальної практики - сімейний лікар",Законод!$J$21,IF(B710="Лікар-терапевт",Законод!$J$25,"х")))</f>
        <v>х</v>
      </c>
      <c r="G721" s="777" t="s">
        <v>158</v>
      </c>
      <c r="H721" s="777"/>
      <c r="I721" s="777"/>
      <c r="J721" s="777"/>
      <c r="K721" s="777"/>
      <c r="L721" s="169">
        <f>IF($B$710="Лікар загальної практики - сімейний лікар",IF(L714&gt;=Законод!$J$22,'01_Доходи'!L714-('01_Доходи'!L715+'01_Доходи'!L716+'01_Доходи'!L717+'01_Доходи'!L718+'01_Доходи'!L719+'01_Доходи'!L720),0),IF($B$710="Лікар-педіатр",IF(L714&gt;=Законод!$J$18,'01_Доходи'!L714-('01_Доходи'!L715+'01_Доходи'!L716+'01_Доходи'!L717+'01_Доходи'!L718+'01_Доходи'!L719+'01_Доходи'!L720),0),IF($B$710="Лікар-терапевт",IF('01_Доходи'!L714&gt;=Законод!$J$26,L714-Законод!$I$27,0),0)))</f>
        <v>0</v>
      </c>
      <c r="M721" s="767"/>
      <c r="N721" s="777" t="s">
        <v>158</v>
      </c>
      <c r="O721" s="777"/>
      <c r="P721" s="777"/>
      <c r="Q721" s="777"/>
      <c r="R721" s="777"/>
      <c r="S721" s="169">
        <f>IF($B$710="Лікар загальної практики - сімейний лікар",IF(S714&gt;=Законод!$J$22,'01_Доходи'!S714-('01_Доходи'!S715+'01_Доходи'!S716+'01_Доходи'!S717+'01_Доходи'!S718+'01_Доходи'!S719+'01_Доходи'!S720),0),IF($B$710="Лікар-педіатр",IF(S714&gt;=Законод!$J$18,'01_Доходи'!S714-('01_Доходи'!S715+'01_Доходи'!S716+'01_Доходи'!S717+'01_Доходи'!S718+'01_Доходи'!S719+'01_Доходи'!S720),0),IF($B$710="Лікар-терапевт",IF('01_Доходи'!S714&gt;=Законод!$J$26,S714-Законод!$I$27,0),0)))</f>
        <v>0</v>
      </c>
      <c r="T721" s="767"/>
      <c r="U721" s="777" t="s">
        <v>158</v>
      </c>
      <c r="V721" s="777"/>
      <c r="W721" s="777"/>
      <c r="X721" s="777"/>
      <c r="Y721" s="777"/>
      <c r="Z721" s="169">
        <f>IF($B$710="Лікар загальної практики - сімейний лікар",IF(Z714&gt;=Законод!$J$22,'01_Доходи'!Z714-('01_Доходи'!Z715+'01_Доходи'!Z716+'01_Доходи'!Z717+'01_Доходи'!Z718+'01_Доходи'!Z719+'01_Доходи'!Z720),0),IF($B$710="Лікар-педіатр",IF(Z714&gt;=Законод!$J$18,'01_Доходи'!Z714-('01_Доходи'!Z715+'01_Доходи'!Z716+'01_Доходи'!Z717+'01_Доходи'!Z718+'01_Доходи'!Z719+'01_Доходи'!Z720),0),IF($B$710="Лікар-терапевт",IF('01_Доходи'!Z714&gt;=Законод!$J$26,Z714-Законод!$I$27,0),0)))</f>
        <v>0</v>
      </c>
      <c r="AA721" s="767"/>
      <c r="AB721" s="777" t="s">
        <v>158</v>
      </c>
      <c r="AC721" s="777"/>
      <c r="AD721" s="777"/>
      <c r="AE721" s="777"/>
      <c r="AF721" s="777"/>
      <c r="AG721" s="169">
        <f>IF($B$710="Лікар загальної практики - сімейний лікар",IF(AG714&gt;=Законод!$J$22,'01_Доходи'!AG714-('01_Доходи'!AG715+'01_Доходи'!AG716+'01_Доходи'!AG717+'01_Доходи'!AG718+'01_Доходи'!AG719+'01_Доходи'!AG720),0),IF($B$710="Лікар-педіатр",IF(AG714&gt;=Законод!$J$18,'01_Доходи'!AG714-('01_Доходи'!AG715+'01_Доходи'!AG716+'01_Доходи'!AG717+'01_Доходи'!AG718+'01_Доходи'!AG719+'01_Доходи'!AG720),0),IF($B$710="Лікар-терапевт",IF('01_Доходи'!AG714&gt;=Законод!$J$26,AG714-Законод!$I$27,0),0)))</f>
        <v>0</v>
      </c>
      <c r="AH721" s="767"/>
      <c r="AI721" s="188"/>
      <c r="AJ721" s="772"/>
      <c r="AK721" s="775"/>
      <c r="AL721" s="775"/>
      <c r="AM721" s="759"/>
      <c r="AN721" s="189">
        <f>IF(B710="Лікар загальної практики - сімейний лікар",L721*Законод!$C$9/4*Законод!$J$16,IF(B710="Лікар-педіатр",L721*Законод!$C$9/4*Законод!$J$16,IF(B710="Лікар-терапевт",L721*Законод!$C$9/4*Законод!$J$16,0)))</f>
        <v>0</v>
      </c>
      <c r="AO721" s="189">
        <f>IF(B710="Лікар загальної практики - сімейний лікар",S721*Законод!$C$9/4*Законод!$J$16,IF(B710="Лікар-педіатр",S721*Законод!$C$9/4*Законод!$J$16,IF(B710="Лікар-терапевт",S721*Законод!$C$9/4*Законод!$J$16,0)))</f>
        <v>0</v>
      </c>
      <c r="AP721" s="189">
        <f>IF(B710="Лікар загальної практики - сімейний лікар",S721*Законод!$C$9/4*Законод!$J$16,IF(B710="Лікар-педіатр",S721*Законод!$C$9/4*Законод!$J$16,IF(B710="Лікар-терапевт",S721*Законод!$C$9/4*Законод!$J$16,0)))</f>
        <v>0</v>
      </c>
      <c r="AQ721" s="189">
        <f>IF(B710="Лікар загальної практики - сімейний лікар",AG721*Законод!$C$9/4*Законод!$J$16,IF(B710="Лікар-педіатр",AG721*Законод!$C$9/4*Законод!$J$16,IF(B710="Лікар-терапевт",AG721*Законод!$C$9/4*Законод!$J$16,0)))</f>
        <v>0</v>
      </c>
      <c r="AR721" s="190">
        <f t="shared" ref="AR721" si="133">SUM(AN721:AQ721)</f>
        <v>0</v>
      </c>
    </row>
    <row r="722" spans="1:44" s="220" customFormat="1" ht="23.45" hidden="1" customHeight="1" thickBot="1" x14ac:dyDescent="0.3">
      <c r="A722" s="216"/>
      <c r="B722" s="217"/>
      <c r="C722" s="217"/>
      <c r="D722" s="217"/>
      <c r="E722" s="217"/>
      <c r="F722" s="218"/>
      <c r="G722" s="219"/>
      <c r="H722" s="219"/>
      <c r="L722" s="221"/>
      <c r="S722" s="221"/>
      <c r="Z722" s="221"/>
      <c r="AG722" s="221"/>
      <c r="AM722" s="222"/>
      <c r="AR722" s="223"/>
    </row>
    <row r="723" spans="1:44" s="164" customFormat="1" ht="24.6" hidden="1" customHeight="1" x14ac:dyDescent="0.3">
      <c r="A723" s="167">
        <f>A710+1</f>
        <v>54</v>
      </c>
      <c r="B723" s="763"/>
      <c r="C723" s="764"/>
      <c r="D723" s="765"/>
      <c r="E723" s="765"/>
      <c r="F723" s="207" t="s">
        <v>422</v>
      </c>
      <c r="G723" s="169">
        <f>IF($B$723="Лікар-педіатр",G726*L723,IF($B$723="Лікар-терапевт","х",IF($B$723="Лікар загальної практики - сімейний лікар",G726*L723,0)))</f>
        <v>0</v>
      </c>
      <c r="H723" s="169">
        <f>IF($B$723="Лікар-педіатр",H726*L723,IF($B$723="Лікар-терапевт","х",IF($B$723="Лікар загальної практики - сімейний лікар",H726*L723,0)))</f>
        <v>0</v>
      </c>
      <c r="I723" s="169">
        <f>IF($B$723="Лікар-педіатр","x",IF($B$723="Лікар-терапевт",I726*L723,IF($B$723="Лікар загальної практики - сімейний лікар",I726*L723,0)))</f>
        <v>0</v>
      </c>
      <c r="J723" s="169">
        <f>IF($B$723="Лікар-педіатр","x",IF($B$723="Лікар-терапевт",J726*L723,IF($B$723="Лікар загальної практики - сімейний лікар",J726*L723,0)))</f>
        <v>0</v>
      </c>
      <c r="K723" s="169">
        <f>IF($B$723="Лікар-педіатр","x",IF($B$723="Лікар-терапевт",K726*L723,IF($B$723="Лікар загальної практики - сімейний лікар",K726*L723,0)))</f>
        <v>0</v>
      </c>
      <c r="L723" s="542"/>
      <c r="M723" s="767"/>
      <c r="N723" s="169">
        <f>IF($B$723="Лікар-педіатр",N726*S723,IF($B$723="Лікар-терапевт","х",IF($B$723="Лікар загальної практики - сімейний лікар",N726*S723,0)))</f>
        <v>0</v>
      </c>
      <c r="O723" s="169">
        <f>IF($B$723="Лікар-педіатр",O726*S723,IF($B$723="Лікар-терапевт","х",IF($B$723="Лікар загальної практики - сімейний лікар",O726*S723,0)))</f>
        <v>0</v>
      </c>
      <c r="P723" s="169">
        <f>IF($B$723="Лікар-педіатр","x",IF($B$723="Лікар-терапевт",P726*S723,IF($B$723="Лікар загальної практики - сімейний лікар",P726*S723,0)))</f>
        <v>0</v>
      </c>
      <c r="Q723" s="169">
        <f>IF($B$723="Лікар-педіатр","x",IF($B$723="Лікар-терапевт",Q726*S723,IF($B$723="Лікар загальної практики - сімейний лікар",Q726*S723,0)))</f>
        <v>0</v>
      </c>
      <c r="R723" s="169">
        <f>IF($B$723="Лікар-педіатр","x",IF($B$723="Лікар-терапевт",R726*S723,IF($B$723="Лікар загальної практики - сімейний лікар",R726*S723,0)))</f>
        <v>0</v>
      </c>
      <c r="S723" s="542"/>
      <c r="T723" s="767"/>
      <c r="U723" s="169">
        <f>IF($B$723="Лікар-педіатр",U726*Z723,IF($B$723="Лікар-терапевт","х",IF($B$723="Лікар загальної практики - сімейний лікар",U726*Z723,0)))</f>
        <v>0</v>
      </c>
      <c r="V723" s="169">
        <f>IF($B$723="Лікар-педіатр",V726*Z723,IF($B$723="Лікар-терапевт","х",IF($B$723="Лікар загальної практики - сімейний лікар",V726*Z723,0)))</f>
        <v>0</v>
      </c>
      <c r="W723" s="169">
        <f>IF($B$723="Лікар-педіатр","x",IF($B$723="Лікар-терапевт",W726*Z723,IF($B$723="Лікар загальної практики - сімейний лікар",W726*Z723,0)))</f>
        <v>0</v>
      </c>
      <c r="X723" s="169">
        <f>IF($B$723="Лікар-педіатр","x",IF($B$723="Лікар-терапевт",X726*Z723,IF($B$723="Лікар загальної практики - сімейний лікар",X726*Z723,0)))</f>
        <v>0</v>
      </c>
      <c r="Y723" s="169">
        <f>IF($B$723="Лікар-педіатр","x",IF($B$723="Лікар-терапевт",Y726*Z723,IF($B$723="Лікар загальної практики - сімейний лікар",Y726*Z723,0)))</f>
        <v>0</v>
      </c>
      <c r="Z723" s="542"/>
      <c r="AA723" s="767"/>
      <c r="AB723" s="169">
        <f>IF($B$723="Лікар-педіатр",AB726*AG723,IF($B$723="Лікар-терапевт","х",IF($B$723="Лікар загальної практики - сімейний лікар",AB726*AG723,0)))</f>
        <v>0</v>
      </c>
      <c r="AC723" s="169">
        <f>IF($B$723="Лікар-педіатр",AC726*AG723,IF($B$723="Лікар-терапевт","х",IF($B$723="Лікар загальної практики - сімейний лікар",AC726*AG723,0)))</f>
        <v>0</v>
      </c>
      <c r="AD723" s="169">
        <f>IF($B$723="Лікар-педіатр","x",IF($B$723="Лікар-терапевт",AD726*AG723,IF($B$723="Лікар загальної практики - сімейний лікар",AD726*AG723,0)))</f>
        <v>0</v>
      </c>
      <c r="AE723" s="169">
        <f>IF($B$723="Лікар-педіатр","x",IF($B$723="Лікар-терапевт",AE726*AG723,IF($B$723="Лікар загальної практики - сімейний лікар",AE726*AG723,0)))</f>
        <v>0</v>
      </c>
      <c r="AF723" s="169">
        <f>IF($B$723="Лікар-педіатр","x",IF($B$723="Лікар-терапевт",AF726*AG723,IF($B$723="Лікар загальної практики - сімейний лікар",AF726*AG723,0)))</f>
        <v>0</v>
      </c>
      <c r="AG723" s="542"/>
      <c r="AH723" s="767"/>
      <c r="AI723" s="525">
        <f>A723</f>
        <v>54</v>
      </c>
      <c r="AJ723" s="770">
        <f>B723</f>
        <v>0</v>
      </c>
      <c r="AK723" s="773">
        <f>C723</f>
        <v>0</v>
      </c>
      <c r="AL723" s="773">
        <f>D723</f>
        <v>0</v>
      </c>
      <c r="AM723" s="760" t="s">
        <v>568</v>
      </c>
      <c r="AN723" s="778">
        <f>SUM(AN728:AN734)</f>
        <v>0</v>
      </c>
      <c r="AO723" s="778">
        <f>SUM(AO728:AO734)</f>
        <v>0</v>
      </c>
      <c r="AP723" s="778">
        <f>SUM(AP728:AP734)</f>
        <v>0</v>
      </c>
      <c r="AQ723" s="778">
        <f>SUM(AQ728:AQ734)</f>
        <v>0</v>
      </c>
      <c r="AR723" s="781">
        <f>SUM(AN723:AQ727)</f>
        <v>0</v>
      </c>
    </row>
    <row r="724" spans="1:44" s="52" customFormat="1" ht="28.15" hidden="1" customHeight="1" x14ac:dyDescent="0.25">
      <c r="A724" s="170"/>
      <c r="B724" s="763"/>
      <c r="C724" s="764"/>
      <c r="D724" s="765"/>
      <c r="E724" s="765"/>
      <c r="F724" s="207" t="s">
        <v>423</v>
      </c>
      <c r="G724" s="169">
        <f>IF($B$723="Лікар-педіатр",G726*L724,IF($B$723="Лікар-терапевт","х",IF($B$723="Лікар загальної практики - сімейний лікар",G726*L724,0)))</f>
        <v>0</v>
      </c>
      <c r="H724" s="169">
        <f>IF($B$723="Лікар-педіатр",H726*L724,IF($B$723="Лікар-терапевт","х",IF($B$723="Лікар загальної практики - сімейний лікар",H726*L724,0)))</f>
        <v>0</v>
      </c>
      <c r="I724" s="169">
        <f>IF($B$723="Лікар-педіатр","x",IF($B$723="Лікар-терапевт",I726*L724,IF($B$723="Лікар загальної практики - сімейний лікар",I726*L724,0)))</f>
        <v>0</v>
      </c>
      <c r="J724" s="169">
        <f>IF($B$723="Лікар-педіатр","x",IF($B$723="Лікар-терапевт",J726*L724,IF($B$723="Лікар загальної практики - сімейний лікар",J726*L724,0)))</f>
        <v>0</v>
      </c>
      <c r="K724" s="169">
        <f>IF($B$723="Лікар-педіатр","x",IF($B$723="Лікар-терапевт",K726*L724,IF($B$723="Лікар загальної практики - сімейний лікар",K726*L724,0)))</f>
        <v>0</v>
      </c>
      <c r="L724" s="542"/>
      <c r="M724" s="767"/>
      <c r="N724" s="169">
        <f>IF($B$723="Лікар-педіатр",N726*S724,IF($B$723="Лікар-терапевт","х",IF($B$723="Лікар загальної практики - сімейний лікар",N726*S724,0)))</f>
        <v>0</v>
      </c>
      <c r="O724" s="169">
        <f>IF($B$723="Лікар-педіатр",O726*S724,IF($B$723="Лікар-терапевт","х",IF($B$723="Лікар загальної практики - сімейний лікар",O726*S724,0)))</f>
        <v>0</v>
      </c>
      <c r="P724" s="169">
        <f>IF($B$723="Лікар-педіатр","x",IF($B$723="Лікар-терапевт",P726*S724,IF($B$723="Лікар загальної практики - сімейний лікар",P726*S724,0)))</f>
        <v>0</v>
      </c>
      <c r="Q724" s="169">
        <f>IF($B$723="Лікар-педіатр","x",IF($B$723="Лікар-терапевт",Q726*S724,IF($B$723="Лікар загальної практики - сімейний лікар",Q726*S724,0)))</f>
        <v>0</v>
      </c>
      <c r="R724" s="169">
        <f>IF($B$723="Лікар-педіатр","x",IF($B$723="Лікар-терапевт",R726*S724,IF($B$723="Лікар загальної практики - сімейний лікар",R726*S724,0)))</f>
        <v>0</v>
      </c>
      <c r="S724" s="542"/>
      <c r="T724" s="767"/>
      <c r="U724" s="169">
        <f>IF($B$723="Лікар-педіатр",U726*Z724,IF($B$723="Лікар-терапевт","х",IF($B$723="Лікар загальної практики - сімейний лікар",U726*Z724,0)))</f>
        <v>0</v>
      </c>
      <c r="V724" s="169">
        <f>IF($B$723="Лікар-педіатр",V726*Z724,IF($B$723="Лікар-терапевт","х",IF($B$723="Лікар загальної практики - сімейний лікар",V726*Z724,0)))</f>
        <v>0</v>
      </c>
      <c r="W724" s="169">
        <f>IF($B$723="Лікар-педіатр","x",IF($B$723="Лікар-терапевт",W726*Z724,IF($B$723="Лікар загальної практики - сімейний лікар",W726*Z724,0)))</f>
        <v>0</v>
      </c>
      <c r="X724" s="169">
        <f>IF($B$723="Лікар-педіатр","x",IF($B$723="Лікар-терапевт",X726*Z724,IF($B$723="Лікар загальної практики - сімейний лікар",X726*Z724,0)))</f>
        <v>0</v>
      </c>
      <c r="Y724" s="169">
        <f>IF($B$723="Лікар-педіатр","x",IF($B$723="Лікар-терапевт",Y726*Z724,IF($B$723="Лікар загальної практики - сімейний лікар",Y726*Z724,0)))</f>
        <v>0</v>
      </c>
      <c r="Z724" s="542"/>
      <c r="AA724" s="767"/>
      <c r="AB724" s="169">
        <f>IF($B$723="Лікар-педіатр",AB726*AG724,IF($B$723="Лікар-терапевт","х",IF($B$723="Лікар загальної практики - сімейний лікар",AB726*AG724,0)))</f>
        <v>0</v>
      </c>
      <c r="AC724" s="169">
        <f>IF($B$723="Лікар-педіатр",AC726*AG724,IF($B$723="Лікар-терапевт","х",IF($B$723="Лікар загальної практики - сімейний лікар",AC726*AG724,0)))</f>
        <v>0</v>
      </c>
      <c r="AD724" s="169">
        <f>IF($B$723="Лікар-педіатр","x",IF($B$723="Лікар-терапевт",AD726*AG724,IF($B$723="Лікар загальної практики - сімейний лікар",AD726*AG724,0)))</f>
        <v>0</v>
      </c>
      <c r="AE724" s="169">
        <f>IF($B$723="Лікар-педіатр","x",IF($B$723="Лікар-терапевт",AE726*AG724,IF($B$723="Лікар загальної практики - сімейний лікар",AE726*AG724,0)))</f>
        <v>0</v>
      </c>
      <c r="AF724" s="169">
        <f>IF($B$723="Лікар-педіатр","x",IF($B$723="Лікар-терапевт",AF726*AG724,IF($B$723="Лікар загальної практики - сімейний лікар",AF726*AG724,0)))</f>
        <v>0</v>
      </c>
      <c r="AG724" s="542"/>
      <c r="AH724" s="767"/>
      <c r="AI724" s="171"/>
      <c r="AJ724" s="771"/>
      <c r="AK724" s="774"/>
      <c r="AL724" s="774"/>
      <c r="AM724" s="761"/>
      <c r="AN724" s="779"/>
      <c r="AO724" s="779"/>
      <c r="AP724" s="779"/>
      <c r="AQ724" s="779"/>
      <c r="AR724" s="782"/>
    </row>
    <row r="725" spans="1:44" s="92" customFormat="1" ht="31.15" hidden="1" customHeight="1" x14ac:dyDescent="0.25">
      <c r="A725" s="213"/>
      <c r="B725" s="763"/>
      <c r="C725" s="764"/>
      <c r="D725" s="765"/>
      <c r="E725" s="765"/>
      <c r="F725" s="214" t="s">
        <v>424</v>
      </c>
      <c r="G725" s="172">
        <f>IF(B723="Лікар загальної практики - сімейний лікар"," ",IF(B723="Лікар-педіатр"," ",IF(B723="Лікар-терапевт","х",0)))</f>
        <v>0</v>
      </c>
      <c r="H725" s="172">
        <f>IF(B723="Лікар загальної практики - сімейний лікар"," ",IF(B723="Лікар-педіатр"," ",IF(B723="Лікар-терапевт","х",0)))</f>
        <v>0</v>
      </c>
      <c r="I725" s="172">
        <f>IF(B723="Лікар загальної практики - сімейний лікар"," ",IF(B723="Лікар-педіатр","х",IF(B723="Лікар-терапевт"," ",0)))</f>
        <v>0</v>
      </c>
      <c r="J725" s="172">
        <f>IF(B723="Лікар загальної практики - сімейний лікар"," ",IF(B723="Лікар-педіатр","х",IF(B723="Лікар-терапевт"," ",0)))</f>
        <v>0</v>
      </c>
      <c r="K725" s="172">
        <f>IF(B723="Лікар загальної практики - сімейний лікар"," ",IF(B723="Лікар-педіатр","х",IF(B723="Лікар-терапевт"," ",0)))</f>
        <v>0</v>
      </c>
      <c r="L725" s="173">
        <f>SUM(G725:K725)</f>
        <v>0</v>
      </c>
      <c r="M725" s="767"/>
      <c r="N725" s="172">
        <f>IF(B723="Лікар загальної практики - сімейний лікар"," ",IF(B723="Лікар-педіатр"," ",IF(B723="Лікар-терапевт","х",0)))</f>
        <v>0</v>
      </c>
      <c r="O725" s="172">
        <f>IF(B723="Лікар загальної практики - сімейний лікар"," ",IF(B723="Лікар-педіатр"," ",IF(B723="Лікар-терапевт","х",0)))</f>
        <v>0</v>
      </c>
      <c r="P725" s="172">
        <f>IF(B723="Лікар загальної практики - сімейний лікар"," ",IF(B723="Лікар-педіатр","х",IF(B723="Лікар-терапевт"," ",0)))</f>
        <v>0</v>
      </c>
      <c r="Q725" s="172">
        <f>IF(B723="Лікар загальної практики - сімейний лікар"," ",IF(B723="Лікар-педіатр","х",IF(B723="Лікар-терапевт"," ",0)))</f>
        <v>0</v>
      </c>
      <c r="R725" s="172">
        <f>IF(B723="Лікар загальної практики - сімейний лікар"," ",IF(B723="Лікар-педіатр","х",IF(B723="Лікар-терапевт"," ",0)))</f>
        <v>0</v>
      </c>
      <c r="S725" s="173">
        <f>SUM(N725:R725)</f>
        <v>0</v>
      </c>
      <c r="T725" s="767"/>
      <c r="U725" s="172">
        <f>IF(B723="Лікар загальної практики - сімейний лікар"," ",IF(B723="Лікар-педіатр"," ",IF(B723="Лікар-терапевт","х",0)))</f>
        <v>0</v>
      </c>
      <c r="V725" s="172">
        <f>IF(B723="Лікар загальної практики - сімейний лікар"," ",IF(B723="Лікар-педіатр"," ",IF(B723="Лікар-терапевт","х",0)))</f>
        <v>0</v>
      </c>
      <c r="W725" s="172">
        <f>IF(B723="Лікар загальної практики - сімейний лікар"," ",IF(B723="Лікар-педіатр","х",IF(B723="Лікар-терапевт"," ",0)))</f>
        <v>0</v>
      </c>
      <c r="X725" s="172">
        <f>IF(B723="Лікар загальної практики - сімейний лікар"," ",IF(B723="Лікар-педіатр","х",IF(B723="Лікар-терапевт"," ",0)))</f>
        <v>0</v>
      </c>
      <c r="Y725" s="172">
        <f>IF(B723="Лікар загальної практики - сімейний лікар"," ",IF(B723="Лікар-педіатр","х",IF(B723="Лікар-терапевт"," ",0)))</f>
        <v>0</v>
      </c>
      <c r="Z725" s="173">
        <f>SUM(U725:Y725)</f>
        <v>0</v>
      </c>
      <c r="AA725" s="767"/>
      <c r="AB725" s="172">
        <f>IF(B723="Лікар загальної практики - сімейний лікар"," ",IF(B723="Лікар-педіатр"," ",IF(B723="Лікар-терапевт","х",0)))</f>
        <v>0</v>
      </c>
      <c r="AC725" s="172">
        <f>IF(B723="Лікар загальної практики - сімейний лікар"," ",IF(B723="Лікар-педіатр"," ",IF(B723="Лікар-терапевт","х",0)))</f>
        <v>0</v>
      </c>
      <c r="AD725" s="172">
        <f>IF(B723="Лікар загальної практики - сімейний лікар"," ",IF(B723="Лікар-педіатр","х",IF(B723="Лікар-терапевт"," ",0)))</f>
        <v>0</v>
      </c>
      <c r="AE725" s="172">
        <f>IF(B723="Лікар загальної практики - сімейний лікар"," ",IF(B723="Лікар-педіатр","х",IF(B723="Лікар-терапевт"," ",0)))</f>
        <v>0</v>
      </c>
      <c r="AF725" s="172">
        <f>IF(B723="Лікар загальної практики - сімейний лікар"," ",IF(B723="Лікар-педіатр","х",IF(B723="Лікар-терапевт"," ",0)))</f>
        <v>0</v>
      </c>
      <c r="AG725" s="173">
        <f>SUM(AB725:AF725)</f>
        <v>0</v>
      </c>
      <c r="AH725" s="767"/>
      <c r="AI725" s="215"/>
      <c r="AJ725" s="771"/>
      <c r="AK725" s="774"/>
      <c r="AL725" s="774"/>
      <c r="AM725" s="761"/>
      <c r="AN725" s="779"/>
      <c r="AO725" s="779"/>
      <c r="AP725" s="779"/>
      <c r="AQ725" s="779"/>
      <c r="AR725" s="782"/>
    </row>
    <row r="726" spans="1:44" s="52" customFormat="1" ht="31.9" hidden="1" customHeight="1" thickBot="1" x14ac:dyDescent="0.3">
      <c r="A726" s="170"/>
      <c r="B726" s="763"/>
      <c r="C726" s="764"/>
      <c r="D726" s="765"/>
      <c r="E726" s="765"/>
      <c r="F726" s="209" t="s">
        <v>161</v>
      </c>
      <c r="G726" s="176">
        <f>IF($B$723="Лікар-педіатр",G725/L725,IF($B$723="Лікар-терапевт","х",IF($B$723="Лікар загальної практики - сімейний лікар",G725/L725,0)))</f>
        <v>0</v>
      </c>
      <c r="H726" s="176">
        <f>IF($B$723="Лікар-педіатр",H725/L725,IF($B$723="Лікар-терапевт","х",IF($B$723="Лікар загальної практики - сімейний лікар",H725/L725,0)))</f>
        <v>0</v>
      </c>
      <c r="I726" s="176">
        <f>IF($B$723="Лікар-педіатр","x",IF($B$723="Лікар-терапевт",I725/L725,IF($B$723="Лікар загальної практики - сімейний лікар",I725/L725,0)))</f>
        <v>0</v>
      </c>
      <c r="J726" s="176">
        <f>IF($B$723="Лікар-педіатр","x",IF($B$723="Лікар-терапевт",J725/L725,IF($B$723="Лікар загальної практики - сімейний лікар",J725/L725,0)))</f>
        <v>0</v>
      </c>
      <c r="K726" s="176">
        <f>IF($B$723="Лікар-педіатр","x",IF($B$723="Лікар-терапевт",K725/L725,IF($B$723="Лікар загальної практики - сімейний лікар",K725/L725,0)))</f>
        <v>0</v>
      </c>
      <c r="L726" s="176">
        <f>SUM(G726:K726)</f>
        <v>0</v>
      </c>
      <c r="M726" s="767"/>
      <c r="N726" s="176">
        <f>IF($B$723="Лікар-педіатр",N725/S725,IF($B$723="Лікар-терапевт","х",IF($B$723="Лікар загальної практики - сімейний лікар",N725/S725,0)))</f>
        <v>0</v>
      </c>
      <c r="O726" s="176">
        <f>IF($B$723="Лікар-педіатр",O725/S725,IF($B$723="Лікар-терапевт","х",IF($B$723="Лікар загальної практики - сімейний лікар",O725/S725,0)))</f>
        <v>0</v>
      </c>
      <c r="P726" s="176">
        <f>IF($B$723="Лікар-педіатр","x",IF($B$723="Лікар-терапевт",P725/S725,IF($B$723="Лікар загальної практики - сімейний лікар",P725/S725,0)))</f>
        <v>0</v>
      </c>
      <c r="Q726" s="176">
        <f>IF($B$723="Лікар-педіатр","x",IF($B$723="Лікар-терапевт",Q725/S725,IF($B$723="Лікар загальної практики - сімейний лікар",Q725/S725,0)))</f>
        <v>0</v>
      </c>
      <c r="R726" s="176">
        <f>IF($B$723="Лікар-педіатр","x",IF($B$723="Лікар-терапевт",R725/S725,IF($B$723="Лікар загальної практики - сімейний лікар",R725/S725,0)))</f>
        <v>0</v>
      </c>
      <c r="S726" s="176">
        <f>SUM(N726:R726)</f>
        <v>0</v>
      </c>
      <c r="T726" s="767"/>
      <c r="U726" s="176">
        <f>IF($B$723="Лікар-педіатр",U725/Z725,IF($B$723="Лікар-терапевт","х",IF($B$723="Лікар загальної практики - сімейний лікар",U725/Z725,0)))</f>
        <v>0</v>
      </c>
      <c r="V726" s="176">
        <f>IF($B$723="Лікар-педіатр",V725/Z725,IF($B$723="Лікар-терапевт","х",IF($B$723="Лікар загальної практики - сімейний лікар",V725/Z725,0)))</f>
        <v>0</v>
      </c>
      <c r="W726" s="176">
        <f>IF($B$723="Лікар-педіатр","x",IF($B$723="Лікар-терапевт",W725/Z725,IF($B$723="Лікар загальної практики - сімейний лікар",W725/Z725,0)))</f>
        <v>0</v>
      </c>
      <c r="X726" s="176">
        <f>IF($B$723="Лікар-педіатр","x",IF($B$723="Лікар-терапевт",X725/Z725,IF($B$723="Лікар загальної практики - сімейний лікар",X725/Z725,0)))</f>
        <v>0</v>
      </c>
      <c r="Y726" s="176">
        <f>IF($B$723="Лікар-педіатр","x",IF($B$723="Лікар-терапевт",Y725/Z725,IF($B$723="Лікар загальної практики - сімейний лікар",Y725/Z725,0)))</f>
        <v>0</v>
      </c>
      <c r="Z726" s="176">
        <f>SUM(U726:Y726)</f>
        <v>0</v>
      </c>
      <c r="AA726" s="767"/>
      <c r="AB726" s="176">
        <f>IF($B$723="Лікар-педіатр",AB725/AG725,IF($B$723="Лікар-терапевт","х",IF($B$723="Лікар загальної практики - сімейний лікар",AB725/AG725,0)))</f>
        <v>0</v>
      </c>
      <c r="AC726" s="176">
        <f>IF($B$723="Лікар-педіатр",AC725/AG725,IF($B$723="Лікар-терапевт","х",IF($B$723="Лікар загальної практики - сімейний лікар",AC725/AG725,0)))</f>
        <v>0</v>
      </c>
      <c r="AD726" s="176">
        <f>IF($B$723="Лікар-педіатр","x",IF($B$723="Лікар-терапевт",AD725/AG725,IF($B$723="Лікар загальної практики - сімейний лікар",AD725/AG725,0)))</f>
        <v>0</v>
      </c>
      <c r="AE726" s="176">
        <f>IF($B$723="Лікар-педіатр","x",IF($B$723="Лікар-терапевт",AE725/AG725,IF($B$723="Лікар загальної практики - сімейний лікар",AE725/AG725,0)))</f>
        <v>0</v>
      </c>
      <c r="AF726" s="176">
        <f>IF($B$723="Лікар-педіатр","x",IF($B$723="Лікар-терапевт",AF725/AG725,IF($B$723="Лікар загальної практики - сімейний лікар",AF725/AG725,0)))</f>
        <v>0</v>
      </c>
      <c r="AG726" s="176">
        <f>SUM(AB726:AF726)</f>
        <v>0</v>
      </c>
      <c r="AH726" s="767"/>
      <c r="AI726" s="174"/>
      <c r="AJ726" s="771"/>
      <c r="AK726" s="774"/>
      <c r="AL726" s="774"/>
      <c r="AM726" s="761"/>
      <c r="AN726" s="779"/>
      <c r="AO726" s="779"/>
      <c r="AP726" s="779"/>
      <c r="AQ726" s="779"/>
      <c r="AR726" s="782"/>
    </row>
    <row r="727" spans="1:44" s="52" customFormat="1" ht="45" hidden="1" customHeight="1" thickBot="1" x14ac:dyDescent="0.3">
      <c r="A727" s="170"/>
      <c r="B727" s="763"/>
      <c r="C727" s="764"/>
      <c r="D727" s="765"/>
      <c r="E727" s="766"/>
      <c r="F727" s="177" t="s">
        <v>425</v>
      </c>
      <c r="G727" s="178">
        <f>IF($B$723="Лікар загальної практики - сімейний лікар",AVERAGE(G723:G725),IF($B$723="Лікар-педіатр",AVERAGE(G723:G725),IF($B$723="Лікар-терапевт","х",0)))</f>
        <v>0</v>
      </c>
      <c r="H727" s="178">
        <f>IF($B$723="Лікар загальної практики - сімейний лікар",AVERAGE(H723:H725),IF($B$723="Лікар-педіатр",AVERAGE(H723:H725),IF($B$723="Лікар-терапевт","х",0)))</f>
        <v>0</v>
      </c>
      <c r="I727" s="178">
        <f>IF($B$723="Лікар загальної практики - сімейний лікар",AVERAGE(I723:I725),IF($B$723="Лікар-педіатр","x",IF($B$723="Лікар-терапевт",AVERAGE(I723:I725),0)))</f>
        <v>0</v>
      </c>
      <c r="J727" s="178">
        <f>IF($B$723="Лікар загальної практики - сімейний лікар",AVERAGE(J723:J725),IF($B$723="Лікар-педіатр","x",IF($B$723="Лікар-терапевт",AVERAGE(J723:J725),0)))</f>
        <v>0</v>
      </c>
      <c r="K727" s="178">
        <f>IF($B$723="Лікар загальної практики - сімейний лікар",AVERAGE(K723:K725),IF($B$723="Лікар-педіатр","x",IF($B$723="Лікар-терапевт",AVERAGE(K723:K725),0)))</f>
        <v>0</v>
      </c>
      <c r="L727" s="179">
        <f>SUM(G727:K727)</f>
        <v>0</v>
      </c>
      <c r="M727" s="768"/>
      <c r="N727" s="178">
        <f>IF($B$723="Лікар загальної практики - сімейний лікар",AVERAGE(N723:N725),IF($B$723="Лікар-педіатр",AVERAGE(N723:N725),IF($B$723="Лікар-терапевт","х",0)))</f>
        <v>0</v>
      </c>
      <c r="O727" s="178">
        <f>IF($B$723="Лікар загальної практики - сімейний лікар",AVERAGE(O723:O725),IF($B$723="Лікар-педіатр",AVERAGE(O723:O725),IF($B$723="Лікар-терапевт","х",0)))</f>
        <v>0</v>
      </c>
      <c r="P727" s="178">
        <f>IF($B$723="Лікар загальної практики - сімейний лікар",AVERAGE(P723:P725),IF($B$723="Лікар-педіатр","x",IF($B$723="Лікар-терапевт",AVERAGE(P723:P725),0)))</f>
        <v>0</v>
      </c>
      <c r="Q727" s="178">
        <f>IF($B$723="Лікар загальної практики - сімейний лікар",AVERAGE(Q723:Q725),IF($B$723="Лікар-педіатр","x",IF($B$723="Лікар-терапевт",AVERAGE(Q723:Q725),0)))</f>
        <v>0</v>
      </c>
      <c r="R727" s="178">
        <f>IF($B$723="Лікар загальної практики - сімейний лікар",AVERAGE(R723:R725),IF($B$723="Лікар-педіатр","x",IF($B$723="Лікар-терапевт",AVERAGE(R723:R725),0)))</f>
        <v>0</v>
      </c>
      <c r="S727" s="179">
        <f>SUM(N727:R727)</f>
        <v>0</v>
      </c>
      <c r="T727" s="768"/>
      <c r="U727" s="178">
        <f>IF($B$723="Лікар загальної практики - сімейний лікар",AVERAGE(U723:U725),IF($B$723="Лікар-педіатр",AVERAGE(U723:U725),IF($B$723="Лікар-терапевт","х",0)))</f>
        <v>0</v>
      </c>
      <c r="V727" s="178">
        <f>IF($B$723="Лікар загальної практики - сімейний лікар",AVERAGE(V723:V725),IF($B$723="Лікар-педіатр",AVERAGE(V723:V725),IF($B$723="Лікар-терапевт","х",0)))</f>
        <v>0</v>
      </c>
      <c r="W727" s="178">
        <f>IF($B$723="Лікар загальної практики - сімейний лікар",AVERAGE(W723:W725),IF($B$723="Лікар-педіатр","x",IF($B$723="Лікар-терапевт",AVERAGE(W723:W725),0)))</f>
        <v>0</v>
      </c>
      <c r="X727" s="178">
        <f>IF($B$723="Лікар загальної практики - сімейний лікар",AVERAGE(X723:X725),IF($B$723="Лікар-педіатр","x",IF($B$723="Лікар-терапевт",AVERAGE(X723:X725),0)))</f>
        <v>0</v>
      </c>
      <c r="Y727" s="178">
        <f>IF($B$723="Лікар загальної практики - сімейний лікар",AVERAGE(Y723:Y725),IF($B$723="Лікар-педіатр","x",IF($B$723="Лікар-терапевт",AVERAGE(Y723:Y725),0)))</f>
        <v>0</v>
      </c>
      <c r="Z727" s="179">
        <f>SUM(U727:Y727)</f>
        <v>0</v>
      </c>
      <c r="AA727" s="768"/>
      <c r="AB727" s="178">
        <f>IF($B$723="Лікар загальної практики - сімейний лікар",AVERAGE(AB723:AB725),IF($B$723="Лікар-педіатр",AVERAGE(AB723:AB725),IF($B$723="Лікар-терапевт","х",0)))</f>
        <v>0</v>
      </c>
      <c r="AC727" s="178">
        <f>IF($B$723="Лікар загальної практики - сімейний лікар",AVERAGE(AC723:AC725),IF($B$723="Лікар-педіатр",AVERAGE(AC723:AC725),IF($B$723="Лікар-терапевт","х",0)))</f>
        <v>0</v>
      </c>
      <c r="AD727" s="178">
        <f>IF($B$723="Лікар загальної практики - сімейний лікар",AVERAGE(AD723:AD725),IF($B$723="Лікар-педіатр","x",IF($B$723="Лікар-терапевт",AVERAGE(AD723:AD725),0)))</f>
        <v>0</v>
      </c>
      <c r="AE727" s="178">
        <f>IF($B$723="Лікар загальної практики - сімейний лікар",AVERAGE(AE723:AE725),IF($B$723="Лікар-педіатр","x",IF($B$723="Лікар-терапевт",AVERAGE(AE723:AE725),0)))</f>
        <v>0</v>
      </c>
      <c r="AF727" s="178">
        <f>IF($B$723="Лікар загальної практики - сімейний лікар",AVERAGE(AF723:AF725),IF($B$723="Лікар-педіатр","x",IF($B$723="Лікар-терапевт",AVERAGE(AF723:AF725),0)))</f>
        <v>0</v>
      </c>
      <c r="AG727" s="179">
        <f>SUM(AB727:AF727)</f>
        <v>0</v>
      </c>
      <c r="AH727" s="769"/>
      <c r="AI727" s="174"/>
      <c r="AJ727" s="771"/>
      <c r="AK727" s="774"/>
      <c r="AL727" s="774"/>
      <c r="AM727" s="762"/>
      <c r="AN727" s="780"/>
      <c r="AO727" s="780"/>
      <c r="AP727" s="780"/>
      <c r="AQ727" s="780"/>
      <c r="AR727" s="783"/>
    </row>
    <row r="728" spans="1:44" s="52" customFormat="1" ht="40.5" hidden="1" x14ac:dyDescent="0.25">
      <c r="A728" s="170"/>
      <c r="B728" s="763"/>
      <c r="C728" s="764"/>
      <c r="D728" s="765"/>
      <c r="E728" s="765"/>
      <c r="F728" s="210" t="str">
        <f>IF(B723="Лікар-педіатр",Законод!$C$17,IF(B723="Лікар загальної практики - сімейний лікар",Законод!$C$21,IF(B723="Лікар-терапевт",Законод!$C$25,"х")))</f>
        <v>х</v>
      </c>
      <c r="G728" s="181">
        <f>IF($B$723="Лікар загальної практики - сімейний лікар",IF(L727&lt;=Законод!$C$22,G727,Законод!$C$22*'01_Доходи'!G726),IF($B$723="Лікар-педіатр",IF(L727&lt;=Законод!$C$18,G727,Законод!$C$18*'01_Доходи'!G726),IF($B$723="Лікар-терапевт","x",0)))</f>
        <v>0</v>
      </c>
      <c r="H728" s="181">
        <f>IF($B$723="Лікар загальної практики - сімейний лікар",IF(L727&lt;=Законод!$C$22,H727,Законод!$C$22*'01_Доходи'!H726),IF($B$723="Лікар-педіатр",IF(L727&lt;=Законод!$C$18,H727,Законод!$C$18*'01_Доходи'!H726),IF($B$723="Лікар-терапевт","x",0)))</f>
        <v>0</v>
      </c>
      <c r="I728" s="181">
        <f>IF($B$723="Лікар загальної практики - сімейний лікар",IF(L727&lt;=Законод!$C$22,I727,Законод!$C$22*'01_Доходи'!I726),IF($B$723="Лікар-педіатр","x",IF($B$723="Лікар-терапевт",IF(L727&lt;=Законод!$C$26,I727,Законод!$C$26*'01_Доходи'!I726),0)))</f>
        <v>0</v>
      </c>
      <c r="J728" s="181">
        <f>IF($B$723="Лікар загальної практики - сімейний лікар",IF(L727&lt;=Законод!$C$22,J727,Законод!$C$22*'01_Доходи'!J726),IF($B$723="Лікар-педіатр","x",IF($B$723="Лікар-терапевт",IF(L727&lt;=Законод!$C$26,J727,Законод!$C$26*'01_Доходи'!J726),0)))</f>
        <v>0</v>
      </c>
      <c r="K728" s="181">
        <f>IF($B$723="Лікар загальної практики - сімейний лікар",IF(L727&lt;=Законод!$C$22,K727,Законод!$C$22*'01_Доходи'!K726),IF($B$723="Лікар-педіатр","x",IF($B$723="Лікар-терапевт",IF(L727&lt;=Законод!$C$26,K727,Законод!$C$26*'01_Доходи'!K726),0)))</f>
        <v>0</v>
      </c>
      <c r="L728" s="182">
        <f>SUM(G728:K728)</f>
        <v>0</v>
      </c>
      <c r="M728" s="767"/>
      <c r="N728" s="181">
        <f>IF($B$723="Лікар загальної практики - сімейний лікар",IF(S727&lt;=Законод!$C$22,N727,Законод!$C$22*'01_Доходи'!N726),IF($B$723="Лікар-педіатр",IF(S727&lt;=Законод!$C$18,N727,Законод!$C$18*'01_Доходи'!N726),IF($B$723="Лікар-терапевт","x",0)))</f>
        <v>0</v>
      </c>
      <c r="O728" s="181">
        <f>IF($B$723="Лікар загальної практики - сімейний лікар",IF(S727&lt;=Законод!$C$22,O727,Законод!$C$22*'01_Доходи'!O726),IF($B$723="Лікар-педіатр",IF(S727&lt;=Законод!$C$18,O727,Законод!$C$18*'01_Доходи'!O726),IF($B$723="Лікар-терапевт","x",0)))</f>
        <v>0</v>
      </c>
      <c r="P728" s="181">
        <f>IF($B$723="Лікар загальної практики - сімейний лікар",IF(S727&lt;=Законод!$C$22,P727,Законод!$C$22*'01_Доходи'!P726),IF($B$723="Лікар-педіатр","x",IF($B$723="Лікар-терапевт",IF(S727&lt;=Законод!$C$26,P727,Законод!$C$26*'01_Доходи'!P726),0)))</f>
        <v>0</v>
      </c>
      <c r="Q728" s="181">
        <f>IF($B$723="Лікар загальної практики - сімейний лікар",IF(S727&lt;=Законод!$C$22,Q727,Законод!$C$22*'01_Доходи'!Q726),IF($B$723="Лікар-педіатр","x",IF($B$723="Лікар-терапевт",IF(S727&lt;=Законод!$C$26,Q727,Законод!$C$26*'01_Доходи'!Q726),0)))</f>
        <v>0</v>
      </c>
      <c r="R728" s="181">
        <f>IF($B$723="Лікар загальної практики - сімейний лікар",IF(S727&lt;=Законод!$C$22,R727,Законод!$C$22*'01_Доходи'!R726),IF($B$723="Лікар-педіатр","x",IF($B$723="Лікар-терапевт",IF(S727&lt;=Законод!$C$26,R727,Законод!$C$26*'01_Доходи'!R726),0)))</f>
        <v>0</v>
      </c>
      <c r="S728" s="182">
        <f>SUM(N728:R728)</f>
        <v>0</v>
      </c>
      <c r="T728" s="767"/>
      <c r="U728" s="181">
        <f>IF($B$723="Лікар загальної практики - сімейний лікар",IF(Z727&lt;=Законод!$C$22,U727,Законод!$C$22*'01_Доходи'!U726),IF($B$723="Лікар-педіатр",IF(Z727&lt;=Законод!$C$18,U727,Законод!$C$18*'01_Доходи'!U726),IF($B$723="Лікар-терапевт","x",0)))</f>
        <v>0</v>
      </c>
      <c r="V728" s="181">
        <f>IF($B$723="Лікар загальної практики - сімейний лікар",IF(Z727&lt;=Законод!$C$22,V727,Законод!$C$22*'01_Доходи'!V726),IF($B$723="Лікар-педіатр",IF(Z727&lt;=Законод!$C$18,V727,Законод!$C$18*'01_Доходи'!V726),IF($B$723="Лікар-терапевт","x",0)))</f>
        <v>0</v>
      </c>
      <c r="W728" s="181">
        <f>IF($B$723="Лікар загальної практики - сімейний лікар",IF(Z727&lt;=Законод!$C$22,W727,Законод!$C$22*'01_Доходи'!W726),IF($B$723="Лікар-педіатр","x",IF($B$723="Лікар-терапевт",IF(Z727&lt;=Законод!$C$26,W727,Законод!$C$26*'01_Доходи'!W726),0)))</f>
        <v>0</v>
      </c>
      <c r="X728" s="181">
        <f>IF($B$723="Лікар загальної практики - сімейний лікар",IF(Z727&lt;=Законод!$C$22,X727,Законод!$C$22*'01_Доходи'!X726),IF($B$723="Лікар-педіатр","x",IF($B$723="Лікар-терапевт",IF(Z727&lt;=Законод!$C$26,X727,Законод!$C$26*'01_Доходи'!X726),0)))</f>
        <v>0</v>
      </c>
      <c r="Y728" s="181">
        <f>IF($B$723="Лікар загальної практики - сімейний лікар",IF(Z727&lt;=Законод!$C$22,Y727,Законод!$C$22*'01_Доходи'!Y726),IF($B$723="Лікар-педіатр","x",IF($B$723="Лікар-терапевт",IF(Z727&lt;=Законод!$C$26,Y727,Законод!$C$26*'01_Доходи'!Y726),0)))</f>
        <v>0</v>
      </c>
      <c r="Z728" s="182">
        <f>SUM(U728:Y728)</f>
        <v>0</v>
      </c>
      <c r="AA728" s="767"/>
      <c r="AB728" s="181">
        <f>IF($B$723="Лікар загальної практики - сімейний лікар",IF(AG727&lt;=Законод!$C$22,AB727,Законод!$C$22*'01_Доходи'!AB726),IF($B$723="Лікар-педіатр",IF(AG727&lt;=Законод!$C$18,AB727,Законод!$C$18*'01_Доходи'!AB726),IF($B$723="Лікар-терапевт","x",0)))</f>
        <v>0</v>
      </c>
      <c r="AC728" s="181">
        <f>IF($B$723="Лікар загальної практики - сімейний лікар",IF(AG727&lt;=Законод!$C$22,AC727,Законод!$C$22*'01_Доходи'!AC726),IF($B$723="Лікар-педіатр",IF(AG727&lt;=Законод!$C$18,AC727,Законод!$C$18*'01_Доходи'!AC726),IF($B$723="Лікар-терапевт","x",0)))</f>
        <v>0</v>
      </c>
      <c r="AD728" s="181">
        <f>IF($B$723="Лікар загальної практики - сімейний лікар",IF(AG727&lt;=Законод!$C$22,AD727,Законод!$C$22*'01_Доходи'!AD726),IF($B$723="Лікар-педіатр","x",IF($B$723="Лікар-терапевт",IF(AG727&lt;=Законод!$C$26,AD727,Законод!$C$26*'01_Доходи'!AD726),0)))</f>
        <v>0</v>
      </c>
      <c r="AE728" s="181">
        <f>IF($B$723="Лікар загальної практики - сімейний лікар",IF(AG727&lt;=Законод!$C$22,AE727,Законод!$C$22*'01_Доходи'!AE726),IF($B$723="Лікар-педіатр","x",IF($B$723="Лікар-терапевт",IF(AG727&lt;=Законод!$C$26,AE727,Законод!$C$26*'01_Доходи'!AE726),0)))</f>
        <v>0</v>
      </c>
      <c r="AF728" s="181">
        <f>IF($B$723="Лікар загальної практики - сімейний лікар",IF(AG727&lt;=Законод!$C$22,AF727,Законод!$C$22*'01_Доходи'!AF726),IF($B$723="Лікар-педіатр","x",IF($B$723="Лікар-терапевт",IF(AG727&lt;=Законод!$C$26,AF727,Законод!$C$26*'01_Доходи'!AF726),0)))</f>
        <v>0</v>
      </c>
      <c r="AG728" s="182">
        <f>SUM(AB728:AF728)</f>
        <v>0</v>
      </c>
      <c r="AH728" s="767"/>
      <c r="AI728" s="174"/>
      <c r="AJ728" s="771"/>
      <c r="AK728" s="774"/>
      <c r="AL728" s="774"/>
      <c r="AM728" s="318" t="s">
        <v>186</v>
      </c>
      <c r="AN728" s="183">
        <f>IF(B723="Лікар загальної практики - сімейний лікар",G728*Законод!$C$11+'01_Доходи'!H728*Законод!$D$11+'01_Доходи'!I728*Законод!$E$11+'01_Доходи'!J728*Законод!$F$11+'01_Доходи'!K728*Законод!$G$11,IF(B723="Лікар-педіатр",G728*Законод!$C$11+'01_Доходи'!H728*Законод!$D$11,IF(B723="Лікар-терапевт",'01_Доходи'!I728*Законод!$E$11+'01_Доходи'!J728*Законод!$F$11+'01_Доходи'!K728*Законод!$G$11,0)))</f>
        <v>0</v>
      </c>
      <c r="AO728" s="183">
        <f>IF(B723="Лікар загальної практики - сімейний лікар",N728*Законод!$C$11+'01_Доходи'!O728*Законод!$D$11+'01_Доходи'!P728*Законод!$E$11+'01_Доходи'!Q728*Законод!$F$11+'01_Доходи'!R728*Законод!$G$11,IF(B723="Лікар-педіатр",N728*Законод!$C$11+'01_Доходи'!O728*Законод!$D$11,IF(B723="Лікар-терапевт",'01_Доходи'!P728*Законод!$E$11+'01_Доходи'!Q728*Законод!$F$11+'01_Доходи'!R728*Законод!$G$11,0)))</f>
        <v>0</v>
      </c>
      <c r="AP728" s="183">
        <f>IF(B723="Лікар загальної практики - сімейний лікар",U728*Законод!$C$11+'01_Доходи'!V728*Законод!$D$11+'01_Доходи'!W728*Законод!$E$11+'01_Доходи'!X728*Законод!$F$11+'01_Доходи'!Y728*Законод!$G$11,IF(B723="Лікар-педіатр",U728*Законод!$C$11+'01_Доходи'!V728*Законод!$D$11,IF(B723="Лікар-терапевт",'01_Доходи'!W728*Законод!$E$11+'01_Доходи'!X728*Законод!$F$11+'01_Доходи'!Y728*Законод!$G$11,0)))</f>
        <v>0</v>
      </c>
      <c r="AQ728" s="183">
        <f>IF(B723="Лікар загальної практики - сімейний лікар",AB728*Законод!$C$11+'01_Доходи'!AC728*Законод!$D$11+'01_Доходи'!AD728*Законод!$E$11+'01_Доходи'!AE728*Законод!$F$11+'01_Доходи'!AF728*Законод!$G$11,IF(B723="Лікар-педіатр",AB728*Законод!$C$11+'01_Доходи'!AC728*Законод!$D$11,IF(B723="Лікар-терапевт",'01_Доходи'!AD728*Законод!$E$11+'01_Доходи'!AE728*Законод!$F$11+'01_Доходи'!AF728*Законод!$G$11,0)))</f>
        <v>0</v>
      </c>
      <c r="AR728" s="184">
        <f>SUM(AN728:AQ728)</f>
        <v>0</v>
      </c>
    </row>
    <row r="729" spans="1:44" s="52" customFormat="1" ht="31.9" hidden="1" customHeight="1" x14ac:dyDescent="0.25">
      <c r="A729" s="170"/>
      <c r="B729" s="763"/>
      <c r="C729" s="764"/>
      <c r="D729" s="765"/>
      <c r="E729" s="765"/>
      <c r="F729" s="211" t="str">
        <f>IF(B723="Лікар-педіатр",Законод!$E$17,IF(B723="Лікар загальної практики - сімейний лікар",Законод!$E$21,IF(B723="Лікар-терапевт",Законод!$E$25,"х")))</f>
        <v>х</v>
      </c>
      <c r="G729" s="776" t="s">
        <v>158</v>
      </c>
      <c r="H729" s="776"/>
      <c r="I729" s="776"/>
      <c r="J729" s="776"/>
      <c r="K729" s="776"/>
      <c r="L729" s="169">
        <f>IF($B$723="Лікар загальної практики - сімейний лікар",IF(L727&lt;Законод!$C$22,0,(IF(AND(L727&gt;=Законод!$E$22,L727&lt;=Законод!$E$23),L727-Законод!$C$22,IF('01_Доходи'!L727&gt;=Законод!$F$22,Законод!$E$24,0)))),IF($B$723="Лікар-педіатр",IF(L727&lt;Законод!$C$18,0,(IF(AND(L727&gt;=Законод!$E$18,L727&lt;=Законод!$E$19),L727-Законод!$C$18,IF('01_Доходи'!L727&gt;=Законод!$F$18,Законод!$E$20,0)))),IF($B$723="Лікар-терапевт",IF(L727&lt;Законод!$C$26,0,(IF(AND(L727&gt;=Законод!$E$26,L727&lt;=Законод!$E$27),L727-Законод!$C$26,IF('01_Доходи'!L727&gt;=Законод!$F$26,Законод!$E$28,0)))),0)))</f>
        <v>0</v>
      </c>
      <c r="M729" s="767"/>
      <c r="N729" s="776" t="s">
        <v>158</v>
      </c>
      <c r="O729" s="776"/>
      <c r="P729" s="776"/>
      <c r="Q729" s="776"/>
      <c r="R729" s="776"/>
      <c r="S729" s="169">
        <f>IF($B$723="Лікар загальної практики - сімейний лікар",IF(S727&lt;Законод!$C$22,0,(IF(AND(S727&gt;=Законод!$E$22,S727&lt;=Законод!$E$23),S727-Законод!$C$22,IF('01_Доходи'!S727&gt;=Законод!$F$22,Законод!$E$24,0)))),IF($B$723="Лікар-педіатр",IF(S727&lt;Законод!$C$18,0,(IF(AND(S727&gt;=Законод!$E$18,S727&lt;=Законод!$E$19),S727-Законод!$C$18,IF('01_Доходи'!S727&gt;=Законод!$F$18,Законод!$E$20,0)))),IF($B$723="Лікар-терапевт",IF(S727&lt;Законод!$C$26,0,(IF(AND(S727&gt;=Законод!$E$26,S727&lt;=Законод!$E$27),S727-Законод!$C$26,IF('01_Доходи'!S727&gt;=Законод!$F$26,Законод!$E$28,0)))),0)))</f>
        <v>0</v>
      </c>
      <c r="T729" s="767"/>
      <c r="U729" s="776" t="s">
        <v>158</v>
      </c>
      <c r="V729" s="776"/>
      <c r="W729" s="776"/>
      <c r="X729" s="776"/>
      <c r="Y729" s="776"/>
      <c r="Z729" s="169">
        <f>IF($B$723="Лікар загальної практики - сімейний лікар",IF(Z727&lt;Законод!$C$22,0,(IF(AND(Z727&gt;=Законод!$E$22,Z727&lt;=Законод!$E$23),Z727-Законод!$C$22,IF('01_Доходи'!Z727&gt;=Законод!$F$22,Законод!$E$24,0)))),IF($B$723="Лікар-педіатр",IF(Z727&lt;Законод!$C$18,0,(IF(AND(Z727&gt;=Законод!$E$18,Z727&lt;=Законод!$E$19),Z727-Законод!$C$18,IF('01_Доходи'!Z727&gt;=Законод!$F$18,Законод!$E$20,0)))),IF($B$723="Лікар-терапевт",IF(Z727&lt;Законод!$C$26,0,(IF(AND(Z727&gt;=Законод!$E$26,Z727&lt;=Законод!$E$27),Z727-Законод!$C$26,IF('01_Доходи'!Z727&gt;=Законод!$F$26,Законод!$E$28,0)))),0)))</f>
        <v>0</v>
      </c>
      <c r="AA729" s="767"/>
      <c r="AB729" s="776" t="s">
        <v>158</v>
      </c>
      <c r="AC729" s="776"/>
      <c r="AD729" s="776"/>
      <c r="AE729" s="776"/>
      <c r="AF729" s="776"/>
      <c r="AG729" s="169">
        <f>IF($B$723="Лікар загальної практики - сімейний лікар",IF(AG727&lt;Законод!$C$22,0,(IF(AND(AG727&gt;=Законод!$E$22,AG727&lt;=Законод!$E$23),AG727-Законод!$C$22,IF('01_Доходи'!AG727&gt;=Законод!$F$22,Законод!$E$24,0)))),IF($B$723="Лікар-педіатр",IF(AG727&lt;Законод!$C$18,0,(IF(AND(AG727&gt;=Законод!$E$18,AG727&lt;=Законод!$E$19),AG727-Законод!$C$18,IF('01_Доходи'!AG727&gt;=Законод!$F$18,Законод!$E$20,0)))),IF($B$723="Лікар-терапевт",IF(AG727&lt;Законод!$C$26,0,(IF(AND(AG727&gt;=Законод!$E$26,AG727&lt;=Законод!$E$27),AG727-Законод!$C$26,IF('01_Доходи'!AG727&gt;=Законод!$F$26,Законод!$E$28,0)))),0)))</f>
        <v>0</v>
      </c>
      <c r="AH729" s="767"/>
      <c r="AI729" s="174"/>
      <c r="AJ729" s="771"/>
      <c r="AK729" s="774"/>
      <c r="AL729" s="774"/>
      <c r="AM729" s="757" t="s">
        <v>187</v>
      </c>
      <c r="AN729" s="183">
        <f>IF(B723="Лікар загальної практики - сімейний лікар",L729*Законод!$C$9/4*Законод!$E$16,IF(B723="Лікар-педіатр",L729*Законод!$C$9/4*Законод!$E$16,IF(B723="Лікар-терапевт",L729*Законод!$C$9/4*Законод!$E$16,0)))</f>
        <v>0</v>
      </c>
      <c r="AO729" s="183">
        <f>IF(B723="Лікар загальної практики - сімейний лікар",S729*Законод!$C$9/4*Законод!$E$16,IF(B723="Лікар-педіатр",S729*Законод!$C$9/4*Законод!$E$16,IF(B723="Лікар-терапевт",S729*Законод!$C$9/4*Законод!$E$16,0)))</f>
        <v>0</v>
      </c>
      <c r="AP729" s="183">
        <f>IF(B723="Лікар загальної практики - сімейний лікар",Z729*Законод!$C$9/4*Законод!$E$16,IF(B723="Лікар-педіатр",Z729*Законод!$C$9/4*Законод!$E$16,IF(B723="Лікар-терапевт",Z729*Законод!$C$9/4*Законод!$E$16,0)))</f>
        <v>0</v>
      </c>
      <c r="AQ729" s="183">
        <f>IF(B723="Лікар загальної практики - сімейний лікар",AG729*Законод!$C$9/4*Законод!$E$16,IF(B723="Лікар-педіатр",AG729*Законод!$C$9/4*Законод!$E$16,IF(B723="Лікар-терапевт",AG729*Законод!$C$9/4*Законод!$E$16,0)))</f>
        <v>0</v>
      </c>
      <c r="AR729" s="184">
        <f>SUM(AN729:AQ729)</f>
        <v>0</v>
      </c>
    </row>
    <row r="730" spans="1:44" s="52" customFormat="1" ht="31.9" hidden="1" customHeight="1" x14ac:dyDescent="0.25">
      <c r="A730" s="170"/>
      <c r="B730" s="763"/>
      <c r="C730" s="764"/>
      <c r="D730" s="765"/>
      <c r="E730" s="765"/>
      <c r="F730" s="211" t="str">
        <f>IF(B723="Лікар-педіатр",Законод!$F$17,IF(B723="Лікар загальної практики - сімейний лікар",Законод!$F$21,IF(B723="Лікар-терапевт",Законод!$F$25,"х")))</f>
        <v>х</v>
      </c>
      <c r="G730" s="776" t="s">
        <v>158</v>
      </c>
      <c r="H730" s="776"/>
      <c r="I730" s="776"/>
      <c r="J730" s="776"/>
      <c r="K730" s="776"/>
      <c r="L730" s="169">
        <f>IF($B$723="Лікар загальної практики - сімейний лікар",IF(L727&lt;Законод!$C$22,0,(IF(AND(L727&gt;=Законод!$F$22,L727&lt;=Законод!$F$23),L727-Законод!$E$23,IF('01_Доходи'!L727&gt;=Законод!$G$22,Законод!$F$24,0)))),IF($B$723="Лікар-педіатр",IF(L727&lt;Законод!$C$18,0,(IF(AND(L727&gt;=Законод!$F$18,L727&lt;=Законод!$F$19),L727-Законод!$E$19,IF('01_Доходи'!L727&gt;=Законод!$G$18,Законод!$F$20,0)))),IF($B$723="Лікар-терапевт",IF(L727&lt;Законод!$C$26,0,(IF(AND(L727&gt;=Законод!$F$26,L727&lt;=Законод!$F$27),L727-Законод!$E$27,IF('01_Доходи'!L727&gt;=Законод!$G$26,Законод!$F$28,0)))),0)))</f>
        <v>0</v>
      </c>
      <c r="M730" s="767"/>
      <c r="N730" s="776" t="s">
        <v>158</v>
      </c>
      <c r="O730" s="776"/>
      <c r="P730" s="776"/>
      <c r="Q730" s="776"/>
      <c r="R730" s="776"/>
      <c r="S730" s="169">
        <f>IF($B$723="Лікар загальної практики - сімейний лікар",IF(S727&lt;Законод!$C$22,0,(IF(AND(S727&gt;=Законод!$F$22,S727&lt;=Законод!$F$23),S727-Законод!$E$23,IF('01_Доходи'!S727&gt;=Законод!$G$22,Законод!$F$24,0)))),IF($B$723="Лікар-педіатр",IF(S727&lt;Законод!$C$18,0,(IF(AND(S727&gt;=Законод!$F$18,S727&lt;=Законод!$F$19),S727-Законод!$E$19,IF('01_Доходи'!S727&gt;=Законод!$G$18,Законод!$F$20,0)))),IF($B$723="Лікар-терапевт",IF(S727&lt;Законод!$C$26,0,(IF(AND(S727&gt;=Законод!$F$26,S727&lt;=Законод!$F$27),S727-Законод!$E$27,IF('01_Доходи'!S727&gt;=Законод!$G$26,Законод!$F$28,0)))),0)))</f>
        <v>0</v>
      </c>
      <c r="T730" s="767"/>
      <c r="U730" s="776" t="s">
        <v>158</v>
      </c>
      <c r="V730" s="776"/>
      <c r="W730" s="776"/>
      <c r="X730" s="776"/>
      <c r="Y730" s="776"/>
      <c r="Z730" s="169">
        <f>IF($B$723="Лікар загальної практики - сімейний лікар",IF(Z727&lt;Законод!$C$22,0,(IF(AND(Z727&gt;=Законод!$F$22,Z727&lt;=Законод!$F$23),Z727-Законод!$E$23,IF('01_Доходи'!Z727&gt;=Законод!$G$22,Законод!$F$24,0)))),IF($B$723="Лікар-педіатр",IF(Z727&lt;Законод!$C$18,0,(IF(AND(Z727&gt;=Законод!$F$18,Z727&lt;=Законод!$F$19),Z727-Законод!$E$19,IF('01_Доходи'!Z727&gt;=Законод!$G$18,Законод!$F$20,0)))),IF($B$723="Лікар-терапевт",IF(Z727&lt;Законод!$C$26,0,(IF(AND(Z727&gt;=Законод!$F$26,Z727&lt;=Законод!$F$27),Z727-Законод!$E$27,IF('01_Доходи'!Z727&gt;=Законод!$G$26,Законод!$F$28,0)))),0)))</f>
        <v>0</v>
      </c>
      <c r="AA730" s="767"/>
      <c r="AB730" s="776" t="s">
        <v>158</v>
      </c>
      <c r="AC730" s="776"/>
      <c r="AD730" s="776"/>
      <c r="AE730" s="776"/>
      <c r="AF730" s="776"/>
      <c r="AG730" s="169">
        <f>IF($B$723="Лікар загальної практики - сімейний лікар",IF(AG727&lt;Законод!$C$22,0,(IF(AND(AG727&gt;=Законод!$F$22,AG727&lt;=Законод!$F$23),AG727-Законод!$E$23,IF('01_Доходи'!AG727&gt;=Законод!$G$22,Законод!$F$24,0)))),IF($B$723="Лікар-педіатр",IF(AG727&lt;Законод!$C$18,0,(IF(AND(AG727&gt;=Законод!$F$18,AG727&lt;=Законод!$F$19),AG727-Законод!$E$19,IF('01_Доходи'!AG727&gt;=Законод!$G$18,Законод!$F$20,0)))),IF($B$723="Лікар-терапевт",IF(AG727&lt;Законод!$C$26,0,(IF(AND(AG727&gt;=Законод!$F$26,AG727&lt;=Законод!$F$27),AG727-Законод!$E$27,IF('01_Доходи'!AG727&gt;=Законод!$G$26,Законод!$F$28,0)))),0)))</f>
        <v>0</v>
      </c>
      <c r="AH730" s="767"/>
      <c r="AI730" s="174"/>
      <c r="AJ730" s="771"/>
      <c r="AK730" s="774"/>
      <c r="AL730" s="774"/>
      <c r="AM730" s="758"/>
      <c r="AN730" s="183">
        <f>IF(B723="Лікар загальної практики - сімейний лікар",L730*Законод!$C$9/4*Законод!$F$16,IF(B723="Лікар-педіатр",L730*Законод!$C$9/4*Законод!$F$16,IF(B723="Лікар-терапевт",L730*Законод!$C$9/4*Законод!$F$16,0)))</f>
        <v>0</v>
      </c>
      <c r="AO730" s="183">
        <f>IF(B723="Лікар загальної практики - сімейний лікар",S730*Законод!$C$9/4*Законод!$F$16,IF(B723="Лікар-педіатр",S730*Законод!$C$9/4*Законод!$F$16,IF(B723="Лікар-терапевт",S730*Законод!$C$9/4*Законод!$F$16,0)))</f>
        <v>0</v>
      </c>
      <c r="AP730" s="183">
        <f>IF(B723="Лікар загальної практики - сімейний лікар",Z730*Законод!$C$9/4*Законод!$F$16,IF(B723="Лікар-педіатр",Z730*Законод!$C$9/4*Законод!$F$16,IF(B723="Лікар-терапевт",Z730*Законод!$C$9/4*Законод!$F$16,0)))</f>
        <v>0</v>
      </c>
      <c r="AQ730" s="183">
        <f>IF(B723="Лікар загальної практики - сімейний лікар",AG730*Законод!$C$9/4*Законод!$F$16,IF(B723="Лікар-педіатр",AG730*Законод!$C$9/4*Законод!$F$16,IF(B723="Лікар-терапевт",AG730*Законод!$C$9/4*Законод!$F$16,0)))</f>
        <v>0</v>
      </c>
      <c r="AR730" s="184">
        <f>SUM(AN730:AQ730)</f>
        <v>0</v>
      </c>
    </row>
    <row r="731" spans="1:44" s="52" customFormat="1" ht="31.9" hidden="1" customHeight="1" x14ac:dyDescent="0.25">
      <c r="A731" s="170"/>
      <c r="B731" s="763"/>
      <c r="C731" s="764"/>
      <c r="D731" s="765"/>
      <c r="E731" s="765"/>
      <c r="F731" s="211" t="str">
        <f>IF(B723="Лікар-педіатр",Законод!$G$17,IF(B723="Лікар загальної практики - сімейний лікар",Законод!$G$21,IF(B723="Лікар-терапевт",Законод!$G$25,"х")))</f>
        <v>х</v>
      </c>
      <c r="G731" s="776" t="s">
        <v>158</v>
      </c>
      <c r="H731" s="776"/>
      <c r="I731" s="776"/>
      <c r="J731" s="776"/>
      <c r="K731" s="776"/>
      <c r="L731" s="169">
        <f>IF($B$723="Лікар загальної практики - сімейний лікар",IF(L727&lt;Законод!$C$22,0,(IF(AND(L727&gt;=Законод!$G$22,L727&lt;=Законод!$G$23),L727-Законод!$F$23,IF('01_Доходи'!L727&gt;=Законод!$H$22,Законод!$G$24,0)))),IF($B$723="Лікар-педіатр",IF(L727&lt;Законод!$C$18,0,(IF(AND(L727&gt;=Законод!$G$18,L727&lt;=Законод!$G$19),L727-Законод!$F$19,IF('01_Доходи'!L727&gt;=Законод!$H$18,Законод!$G$20,0)))),IF($B$723="Лікар-терапевт",IF(L727&lt;Законод!$C$26,0,(IF(AND(L727&gt;=Законод!$G$26,L727&lt;=Законод!$G$27),L727-Законод!$F$27,IF('01_Доходи'!L727&gt;=Законод!$H$26,Законод!$G$28,0)))),0)))</f>
        <v>0</v>
      </c>
      <c r="M731" s="767"/>
      <c r="N731" s="776" t="s">
        <v>158</v>
      </c>
      <c r="O731" s="776"/>
      <c r="P731" s="776"/>
      <c r="Q731" s="776"/>
      <c r="R731" s="776"/>
      <c r="S731" s="169">
        <f>IF($B$723="Лікар загальної практики - сімейний лікар",IF(S727&lt;Законод!$C$22,0,(IF(AND(S727&gt;=Законод!$G$22,S727&lt;=Законод!$G$23),S727-Законод!$F$23,IF('01_Доходи'!S727&gt;=Законод!$H$22,Законод!$G$24,0)))),IF($B$723="Лікар-педіатр",IF(S727&lt;Законод!$C$18,0,(IF(AND(S727&gt;=Законод!$G$18,S727&lt;=Законод!$G$19),S727-Законод!$F$19,IF('01_Доходи'!S727&gt;=Законод!$H$18,Законод!$G$20,0)))),IF($B$723="Лікар-терапевт",IF(S727&lt;Законод!$C$26,0,(IF(AND(S727&gt;=Законод!$G$26,S727&lt;=Законод!$G$27),S727-Законод!$F$27,IF('01_Доходи'!S727&gt;=Законод!$H$26,Законод!$G$28,0)))),0)))</f>
        <v>0</v>
      </c>
      <c r="T731" s="767"/>
      <c r="U731" s="776" t="s">
        <v>158</v>
      </c>
      <c r="V731" s="776"/>
      <c r="W731" s="776"/>
      <c r="X731" s="776"/>
      <c r="Y731" s="776"/>
      <c r="Z731" s="169">
        <f>IF($B$723="Лікар загальної практики - сімейний лікар",IF(Z727&lt;Законод!$C$22,0,(IF(AND(Z727&gt;=Законод!$G$22,Z727&lt;=Законод!$G$23),Z727-Законод!$F$23,IF('01_Доходи'!Z727&gt;=Законод!$H$22,Законод!$G$24,0)))),IF($B$723="Лікар-педіатр",IF(Z727&lt;Законод!$C$18,0,(IF(AND(Z727&gt;=Законод!$G$18,Z727&lt;=Законод!$G$19),Z727-Законод!$F$19,IF('01_Доходи'!Z727&gt;=Законод!$H$18,Законод!$G$20,0)))),IF($B$723="Лікар-терапевт",IF(Z727&lt;Законод!$C$26,0,(IF(AND(Z727&gt;=Законод!$G$26,Z727&lt;=Законод!$G$27),Z727-Законод!$F$27,IF('01_Доходи'!Z727&gt;=Законод!$H$26,Законод!$G$28,0)))),0)))</f>
        <v>0</v>
      </c>
      <c r="AA731" s="767"/>
      <c r="AB731" s="776" t="s">
        <v>158</v>
      </c>
      <c r="AC731" s="776"/>
      <c r="AD731" s="776"/>
      <c r="AE731" s="776"/>
      <c r="AF731" s="776"/>
      <c r="AG731" s="169">
        <f>IF($B$723="Лікар загальної практики - сімейний лікар",IF(AG727&lt;Законод!$C$22,0,(IF(AND(AG727&gt;=Законод!$G$22,AG727&lt;=Законод!$G$23),AG727-Законод!$F$23,IF('01_Доходи'!AG727&gt;=Законод!$H$22,Законод!$G$24,0)))),IF($B$723="Лікар-педіатр",IF(AG727&lt;Законод!$C$18,0,(IF(AND(AG727&gt;=Законод!$G$18,AG727&lt;=Законод!$G$19),AG727-Законод!$F$19,IF('01_Доходи'!AG727&gt;=Законод!$H$18,Законод!$G$20,0)))),IF($B$723="Лікар-терапевт",IF(AG727&lt;Законод!$C$26,0,(IF(AND(AG727&gt;=Законод!$G$26,AG727&lt;=Законод!$G$27),AG727-Законод!$F$27,IF('01_Доходи'!AG727&gt;=Законод!$H$26,Законод!$G$28,0)))),0)))</f>
        <v>0</v>
      </c>
      <c r="AH731" s="767"/>
      <c r="AI731" s="174"/>
      <c r="AJ731" s="771"/>
      <c r="AK731" s="774"/>
      <c r="AL731" s="774"/>
      <c r="AM731" s="758"/>
      <c r="AN731" s="183">
        <f>IF(B723="Лікар загальної практики - сімейний лікар",L731*Законод!$C$9/4*Законод!$G$16,IF(B723="Лікар-педіатр",L731*Законод!$C$9/4*Законод!$G$16,IF(B723="Лікар-терапевт",L731*Законод!$C$9/4*Законод!$G$16,0)))</f>
        <v>0</v>
      </c>
      <c r="AO731" s="183">
        <f>IF(B723="Лікар загальної практики - сімейний лікар",S731*Законод!$C$9/4*Законод!$G$16,IF(B723="Лікар-педіатр",S731*Законод!$C$9/4*Законод!$G$16,IF(B723="Лікар-терапевт",S731*Законод!$C$9/4*Законод!$G$16,0)))</f>
        <v>0</v>
      </c>
      <c r="AP731" s="183">
        <f>IF(B723="Лікар загальної практики - сімейний лікар",Z731*Законод!$C$9/4*Законод!$G$16,IF(B723="Лікар-педіатр",Z731*Законод!$C$9/4*Законод!$G$16,IF(B723="Лікар-терапевт",Z731*Законод!$C$9/4*Законод!$G$16,0)))</f>
        <v>0</v>
      </c>
      <c r="AQ731" s="183">
        <f>IF(B723="Лікар загальної практики - сімейний лікар",AG731*Законод!$C$9/4*Законод!$G$16,IF(B723="Лікар-педіатр",AG731*Законод!$C$9/4*Законод!$G$16,IF(B723="Лікар-терапевт",AG731*Законод!$C$9/4*Законод!$G$16,0)))</f>
        <v>0</v>
      </c>
      <c r="AR731" s="184">
        <f t="shared" ref="AR731" si="134">SUM(AN731:AQ731)</f>
        <v>0</v>
      </c>
    </row>
    <row r="732" spans="1:44" s="52" customFormat="1" ht="31.9" hidden="1" customHeight="1" x14ac:dyDescent="0.25">
      <c r="A732" s="170"/>
      <c r="B732" s="763"/>
      <c r="C732" s="764"/>
      <c r="D732" s="765"/>
      <c r="E732" s="765"/>
      <c r="F732" s="211" t="str">
        <f>IF(B723="Лікар-педіатр",Законод!$H$17,IF(B723="Лікар загальної практики - сімейний лікар",Законод!$H$21,IF(B723="Лікар-терапевт",Законод!$H$25,"х")))</f>
        <v>х</v>
      </c>
      <c r="G732" s="776" t="s">
        <v>158</v>
      </c>
      <c r="H732" s="776"/>
      <c r="I732" s="776"/>
      <c r="J732" s="776"/>
      <c r="K732" s="776"/>
      <c r="L732" s="169">
        <f>IF($B$723="Лікар загальної практики - сімейний лікар",IF(L727&lt;Законод!$C$22,0,(IF(AND(L727&gt;=Законод!$H$22,L727&lt;=Законод!$H$23),L727-Законод!$G$23,IF('01_Доходи'!L727&gt;=Законод!$I$22,Законод!$H$24,0)))),IF($B$723="Лікар-педіатр",IF(L727&lt;Законод!$C$18,0,(IF(AND(L727&gt;=Законод!$H$18,L727&lt;=Законод!$H$19),L727-Законод!$G$19,IF('01_Доходи'!L727&gt;=Законод!$I$18,Законод!$H$20,0)))),IF($B$723="Лікар-терапевт",IF(L727&lt;Законод!$C$26,0,(IF(AND(L727&gt;=Законод!$H$26,L727&lt;=Законод!$H$27),L727-Законод!$G$27,IF(L727&gt;=Законод!$I$26,Законод!$H$28,0)))),0)))</f>
        <v>0</v>
      </c>
      <c r="M732" s="767"/>
      <c r="N732" s="776" t="s">
        <v>158</v>
      </c>
      <c r="O732" s="776"/>
      <c r="P732" s="776"/>
      <c r="Q732" s="776"/>
      <c r="R732" s="776"/>
      <c r="S732" s="169">
        <f>IF($B$723="Лікар загальної практики - сімейний лікар",IF(S727&lt;Законод!$C$22,0,(IF(AND(S727&gt;=Законод!$H$22,S727&lt;=Законод!$H$23),S727-Законод!$G$23,IF('01_Доходи'!S727&gt;=Законод!$I$22,Законод!$H$24,0)))),IF($B$723="Лікар-педіатр",IF(S727&lt;Законод!$C$18,0,(IF(AND(S727&gt;=Законод!$H$18,S727&lt;=Законод!$H$19),S727-Законод!$G$19,IF('01_Доходи'!S727&gt;=Законод!$I$18,Законод!$H$20,0)))),IF($B$723="Лікар-терапевт",IF(S727&lt;Законод!$C$26,0,(IF(AND(S727&gt;=Законод!$H$26,S727&lt;=Законод!$H$27),S727-Законод!$G$27,IF(S727&gt;=Законод!$I$26,Законод!$H$28,0)))),0)))</f>
        <v>0</v>
      </c>
      <c r="T732" s="767"/>
      <c r="U732" s="776" t="s">
        <v>158</v>
      </c>
      <c r="V732" s="776"/>
      <c r="W732" s="776"/>
      <c r="X732" s="776"/>
      <c r="Y732" s="776"/>
      <c r="Z732" s="169">
        <f>IF($B$723="Лікар загальної практики - сімейний лікар",IF(Z727&lt;Законод!$C$22,0,(IF(AND(Z727&gt;=Законод!$H$22,Z727&lt;=Законод!$H$23),Z727-Законод!$G$23,IF('01_Доходи'!Z727&gt;=Законод!$I$22,Законод!$H$24,0)))),IF($B$723="Лікар-педіатр",IF(Z727&lt;Законод!$C$18,0,(IF(AND(Z727&gt;=Законод!$H$18,Z727&lt;=Законод!$H$19),Z727-Законод!$G$19,IF('01_Доходи'!Z727&gt;=Законод!$I$18,Законод!$H$20,0)))),IF($B$723="Лікар-терапевт",IF(Z727&lt;Законод!$C$26,0,(IF(AND(Z727&gt;=Законод!$H$26,Z727&lt;=Законод!$H$27),Z727-Законод!$G$27,IF(Z727&gt;=Законод!$I$26,Законод!$H$28,0)))),0)))</f>
        <v>0</v>
      </c>
      <c r="AA732" s="767"/>
      <c r="AB732" s="776" t="s">
        <v>158</v>
      </c>
      <c r="AC732" s="776"/>
      <c r="AD732" s="776"/>
      <c r="AE732" s="776"/>
      <c r="AF732" s="776"/>
      <c r="AG732" s="169">
        <f>IF($B$723="Лікар загальної практики - сімейний лікар",IF(AG727&lt;Законод!$C$22,0,(IF(AND(AG727&gt;=Законод!$H$22,AG727&lt;=Законод!$H$23),AG727-Законод!$G$23,IF('01_Доходи'!AG727&gt;=Законод!$I$22,Законод!$H$24,0)))),IF($B$723="Лікар-педіатр",IF(AG727&lt;Законод!$C$18,0,(IF(AND(AG727&gt;=Законод!$H$18,AG727&lt;=Законод!$H$19),AG727-Законод!$G$19,IF('01_Доходи'!AG727&gt;=Законод!$I$18,Законод!$H$20,0)))),IF($B$723="Лікар-терапевт",IF(AG727&lt;Законод!$C$26,0,(IF(AND(AG727&gt;=Законод!$H$26,AG727&lt;=Законод!$H$27),AG727-Законод!$G$27,IF(AG727&gt;=Законод!$I$26,Законод!$H$28,0)))),0)))</f>
        <v>0</v>
      </c>
      <c r="AH732" s="767"/>
      <c r="AI732" s="174"/>
      <c r="AJ732" s="771"/>
      <c r="AK732" s="774"/>
      <c r="AL732" s="774"/>
      <c r="AM732" s="758"/>
      <c r="AN732" s="183">
        <f>IF(B723="Лікар загальної практики - сімейний лікар",L732*Законод!$C$9/4*Законод!$H$16,IF(B723="Лікар-педіатр",L732*Законод!$C$9/4*Законод!$H$16,IF(B723="Лікар-терапевт",L732*Законод!$C$9/4*Законод!$H$16,0)))</f>
        <v>0</v>
      </c>
      <c r="AO732" s="183">
        <f>IF(B723="Лікар загальної практики - сімейний лікар",S732*Законод!$C$9/4*Законод!$H$16,IF(B723="Лікар-педіатр",S732*Законод!$C$9/4*Законод!$H$16,IF(B723="Лікар-терапевт",S732*Законод!$C$9/4*Законод!$H$16,0)))</f>
        <v>0</v>
      </c>
      <c r="AP732" s="183">
        <f>IF(B723="Лікар загальної практики - сімейний лікар",Z732*Законод!$C$9/4*Законод!$H$16,IF(B723="Лікар-педіатр",Z732*Законод!$C$9/4*Законод!$H$16,IF(B723="Лікар-терапевт",Z732*Законод!$C$9/4*Законод!$H$16,0)))</f>
        <v>0</v>
      </c>
      <c r="AQ732" s="183">
        <f>IF(B723="Лікар загальної практики - сімейний лікар",AG732*Законод!$C$9/4*Законод!$H$16,IF(B723="Лікар-педіатр",AG732*Законод!$C$9/4*Законод!$H$16,IF(B723="Лікар-терапевт",AG732*Законод!$C$9/4*Законод!$H$16,0)))</f>
        <v>0</v>
      </c>
      <c r="AR732" s="184">
        <f>SUM(AN732:AQ732)</f>
        <v>0</v>
      </c>
    </row>
    <row r="733" spans="1:44" s="52" customFormat="1" ht="31.9" hidden="1" customHeight="1" x14ac:dyDescent="0.25">
      <c r="A733" s="170"/>
      <c r="B733" s="763"/>
      <c r="C733" s="764"/>
      <c r="D733" s="765"/>
      <c r="E733" s="765"/>
      <c r="F733" s="211" t="str">
        <f>IF(B723="Лікар-педіатр",Законод!$I$17,IF(B723="Лікар загальної практики - сімейний лікар",Законод!$I$21,IF(B723="Лікар-терапевт",Законод!$I$25,"х")))</f>
        <v>х</v>
      </c>
      <c r="G733" s="776" t="s">
        <v>158</v>
      </c>
      <c r="H733" s="776"/>
      <c r="I733" s="776"/>
      <c r="J733" s="776"/>
      <c r="K733" s="776"/>
      <c r="L733" s="169">
        <f>IF($B$723="Лікар загальної практики - сімейний лікар",IF(L727&lt;Законод!$C$22,0,(IF(AND(L727&gt;=Законод!$I$22,L727&lt;=Законод!$I$23),L727-Законод!$H$23,IF('01_Доходи'!L727&gt;=Законод!$I$22,Законод!$I$24,0)))),IF($B$723="Лікар-педіатр",IF(L727&lt;Законод!$C$18,0,(IF(AND(L727&gt;=Законод!$I$18,L727&lt;=Законод!$I$19),L727-Законод!$H$19,IF('01_Доходи'!L727&gt;=Законод!$I$18,Законод!$H$20,0)))),IF($B$723="Лікар-терапевт",IF(L727&lt;Законод!$C$26,0,(IF(AND(L727&gt;=Законод!$I$26,L727&lt;=Законод!$I$27),L727-Законод!$H$27,IF('01_Доходи'!L727&gt;=Законод!$I$26,Законод!$H$28,0)))),0)))</f>
        <v>0</v>
      </c>
      <c r="M733" s="767"/>
      <c r="N733" s="776" t="s">
        <v>158</v>
      </c>
      <c r="O733" s="776"/>
      <c r="P733" s="776"/>
      <c r="Q733" s="776"/>
      <c r="R733" s="776"/>
      <c r="S733" s="169">
        <f>IF($B$723="Лікар загальної практики - сімейний лікар",IF(S727&lt;Законод!$C$22,0,(IF(AND(S727&gt;=Законод!$I$22,S727&lt;=Законод!$I$23),S727-Законод!$H$23,IF('01_Доходи'!S727&gt;=Законод!$I$22,Законод!$I$24,0)))),IF($B$723="Лікар-педіатр",IF(S727&lt;Законод!$C$18,0,(IF(AND(S727&gt;=Законод!$I$18,S727&lt;=Законод!$I$19),S727-Законод!$H$19,IF('01_Доходи'!S727&gt;=Законод!$I$18,Законод!$H$20,0)))),IF($B$723="Лікар-терапевт",IF(S727&lt;Законод!$C$26,0,(IF(AND(S727&gt;=Законод!$I$26,S727&lt;=Законод!$I$27),S727-Законод!$H$27,IF('01_Доходи'!S727&gt;=Законод!$I$26,Законод!$H$28,0)))),0)))</f>
        <v>0</v>
      </c>
      <c r="T733" s="767"/>
      <c r="U733" s="776" t="s">
        <v>158</v>
      </c>
      <c r="V733" s="776"/>
      <c r="W733" s="776"/>
      <c r="X733" s="776"/>
      <c r="Y733" s="776"/>
      <c r="Z733" s="169">
        <f>IF($B$723="Лікар загальної практики - сімейний лікар",IF(Z727&lt;Законод!$C$22,0,(IF(AND(Z727&gt;=Законод!$I$22,Z727&lt;=Законод!$I$23),Z727-Законод!$H$23,IF('01_Доходи'!Z727&gt;=Законод!$I$22,Законод!$I$24,0)))),IF($B$723="Лікар-педіатр",IF(Z727&lt;Законод!$C$18,0,(IF(AND(Z727&gt;=Законод!$I$18,Z727&lt;=Законод!$I$19),Z727-Законод!$H$19,IF('01_Доходи'!Z727&gt;=Законод!$I$18,Законод!$H$20,0)))),IF($B$723="Лікар-терапевт",IF(Z727&lt;Законод!$C$26,0,(IF(AND(Z727&gt;=Законод!$I$26,Z727&lt;=Законод!$I$27),Z727-Законод!$H$27,IF('01_Доходи'!Z727&gt;=Законод!$I$26,Законод!$H$28,0)))),0)))</f>
        <v>0</v>
      </c>
      <c r="AA733" s="767"/>
      <c r="AB733" s="776" t="s">
        <v>158</v>
      </c>
      <c r="AC733" s="776"/>
      <c r="AD733" s="776"/>
      <c r="AE733" s="776"/>
      <c r="AF733" s="776"/>
      <c r="AG733" s="169">
        <f>IF($B$723="Лікар загальної практики - сімейний лікар",IF(AG727&lt;Законод!$C$22,0,(IF(AND(AG727&gt;=Законод!$I$22,AG727&lt;=Законод!$I$23),AG727-Законод!$H$23,IF('01_Доходи'!AG727&gt;=Законод!$I$22,Законод!$I$24,0)))),IF($B$723="Лікар-педіатр",IF(AG727&lt;Законод!$C$18,0,(IF(AND(AG727&gt;=Законод!$I$18,AG727&lt;=Законод!$I$19),AG727-Законод!$H$19,IF('01_Доходи'!AG727&gt;=Законод!$I$18,Законод!$H$20,0)))),IF($B$723="Лікар-терапевт",IF(AG727&lt;Законод!$C$26,0,(IF(AND(AG727&gt;=Законод!$I$26,AG727&lt;=Законод!$I$27),AG727-Законод!$H$27,IF('01_Доходи'!AG727&gt;=Законод!$I$26,Законод!$H$28,0)))),0)))</f>
        <v>0</v>
      </c>
      <c r="AH733" s="767"/>
      <c r="AI733" s="174"/>
      <c r="AJ733" s="771"/>
      <c r="AK733" s="774"/>
      <c r="AL733" s="774"/>
      <c r="AM733" s="758"/>
      <c r="AN733" s="183">
        <f>IF(B723="Лікар загальної практики - сімейний лікар",L733*Законод!$C$9/4*Законод!$I$16,IF(B723="Лікар-педіатр",L733*Законод!$C$9/4*Законод!$I$16,IF(B723="Лікар-терапевт",L733*Законод!$C$9/4*Законод!$I$16,0)))</f>
        <v>0</v>
      </c>
      <c r="AO733" s="183">
        <f>IF(B723="Лікар загальної практики - сімейний лікар",S733*Законод!$C$9/4*Законод!$I$16,IF(B723="Лікар-педіатр",S733*Законод!$C$9/4*Законод!$I$16,IF(B723="Лікар-терапевт",S733*Законод!$C$9/4*Законод!$I$16,0)))</f>
        <v>0</v>
      </c>
      <c r="AP733" s="183">
        <f>IF(B723="Лікар загальної практики - сімейний лікар",Z733*Законод!$C$9/4*Законод!$I$16,IF(B723="Лікар-педіатр",Z733*Законод!$C$9/4*Законод!$I$16,IF(B723="Лікар-терапевт",Z733*Законод!$C$9/4*Законод!$I$16,0)))</f>
        <v>0</v>
      </c>
      <c r="AQ733" s="183">
        <f>IF(B723="Лікар загальної практики - сімейний лікар",AG733*Законод!$C$9/4*Законод!$I$16,IF(B723="Лікар-педіатр",AG733*Законод!$C$9/4*Законод!$I$16,IF(B723="Лікар-терапевт",AG733*Законод!$C$9/4*Законод!$I$16,0)))</f>
        <v>0</v>
      </c>
      <c r="AR733" s="184">
        <f>SUM(AN733:AQ733)</f>
        <v>0</v>
      </c>
    </row>
    <row r="734" spans="1:44" s="191" customFormat="1" ht="31.9" hidden="1" customHeight="1" thickBot="1" x14ac:dyDescent="0.3">
      <c r="A734" s="186"/>
      <c r="B734" s="763"/>
      <c r="C734" s="764"/>
      <c r="D734" s="765"/>
      <c r="E734" s="765"/>
      <c r="F734" s="212" t="str">
        <f>IF(B723="Лікар-педіатр",Законод!$J$17,IF(B723="Лікар загальної практики - сімейний лікар",Законод!$J$21,IF(B723="Лікар-терапевт",Законод!$J$25,"х")))</f>
        <v>х</v>
      </c>
      <c r="G734" s="777" t="s">
        <v>158</v>
      </c>
      <c r="H734" s="777"/>
      <c r="I734" s="777"/>
      <c r="J734" s="777"/>
      <c r="K734" s="777"/>
      <c r="L734" s="169">
        <f>IF($B$723="Лікар загальної практики - сімейний лікар",IF(L727&gt;=Законод!$J$22,'01_Доходи'!L727-('01_Доходи'!L728+'01_Доходи'!L729+'01_Доходи'!L730+'01_Доходи'!L731+'01_Доходи'!L732+'01_Доходи'!L733),0),IF($B$723="Лікар-педіатр",IF(L727&gt;=Законод!$J$18,'01_Доходи'!L727-('01_Доходи'!L728+'01_Доходи'!L729+'01_Доходи'!L730+'01_Доходи'!L731+'01_Доходи'!L732+'01_Доходи'!L733),0),IF($B$723="Лікар-терапевт",IF('01_Доходи'!L727&gt;=Законод!$J$26,L727-Законод!$I$27,0),0)))</f>
        <v>0</v>
      </c>
      <c r="M734" s="767"/>
      <c r="N734" s="777" t="s">
        <v>158</v>
      </c>
      <c r="O734" s="777"/>
      <c r="P734" s="777"/>
      <c r="Q734" s="777"/>
      <c r="R734" s="777"/>
      <c r="S734" s="169">
        <f>IF($B$723="Лікар загальної практики - сімейний лікар",IF(S727&gt;=Законод!$J$22,'01_Доходи'!S727-('01_Доходи'!S728+'01_Доходи'!S729+'01_Доходи'!S730+'01_Доходи'!S731+'01_Доходи'!S732+'01_Доходи'!S733),0),IF($B$723="Лікар-педіатр",IF(S727&gt;=Законод!$J$18,'01_Доходи'!S727-('01_Доходи'!S728+'01_Доходи'!S729+'01_Доходи'!S730+'01_Доходи'!S731+'01_Доходи'!S732+'01_Доходи'!S733),0),IF($B$723="Лікар-терапевт",IF('01_Доходи'!S727&gt;=Законод!$J$26,S727-Законод!$I$27,0),0)))</f>
        <v>0</v>
      </c>
      <c r="T734" s="767"/>
      <c r="U734" s="777" t="s">
        <v>158</v>
      </c>
      <c r="V734" s="777"/>
      <c r="W734" s="777"/>
      <c r="X734" s="777"/>
      <c r="Y734" s="777"/>
      <c r="Z734" s="169">
        <f>IF($B$723="Лікар загальної практики - сімейний лікар",IF(Z727&gt;=Законод!$J$22,'01_Доходи'!Z727-('01_Доходи'!Z728+'01_Доходи'!Z729+'01_Доходи'!Z730+'01_Доходи'!Z731+'01_Доходи'!Z732+'01_Доходи'!Z733),0),IF($B$723="Лікар-педіатр",IF(Z727&gt;=Законод!$J$18,'01_Доходи'!Z727-('01_Доходи'!Z728+'01_Доходи'!Z729+'01_Доходи'!Z730+'01_Доходи'!Z731+'01_Доходи'!Z732+'01_Доходи'!Z733),0),IF($B$723="Лікар-терапевт",IF('01_Доходи'!Z727&gt;=Законод!$J$26,Z727-Законод!$I$27,0),0)))</f>
        <v>0</v>
      </c>
      <c r="AA734" s="767"/>
      <c r="AB734" s="777" t="s">
        <v>158</v>
      </c>
      <c r="AC734" s="777"/>
      <c r="AD734" s="777"/>
      <c r="AE734" s="777"/>
      <c r="AF734" s="777"/>
      <c r="AG734" s="169">
        <f>IF($B$723="Лікар загальної практики - сімейний лікар",IF(AG727&gt;=Законод!$J$22,'01_Доходи'!AG727-('01_Доходи'!AG728+'01_Доходи'!AG729+'01_Доходи'!AG730+'01_Доходи'!AG731+'01_Доходи'!AG732+'01_Доходи'!AG733),0),IF($B$723="Лікар-педіатр",IF(AG727&gt;=Законод!$J$18,'01_Доходи'!AG727-('01_Доходи'!AG728+'01_Доходи'!AG729+'01_Доходи'!AG730+'01_Доходи'!AG731+'01_Доходи'!AG732+'01_Доходи'!AG733),0),IF($B$723="Лікар-терапевт",IF('01_Доходи'!AG727&gt;=Законод!$J$26,AG727-Законод!$I$27,0),0)))</f>
        <v>0</v>
      </c>
      <c r="AH734" s="767"/>
      <c r="AI734" s="188"/>
      <c r="AJ734" s="772"/>
      <c r="AK734" s="775"/>
      <c r="AL734" s="775"/>
      <c r="AM734" s="759"/>
      <c r="AN734" s="189">
        <f>IF(B723="Лікар загальної практики - сімейний лікар",L734*Законод!$C$9/4*Законод!$J$16,IF(B723="Лікар-педіатр",L734*Законод!$C$9/4*Законод!$J$16,IF(B723="Лікар-терапевт",L734*Законод!$C$9/4*Законод!$J$16,0)))</f>
        <v>0</v>
      </c>
      <c r="AO734" s="189">
        <f>IF(B723="Лікар загальної практики - сімейний лікар",S734*Законод!$C$9/4*Законод!$J$16,IF(B723="Лікар-педіатр",S734*Законод!$C$9/4*Законод!$J$16,IF(B723="Лікар-терапевт",S734*Законод!$C$9/4*Законод!$J$16,0)))</f>
        <v>0</v>
      </c>
      <c r="AP734" s="189">
        <f>IF(B723="Лікар загальної практики - сімейний лікар",S734*Законод!$C$9/4*Законод!$J$16,IF(B723="Лікар-педіатр",S734*Законод!$C$9/4*Законод!$J$16,IF(B723="Лікар-терапевт",S734*Законод!$C$9/4*Законод!$J$16,0)))</f>
        <v>0</v>
      </c>
      <c r="AQ734" s="189">
        <f>IF(B723="Лікар загальної практики - сімейний лікар",AG734*Законод!$C$9/4*Законод!$J$16,IF(B723="Лікар-педіатр",AG734*Законод!$C$9/4*Законод!$J$16,IF(B723="Лікар-терапевт",AG734*Законод!$C$9/4*Законод!$J$16,0)))</f>
        <v>0</v>
      </c>
      <c r="AR734" s="190">
        <f t="shared" ref="AR734" si="135">SUM(AN734:AQ734)</f>
        <v>0</v>
      </c>
    </row>
    <row r="735" spans="1:44" s="220" customFormat="1" ht="23.45" hidden="1" customHeight="1" thickBot="1" x14ac:dyDescent="0.3">
      <c r="A735" s="216"/>
      <c r="B735" s="217"/>
      <c r="C735" s="217"/>
      <c r="D735" s="217"/>
      <c r="E735" s="217"/>
      <c r="F735" s="218"/>
      <c r="G735" s="219"/>
      <c r="H735" s="219"/>
      <c r="L735" s="221"/>
      <c r="S735" s="221"/>
      <c r="Z735" s="221"/>
      <c r="AG735" s="221"/>
      <c r="AM735" s="222"/>
      <c r="AR735" s="223"/>
    </row>
    <row r="736" spans="1:44" s="164" customFormat="1" ht="24.6" hidden="1" customHeight="1" x14ac:dyDescent="0.3">
      <c r="A736" s="167">
        <f>A723+1</f>
        <v>55</v>
      </c>
      <c r="B736" s="763"/>
      <c r="C736" s="764"/>
      <c r="D736" s="765"/>
      <c r="E736" s="765"/>
      <c r="F736" s="207" t="s">
        <v>422</v>
      </c>
      <c r="G736" s="169">
        <f>IF($B$736="Лікар-педіатр",G739*L736,IF($B$736="Лікар-терапевт","х",IF($B$736="Лікар загальної практики - сімейний лікар",G739*L736,0)))</f>
        <v>0</v>
      </c>
      <c r="H736" s="169">
        <f>IF($B$736="Лікар-педіатр",H739*L736,IF($B$736="Лікар-терапевт","х",IF($B$736="Лікар загальної практики - сімейний лікар",H739*L736,0)))</f>
        <v>0</v>
      </c>
      <c r="I736" s="169">
        <f>IF($B$736="Лікар-педіатр","x",IF($B$736="Лікар-терапевт",I739*L736,IF($B$736="Лікар загальної практики - сімейний лікар",I739*L736,0)))</f>
        <v>0</v>
      </c>
      <c r="J736" s="169">
        <f>IF($B$736="Лікар-педіатр","x",IF($B$736="Лікар-терапевт",J739*L736,IF($B$736="Лікар загальної практики - сімейний лікар",J739*L736,0)))</f>
        <v>0</v>
      </c>
      <c r="K736" s="169">
        <f>IF($B$736="Лікар-педіатр","x",IF($B$736="Лікар-терапевт",K739*L736,IF($B$736="Лікар загальної практики - сімейний лікар",K739*L736,0)))</f>
        <v>0</v>
      </c>
      <c r="L736" s="542"/>
      <c r="M736" s="767"/>
      <c r="N736" s="169">
        <f>IF($B$736="Лікар-педіатр",N739*S736,IF($B$736="Лікар-терапевт","х",IF($B$736="Лікар загальної практики - сімейний лікар",N739*S736,0)))</f>
        <v>0</v>
      </c>
      <c r="O736" s="169">
        <f>IF($B$736="Лікар-педіатр",O739*S736,IF($B$736="Лікар-терапевт","х",IF($B$736="Лікар загальної практики - сімейний лікар",O739*S736,0)))</f>
        <v>0</v>
      </c>
      <c r="P736" s="169">
        <f>IF($B$736="Лікар-педіатр","x",IF($B$736="Лікар-терапевт",P739*S736,IF($B$736="Лікар загальної практики - сімейний лікар",P739*S736,0)))</f>
        <v>0</v>
      </c>
      <c r="Q736" s="169">
        <f>IF($B$736="Лікар-педіатр","x",IF($B$736="Лікар-терапевт",Q739*S736,IF($B$736="Лікар загальної практики - сімейний лікар",Q739*S736,0)))</f>
        <v>0</v>
      </c>
      <c r="R736" s="169">
        <f>IF($B$736="Лікар-педіатр","x",IF($B$736="Лікар-терапевт",R739*S736,IF($B$736="Лікар загальної практики - сімейний лікар",R739*S736,0)))</f>
        <v>0</v>
      </c>
      <c r="S736" s="542"/>
      <c r="T736" s="767"/>
      <c r="U736" s="169">
        <f>IF($B$736="Лікар-педіатр",U739*Z736,IF($B$736="Лікар-терапевт","х",IF($B$736="Лікар загальної практики - сімейний лікар",U739*Z736,0)))</f>
        <v>0</v>
      </c>
      <c r="V736" s="169">
        <f>IF($B$736="Лікар-педіатр",V739*Z736,IF($B$736="Лікар-терапевт","х",IF($B$736="Лікар загальної практики - сімейний лікар",V739*Z736,0)))</f>
        <v>0</v>
      </c>
      <c r="W736" s="169">
        <f>IF($B$736="Лікар-педіатр","x",IF($B$736="Лікар-терапевт",W739*Z736,IF($B$736="Лікар загальної практики - сімейний лікар",W739*Z736,0)))</f>
        <v>0</v>
      </c>
      <c r="X736" s="169">
        <f>IF($B$736="Лікар-педіатр","x",IF($B$736="Лікар-терапевт",X739*Z736,IF($B$736="Лікар загальної практики - сімейний лікар",X739*Z736,0)))</f>
        <v>0</v>
      </c>
      <c r="Y736" s="169">
        <f>IF($B$736="Лікар-педіатр","x",IF($B$736="Лікар-терапевт",Y739*Z736,IF($B$736="Лікар загальної практики - сімейний лікар",Y739*Z736,0)))</f>
        <v>0</v>
      </c>
      <c r="Z736" s="542"/>
      <c r="AA736" s="767"/>
      <c r="AB736" s="169">
        <f>IF($B$736="Лікар-педіатр",AB739*AG736,IF($B$736="Лікар-терапевт","х",IF($B$736="Лікар загальної практики - сімейний лікар",AB739*AG736,0)))</f>
        <v>0</v>
      </c>
      <c r="AC736" s="169">
        <f>IF($B$736="Лікар-педіатр",AC739*AG736,IF($B$736="Лікар-терапевт","х",IF($B$736="Лікар загальної практики - сімейний лікар",AC739*AG736,0)))</f>
        <v>0</v>
      </c>
      <c r="AD736" s="169">
        <f>IF($B$736="Лікар-педіатр","x",IF($B$736="Лікар-терапевт",AD739*AG736,IF($B$736="Лікар загальної практики - сімейний лікар",AD739*AG736,0)))</f>
        <v>0</v>
      </c>
      <c r="AE736" s="169">
        <f>IF($B$736="Лікар-педіатр","x",IF($B$736="Лікар-терапевт",AE739*AG736,IF($B$736="Лікар загальної практики - сімейний лікар",AE739*AG736,0)))</f>
        <v>0</v>
      </c>
      <c r="AF736" s="169">
        <f>IF($B$736="Лікар-педіатр","x",IF($B$736="Лікар-терапевт",AF739*AG736,IF($B$736="Лікар загальної практики - сімейний лікар",AF739*AG736,0)))</f>
        <v>0</v>
      </c>
      <c r="AG736" s="542"/>
      <c r="AH736" s="767"/>
      <c r="AI736" s="525">
        <f>A736</f>
        <v>55</v>
      </c>
      <c r="AJ736" s="770">
        <f>B736</f>
        <v>0</v>
      </c>
      <c r="AK736" s="773">
        <f>C736</f>
        <v>0</v>
      </c>
      <c r="AL736" s="773">
        <f>D736</f>
        <v>0</v>
      </c>
      <c r="AM736" s="760" t="s">
        <v>568</v>
      </c>
      <c r="AN736" s="778">
        <f>SUM(AN741:AN747)</f>
        <v>0</v>
      </c>
      <c r="AO736" s="778">
        <f>SUM(AO741:AO747)</f>
        <v>0</v>
      </c>
      <c r="AP736" s="778">
        <f>SUM(AP741:AP747)</f>
        <v>0</v>
      </c>
      <c r="AQ736" s="778">
        <f>SUM(AQ741:AQ747)</f>
        <v>0</v>
      </c>
      <c r="AR736" s="781">
        <f>SUM(AN736:AQ740)</f>
        <v>0</v>
      </c>
    </row>
    <row r="737" spans="1:44" s="52" customFormat="1" ht="28.15" hidden="1" customHeight="1" x14ac:dyDescent="0.25">
      <c r="A737" s="170"/>
      <c r="B737" s="763"/>
      <c r="C737" s="764"/>
      <c r="D737" s="765"/>
      <c r="E737" s="765"/>
      <c r="F737" s="207" t="s">
        <v>423</v>
      </c>
      <c r="G737" s="169">
        <f>IF($B$736="Лікар-педіатр",G739*L737,IF($B$736="Лікар-терапевт","х",IF($B$736="Лікар загальної практики - сімейний лікар",G739*L737,0)))</f>
        <v>0</v>
      </c>
      <c r="H737" s="169">
        <f>IF($B$736="Лікар-педіатр",H739*L737,IF($B$736="Лікар-терапевт","х",IF($B$736="Лікар загальної практики - сімейний лікар",H739*L737,0)))</f>
        <v>0</v>
      </c>
      <c r="I737" s="169">
        <f>IF($B$736="Лікар-педіатр","x",IF($B$736="Лікар-терапевт",I739*L737,IF($B$736="Лікар загальної практики - сімейний лікар",I739*L737,0)))</f>
        <v>0</v>
      </c>
      <c r="J737" s="169">
        <f>IF($B$736="Лікар-педіатр","x",IF($B$736="Лікар-терапевт",J739*L737,IF($B$736="Лікар загальної практики - сімейний лікар",J739*L737,0)))</f>
        <v>0</v>
      </c>
      <c r="K737" s="169">
        <f>IF($B$736="Лікар-педіатр","x",IF($B$736="Лікар-терапевт",K739*L737,IF($B$736="Лікар загальної практики - сімейний лікар",K739*L737,0)))</f>
        <v>0</v>
      </c>
      <c r="L737" s="542"/>
      <c r="M737" s="767"/>
      <c r="N737" s="169">
        <f>IF($B$736="Лікар-педіатр",N739*S737,IF($B$736="Лікар-терапевт","х",IF($B$736="Лікар загальної практики - сімейний лікар",N739*S737,0)))</f>
        <v>0</v>
      </c>
      <c r="O737" s="169">
        <f>IF($B$736="Лікар-педіатр",O739*S737,IF($B$736="Лікар-терапевт","х",IF($B$736="Лікар загальної практики - сімейний лікар",O739*S737,0)))</f>
        <v>0</v>
      </c>
      <c r="P737" s="169">
        <f>IF($B$736="Лікар-педіатр","x",IF($B$736="Лікар-терапевт",P739*S737,IF($B$736="Лікар загальної практики - сімейний лікар",P739*S737,0)))</f>
        <v>0</v>
      </c>
      <c r="Q737" s="169">
        <f>IF($B$736="Лікар-педіатр","x",IF($B$736="Лікар-терапевт",Q739*S737,IF($B$736="Лікар загальної практики - сімейний лікар",Q739*S737,0)))</f>
        <v>0</v>
      </c>
      <c r="R737" s="169">
        <f>IF($B$736="Лікар-педіатр","x",IF($B$736="Лікар-терапевт",R739*S737,IF($B$736="Лікар загальної практики - сімейний лікар",R739*S737,0)))</f>
        <v>0</v>
      </c>
      <c r="S737" s="542"/>
      <c r="T737" s="767"/>
      <c r="U737" s="169">
        <f>IF($B$736="Лікар-педіатр",U739*Z737,IF($B$736="Лікар-терапевт","х",IF($B$736="Лікар загальної практики - сімейний лікар",U739*Z737,0)))</f>
        <v>0</v>
      </c>
      <c r="V737" s="169">
        <f>IF($B$736="Лікар-педіатр",V739*Z737,IF($B$736="Лікар-терапевт","х",IF($B$736="Лікар загальної практики - сімейний лікар",V739*Z737,0)))</f>
        <v>0</v>
      </c>
      <c r="W737" s="169">
        <f>IF($B$736="Лікар-педіатр","x",IF($B$736="Лікар-терапевт",W739*Z737,IF($B$736="Лікар загальної практики - сімейний лікар",W739*Z737,0)))</f>
        <v>0</v>
      </c>
      <c r="X737" s="169">
        <f>IF($B$736="Лікар-педіатр","x",IF($B$736="Лікар-терапевт",X739*Z737,IF($B$736="Лікар загальної практики - сімейний лікар",X739*Z737,0)))</f>
        <v>0</v>
      </c>
      <c r="Y737" s="169">
        <f>IF($B$736="Лікар-педіатр","x",IF($B$736="Лікар-терапевт",Y739*Z737,IF($B$736="Лікар загальної практики - сімейний лікар",Y739*Z737,0)))</f>
        <v>0</v>
      </c>
      <c r="Z737" s="542"/>
      <c r="AA737" s="767"/>
      <c r="AB737" s="169">
        <f>IF($B$736="Лікар-педіатр",AB739*AG737,IF($B$736="Лікар-терапевт","х",IF($B$736="Лікар загальної практики - сімейний лікар",AB739*AG737,0)))</f>
        <v>0</v>
      </c>
      <c r="AC737" s="169">
        <f>IF($B$736="Лікар-педіатр",AC739*AG737,IF($B$736="Лікар-терапевт","х",IF($B$736="Лікар загальної практики - сімейний лікар",AC739*AG737,0)))</f>
        <v>0</v>
      </c>
      <c r="AD737" s="169">
        <f>IF($B$736="Лікар-педіатр","x",IF($B$736="Лікар-терапевт",AD739*AG737,IF($B$736="Лікар загальної практики - сімейний лікар",AD739*AG737,0)))</f>
        <v>0</v>
      </c>
      <c r="AE737" s="169">
        <f>IF($B$736="Лікар-педіатр","x",IF($B$736="Лікар-терапевт",AE739*AG737,IF($B$736="Лікар загальної практики - сімейний лікар",AE739*AG737,0)))</f>
        <v>0</v>
      </c>
      <c r="AF737" s="169">
        <f>IF($B$736="Лікар-педіатр","x",IF($B$736="Лікар-терапевт",AF739*AG737,IF($B$736="Лікар загальної практики - сімейний лікар",AF739*AG737,0)))</f>
        <v>0</v>
      </c>
      <c r="AG737" s="542"/>
      <c r="AH737" s="767"/>
      <c r="AI737" s="171"/>
      <c r="AJ737" s="771"/>
      <c r="AK737" s="774"/>
      <c r="AL737" s="774"/>
      <c r="AM737" s="761"/>
      <c r="AN737" s="779"/>
      <c r="AO737" s="779"/>
      <c r="AP737" s="779"/>
      <c r="AQ737" s="779"/>
      <c r="AR737" s="782"/>
    </row>
    <row r="738" spans="1:44" s="92" customFormat="1" ht="31.15" hidden="1" customHeight="1" x14ac:dyDescent="0.25">
      <c r="A738" s="213"/>
      <c r="B738" s="763"/>
      <c r="C738" s="764"/>
      <c r="D738" s="765"/>
      <c r="E738" s="765"/>
      <c r="F738" s="214" t="s">
        <v>424</v>
      </c>
      <c r="G738" s="172">
        <f>IF(B736="Лікар загальної практики - сімейний лікар"," ",IF(B736="Лікар-педіатр"," ",IF(B736="Лікар-терапевт","х",0)))</f>
        <v>0</v>
      </c>
      <c r="H738" s="172">
        <f>IF(B736="Лікар загальної практики - сімейний лікар"," ",IF(B736="Лікар-педіатр"," ",IF(B736="Лікар-терапевт","х",0)))</f>
        <v>0</v>
      </c>
      <c r="I738" s="172">
        <f>IF(B736="Лікар загальної практики - сімейний лікар"," ",IF(B736="Лікар-педіатр","х",IF(B736="Лікар-терапевт"," ",0)))</f>
        <v>0</v>
      </c>
      <c r="J738" s="172">
        <f>IF(B736="Лікар загальної практики - сімейний лікар"," ",IF(B736="Лікар-педіатр","х",IF(B736="Лікар-терапевт"," ",0)))</f>
        <v>0</v>
      </c>
      <c r="K738" s="172">
        <f>IF(B736="Лікар загальної практики - сімейний лікар"," ",IF(B736="Лікар-педіатр","х",IF(B736="Лікар-терапевт"," ",0)))</f>
        <v>0</v>
      </c>
      <c r="L738" s="173">
        <f>SUM(G738:K738)</f>
        <v>0</v>
      </c>
      <c r="M738" s="767"/>
      <c r="N738" s="172">
        <f>IF(B736="Лікар загальної практики - сімейний лікар"," ",IF(B736="Лікар-педіатр"," ",IF(B736="Лікар-терапевт","х",0)))</f>
        <v>0</v>
      </c>
      <c r="O738" s="172">
        <f>IF(B736="Лікар загальної практики - сімейний лікар"," ",IF(B736="Лікар-педіатр"," ",IF(B736="Лікар-терапевт","х",0)))</f>
        <v>0</v>
      </c>
      <c r="P738" s="172">
        <f>IF(B736="Лікар загальної практики - сімейний лікар"," ",IF(B736="Лікар-педіатр","х",IF(B736="Лікар-терапевт"," ",0)))</f>
        <v>0</v>
      </c>
      <c r="Q738" s="172">
        <f>IF(B736="Лікар загальної практики - сімейний лікар"," ",IF(B736="Лікар-педіатр","х",IF(B736="Лікар-терапевт"," ",0)))</f>
        <v>0</v>
      </c>
      <c r="R738" s="172">
        <f>IF(B736="Лікар загальної практики - сімейний лікар"," ",IF(B736="Лікар-педіатр","х",IF(B736="Лікар-терапевт"," ",0)))</f>
        <v>0</v>
      </c>
      <c r="S738" s="173">
        <f>SUM(N738:R738)</f>
        <v>0</v>
      </c>
      <c r="T738" s="767"/>
      <c r="U738" s="172">
        <f>IF(B736="Лікар загальної практики - сімейний лікар"," ",IF(B736="Лікар-педіатр"," ",IF(B736="Лікар-терапевт","х",0)))</f>
        <v>0</v>
      </c>
      <c r="V738" s="172">
        <f>IF(B736="Лікар загальної практики - сімейний лікар"," ",IF(B736="Лікар-педіатр"," ",IF(B736="Лікар-терапевт","х",0)))</f>
        <v>0</v>
      </c>
      <c r="W738" s="172">
        <f>IF(B736="Лікар загальної практики - сімейний лікар"," ",IF(B736="Лікар-педіатр","х",IF(B736="Лікар-терапевт"," ",0)))</f>
        <v>0</v>
      </c>
      <c r="X738" s="172">
        <f>IF(B736="Лікар загальної практики - сімейний лікар"," ",IF(B736="Лікар-педіатр","х",IF(B736="Лікар-терапевт"," ",0)))</f>
        <v>0</v>
      </c>
      <c r="Y738" s="172">
        <f>IF(B736="Лікар загальної практики - сімейний лікар"," ",IF(B736="Лікар-педіатр","х",IF(B736="Лікар-терапевт"," ",0)))</f>
        <v>0</v>
      </c>
      <c r="Z738" s="173">
        <f>SUM(U738:Y738)</f>
        <v>0</v>
      </c>
      <c r="AA738" s="767"/>
      <c r="AB738" s="172">
        <f>IF(B736="Лікар загальної практики - сімейний лікар"," ",IF(B736="Лікар-педіатр"," ",IF(B736="Лікар-терапевт","х",0)))</f>
        <v>0</v>
      </c>
      <c r="AC738" s="172">
        <f>IF(B736="Лікар загальної практики - сімейний лікар"," ",IF(B736="Лікар-педіатр"," ",IF(B736="Лікар-терапевт","х",0)))</f>
        <v>0</v>
      </c>
      <c r="AD738" s="172">
        <f>IF(B736="Лікар загальної практики - сімейний лікар"," ",IF(B736="Лікар-педіатр","х",IF(B736="Лікар-терапевт"," ",0)))</f>
        <v>0</v>
      </c>
      <c r="AE738" s="172">
        <f>IF(B736="Лікар загальної практики - сімейний лікар"," ",IF(B736="Лікар-педіатр","х",IF(B736="Лікар-терапевт"," ",0)))</f>
        <v>0</v>
      </c>
      <c r="AF738" s="172">
        <f>IF(B736="Лікар загальної практики - сімейний лікар"," ",IF(B736="Лікар-педіатр","х",IF(B736="Лікар-терапевт"," ",0)))</f>
        <v>0</v>
      </c>
      <c r="AG738" s="173">
        <f>SUM(AB738:AF738)</f>
        <v>0</v>
      </c>
      <c r="AH738" s="767"/>
      <c r="AI738" s="215"/>
      <c r="AJ738" s="771"/>
      <c r="AK738" s="774"/>
      <c r="AL738" s="774"/>
      <c r="AM738" s="761"/>
      <c r="AN738" s="779"/>
      <c r="AO738" s="779"/>
      <c r="AP738" s="779"/>
      <c r="AQ738" s="779"/>
      <c r="AR738" s="782"/>
    </row>
    <row r="739" spans="1:44" s="52" customFormat="1" ht="31.9" hidden="1" customHeight="1" thickBot="1" x14ac:dyDescent="0.3">
      <c r="A739" s="170"/>
      <c r="B739" s="763"/>
      <c r="C739" s="764"/>
      <c r="D739" s="765"/>
      <c r="E739" s="765"/>
      <c r="F739" s="209" t="s">
        <v>161</v>
      </c>
      <c r="G739" s="176">
        <f>IF($B$736="Лікар-педіатр",G738/L738,IF($B$736="Лікар-терапевт","х",IF($B$736="Лікар загальної практики - сімейний лікар",G738/L738,0)))</f>
        <v>0</v>
      </c>
      <c r="H739" s="176">
        <f>IF($B$736="Лікар-педіатр",H738/L738,IF($B$736="Лікар-терапевт","х",IF($B$736="Лікар загальної практики - сімейний лікар",H738/L738,0)))</f>
        <v>0</v>
      </c>
      <c r="I739" s="176">
        <f>IF($B$736="Лікар-педіатр","x",IF($B$736="Лікар-терапевт",I738/L738,IF($B$736="Лікар загальної практики - сімейний лікар",I738/L738,0)))</f>
        <v>0</v>
      </c>
      <c r="J739" s="176">
        <f>IF($B$736="Лікар-педіатр","x",IF($B$736="Лікар-терапевт",J738/L738,IF($B$736="Лікар загальної практики - сімейний лікар",J738/L738,0)))</f>
        <v>0</v>
      </c>
      <c r="K739" s="176">
        <f>IF($B$736="Лікар-педіатр","x",IF($B$736="Лікар-терапевт",K738/L738,IF($B$736="Лікар загальної практики - сімейний лікар",K738/L738,0)))</f>
        <v>0</v>
      </c>
      <c r="L739" s="176">
        <f>SUM(G739:K739)</f>
        <v>0</v>
      </c>
      <c r="M739" s="767"/>
      <c r="N739" s="176">
        <f>IF($B$736="Лікар-педіатр",N738/S738,IF($B$736="Лікар-терапевт","х",IF($B$736="Лікар загальної практики - сімейний лікар",N738/S738,0)))</f>
        <v>0</v>
      </c>
      <c r="O739" s="176">
        <f>IF($B$736="Лікар-педіатр",O738/S738,IF($B$736="Лікар-терапевт","х",IF($B$736="Лікар загальної практики - сімейний лікар",O738/S738,0)))</f>
        <v>0</v>
      </c>
      <c r="P739" s="176">
        <f>IF($B$736="Лікар-педіатр","x",IF($B$736="Лікар-терапевт",P738/S738,IF($B$736="Лікар загальної практики - сімейний лікар",P738/S738,0)))</f>
        <v>0</v>
      </c>
      <c r="Q739" s="176">
        <f>IF($B$736="Лікар-педіатр","x",IF($B$736="Лікар-терапевт",Q738/S738,IF($B$736="Лікар загальної практики - сімейний лікар",Q738/S738,0)))</f>
        <v>0</v>
      </c>
      <c r="R739" s="176">
        <f>IF($B$736="Лікар-педіатр","x",IF($B$736="Лікар-терапевт",R738/S738,IF($B$736="Лікар загальної практики - сімейний лікар",R738/S738,0)))</f>
        <v>0</v>
      </c>
      <c r="S739" s="176">
        <f>SUM(N739:R739)</f>
        <v>0</v>
      </c>
      <c r="T739" s="767"/>
      <c r="U739" s="176">
        <f>IF($B$736="Лікар-педіатр",U738/Z738,IF($B$736="Лікар-терапевт","х",IF($B$736="Лікар загальної практики - сімейний лікар",U738/Z738,0)))</f>
        <v>0</v>
      </c>
      <c r="V739" s="176">
        <f>IF($B$736="Лікар-педіатр",V738/Z738,IF($B$736="Лікар-терапевт","х",IF($B$736="Лікар загальної практики - сімейний лікар",V738/Z738,0)))</f>
        <v>0</v>
      </c>
      <c r="W739" s="176">
        <f>IF($B$736="Лікар-педіатр","x",IF($B$736="Лікар-терапевт",W738/Z738,IF($B$736="Лікар загальної практики - сімейний лікар",W738/Z738,0)))</f>
        <v>0</v>
      </c>
      <c r="X739" s="176">
        <f>IF($B$736="Лікар-педіатр","x",IF($B$736="Лікар-терапевт",X738/Z738,IF($B$736="Лікар загальної практики - сімейний лікар",X738/Z738,0)))</f>
        <v>0</v>
      </c>
      <c r="Y739" s="176">
        <f>IF($B$736="Лікар-педіатр","x",IF($B$736="Лікар-терапевт",Y738/Z738,IF($B$736="Лікар загальної практики - сімейний лікар",Y738/Z738,0)))</f>
        <v>0</v>
      </c>
      <c r="Z739" s="176">
        <f>SUM(U739:Y739)</f>
        <v>0</v>
      </c>
      <c r="AA739" s="767"/>
      <c r="AB739" s="176">
        <f>IF($B$736="Лікар-педіатр",AB738/AG738,IF($B$736="Лікар-терапевт","х",IF($B$736="Лікар загальної практики - сімейний лікар",AB738/AG738,0)))</f>
        <v>0</v>
      </c>
      <c r="AC739" s="176">
        <f>IF($B$736="Лікар-педіатр",AC738/AG738,IF($B$736="Лікар-терапевт","х",IF($B$736="Лікар загальної практики - сімейний лікар",AC738/AG738,0)))</f>
        <v>0</v>
      </c>
      <c r="AD739" s="176">
        <f>IF($B$736="Лікар-педіатр","x",IF($B$736="Лікар-терапевт",AD738/AG738,IF($B$736="Лікар загальної практики - сімейний лікар",AD738/AG738,0)))</f>
        <v>0</v>
      </c>
      <c r="AE739" s="176">
        <f>IF($B$736="Лікар-педіатр","x",IF($B$736="Лікар-терапевт",AE738/AG738,IF($B$736="Лікар загальної практики - сімейний лікар",AE738/AG738,0)))</f>
        <v>0</v>
      </c>
      <c r="AF739" s="176">
        <f>IF($B$736="Лікар-педіатр","x",IF($B$736="Лікар-терапевт",AF738/AG738,IF($B$736="Лікар загальної практики - сімейний лікар",AF738/AG738,0)))</f>
        <v>0</v>
      </c>
      <c r="AG739" s="176">
        <f>SUM(AB739:AF739)</f>
        <v>0</v>
      </c>
      <c r="AH739" s="767"/>
      <c r="AI739" s="174"/>
      <c r="AJ739" s="771"/>
      <c r="AK739" s="774"/>
      <c r="AL739" s="774"/>
      <c r="AM739" s="761"/>
      <c r="AN739" s="779"/>
      <c r="AO739" s="779"/>
      <c r="AP739" s="779"/>
      <c r="AQ739" s="779"/>
      <c r="AR739" s="782"/>
    </row>
    <row r="740" spans="1:44" s="52" customFormat="1" ht="45" hidden="1" customHeight="1" thickBot="1" x14ac:dyDescent="0.3">
      <c r="A740" s="170"/>
      <c r="B740" s="763"/>
      <c r="C740" s="764"/>
      <c r="D740" s="765"/>
      <c r="E740" s="766"/>
      <c r="F740" s="177" t="s">
        <v>425</v>
      </c>
      <c r="G740" s="178">
        <f>IF($B$736="Лікар загальної практики - сімейний лікар",AVERAGE(G736:G738),IF($B$736="Лікар-педіатр",AVERAGE(G736:G738),IF($B$736="Лікар-терапевт","х",0)))</f>
        <v>0</v>
      </c>
      <c r="H740" s="178">
        <f>IF($B$736="Лікар загальної практики - сімейний лікар",AVERAGE(H736:H738),IF($B$736="Лікар-педіатр",AVERAGE(H736:H738),IF($B$736="Лікар-терапевт","х",0)))</f>
        <v>0</v>
      </c>
      <c r="I740" s="178">
        <f>IF($B$736="Лікар загальної практики - сімейний лікар",AVERAGE(I736:I738),IF($B$736="Лікар-педіатр","x",IF($B$736="Лікар-терапевт",AVERAGE(I736:I738),0)))</f>
        <v>0</v>
      </c>
      <c r="J740" s="178">
        <f>IF($B$736="Лікар загальної практики - сімейний лікар",AVERAGE(J736:J738),IF($B$736="Лікар-педіатр","x",IF($B$736="Лікар-терапевт",AVERAGE(J736:J738),0)))</f>
        <v>0</v>
      </c>
      <c r="K740" s="178">
        <f>IF($B$736="Лікар загальної практики - сімейний лікар",AVERAGE(K736:K738),IF($B$736="Лікар-педіатр","x",IF($B$736="Лікар-терапевт",AVERAGE(K736:K738),0)))</f>
        <v>0</v>
      </c>
      <c r="L740" s="179">
        <f>SUM(G740:K740)</f>
        <v>0</v>
      </c>
      <c r="M740" s="768"/>
      <c r="N740" s="178">
        <f>IF($B$736="Лікар загальної практики - сімейний лікар",AVERAGE(N736:N738),IF($B$736="Лікар-педіатр",AVERAGE(N736:N738),IF($B$736="Лікар-терапевт","х",0)))</f>
        <v>0</v>
      </c>
      <c r="O740" s="178">
        <f>IF($B$736="Лікар загальної практики - сімейний лікар",AVERAGE(O736:O738),IF($B$736="Лікар-педіатр",AVERAGE(O736:O738),IF($B$736="Лікар-терапевт","х",0)))</f>
        <v>0</v>
      </c>
      <c r="P740" s="178">
        <f>IF($B$736="Лікар загальної практики - сімейний лікар",AVERAGE(P736:P738),IF($B$736="Лікар-педіатр","x",IF($B$736="Лікар-терапевт",AVERAGE(P736:P738),0)))</f>
        <v>0</v>
      </c>
      <c r="Q740" s="178">
        <f>IF($B$736="Лікар загальної практики - сімейний лікар",AVERAGE(Q736:Q738),IF($B$736="Лікар-педіатр","x",IF($B$736="Лікар-терапевт",AVERAGE(Q736:Q738),0)))</f>
        <v>0</v>
      </c>
      <c r="R740" s="178">
        <f>IF($B$736="Лікар загальної практики - сімейний лікар",AVERAGE(R736:R738),IF($B$736="Лікар-педіатр","x",IF($B$736="Лікар-терапевт",AVERAGE(R736:R738),0)))</f>
        <v>0</v>
      </c>
      <c r="S740" s="179">
        <f>SUM(N740:R740)</f>
        <v>0</v>
      </c>
      <c r="T740" s="768"/>
      <c r="U740" s="178">
        <f>IF($B$736="Лікар загальної практики - сімейний лікар",AVERAGE(U736:U738),IF($B$736="Лікар-педіатр",AVERAGE(U736:U738),IF($B$736="Лікар-терапевт","х",0)))</f>
        <v>0</v>
      </c>
      <c r="V740" s="178">
        <f>IF($B$736="Лікар загальної практики - сімейний лікар",AVERAGE(V736:V738),IF($B$736="Лікар-педіатр",AVERAGE(V736:V738),IF($B$736="Лікар-терапевт","х",0)))</f>
        <v>0</v>
      </c>
      <c r="W740" s="178">
        <f>IF($B$736="Лікар загальної практики - сімейний лікар",AVERAGE(W736:W738),IF($B$736="Лікар-педіатр","x",IF($B$736="Лікар-терапевт",AVERAGE(W736:W738),0)))</f>
        <v>0</v>
      </c>
      <c r="X740" s="178">
        <f>IF($B$736="Лікар загальної практики - сімейний лікар",AVERAGE(X736:X738),IF($B$736="Лікар-педіатр","x",IF($B$736="Лікар-терапевт",AVERAGE(X736:X738),0)))</f>
        <v>0</v>
      </c>
      <c r="Y740" s="178">
        <f>IF($B$736="Лікар загальної практики - сімейний лікар",AVERAGE(Y736:Y738),IF($B$736="Лікар-педіатр","x",IF($B$736="Лікар-терапевт",AVERAGE(Y736:Y738),0)))</f>
        <v>0</v>
      </c>
      <c r="Z740" s="179">
        <f>SUM(U740:Y740)</f>
        <v>0</v>
      </c>
      <c r="AA740" s="768"/>
      <c r="AB740" s="178">
        <f>IF($B$736="Лікар загальної практики - сімейний лікар",AVERAGE(AB736:AB738),IF($B$736="Лікар-педіатр",AVERAGE(AB736:AB738),IF($B$736="Лікар-терапевт","х",0)))</f>
        <v>0</v>
      </c>
      <c r="AC740" s="178">
        <f>IF($B$736="Лікар загальної практики - сімейний лікар",AVERAGE(AC736:AC738),IF($B$736="Лікар-педіатр",AVERAGE(AC736:AC738),IF($B$736="Лікар-терапевт","х",0)))</f>
        <v>0</v>
      </c>
      <c r="AD740" s="178">
        <f>IF($B$736="Лікар загальної практики - сімейний лікар",AVERAGE(AD736:AD738),IF($B$736="Лікар-педіатр","x",IF($B$736="Лікар-терапевт",AVERAGE(AD736:AD738),0)))</f>
        <v>0</v>
      </c>
      <c r="AE740" s="178">
        <f>IF($B$736="Лікар загальної практики - сімейний лікар",AVERAGE(AE736:AE738),IF($B$736="Лікар-педіатр","x",IF($B$736="Лікар-терапевт",AVERAGE(AE736:AE738),0)))</f>
        <v>0</v>
      </c>
      <c r="AF740" s="178">
        <f>IF($B$736="Лікар загальної практики - сімейний лікар",AVERAGE(AF736:AF738),IF($B$736="Лікар-педіатр","x",IF($B$736="Лікар-терапевт",AVERAGE(AF736:AF738),0)))</f>
        <v>0</v>
      </c>
      <c r="AG740" s="179">
        <f>SUM(AB740:AF740)</f>
        <v>0</v>
      </c>
      <c r="AH740" s="769"/>
      <c r="AI740" s="174"/>
      <c r="AJ740" s="771"/>
      <c r="AK740" s="774"/>
      <c r="AL740" s="774"/>
      <c r="AM740" s="762"/>
      <c r="AN740" s="780"/>
      <c r="AO740" s="780"/>
      <c r="AP740" s="780"/>
      <c r="AQ740" s="780"/>
      <c r="AR740" s="783"/>
    </row>
    <row r="741" spans="1:44" s="52" customFormat="1" ht="40.5" hidden="1" x14ac:dyDescent="0.25">
      <c r="A741" s="170"/>
      <c r="B741" s="763"/>
      <c r="C741" s="764"/>
      <c r="D741" s="765"/>
      <c r="E741" s="765"/>
      <c r="F741" s="210" t="str">
        <f>IF(B736="Лікар-педіатр",Законод!$C$17,IF(B736="Лікар загальної практики - сімейний лікар",Законод!$C$21,IF(B736="Лікар-терапевт",Законод!$C$25,"х")))</f>
        <v>х</v>
      </c>
      <c r="G741" s="181">
        <f>IF($B$736="Лікар загальної практики - сімейний лікар",IF(L740&lt;=Законод!$C$22,G740,Законод!$C$22*'01_Доходи'!G739),IF($B$736="Лікар-педіатр",IF(L740&lt;=Законод!$C$18,G740,Законод!$C$18*'01_Доходи'!G739),IF($B$736="Лікар-терапевт","x",0)))</f>
        <v>0</v>
      </c>
      <c r="H741" s="181">
        <f>IF($B$736="Лікар загальної практики - сімейний лікар",IF(L740&lt;=Законод!$C$22,H740,Законод!$C$22*'01_Доходи'!H739),IF($B$736="Лікар-педіатр",IF(L740&lt;=Законод!$C$18,H740,Законод!$C$18*'01_Доходи'!H739),IF($B$736="Лікар-терапевт","x",0)))</f>
        <v>0</v>
      </c>
      <c r="I741" s="181">
        <f>IF($B$736="Лікар загальної практики - сімейний лікар",IF(L740&lt;=Законод!$C$22,I740,Законод!$C$22*'01_Доходи'!I739),IF($B$736="Лікар-педіатр","x",IF($B$736="Лікар-терапевт",IF(L740&lt;=Законод!$C$26,I740,Законод!$C$26*'01_Доходи'!I739),0)))</f>
        <v>0</v>
      </c>
      <c r="J741" s="181">
        <f>IF($B$736="Лікар загальної практики - сімейний лікар",IF(L740&lt;=Законод!$C$22,J740,Законод!$C$22*'01_Доходи'!J739),IF($B$736="Лікар-педіатр","x",IF($B$736="Лікар-терапевт",IF(L740&lt;=Законод!$C$26,J740,Законод!$C$26*'01_Доходи'!J739),0)))</f>
        <v>0</v>
      </c>
      <c r="K741" s="181">
        <f>IF($B$736="Лікар загальної практики - сімейний лікар",IF(L740&lt;=Законод!$C$22,K740,Законод!$C$22*'01_Доходи'!K739),IF($B$736="Лікар-педіатр","x",IF($B$736="Лікар-терапевт",IF(L740&lt;=Законод!$C$26,K740,Законод!$C$26*'01_Доходи'!K739),0)))</f>
        <v>0</v>
      </c>
      <c r="L741" s="182">
        <f>SUM(G741:K741)</f>
        <v>0</v>
      </c>
      <c r="M741" s="767"/>
      <c r="N741" s="181">
        <f>IF($B$736="Лікар загальної практики - сімейний лікар",IF(S740&lt;=Законод!$C$22,N740,Законод!$C$22*'01_Доходи'!N739),IF($B$736="Лікар-педіатр",IF(S740&lt;=Законод!$C$18,N740,Законод!$C$18*'01_Доходи'!N739),IF($B$736="Лікар-терапевт","x",0)))</f>
        <v>0</v>
      </c>
      <c r="O741" s="181">
        <f>IF($B$736="Лікар загальної практики - сімейний лікар",IF(S740&lt;=Законод!$C$22,O740,Законод!$C$22*'01_Доходи'!O739),IF($B$736="Лікар-педіатр",IF(S740&lt;=Законод!$C$18,O740,Законод!$C$18*'01_Доходи'!O739),IF($B$736="Лікар-терапевт","x",0)))</f>
        <v>0</v>
      </c>
      <c r="P741" s="181">
        <f>IF($B$736="Лікар загальної практики - сімейний лікар",IF(S740&lt;=Законод!$C$22,P740,Законод!$C$22*'01_Доходи'!P739),IF($B$736="Лікар-педіатр","x",IF($B$736="Лікар-терапевт",IF(S740&lt;=Законод!$C$26,P740,Законод!$C$26*'01_Доходи'!P739),0)))</f>
        <v>0</v>
      </c>
      <c r="Q741" s="181">
        <f>IF($B$736="Лікар загальної практики - сімейний лікар",IF(S740&lt;=Законод!$C$22,Q740,Законод!$C$22*'01_Доходи'!Q739),IF($B$736="Лікар-педіатр","x",IF($B$736="Лікар-терапевт",IF(S740&lt;=Законод!$C$26,Q740,Законод!$C$26*'01_Доходи'!Q739),0)))</f>
        <v>0</v>
      </c>
      <c r="R741" s="181">
        <f>IF($B$736="Лікар загальної практики - сімейний лікар",IF(S740&lt;=Законод!$C$22,R740,Законод!$C$22*'01_Доходи'!R739),IF($B$736="Лікар-педіатр","x",IF($B$736="Лікар-терапевт",IF(S740&lt;=Законод!$C$26,R740,Законод!$C$26*'01_Доходи'!R739),0)))</f>
        <v>0</v>
      </c>
      <c r="S741" s="182">
        <f>SUM(N741:R741)</f>
        <v>0</v>
      </c>
      <c r="T741" s="767"/>
      <c r="U741" s="181">
        <f>IF($B$736="Лікар загальної практики - сімейний лікар",IF(Z740&lt;=Законод!$C$22,U740,Законод!$C$22*'01_Доходи'!U739),IF($B$736="Лікар-педіатр",IF(Z740&lt;=Законод!$C$18,U740,Законод!$C$18*'01_Доходи'!U739),IF($B$736="Лікар-терапевт","x",0)))</f>
        <v>0</v>
      </c>
      <c r="V741" s="181">
        <f>IF($B$736="Лікар загальної практики - сімейний лікар",IF(Z740&lt;=Законод!$C$22,V740,Законод!$C$22*'01_Доходи'!V739),IF($B$736="Лікар-педіатр",IF(Z740&lt;=Законод!$C$18,V740,Законод!$C$18*'01_Доходи'!V739),IF($B$736="Лікар-терапевт","x",0)))</f>
        <v>0</v>
      </c>
      <c r="W741" s="181">
        <f>IF($B$736="Лікар загальної практики - сімейний лікар",IF(Z740&lt;=Законод!$C$22,W740,Законод!$C$22*'01_Доходи'!W739),IF($B$736="Лікар-педіатр","x",IF($B$736="Лікар-терапевт",IF(Z740&lt;=Законод!$C$26,W740,Законод!$C$26*'01_Доходи'!W739),0)))</f>
        <v>0</v>
      </c>
      <c r="X741" s="181">
        <f>IF($B$736="Лікар загальної практики - сімейний лікар",IF(Z740&lt;=Законод!$C$22,X740,Законод!$C$22*'01_Доходи'!X739),IF($B$736="Лікар-педіатр","x",IF($B$736="Лікар-терапевт",IF(Z740&lt;=Законод!$C$26,X740,Законод!$C$26*'01_Доходи'!X739),0)))</f>
        <v>0</v>
      </c>
      <c r="Y741" s="181">
        <f>IF($B$736="Лікар загальної практики - сімейний лікар",IF(Z740&lt;=Законод!$C$22,Y740,Законод!$C$22*'01_Доходи'!Y739),IF($B$736="Лікар-педіатр","x",IF($B$736="Лікар-терапевт",IF(Z740&lt;=Законод!$C$26,Y740,Законод!$C$26*'01_Доходи'!Y739),0)))</f>
        <v>0</v>
      </c>
      <c r="Z741" s="182">
        <f>SUM(U741:Y741)</f>
        <v>0</v>
      </c>
      <c r="AA741" s="767"/>
      <c r="AB741" s="181">
        <f>IF($B$736="Лікар загальної практики - сімейний лікар",IF(AG740&lt;=Законод!$C$22,AB740,Законод!$C$22*'01_Доходи'!AB739),IF($B$736="Лікар-педіатр",IF(AG740&lt;=Законод!$C$18,AB740,Законод!$C$18*'01_Доходи'!AB739),IF($B$736="Лікар-терапевт","x",0)))</f>
        <v>0</v>
      </c>
      <c r="AC741" s="181">
        <f>IF($B$736="Лікар загальної практики - сімейний лікар",IF(AG740&lt;=Законод!$C$22,AC740,Законод!$C$22*'01_Доходи'!AC739),IF($B$736="Лікар-педіатр",IF(AG740&lt;=Законод!$C$18,AC740,Законод!$C$18*'01_Доходи'!AC739),IF($B$736="Лікар-терапевт","x",0)))</f>
        <v>0</v>
      </c>
      <c r="AD741" s="181">
        <f>IF($B$736="Лікар загальної практики - сімейний лікар",IF(AG740&lt;=Законод!$C$22,AD740,Законод!$C$22*'01_Доходи'!AD739),IF($B$736="Лікар-педіатр","x",IF($B$736="Лікар-терапевт",IF(AG740&lt;=Законод!$C$26,AD740,Законод!$C$26*'01_Доходи'!AD739),0)))</f>
        <v>0</v>
      </c>
      <c r="AE741" s="181">
        <f>IF($B$736="Лікар загальної практики - сімейний лікар",IF(AG740&lt;=Законод!$C$22,AE740,Законод!$C$22*'01_Доходи'!AE739),IF($B$736="Лікар-педіатр","x",IF($B$736="Лікар-терапевт",IF(AG740&lt;=Законод!$C$26,AE740,Законод!$C$26*'01_Доходи'!AE739),0)))</f>
        <v>0</v>
      </c>
      <c r="AF741" s="181">
        <f>IF($B$736="Лікар загальної практики - сімейний лікар",IF(AG740&lt;=Законод!$C$22,AF740,Законод!$C$22*'01_Доходи'!AF739),IF($B$736="Лікар-педіатр","x",IF($B$736="Лікар-терапевт",IF(AG740&lt;=Законод!$C$26,AF740,Законод!$C$26*'01_Доходи'!AF739),0)))</f>
        <v>0</v>
      </c>
      <c r="AG741" s="182">
        <f>SUM(AB741:AF741)</f>
        <v>0</v>
      </c>
      <c r="AH741" s="767"/>
      <c r="AI741" s="174"/>
      <c r="AJ741" s="771"/>
      <c r="AK741" s="774"/>
      <c r="AL741" s="774"/>
      <c r="AM741" s="318" t="s">
        <v>186</v>
      </c>
      <c r="AN741" s="183">
        <f>IF(B736="Лікар загальної практики - сімейний лікар",G741*Законод!$C$11+'01_Доходи'!H741*Законод!$D$11+'01_Доходи'!I741*Законод!$E$11+'01_Доходи'!J741*Законод!$F$11+'01_Доходи'!K741*Законод!$G$11,IF(B736="Лікар-педіатр",G741*Законод!$C$11+'01_Доходи'!H741*Законод!$D$11,IF(B736="Лікар-терапевт",'01_Доходи'!I741*Законод!$E$11+'01_Доходи'!J741*Законод!$F$11+'01_Доходи'!K741*Законод!$G$11,0)))</f>
        <v>0</v>
      </c>
      <c r="AO741" s="183">
        <f>IF(B736="Лікар загальної практики - сімейний лікар",N741*Законод!$C$11+'01_Доходи'!O741*Законод!$D$11+'01_Доходи'!P741*Законод!$E$11+'01_Доходи'!Q741*Законод!$F$11+'01_Доходи'!R741*Законод!$G$11,IF(B736="Лікар-педіатр",N741*Законод!$C$11+'01_Доходи'!O741*Законод!$D$11,IF(B736="Лікар-терапевт",'01_Доходи'!P741*Законод!$E$11+'01_Доходи'!Q741*Законод!$F$11+'01_Доходи'!R741*Законод!$G$11,0)))</f>
        <v>0</v>
      </c>
      <c r="AP741" s="183">
        <f>IF(B736="Лікар загальної практики - сімейний лікар",U741*Законод!$C$11+'01_Доходи'!V741*Законод!$D$11+'01_Доходи'!W741*Законод!$E$11+'01_Доходи'!X741*Законод!$F$11+'01_Доходи'!Y741*Законод!$G$11,IF(B736="Лікар-педіатр",U741*Законод!$C$11+'01_Доходи'!V741*Законод!$D$11,IF(B736="Лікар-терапевт",'01_Доходи'!W741*Законод!$E$11+'01_Доходи'!X741*Законод!$F$11+'01_Доходи'!Y741*Законод!$G$11,0)))</f>
        <v>0</v>
      </c>
      <c r="AQ741" s="183">
        <f>IF(B736="Лікар загальної практики - сімейний лікар",AB741*Законод!$C$11+'01_Доходи'!AC741*Законод!$D$11+'01_Доходи'!AD741*Законод!$E$11+'01_Доходи'!AE741*Законод!$F$11+'01_Доходи'!AF741*Законод!$G$11,IF(B736="Лікар-педіатр",AB741*Законод!$C$11+'01_Доходи'!AC741*Законод!$D$11,IF(B736="Лікар-терапевт",'01_Доходи'!AD741*Законод!$E$11+'01_Доходи'!AE741*Законод!$F$11+'01_Доходи'!AF741*Законод!$G$11,0)))</f>
        <v>0</v>
      </c>
      <c r="AR741" s="184">
        <f>SUM(AN741:AQ741)</f>
        <v>0</v>
      </c>
    </row>
    <row r="742" spans="1:44" s="52" customFormat="1" ht="31.9" hidden="1" customHeight="1" x14ac:dyDescent="0.25">
      <c r="A742" s="170"/>
      <c r="B742" s="763"/>
      <c r="C742" s="764"/>
      <c r="D742" s="765"/>
      <c r="E742" s="765"/>
      <c r="F742" s="211" t="str">
        <f>IF(B736="Лікар-педіатр",Законод!$E$17,IF(B736="Лікар загальної практики - сімейний лікар",Законод!$E$21,IF(B736="Лікар-терапевт",Законод!$E$25,"х")))</f>
        <v>х</v>
      </c>
      <c r="G742" s="776" t="s">
        <v>158</v>
      </c>
      <c r="H742" s="776"/>
      <c r="I742" s="776"/>
      <c r="J742" s="776"/>
      <c r="K742" s="776"/>
      <c r="L742" s="169">
        <f>IF($B$736="Лікар загальної практики - сімейний лікар",IF(L740&lt;Законод!$C$22,0,(IF(AND(L740&gt;=Законод!$E$22,L740&lt;=Законод!$E$23),L740-Законод!$C$22,IF('01_Доходи'!L740&gt;=Законод!$F$22,Законод!$E$24,0)))),IF($B$736="Лікар-педіатр",IF(L740&lt;Законод!$C$18,0,(IF(AND(L740&gt;=Законод!$E$18,L740&lt;=Законод!$E$19),L740-Законод!$C$18,IF('01_Доходи'!L740&gt;=Законод!$F$18,Законод!$E$20,0)))),IF($B$736="Лікар-терапевт",IF(L740&lt;Законод!$C$26,0,(IF(AND(L740&gt;=Законод!$E$26,L740&lt;=Законод!$E$27),L740-Законод!$C$26,IF('01_Доходи'!L740&gt;=Законод!$F$26,Законод!$E$28,0)))),0)))</f>
        <v>0</v>
      </c>
      <c r="M742" s="767"/>
      <c r="N742" s="776" t="s">
        <v>158</v>
      </c>
      <c r="O742" s="776"/>
      <c r="P742" s="776"/>
      <c r="Q742" s="776"/>
      <c r="R742" s="776"/>
      <c r="S742" s="169">
        <f>IF($B$736="Лікар загальної практики - сімейний лікар",IF(S740&lt;Законод!$C$22,0,(IF(AND(S740&gt;=Законод!$E$22,S740&lt;=Законод!$E$23),S740-Законод!$C$22,IF('01_Доходи'!S740&gt;=Законод!$F$22,Законод!$E$24,0)))),IF($B$736="Лікар-педіатр",IF(S740&lt;Законод!$C$18,0,(IF(AND(S740&gt;=Законод!$E$18,S740&lt;=Законод!$E$19),S740-Законод!$C$18,IF('01_Доходи'!S740&gt;=Законод!$F$18,Законод!$E$20,0)))),IF($B$736="Лікар-терапевт",IF(S740&lt;Законод!$C$26,0,(IF(AND(S740&gt;=Законод!$E$26,S740&lt;=Законод!$E$27),S740-Законод!$C$26,IF('01_Доходи'!S740&gt;=Законод!$F$26,Законод!$E$28,0)))),0)))</f>
        <v>0</v>
      </c>
      <c r="T742" s="767"/>
      <c r="U742" s="776" t="s">
        <v>158</v>
      </c>
      <c r="V742" s="776"/>
      <c r="W742" s="776"/>
      <c r="X742" s="776"/>
      <c r="Y742" s="776"/>
      <c r="Z742" s="169">
        <f>IF($B$736="Лікар загальної практики - сімейний лікар",IF(Z740&lt;Законод!$C$22,0,(IF(AND(Z740&gt;=Законод!$E$22,Z740&lt;=Законод!$E$23),Z740-Законод!$C$22,IF('01_Доходи'!Z740&gt;=Законод!$F$22,Законод!$E$24,0)))),IF($B$736="Лікар-педіатр",IF(Z740&lt;Законод!$C$18,0,(IF(AND(Z740&gt;=Законод!$E$18,Z740&lt;=Законод!$E$19),Z740-Законод!$C$18,IF('01_Доходи'!Z740&gt;=Законод!$F$18,Законод!$E$20,0)))),IF($B$736="Лікар-терапевт",IF(Z740&lt;Законод!$C$26,0,(IF(AND(Z740&gt;=Законод!$E$26,Z740&lt;=Законод!$E$27),Z740-Законод!$C$26,IF('01_Доходи'!Z740&gt;=Законод!$F$26,Законод!$E$28,0)))),0)))</f>
        <v>0</v>
      </c>
      <c r="AA742" s="767"/>
      <c r="AB742" s="776" t="s">
        <v>158</v>
      </c>
      <c r="AC742" s="776"/>
      <c r="AD742" s="776"/>
      <c r="AE742" s="776"/>
      <c r="AF742" s="776"/>
      <c r="AG742" s="169">
        <f>IF($B$736="Лікар загальної практики - сімейний лікар",IF(AG740&lt;Законод!$C$22,0,(IF(AND(AG740&gt;=Законод!$E$22,AG740&lt;=Законод!$E$23),AG740-Законод!$C$22,IF('01_Доходи'!AG740&gt;=Законод!$F$22,Законод!$E$24,0)))),IF($B$736="Лікар-педіатр",IF(AG740&lt;Законод!$C$18,0,(IF(AND(AG740&gt;=Законод!$E$18,AG740&lt;=Законод!$E$19),AG740-Законод!$C$18,IF('01_Доходи'!AG740&gt;=Законод!$F$18,Законод!$E$20,0)))),IF($B$736="Лікар-терапевт",IF(AG740&lt;Законод!$C$26,0,(IF(AND(AG740&gt;=Законод!$E$26,AG740&lt;=Законод!$E$27),AG740-Законод!$C$26,IF('01_Доходи'!AG740&gt;=Законод!$F$26,Законод!$E$28,0)))),0)))</f>
        <v>0</v>
      </c>
      <c r="AH742" s="767"/>
      <c r="AI742" s="174"/>
      <c r="AJ742" s="771"/>
      <c r="AK742" s="774"/>
      <c r="AL742" s="774"/>
      <c r="AM742" s="757" t="s">
        <v>187</v>
      </c>
      <c r="AN742" s="183">
        <f>IF(B736="Лікар загальної практики - сімейний лікар",L742*Законод!$C$9/4*Законод!$E$16,IF(B736="Лікар-педіатр",L742*Законод!$C$9/4*Законод!$E$16,IF(B736="Лікар-терапевт",L742*Законод!$C$9/4*Законод!$E$16,0)))</f>
        <v>0</v>
      </c>
      <c r="AO742" s="183">
        <f>IF(B736="Лікар загальної практики - сімейний лікар",S742*Законод!$C$9/4*Законод!$E$16,IF(B736="Лікар-педіатр",S742*Законод!$C$9/4*Законод!$E$16,IF(B736="Лікар-терапевт",S742*Законод!$C$9/4*Законод!$E$16,0)))</f>
        <v>0</v>
      </c>
      <c r="AP742" s="183">
        <f>IF(B736="Лікар загальної практики - сімейний лікар",Z742*Законод!$C$9/4*Законод!$E$16,IF(B736="Лікар-педіатр",Z742*Законод!$C$9/4*Законод!$E$16,IF(B736="Лікар-терапевт",Z742*Законод!$C$9/4*Законод!$E$16,0)))</f>
        <v>0</v>
      </c>
      <c r="AQ742" s="183">
        <f>IF(B736="Лікар загальної практики - сімейний лікар",AG742*Законод!$C$9/4*Законод!$E$16,IF(B736="Лікар-педіатр",AG742*Законод!$C$9/4*Законод!$E$16,IF(B736="Лікар-терапевт",AG742*Законод!$C$9/4*Законод!$E$16,0)))</f>
        <v>0</v>
      </c>
      <c r="AR742" s="184">
        <f>SUM(AN742:AQ742)</f>
        <v>0</v>
      </c>
    </row>
    <row r="743" spans="1:44" s="52" customFormat="1" ht="31.9" hidden="1" customHeight="1" x14ac:dyDescent="0.25">
      <c r="A743" s="170"/>
      <c r="B743" s="763"/>
      <c r="C743" s="764"/>
      <c r="D743" s="765"/>
      <c r="E743" s="765"/>
      <c r="F743" s="211" t="str">
        <f>IF(B736="Лікар-педіатр",Законод!$F$17,IF(B736="Лікар загальної практики - сімейний лікар",Законод!$F$21,IF(B736="Лікар-терапевт",Законод!$F$25,"х")))</f>
        <v>х</v>
      </c>
      <c r="G743" s="776" t="s">
        <v>158</v>
      </c>
      <c r="H743" s="776"/>
      <c r="I743" s="776"/>
      <c r="J743" s="776"/>
      <c r="K743" s="776"/>
      <c r="L743" s="169">
        <f>IF($B$736="Лікар загальної практики - сімейний лікар",IF(L740&lt;Законод!$C$22,0,(IF(AND(L740&gt;=Законод!$F$22,L740&lt;=Законод!$F$23),L740-Законод!$E$23,IF('01_Доходи'!L740&gt;=Законод!$G$22,Законод!$F$24,0)))),IF($B$736="Лікар-педіатр",IF(L740&lt;Законод!$C$18,0,(IF(AND(L740&gt;=Законод!$F$18,L740&lt;=Законод!$F$19),L740-Законод!$E$19,IF('01_Доходи'!L740&gt;=Законод!$G$18,Законод!$F$20,0)))),IF($B$736="Лікар-терапевт",IF(L740&lt;Законод!$C$26,0,(IF(AND(L740&gt;=Законод!$F$26,L740&lt;=Законод!$F$27),L740-Законод!$E$27,IF('01_Доходи'!L740&gt;=Законод!$G$26,Законод!$F$28,0)))),0)))</f>
        <v>0</v>
      </c>
      <c r="M743" s="767"/>
      <c r="N743" s="776" t="s">
        <v>158</v>
      </c>
      <c r="O743" s="776"/>
      <c r="P743" s="776"/>
      <c r="Q743" s="776"/>
      <c r="R743" s="776"/>
      <c r="S743" s="169">
        <f>IF($B$736="Лікар загальної практики - сімейний лікар",IF(S740&lt;Законод!$C$22,0,(IF(AND(S740&gt;=Законод!$F$22,S740&lt;=Законод!$F$23),S740-Законод!$E$23,IF('01_Доходи'!S740&gt;=Законод!$G$22,Законод!$F$24,0)))),IF($B$736="Лікар-педіатр",IF(S740&lt;Законод!$C$18,0,(IF(AND(S740&gt;=Законод!$F$18,S740&lt;=Законод!$F$19),S740-Законод!$E$19,IF('01_Доходи'!S740&gt;=Законод!$G$18,Законод!$F$20,0)))),IF($B$736="Лікар-терапевт",IF(S740&lt;Законод!$C$26,0,(IF(AND(S740&gt;=Законод!$F$26,S740&lt;=Законод!$F$27),S740-Законод!$E$27,IF('01_Доходи'!S740&gt;=Законод!$G$26,Законод!$F$28,0)))),0)))</f>
        <v>0</v>
      </c>
      <c r="T743" s="767"/>
      <c r="U743" s="776" t="s">
        <v>158</v>
      </c>
      <c r="V743" s="776"/>
      <c r="W743" s="776"/>
      <c r="X743" s="776"/>
      <c r="Y743" s="776"/>
      <c r="Z743" s="169">
        <f>IF($B$736="Лікар загальної практики - сімейний лікар",IF(Z740&lt;Законод!$C$22,0,(IF(AND(Z740&gt;=Законод!$F$22,Z740&lt;=Законод!$F$23),Z740-Законод!$E$23,IF('01_Доходи'!Z740&gt;=Законод!$G$22,Законод!$F$24,0)))),IF($B$736="Лікар-педіатр",IF(Z740&lt;Законод!$C$18,0,(IF(AND(Z740&gt;=Законод!$F$18,Z740&lt;=Законод!$F$19),Z740-Законод!$E$19,IF('01_Доходи'!Z740&gt;=Законод!$G$18,Законод!$F$20,0)))),IF($B$736="Лікар-терапевт",IF(Z740&lt;Законод!$C$26,0,(IF(AND(Z740&gt;=Законод!$F$26,Z740&lt;=Законод!$F$27),Z740-Законод!$E$27,IF('01_Доходи'!Z740&gt;=Законод!$G$26,Законод!$F$28,0)))),0)))</f>
        <v>0</v>
      </c>
      <c r="AA743" s="767"/>
      <c r="AB743" s="776" t="s">
        <v>158</v>
      </c>
      <c r="AC743" s="776"/>
      <c r="AD743" s="776"/>
      <c r="AE743" s="776"/>
      <c r="AF743" s="776"/>
      <c r="AG743" s="169">
        <f>IF($B$736="Лікар загальної практики - сімейний лікар",IF(AG740&lt;Законод!$C$22,0,(IF(AND(AG740&gt;=Законод!$F$22,AG740&lt;=Законод!$F$23),AG740-Законод!$E$23,IF('01_Доходи'!AG740&gt;=Законод!$G$22,Законод!$F$24,0)))),IF($B$736="Лікар-педіатр",IF(AG740&lt;Законод!$C$18,0,(IF(AND(AG740&gt;=Законод!$F$18,AG740&lt;=Законод!$F$19),AG740-Законод!$E$19,IF('01_Доходи'!AG740&gt;=Законод!$G$18,Законод!$F$20,0)))),IF($B$736="Лікар-терапевт",IF(AG740&lt;Законод!$C$26,0,(IF(AND(AG740&gt;=Законод!$F$26,AG740&lt;=Законод!$F$27),AG740-Законод!$E$27,IF('01_Доходи'!AG740&gt;=Законод!$G$26,Законод!$F$28,0)))),0)))</f>
        <v>0</v>
      </c>
      <c r="AH743" s="767"/>
      <c r="AI743" s="174"/>
      <c r="AJ743" s="771"/>
      <c r="AK743" s="774"/>
      <c r="AL743" s="774"/>
      <c r="AM743" s="758"/>
      <c r="AN743" s="183">
        <f>IF(B736="Лікар загальної практики - сімейний лікар",L743*Законод!$C$9/4*Законод!$F$16,IF(B736="Лікар-педіатр",L743*Законод!$C$9/4*Законод!$F$16,IF(B736="Лікар-терапевт",L743*Законод!$C$9/4*Законод!$F$16,0)))</f>
        <v>0</v>
      </c>
      <c r="AO743" s="183">
        <f>IF(B736="Лікар загальної практики - сімейний лікар",S743*Законод!$C$9/4*Законод!$F$16,IF(B736="Лікар-педіатр",S743*Законод!$C$9/4*Законод!$F$16,IF(B736="Лікар-терапевт",S743*Законод!$C$9/4*Законод!$F$16,0)))</f>
        <v>0</v>
      </c>
      <c r="AP743" s="183">
        <f>IF(B736="Лікар загальної практики - сімейний лікар",Z743*Законод!$C$9/4*Законод!$F$16,IF(B736="Лікар-педіатр",Z743*Законод!$C$9/4*Законод!$F$16,IF(B736="Лікар-терапевт",Z743*Законод!$C$9/4*Законод!$F$16,0)))</f>
        <v>0</v>
      </c>
      <c r="AQ743" s="183">
        <f>IF(B736="Лікар загальної практики - сімейний лікар",AG743*Законод!$C$9/4*Законод!$F$16,IF(B736="Лікар-педіатр",AG743*Законод!$C$9/4*Законод!$F$16,IF(B736="Лікар-терапевт",AG743*Законод!$C$9/4*Законод!$F$16,0)))</f>
        <v>0</v>
      </c>
      <c r="AR743" s="184">
        <f>SUM(AN743:AQ743)</f>
        <v>0</v>
      </c>
    </row>
    <row r="744" spans="1:44" s="52" customFormat="1" ht="31.9" hidden="1" customHeight="1" x14ac:dyDescent="0.25">
      <c r="A744" s="170"/>
      <c r="B744" s="763"/>
      <c r="C744" s="764"/>
      <c r="D744" s="765"/>
      <c r="E744" s="765"/>
      <c r="F744" s="211" t="str">
        <f>IF(B736="Лікар-педіатр",Законод!$G$17,IF(B736="Лікар загальної практики - сімейний лікар",Законод!$G$21,IF(B736="Лікар-терапевт",Законод!$G$25,"х")))</f>
        <v>х</v>
      </c>
      <c r="G744" s="776" t="s">
        <v>158</v>
      </c>
      <c r="H744" s="776"/>
      <c r="I744" s="776"/>
      <c r="J744" s="776"/>
      <c r="K744" s="776"/>
      <c r="L744" s="169">
        <f>IF($B$736="Лікар загальної практики - сімейний лікар",IF(L740&lt;Законод!$C$22,0,(IF(AND(L740&gt;=Законод!$G$22,L740&lt;=Законод!$G$23),L740-Законод!$F$23,IF('01_Доходи'!L740&gt;=Законод!$H$22,Законод!$G$24,0)))),IF($B$736="Лікар-педіатр",IF(L740&lt;Законод!$C$18,0,(IF(AND(L740&gt;=Законод!$G$18,L740&lt;=Законод!$G$19),L740-Законод!$F$19,IF('01_Доходи'!L740&gt;=Законод!$H$18,Законод!$G$20,0)))),IF($B$736="Лікар-терапевт",IF(L740&lt;Законод!$C$26,0,(IF(AND(L740&gt;=Законод!$G$26,L740&lt;=Законод!$G$27),L740-Законод!$F$27,IF('01_Доходи'!L740&gt;=Законод!$H$26,Законод!$G$28,0)))),0)))</f>
        <v>0</v>
      </c>
      <c r="M744" s="767"/>
      <c r="N744" s="776" t="s">
        <v>158</v>
      </c>
      <c r="O744" s="776"/>
      <c r="P744" s="776"/>
      <c r="Q744" s="776"/>
      <c r="R744" s="776"/>
      <c r="S744" s="169">
        <f>IF($B$736="Лікар загальної практики - сімейний лікар",IF(S740&lt;Законод!$C$22,0,(IF(AND(S740&gt;=Законод!$G$22,S740&lt;=Законод!$G$23),S740-Законод!$F$23,IF('01_Доходи'!S740&gt;=Законод!$H$22,Законод!$G$24,0)))),IF($B$736="Лікар-педіатр",IF(S740&lt;Законод!$C$18,0,(IF(AND(S740&gt;=Законод!$G$18,S740&lt;=Законод!$G$19),S740-Законод!$F$19,IF('01_Доходи'!S740&gt;=Законод!$H$18,Законод!$G$20,0)))),IF($B$736="Лікар-терапевт",IF(S740&lt;Законод!$C$26,0,(IF(AND(S740&gt;=Законод!$G$26,S740&lt;=Законод!$G$27),S740-Законод!$F$27,IF('01_Доходи'!S740&gt;=Законод!$H$26,Законод!$G$28,0)))),0)))</f>
        <v>0</v>
      </c>
      <c r="T744" s="767"/>
      <c r="U744" s="776" t="s">
        <v>158</v>
      </c>
      <c r="V744" s="776"/>
      <c r="W744" s="776"/>
      <c r="X744" s="776"/>
      <c r="Y744" s="776"/>
      <c r="Z744" s="169">
        <f>IF($B$736="Лікар загальної практики - сімейний лікар",IF(Z740&lt;Законод!$C$22,0,(IF(AND(Z740&gt;=Законод!$G$22,Z740&lt;=Законод!$G$23),Z740-Законод!$F$23,IF('01_Доходи'!Z740&gt;=Законод!$H$22,Законод!$G$24,0)))),IF($B$736="Лікар-педіатр",IF(Z740&lt;Законод!$C$18,0,(IF(AND(Z740&gt;=Законод!$G$18,Z740&lt;=Законод!$G$19),Z740-Законод!$F$19,IF('01_Доходи'!Z740&gt;=Законод!$H$18,Законод!$G$20,0)))),IF($B$736="Лікар-терапевт",IF(Z740&lt;Законод!$C$26,0,(IF(AND(Z740&gt;=Законод!$G$26,Z740&lt;=Законод!$G$27),Z740-Законод!$F$27,IF('01_Доходи'!Z740&gt;=Законод!$H$26,Законод!$G$28,0)))),0)))</f>
        <v>0</v>
      </c>
      <c r="AA744" s="767"/>
      <c r="AB744" s="776" t="s">
        <v>158</v>
      </c>
      <c r="AC744" s="776"/>
      <c r="AD744" s="776"/>
      <c r="AE744" s="776"/>
      <c r="AF744" s="776"/>
      <c r="AG744" s="169">
        <f>IF($B$736="Лікар загальної практики - сімейний лікар",IF(AG740&lt;Законод!$C$22,0,(IF(AND(AG740&gt;=Законод!$G$22,AG740&lt;=Законод!$G$23),AG740-Законод!$F$23,IF('01_Доходи'!AG740&gt;=Законод!$H$22,Законод!$G$24,0)))),IF($B$736="Лікар-педіатр",IF(AG740&lt;Законод!$C$18,0,(IF(AND(AG740&gt;=Законод!$G$18,AG740&lt;=Законод!$G$19),AG740-Законод!$F$19,IF('01_Доходи'!AG740&gt;=Законод!$H$18,Законод!$G$20,0)))),IF($B$736="Лікар-терапевт",IF(AG740&lt;Законод!$C$26,0,(IF(AND(AG740&gt;=Законод!$G$26,AG740&lt;=Законод!$G$27),AG740-Законод!$F$27,IF('01_Доходи'!AG740&gt;=Законод!$H$26,Законод!$G$28,0)))),0)))</f>
        <v>0</v>
      </c>
      <c r="AH744" s="767"/>
      <c r="AI744" s="174"/>
      <c r="AJ744" s="771"/>
      <c r="AK744" s="774"/>
      <c r="AL744" s="774"/>
      <c r="AM744" s="758"/>
      <c r="AN744" s="183">
        <f>IF(B736="Лікар загальної практики - сімейний лікар",L744*Законод!$C$9/4*Законод!$G$16,IF(B736="Лікар-педіатр",L744*Законод!$C$9/4*Законод!$G$16,IF(B736="Лікар-терапевт",L744*Законод!$C$9/4*Законод!$G$16,0)))</f>
        <v>0</v>
      </c>
      <c r="AO744" s="183">
        <f>IF(B736="Лікар загальної практики - сімейний лікар",S744*Законод!$C$9/4*Законод!$G$16,IF(B736="Лікар-педіатр",S744*Законод!$C$9/4*Законод!$G$16,IF(B736="Лікар-терапевт",S744*Законод!$C$9/4*Законод!$G$16,0)))</f>
        <v>0</v>
      </c>
      <c r="AP744" s="183">
        <f>IF(B736="Лікар загальної практики - сімейний лікар",Z744*Законод!$C$9/4*Законод!$G$16,IF(B736="Лікар-педіатр",Z744*Законод!$C$9/4*Законод!$G$16,IF(B736="Лікар-терапевт",Z744*Законод!$C$9/4*Законод!$G$16,0)))</f>
        <v>0</v>
      </c>
      <c r="AQ744" s="183">
        <f>IF(B736="Лікар загальної практики - сімейний лікар",AG744*Законод!$C$9/4*Законод!$G$16,IF(B736="Лікар-педіатр",AG744*Законод!$C$9/4*Законод!$G$16,IF(B736="Лікар-терапевт",AG744*Законод!$C$9/4*Законод!$G$16,0)))</f>
        <v>0</v>
      </c>
      <c r="AR744" s="184">
        <f t="shared" ref="AR744" si="136">SUM(AN744:AQ744)</f>
        <v>0</v>
      </c>
    </row>
    <row r="745" spans="1:44" s="52" customFormat="1" ht="31.9" hidden="1" customHeight="1" x14ac:dyDescent="0.25">
      <c r="A745" s="170"/>
      <c r="B745" s="763"/>
      <c r="C745" s="764"/>
      <c r="D745" s="765"/>
      <c r="E745" s="765"/>
      <c r="F745" s="211" t="str">
        <f>IF(B736="Лікар-педіатр",Законод!$H$17,IF(B736="Лікар загальної практики - сімейний лікар",Законод!$H$21,IF(B736="Лікар-терапевт",Законод!$H$25,"х")))</f>
        <v>х</v>
      </c>
      <c r="G745" s="776" t="s">
        <v>158</v>
      </c>
      <c r="H745" s="776"/>
      <c r="I745" s="776"/>
      <c r="J745" s="776"/>
      <c r="K745" s="776"/>
      <c r="L745" s="169">
        <f>IF($B$736="Лікар загальної практики - сімейний лікар",IF(L740&lt;Законод!$C$22,0,(IF(AND(L740&gt;=Законод!$H$22,L740&lt;=Законод!$H$23),L740-Законод!$G$23,IF('01_Доходи'!L740&gt;=Законод!$I$22,Законод!$H$24,0)))),IF($B$736="Лікар-педіатр",IF(L740&lt;Законод!$C$18,0,(IF(AND(L740&gt;=Законод!$H$18,L740&lt;=Законод!$H$19),L740-Законод!$G$19,IF('01_Доходи'!L740&gt;=Законод!$I$18,Законод!$H$20,0)))),IF($B$736="Лікар-терапевт",IF(L740&lt;Законод!$C$26,0,(IF(AND(L740&gt;=Законод!$H$26,L740&lt;=Законод!$H$27),L740-Законод!$G$27,IF(L740&gt;=Законод!$I$26,Законод!$H$28,0)))),0)))</f>
        <v>0</v>
      </c>
      <c r="M745" s="767"/>
      <c r="N745" s="776" t="s">
        <v>158</v>
      </c>
      <c r="O745" s="776"/>
      <c r="P745" s="776"/>
      <c r="Q745" s="776"/>
      <c r="R745" s="776"/>
      <c r="S745" s="169">
        <f>IF($B$736="Лікар загальної практики - сімейний лікар",IF(S740&lt;Законод!$C$22,0,(IF(AND(S740&gt;=Законод!$H$22,S740&lt;=Законод!$H$23),S740-Законод!$G$23,IF('01_Доходи'!S740&gt;=Законод!$I$22,Законод!$H$24,0)))),IF($B$736="Лікар-педіатр",IF(S740&lt;Законод!$C$18,0,(IF(AND(S740&gt;=Законод!$H$18,S740&lt;=Законод!$H$19),S740-Законод!$G$19,IF('01_Доходи'!S740&gt;=Законод!$I$18,Законод!$H$20,0)))),IF($B$736="Лікар-терапевт",IF(S740&lt;Законод!$C$26,0,(IF(AND(S740&gt;=Законод!$H$26,S740&lt;=Законод!$H$27),S740-Законод!$G$27,IF(S740&gt;=Законод!$I$26,Законод!$H$28,0)))),0)))</f>
        <v>0</v>
      </c>
      <c r="T745" s="767"/>
      <c r="U745" s="776" t="s">
        <v>158</v>
      </c>
      <c r="V745" s="776"/>
      <c r="W745" s="776"/>
      <c r="X745" s="776"/>
      <c r="Y745" s="776"/>
      <c r="Z745" s="169">
        <f>IF($B$736="Лікар загальної практики - сімейний лікар",IF(Z740&lt;Законод!$C$22,0,(IF(AND(Z740&gt;=Законод!$H$22,Z740&lt;=Законод!$H$23),Z740-Законод!$G$23,IF('01_Доходи'!Z740&gt;=Законод!$I$22,Законод!$H$24,0)))),IF($B$736="Лікар-педіатр",IF(Z740&lt;Законод!$C$18,0,(IF(AND(Z740&gt;=Законод!$H$18,Z740&lt;=Законод!$H$19),Z740-Законод!$G$19,IF('01_Доходи'!Z740&gt;=Законод!$I$18,Законод!$H$20,0)))),IF($B$736="Лікар-терапевт",IF(Z740&lt;Законод!$C$26,0,(IF(AND(Z740&gt;=Законод!$H$26,Z740&lt;=Законод!$H$27),Z740-Законод!$G$27,IF(Z740&gt;=Законод!$I$26,Законод!$H$28,0)))),0)))</f>
        <v>0</v>
      </c>
      <c r="AA745" s="767"/>
      <c r="AB745" s="776" t="s">
        <v>158</v>
      </c>
      <c r="AC745" s="776"/>
      <c r="AD745" s="776"/>
      <c r="AE745" s="776"/>
      <c r="AF745" s="776"/>
      <c r="AG745" s="169">
        <f>IF($B$736="Лікар загальної практики - сімейний лікар",IF(AG740&lt;Законод!$C$22,0,(IF(AND(AG740&gt;=Законод!$H$22,AG740&lt;=Законод!$H$23),AG740-Законод!$G$23,IF('01_Доходи'!AG740&gt;=Законод!$I$22,Законод!$H$24,0)))),IF($B$736="Лікар-педіатр",IF(AG740&lt;Законод!$C$18,0,(IF(AND(AG740&gt;=Законод!$H$18,AG740&lt;=Законод!$H$19),AG740-Законод!$G$19,IF('01_Доходи'!AG740&gt;=Законод!$I$18,Законод!$H$20,0)))),IF($B$736="Лікар-терапевт",IF(AG740&lt;Законод!$C$26,0,(IF(AND(AG740&gt;=Законод!$H$26,AG740&lt;=Законод!$H$27),AG740-Законод!$G$27,IF(AG740&gt;=Законод!$I$26,Законод!$H$28,0)))),0)))</f>
        <v>0</v>
      </c>
      <c r="AH745" s="767"/>
      <c r="AI745" s="174"/>
      <c r="AJ745" s="771"/>
      <c r="AK745" s="774"/>
      <c r="AL745" s="774"/>
      <c r="AM745" s="758"/>
      <c r="AN745" s="183">
        <f>IF(B736="Лікар загальної практики - сімейний лікар",L745*Законод!$C$9/4*Законод!$H$16,IF(B736="Лікар-педіатр",L745*Законод!$C$9/4*Законод!$H$16,IF(B736="Лікар-терапевт",L745*Законод!$C$9/4*Законод!$H$16,0)))</f>
        <v>0</v>
      </c>
      <c r="AO745" s="183">
        <f>IF(B736="Лікар загальної практики - сімейний лікар",S745*Законод!$C$9/4*Законод!$H$16,IF(B736="Лікар-педіатр",S745*Законод!$C$9/4*Законод!$H$16,IF(B736="Лікар-терапевт",S745*Законод!$C$9/4*Законод!$H$16,0)))</f>
        <v>0</v>
      </c>
      <c r="AP745" s="183">
        <f>IF(B736="Лікар загальної практики - сімейний лікар",Z745*Законод!$C$9/4*Законод!$H$16,IF(B736="Лікар-педіатр",Z745*Законод!$C$9/4*Законод!$H$16,IF(B736="Лікар-терапевт",Z745*Законод!$C$9/4*Законод!$H$16,0)))</f>
        <v>0</v>
      </c>
      <c r="AQ745" s="183">
        <f>IF(B736="Лікар загальної практики - сімейний лікар",AG745*Законод!$C$9/4*Законод!$H$16,IF(B736="Лікар-педіатр",AG745*Законод!$C$9/4*Законод!$H$16,IF(B736="Лікар-терапевт",AG745*Законод!$C$9/4*Законод!$H$16,0)))</f>
        <v>0</v>
      </c>
      <c r="AR745" s="184">
        <f>SUM(AN745:AQ745)</f>
        <v>0</v>
      </c>
    </row>
    <row r="746" spans="1:44" s="52" customFormat="1" ht="31.9" hidden="1" customHeight="1" x14ac:dyDescent="0.25">
      <c r="A746" s="170"/>
      <c r="B746" s="763"/>
      <c r="C746" s="764"/>
      <c r="D746" s="765"/>
      <c r="E746" s="765"/>
      <c r="F746" s="211" t="str">
        <f>IF(B736="Лікар-педіатр",Законод!$I$17,IF(B736="Лікар загальної практики - сімейний лікар",Законод!$I$21,IF(B736="Лікар-терапевт",Законод!$I$25,"х")))</f>
        <v>х</v>
      </c>
      <c r="G746" s="776" t="s">
        <v>158</v>
      </c>
      <c r="H746" s="776"/>
      <c r="I746" s="776"/>
      <c r="J746" s="776"/>
      <c r="K746" s="776"/>
      <c r="L746" s="169">
        <f>IF($B$736="Лікар загальної практики - сімейний лікар",IF(L740&lt;Законод!$C$22,0,(IF(AND(L740&gt;=Законод!$I$22,L740&lt;=Законод!$I$23),L740-Законод!$H$23,IF('01_Доходи'!L740&gt;=Законод!$I$22,Законод!$I$24,0)))),IF($B$736="Лікар-педіатр",IF(L740&lt;Законод!$C$18,0,(IF(AND(L740&gt;=Законод!$I$18,L740&lt;=Законод!$I$19),L740-Законод!$H$19,IF('01_Доходи'!L740&gt;=Законод!$I$18,Законод!$H$20,0)))),IF($B$736="Лікар-терапевт",IF(L740&lt;Законод!$C$26,0,(IF(AND(L740&gt;=Законод!$I$26,L740&lt;=Законод!$I$27),L740-Законод!$H$27,IF('01_Доходи'!L740&gt;=Законод!$I$26,Законод!$H$28,0)))),0)))</f>
        <v>0</v>
      </c>
      <c r="M746" s="767"/>
      <c r="N746" s="776" t="s">
        <v>158</v>
      </c>
      <c r="O746" s="776"/>
      <c r="P746" s="776"/>
      <c r="Q746" s="776"/>
      <c r="R746" s="776"/>
      <c r="S746" s="169">
        <f>IF($B$736="Лікар загальної практики - сімейний лікар",IF(S740&lt;Законод!$C$22,0,(IF(AND(S740&gt;=Законод!$I$22,S740&lt;=Законод!$I$23),S740-Законод!$H$23,IF('01_Доходи'!S740&gt;=Законод!$I$22,Законод!$I$24,0)))),IF($B$736="Лікар-педіатр",IF(S740&lt;Законод!$C$18,0,(IF(AND(S740&gt;=Законод!$I$18,S740&lt;=Законод!$I$19),S740-Законод!$H$19,IF('01_Доходи'!S740&gt;=Законод!$I$18,Законод!$H$20,0)))),IF($B$736="Лікар-терапевт",IF(S740&lt;Законод!$C$26,0,(IF(AND(S740&gt;=Законод!$I$26,S740&lt;=Законод!$I$27),S740-Законод!$H$27,IF('01_Доходи'!S740&gt;=Законод!$I$26,Законод!$H$28,0)))),0)))</f>
        <v>0</v>
      </c>
      <c r="T746" s="767"/>
      <c r="U746" s="776" t="s">
        <v>158</v>
      </c>
      <c r="V746" s="776"/>
      <c r="W746" s="776"/>
      <c r="X746" s="776"/>
      <c r="Y746" s="776"/>
      <c r="Z746" s="169">
        <f>IF($B$736="Лікар загальної практики - сімейний лікар",IF(Z740&lt;Законод!$C$22,0,(IF(AND(Z740&gt;=Законод!$I$22,Z740&lt;=Законод!$I$23),Z740-Законод!$H$23,IF('01_Доходи'!Z740&gt;=Законод!$I$22,Законод!$I$24,0)))),IF($B$736="Лікар-педіатр",IF(Z740&lt;Законод!$C$18,0,(IF(AND(Z740&gt;=Законод!$I$18,Z740&lt;=Законод!$I$19),Z740-Законод!$H$19,IF('01_Доходи'!Z740&gt;=Законод!$I$18,Законод!$H$20,0)))),IF($B$736="Лікар-терапевт",IF(Z740&lt;Законод!$C$26,0,(IF(AND(Z740&gt;=Законод!$I$26,Z740&lt;=Законод!$I$27),Z740-Законод!$H$27,IF('01_Доходи'!Z740&gt;=Законод!$I$26,Законод!$H$28,0)))),0)))</f>
        <v>0</v>
      </c>
      <c r="AA746" s="767"/>
      <c r="AB746" s="776" t="s">
        <v>158</v>
      </c>
      <c r="AC746" s="776"/>
      <c r="AD746" s="776"/>
      <c r="AE746" s="776"/>
      <c r="AF746" s="776"/>
      <c r="AG746" s="169">
        <f>IF($B$736="Лікар загальної практики - сімейний лікар",IF(AG740&lt;Законод!$C$22,0,(IF(AND(AG740&gt;=Законод!$I$22,AG740&lt;=Законод!$I$23),AG740-Законод!$H$23,IF('01_Доходи'!AG740&gt;=Законод!$I$22,Законод!$I$24,0)))),IF($B$736="Лікар-педіатр",IF(AG740&lt;Законод!$C$18,0,(IF(AND(AG740&gt;=Законод!$I$18,AG740&lt;=Законод!$I$19),AG740-Законод!$H$19,IF('01_Доходи'!AG740&gt;=Законод!$I$18,Законод!$H$20,0)))),IF($B$736="Лікар-терапевт",IF(AG740&lt;Законод!$C$26,0,(IF(AND(AG740&gt;=Законод!$I$26,AG740&lt;=Законод!$I$27),AG740-Законод!$H$27,IF('01_Доходи'!AG740&gt;=Законод!$I$26,Законод!$H$28,0)))),0)))</f>
        <v>0</v>
      </c>
      <c r="AH746" s="767"/>
      <c r="AI746" s="174"/>
      <c r="AJ746" s="771"/>
      <c r="AK746" s="774"/>
      <c r="AL746" s="774"/>
      <c r="AM746" s="758"/>
      <c r="AN746" s="183">
        <f>IF(B736="Лікар загальної практики - сімейний лікар",L746*Законод!$C$9/4*Законод!$I$16,IF(B736="Лікар-педіатр",L746*Законод!$C$9/4*Законод!$I$16,IF(B736="Лікар-терапевт",L746*Законод!$C$9/4*Законод!$I$16,0)))</f>
        <v>0</v>
      </c>
      <c r="AO746" s="183">
        <f>IF(B736="Лікар загальної практики - сімейний лікар",S746*Законод!$C$9/4*Законод!$I$16,IF(B736="Лікар-педіатр",S746*Законод!$C$9/4*Законод!$I$16,IF(B736="Лікар-терапевт",S746*Законод!$C$9/4*Законод!$I$16,0)))</f>
        <v>0</v>
      </c>
      <c r="AP746" s="183">
        <f>IF(B736="Лікар загальної практики - сімейний лікар",Z746*Законод!$C$9/4*Законод!$I$16,IF(B736="Лікар-педіатр",Z746*Законод!$C$9/4*Законод!$I$16,IF(B736="Лікар-терапевт",Z746*Законод!$C$9/4*Законод!$I$16,0)))</f>
        <v>0</v>
      </c>
      <c r="AQ746" s="183">
        <f>IF(B736="Лікар загальної практики - сімейний лікар",AG746*Законод!$C$9/4*Законод!$I$16,IF(B736="Лікар-педіатр",AG746*Законод!$C$9/4*Законод!$I$16,IF(B736="Лікар-терапевт",AG746*Законод!$C$9/4*Законод!$I$16,0)))</f>
        <v>0</v>
      </c>
      <c r="AR746" s="184">
        <f>SUM(AN746:AQ746)</f>
        <v>0</v>
      </c>
    </row>
    <row r="747" spans="1:44" s="191" customFormat="1" ht="31.9" hidden="1" customHeight="1" thickBot="1" x14ac:dyDescent="0.3">
      <c r="A747" s="186"/>
      <c r="B747" s="763"/>
      <c r="C747" s="764"/>
      <c r="D747" s="765"/>
      <c r="E747" s="765"/>
      <c r="F747" s="212" t="str">
        <f>IF(B736="Лікар-педіатр",Законод!$J$17,IF(B736="Лікар загальної практики - сімейний лікар",Законод!$J$21,IF(B736="Лікар-терапевт",Законод!$J$25,"х")))</f>
        <v>х</v>
      </c>
      <c r="G747" s="777" t="s">
        <v>158</v>
      </c>
      <c r="H747" s="777"/>
      <c r="I747" s="777"/>
      <c r="J747" s="777"/>
      <c r="K747" s="777"/>
      <c r="L747" s="169">
        <f>IF($B$736="Лікар загальної практики - сімейний лікар",IF(L740&gt;=Законод!$J$22,'01_Доходи'!L740-('01_Доходи'!L741+'01_Доходи'!L742+'01_Доходи'!L743+'01_Доходи'!L744+'01_Доходи'!L745+'01_Доходи'!L746),0),IF($B$736="Лікар-педіатр",IF(L740&gt;=Законод!$J$18,'01_Доходи'!L740-('01_Доходи'!L741+'01_Доходи'!L742+'01_Доходи'!L743+'01_Доходи'!L744+'01_Доходи'!L745+'01_Доходи'!L746),0),IF($B$736="Лікар-терапевт",IF('01_Доходи'!L740&gt;=Законод!$J$26,L740-Законод!$I$27,0),0)))</f>
        <v>0</v>
      </c>
      <c r="M747" s="767"/>
      <c r="N747" s="777" t="s">
        <v>158</v>
      </c>
      <c r="O747" s="777"/>
      <c r="P747" s="777"/>
      <c r="Q747" s="777"/>
      <c r="R747" s="777"/>
      <c r="S747" s="169">
        <f>IF($B$736="Лікар загальної практики - сімейний лікар",IF(S740&gt;=Законод!$J$22,'01_Доходи'!S740-('01_Доходи'!S741+'01_Доходи'!S742+'01_Доходи'!S743+'01_Доходи'!S744+'01_Доходи'!S745+'01_Доходи'!S746),0),IF($B$736="Лікар-педіатр",IF(S740&gt;=Законод!$J$18,'01_Доходи'!S740-('01_Доходи'!S741+'01_Доходи'!S742+'01_Доходи'!S743+'01_Доходи'!S744+'01_Доходи'!S745+'01_Доходи'!S746),0),IF($B$736="Лікар-терапевт",IF('01_Доходи'!S740&gt;=Законод!$J$26,S740-Законод!$I$27,0),0)))</f>
        <v>0</v>
      </c>
      <c r="T747" s="767"/>
      <c r="U747" s="777" t="s">
        <v>158</v>
      </c>
      <c r="V747" s="777"/>
      <c r="W747" s="777"/>
      <c r="X747" s="777"/>
      <c r="Y747" s="777"/>
      <c r="Z747" s="169">
        <f>IF($B$736="Лікар загальної практики - сімейний лікар",IF(Z740&gt;=Законод!$J$22,'01_Доходи'!Z740-('01_Доходи'!Z741+'01_Доходи'!Z742+'01_Доходи'!Z743+'01_Доходи'!Z744+'01_Доходи'!Z745+'01_Доходи'!Z746),0),IF($B$736="Лікар-педіатр",IF(Z740&gt;=Законод!$J$18,'01_Доходи'!Z740-('01_Доходи'!Z741+'01_Доходи'!Z742+'01_Доходи'!Z743+'01_Доходи'!Z744+'01_Доходи'!Z745+'01_Доходи'!Z746),0),IF($B$736="Лікар-терапевт",IF('01_Доходи'!Z740&gt;=Законод!$J$26,Z740-Законод!$I$27,0),0)))</f>
        <v>0</v>
      </c>
      <c r="AA747" s="767"/>
      <c r="AB747" s="777" t="s">
        <v>158</v>
      </c>
      <c r="AC747" s="777"/>
      <c r="AD747" s="777"/>
      <c r="AE747" s="777"/>
      <c r="AF747" s="777"/>
      <c r="AG747" s="169">
        <f>IF($B$736="Лікар загальної практики - сімейний лікар",IF(AG740&gt;=Законод!$J$22,'01_Доходи'!AG740-('01_Доходи'!AG741+'01_Доходи'!AG742+'01_Доходи'!AG743+'01_Доходи'!AG744+'01_Доходи'!AG745+'01_Доходи'!AG746),0),IF($B$736="Лікар-педіатр",IF(AG740&gt;=Законод!$J$18,'01_Доходи'!AG740-('01_Доходи'!AG741+'01_Доходи'!AG742+'01_Доходи'!AG743+'01_Доходи'!AG744+'01_Доходи'!AG745+'01_Доходи'!AG746),0),IF($B$736="Лікар-терапевт",IF('01_Доходи'!AG740&gt;=Законод!$J$26,AG740-Законод!$I$27,0),0)))</f>
        <v>0</v>
      </c>
      <c r="AH747" s="767"/>
      <c r="AI747" s="188"/>
      <c r="AJ747" s="772"/>
      <c r="AK747" s="775"/>
      <c r="AL747" s="775"/>
      <c r="AM747" s="759"/>
      <c r="AN747" s="189">
        <f>IF(B736="Лікар загальної практики - сімейний лікар",L747*Законод!$C$9/4*Законод!$J$16,IF(B736="Лікар-педіатр",L747*Законод!$C$9/4*Законод!$J$16,IF(B736="Лікар-терапевт",L747*Законод!$C$9/4*Законод!$J$16,0)))</f>
        <v>0</v>
      </c>
      <c r="AO747" s="189">
        <f>IF(B736="Лікар загальної практики - сімейний лікар",S747*Законод!$C$9/4*Законод!$J$16,IF(B736="Лікар-педіатр",S747*Законод!$C$9/4*Законод!$J$16,IF(B736="Лікар-терапевт",S747*Законод!$C$9/4*Законод!$J$16,0)))</f>
        <v>0</v>
      </c>
      <c r="AP747" s="189">
        <f>IF(B736="Лікар загальної практики - сімейний лікар",S747*Законод!$C$9/4*Законод!$J$16,IF(B736="Лікар-педіатр",S747*Законод!$C$9/4*Законод!$J$16,IF(B736="Лікар-терапевт",S747*Законод!$C$9/4*Законод!$J$16,0)))</f>
        <v>0</v>
      </c>
      <c r="AQ747" s="189">
        <f>IF(B736="Лікар загальної практики - сімейний лікар",AG747*Законод!$C$9/4*Законод!$J$16,IF(B736="Лікар-педіатр",AG747*Законод!$C$9/4*Законод!$J$16,IF(B736="Лікар-терапевт",AG747*Законод!$C$9/4*Законод!$J$16,0)))</f>
        <v>0</v>
      </c>
      <c r="AR747" s="190">
        <f t="shared" ref="AR747" si="137">SUM(AN747:AQ747)</f>
        <v>0</v>
      </c>
    </row>
    <row r="748" spans="1:44" s="220" customFormat="1" ht="23.45" hidden="1" customHeight="1" thickBot="1" x14ac:dyDescent="0.3">
      <c r="A748" s="216"/>
      <c r="B748" s="217"/>
      <c r="C748" s="217"/>
      <c r="D748" s="217"/>
      <c r="E748" s="217"/>
      <c r="F748" s="218"/>
      <c r="G748" s="219"/>
      <c r="H748" s="219"/>
      <c r="L748" s="221"/>
      <c r="S748" s="221"/>
      <c r="Z748" s="221"/>
      <c r="AG748" s="221"/>
      <c r="AM748" s="222"/>
      <c r="AR748" s="223"/>
    </row>
    <row r="749" spans="1:44" s="164" customFormat="1" ht="24.6" hidden="1" customHeight="1" x14ac:dyDescent="0.3">
      <c r="A749" s="167">
        <f>A736+1</f>
        <v>56</v>
      </c>
      <c r="B749" s="763"/>
      <c r="C749" s="764"/>
      <c r="D749" s="765"/>
      <c r="E749" s="765"/>
      <c r="F749" s="207" t="s">
        <v>422</v>
      </c>
      <c r="G749" s="169">
        <f>IF($B$749="Лікар-педіатр",G752*L749,IF($B$749="Лікар-терапевт","х",IF($B$749="Лікар загальної практики - сімейний лікар",G752*L749,0)))</f>
        <v>0</v>
      </c>
      <c r="H749" s="169">
        <f>IF($B$749="Лікар-педіатр",H752*L749,IF($B$749="Лікар-терапевт","х",IF($B$749="Лікар загальної практики - сімейний лікар",H752*L749,0)))</f>
        <v>0</v>
      </c>
      <c r="I749" s="169">
        <f>IF($B$749="Лікар-педіатр","x",IF($B$749="Лікар-терапевт",I752*L749,IF($B$749="Лікар загальної практики - сімейний лікар",I752*L749,0)))</f>
        <v>0</v>
      </c>
      <c r="J749" s="169">
        <f>IF($B$749="Лікар-педіатр","x",IF($B$749="Лікар-терапевт",J752*L749,IF($B$749="Лікар загальної практики - сімейний лікар",J752*L749,0)))</f>
        <v>0</v>
      </c>
      <c r="K749" s="169">
        <f>IF($B$749="Лікар-педіатр","x",IF($B$749="Лікар-терапевт",K752*L749,IF($B$749="Лікар загальної практики - сімейний лікар",K752*L749,0)))</f>
        <v>0</v>
      </c>
      <c r="L749" s="542"/>
      <c r="M749" s="767"/>
      <c r="N749" s="169">
        <f>IF($B$749="Лікар-педіатр",N752*S749,IF($B$749="Лікар-терапевт","х",IF($B$749="Лікар загальної практики - сімейний лікар",N752*S749,0)))</f>
        <v>0</v>
      </c>
      <c r="O749" s="169">
        <f>IF($B$749="Лікар-педіатр",O752*S749,IF($B$749="Лікар-терапевт","х",IF($B$749="Лікар загальної практики - сімейний лікар",O752*S749,0)))</f>
        <v>0</v>
      </c>
      <c r="P749" s="169">
        <f>IF($B$749="Лікар-педіатр","x",IF($B$749="Лікар-терапевт",P752*S749,IF($B$749="Лікар загальної практики - сімейний лікар",P752*S749,0)))</f>
        <v>0</v>
      </c>
      <c r="Q749" s="169">
        <f>IF($B$749="Лікар-педіатр","x",IF($B$749="Лікар-терапевт",Q752*S749,IF($B$749="Лікар загальної практики - сімейний лікар",Q752*S749,0)))</f>
        <v>0</v>
      </c>
      <c r="R749" s="169">
        <f>IF($B$749="Лікар-педіатр","x",IF($B$749="Лікар-терапевт",R752*S749,IF($B$749="Лікар загальної практики - сімейний лікар",R752*S749,0)))</f>
        <v>0</v>
      </c>
      <c r="S749" s="542"/>
      <c r="T749" s="767"/>
      <c r="U749" s="169">
        <f>IF($B$749="Лікар-педіатр",U752*Z749,IF($B$749="Лікар-терапевт","х",IF($B$749="Лікар загальної практики - сімейний лікар",U752*Z749,0)))</f>
        <v>0</v>
      </c>
      <c r="V749" s="169">
        <f>IF($B$749="Лікар-педіатр",V752*Z749,IF($B$749="Лікар-терапевт","х",IF($B$749="Лікар загальної практики - сімейний лікар",V752*Z749,0)))</f>
        <v>0</v>
      </c>
      <c r="W749" s="169">
        <f>IF($B$749="Лікар-педіатр","x",IF($B$749="Лікар-терапевт",W752*Z749,IF($B$749="Лікар загальної практики - сімейний лікар",W752*Z749,0)))</f>
        <v>0</v>
      </c>
      <c r="X749" s="169">
        <f>IF($B$749="Лікар-педіатр","x",IF($B$749="Лікар-терапевт",X752*Z749,IF($B$749="Лікар загальної практики - сімейний лікар",X752*Z749,0)))</f>
        <v>0</v>
      </c>
      <c r="Y749" s="169">
        <f>IF($B$749="Лікар-педіатр","x",IF($B$749="Лікар-терапевт",Y752*Z749,IF($B$749="Лікар загальної практики - сімейний лікар",Y752*Z749,0)))</f>
        <v>0</v>
      </c>
      <c r="Z749" s="542"/>
      <c r="AA749" s="767"/>
      <c r="AB749" s="169">
        <f>IF($B$749="Лікар-педіатр",AB752*AG749,IF($B$749="Лікар-терапевт","х",IF($B$749="Лікар загальної практики - сімейний лікар",AB752*AG749,0)))</f>
        <v>0</v>
      </c>
      <c r="AC749" s="169">
        <f>IF($B$749="Лікар-педіатр",AC752*AG749,IF($B$749="Лікар-терапевт","х",IF($B$749="Лікар загальної практики - сімейний лікар",AC752*AG749,0)))</f>
        <v>0</v>
      </c>
      <c r="AD749" s="169">
        <f>IF($B$749="Лікар-педіатр","x",IF($B$749="Лікар-терапевт",AD752*AG749,IF($B$749="Лікар загальної практики - сімейний лікар",AD752*AG749,0)))</f>
        <v>0</v>
      </c>
      <c r="AE749" s="169">
        <f>IF($B$749="Лікар-педіатр","x",IF($B$749="Лікар-терапевт",AE752*AG749,IF($B$749="Лікар загальної практики - сімейний лікар",AE752*AG749,0)))</f>
        <v>0</v>
      </c>
      <c r="AF749" s="169">
        <f>IF($B$749="Лікар-педіатр","x",IF($B$749="Лікар-терапевт",AF752*AG749,IF($B$749="Лікар загальної практики - сімейний лікар",AF752*AG749,0)))</f>
        <v>0</v>
      </c>
      <c r="AG749" s="542"/>
      <c r="AH749" s="767"/>
      <c r="AI749" s="525">
        <f>A749</f>
        <v>56</v>
      </c>
      <c r="AJ749" s="770">
        <f>B749</f>
        <v>0</v>
      </c>
      <c r="AK749" s="773">
        <f>C749</f>
        <v>0</v>
      </c>
      <c r="AL749" s="773">
        <f>D749</f>
        <v>0</v>
      </c>
      <c r="AM749" s="760" t="s">
        <v>568</v>
      </c>
      <c r="AN749" s="778">
        <f>SUM(AN754:AN760)</f>
        <v>0</v>
      </c>
      <c r="AO749" s="778">
        <f>SUM(AO754:AO760)</f>
        <v>0</v>
      </c>
      <c r="AP749" s="778">
        <f>SUM(AP754:AP760)</f>
        <v>0</v>
      </c>
      <c r="AQ749" s="778">
        <f>SUM(AQ754:AQ760)</f>
        <v>0</v>
      </c>
      <c r="AR749" s="781">
        <f>SUM(AN749:AQ753)</f>
        <v>0</v>
      </c>
    </row>
    <row r="750" spans="1:44" s="52" customFormat="1" ht="28.15" hidden="1" customHeight="1" x14ac:dyDescent="0.25">
      <c r="A750" s="170"/>
      <c r="B750" s="763"/>
      <c r="C750" s="764"/>
      <c r="D750" s="765"/>
      <c r="E750" s="765"/>
      <c r="F750" s="207" t="s">
        <v>423</v>
      </c>
      <c r="G750" s="169">
        <f>IF($B$749="Лікар-педіатр",G752*L750,IF($B$749="Лікар-терапевт","х",IF($B$749="Лікар загальної практики - сімейний лікар",G752*L750,0)))</f>
        <v>0</v>
      </c>
      <c r="H750" s="169">
        <f>IF($B$749="Лікар-педіатр",H752*L750,IF($B$749="Лікар-терапевт","х",IF($B$749="Лікар загальної практики - сімейний лікар",H752*L750,0)))</f>
        <v>0</v>
      </c>
      <c r="I750" s="169">
        <f>IF($B$749="Лікар-педіатр","x",IF($B$749="Лікар-терапевт",I752*L750,IF($B$749="Лікар загальної практики - сімейний лікар",I752*L750,0)))</f>
        <v>0</v>
      </c>
      <c r="J750" s="169">
        <f>IF($B$749="Лікар-педіатр","x",IF($B$749="Лікар-терапевт",J752*L750,IF($B$749="Лікар загальної практики - сімейний лікар",J752*L750,0)))</f>
        <v>0</v>
      </c>
      <c r="K750" s="169">
        <f>IF($B$749="Лікар-педіатр","x",IF($B$749="Лікар-терапевт",K752*L750,IF($B$749="Лікар загальної практики - сімейний лікар",K752*L750,0)))</f>
        <v>0</v>
      </c>
      <c r="L750" s="542"/>
      <c r="M750" s="767"/>
      <c r="N750" s="169">
        <f>IF($B$749="Лікар-педіатр",N752*S750,IF($B$749="Лікар-терапевт","х",IF($B$749="Лікар загальної практики - сімейний лікар",N752*S750,0)))</f>
        <v>0</v>
      </c>
      <c r="O750" s="169">
        <f>IF($B$749="Лікар-педіатр",O752*S750,IF($B$749="Лікар-терапевт","х",IF($B$749="Лікар загальної практики - сімейний лікар",O752*S750,0)))</f>
        <v>0</v>
      </c>
      <c r="P750" s="169">
        <f>IF($B$749="Лікар-педіатр","x",IF($B$749="Лікар-терапевт",P752*S750,IF($B$749="Лікар загальної практики - сімейний лікар",P752*S750,0)))</f>
        <v>0</v>
      </c>
      <c r="Q750" s="169">
        <f>IF($B$749="Лікар-педіатр","x",IF($B$749="Лікар-терапевт",Q752*S750,IF($B$749="Лікар загальної практики - сімейний лікар",Q752*S750,0)))</f>
        <v>0</v>
      </c>
      <c r="R750" s="169">
        <f>IF($B$749="Лікар-педіатр","x",IF($B$749="Лікар-терапевт",R752*S750,IF($B$749="Лікар загальної практики - сімейний лікар",R752*S750,0)))</f>
        <v>0</v>
      </c>
      <c r="S750" s="542"/>
      <c r="T750" s="767"/>
      <c r="U750" s="169">
        <f>IF($B$749="Лікар-педіатр",U752*Z750,IF($B$749="Лікар-терапевт","х",IF($B$749="Лікар загальної практики - сімейний лікар",U752*Z750,0)))</f>
        <v>0</v>
      </c>
      <c r="V750" s="169">
        <f>IF($B$749="Лікар-педіатр",V752*Z750,IF($B$749="Лікар-терапевт","х",IF($B$749="Лікар загальної практики - сімейний лікар",V752*Z750,0)))</f>
        <v>0</v>
      </c>
      <c r="W750" s="169">
        <f>IF($B$749="Лікар-педіатр","x",IF($B$749="Лікар-терапевт",W752*Z750,IF($B$749="Лікар загальної практики - сімейний лікар",W752*Z750,0)))</f>
        <v>0</v>
      </c>
      <c r="X750" s="169">
        <f>IF($B$749="Лікар-педіатр","x",IF($B$749="Лікар-терапевт",X752*Z750,IF($B$749="Лікар загальної практики - сімейний лікар",X752*Z750,0)))</f>
        <v>0</v>
      </c>
      <c r="Y750" s="169">
        <f>IF($B$749="Лікар-педіатр","x",IF($B$749="Лікар-терапевт",Y752*Z750,IF($B$749="Лікар загальної практики - сімейний лікар",Y752*Z750,0)))</f>
        <v>0</v>
      </c>
      <c r="Z750" s="542"/>
      <c r="AA750" s="767"/>
      <c r="AB750" s="169">
        <f>IF($B$749="Лікар-педіатр",AB752*AG750,IF($B$749="Лікар-терапевт","х",IF($B$749="Лікар загальної практики - сімейний лікар",AB752*AG750,0)))</f>
        <v>0</v>
      </c>
      <c r="AC750" s="169">
        <f>IF($B$749="Лікар-педіатр",AC752*AG750,IF($B$749="Лікар-терапевт","х",IF($B$749="Лікар загальної практики - сімейний лікар",AC752*AG750,0)))</f>
        <v>0</v>
      </c>
      <c r="AD750" s="169">
        <f>IF($B$749="Лікар-педіатр","x",IF($B$749="Лікар-терапевт",AD752*AG750,IF($B$749="Лікар загальної практики - сімейний лікар",AD752*AG750,0)))</f>
        <v>0</v>
      </c>
      <c r="AE750" s="169">
        <f>IF($B$749="Лікар-педіатр","x",IF($B$749="Лікар-терапевт",AE752*AG750,IF($B$749="Лікар загальної практики - сімейний лікар",AE752*AG750,0)))</f>
        <v>0</v>
      </c>
      <c r="AF750" s="169">
        <f>IF($B$749="Лікар-педіатр","x",IF($B$749="Лікар-терапевт",AF752*AG750,IF($B$749="Лікар загальної практики - сімейний лікар",AF752*AG750,0)))</f>
        <v>0</v>
      </c>
      <c r="AG750" s="542"/>
      <c r="AH750" s="767"/>
      <c r="AI750" s="171"/>
      <c r="AJ750" s="771"/>
      <c r="AK750" s="774"/>
      <c r="AL750" s="774"/>
      <c r="AM750" s="761"/>
      <c r="AN750" s="779"/>
      <c r="AO750" s="779"/>
      <c r="AP750" s="779"/>
      <c r="AQ750" s="779"/>
      <c r="AR750" s="782"/>
    </row>
    <row r="751" spans="1:44" s="92" customFormat="1" ht="31.15" hidden="1" customHeight="1" x14ac:dyDescent="0.25">
      <c r="A751" s="213"/>
      <c r="B751" s="763"/>
      <c r="C751" s="764"/>
      <c r="D751" s="765"/>
      <c r="E751" s="765"/>
      <c r="F751" s="214" t="s">
        <v>424</v>
      </c>
      <c r="G751" s="172">
        <f>IF(B749="Лікар загальної практики - сімейний лікар"," ",IF(B749="Лікар-педіатр"," ",IF(B749="Лікар-терапевт","х",0)))</f>
        <v>0</v>
      </c>
      <c r="H751" s="172">
        <f>IF(B749="Лікар загальної практики - сімейний лікар"," ",IF(B749="Лікар-педіатр"," ",IF(B749="Лікар-терапевт","х",0)))</f>
        <v>0</v>
      </c>
      <c r="I751" s="172">
        <f>IF(B749="Лікар загальної практики - сімейний лікар"," ",IF(B749="Лікар-педіатр","х",IF(B749="Лікар-терапевт"," ",0)))</f>
        <v>0</v>
      </c>
      <c r="J751" s="172">
        <f>IF(B749="Лікар загальної практики - сімейний лікар"," ",IF(B749="Лікар-педіатр","х",IF(B749="Лікар-терапевт"," ",0)))</f>
        <v>0</v>
      </c>
      <c r="K751" s="172">
        <f>IF(B749="Лікар загальної практики - сімейний лікар"," ",IF(B749="Лікар-педіатр","х",IF(B749="Лікар-терапевт"," ",0)))</f>
        <v>0</v>
      </c>
      <c r="L751" s="173">
        <f>SUM(G751:K751)</f>
        <v>0</v>
      </c>
      <c r="M751" s="767"/>
      <c r="N751" s="172">
        <f>IF(B749="Лікар загальної практики - сімейний лікар"," ",IF(B749="Лікар-педіатр"," ",IF(B749="Лікар-терапевт","х",0)))</f>
        <v>0</v>
      </c>
      <c r="O751" s="172">
        <f>IF(B749="Лікар загальної практики - сімейний лікар"," ",IF(B749="Лікар-педіатр"," ",IF(B749="Лікар-терапевт","х",0)))</f>
        <v>0</v>
      </c>
      <c r="P751" s="172">
        <f>IF(B749="Лікар загальної практики - сімейний лікар"," ",IF(B749="Лікар-педіатр","х",IF(B749="Лікар-терапевт"," ",0)))</f>
        <v>0</v>
      </c>
      <c r="Q751" s="172">
        <f>IF(B749="Лікар загальної практики - сімейний лікар"," ",IF(B749="Лікар-педіатр","х",IF(B749="Лікар-терапевт"," ",0)))</f>
        <v>0</v>
      </c>
      <c r="R751" s="172">
        <f>IF(B749="Лікар загальної практики - сімейний лікар"," ",IF(B749="Лікар-педіатр","х",IF(B749="Лікар-терапевт"," ",0)))</f>
        <v>0</v>
      </c>
      <c r="S751" s="173">
        <f>SUM(N751:R751)</f>
        <v>0</v>
      </c>
      <c r="T751" s="767"/>
      <c r="U751" s="172">
        <f>IF(B749="Лікар загальної практики - сімейний лікар"," ",IF(B749="Лікар-педіатр"," ",IF(B749="Лікар-терапевт","х",0)))</f>
        <v>0</v>
      </c>
      <c r="V751" s="172">
        <f>IF(B749="Лікар загальної практики - сімейний лікар"," ",IF(B749="Лікар-педіатр"," ",IF(B749="Лікар-терапевт","х",0)))</f>
        <v>0</v>
      </c>
      <c r="W751" s="172">
        <f>IF(B749="Лікар загальної практики - сімейний лікар"," ",IF(B749="Лікар-педіатр","х",IF(B749="Лікар-терапевт"," ",0)))</f>
        <v>0</v>
      </c>
      <c r="X751" s="172">
        <f>IF(B749="Лікар загальної практики - сімейний лікар"," ",IF(B749="Лікар-педіатр","х",IF(B749="Лікар-терапевт"," ",0)))</f>
        <v>0</v>
      </c>
      <c r="Y751" s="172">
        <f>IF(B749="Лікар загальної практики - сімейний лікар"," ",IF(B749="Лікар-педіатр","х",IF(B749="Лікар-терапевт"," ",0)))</f>
        <v>0</v>
      </c>
      <c r="Z751" s="173">
        <f>SUM(U751:Y751)</f>
        <v>0</v>
      </c>
      <c r="AA751" s="767"/>
      <c r="AB751" s="172">
        <f>IF(B749="Лікар загальної практики - сімейний лікар"," ",IF(B749="Лікар-педіатр"," ",IF(B749="Лікар-терапевт","х",0)))</f>
        <v>0</v>
      </c>
      <c r="AC751" s="172">
        <f>IF(B749="Лікар загальної практики - сімейний лікар"," ",IF(B749="Лікар-педіатр"," ",IF(B749="Лікар-терапевт","х",0)))</f>
        <v>0</v>
      </c>
      <c r="AD751" s="172">
        <f>IF(B749="Лікар загальної практики - сімейний лікар"," ",IF(B749="Лікар-педіатр","х",IF(B749="Лікар-терапевт"," ",0)))</f>
        <v>0</v>
      </c>
      <c r="AE751" s="172">
        <f>IF(B749="Лікар загальної практики - сімейний лікар"," ",IF(B749="Лікар-педіатр","х",IF(B749="Лікар-терапевт"," ",0)))</f>
        <v>0</v>
      </c>
      <c r="AF751" s="172">
        <f>IF(B749="Лікар загальної практики - сімейний лікар"," ",IF(B749="Лікар-педіатр","х",IF(B749="Лікар-терапевт"," ",0)))</f>
        <v>0</v>
      </c>
      <c r="AG751" s="173">
        <f>SUM(AB751:AF751)</f>
        <v>0</v>
      </c>
      <c r="AH751" s="767"/>
      <c r="AI751" s="215"/>
      <c r="AJ751" s="771"/>
      <c r="AK751" s="774"/>
      <c r="AL751" s="774"/>
      <c r="AM751" s="761"/>
      <c r="AN751" s="779"/>
      <c r="AO751" s="779"/>
      <c r="AP751" s="779"/>
      <c r="AQ751" s="779"/>
      <c r="AR751" s="782"/>
    </row>
    <row r="752" spans="1:44" s="52" customFormat="1" ht="31.9" hidden="1" customHeight="1" thickBot="1" x14ac:dyDescent="0.3">
      <c r="A752" s="170"/>
      <c r="B752" s="763"/>
      <c r="C752" s="764"/>
      <c r="D752" s="765"/>
      <c r="E752" s="765"/>
      <c r="F752" s="209" t="s">
        <v>161</v>
      </c>
      <c r="G752" s="176">
        <f>IF($B$749="Лікар-педіатр",G751/L751,IF($B$749="Лікар-терапевт","х",IF($B$749="Лікар загальної практики - сімейний лікар",G751/L751,0)))</f>
        <v>0</v>
      </c>
      <c r="H752" s="176">
        <f>IF($B$749="Лікар-педіатр",H751/L751,IF($B$749="Лікар-терапевт","х",IF($B$749="Лікар загальної практики - сімейний лікар",H751/L751,0)))</f>
        <v>0</v>
      </c>
      <c r="I752" s="176">
        <f>IF($B$749="Лікар-педіатр","x",IF($B$749="Лікар-терапевт",I751/L751,IF($B$749="Лікар загальної практики - сімейний лікар",I751/L751,0)))</f>
        <v>0</v>
      </c>
      <c r="J752" s="176">
        <f>IF($B$749="Лікар-педіатр","x",IF($B$749="Лікар-терапевт",J751/L751,IF($B$749="Лікар загальної практики - сімейний лікар",J751/L751,0)))</f>
        <v>0</v>
      </c>
      <c r="K752" s="176">
        <f>IF($B$749="Лікар-педіатр","x",IF($B$749="Лікар-терапевт",K751/L751,IF($B$749="Лікар загальної практики - сімейний лікар",K751/L751,0)))</f>
        <v>0</v>
      </c>
      <c r="L752" s="176">
        <f>SUM(G752:K752)</f>
        <v>0</v>
      </c>
      <c r="M752" s="767"/>
      <c r="N752" s="176">
        <f>IF($B$749="Лікар-педіатр",N751/S751,IF($B$749="Лікар-терапевт","х",IF($B$749="Лікар загальної практики - сімейний лікар",N751/S751,0)))</f>
        <v>0</v>
      </c>
      <c r="O752" s="176">
        <f>IF($B$749="Лікар-педіатр",O751/S751,IF($B$749="Лікар-терапевт","х",IF($B$749="Лікар загальної практики - сімейний лікар",O751/S751,0)))</f>
        <v>0</v>
      </c>
      <c r="P752" s="176">
        <f>IF($B$749="Лікар-педіатр","x",IF($B$749="Лікар-терапевт",P751/S751,IF($B$749="Лікар загальної практики - сімейний лікар",P751/S751,0)))</f>
        <v>0</v>
      </c>
      <c r="Q752" s="176">
        <f>IF($B$749="Лікар-педіатр","x",IF($B$749="Лікар-терапевт",Q751/S751,IF($B$749="Лікар загальної практики - сімейний лікар",Q751/S751,0)))</f>
        <v>0</v>
      </c>
      <c r="R752" s="176">
        <f>IF($B$749="Лікар-педіатр","x",IF($B$749="Лікар-терапевт",R751/S751,IF($B$749="Лікар загальної практики - сімейний лікар",R751/S751,0)))</f>
        <v>0</v>
      </c>
      <c r="S752" s="176">
        <f>SUM(N752:R752)</f>
        <v>0</v>
      </c>
      <c r="T752" s="767"/>
      <c r="U752" s="176">
        <f>IF($B$749="Лікар-педіатр",U751/Z751,IF($B$749="Лікар-терапевт","х",IF($B$749="Лікар загальної практики - сімейний лікар",U751/Z751,0)))</f>
        <v>0</v>
      </c>
      <c r="V752" s="176">
        <f>IF($B$749="Лікар-педіатр",V751/Z751,IF($B$749="Лікар-терапевт","х",IF($B$749="Лікар загальної практики - сімейний лікар",V751/Z751,0)))</f>
        <v>0</v>
      </c>
      <c r="W752" s="176">
        <f>IF($B$749="Лікар-педіатр","x",IF($B$749="Лікар-терапевт",W751/Z751,IF($B$749="Лікар загальної практики - сімейний лікар",W751/Z751,0)))</f>
        <v>0</v>
      </c>
      <c r="X752" s="176">
        <f>IF($B$749="Лікар-педіатр","x",IF($B$749="Лікар-терапевт",X751/Z751,IF($B$749="Лікар загальної практики - сімейний лікар",X751/Z751,0)))</f>
        <v>0</v>
      </c>
      <c r="Y752" s="176">
        <f>IF($B$749="Лікар-педіатр","x",IF($B$749="Лікар-терапевт",Y751/Z751,IF($B$749="Лікар загальної практики - сімейний лікар",Y751/Z751,0)))</f>
        <v>0</v>
      </c>
      <c r="Z752" s="176">
        <f>SUM(U752:Y752)</f>
        <v>0</v>
      </c>
      <c r="AA752" s="767"/>
      <c r="AB752" s="176">
        <f>IF($B$749="Лікар-педіатр",AB751/AG751,IF($B$749="Лікар-терапевт","х",IF($B$749="Лікар загальної практики - сімейний лікар",AB751/AG751,0)))</f>
        <v>0</v>
      </c>
      <c r="AC752" s="176">
        <f>IF($B$749="Лікар-педіатр",AC751/AG751,IF($B$749="Лікар-терапевт","х",IF($B$749="Лікар загальної практики - сімейний лікар",AC751/AG751,0)))</f>
        <v>0</v>
      </c>
      <c r="AD752" s="176">
        <f>IF($B$749="Лікар-педіатр","x",IF($B$749="Лікар-терапевт",AD751/AG751,IF($B$749="Лікар загальної практики - сімейний лікар",AD751/AG751,0)))</f>
        <v>0</v>
      </c>
      <c r="AE752" s="176">
        <f>IF($B$749="Лікар-педіатр","x",IF($B$749="Лікар-терапевт",AE751/AG751,IF($B$749="Лікар загальної практики - сімейний лікар",AE751/AG751,0)))</f>
        <v>0</v>
      </c>
      <c r="AF752" s="176">
        <f>IF($B$749="Лікар-педіатр","x",IF($B$749="Лікар-терапевт",AF751/AG751,IF($B$749="Лікар загальної практики - сімейний лікар",AF751/AG751,0)))</f>
        <v>0</v>
      </c>
      <c r="AG752" s="176">
        <f>SUM(AB752:AF752)</f>
        <v>0</v>
      </c>
      <c r="AH752" s="767"/>
      <c r="AI752" s="174"/>
      <c r="AJ752" s="771"/>
      <c r="AK752" s="774"/>
      <c r="AL752" s="774"/>
      <c r="AM752" s="761"/>
      <c r="AN752" s="779"/>
      <c r="AO752" s="779"/>
      <c r="AP752" s="779"/>
      <c r="AQ752" s="779"/>
      <c r="AR752" s="782"/>
    </row>
    <row r="753" spans="1:44" s="52" customFormat="1" ht="45" hidden="1" customHeight="1" thickBot="1" x14ac:dyDescent="0.3">
      <c r="A753" s="170"/>
      <c r="B753" s="763"/>
      <c r="C753" s="764"/>
      <c r="D753" s="765"/>
      <c r="E753" s="766"/>
      <c r="F753" s="177" t="s">
        <v>425</v>
      </c>
      <c r="G753" s="178">
        <f>IF($B$749="Лікар загальної практики - сімейний лікар",AVERAGE(G749:G751),IF($B$749="Лікар-педіатр",AVERAGE(G749:G751),IF($B$749="Лікар-терапевт","х",0)))</f>
        <v>0</v>
      </c>
      <c r="H753" s="178">
        <f>IF($B$749="Лікар загальної практики - сімейний лікар",AVERAGE(H749:H751),IF($B$749="Лікар-педіатр",AVERAGE(H749:H751),IF($B$749="Лікар-терапевт","х",0)))</f>
        <v>0</v>
      </c>
      <c r="I753" s="178">
        <f>IF($B$749="Лікар загальної практики - сімейний лікар",AVERAGE(I749:I751),IF($B$749="Лікар-педіатр","x",IF($B$749="Лікар-терапевт",AVERAGE(I749:I751),0)))</f>
        <v>0</v>
      </c>
      <c r="J753" s="178">
        <f>IF($B$749="Лікар загальної практики - сімейний лікар",AVERAGE(J749:J751),IF($B$749="Лікар-педіатр","x",IF($B$749="Лікар-терапевт",AVERAGE(J749:J751),0)))</f>
        <v>0</v>
      </c>
      <c r="K753" s="178">
        <f>IF($B$749="Лікар загальної практики - сімейний лікар",AVERAGE(K749:K751),IF($B$749="Лікар-педіатр","x",IF($B$749="Лікар-терапевт",AVERAGE(K749:K751),0)))</f>
        <v>0</v>
      </c>
      <c r="L753" s="179">
        <f>SUM(G753:K753)</f>
        <v>0</v>
      </c>
      <c r="M753" s="768"/>
      <c r="N753" s="178">
        <f>IF($B$749="Лікар загальної практики - сімейний лікар",AVERAGE(N749:N751),IF($B$749="Лікар-педіатр",AVERAGE(N749:N751),IF($B$749="Лікар-терапевт","х",0)))</f>
        <v>0</v>
      </c>
      <c r="O753" s="178">
        <f>IF($B$749="Лікар загальної практики - сімейний лікар",AVERAGE(O749:O751),IF($B$749="Лікар-педіатр",AVERAGE(O749:O751),IF($B$749="Лікар-терапевт","х",0)))</f>
        <v>0</v>
      </c>
      <c r="P753" s="178">
        <f>IF($B$749="Лікар загальної практики - сімейний лікар",AVERAGE(P749:P751),IF($B$749="Лікар-педіатр","x",IF($B$749="Лікар-терапевт",AVERAGE(P749:P751),0)))</f>
        <v>0</v>
      </c>
      <c r="Q753" s="178">
        <f>IF($B$749="Лікар загальної практики - сімейний лікар",AVERAGE(Q749:Q751),IF($B$749="Лікар-педіатр","x",IF($B$749="Лікар-терапевт",AVERAGE(Q749:Q751),0)))</f>
        <v>0</v>
      </c>
      <c r="R753" s="178">
        <f>IF($B$749="Лікар загальної практики - сімейний лікар",AVERAGE(R749:R751),IF($B$749="Лікар-педіатр","x",IF($B$749="Лікар-терапевт",AVERAGE(R749:R751),0)))</f>
        <v>0</v>
      </c>
      <c r="S753" s="179">
        <f>SUM(N753:R753)</f>
        <v>0</v>
      </c>
      <c r="T753" s="768"/>
      <c r="U753" s="178">
        <f>IF($B$749="Лікар загальної практики - сімейний лікар",AVERAGE(U749:U751),IF($B$749="Лікар-педіатр",AVERAGE(U749:U751),IF($B$749="Лікар-терапевт","х",0)))</f>
        <v>0</v>
      </c>
      <c r="V753" s="178">
        <f>IF($B$749="Лікар загальної практики - сімейний лікар",AVERAGE(V749:V751),IF($B$749="Лікар-педіатр",AVERAGE(V749:V751),IF($B$749="Лікар-терапевт","х",0)))</f>
        <v>0</v>
      </c>
      <c r="W753" s="178">
        <f>IF($B$749="Лікар загальної практики - сімейний лікар",AVERAGE(W749:W751),IF($B$749="Лікар-педіатр","x",IF($B$749="Лікар-терапевт",AVERAGE(W749:W751),0)))</f>
        <v>0</v>
      </c>
      <c r="X753" s="178">
        <f>IF($B$749="Лікар загальної практики - сімейний лікар",AVERAGE(X749:X751),IF($B$749="Лікар-педіатр","x",IF($B$749="Лікар-терапевт",AVERAGE(X749:X751),0)))</f>
        <v>0</v>
      </c>
      <c r="Y753" s="178">
        <f>IF($B$749="Лікар загальної практики - сімейний лікар",AVERAGE(Y749:Y751),IF($B$749="Лікар-педіатр","x",IF($B$749="Лікар-терапевт",AVERAGE(Y749:Y751),0)))</f>
        <v>0</v>
      </c>
      <c r="Z753" s="179">
        <f>SUM(U753:Y753)</f>
        <v>0</v>
      </c>
      <c r="AA753" s="768"/>
      <c r="AB753" s="178">
        <f>IF($B$749="Лікар загальної практики - сімейний лікар",AVERAGE(AB749:AB751),IF($B$749="Лікар-педіатр",AVERAGE(AB749:AB751),IF($B$749="Лікар-терапевт","х",0)))</f>
        <v>0</v>
      </c>
      <c r="AC753" s="178">
        <f>IF($B$749="Лікар загальної практики - сімейний лікар",AVERAGE(AC749:AC751),IF($B$749="Лікар-педіатр",AVERAGE(AC749:AC751),IF($B$749="Лікар-терапевт","х",0)))</f>
        <v>0</v>
      </c>
      <c r="AD753" s="178">
        <f>IF($B$749="Лікар загальної практики - сімейний лікар",AVERAGE(AD749:AD751),IF($B$749="Лікар-педіатр","x",IF($B$749="Лікар-терапевт",AVERAGE(AD749:AD751),0)))</f>
        <v>0</v>
      </c>
      <c r="AE753" s="178">
        <f>IF($B$749="Лікар загальної практики - сімейний лікар",AVERAGE(AE749:AE751),IF($B$749="Лікар-педіатр","x",IF($B$749="Лікар-терапевт",AVERAGE(AE749:AE751),0)))</f>
        <v>0</v>
      </c>
      <c r="AF753" s="178">
        <f>IF($B$749="Лікар загальної практики - сімейний лікар",AVERAGE(AF749:AF751),IF($B$749="Лікар-педіатр","x",IF($B$749="Лікар-терапевт",AVERAGE(AF749:AF751),0)))</f>
        <v>0</v>
      </c>
      <c r="AG753" s="179">
        <f>SUM(AB753:AF753)</f>
        <v>0</v>
      </c>
      <c r="AH753" s="769"/>
      <c r="AI753" s="174"/>
      <c r="AJ753" s="771"/>
      <c r="AK753" s="774"/>
      <c r="AL753" s="774"/>
      <c r="AM753" s="762"/>
      <c r="AN753" s="780"/>
      <c r="AO753" s="780"/>
      <c r="AP753" s="780"/>
      <c r="AQ753" s="780"/>
      <c r="AR753" s="783"/>
    </row>
    <row r="754" spans="1:44" s="52" customFormat="1" ht="40.5" hidden="1" x14ac:dyDescent="0.25">
      <c r="A754" s="170"/>
      <c r="B754" s="763"/>
      <c r="C754" s="764"/>
      <c r="D754" s="765"/>
      <c r="E754" s="765"/>
      <c r="F754" s="210" t="str">
        <f>IF(B749="Лікар-педіатр",Законод!$C$17,IF(B749="Лікар загальної практики - сімейний лікар",Законод!$C$21,IF(B749="Лікар-терапевт",Законод!$C$25,"х")))</f>
        <v>х</v>
      </c>
      <c r="G754" s="181">
        <f>IF($B$749="Лікар загальної практики - сімейний лікар",IF(L753&lt;=Законод!$C$22,G753,Законод!$C$22*'01_Доходи'!G752),IF($B$749="Лікар-педіатр",IF(L753&lt;=Законод!$C$18,G753,Законод!$C$18*'01_Доходи'!G752),IF($B$749="Лікар-терапевт","x",0)))</f>
        <v>0</v>
      </c>
      <c r="H754" s="181">
        <f>IF($B$749="Лікар загальної практики - сімейний лікар",IF(L753&lt;=Законод!$C$22,H753,Законод!$C$22*'01_Доходи'!H752),IF($B$749="Лікар-педіатр",IF(L753&lt;=Законод!$C$18,H753,Законод!$C$18*'01_Доходи'!H752),IF($B$749="Лікар-терапевт","x",0)))</f>
        <v>0</v>
      </c>
      <c r="I754" s="181">
        <f>IF($B$749="Лікар загальної практики - сімейний лікар",IF(L753&lt;=Законод!$C$22,I753,Законод!$C$22*'01_Доходи'!I752),IF($B$749="Лікар-педіатр","x",IF($B$749="Лікар-терапевт",IF(L753&lt;=Законод!$C$26,I753,Законод!$C$26*'01_Доходи'!I752),0)))</f>
        <v>0</v>
      </c>
      <c r="J754" s="181">
        <f>IF($B$749="Лікар загальної практики - сімейний лікар",IF(L753&lt;=Законод!$C$22,J753,Законод!$C$22*'01_Доходи'!J752),IF($B$749="Лікар-педіатр","x",IF($B$749="Лікар-терапевт",IF(L753&lt;=Законод!$C$26,J753,Законод!$C$26*'01_Доходи'!J752),0)))</f>
        <v>0</v>
      </c>
      <c r="K754" s="181">
        <f>IF($B$749="Лікар загальної практики - сімейний лікар",IF(L753&lt;=Законод!$C$22,K753,Законод!$C$22*'01_Доходи'!K752),IF($B$749="Лікар-педіатр","x",IF($B$749="Лікар-терапевт",IF(L753&lt;=Законод!$C$26,K753,Законод!$C$26*'01_Доходи'!K752),0)))</f>
        <v>0</v>
      </c>
      <c r="L754" s="182">
        <f>SUM(G754:K754)</f>
        <v>0</v>
      </c>
      <c r="M754" s="767"/>
      <c r="N754" s="181">
        <f>IF($B$749="Лікар загальної практики - сімейний лікар",IF(S753&lt;=Законод!$C$22,N753,Законод!$C$22*'01_Доходи'!N752),IF($B$749="Лікар-педіатр",IF(S753&lt;=Законод!$C$18,N753,Законод!$C$18*'01_Доходи'!N752),IF($B$749="Лікар-терапевт","x",0)))</f>
        <v>0</v>
      </c>
      <c r="O754" s="181">
        <f>IF($B$749="Лікар загальної практики - сімейний лікар",IF(S753&lt;=Законод!$C$22,O753,Законод!$C$22*'01_Доходи'!O752),IF($B$749="Лікар-педіатр",IF(S753&lt;=Законод!$C$18,O753,Законод!$C$18*'01_Доходи'!O752),IF($B$749="Лікар-терапевт","x",0)))</f>
        <v>0</v>
      </c>
      <c r="P754" s="181">
        <f>IF($B$749="Лікар загальної практики - сімейний лікар",IF(S753&lt;=Законод!$C$22,P753,Законод!$C$22*'01_Доходи'!P752),IF($B$749="Лікар-педіатр","x",IF($B$749="Лікар-терапевт",IF(S753&lt;=Законод!$C$26,P753,Законод!$C$26*'01_Доходи'!P752),0)))</f>
        <v>0</v>
      </c>
      <c r="Q754" s="181">
        <f>IF($B$749="Лікар загальної практики - сімейний лікар",IF(S753&lt;=Законод!$C$22,Q753,Законод!$C$22*'01_Доходи'!Q752),IF($B$749="Лікар-педіатр","x",IF($B$749="Лікар-терапевт",IF(S753&lt;=Законод!$C$26,Q753,Законод!$C$26*'01_Доходи'!Q752),0)))</f>
        <v>0</v>
      </c>
      <c r="R754" s="181">
        <f>IF($B$749="Лікар загальної практики - сімейний лікар",IF(S753&lt;=Законод!$C$22,R753,Законод!$C$22*'01_Доходи'!R752),IF($B$749="Лікар-педіатр","x",IF($B$749="Лікар-терапевт",IF(S753&lt;=Законод!$C$26,R753,Законод!$C$26*'01_Доходи'!R752),0)))</f>
        <v>0</v>
      </c>
      <c r="S754" s="182">
        <f>SUM(N754:R754)</f>
        <v>0</v>
      </c>
      <c r="T754" s="767"/>
      <c r="U754" s="181">
        <f>IF($B$749="Лікар загальної практики - сімейний лікар",IF(Z753&lt;=Законод!$C$22,U753,Законод!$C$22*'01_Доходи'!U752),IF($B$749="Лікар-педіатр",IF(Z753&lt;=Законод!$C$18,U753,Законод!$C$18*'01_Доходи'!U752),IF($B$749="Лікар-терапевт","x",0)))</f>
        <v>0</v>
      </c>
      <c r="V754" s="181">
        <f>IF($B$749="Лікар загальної практики - сімейний лікар",IF(Z753&lt;=Законод!$C$22,V753,Законод!$C$22*'01_Доходи'!V752),IF($B$749="Лікар-педіатр",IF(Z753&lt;=Законод!$C$18,V753,Законод!$C$18*'01_Доходи'!V752),IF($B$749="Лікар-терапевт","x",0)))</f>
        <v>0</v>
      </c>
      <c r="W754" s="181">
        <f>IF($B$749="Лікар загальної практики - сімейний лікар",IF(Z753&lt;=Законод!$C$22,W753,Законод!$C$22*'01_Доходи'!W752),IF($B$749="Лікар-педіатр","x",IF($B$749="Лікар-терапевт",IF(Z753&lt;=Законод!$C$26,W753,Законод!$C$26*'01_Доходи'!W752),0)))</f>
        <v>0</v>
      </c>
      <c r="X754" s="181">
        <f>IF($B$749="Лікар загальної практики - сімейний лікар",IF(Z753&lt;=Законод!$C$22,X753,Законод!$C$22*'01_Доходи'!X752),IF($B$749="Лікар-педіатр","x",IF($B$749="Лікар-терапевт",IF(Z753&lt;=Законод!$C$26,X753,Законод!$C$26*'01_Доходи'!X752),0)))</f>
        <v>0</v>
      </c>
      <c r="Y754" s="181">
        <f>IF($B$749="Лікар загальної практики - сімейний лікар",IF(Z753&lt;=Законод!$C$22,Y753,Законод!$C$22*'01_Доходи'!Y752),IF($B$749="Лікар-педіатр","x",IF($B$749="Лікар-терапевт",IF(Z753&lt;=Законод!$C$26,Y753,Законод!$C$26*'01_Доходи'!Y752),0)))</f>
        <v>0</v>
      </c>
      <c r="Z754" s="182">
        <f>SUM(U754:Y754)</f>
        <v>0</v>
      </c>
      <c r="AA754" s="767"/>
      <c r="AB754" s="181">
        <f>IF($B$749="Лікар загальної практики - сімейний лікар",IF(AG753&lt;=Законод!$C$22,AB753,Законод!$C$22*'01_Доходи'!AB752),IF($B$749="Лікар-педіатр",IF(AG753&lt;=Законод!$C$18,AB753,Законод!$C$18*'01_Доходи'!AB752),IF($B$749="Лікар-терапевт","x",0)))</f>
        <v>0</v>
      </c>
      <c r="AC754" s="181">
        <f>IF($B$749="Лікар загальної практики - сімейний лікар",IF(AG753&lt;=Законод!$C$22,AC753,Законод!$C$22*'01_Доходи'!AC752),IF($B$749="Лікар-педіатр",IF(AG753&lt;=Законод!$C$18,AC753,Законод!$C$18*'01_Доходи'!AC752),IF($B$749="Лікар-терапевт","x",0)))</f>
        <v>0</v>
      </c>
      <c r="AD754" s="181">
        <f>IF($B$749="Лікар загальної практики - сімейний лікар",IF(AG753&lt;=Законод!$C$22,AD753,Законод!$C$22*'01_Доходи'!AD752),IF($B$749="Лікар-педіатр","x",IF($B$749="Лікар-терапевт",IF(AG753&lt;=Законод!$C$26,AD753,Законод!$C$26*'01_Доходи'!AD752),0)))</f>
        <v>0</v>
      </c>
      <c r="AE754" s="181">
        <f>IF($B$749="Лікар загальної практики - сімейний лікар",IF(AG753&lt;=Законод!$C$22,AE753,Законод!$C$22*'01_Доходи'!AE752),IF($B$749="Лікар-педіатр","x",IF($B$749="Лікар-терапевт",IF(AG753&lt;=Законод!$C$26,AE753,Законод!$C$26*'01_Доходи'!AE752),0)))</f>
        <v>0</v>
      </c>
      <c r="AF754" s="181">
        <f>IF($B$749="Лікар загальної практики - сімейний лікар",IF(AG753&lt;=Законод!$C$22,AF753,Законод!$C$22*'01_Доходи'!AF752),IF($B$749="Лікар-педіатр","x",IF($B$749="Лікар-терапевт",IF(AG753&lt;=Законод!$C$26,AF753,Законод!$C$26*'01_Доходи'!AF752),0)))</f>
        <v>0</v>
      </c>
      <c r="AG754" s="182">
        <f>SUM(AB754:AF754)</f>
        <v>0</v>
      </c>
      <c r="AH754" s="767"/>
      <c r="AI754" s="174"/>
      <c r="AJ754" s="771"/>
      <c r="AK754" s="774"/>
      <c r="AL754" s="774"/>
      <c r="AM754" s="318" t="s">
        <v>186</v>
      </c>
      <c r="AN754" s="183">
        <f>IF(B749="Лікар загальної практики - сімейний лікар",G754*Законод!$C$11+'01_Доходи'!H754*Законод!$D$11+'01_Доходи'!I754*Законод!$E$11+'01_Доходи'!J754*Законод!$F$11+'01_Доходи'!K754*Законод!$G$11,IF(B749="Лікар-педіатр",G754*Законод!$C$11+'01_Доходи'!H754*Законод!$D$11,IF(B749="Лікар-терапевт",'01_Доходи'!I754*Законод!$E$11+'01_Доходи'!J754*Законод!$F$11+'01_Доходи'!K754*Законод!$G$11,0)))</f>
        <v>0</v>
      </c>
      <c r="AO754" s="183">
        <f>IF(B749="Лікар загальної практики - сімейний лікар",N754*Законод!$C$11+'01_Доходи'!O754*Законод!$D$11+'01_Доходи'!P754*Законод!$E$11+'01_Доходи'!Q754*Законод!$F$11+'01_Доходи'!R754*Законод!$G$11,IF(B749="Лікар-педіатр",N754*Законод!$C$11+'01_Доходи'!O754*Законод!$D$11,IF(B749="Лікар-терапевт",'01_Доходи'!P754*Законод!$E$11+'01_Доходи'!Q754*Законод!$F$11+'01_Доходи'!R754*Законод!$G$11,0)))</f>
        <v>0</v>
      </c>
      <c r="AP754" s="183">
        <f>IF(B749="Лікар загальної практики - сімейний лікар",U754*Законод!$C$11+'01_Доходи'!V754*Законод!$D$11+'01_Доходи'!W754*Законод!$E$11+'01_Доходи'!X754*Законод!$F$11+'01_Доходи'!Y754*Законод!$G$11,IF(B749="Лікар-педіатр",U754*Законод!$C$11+'01_Доходи'!V754*Законод!$D$11,IF(B749="Лікар-терапевт",'01_Доходи'!W754*Законод!$E$11+'01_Доходи'!X754*Законод!$F$11+'01_Доходи'!Y754*Законод!$G$11,0)))</f>
        <v>0</v>
      </c>
      <c r="AQ754" s="183">
        <f>IF(B749="Лікар загальної практики - сімейний лікар",AB754*Законод!$C$11+'01_Доходи'!AC754*Законод!$D$11+'01_Доходи'!AD754*Законод!$E$11+'01_Доходи'!AE754*Законод!$F$11+'01_Доходи'!AF754*Законод!$G$11,IF(B749="Лікар-педіатр",AB754*Законод!$C$11+'01_Доходи'!AC754*Законод!$D$11,IF(B749="Лікар-терапевт",'01_Доходи'!AD754*Законод!$E$11+'01_Доходи'!AE754*Законод!$F$11+'01_Доходи'!AF754*Законод!$G$11,0)))</f>
        <v>0</v>
      </c>
      <c r="AR754" s="184">
        <f>SUM(AN754:AQ754)</f>
        <v>0</v>
      </c>
    </row>
    <row r="755" spans="1:44" s="52" customFormat="1" ht="31.9" hidden="1" customHeight="1" x14ac:dyDescent="0.25">
      <c r="A755" s="170"/>
      <c r="B755" s="763"/>
      <c r="C755" s="764"/>
      <c r="D755" s="765"/>
      <c r="E755" s="765"/>
      <c r="F755" s="211" t="str">
        <f>IF(B749="Лікар-педіатр",Законод!$E$17,IF(B749="Лікар загальної практики - сімейний лікар",Законод!$E$21,IF(B749="Лікар-терапевт",Законод!$E$25,"х")))</f>
        <v>х</v>
      </c>
      <c r="G755" s="776" t="s">
        <v>158</v>
      </c>
      <c r="H755" s="776"/>
      <c r="I755" s="776"/>
      <c r="J755" s="776"/>
      <c r="K755" s="776"/>
      <c r="L755" s="169">
        <f>IF($B$749="Лікар загальної практики - сімейний лікар",IF(L753&lt;Законод!$C$22,0,(IF(AND(L753&gt;=Законод!$E$22,L753&lt;=Законод!$E$23),L753-Законод!$C$22,IF('01_Доходи'!L753&gt;=Законод!$F$22,Законод!$E$24,0)))),IF($B$749="Лікар-педіатр",IF(L753&lt;Законод!$C$18,0,(IF(AND(L753&gt;=Законод!$E$18,L753&lt;=Законод!$E$19),L753-Законод!$C$18,IF('01_Доходи'!L753&gt;=Законод!$F$18,Законод!$E$20,0)))),IF($B$749="Лікар-терапевт",IF(L753&lt;Законод!$C$26,0,(IF(AND(L753&gt;=Законод!$E$26,L753&lt;=Законод!$E$27),L753-Законод!$C$26,IF('01_Доходи'!L753&gt;=Законод!$F$26,Законод!$E$28,0)))),0)))</f>
        <v>0</v>
      </c>
      <c r="M755" s="767"/>
      <c r="N755" s="776" t="s">
        <v>158</v>
      </c>
      <c r="O755" s="776"/>
      <c r="P755" s="776"/>
      <c r="Q755" s="776"/>
      <c r="R755" s="776"/>
      <c r="S755" s="169">
        <f>IF($B$749="Лікар загальної практики - сімейний лікар",IF(S753&lt;Законод!$C$22,0,(IF(AND(S753&gt;=Законод!$E$22,S753&lt;=Законод!$E$23),S753-Законод!$C$22,IF('01_Доходи'!S753&gt;=Законод!$F$22,Законод!$E$24,0)))),IF($B$749="Лікар-педіатр",IF(S753&lt;Законод!$C$18,0,(IF(AND(S753&gt;=Законод!$E$18,S753&lt;=Законод!$E$19),S753-Законод!$C$18,IF('01_Доходи'!S753&gt;=Законод!$F$18,Законод!$E$20,0)))),IF($B$749="Лікар-терапевт",IF(S753&lt;Законод!$C$26,0,(IF(AND(S753&gt;=Законод!$E$26,S753&lt;=Законод!$E$27),S753-Законод!$C$26,IF('01_Доходи'!S753&gt;=Законод!$F$26,Законод!$E$28,0)))),0)))</f>
        <v>0</v>
      </c>
      <c r="T755" s="767"/>
      <c r="U755" s="776" t="s">
        <v>158</v>
      </c>
      <c r="V755" s="776"/>
      <c r="W755" s="776"/>
      <c r="X755" s="776"/>
      <c r="Y755" s="776"/>
      <c r="Z755" s="169">
        <f>IF($B$749="Лікар загальної практики - сімейний лікар",IF(Z753&lt;Законод!$C$22,0,(IF(AND(Z753&gt;=Законод!$E$22,Z753&lt;=Законод!$E$23),Z753-Законод!$C$22,IF('01_Доходи'!Z753&gt;=Законод!$F$22,Законод!$E$24,0)))),IF($B$749="Лікар-педіатр",IF(Z753&lt;Законод!$C$18,0,(IF(AND(Z753&gt;=Законод!$E$18,Z753&lt;=Законод!$E$19),Z753-Законод!$C$18,IF('01_Доходи'!Z753&gt;=Законод!$F$18,Законод!$E$20,0)))),IF($B$749="Лікар-терапевт",IF(Z753&lt;Законод!$C$26,0,(IF(AND(Z753&gt;=Законод!$E$26,Z753&lt;=Законод!$E$27),Z753-Законод!$C$26,IF('01_Доходи'!Z753&gt;=Законод!$F$26,Законод!$E$28,0)))),0)))</f>
        <v>0</v>
      </c>
      <c r="AA755" s="767"/>
      <c r="AB755" s="776" t="s">
        <v>158</v>
      </c>
      <c r="AC755" s="776"/>
      <c r="AD755" s="776"/>
      <c r="AE755" s="776"/>
      <c r="AF755" s="776"/>
      <c r="AG755" s="169">
        <f>IF($B$749="Лікар загальної практики - сімейний лікар",IF(AG753&lt;Законод!$C$22,0,(IF(AND(AG753&gt;=Законод!$E$22,AG753&lt;=Законод!$E$23),AG753-Законод!$C$22,IF('01_Доходи'!AG753&gt;=Законод!$F$22,Законод!$E$24,0)))),IF($B$749="Лікар-педіатр",IF(AG753&lt;Законод!$C$18,0,(IF(AND(AG753&gt;=Законод!$E$18,AG753&lt;=Законод!$E$19),AG753-Законод!$C$18,IF('01_Доходи'!AG753&gt;=Законод!$F$18,Законод!$E$20,0)))),IF($B$749="Лікар-терапевт",IF(AG753&lt;Законод!$C$26,0,(IF(AND(AG753&gt;=Законод!$E$26,AG753&lt;=Законод!$E$27),AG753-Законод!$C$26,IF('01_Доходи'!AG753&gt;=Законод!$F$26,Законод!$E$28,0)))),0)))</f>
        <v>0</v>
      </c>
      <c r="AH755" s="767"/>
      <c r="AI755" s="174"/>
      <c r="AJ755" s="771"/>
      <c r="AK755" s="774"/>
      <c r="AL755" s="774"/>
      <c r="AM755" s="757" t="s">
        <v>187</v>
      </c>
      <c r="AN755" s="183">
        <f>IF(B749="Лікар загальної практики - сімейний лікар",L755*Законод!$C$9/4*Законод!$E$16,IF(B749="Лікар-педіатр",L755*Законод!$C$9/4*Законод!$E$16,IF(B749="Лікар-терапевт",L755*Законод!$C$9/4*Законод!$E$16,0)))</f>
        <v>0</v>
      </c>
      <c r="AO755" s="183">
        <f>IF(B749="Лікар загальної практики - сімейний лікар",S755*Законод!$C$9/4*Законод!$E$16,IF(B749="Лікар-педіатр",S755*Законод!$C$9/4*Законод!$E$16,IF(B749="Лікар-терапевт",S755*Законод!$C$9/4*Законод!$E$16,0)))</f>
        <v>0</v>
      </c>
      <c r="AP755" s="183">
        <f>IF(B749="Лікар загальної практики - сімейний лікар",Z755*Законод!$C$9/4*Законод!$E$16,IF(B749="Лікар-педіатр",Z755*Законод!$C$9/4*Законод!$E$16,IF(B749="Лікар-терапевт",Z755*Законод!$C$9/4*Законод!$E$16,0)))</f>
        <v>0</v>
      </c>
      <c r="AQ755" s="183">
        <f>IF(B749="Лікар загальної практики - сімейний лікар",AG755*Законод!$C$9/4*Законод!$E$16,IF(B749="Лікар-педіатр",AG755*Законод!$C$9/4*Законод!$E$16,IF(B749="Лікар-терапевт",AG755*Законод!$C$9/4*Законод!$E$16,0)))</f>
        <v>0</v>
      </c>
      <c r="AR755" s="184">
        <f>SUM(AN755:AQ755)</f>
        <v>0</v>
      </c>
    </row>
    <row r="756" spans="1:44" s="52" customFormat="1" ht="31.9" hidden="1" customHeight="1" x14ac:dyDescent="0.25">
      <c r="A756" s="170"/>
      <c r="B756" s="763"/>
      <c r="C756" s="764"/>
      <c r="D756" s="765"/>
      <c r="E756" s="765"/>
      <c r="F756" s="211" t="str">
        <f>IF(B749="Лікар-педіатр",Законод!$F$17,IF(B749="Лікар загальної практики - сімейний лікар",Законод!$F$21,IF(B749="Лікар-терапевт",Законод!$F$25,"х")))</f>
        <v>х</v>
      </c>
      <c r="G756" s="776" t="s">
        <v>158</v>
      </c>
      <c r="H756" s="776"/>
      <c r="I756" s="776"/>
      <c r="J756" s="776"/>
      <c r="K756" s="776"/>
      <c r="L756" s="169">
        <f>IF($B$749="Лікар загальної практики - сімейний лікар",IF(L753&lt;Законод!$C$22,0,(IF(AND(L753&gt;=Законод!$F$22,L753&lt;=Законод!$F$23),L753-Законод!$E$23,IF('01_Доходи'!L753&gt;=Законод!$G$22,Законод!$F$24,0)))),IF($B$749="Лікар-педіатр",IF(L753&lt;Законод!$C$18,0,(IF(AND(L753&gt;=Законод!$F$18,L753&lt;=Законод!$F$19),L753-Законод!$E$19,IF('01_Доходи'!L753&gt;=Законод!$G$18,Законод!$F$20,0)))),IF($B$749="Лікар-терапевт",IF(L753&lt;Законод!$C$26,0,(IF(AND(L753&gt;=Законод!$F$26,L753&lt;=Законод!$F$27),L753-Законод!$E$27,IF('01_Доходи'!L753&gt;=Законод!$G$26,Законод!$F$28,0)))),0)))</f>
        <v>0</v>
      </c>
      <c r="M756" s="767"/>
      <c r="N756" s="776" t="s">
        <v>158</v>
      </c>
      <c r="O756" s="776"/>
      <c r="P756" s="776"/>
      <c r="Q756" s="776"/>
      <c r="R756" s="776"/>
      <c r="S756" s="169">
        <f>IF($B$749="Лікар загальної практики - сімейний лікар",IF(S753&lt;Законод!$C$22,0,(IF(AND(S753&gt;=Законод!$F$22,S753&lt;=Законод!$F$23),S753-Законод!$E$23,IF('01_Доходи'!S753&gt;=Законод!$G$22,Законод!$F$24,0)))),IF($B$749="Лікар-педіатр",IF(S753&lt;Законод!$C$18,0,(IF(AND(S753&gt;=Законод!$F$18,S753&lt;=Законод!$F$19),S753-Законод!$E$19,IF('01_Доходи'!S753&gt;=Законод!$G$18,Законод!$F$20,0)))),IF($B$749="Лікар-терапевт",IF(S753&lt;Законод!$C$26,0,(IF(AND(S753&gt;=Законод!$F$26,S753&lt;=Законод!$F$27),S753-Законод!$E$27,IF('01_Доходи'!S753&gt;=Законод!$G$26,Законод!$F$28,0)))),0)))</f>
        <v>0</v>
      </c>
      <c r="T756" s="767"/>
      <c r="U756" s="776" t="s">
        <v>158</v>
      </c>
      <c r="V756" s="776"/>
      <c r="W756" s="776"/>
      <c r="X756" s="776"/>
      <c r="Y756" s="776"/>
      <c r="Z756" s="169">
        <f>IF($B$749="Лікар загальної практики - сімейний лікар",IF(Z753&lt;Законод!$C$22,0,(IF(AND(Z753&gt;=Законод!$F$22,Z753&lt;=Законод!$F$23),Z753-Законод!$E$23,IF('01_Доходи'!Z753&gt;=Законод!$G$22,Законод!$F$24,0)))),IF($B$749="Лікар-педіатр",IF(Z753&lt;Законод!$C$18,0,(IF(AND(Z753&gt;=Законод!$F$18,Z753&lt;=Законод!$F$19),Z753-Законод!$E$19,IF('01_Доходи'!Z753&gt;=Законод!$G$18,Законод!$F$20,0)))),IF($B$749="Лікар-терапевт",IF(Z753&lt;Законод!$C$26,0,(IF(AND(Z753&gt;=Законод!$F$26,Z753&lt;=Законод!$F$27),Z753-Законод!$E$27,IF('01_Доходи'!Z753&gt;=Законод!$G$26,Законод!$F$28,0)))),0)))</f>
        <v>0</v>
      </c>
      <c r="AA756" s="767"/>
      <c r="AB756" s="776" t="s">
        <v>158</v>
      </c>
      <c r="AC756" s="776"/>
      <c r="AD756" s="776"/>
      <c r="AE756" s="776"/>
      <c r="AF756" s="776"/>
      <c r="AG756" s="169">
        <f>IF($B$749="Лікар загальної практики - сімейний лікар",IF(AG753&lt;Законод!$C$22,0,(IF(AND(AG753&gt;=Законод!$F$22,AG753&lt;=Законод!$F$23),AG753-Законод!$E$23,IF('01_Доходи'!AG753&gt;=Законод!$G$22,Законод!$F$24,0)))),IF($B$749="Лікар-педіатр",IF(AG753&lt;Законод!$C$18,0,(IF(AND(AG753&gt;=Законод!$F$18,AG753&lt;=Законод!$F$19),AG753-Законод!$E$19,IF('01_Доходи'!AG753&gt;=Законод!$G$18,Законод!$F$20,0)))),IF($B$749="Лікар-терапевт",IF(AG753&lt;Законод!$C$26,0,(IF(AND(AG753&gt;=Законод!$F$26,AG753&lt;=Законод!$F$27),AG753-Законод!$E$27,IF('01_Доходи'!AG753&gt;=Законод!$G$26,Законод!$F$28,0)))),0)))</f>
        <v>0</v>
      </c>
      <c r="AH756" s="767"/>
      <c r="AI756" s="174"/>
      <c r="AJ756" s="771"/>
      <c r="AK756" s="774"/>
      <c r="AL756" s="774"/>
      <c r="AM756" s="758"/>
      <c r="AN756" s="183">
        <f>IF(B749="Лікар загальної практики - сімейний лікар",L756*Законод!$C$9/4*Законод!$F$16,IF(B749="Лікар-педіатр",L756*Законод!$C$9/4*Законод!$F$16,IF(B749="Лікар-терапевт",L756*Законод!$C$9/4*Законод!$F$16,0)))</f>
        <v>0</v>
      </c>
      <c r="AO756" s="183">
        <f>IF(B749="Лікар загальної практики - сімейний лікар",S756*Законод!$C$9/4*Законод!$F$16,IF(B749="Лікар-педіатр",S756*Законод!$C$9/4*Законод!$F$16,IF(B749="Лікар-терапевт",S756*Законод!$C$9/4*Законод!$F$16,0)))</f>
        <v>0</v>
      </c>
      <c r="AP756" s="183">
        <f>IF(B749="Лікар загальної практики - сімейний лікар",Z756*Законод!$C$9/4*Законод!$F$16,IF(B749="Лікар-педіатр",Z756*Законод!$C$9/4*Законод!$F$16,IF(B749="Лікар-терапевт",Z756*Законод!$C$9/4*Законод!$F$16,0)))</f>
        <v>0</v>
      </c>
      <c r="AQ756" s="183">
        <f>IF(B749="Лікар загальної практики - сімейний лікар",AG756*Законод!$C$9/4*Законод!$F$16,IF(B749="Лікар-педіатр",AG756*Законод!$C$9/4*Законод!$F$16,IF(B749="Лікар-терапевт",AG756*Законод!$C$9/4*Законод!$F$16,0)))</f>
        <v>0</v>
      </c>
      <c r="AR756" s="184">
        <f>SUM(AN756:AQ756)</f>
        <v>0</v>
      </c>
    </row>
    <row r="757" spans="1:44" s="52" customFormat="1" ht="31.9" hidden="1" customHeight="1" x14ac:dyDescent="0.25">
      <c r="A757" s="170"/>
      <c r="B757" s="763"/>
      <c r="C757" s="764"/>
      <c r="D757" s="765"/>
      <c r="E757" s="765"/>
      <c r="F757" s="211" t="str">
        <f>IF(B749="Лікар-педіатр",Законод!$G$17,IF(B749="Лікар загальної практики - сімейний лікар",Законод!$G$21,IF(B749="Лікар-терапевт",Законод!$G$25,"х")))</f>
        <v>х</v>
      </c>
      <c r="G757" s="776" t="s">
        <v>158</v>
      </c>
      <c r="H757" s="776"/>
      <c r="I757" s="776"/>
      <c r="J757" s="776"/>
      <c r="K757" s="776"/>
      <c r="L757" s="169">
        <f>IF($B$749="Лікар загальної практики - сімейний лікар",IF(L753&lt;Законод!$C$22,0,(IF(AND(L753&gt;=Законод!$G$22,L753&lt;=Законод!$G$23),L753-Законод!$F$23,IF('01_Доходи'!L753&gt;=Законод!$H$22,Законод!$G$24,0)))),IF($B$749="Лікар-педіатр",IF(L753&lt;Законод!$C$18,0,(IF(AND(L753&gt;=Законод!$G$18,L753&lt;=Законод!$G$19),L753-Законод!$F$19,IF('01_Доходи'!L753&gt;=Законод!$H$18,Законод!$G$20,0)))),IF($B$749="Лікар-терапевт",IF(L753&lt;Законод!$C$26,0,(IF(AND(L753&gt;=Законод!$G$26,L753&lt;=Законод!$G$27),L753-Законод!$F$27,IF('01_Доходи'!L753&gt;=Законод!$H$26,Законод!$G$28,0)))),0)))</f>
        <v>0</v>
      </c>
      <c r="M757" s="767"/>
      <c r="N757" s="776" t="s">
        <v>158</v>
      </c>
      <c r="O757" s="776"/>
      <c r="P757" s="776"/>
      <c r="Q757" s="776"/>
      <c r="R757" s="776"/>
      <c r="S757" s="169">
        <f>IF($B$749="Лікар загальної практики - сімейний лікар",IF(S753&lt;Законод!$C$22,0,(IF(AND(S753&gt;=Законод!$G$22,S753&lt;=Законод!$G$23),S753-Законод!$F$23,IF('01_Доходи'!S753&gt;=Законод!$H$22,Законод!$G$24,0)))),IF($B$749="Лікар-педіатр",IF(S753&lt;Законод!$C$18,0,(IF(AND(S753&gt;=Законод!$G$18,S753&lt;=Законод!$G$19),S753-Законод!$F$19,IF('01_Доходи'!S753&gt;=Законод!$H$18,Законод!$G$20,0)))),IF($B$749="Лікар-терапевт",IF(S753&lt;Законод!$C$26,0,(IF(AND(S753&gt;=Законод!$G$26,S753&lt;=Законод!$G$27),S753-Законод!$F$27,IF('01_Доходи'!S753&gt;=Законод!$H$26,Законод!$G$28,0)))),0)))</f>
        <v>0</v>
      </c>
      <c r="T757" s="767"/>
      <c r="U757" s="776" t="s">
        <v>158</v>
      </c>
      <c r="V757" s="776"/>
      <c r="W757" s="776"/>
      <c r="X757" s="776"/>
      <c r="Y757" s="776"/>
      <c r="Z757" s="169">
        <f>IF($B$749="Лікар загальної практики - сімейний лікар",IF(Z753&lt;Законод!$C$22,0,(IF(AND(Z753&gt;=Законод!$G$22,Z753&lt;=Законод!$G$23),Z753-Законод!$F$23,IF('01_Доходи'!Z753&gt;=Законод!$H$22,Законод!$G$24,0)))),IF($B$749="Лікар-педіатр",IF(Z753&lt;Законод!$C$18,0,(IF(AND(Z753&gt;=Законод!$G$18,Z753&lt;=Законод!$G$19),Z753-Законод!$F$19,IF('01_Доходи'!Z753&gt;=Законод!$H$18,Законод!$G$20,0)))),IF($B$749="Лікар-терапевт",IF(Z753&lt;Законод!$C$26,0,(IF(AND(Z753&gt;=Законод!$G$26,Z753&lt;=Законод!$G$27),Z753-Законод!$F$27,IF('01_Доходи'!Z753&gt;=Законод!$H$26,Законод!$G$28,0)))),0)))</f>
        <v>0</v>
      </c>
      <c r="AA757" s="767"/>
      <c r="AB757" s="776" t="s">
        <v>158</v>
      </c>
      <c r="AC757" s="776"/>
      <c r="AD757" s="776"/>
      <c r="AE757" s="776"/>
      <c r="AF757" s="776"/>
      <c r="AG757" s="169">
        <f>IF($B$749="Лікар загальної практики - сімейний лікар",IF(AG753&lt;Законод!$C$22,0,(IF(AND(AG753&gt;=Законод!$G$22,AG753&lt;=Законод!$G$23),AG753-Законод!$F$23,IF('01_Доходи'!AG753&gt;=Законод!$H$22,Законод!$G$24,0)))),IF($B$749="Лікар-педіатр",IF(AG753&lt;Законод!$C$18,0,(IF(AND(AG753&gt;=Законод!$G$18,AG753&lt;=Законод!$G$19),AG753-Законод!$F$19,IF('01_Доходи'!AG753&gt;=Законод!$H$18,Законод!$G$20,0)))),IF($B$749="Лікар-терапевт",IF(AG753&lt;Законод!$C$26,0,(IF(AND(AG753&gt;=Законод!$G$26,AG753&lt;=Законод!$G$27),AG753-Законод!$F$27,IF('01_Доходи'!AG753&gt;=Законод!$H$26,Законод!$G$28,0)))),0)))</f>
        <v>0</v>
      </c>
      <c r="AH757" s="767"/>
      <c r="AI757" s="174"/>
      <c r="AJ757" s="771"/>
      <c r="AK757" s="774"/>
      <c r="AL757" s="774"/>
      <c r="AM757" s="758"/>
      <c r="AN757" s="183">
        <f>IF(B749="Лікар загальної практики - сімейний лікар",L757*Законод!$C$9/4*Законод!$G$16,IF(B749="Лікар-педіатр",L757*Законод!$C$9/4*Законод!$G$16,IF(B749="Лікар-терапевт",L757*Законод!$C$9/4*Законод!$G$16,0)))</f>
        <v>0</v>
      </c>
      <c r="AO757" s="183">
        <f>IF(B749="Лікар загальної практики - сімейний лікар",S757*Законод!$C$9/4*Законод!$G$16,IF(B749="Лікар-педіатр",S757*Законод!$C$9/4*Законод!$G$16,IF(B749="Лікар-терапевт",S757*Законод!$C$9/4*Законод!$G$16,0)))</f>
        <v>0</v>
      </c>
      <c r="AP757" s="183">
        <f>IF(B749="Лікар загальної практики - сімейний лікар",Z757*Законод!$C$9/4*Законод!$G$16,IF(B749="Лікар-педіатр",Z757*Законод!$C$9/4*Законод!$G$16,IF(B749="Лікар-терапевт",Z757*Законод!$C$9/4*Законод!$G$16,0)))</f>
        <v>0</v>
      </c>
      <c r="AQ757" s="183">
        <f>IF(B749="Лікар загальної практики - сімейний лікар",AG757*Законод!$C$9/4*Законод!$G$16,IF(B749="Лікар-педіатр",AG757*Законод!$C$9/4*Законод!$G$16,IF(B749="Лікар-терапевт",AG757*Законод!$C$9/4*Законод!$G$16,0)))</f>
        <v>0</v>
      </c>
      <c r="AR757" s="184">
        <f t="shared" ref="AR757" si="138">SUM(AN757:AQ757)</f>
        <v>0</v>
      </c>
    </row>
    <row r="758" spans="1:44" s="52" customFormat="1" ht="31.9" hidden="1" customHeight="1" x14ac:dyDescent="0.25">
      <c r="A758" s="170"/>
      <c r="B758" s="763"/>
      <c r="C758" s="764"/>
      <c r="D758" s="765"/>
      <c r="E758" s="765"/>
      <c r="F758" s="211" t="str">
        <f>IF(B749="Лікар-педіатр",Законод!$H$17,IF(B749="Лікар загальної практики - сімейний лікар",Законод!$H$21,IF(B749="Лікар-терапевт",Законод!$H$25,"х")))</f>
        <v>х</v>
      </c>
      <c r="G758" s="776" t="s">
        <v>158</v>
      </c>
      <c r="H758" s="776"/>
      <c r="I758" s="776"/>
      <c r="J758" s="776"/>
      <c r="K758" s="776"/>
      <c r="L758" s="169">
        <f>IF($B$749="Лікар загальної практики - сімейний лікар",IF(L753&lt;Законод!$C$22,0,(IF(AND(L753&gt;=Законод!$H$22,L753&lt;=Законод!$H$23),L753-Законод!$G$23,IF('01_Доходи'!L753&gt;=Законод!$I$22,Законод!$H$24,0)))),IF($B$749="Лікар-педіатр",IF(L753&lt;Законод!$C$18,0,(IF(AND(L753&gt;=Законод!$H$18,L753&lt;=Законод!$H$19),L753-Законод!$G$19,IF('01_Доходи'!L753&gt;=Законод!$I$18,Законод!$H$20,0)))),IF($B$749="Лікар-терапевт",IF(L753&lt;Законод!$C$26,0,(IF(AND(L753&gt;=Законод!$H$26,L753&lt;=Законод!$H$27),L753-Законод!$G$27,IF(L753&gt;=Законод!$I$26,Законод!$H$28,0)))),0)))</f>
        <v>0</v>
      </c>
      <c r="M758" s="767"/>
      <c r="N758" s="776" t="s">
        <v>158</v>
      </c>
      <c r="O758" s="776"/>
      <c r="P758" s="776"/>
      <c r="Q758" s="776"/>
      <c r="R758" s="776"/>
      <c r="S758" s="169">
        <f>IF($B$749="Лікар загальної практики - сімейний лікар",IF(S753&lt;Законод!$C$22,0,(IF(AND(S753&gt;=Законод!$H$22,S753&lt;=Законод!$H$23),S753-Законод!$G$23,IF('01_Доходи'!S753&gt;=Законод!$I$22,Законод!$H$24,0)))),IF($B$749="Лікар-педіатр",IF(S753&lt;Законод!$C$18,0,(IF(AND(S753&gt;=Законод!$H$18,S753&lt;=Законод!$H$19),S753-Законод!$G$19,IF('01_Доходи'!S753&gt;=Законод!$I$18,Законод!$H$20,0)))),IF($B$749="Лікар-терапевт",IF(S753&lt;Законод!$C$26,0,(IF(AND(S753&gt;=Законод!$H$26,S753&lt;=Законод!$H$27),S753-Законод!$G$27,IF(S753&gt;=Законод!$I$26,Законод!$H$28,0)))),0)))</f>
        <v>0</v>
      </c>
      <c r="T758" s="767"/>
      <c r="U758" s="776" t="s">
        <v>158</v>
      </c>
      <c r="V758" s="776"/>
      <c r="W758" s="776"/>
      <c r="X758" s="776"/>
      <c r="Y758" s="776"/>
      <c r="Z758" s="169">
        <f>IF($B$749="Лікар загальної практики - сімейний лікар",IF(Z753&lt;Законод!$C$22,0,(IF(AND(Z753&gt;=Законод!$H$22,Z753&lt;=Законод!$H$23),Z753-Законод!$G$23,IF('01_Доходи'!Z753&gt;=Законод!$I$22,Законод!$H$24,0)))),IF($B$749="Лікар-педіатр",IF(Z753&lt;Законод!$C$18,0,(IF(AND(Z753&gt;=Законод!$H$18,Z753&lt;=Законод!$H$19),Z753-Законод!$G$19,IF('01_Доходи'!Z753&gt;=Законод!$I$18,Законод!$H$20,0)))),IF($B$749="Лікар-терапевт",IF(Z753&lt;Законод!$C$26,0,(IF(AND(Z753&gt;=Законод!$H$26,Z753&lt;=Законод!$H$27),Z753-Законод!$G$27,IF(Z753&gt;=Законод!$I$26,Законод!$H$28,0)))),0)))</f>
        <v>0</v>
      </c>
      <c r="AA758" s="767"/>
      <c r="AB758" s="776" t="s">
        <v>158</v>
      </c>
      <c r="AC758" s="776"/>
      <c r="AD758" s="776"/>
      <c r="AE758" s="776"/>
      <c r="AF758" s="776"/>
      <c r="AG758" s="169">
        <f>IF($B$749="Лікар загальної практики - сімейний лікар",IF(AG753&lt;Законод!$C$22,0,(IF(AND(AG753&gt;=Законод!$H$22,AG753&lt;=Законод!$H$23),AG753-Законод!$G$23,IF('01_Доходи'!AG753&gt;=Законод!$I$22,Законод!$H$24,0)))),IF($B$749="Лікар-педіатр",IF(AG753&lt;Законод!$C$18,0,(IF(AND(AG753&gt;=Законод!$H$18,AG753&lt;=Законод!$H$19),AG753-Законод!$G$19,IF('01_Доходи'!AG753&gt;=Законод!$I$18,Законод!$H$20,0)))),IF($B$749="Лікар-терапевт",IF(AG753&lt;Законод!$C$26,0,(IF(AND(AG753&gt;=Законод!$H$26,AG753&lt;=Законод!$H$27),AG753-Законод!$G$27,IF(AG753&gt;=Законод!$I$26,Законод!$H$28,0)))),0)))</f>
        <v>0</v>
      </c>
      <c r="AH758" s="767"/>
      <c r="AI758" s="174"/>
      <c r="AJ758" s="771"/>
      <c r="AK758" s="774"/>
      <c r="AL758" s="774"/>
      <c r="AM758" s="758"/>
      <c r="AN758" s="183">
        <f>IF(B749="Лікар загальної практики - сімейний лікар",L758*Законод!$C$9/4*Законод!$H$16,IF(B749="Лікар-педіатр",L758*Законод!$C$9/4*Законод!$H$16,IF(B749="Лікар-терапевт",L758*Законод!$C$9/4*Законод!$H$16,0)))</f>
        <v>0</v>
      </c>
      <c r="AO758" s="183">
        <f>IF(B749="Лікар загальної практики - сімейний лікар",S758*Законод!$C$9/4*Законод!$H$16,IF(B749="Лікар-педіатр",S758*Законод!$C$9/4*Законод!$H$16,IF(B749="Лікар-терапевт",S758*Законод!$C$9/4*Законод!$H$16,0)))</f>
        <v>0</v>
      </c>
      <c r="AP758" s="183">
        <f>IF(B749="Лікар загальної практики - сімейний лікар",Z758*Законод!$C$9/4*Законод!$H$16,IF(B749="Лікар-педіатр",Z758*Законод!$C$9/4*Законод!$H$16,IF(B749="Лікар-терапевт",Z758*Законод!$C$9/4*Законод!$H$16,0)))</f>
        <v>0</v>
      </c>
      <c r="AQ758" s="183">
        <f>IF(B749="Лікар загальної практики - сімейний лікар",AG758*Законод!$C$9/4*Законод!$H$16,IF(B749="Лікар-педіатр",AG758*Законод!$C$9/4*Законод!$H$16,IF(B749="Лікар-терапевт",AG758*Законод!$C$9/4*Законод!$H$16,0)))</f>
        <v>0</v>
      </c>
      <c r="AR758" s="184">
        <f>SUM(AN758:AQ758)</f>
        <v>0</v>
      </c>
    </row>
    <row r="759" spans="1:44" s="52" customFormat="1" ht="31.9" hidden="1" customHeight="1" x14ac:dyDescent="0.25">
      <c r="A759" s="170"/>
      <c r="B759" s="763"/>
      <c r="C759" s="764"/>
      <c r="D759" s="765"/>
      <c r="E759" s="765"/>
      <c r="F759" s="211" t="str">
        <f>IF(B749="Лікар-педіатр",Законод!$I$17,IF(B749="Лікар загальної практики - сімейний лікар",Законод!$I$21,IF(B749="Лікар-терапевт",Законод!$I$25,"х")))</f>
        <v>х</v>
      </c>
      <c r="G759" s="776" t="s">
        <v>158</v>
      </c>
      <c r="H759" s="776"/>
      <c r="I759" s="776"/>
      <c r="J759" s="776"/>
      <c r="K759" s="776"/>
      <c r="L759" s="169">
        <f>IF($B$749="Лікар загальної практики - сімейний лікар",IF(L753&lt;Законод!$C$22,0,(IF(AND(L753&gt;=Законод!$I$22,L753&lt;=Законод!$I$23),L753-Законод!$H$23,IF('01_Доходи'!L753&gt;=Законод!$I$22,Законод!$I$24,0)))),IF($B$749="Лікар-педіатр",IF(L753&lt;Законод!$C$18,0,(IF(AND(L753&gt;=Законод!$I$18,L753&lt;=Законод!$I$19),L753-Законод!$H$19,IF('01_Доходи'!L753&gt;=Законод!$I$18,Законод!$H$20,0)))),IF($B$749="Лікар-терапевт",IF(L753&lt;Законод!$C$26,0,(IF(AND(L753&gt;=Законод!$I$26,L753&lt;=Законод!$I$27),L753-Законод!$H$27,IF('01_Доходи'!L753&gt;=Законод!$I$26,Законод!$H$28,0)))),0)))</f>
        <v>0</v>
      </c>
      <c r="M759" s="767"/>
      <c r="N759" s="776" t="s">
        <v>158</v>
      </c>
      <c r="O759" s="776"/>
      <c r="P759" s="776"/>
      <c r="Q759" s="776"/>
      <c r="R759" s="776"/>
      <c r="S759" s="169">
        <f>IF($B$749="Лікар загальної практики - сімейний лікар",IF(S753&lt;Законод!$C$22,0,(IF(AND(S753&gt;=Законод!$I$22,S753&lt;=Законод!$I$23),S753-Законод!$H$23,IF('01_Доходи'!S753&gt;=Законод!$I$22,Законод!$I$24,0)))),IF($B$749="Лікар-педіатр",IF(S753&lt;Законод!$C$18,0,(IF(AND(S753&gt;=Законод!$I$18,S753&lt;=Законод!$I$19),S753-Законод!$H$19,IF('01_Доходи'!S753&gt;=Законод!$I$18,Законод!$H$20,0)))),IF($B$749="Лікар-терапевт",IF(S753&lt;Законод!$C$26,0,(IF(AND(S753&gt;=Законод!$I$26,S753&lt;=Законод!$I$27),S753-Законод!$H$27,IF('01_Доходи'!S753&gt;=Законод!$I$26,Законод!$H$28,0)))),0)))</f>
        <v>0</v>
      </c>
      <c r="T759" s="767"/>
      <c r="U759" s="776" t="s">
        <v>158</v>
      </c>
      <c r="V759" s="776"/>
      <c r="W759" s="776"/>
      <c r="X759" s="776"/>
      <c r="Y759" s="776"/>
      <c r="Z759" s="169">
        <f>IF($B$749="Лікар загальної практики - сімейний лікар",IF(Z753&lt;Законод!$C$22,0,(IF(AND(Z753&gt;=Законод!$I$22,Z753&lt;=Законод!$I$23),Z753-Законод!$H$23,IF('01_Доходи'!Z753&gt;=Законод!$I$22,Законод!$I$24,0)))),IF($B$749="Лікар-педіатр",IF(Z753&lt;Законод!$C$18,0,(IF(AND(Z753&gt;=Законод!$I$18,Z753&lt;=Законод!$I$19),Z753-Законод!$H$19,IF('01_Доходи'!Z753&gt;=Законод!$I$18,Законод!$H$20,0)))),IF($B$749="Лікар-терапевт",IF(Z753&lt;Законод!$C$26,0,(IF(AND(Z753&gt;=Законод!$I$26,Z753&lt;=Законод!$I$27),Z753-Законод!$H$27,IF('01_Доходи'!Z753&gt;=Законод!$I$26,Законод!$H$28,0)))),0)))</f>
        <v>0</v>
      </c>
      <c r="AA759" s="767"/>
      <c r="AB759" s="776" t="s">
        <v>158</v>
      </c>
      <c r="AC759" s="776"/>
      <c r="AD759" s="776"/>
      <c r="AE759" s="776"/>
      <c r="AF759" s="776"/>
      <c r="AG759" s="169">
        <f>IF($B$749="Лікар загальної практики - сімейний лікар",IF(AG753&lt;Законод!$C$22,0,(IF(AND(AG753&gt;=Законод!$I$22,AG753&lt;=Законод!$I$23),AG753-Законод!$H$23,IF('01_Доходи'!AG753&gt;=Законод!$I$22,Законод!$I$24,0)))),IF($B$749="Лікар-педіатр",IF(AG753&lt;Законод!$C$18,0,(IF(AND(AG753&gt;=Законод!$I$18,AG753&lt;=Законод!$I$19),AG753-Законод!$H$19,IF('01_Доходи'!AG753&gt;=Законод!$I$18,Законод!$H$20,0)))),IF($B$749="Лікар-терапевт",IF(AG753&lt;Законод!$C$26,0,(IF(AND(AG753&gt;=Законод!$I$26,AG753&lt;=Законод!$I$27),AG753-Законод!$H$27,IF('01_Доходи'!AG753&gt;=Законод!$I$26,Законод!$H$28,0)))),0)))</f>
        <v>0</v>
      </c>
      <c r="AH759" s="767"/>
      <c r="AI759" s="174"/>
      <c r="AJ759" s="771"/>
      <c r="AK759" s="774"/>
      <c r="AL759" s="774"/>
      <c r="AM759" s="758"/>
      <c r="AN759" s="183">
        <f>IF(B749="Лікар загальної практики - сімейний лікар",L759*Законод!$C$9/4*Законод!$I$16,IF(B749="Лікар-педіатр",L759*Законод!$C$9/4*Законод!$I$16,IF(B749="Лікар-терапевт",L759*Законод!$C$9/4*Законод!$I$16,0)))</f>
        <v>0</v>
      </c>
      <c r="AO759" s="183">
        <f>IF(B749="Лікар загальної практики - сімейний лікар",S759*Законод!$C$9/4*Законод!$I$16,IF(B749="Лікар-педіатр",S759*Законод!$C$9/4*Законод!$I$16,IF(B749="Лікар-терапевт",S759*Законод!$C$9/4*Законод!$I$16,0)))</f>
        <v>0</v>
      </c>
      <c r="AP759" s="183">
        <f>IF(B749="Лікар загальної практики - сімейний лікар",Z759*Законод!$C$9/4*Законод!$I$16,IF(B749="Лікар-педіатр",Z759*Законод!$C$9/4*Законод!$I$16,IF(B749="Лікар-терапевт",Z759*Законод!$C$9/4*Законод!$I$16,0)))</f>
        <v>0</v>
      </c>
      <c r="AQ759" s="183">
        <f>IF(B749="Лікар загальної практики - сімейний лікар",AG759*Законод!$C$9/4*Законод!$I$16,IF(B749="Лікар-педіатр",AG759*Законод!$C$9/4*Законод!$I$16,IF(B749="Лікар-терапевт",AG759*Законод!$C$9/4*Законод!$I$16,0)))</f>
        <v>0</v>
      </c>
      <c r="AR759" s="184">
        <f>SUM(AN759:AQ759)</f>
        <v>0</v>
      </c>
    </row>
    <row r="760" spans="1:44" s="191" customFormat="1" ht="31.9" hidden="1" customHeight="1" thickBot="1" x14ac:dyDescent="0.3">
      <c r="A760" s="186"/>
      <c r="B760" s="763"/>
      <c r="C760" s="764"/>
      <c r="D760" s="765"/>
      <c r="E760" s="765"/>
      <c r="F760" s="212" t="str">
        <f>IF(B749="Лікар-педіатр",Законод!$J$17,IF(B749="Лікар загальної практики - сімейний лікар",Законод!$J$21,IF(B749="Лікар-терапевт",Законод!$J$25,"х")))</f>
        <v>х</v>
      </c>
      <c r="G760" s="777" t="s">
        <v>158</v>
      </c>
      <c r="H760" s="777"/>
      <c r="I760" s="777"/>
      <c r="J760" s="777"/>
      <c r="K760" s="777"/>
      <c r="L760" s="169">
        <f>IF($B$749="Лікар загальної практики - сімейний лікар",IF(L753&gt;=Законод!$J$22,'01_Доходи'!L753-('01_Доходи'!L754+'01_Доходи'!L755+'01_Доходи'!L756+'01_Доходи'!L757+'01_Доходи'!L758+'01_Доходи'!L759),0),IF($B$749="Лікар-педіатр",IF(L753&gt;=Законод!$J$18,'01_Доходи'!L753-('01_Доходи'!L754+'01_Доходи'!L755+'01_Доходи'!L756+'01_Доходи'!L757+'01_Доходи'!L758+'01_Доходи'!L759),0),IF($B$749="Лікар-терапевт",IF('01_Доходи'!L753&gt;=Законод!$J$26,L753-Законод!$I$27,0),0)))</f>
        <v>0</v>
      </c>
      <c r="M760" s="767"/>
      <c r="N760" s="777" t="s">
        <v>158</v>
      </c>
      <c r="O760" s="777"/>
      <c r="P760" s="777"/>
      <c r="Q760" s="777"/>
      <c r="R760" s="777"/>
      <c r="S760" s="169">
        <f>IF($B$749="Лікар загальної практики - сімейний лікар",IF(S753&gt;=Законод!$J$22,'01_Доходи'!S753-('01_Доходи'!S754+'01_Доходи'!S755+'01_Доходи'!S756+'01_Доходи'!S757+'01_Доходи'!S758+'01_Доходи'!S759),0),IF($B$749="Лікар-педіатр",IF(S753&gt;=Законод!$J$18,'01_Доходи'!S753-('01_Доходи'!S754+'01_Доходи'!S755+'01_Доходи'!S756+'01_Доходи'!S757+'01_Доходи'!S758+'01_Доходи'!S759),0),IF($B$749="Лікар-терапевт",IF('01_Доходи'!S753&gt;=Законод!$J$26,S753-Законод!$I$27,0),0)))</f>
        <v>0</v>
      </c>
      <c r="T760" s="767"/>
      <c r="U760" s="777" t="s">
        <v>158</v>
      </c>
      <c r="V760" s="777"/>
      <c r="W760" s="777"/>
      <c r="X760" s="777"/>
      <c r="Y760" s="777"/>
      <c r="Z760" s="169">
        <f>IF($B$749="Лікар загальної практики - сімейний лікар",IF(Z753&gt;=Законод!$J$22,'01_Доходи'!Z753-('01_Доходи'!Z754+'01_Доходи'!Z755+'01_Доходи'!Z756+'01_Доходи'!Z757+'01_Доходи'!Z758+'01_Доходи'!Z759),0),IF($B$749="Лікар-педіатр",IF(Z753&gt;=Законод!$J$18,'01_Доходи'!Z753-('01_Доходи'!Z754+'01_Доходи'!Z755+'01_Доходи'!Z756+'01_Доходи'!Z757+'01_Доходи'!Z758+'01_Доходи'!Z759),0),IF($B$749="Лікар-терапевт",IF('01_Доходи'!Z753&gt;=Законод!$J$26,Z753-Законод!$I$27,0),0)))</f>
        <v>0</v>
      </c>
      <c r="AA760" s="767"/>
      <c r="AB760" s="777" t="s">
        <v>158</v>
      </c>
      <c r="AC760" s="777"/>
      <c r="AD760" s="777"/>
      <c r="AE760" s="777"/>
      <c r="AF760" s="777"/>
      <c r="AG760" s="169">
        <f>IF($B$749="Лікар загальної практики - сімейний лікар",IF(AG753&gt;=Законод!$J$22,'01_Доходи'!AG753-('01_Доходи'!AG754+'01_Доходи'!AG755+'01_Доходи'!AG756+'01_Доходи'!AG757+'01_Доходи'!AG758+'01_Доходи'!AG759),0),IF($B$749="Лікар-педіатр",IF(AG753&gt;=Законод!$J$18,'01_Доходи'!AG753-('01_Доходи'!AG754+'01_Доходи'!AG755+'01_Доходи'!AG756+'01_Доходи'!AG757+'01_Доходи'!AG758+'01_Доходи'!AG759),0),IF($B$749="Лікар-терапевт",IF('01_Доходи'!AG753&gt;=Законод!$J$26,AG753-Законод!$I$27,0),0)))</f>
        <v>0</v>
      </c>
      <c r="AH760" s="767"/>
      <c r="AI760" s="188"/>
      <c r="AJ760" s="772"/>
      <c r="AK760" s="775"/>
      <c r="AL760" s="775"/>
      <c r="AM760" s="759"/>
      <c r="AN760" s="189">
        <f>IF(B749="Лікар загальної практики - сімейний лікар",L760*Законод!$C$9/4*Законод!$J$16,IF(B749="Лікар-педіатр",L760*Законод!$C$9/4*Законод!$J$16,IF(B749="Лікар-терапевт",L760*Законод!$C$9/4*Законод!$J$16,0)))</f>
        <v>0</v>
      </c>
      <c r="AO760" s="189">
        <f>IF(B749="Лікар загальної практики - сімейний лікар",S760*Законод!$C$9/4*Законод!$J$16,IF(B749="Лікар-педіатр",S760*Законод!$C$9/4*Законод!$J$16,IF(B749="Лікар-терапевт",S760*Законод!$C$9/4*Законод!$J$16,0)))</f>
        <v>0</v>
      </c>
      <c r="AP760" s="189">
        <f>IF(B749="Лікар загальної практики - сімейний лікар",S760*Законод!$C$9/4*Законод!$J$16,IF(B749="Лікар-педіатр",S760*Законод!$C$9/4*Законод!$J$16,IF(B749="Лікар-терапевт",S760*Законод!$C$9/4*Законод!$J$16,0)))</f>
        <v>0</v>
      </c>
      <c r="AQ760" s="189">
        <f>IF(B749="Лікар загальної практики - сімейний лікар",AG760*Законод!$C$9/4*Законод!$J$16,IF(B749="Лікар-педіатр",AG760*Законод!$C$9/4*Законод!$J$16,IF(B749="Лікар-терапевт",AG760*Законод!$C$9/4*Законод!$J$16,0)))</f>
        <v>0</v>
      </c>
      <c r="AR760" s="190">
        <f t="shared" ref="AR760" si="139">SUM(AN760:AQ760)</f>
        <v>0</v>
      </c>
    </row>
    <row r="761" spans="1:44" s="220" customFormat="1" ht="23.45" hidden="1" customHeight="1" thickBot="1" x14ac:dyDescent="0.3">
      <c r="A761" s="216"/>
      <c r="B761" s="217"/>
      <c r="C761" s="217"/>
      <c r="D761" s="217"/>
      <c r="E761" s="217"/>
      <c r="F761" s="218"/>
      <c r="G761" s="219"/>
      <c r="H761" s="219"/>
      <c r="L761" s="221"/>
      <c r="S761" s="221"/>
      <c r="Z761" s="221"/>
      <c r="AG761" s="221"/>
      <c r="AM761" s="222"/>
      <c r="AR761" s="223"/>
    </row>
    <row r="762" spans="1:44" s="164" customFormat="1" ht="24.6" hidden="1" customHeight="1" x14ac:dyDescent="0.3">
      <c r="A762" s="167">
        <f>A749+1</f>
        <v>57</v>
      </c>
      <c r="B762" s="763"/>
      <c r="C762" s="764"/>
      <c r="D762" s="765"/>
      <c r="E762" s="765"/>
      <c r="F762" s="207" t="s">
        <v>422</v>
      </c>
      <c r="G762" s="169">
        <f>IF($B$762="Лікар-педіатр",G765*L762,IF($B$762="Лікар-терапевт","х",IF($B$762="Лікар загальної практики - сімейний лікар",G765*L762,0)))</f>
        <v>0</v>
      </c>
      <c r="H762" s="169">
        <f>IF($B$762="Лікар-педіатр",H765*L762,IF($B$762="Лікар-терапевт","х",IF($B$762="Лікар загальної практики - сімейний лікар",H765*L762,0)))</f>
        <v>0</v>
      </c>
      <c r="I762" s="169">
        <f>IF($B$762="Лікар-педіатр","x",IF($B$762="Лікар-терапевт",I765*L762,IF($B$762="Лікар загальної практики - сімейний лікар",I765*L762,0)))</f>
        <v>0</v>
      </c>
      <c r="J762" s="169">
        <f>IF($B$762="Лікар-педіатр","x",IF($B$762="Лікар-терапевт",J765*L762,IF($B$762="Лікар загальної практики - сімейний лікар",J765*L762,0)))</f>
        <v>0</v>
      </c>
      <c r="K762" s="169">
        <f>IF($B$762="Лікар-педіатр","x",IF($B$762="Лікар-терапевт",K765*L762,IF($B$762="Лікар загальної практики - сімейний лікар",K765*L762,0)))</f>
        <v>0</v>
      </c>
      <c r="L762" s="542"/>
      <c r="M762" s="767"/>
      <c r="N762" s="169">
        <f>IF($B$762="Лікар-педіатр",N765*S762,IF($B$762="Лікар-терапевт","х",IF($B$762="Лікар загальної практики - сімейний лікар",N765*S762,0)))</f>
        <v>0</v>
      </c>
      <c r="O762" s="169">
        <f>IF($B$762="Лікар-педіатр",O765*S762,IF($B$762="Лікар-терапевт","х",IF($B$762="Лікар загальної практики - сімейний лікар",O765*S762,0)))</f>
        <v>0</v>
      </c>
      <c r="P762" s="169">
        <f>IF($B$762="Лікар-педіатр","x",IF($B$762="Лікар-терапевт",P765*S762,IF($B$762="Лікар загальної практики - сімейний лікар",P765*S762,0)))</f>
        <v>0</v>
      </c>
      <c r="Q762" s="169">
        <f>IF($B$762="Лікар-педіатр","x",IF($B$762="Лікар-терапевт",Q765*S762,IF($B$762="Лікар загальної практики - сімейний лікар",Q765*S762,0)))</f>
        <v>0</v>
      </c>
      <c r="R762" s="169">
        <f>IF($B$762="Лікар-педіатр","x",IF($B$762="Лікар-терапевт",R765*S762,IF($B$762="Лікар загальної практики - сімейний лікар",R765*S762,0)))</f>
        <v>0</v>
      </c>
      <c r="S762" s="542"/>
      <c r="T762" s="767"/>
      <c r="U762" s="169">
        <f>IF($B$762="Лікар-педіатр",U765*Z762,IF($B$762="Лікар-терапевт","х",IF($B$762="Лікар загальної практики - сімейний лікар",U765*Z762,0)))</f>
        <v>0</v>
      </c>
      <c r="V762" s="169">
        <f>IF($B$762="Лікар-педіатр",V765*Z762,IF($B$762="Лікар-терапевт","х",IF($B$762="Лікар загальної практики - сімейний лікар",V765*Z762,0)))</f>
        <v>0</v>
      </c>
      <c r="W762" s="169">
        <f>IF($B$762="Лікар-педіатр","x",IF($B$762="Лікар-терапевт",W765*Z762,IF($B$762="Лікар загальної практики - сімейний лікар",W765*Z762,0)))</f>
        <v>0</v>
      </c>
      <c r="X762" s="169">
        <f>IF($B$762="Лікар-педіатр","x",IF($B$762="Лікар-терапевт",X765*Z762,IF($B$762="Лікар загальної практики - сімейний лікар",X765*Z762,0)))</f>
        <v>0</v>
      </c>
      <c r="Y762" s="169">
        <f>IF($B$762="Лікар-педіатр","x",IF($B$762="Лікар-терапевт",Y765*Z762,IF($B$762="Лікар загальної практики - сімейний лікар",Y765*Z762,0)))</f>
        <v>0</v>
      </c>
      <c r="Z762" s="542"/>
      <c r="AA762" s="767"/>
      <c r="AB762" s="169">
        <f>IF($B$762="Лікар-педіатр",AB765*AG762,IF($B$762="Лікар-терапевт","х",IF($B$762="Лікар загальної практики - сімейний лікар",AB765*AG762,0)))</f>
        <v>0</v>
      </c>
      <c r="AC762" s="169">
        <f>IF($B$762="Лікар-педіатр",AC765*AG762,IF($B$762="Лікар-терапевт","х",IF($B$762="Лікар загальної практики - сімейний лікар",AC765*AG762,0)))</f>
        <v>0</v>
      </c>
      <c r="AD762" s="169">
        <f>IF($B$762="Лікар-педіатр","x",IF($B$762="Лікар-терапевт",AD765*AG762,IF($B$762="Лікар загальної практики - сімейний лікар",AD765*AG762,0)))</f>
        <v>0</v>
      </c>
      <c r="AE762" s="169">
        <f>IF($B$762="Лікар-педіатр","x",IF($B$762="Лікар-терапевт",AE765*AG762,IF($B$762="Лікар загальної практики - сімейний лікар",AE765*AG762,0)))</f>
        <v>0</v>
      </c>
      <c r="AF762" s="169">
        <f>IF($B$762="Лікар-педіатр","x",IF($B$762="Лікар-терапевт",AF765*AG762,IF($B$762="Лікар загальної практики - сімейний лікар",AF765*AG762,0)))</f>
        <v>0</v>
      </c>
      <c r="AG762" s="542"/>
      <c r="AH762" s="767"/>
      <c r="AI762" s="525">
        <f>A762</f>
        <v>57</v>
      </c>
      <c r="AJ762" s="770">
        <f>B762</f>
        <v>0</v>
      </c>
      <c r="AK762" s="773">
        <f>C762</f>
        <v>0</v>
      </c>
      <c r="AL762" s="773">
        <f>D762</f>
        <v>0</v>
      </c>
      <c r="AM762" s="760" t="s">
        <v>568</v>
      </c>
      <c r="AN762" s="778">
        <f>SUM(AN767:AN773)</f>
        <v>0</v>
      </c>
      <c r="AO762" s="778">
        <f>SUM(AO767:AO773)</f>
        <v>0</v>
      </c>
      <c r="AP762" s="778">
        <f>SUM(AP767:AP773)</f>
        <v>0</v>
      </c>
      <c r="AQ762" s="778">
        <f>SUM(AQ767:AQ773)</f>
        <v>0</v>
      </c>
      <c r="AR762" s="781">
        <f>SUM(AN762:AQ766)</f>
        <v>0</v>
      </c>
    </row>
    <row r="763" spans="1:44" s="52" customFormat="1" ht="28.15" hidden="1" customHeight="1" x14ac:dyDescent="0.25">
      <c r="A763" s="170"/>
      <c r="B763" s="763"/>
      <c r="C763" s="764"/>
      <c r="D763" s="765"/>
      <c r="E763" s="765"/>
      <c r="F763" s="207" t="s">
        <v>423</v>
      </c>
      <c r="G763" s="169">
        <f>IF($B$762="Лікар-педіатр",G765*L763,IF($B$762="Лікар-терапевт","х",IF($B$762="Лікар загальної практики - сімейний лікар",G765*L763,0)))</f>
        <v>0</v>
      </c>
      <c r="H763" s="169">
        <f>IF($B$762="Лікар-педіатр",H765*L763,IF($B$762="Лікар-терапевт","х",IF($B$762="Лікар загальної практики - сімейний лікар",H765*L763,0)))</f>
        <v>0</v>
      </c>
      <c r="I763" s="169">
        <f>IF($B$762="Лікар-педіатр","x",IF($B$762="Лікар-терапевт",I765*L763,IF($B$762="Лікар загальної практики - сімейний лікар",I765*L763,0)))</f>
        <v>0</v>
      </c>
      <c r="J763" s="169">
        <f>IF($B$762="Лікар-педіатр","x",IF($B$762="Лікар-терапевт",J765*L763,IF($B$762="Лікар загальної практики - сімейний лікар",J765*L763,0)))</f>
        <v>0</v>
      </c>
      <c r="K763" s="169">
        <f>IF($B$762="Лікар-педіатр","x",IF($B$762="Лікар-терапевт",K765*L763,IF($B$762="Лікар загальної практики - сімейний лікар",K765*L763,0)))</f>
        <v>0</v>
      </c>
      <c r="L763" s="542"/>
      <c r="M763" s="767"/>
      <c r="N763" s="169">
        <f>IF($B$762="Лікар-педіатр",N765*S763,IF($B$762="Лікар-терапевт","х",IF($B$762="Лікар загальної практики - сімейний лікар",N765*S763,0)))</f>
        <v>0</v>
      </c>
      <c r="O763" s="169">
        <f>IF($B$762="Лікар-педіатр",O765*S763,IF($B$762="Лікар-терапевт","х",IF($B$762="Лікар загальної практики - сімейний лікар",O765*S763,0)))</f>
        <v>0</v>
      </c>
      <c r="P763" s="169">
        <f>IF($B$762="Лікар-педіатр","x",IF($B$762="Лікар-терапевт",P765*S763,IF($B$762="Лікар загальної практики - сімейний лікар",P765*S763,0)))</f>
        <v>0</v>
      </c>
      <c r="Q763" s="169">
        <f>IF($B$762="Лікар-педіатр","x",IF($B$762="Лікар-терапевт",Q765*S763,IF($B$762="Лікар загальної практики - сімейний лікар",Q765*S763,0)))</f>
        <v>0</v>
      </c>
      <c r="R763" s="169">
        <f>IF($B$762="Лікар-педіатр","x",IF($B$762="Лікар-терапевт",R765*S763,IF($B$762="Лікар загальної практики - сімейний лікар",R765*S763,0)))</f>
        <v>0</v>
      </c>
      <c r="S763" s="542"/>
      <c r="T763" s="767"/>
      <c r="U763" s="169">
        <f>IF($B$762="Лікар-педіатр",U765*Z763,IF($B$762="Лікар-терапевт","х",IF($B$762="Лікар загальної практики - сімейний лікар",U765*Z763,0)))</f>
        <v>0</v>
      </c>
      <c r="V763" s="169">
        <f>IF($B$762="Лікар-педіатр",V765*Z763,IF($B$762="Лікар-терапевт","х",IF($B$762="Лікар загальної практики - сімейний лікар",V765*Z763,0)))</f>
        <v>0</v>
      </c>
      <c r="W763" s="169">
        <f>IF($B$762="Лікар-педіатр","x",IF($B$762="Лікар-терапевт",W765*Z763,IF($B$762="Лікар загальної практики - сімейний лікар",W765*Z763,0)))</f>
        <v>0</v>
      </c>
      <c r="X763" s="169">
        <f>IF($B$762="Лікар-педіатр","x",IF($B$762="Лікар-терапевт",X765*Z763,IF($B$762="Лікар загальної практики - сімейний лікар",X765*Z763,0)))</f>
        <v>0</v>
      </c>
      <c r="Y763" s="169">
        <f>IF($B$762="Лікар-педіатр","x",IF($B$762="Лікар-терапевт",Y765*Z763,IF($B$762="Лікар загальної практики - сімейний лікар",Y765*Z763,0)))</f>
        <v>0</v>
      </c>
      <c r="Z763" s="542"/>
      <c r="AA763" s="767"/>
      <c r="AB763" s="169">
        <f>IF($B$762="Лікар-педіатр",AB765*AG763,IF($B$762="Лікар-терапевт","х",IF($B$762="Лікар загальної практики - сімейний лікар",AB765*AG763,0)))</f>
        <v>0</v>
      </c>
      <c r="AC763" s="169">
        <f>IF($B$762="Лікар-педіатр",AC765*AG763,IF($B$762="Лікар-терапевт","х",IF($B$762="Лікар загальної практики - сімейний лікар",AC765*AG763,0)))</f>
        <v>0</v>
      </c>
      <c r="AD763" s="169">
        <f>IF($B$762="Лікар-педіатр","x",IF($B$762="Лікар-терапевт",AD765*AG763,IF($B$762="Лікар загальної практики - сімейний лікар",AD765*AG763,0)))</f>
        <v>0</v>
      </c>
      <c r="AE763" s="169">
        <f>IF($B$762="Лікар-педіатр","x",IF($B$762="Лікар-терапевт",AE765*AG763,IF($B$762="Лікар загальної практики - сімейний лікар",AE765*AG763,0)))</f>
        <v>0</v>
      </c>
      <c r="AF763" s="169">
        <f>IF($B$762="Лікар-педіатр","x",IF($B$762="Лікар-терапевт",AF765*AG763,IF($B$762="Лікар загальної практики - сімейний лікар",AF765*AG763,0)))</f>
        <v>0</v>
      </c>
      <c r="AG763" s="542"/>
      <c r="AH763" s="767"/>
      <c r="AI763" s="171"/>
      <c r="AJ763" s="771"/>
      <c r="AK763" s="774"/>
      <c r="AL763" s="774"/>
      <c r="AM763" s="761"/>
      <c r="AN763" s="779"/>
      <c r="AO763" s="779"/>
      <c r="AP763" s="779"/>
      <c r="AQ763" s="779"/>
      <c r="AR763" s="782"/>
    </row>
    <row r="764" spans="1:44" s="92" customFormat="1" ht="31.15" hidden="1" customHeight="1" x14ac:dyDescent="0.25">
      <c r="A764" s="213"/>
      <c r="B764" s="763"/>
      <c r="C764" s="764"/>
      <c r="D764" s="765"/>
      <c r="E764" s="765"/>
      <c r="F764" s="214" t="s">
        <v>424</v>
      </c>
      <c r="G764" s="172">
        <f>IF(B762="Лікар загальної практики - сімейний лікар"," ",IF(B762="Лікар-педіатр"," ",IF(B762="Лікар-терапевт","х",0)))</f>
        <v>0</v>
      </c>
      <c r="H764" s="172">
        <f>IF(B762="Лікар загальної практики - сімейний лікар"," ",IF(B762="Лікар-педіатр"," ",IF(B762="Лікар-терапевт","х",0)))</f>
        <v>0</v>
      </c>
      <c r="I764" s="172">
        <f>IF(B762="Лікар загальної практики - сімейний лікар"," ",IF(B762="Лікар-педіатр","х",IF(B762="Лікар-терапевт"," ",0)))</f>
        <v>0</v>
      </c>
      <c r="J764" s="172">
        <f>IF(B762="Лікар загальної практики - сімейний лікар"," ",IF(B762="Лікар-педіатр","х",IF(B762="Лікар-терапевт"," ",0)))</f>
        <v>0</v>
      </c>
      <c r="K764" s="172">
        <f>IF(B762="Лікар загальної практики - сімейний лікар"," ",IF(B762="Лікар-педіатр","х",IF(B762="Лікар-терапевт"," ",0)))</f>
        <v>0</v>
      </c>
      <c r="L764" s="173">
        <f>SUM(G764:K764)</f>
        <v>0</v>
      </c>
      <c r="M764" s="767"/>
      <c r="N764" s="172">
        <f>IF(B762="Лікар загальної практики - сімейний лікар"," ",IF(B762="Лікар-педіатр"," ",IF(B762="Лікар-терапевт","х",0)))</f>
        <v>0</v>
      </c>
      <c r="O764" s="172">
        <f>IF(B762="Лікар загальної практики - сімейний лікар"," ",IF(B762="Лікар-педіатр"," ",IF(B762="Лікар-терапевт","х",0)))</f>
        <v>0</v>
      </c>
      <c r="P764" s="172">
        <f>IF(B762="Лікар загальної практики - сімейний лікар"," ",IF(B762="Лікар-педіатр","х",IF(B762="Лікар-терапевт"," ",0)))</f>
        <v>0</v>
      </c>
      <c r="Q764" s="172">
        <f>IF(B762="Лікар загальної практики - сімейний лікар"," ",IF(B762="Лікар-педіатр","х",IF(B762="Лікар-терапевт"," ",0)))</f>
        <v>0</v>
      </c>
      <c r="R764" s="172">
        <f>IF(B762="Лікар загальної практики - сімейний лікар"," ",IF(B762="Лікар-педіатр","х",IF(B762="Лікар-терапевт"," ",0)))</f>
        <v>0</v>
      </c>
      <c r="S764" s="173">
        <f>SUM(N764:R764)</f>
        <v>0</v>
      </c>
      <c r="T764" s="767"/>
      <c r="U764" s="172">
        <f>IF(B762="Лікар загальної практики - сімейний лікар"," ",IF(B762="Лікар-педіатр"," ",IF(B762="Лікар-терапевт","х",0)))</f>
        <v>0</v>
      </c>
      <c r="V764" s="172">
        <f>IF(B762="Лікар загальної практики - сімейний лікар"," ",IF(B762="Лікар-педіатр"," ",IF(B762="Лікар-терапевт","х",0)))</f>
        <v>0</v>
      </c>
      <c r="W764" s="172">
        <f>IF(B762="Лікар загальної практики - сімейний лікар"," ",IF(B762="Лікар-педіатр","х",IF(B762="Лікар-терапевт"," ",0)))</f>
        <v>0</v>
      </c>
      <c r="X764" s="172">
        <f>IF(B762="Лікар загальної практики - сімейний лікар"," ",IF(B762="Лікар-педіатр","х",IF(B762="Лікар-терапевт"," ",0)))</f>
        <v>0</v>
      </c>
      <c r="Y764" s="172">
        <f>IF(B762="Лікар загальної практики - сімейний лікар"," ",IF(B762="Лікар-педіатр","х",IF(B762="Лікар-терапевт"," ",0)))</f>
        <v>0</v>
      </c>
      <c r="Z764" s="173">
        <f>SUM(U764:Y764)</f>
        <v>0</v>
      </c>
      <c r="AA764" s="767"/>
      <c r="AB764" s="172">
        <f>IF(B762="Лікар загальної практики - сімейний лікар"," ",IF(B762="Лікар-педіатр"," ",IF(B762="Лікар-терапевт","х",0)))</f>
        <v>0</v>
      </c>
      <c r="AC764" s="172">
        <f>IF(B762="Лікар загальної практики - сімейний лікар"," ",IF(B762="Лікар-педіатр"," ",IF(B762="Лікар-терапевт","х",0)))</f>
        <v>0</v>
      </c>
      <c r="AD764" s="172">
        <f>IF(B762="Лікар загальної практики - сімейний лікар"," ",IF(B762="Лікар-педіатр","х",IF(B762="Лікар-терапевт"," ",0)))</f>
        <v>0</v>
      </c>
      <c r="AE764" s="172">
        <f>IF(B762="Лікар загальної практики - сімейний лікар"," ",IF(B762="Лікар-педіатр","х",IF(B762="Лікар-терапевт"," ",0)))</f>
        <v>0</v>
      </c>
      <c r="AF764" s="172">
        <f>IF(B762="Лікар загальної практики - сімейний лікар"," ",IF(B762="Лікар-педіатр","х",IF(B762="Лікар-терапевт"," ",0)))</f>
        <v>0</v>
      </c>
      <c r="AG764" s="173">
        <f>SUM(AB764:AF764)</f>
        <v>0</v>
      </c>
      <c r="AH764" s="767"/>
      <c r="AI764" s="215"/>
      <c r="AJ764" s="771"/>
      <c r="AK764" s="774"/>
      <c r="AL764" s="774"/>
      <c r="AM764" s="761"/>
      <c r="AN764" s="779"/>
      <c r="AO764" s="779"/>
      <c r="AP764" s="779"/>
      <c r="AQ764" s="779"/>
      <c r="AR764" s="782"/>
    </row>
    <row r="765" spans="1:44" s="52" customFormat="1" ht="31.9" hidden="1" customHeight="1" thickBot="1" x14ac:dyDescent="0.3">
      <c r="A765" s="170"/>
      <c r="B765" s="763"/>
      <c r="C765" s="764"/>
      <c r="D765" s="765"/>
      <c r="E765" s="765"/>
      <c r="F765" s="209" t="s">
        <v>161</v>
      </c>
      <c r="G765" s="176">
        <f>IF($B$762="Лікар-педіатр",G764/L764,IF($B$762="Лікар-терапевт","х",IF($B$762="Лікар загальної практики - сімейний лікар",G764/L764,0)))</f>
        <v>0</v>
      </c>
      <c r="H765" s="176">
        <f>IF($B$762="Лікар-педіатр",H764/L764,IF($B$762="Лікар-терапевт","х",IF($B$762="Лікар загальної практики - сімейний лікар",H764/L764,0)))</f>
        <v>0</v>
      </c>
      <c r="I765" s="176">
        <f>IF($B$762="Лікар-педіатр","x",IF($B$762="Лікар-терапевт",I764/L764,IF($B$762="Лікар загальної практики - сімейний лікар",I764/L764,0)))</f>
        <v>0</v>
      </c>
      <c r="J765" s="176">
        <f>IF($B$762="Лікар-педіатр","x",IF($B$762="Лікар-терапевт",J764/L764,IF($B$762="Лікар загальної практики - сімейний лікар",J764/L764,0)))</f>
        <v>0</v>
      </c>
      <c r="K765" s="176">
        <f>IF($B$762="Лікар-педіатр","x",IF($B$762="Лікар-терапевт",K764/L764,IF($B$762="Лікар загальної практики - сімейний лікар",K764/L764,0)))</f>
        <v>0</v>
      </c>
      <c r="L765" s="176">
        <f>SUM(G765:K765)</f>
        <v>0</v>
      </c>
      <c r="M765" s="767"/>
      <c r="N765" s="176">
        <f>IF($B$762="Лікар-педіатр",N764/S764,IF($B$762="Лікар-терапевт","х",IF($B$762="Лікар загальної практики - сімейний лікар",N764/S764,0)))</f>
        <v>0</v>
      </c>
      <c r="O765" s="176">
        <f>IF($B$762="Лікар-педіатр",O764/S764,IF($B$762="Лікар-терапевт","х",IF($B$762="Лікар загальної практики - сімейний лікар",O764/S764,0)))</f>
        <v>0</v>
      </c>
      <c r="P765" s="176">
        <f>IF($B$762="Лікар-педіатр","x",IF($B$762="Лікар-терапевт",P764/S764,IF($B$762="Лікар загальної практики - сімейний лікар",P764/S764,0)))</f>
        <v>0</v>
      </c>
      <c r="Q765" s="176">
        <f>IF($B$762="Лікар-педіатр","x",IF($B$762="Лікар-терапевт",Q764/S764,IF($B$762="Лікар загальної практики - сімейний лікар",Q764/S764,0)))</f>
        <v>0</v>
      </c>
      <c r="R765" s="176">
        <f>IF($B$762="Лікар-педіатр","x",IF($B$762="Лікар-терапевт",R764/S764,IF($B$762="Лікар загальної практики - сімейний лікар",R764/S764,0)))</f>
        <v>0</v>
      </c>
      <c r="S765" s="176">
        <f>SUM(N765:R765)</f>
        <v>0</v>
      </c>
      <c r="T765" s="767"/>
      <c r="U765" s="176">
        <f>IF($B$762="Лікар-педіатр",U764/Z764,IF($B$762="Лікар-терапевт","х",IF($B$762="Лікар загальної практики - сімейний лікар",U764/Z764,0)))</f>
        <v>0</v>
      </c>
      <c r="V765" s="176">
        <f>IF($B$762="Лікар-педіатр",V764/Z764,IF($B$762="Лікар-терапевт","х",IF($B$762="Лікар загальної практики - сімейний лікар",V764/Z764,0)))</f>
        <v>0</v>
      </c>
      <c r="W765" s="176">
        <f>IF($B$762="Лікар-педіатр","x",IF($B$762="Лікар-терапевт",W764/Z764,IF($B$762="Лікар загальної практики - сімейний лікар",W764/Z764,0)))</f>
        <v>0</v>
      </c>
      <c r="X765" s="176">
        <f>IF($B$762="Лікар-педіатр","x",IF($B$762="Лікар-терапевт",X764/Z764,IF($B$762="Лікар загальної практики - сімейний лікар",X764/Z764,0)))</f>
        <v>0</v>
      </c>
      <c r="Y765" s="176">
        <f>IF($B$762="Лікар-педіатр","x",IF($B$762="Лікар-терапевт",Y764/Z764,IF($B$762="Лікар загальної практики - сімейний лікар",Y764/Z764,0)))</f>
        <v>0</v>
      </c>
      <c r="Z765" s="176">
        <f>SUM(U765:Y765)</f>
        <v>0</v>
      </c>
      <c r="AA765" s="767"/>
      <c r="AB765" s="176">
        <f>IF($B$762="Лікар-педіатр",AB764/AG764,IF($B$762="Лікар-терапевт","х",IF($B$762="Лікар загальної практики - сімейний лікар",AB764/AG764,0)))</f>
        <v>0</v>
      </c>
      <c r="AC765" s="176">
        <f>IF($B$762="Лікар-педіатр",AC764/AG764,IF($B$762="Лікар-терапевт","х",IF($B$762="Лікар загальної практики - сімейний лікар",AC764/AG764,0)))</f>
        <v>0</v>
      </c>
      <c r="AD765" s="176">
        <f>IF($B$762="Лікар-педіатр","x",IF($B$762="Лікар-терапевт",AD764/AG764,IF($B$762="Лікар загальної практики - сімейний лікар",AD764/AG764,0)))</f>
        <v>0</v>
      </c>
      <c r="AE765" s="176">
        <f>IF($B$762="Лікар-педіатр","x",IF($B$762="Лікар-терапевт",AE764/AG764,IF($B$762="Лікар загальної практики - сімейний лікар",AE764/AG764,0)))</f>
        <v>0</v>
      </c>
      <c r="AF765" s="176">
        <f>IF($B$762="Лікар-педіатр","x",IF($B$762="Лікар-терапевт",AF764/AG764,IF($B$762="Лікар загальної практики - сімейний лікар",AF764/AG764,0)))</f>
        <v>0</v>
      </c>
      <c r="AG765" s="176">
        <f>SUM(AB765:AF765)</f>
        <v>0</v>
      </c>
      <c r="AH765" s="767"/>
      <c r="AI765" s="174"/>
      <c r="AJ765" s="771"/>
      <c r="AK765" s="774"/>
      <c r="AL765" s="774"/>
      <c r="AM765" s="761"/>
      <c r="AN765" s="779"/>
      <c r="AO765" s="779"/>
      <c r="AP765" s="779"/>
      <c r="AQ765" s="779"/>
      <c r="AR765" s="782"/>
    </row>
    <row r="766" spans="1:44" s="52" customFormat="1" ht="45" hidden="1" customHeight="1" thickBot="1" x14ac:dyDescent="0.3">
      <c r="A766" s="170"/>
      <c r="B766" s="763"/>
      <c r="C766" s="764"/>
      <c r="D766" s="765"/>
      <c r="E766" s="766"/>
      <c r="F766" s="177" t="s">
        <v>425</v>
      </c>
      <c r="G766" s="178">
        <f>IF($B$762="Лікар загальної практики - сімейний лікар",AVERAGE(G762:G764),IF($B$762="Лікар-педіатр",AVERAGE(G762:G764),IF($B$762="Лікар-терапевт","х",0)))</f>
        <v>0</v>
      </c>
      <c r="H766" s="178">
        <f>IF($B$762="Лікар загальної практики - сімейний лікар",AVERAGE(H762:H764),IF($B$762="Лікар-педіатр",AVERAGE(H762:H764),IF($B$762="Лікар-терапевт","х",0)))</f>
        <v>0</v>
      </c>
      <c r="I766" s="178">
        <f>IF($B$762="Лікар загальної практики - сімейний лікар",AVERAGE(I762:I764),IF($B$762="Лікар-педіатр","x",IF($B$762="Лікар-терапевт",AVERAGE(I762:I764),0)))</f>
        <v>0</v>
      </c>
      <c r="J766" s="178">
        <f>IF($B$762="Лікар загальної практики - сімейний лікар",AVERAGE(J762:J764),IF($B$762="Лікар-педіатр","x",IF($B$762="Лікар-терапевт",AVERAGE(J762:J764),0)))</f>
        <v>0</v>
      </c>
      <c r="K766" s="178">
        <f>IF($B$762="Лікар загальної практики - сімейний лікар",AVERAGE(K762:K764),IF($B$762="Лікар-педіатр","x",IF($B$762="Лікар-терапевт",AVERAGE(K762:K764),0)))</f>
        <v>0</v>
      </c>
      <c r="L766" s="179">
        <f>SUM(G766:K766)</f>
        <v>0</v>
      </c>
      <c r="M766" s="768"/>
      <c r="N766" s="178">
        <f>IF($B$762="Лікар загальної практики - сімейний лікар",AVERAGE(N762:N764),IF($B$762="Лікар-педіатр",AVERAGE(N762:N764),IF($B$762="Лікар-терапевт","х",0)))</f>
        <v>0</v>
      </c>
      <c r="O766" s="178">
        <f>IF($B$762="Лікар загальної практики - сімейний лікар",AVERAGE(O762:O764),IF($B$762="Лікар-педіатр",AVERAGE(O762:O764),IF($B$762="Лікар-терапевт","х",0)))</f>
        <v>0</v>
      </c>
      <c r="P766" s="178">
        <f>IF($B$762="Лікар загальної практики - сімейний лікар",AVERAGE(P762:P764),IF($B$762="Лікар-педіатр","x",IF($B$762="Лікар-терапевт",AVERAGE(P762:P764),0)))</f>
        <v>0</v>
      </c>
      <c r="Q766" s="178">
        <f>IF($B$762="Лікар загальної практики - сімейний лікар",AVERAGE(Q762:Q764),IF($B$762="Лікар-педіатр","x",IF($B$762="Лікар-терапевт",AVERAGE(Q762:Q764),0)))</f>
        <v>0</v>
      </c>
      <c r="R766" s="178">
        <f>IF($B$762="Лікар загальної практики - сімейний лікар",AVERAGE(R762:R764),IF($B$762="Лікар-педіатр","x",IF($B$762="Лікар-терапевт",AVERAGE(R762:R764),0)))</f>
        <v>0</v>
      </c>
      <c r="S766" s="179">
        <f>SUM(N766:R766)</f>
        <v>0</v>
      </c>
      <c r="T766" s="768"/>
      <c r="U766" s="178">
        <f>IF($B$762="Лікар загальної практики - сімейний лікар",AVERAGE(U762:U764),IF($B$762="Лікар-педіатр",AVERAGE(U762:U764),IF($B$762="Лікар-терапевт","х",0)))</f>
        <v>0</v>
      </c>
      <c r="V766" s="178">
        <f>IF($B$762="Лікар загальної практики - сімейний лікар",AVERAGE(V762:V764),IF($B$762="Лікар-педіатр",AVERAGE(V762:V764),IF($B$762="Лікар-терапевт","х",0)))</f>
        <v>0</v>
      </c>
      <c r="W766" s="178">
        <f>IF($B$762="Лікар загальної практики - сімейний лікар",AVERAGE(W762:W764),IF($B$762="Лікар-педіатр","x",IF($B$762="Лікар-терапевт",AVERAGE(W762:W764),0)))</f>
        <v>0</v>
      </c>
      <c r="X766" s="178">
        <f>IF($B$762="Лікар загальної практики - сімейний лікар",AVERAGE(X762:X764),IF($B$762="Лікар-педіатр","x",IF($B$762="Лікар-терапевт",AVERAGE(X762:X764),0)))</f>
        <v>0</v>
      </c>
      <c r="Y766" s="178">
        <f>IF($B$762="Лікар загальної практики - сімейний лікар",AVERAGE(Y762:Y764),IF($B$762="Лікар-педіатр","x",IF($B$762="Лікар-терапевт",AVERAGE(Y762:Y764),0)))</f>
        <v>0</v>
      </c>
      <c r="Z766" s="179">
        <f>SUM(U766:Y766)</f>
        <v>0</v>
      </c>
      <c r="AA766" s="768"/>
      <c r="AB766" s="178">
        <f>IF($B$762="Лікар загальної практики - сімейний лікар",AVERAGE(AB762:AB764),IF($B$762="Лікар-педіатр",AVERAGE(AB762:AB764),IF($B$762="Лікар-терапевт","х",0)))</f>
        <v>0</v>
      </c>
      <c r="AC766" s="178">
        <f>IF($B$762="Лікар загальної практики - сімейний лікар",AVERAGE(AC762:AC764),IF($B$762="Лікар-педіатр",AVERAGE(AC762:AC764),IF($B$762="Лікар-терапевт","х",0)))</f>
        <v>0</v>
      </c>
      <c r="AD766" s="178">
        <f>IF($B$762="Лікар загальної практики - сімейний лікар",AVERAGE(AD762:AD764),IF($B$762="Лікар-педіатр","x",IF($B$762="Лікар-терапевт",AVERAGE(AD762:AD764),0)))</f>
        <v>0</v>
      </c>
      <c r="AE766" s="178">
        <f>IF($B$762="Лікар загальної практики - сімейний лікар",AVERAGE(AE762:AE764),IF($B$762="Лікар-педіатр","x",IF($B$762="Лікар-терапевт",AVERAGE(AE762:AE764),0)))</f>
        <v>0</v>
      </c>
      <c r="AF766" s="178">
        <f>IF($B$762="Лікар загальної практики - сімейний лікар",AVERAGE(AF762:AF764),IF($B$762="Лікар-педіатр","x",IF($B$762="Лікар-терапевт",AVERAGE(AF762:AF764),0)))</f>
        <v>0</v>
      </c>
      <c r="AG766" s="179">
        <f>SUM(AB766:AF766)</f>
        <v>0</v>
      </c>
      <c r="AH766" s="769"/>
      <c r="AI766" s="174"/>
      <c r="AJ766" s="771"/>
      <c r="AK766" s="774"/>
      <c r="AL766" s="774"/>
      <c r="AM766" s="762"/>
      <c r="AN766" s="780"/>
      <c r="AO766" s="780"/>
      <c r="AP766" s="780"/>
      <c r="AQ766" s="780"/>
      <c r="AR766" s="783"/>
    </row>
    <row r="767" spans="1:44" s="52" customFormat="1" ht="40.5" hidden="1" x14ac:dyDescent="0.25">
      <c r="A767" s="170"/>
      <c r="B767" s="763"/>
      <c r="C767" s="764"/>
      <c r="D767" s="765"/>
      <c r="E767" s="765"/>
      <c r="F767" s="210" t="str">
        <f>IF(B762="Лікар-педіатр",Законод!$C$17,IF(B762="Лікар загальної практики - сімейний лікар",Законод!$C$21,IF(B762="Лікар-терапевт",Законод!$C$25,"х")))</f>
        <v>х</v>
      </c>
      <c r="G767" s="181">
        <f>IF($B$762="Лікар загальної практики - сімейний лікар",IF(L766&lt;=Законод!$C$22,G766,Законод!$C$22*'01_Доходи'!G765),IF($B$762="Лікар-педіатр",IF(L766&lt;=Законод!$C$18,G766,Законод!$C$18*'01_Доходи'!G765),IF($B$762="Лікар-терапевт","x",0)))</f>
        <v>0</v>
      </c>
      <c r="H767" s="181">
        <f>IF($B$762="Лікар загальної практики - сімейний лікар",IF(L766&lt;=Законод!$C$22,H766,Законод!$C$22*'01_Доходи'!H765),IF($B$762="Лікар-педіатр",IF(L766&lt;=Законод!$C$18,H766,Законод!$C$18*'01_Доходи'!H765),IF($B$762="Лікар-терапевт","x",0)))</f>
        <v>0</v>
      </c>
      <c r="I767" s="181">
        <f>IF($B$762="Лікар загальної практики - сімейний лікар",IF(L766&lt;=Законод!$C$22,I766,Законод!$C$22*'01_Доходи'!I765),IF($B$762="Лікар-педіатр","x",IF($B$762="Лікар-терапевт",IF(L766&lt;=Законод!$C$26,I766,Законод!$C$26*'01_Доходи'!I765),0)))</f>
        <v>0</v>
      </c>
      <c r="J767" s="181">
        <f>IF($B$762="Лікар загальної практики - сімейний лікар",IF(L766&lt;=Законод!$C$22,J766,Законод!$C$22*'01_Доходи'!J765),IF($B$762="Лікар-педіатр","x",IF($B$762="Лікар-терапевт",IF(L766&lt;=Законод!$C$26,J766,Законод!$C$26*'01_Доходи'!J765),0)))</f>
        <v>0</v>
      </c>
      <c r="K767" s="181">
        <f>IF($B$762="Лікар загальної практики - сімейний лікар",IF(L766&lt;=Законод!$C$22,K766,Законод!$C$22*'01_Доходи'!K765),IF($B$762="Лікар-педіатр","x",IF($B$762="Лікар-терапевт",IF(L766&lt;=Законод!$C$26,K766,Законод!$C$26*'01_Доходи'!K765),0)))</f>
        <v>0</v>
      </c>
      <c r="L767" s="182">
        <f>SUM(G767:K767)</f>
        <v>0</v>
      </c>
      <c r="M767" s="767"/>
      <c r="N767" s="181">
        <f>IF($B$762="Лікар загальної практики - сімейний лікар",IF(S766&lt;=Законод!$C$22,N766,Законод!$C$22*'01_Доходи'!N765),IF($B$762="Лікар-педіатр",IF(S766&lt;=Законод!$C$18,N766,Законод!$C$18*'01_Доходи'!N765),IF($B$762="Лікар-терапевт","x",0)))</f>
        <v>0</v>
      </c>
      <c r="O767" s="181">
        <f>IF($B$762="Лікар загальної практики - сімейний лікар",IF(S766&lt;=Законод!$C$22,O766,Законод!$C$22*'01_Доходи'!O765),IF($B$762="Лікар-педіатр",IF(S766&lt;=Законод!$C$18,O766,Законод!$C$18*'01_Доходи'!O765),IF($B$762="Лікар-терапевт","x",0)))</f>
        <v>0</v>
      </c>
      <c r="P767" s="181">
        <f>IF($B$762="Лікар загальної практики - сімейний лікар",IF(S766&lt;=Законод!$C$22,P766,Законод!$C$22*'01_Доходи'!P765),IF($B$762="Лікар-педіатр","x",IF($B$762="Лікар-терапевт",IF(S766&lt;=Законод!$C$26,P766,Законод!$C$26*'01_Доходи'!P765),0)))</f>
        <v>0</v>
      </c>
      <c r="Q767" s="181">
        <f>IF($B$762="Лікар загальної практики - сімейний лікар",IF(S766&lt;=Законод!$C$22,Q766,Законод!$C$22*'01_Доходи'!Q765),IF($B$762="Лікар-педіатр","x",IF($B$762="Лікар-терапевт",IF(S766&lt;=Законод!$C$26,Q766,Законод!$C$26*'01_Доходи'!Q765),0)))</f>
        <v>0</v>
      </c>
      <c r="R767" s="181">
        <f>IF($B$762="Лікар загальної практики - сімейний лікар",IF(S766&lt;=Законод!$C$22,R766,Законод!$C$22*'01_Доходи'!R765),IF($B$762="Лікар-педіатр","x",IF($B$762="Лікар-терапевт",IF(S766&lt;=Законод!$C$26,R766,Законод!$C$26*'01_Доходи'!R765),0)))</f>
        <v>0</v>
      </c>
      <c r="S767" s="182">
        <f>SUM(N767:R767)</f>
        <v>0</v>
      </c>
      <c r="T767" s="767"/>
      <c r="U767" s="181">
        <f>IF($B$762="Лікар загальної практики - сімейний лікар",IF(Z766&lt;=Законод!$C$22,U766,Законод!$C$22*'01_Доходи'!U765),IF($B$762="Лікар-педіатр",IF(Z766&lt;=Законод!$C$18,U766,Законод!$C$18*'01_Доходи'!U765),IF($B$762="Лікар-терапевт","x",0)))</f>
        <v>0</v>
      </c>
      <c r="V767" s="181">
        <f>IF($B$762="Лікар загальної практики - сімейний лікар",IF(Z766&lt;=Законод!$C$22,V766,Законод!$C$22*'01_Доходи'!V765),IF($B$762="Лікар-педіатр",IF(Z766&lt;=Законод!$C$18,V766,Законод!$C$18*'01_Доходи'!V765),IF($B$762="Лікар-терапевт","x",0)))</f>
        <v>0</v>
      </c>
      <c r="W767" s="181">
        <f>IF($B$762="Лікар загальної практики - сімейний лікар",IF(Z766&lt;=Законод!$C$22,W766,Законод!$C$22*'01_Доходи'!W765),IF($B$762="Лікар-педіатр","x",IF($B$762="Лікар-терапевт",IF(Z766&lt;=Законод!$C$26,W766,Законод!$C$26*'01_Доходи'!W765),0)))</f>
        <v>0</v>
      </c>
      <c r="X767" s="181">
        <f>IF($B$762="Лікар загальної практики - сімейний лікар",IF(Z766&lt;=Законод!$C$22,X766,Законод!$C$22*'01_Доходи'!X765),IF($B$762="Лікар-педіатр","x",IF($B$762="Лікар-терапевт",IF(Z766&lt;=Законод!$C$26,X766,Законод!$C$26*'01_Доходи'!X765),0)))</f>
        <v>0</v>
      </c>
      <c r="Y767" s="181">
        <f>IF($B$762="Лікар загальної практики - сімейний лікар",IF(Z766&lt;=Законод!$C$22,Y766,Законод!$C$22*'01_Доходи'!Y765),IF($B$762="Лікар-педіатр","x",IF($B$762="Лікар-терапевт",IF(Z766&lt;=Законод!$C$26,Y766,Законод!$C$26*'01_Доходи'!Y765),0)))</f>
        <v>0</v>
      </c>
      <c r="Z767" s="182">
        <f>SUM(U767:Y767)</f>
        <v>0</v>
      </c>
      <c r="AA767" s="767"/>
      <c r="AB767" s="181">
        <f>IF($B$762="Лікар загальної практики - сімейний лікар",IF(AG766&lt;=Законод!$C$22,AB766,Законод!$C$22*'01_Доходи'!AB765),IF($B$762="Лікар-педіатр",IF(AG766&lt;=Законод!$C$18,AB766,Законод!$C$18*'01_Доходи'!AB765),IF($B$762="Лікар-терапевт","x",0)))</f>
        <v>0</v>
      </c>
      <c r="AC767" s="181">
        <f>IF($B$762="Лікар загальної практики - сімейний лікар",IF(AG766&lt;=Законод!$C$22,AC766,Законод!$C$22*'01_Доходи'!AC765),IF($B$762="Лікар-педіатр",IF(AG766&lt;=Законод!$C$18,AC766,Законод!$C$18*'01_Доходи'!AC765),IF($B$762="Лікар-терапевт","x",0)))</f>
        <v>0</v>
      </c>
      <c r="AD767" s="181">
        <f>IF($B$762="Лікар загальної практики - сімейний лікар",IF(AG766&lt;=Законод!$C$22,AD766,Законод!$C$22*'01_Доходи'!AD765),IF($B$762="Лікар-педіатр","x",IF($B$762="Лікар-терапевт",IF(AG766&lt;=Законод!$C$26,AD766,Законод!$C$26*'01_Доходи'!AD765),0)))</f>
        <v>0</v>
      </c>
      <c r="AE767" s="181">
        <f>IF($B$762="Лікар загальної практики - сімейний лікар",IF(AG766&lt;=Законод!$C$22,AE766,Законод!$C$22*'01_Доходи'!AE765),IF($B$762="Лікар-педіатр","x",IF($B$762="Лікар-терапевт",IF(AG766&lt;=Законод!$C$26,AE766,Законод!$C$26*'01_Доходи'!AE765),0)))</f>
        <v>0</v>
      </c>
      <c r="AF767" s="181">
        <f>IF($B$762="Лікар загальної практики - сімейний лікар",IF(AG766&lt;=Законод!$C$22,AF766,Законод!$C$22*'01_Доходи'!AF765),IF($B$762="Лікар-педіатр","x",IF($B$762="Лікар-терапевт",IF(AG766&lt;=Законод!$C$26,AF766,Законод!$C$26*'01_Доходи'!AF765),0)))</f>
        <v>0</v>
      </c>
      <c r="AG767" s="182">
        <f>SUM(AB767:AF767)</f>
        <v>0</v>
      </c>
      <c r="AH767" s="767"/>
      <c r="AI767" s="174"/>
      <c r="AJ767" s="771"/>
      <c r="AK767" s="774"/>
      <c r="AL767" s="774"/>
      <c r="AM767" s="318" t="s">
        <v>186</v>
      </c>
      <c r="AN767" s="183">
        <f>IF(B762="Лікар загальної практики - сімейний лікар",G767*Законод!$C$11+'01_Доходи'!H767*Законод!$D$11+'01_Доходи'!I767*Законод!$E$11+'01_Доходи'!J767*Законод!$F$11+'01_Доходи'!K767*Законод!$G$11,IF(B762="Лікар-педіатр",G767*Законод!$C$11+'01_Доходи'!H767*Законод!$D$11,IF(B762="Лікар-терапевт",'01_Доходи'!I767*Законод!$E$11+'01_Доходи'!J767*Законод!$F$11+'01_Доходи'!K767*Законод!$G$11,0)))</f>
        <v>0</v>
      </c>
      <c r="AO767" s="183">
        <f>IF(B762="Лікар загальної практики - сімейний лікар",N767*Законод!$C$11+'01_Доходи'!O767*Законод!$D$11+'01_Доходи'!P767*Законод!$E$11+'01_Доходи'!Q767*Законод!$F$11+'01_Доходи'!R767*Законод!$G$11,IF(B762="Лікар-педіатр",N767*Законод!$C$11+'01_Доходи'!O767*Законод!$D$11,IF(B762="Лікар-терапевт",'01_Доходи'!P767*Законод!$E$11+'01_Доходи'!Q767*Законод!$F$11+'01_Доходи'!R767*Законод!$G$11,0)))</f>
        <v>0</v>
      </c>
      <c r="AP767" s="183">
        <f>IF(B762="Лікар загальної практики - сімейний лікар",U767*Законод!$C$11+'01_Доходи'!V767*Законод!$D$11+'01_Доходи'!W767*Законод!$E$11+'01_Доходи'!X767*Законод!$F$11+'01_Доходи'!Y767*Законод!$G$11,IF(B762="Лікар-педіатр",U767*Законод!$C$11+'01_Доходи'!V767*Законод!$D$11,IF(B762="Лікар-терапевт",'01_Доходи'!W767*Законод!$E$11+'01_Доходи'!X767*Законод!$F$11+'01_Доходи'!Y767*Законод!$G$11,0)))</f>
        <v>0</v>
      </c>
      <c r="AQ767" s="183">
        <f>IF(B762="Лікар загальної практики - сімейний лікар",AB767*Законод!$C$11+'01_Доходи'!AC767*Законод!$D$11+'01_Доходи'!AD767*Законод!$E$11+'01_Доходи'!AE767*Законод!$F$11+'01_Доходи'!AF767*Законод!$G$11,IF(B762="Лікар-педіатр",AB767*Законод!$C$11+'01_Доходи'!AC767*Законод!$D$11,IF(B762="Лікар-терапевт",'01_Доходи'!AD767*Законод!$E$11+'01_Доходи'!AE767*Законод!$F$11+'01_Доходи'!AF767*Законод!$G$11,0)))</f>
        <v>0</v>
      </c>
      <c r="AR767" s="184">
        <f>SUM(AN767:AQ767)</f>
        <v>0</v>
      </c>
    </row>
    <row r="768" spans="1:44" s="52" customFormat="1" ht="31.9" hidden="1" customHeight="1" x14ac:dyDescent="0.25">
      <c r="A768" s="170"/>
      <c r="B768" s="763"/>
      <c r="C768" s="764"/>
      <c r="D768" s="765"/>
      <c r="E768" s="765"/>
      <c r="F768" s="211" t="str">
        <f>IF(B762="Лікар-педіатр",Законод!$E$17,IF(B762="Лікар загальної практики - сімейний лікар",Законод!$E$21,IF(B762="Лікар-терапевт",Законод!$E$25,"х")))</f>
        <v>х</v>
      </c>
      <c r="G768" s="776" t="s">
        <v>158</v>
      </c>
      <c r="H768" s="776"/>
      <c r="I768" s="776"/>
      <c r="J768" s="776"/>
      <c r="K768" s="776"/>
      <c r="L768" s="169">
        <f>IF($B$762="Лікар загальної практики - сімейний лікар",IF(L766&lt;Законод!$C$22,0,(IF(AND(L766&gt;=Законод!$E$22,L766&lt;=Законод!$E$23),L766-Законод!$C$22,IF('01_Доходи'!L766&gt;=Законод!$F$22,Законод!$E$24,0)))),IF($B$762="Лікар-педіатр",IF(L766&lt;Законод!$C$18,0,(IF(AND(L766&gt;=Законод!$E$18,L766&lt;=Законод!$E$19),L766-Законод!$C$18,IF('01_Доходи'!L766&gt;=Законод!$F$18,Законод!$E$20,0)))),IF($B$762="Лікар-терапевт",IF(L766&lt;Законод!$C$26,0,(IF(AND(L766&gt;=Законод!$E$26,L766&lt;=Законод!$E$27),L766-Законод!$C$26,IF('01_Доходи'!L766&gt;=Законод!$F$26,Законод!$E$28,0)))),0)))</f>
        <v>0</v>
      </c>
      <c r="M768" s="767"/>
      <c r="N768" s="776" t="s">
        <v>158</v>
      </c>
      <c r="O768" s="776"/>
      <c r="P768" s="776"/>
      <c r="Q768" s="776"/>
      <c r="R768" s="776"/>
      <c r="S768" s="169">
        <f>IF($B$762="Лікар загальної практики - сімейний лікар",IF(S766&lt;Законод!$C$22,0,(IF(AND(S766&gt;=Законод!$E$22,S766&lt;=Законод!$E$23),S766-Законод!$C$22,IF('01_Доходи'!S766&gt;=Законод!$F$22,Законод!$E$24,0)))),IF($B$762="Лікар-педіатр",IF(S766&lt;Законод!$C$18,0,(IF(AND(S766&gt;=Законод!$E$18,S766&lt;=Законод!$E$19),S766-Законод!$C$18,IF('01_Доходи'!S766&gt;=Законод!$F$18,Законод!$E$20,0)))),IF($B$762="Лікар-терапевт",IF(S766&lt;Законод!$C$26,0,(IF(AND(S766&gt;=Законод!$E$26,S766&lt;=Законод!$E$27),S766-Законод!$C$26,IF('01_Доходи'!S766&gt;=Законод!$F$26,Законод!$E$28,0)))),0)))</f>
        <v>0</v>
      </c>
      <c r="T768" s="767"/>
      <c r="U768" s="776" t="s">
        <v>158</v>
      </c>
      <c r="V768" s="776"/>
      <c r="W768" s="776"/>
      <c r="X768" s="776"/>
      <c r="Y768" s="776"/>
      <c r="Z768" s="169">
        <f>IF($B$762="Лікар загальної практики - сімейний лікар",IF(Z766&lt;Законод!$C$22,0,(IF(AND(Z766&gt;=Законод!$E$22,Z766&lt;=Законод!$E$23),Z766-Законод!$C$22,IF('01_Доходи'!Z766&gt;=Законод!$F$22,Законод!$E$24,0)))),IF($B$762="Лікар-педіатр",IF(Z766&lt;Законод!$C$18,0,(IF(AND(Z766&gt;=Законод!$E$18,Z766&lt;=Законод!$E$19),Z766-Законод!$C$18,IF('01_Доходи'!Z766&gt;=Законод!$F$18,Законод!$E$20,0)))),IF($B$762="Лікар-терапевт",IF(Z766&lt;Законод!$C$26,0,(IF(AND(Z766&gt;=Законод!$E$26,Z766&lt;=Законод!$E$27),Z766-Законод!$C$26,IF('01_Доходи'!Z766&gt;=Законод!$F$26,Законод!$E$28,0)))),0)))</f>
        <v>0</v>
      </c>
      <c r="AA768" s="767"/>
      <c r="AB768" s="776" t="s">
        <v>158</v>
      </c>
      <c r="AC768" s="776"/>
      <c r="AD768" s="776"/>
      <c r="AE768" s="776"/>
      <c r="AF768" s="776"/>
      <c r="AG768" s="169">
        <f>IF($B$762="Лікар загальної практики - сімейний лікар",IF(AG766&lt;Законод!$C$22,0,(IF(AND(AG766&gt;=Законод!$E$22,AG766&lt;=Законод!$E$23),AG766-Законод!$C$22,IF('01_Доходи'!AG766&gt;=Законод!$F$22,Законод!$E$24,0)))),IF($B$762="Лікар-педіатр",IF(AG766&lt;Законод!$C$18,0,(IF(AND(AG766&gt;=Законод!$E$18,AG766&lt;=Законод!$E$19),AG766-Законод!$C$18,IF('01_Доходи'!AG766&gt;=Законод!$F$18,Законод!$E$20,0)))),IF($B$762="Лікар-терапевт",IF(AG766&lt;Законод!$C$26,0,(IF(AND(AG766&gt;=Законод!$E$26,AG766&lt;=Законод!$E$27),AG766-Законод!$C$26,IF('01_Доходи'!AG766&gt;=Законод!$F$26,Законод!$E$28,0)))),0)))</f>
        <v>0</v>
      </c>
      <c r="AH768" s="767"/>
      <c r="AI768" s="174"/>
      <c r="AJ768" s="771"/>
      <c r="AK768" s="774"/>
      <c r="AL768" s="774"/>
      <c r="AM768" s="757" t="s">
        <v>187</v>
      </c>
      <c r="AN768" s="183">
        <f>IF(B762="Лікар загальної практики - сімейний лікар",L768*Законод!$C$9/4*Законод!$E$16,IF(B762="Лікар-педіатр",L768*Законод!$C$9/4*Законод!$E$16,IF(B762="Лікар-терапевт",L768*Законод!$C$9/4*Законод!$E$16,0)))</f>
        <v>0</v>
      </c>
      <c r="AO768" s="183">
        <f>IF(B762="Лікар загальної практики - сімейний лікар",S768*Законод!$C$9/4*Законод!$E$16,IF(B762="Лікар-педіатр",S768*Законод!$C$9/4*Законод!$E$16,IF(B762="Лікар-терапевт",S768*Законод!$C$9/4*Законод!$E$16,0)))</f>
        <v>0</v>
      </c>
      <c r="AP768" s="183">
        <f>IF(B762="Лікар загальної практики - сімейний лікар",Z768*Законод!$C$9/4*Законод!$E$16,IF(B762="Лікар-педіатр",Z768*Законод!$C$9/4*Законод!$E$16,IF(B762="Лікар-терапевт",Z768*Законод!$C$9/4*Законод!$E$16,0)))</f>
        <v>0</v>
      </c>
      <c r="AQ768" s="183">
        <f>IF(B762="Лікар загальної практики - сімейний лікар",AG768*Законод!$C$9/4*Законод!$E$16,IF(B762="Лікар-педіатр",AG768*Законод!$C$9/4*Законод!$E$16,IF(B762="Лікар-терапевт",AG768*Законод!$C$9/4*Законод!$E$16,0)))</f>
        <v>0</v>
      </c>
      <c r="AR768" s="184">
        <f>SUM(AN768:AQ768)</f>
        <v>0</v>
      </c>
    </row>
    <row r="769" spans="1:44" s="52" customFormat="1" ht="31.9" hidden="1" customHeight="1" x14ac:dyDescent="0.25">
      <c r="A769" s="170"/>
      <c r="B769" s="763"/>
      <c r="C769" s="764"/>
      <c r="D769" s="765"/>
      <c r="E769" s="765"/>
      <c r="F769" s="211" t="str">
        <f>IF(B762="Лікар-педіатр",Законод!$F$17,IF(B762="Лікар загальної практики - сімейний лікар",Законод!$F$21,IF(B762="Лікар-терапевт",Законод!$F$25,"х")))</f>
        <v>х</v>
      </c>
      <c r="G769" s="776" t="s">
        <v>158</v>
      </c>
      <c r="H769" s="776"/>
      <c r="I769" s="776"/>
      <c r="J769" s="776"/>
      <c r="K769" s="776"/>
      <c r="L769" s="169">
        <f>IF($B$762="Лікар загальної практики - сімейний лікар",IF(L766&lt;Законод!$C$22,0,(IF(AND(L766&gt;=Законод!$F$22,L766&lt;=Законод!$F$23),L766-Законод!$E$23,IF('01_Доходи'!L766&gt;=Законод!$G$22,Законод!$F$24,0)))),IF($B$762="Лікар-педіатр",IF(L766&lt;Законод!$C$18,0,(IF(AND(L766&gt;=Законод!$F$18,L766&lt;=Законод!$F$19),L766-Законод!$E$19,IF('01_Доходи'!L766&gt;=Законод!$G$18,Законод!$F$20,0)))),IF($B$762="Лікар-терапевт",IF(L766&lt;Законод!$C$26,0,(IF(AND(L766&gt;=Законод!$F$26,L766&lt;=Законод!$F$27),L766-Законод!$E$27,IF('01_Доходи'!L766&gt;=Законод!$G$26,Законод!$F$28,0)))),0)))</f>
        <v>0</v>
      </c>
      <c r="M769" s="767"/>
      <c r="N769" s="776" t="s">
        <v>158</v>
      </c>
      <c r="O769" s="776"/>
      <c r="P769" s="776"/>
      <c r="Q769" s="776"/>
      <c r="R769" s="776"/>
      <c r="S769" s="169">
        <f>IF($B$762="Лікар загальної практики - сімейний лікар",IF(S766&lt;Законод!$C$22,0,(IF(AND(S766&gt;=Законод!$F$22,S766&lt;=Законод!$F$23),S766-Законод!$E$23,IF('01_Доходи'!S766&gt;=Законод!$G$22,Законод!$F$24,0)))),IF($B$762="Лікар-педіатр",IF(S766&lt;Законод!$C$18,0,(IF(AND(S766&gt;=Законод!$F$18,S766&lt;=Законод!$F$19),S766-Законод!$E$19,IF('01_Доходи'!S766&gt;=Законод!$G$18,Законод!$F$20,0)))),IF($B$762="Лікар-терапевт",IF(S766&lt;Законод!$C$26,0,(IF(AND(S766&gt;=Законод!$F$26,S766&lt;=Законод!$F$27),S766-Законод!$E$27,IF('01_Доходи'!S766&gt;=Законод!$G$26,Законод!$F$28,0)))),0)))</f>
        <v>0</v>
      </c>
      <c r="T769" s="767"/>
      <c r="U769" s="776" t="s">
        <v>158</v>
      </c>
      <c r="V769" s="776"/>
      <c r="W769" s="776"/>
      <c r="X769" s="776"/>
      <c r="Y769" s="776"/>
      <c r="Z769" s="169">
        <f>IF($B$762="Лікар загальної практики - сімейний лікар",IF(Z766&lt;Законод!$C$22,0,(IF(AND(Z766&gt;=Законод!$F$22,Z766&lt;=Законод!$F$23),Z766-Законод!$E$23,IF('01_Доходи'!Z766&gt;=Законод!$G$22,Законод!$F$24,0)))),IF($B$762="Лікар-педіатр",IF(Z766&lt;Законод!$C$18,0,(IF(AND(Z766&gt;=Законод!$F$18,Z766&lt;=Законод!$F$19),Z766-Законод!$E$19,IF('01_Доходи'!Z766&gt;=Законод!$G$18,Законод!$F$20,0)))),IF($B$762="Лікар-терапевт",IF(Z766&lt;Законод!$C$26,0,(IF(AND(Z766&gt;=Законод!$F$26,Z766&lt;=Законод!$F$27),Z766-Законод!$E$27,IF('01_Доходи'!Z766&gt;=Законод!$G$26,Законод!$F$28,0)))),0)))</f>
        <v>0</v>
      </c>
      <c r="AA769" s="767"/>
      <c r="AB769" s="776" t="s">
        <v>158</v>
      </c>
      <c r="AC769" s="776"/>
      <c r="AD769" s="776"/>
      <c r="AE769" s="776"/>
      <c r="AF769" s="776"/>
      <c r="AG769" s="169">
        <f>IF($B$762="Лікар загальної практики - сімейний лікар",IF(AG766&lt;Законод!$C$22,0,(IF(AND(AG766&gt;=Законод!$F$22,AG766&lt;=Законод!$F$23),AG766-Законод!$E$23,IF('01_Доходи'!AG766&gt;=Законод!$G$22,Законод!$F$24,0)))),IF($B$762="Лікар-педіатр",IF(AG766&lt;Законод!$C$18,0,(IF(AND(AG766&gt;=Законод!$F$18,AG766&lt;=Законод!$F$19),AG766-Законод!$E$19,IF('01_Доходи'!AG766&gt;=Законод!$G$18,Законод!$F$20,0)))),IF($B$762="Лікар-терапевт",IF(AG766&lt;Законод!$C$26,0,(IF(AND(AG766&gt;=Законод!$F$26,AG766&lt;=Законод!$F$27),AG766-Законод!$E$27,IF('01_Доходи'!AG766&gt;=Законод!$G$26,Законод!$F$28,0)))),0)))</f>
        <v>0</v>
      </c>
      <c r="AH769" s="767"/>
      <c r="AI769" s="174"/>
      <c r="AJ769" s="771"/>
      <c r="AK769" s="774"/>
      <c r="AL769" s="774"/>
      <c r="AM769" s="758"/>
      <c r="AN769" s="183">
        <f>IF(B762="Лікар загальної практики - сімейний лікар",L769*Законод!$C$9/4*Законод!$F$16,IF(B762="Лікар-педіатр",L769*Законод!$C$9/4*Законод!$F$16,IF(B762="Лікар-терапевт",L769*Законод!$C$9/4*Законод!$F$16,0)))</f>
        <v>0</v>
      </c>
      <c r="AO769" s="183">
        <f>IF(B762="Лікар загальної практики - сімейний лікар",S769*Законод!$C$9/4*Законод!$F$16,IF(B762="Лікар-педіатр",S769*Законод!$C$9/4*Законод!$F$16,IF(B762="Лікар-терапевт",S769*Законод!$C$9/4*Законод!$F$16,0)))</f>
        <v>0</v>
      </c>
      <c r="AP769" s="183">
        <f>IF(B762="Лікар загальної практики - сімейний лікар",Z769*Законод!$C$9/4*Законод!$F$16,IF(B762="Лікар-педіатр",Z769*Законод!$C$9/4*Законод!$F$16,IF(B762="Лікар-терапевт",Z769*Законод!$C$9/4*Законод!$F$16,0)))</f>
        <v>0</v>
      </c>
      <c r="AQ769" s="183">
        <f>IF(B762="Лікар загальної практики - сімейний лікар",AG769*Законод!$C$9/4*Законод!$F$16,IF(B762="Лікар-педіатр",AG769*Законод!$C$9/4*Законод!$F$16,IF(B762="Лікар-терапевт",AG769*Законод!$C$9/4*Законод!$F$16,0)))</f>
        <v>0</v>
      </c>
      <c r="AR769" s="184">
        <f>SUM(AN769:AQ769)</f>
        <v>0</v>
      </c>
    </row>
    <row r="770" spans="1:44" s="52" customFormat="1" ht="31.9" hidden="1" customHeight="1" x14ac:dyDescent="0.25">
      <c r="A770" s="170"/>
      <c r="B770" s="763"/>
      <c r="C770" s="764"/>
      <c r="D770" s="765"/>
      <c r="E770" s="765"/>
      <c r="F770" s="211" t="str">
        <f>IF(B762="Лікар-педіатр",Законод!$G$17,IF(B762="Лікар загальної практики - сімейний лікар",Законод!$G$21,IF(B762="Лікар-терапевт",Законод!$G$25,"х")))</f>
        <v>х</v>
      </c>
      <c r="G770" s="776" t="s">
        <v>158</v>
      </c>
      <c r="H770" s="776"/>
      <c r="I770" s="776"/>
      <c r="J770" s="776"/>
      <c r="K770" s="776"/>
      <c r="L770" s="169">
        <f>IF($B$762="Лікар загальної практики - сімейний лікар",IF(L766&lt;Законод!$C$22,0,(IF(AND(L766&gt;=Законод!$G$22,L766&lt;=Законод!$G$23),L766-Законод!$F$23,IF('01_Доходи'!L766&gt;=Законод!$H$22,Законод!$G$24,0)))),IF($B$762="Лікар-педіатр",IF(L766&lt;Законод!$C$18,0,(IF(AND(L766&gt;=Законод!$G$18,L766&lt;=Законод!$G$19),L766-Законод!$F$19,IF('01_Доходи'!L766&gt;=Законод!$H$18,Законод!$G$20,0)))),IF($B$762="Лікар-терапевт",IF(L766&lt;Законод!$C$26,0,(IF(AND(L766&gt;=Законод!$G$26,L766&lt;=Законод!$G$27),L766-Законод!$F$27,IF('01_Доходи'!L766&gt;=Законод!$H$26,Законод!$G$28,0)))),0)))</f>
        <v>0</v>
      </c>
      <c r="M770" s="767"/>
      <c r="N770" s="776" t="s">
        <v>158</v>
      </c>
      <c r="O770" s="776"/>
      <c r="P770" s="776"/>
      <c r="Q770" s="776"/>
      <c r="R770" s="776"/>
      <c r="S770" s="169">
        <f>IF($B$762="Лікар загальної практики - сімейний лікар",IF(S766&lt;Законод!$C$22,0,(IF(AND(S766&gt;=Законод!$G$22,S766&lt;=Законод!$G$23),S766-Законод!$F$23,IF('01_Доходи'!S766&gt;=Законод!$H$22,Законод!$G$24,0)))),IF($B$762="Лікар-педіатр",IF(S766&lt;Законод!$C$18,0,(IF(AND(S766&gt;=Законод!$G$18,S766&lt;=Законод!$G$19),S766-Законод!$F$19,IF('01_Доходи'!S766&gt;=Законод!$H$18,Законод!$G$20,0)))),IF($B$762="Лікар-терапевт",IF(S766&lt;Законод!$C$26,0,(IF(AND(S766&gt;=Законод!$G$26,S766&lt;=Законод!$G$27),S766-Законод!$F$27,IF('01_Доходи'!S766&gt;=Законод!$H$26,Законод!$G$28,0)))),0)))</f>
        <v>0</v>
      </c>
      <c r="T770" s="767"/>
      <c r="U770" s="776" t="s">
        <v>158</v>
      </c>
      <c r="V770" s="776"/>
      <c r="W770" s="776"/>
      <c r="X770" s="776"/>
      <c r="Y770" s="776"/>
      <c r="Z770" s="169">
        <f>IF($B$762="Лікар загальної практики - сімейний лікар",IF(Z766&lt;Законод!$C$22,0,(IF(AND(Z766&gt;=Законод!$G$22,Z766&lt;=Законод!$G$23),Z766-Законод!$F$23,IF('01_Доходи'!Z766&gt;=Законод!$H$22,Законод!$G$24,0)))),IF($B$762="Лікар-педіатр",IF(Z766&lt;Законод!$C$18,0,(IF(AND(Z766&gt;=Законод!$G$18,Z766&lt;=Законод!$G$19),Z766-Законод!$F$19,IF('01_Доходи'!Z766&gt;=Законод!$H$18,Законод!$G$20,0)))),IF($B$762="Лікар-терапевт",IF(Z766&lt;Законод!$C$26,0,(IF(AND(Z766&gt;=Законод!$G$26,Z766&lt;=Законод!$G$27),Z766-Законод!$F$27,IF('01_Доходи'!Z766&gt;=Законод!$H$26,Законод!$G$28,0)))),0)))</f>
        <v>0</v>
      </c>
      <c r="AA770" s="767"/>
      <c r="AB770" s="776" t="s">
        <v>158</v>
      </c>
      <c r="AC770" s="776"/>
      <c r="AD770" s="776"/>
      <c r="AE770" s="776"/>
      <c r="AF770" s="776"/>
      <c r="AG770" s="169">
        <f>IF($B$762="Лікар загальної практики - сімейний лікар",IF(AG766&lt;Законод!$C$22,0,(IF(AND(AG766&gt;=Законод!$G$22,AG766&lt;=Законод!$G$23),AG766-Законод!$F$23,IF('01_Доходи'!AG766&gt;=Законод!$H$22,Законод!$G$24,0)))),IF($B$762="Лікар-педіатр",IF(AG766&lt;Законод!$C$18,0,(IF(AND(AG766&gt;=Законод!$G$18,AG766&lt;=Законод!$G$19),AG766-Законод!$F$19,IF('01_Доходи'!AG766&gt;=Законод!$H$18,Законод!$G$20,0)))),IF($B$762="Лікар-терапевт",IF(AG766&lt;Законод!$C$26,0,(IF(AND(AG766&gt;=Законод!$G$26,AG766&lt;=Законод!$G$27),AG766-Законод!$F$27,IF('01_Доходи'!AG766&gt;=Законод!$H$26,Законод!$G$28,0)))),0)))</f>
        <v>0</v>
      </c>
      <c r="AH770" s="767"/>
      <c r="AI770" s="174"/>
      <c r="AJ770" s="771"/>
      <c r="AK770" s="774"/>
      <c r="AL770" s="774"/>
      <c r="AM770" s="758"/>
      <c r="AN770" s="183">
        <f>IF(B762="Лікар загальної практики - сімейний лікар",L770*Законод!$C$9/4*Законод!$G$16,IF(B762="Лікар-педіатр",L770*Законод!$C$9/4*Законод!$G$16,IF(B762="Лікар-терапевт",L770*Законод!$C$9/4*Законод!$G$16,0)))</f>
        <v>0</v>
      </c>
      <c r="AO770" s="183">
        <f>IF(B762="Лікар загальної практики - сімейний лікар",S770*Законод!$C$9/4*Законод!$G$16,IF(B762="Лікар-педіатр",S770*Законод!$C$9/4*Законод!$G$16,IF(B762="Лікар-терапевт",S770*Законод!$C$9/4*Законод!$G$16,0)))</f>
        <v>0</v>
      </c>
      <c r="AP770" s="183">
        <f>IF(B762="Лікар загальної практики - сімейний лікар",Z770*Законод!$C$9/4*Законод!$G$16,IF(B762="Лікар-педіатр",Z770*Законод!$C$9/4*Законод!$G$16,IF(B762="Лікар-терапевт",Z770*Законод!$C$9/4*Законод!$G$16,0)))</f>
        <v>0</v>
      </c>
      <c r="AQ770" s="183">
        <f>IF(B762="Лікар загальної практики - сімейний лікар",AG770*Законод!$C$9/4*Законод!$G$16,IF(B762="Лікар-педіатр",AG770*Законод!$C$9/4*Законод!$G$16,IF(B762="Лікар-терапевт",AG770*Законод!$C$9/4*Законод!$G$16,0)))</f>
        <v>0</v>
      </c>
      <c r="AR770" s="184">
        <f t="shared" ref="AR770" si="140">SUM(AN770:AQ770)</f>
        <v>0</v>
      </c>
    </row>
    <row r="771" spans="1:44" s="52" customFormat="1" ht="31.9" hidden="1" customHeight="1" x14ac:dyDescent="0.25">
      <c r="A771" s="170"/>
      <c r="B771" s="763"/>
      <c r="C771" s="764"/>
      <c r="D771" s="765"/>
      <c r="E771" s="765"/>
      <c r="F771" s="211" t="str">
        <f>IF(B762="Лікар-педіатр",Законод!$H$17,IF(B762="Лікар загальної практики - сімейний лікар",Законод!$H$21,IF(B762="Лікар-терапевт",Законод!$H$25,"х")))</f>
        <v>х</v>
      </c>
      <c r="G771" s="776" t="s">
        <v>158</v>
      </c>
      <c r="H771" s="776"/>
      <c r="I771" s="776"/>
      <c r="J771" s="776"/>
      <c r="K771" s="776"/>
      <c r="L771" s="169">
        <f>IF($B$762="Лікар загальної практики - сімейний лікар",IF(L766&lt;Законод!$C$22,0,(IF(AND(L766&gt;=Законод!$H$22,L766&lt;=Законод!$H$23),L766-Законод!$G$23,IF('01_Доходи'!L766&gt;=Законод!$I$22,Законод!$H$24,0)))),IF($B$762="Лікар-педіатр",IF(L766&lt;Законод!$C$18,0,(IF(AND(L766&gt;=Законод!$H$18,L766&lt;=Законод!$H$19),L766-Законод!$G$19,IF('01_Доходи'!L766&gt;=Законод!$I$18,Законод!$H$20,0)))),IF($B$762="Лікар-терапевт",IF(L766&lt;Законод!$C$26,0,(IF(AND(L766&gt;=Законод!$H$26,L766&lt;=Законод!$H$27),L766-Законод!$G$27,IF(L766&gt;=Законод!$I$26,Законод!$H$28,0)))),0)))</f>
        <v>0</v>
      </c>
      <c r="M771" s="767"/>
      <c r="N771" s="776" t="s">
        <v>158</v>
      </c>
      <c r="O771" s="776"/>
      <c r="P771" s="776"/>
      <c r="Q771" s="776"/>
      <c r="R771" s="776"/>
      <c r="S771" s="169">
        <f>IF($B$762="Лікар загальної практики - сімейний лікар",IF(S766&lt;Законод!$C$22,0,(IF(AND(S766&gt;=Законод!$H$22,S766&lt;=Законод!$H$23),S766-Законод!$G$23,IF('01_Доходи'!S766&gt;=Законод!$I$22,Законод!$H$24,0)))),IF($B$762="Лікар-педіатр",IF(S766&lt;Законод!$C$18,0,(IF(AND(S766&gt;=Законод!$H$18,S766&lt;=Законод!$H$19),S766-Законод!$G$19,IF('01_Доходи'!S766&gt;=Законод!$I$18,Законод!$H$20,0)))),IF($B$762="Лікар-терапевт",IF(S766&lt;Законод!$C$26,0,(IF(AND(S766&gt;=Законод!$H$26,S766&lt;=Законод!$H$27),S766-Законод!$G$27,IF(S766&gt;=Законод!$I$26,Законод!$H$28,0)))),0)))</f>
        <v>0</v>
      </c>
      <c r="T771" s="767"/>
      <c r="U771" s="776" t="s">
        <v>158</v>
      </c>
      <c r="V771" s="776"/>
      <c r="W771" s="776"/>
      <c r="X771" s="776"/>
      <c r="Y771" s="776"/>
      <c r="Z771" s="169">
        <f>IF($B$762="Лікар загальної практики - сімейний лікар",IF(Z766&lt;Законод!$C$22,0,(IF(AND(Z766&gt;=Законод!$H$22,Z766&lt;=Законод!$H$23),Z766-Законод!$G$23,IF('01_Доходи'!Z766&gt;=Законод!$I$22,Законод!$H$24,0)))),IF($B$762="Лікар-педіатр",IF(Z766&lt;Законод!$C$18,0,(IF(AND(Z766&gt;=Законод!$H$18,Z766&lt;=Законод!$H$19),Z766-Законод!$G$19,IF('01_Доходи'!Z766&gt;=Законод!$I$18,Законод!$H$20,0)))),IF($B$762="Лікар-терапевт",IF(Z766&lt;Законод!$C$26,0,(IF(AND(Z766&gt;=Законод!$H$26,Z766&lt;=Законод!$H$27),Z766-Законод!$G$27,IF(Z766&gt;=Законод!$I$26,Законод!$H$28,0)))),0)))</f>
        <v>0</v>
      </c>
      <c r="AA771" s="767"/>
      <c r="AB771" s="776" t="s">
        <v>158</v>
      </c>
      <c r="AC771" s="776"/>
      <c r="AD771" s="776"/>
      <c r="AE771" s="776"/>
      <c r="AF771" s="776"/>
      <c r="AG771" s="169">
        <f>IF($B$762="Лікар загальної практики - сімейний лікар",IF(AG766&lt;Законод!$C$22,0,(IF(AND(AG766&gt;=Законод!$H$22,AG766&lt;=Законод!$H$23),AG766-Законод!$G$23,IF('01_Доходи'!AG766&gt;=Законод!$I$22,Законод!$H$24,0)))),IF($B$762="Лікар-педіатр",IF(AG766&lt;Законод!$C$18,0,(IF(AND(AG766&gt;=Законод!$H$18,AG766&lt;=Законод!$H$19),AG766-Законод!$G$19,IF('01_Доходи'!AG766&gt;=Законод!$I$18,Законод!$H$20,0)))),IF($B$762="Лікар-терапевт",IF(AG766&lt;Законод!$C$26,0,(IF(AND(AG766&gt;=Законод!$H$26,AG766&lt;=Законод!$H$27),AG766-Законод!$G$27,IF(AG766&gt;=Законод!$I$26,Законод!$H$28,0)))),0)))</f>
        <v>0</v>
      </c>
      <c r="AH771" s="767"/>
      <c r="AI771" s="174"/>
      <c r="AJ771" s="771"/>
      <c r="AK771" s="774"/>
      <c r="AL771" s="774"/>
      <c r="AM771" s="758"/>
      <c r="AN771" s="183">
        <f>IF(B762="Лікар загальної практики - сімейний лікар",L771*Законод!$C$9/4*Законод!$H$16,IF(B762="Лікар-педіатр",L771*Законод!$C$9/4*Законод!$H$16,IF(B762="Лікар-терапевт",L771*Законод!$C$9/4*Законод!$H$16,0)))</f>
        <v>0</v>
      </c>
      <c r="AO771" s="183">
        <f>IF(B762="Лікар загальної практики - сімейний лікар",S771*Законод!$C$9/4*Законод!$H$16,IF(B762="Лікар-педіатр",S771*Законод!$C$9/4*Законод!$H$16,IF(B762="Лікар-терапевт",S771*Законод!$C$9/4*Законод!$H$16,0)))</f>
        <v>0</v>
      </c>
      <c r="AP771" s="183">
        <f>IF(B762="Лікар загальної практики - сімейний лікар",Z771*Законод!$C$9/4*Законод!$H$16,IF(B762="Лікар-педіатр",Z771*Законод!$C$9/4*Законод!$H$16,IF(B762="Лікар-терапевт",Z771*Законод!$C$9/4*Законод!$H$16,0)))</f>
        <v>0</v>
      </c>
      <c r="AQ771" s="183">
        <f>IF(B762="Лікар загальної практики - сімейний лікар",AG771*Законод!$C$9/4*Законод!$H$16,IF(B762="Лікар-педіатр",AG771*Законод!$C$9/4*Законод!$H$16,IF(B762="Лікар-терапевт",AG771*Законод!$C$9/4*Законод!$H$16,0)))</f>
        <v>0</v>
      </c>
      <c r="AR771" s="184">
        <f>SUM(AN771:AQ771)</f>
        <v>0</v>
      </c>
    </row>
    <row r="772" spans="1:44" s="52" customFormat="1" ht="31.9" hidden="1" customHeight="1" x14ac:dyDescent="0.25">
      <c r="A772" s="170"/>
      <c r="B772" s="763"/>
      <c r="C772" s="764"/>
      <c r="D772" s="765"/>
      <c r="E772" s="765"/>
      <c r="F772" s="211" t="str">
        <f>IF(B762="Лікар-педіатр",Законод!$I$17,IF(B762="Лікар загальної практики - сімейний лікар",Законод!$I$21,IF(B762="Лікар-терапевт",Законод!$I$25,"х")))</f>
        <v>х</v>
      </c>
      <c r="G772" s="776" t="s">
        <v>158</v>
      </c>
      <c r="H772" s="776"/>
      <c r="I772" s="776"/>
      <c r="J772" s="776"/>
      <c r="K772" s="776"/>
      <c r="L772" s="169">
        <f>IF($B$762="Лікар загальної практики - сімейний лікар",IF(L766&lt;Законод!$C$22,0,(IF(AND(L766&gt;=Законод!$I$22,L766&lt;=Законод!$I$23),L766-Законод!$H$23,IF('01_Доходи'!L766&gt;=Законод!$I$22,Законод!$I$24,0)))),IF($B$762="Лікар-педіатр",IF(L766&lt;Законод!$C$18,0,(IF(AND(L766&gt;=Законод!$I$18,L766&lt;=Законод!$I$19),L766-Законод!$H$19,IF('01_Доходи'!L766&gt;=Законод!$I$18,Законод!$H$20,0)))),IF($B$762="Лікар-терапевт",IF(L766&lt;Законод!$C$26,0,(IF(AND(L766&gt;=Законод!$I$26,L766&lt;=Законод!$I$27),L766-Законод!$H$27,IF('01_Доходи'!L766&gt;=Законод!$I$26,Законод!$H$28,0)))),0)))</f>
        <v>0</v>
      </c>
      <c r="M772" s="767"/>
      <c r="N772" s="776" t="s">
        <v>158</v>
      </c>
      <c r="O772" s="776"/>
      <c r="P772" s="776"/>
      <c r="Q772" s="776"/>
      <c r="R772" s="776"/>
      <c r="S772" s="169">
        <f>IF($B$762="Лікар загальної практики - сімейний лікар",IF(S766&lt;Законод!$C$22,0,(IF(AND(S766&gt;=Законод!$I$22,S766&lt;=Законод!$I$23),S766-Законод!$H$23,IF('01_Доходи'!S766&gt;=Законод!$I$22,Законод!$I$24,0)))),IF($B$762="Лікар-педіатр",IF(S766&lt;Законод!$C$18,0,(IF(AND(S766&gt;=Законод!$I$18,S766&lt;=Законод!$I$19),S766-Законод!$H$19,IF('01_Доходи'!S766&gt;=Законод!$I$18,Законод!$H$20,0)))),IF($B$762="Лікар-терапевт",IF(S766&lt;Законод!$C$26,0,(IF(AND(S766&gt;=Законод!$I$26,S766&lt;=Законод!$I$27),S766-Законод!$H$27,IF('01_Доходи'!S766&gt;=Законод!$I$26,Законод!$H$28,0)))),0)))</f>
        <v>0</v>
      </c>
      <c r="T772" s="767"/>
      <c r="U772" s="776" t="s">
        <v>158</v>
      </c>
      <c r="V772" s="776"/>
      <c r="W772" s="776"/>
      <c r="X772" s="776"/>
      <c r="Y772" s="776"/>
      <c r="Z772" s="169">
        <f>IF($B$762="Лікар загальної практики - сімейний лікар",IF(Z766&lt;Законод!$C$22,0,(IF(AND(Z766&gt;=Законод!$I$22,Z766&lt;=Законод!$I$23),Z766-Законод!$H$23,IF('01_Доходи'!Z766&gt;=Законод!$I$22,Законод!$I$24,0)))),IF($B$762="Лікар-педіатр",IF(Z766&lt;Законод!$C$18,0,(IF(AND(Z766&gt;=Законод!$I$18,Z766&lt;=Законод!$I$19),Z766-Законод!$H$19,IF('01_Доходи'!Z766&gt;=Законод!$I$18,Законод!$H$20,0)))),IF($B$762="Лікар-терапевт",IF(Z766&lt;Законод!$C$26,0,(IF(AND(Z766&gt;=Законод!$I$26,Z766&lt;=Законод!$I$27),Z766-Законод!$H$27,IF('01_Доходи'!Z766&gt;=Законод!$I$26,Законод!$H$28,0)))),0)))</f>
        <v>0</v>
      </c>
      <c r="AA772" s="767"/>
      <c r="AB772" s="776" t="s">
        <v>158</v>
      </c>
      <c r="AC772" s="776"/>
      <c r="AD772" s="776"/>
      <c r="AE772" s="776"/>
      <c r="AF772" s="776"/>
      <c r="AG772" s="169">
        <f>IF($B$762="Лікар загальної практики - сімейний лікар",IF(AG766&lt;Законод!$C$22,0,(IF(AND(AG766&gt;=Законод!$I$22,AG766&lt;=Законод!$I$23),AG766-Законод!$H$23,IF('01_Доходи'!AG766&gt;=Законод!$I$22,Законод!$I$24,0)))),IF($B$762="Лікар-педіатр",IF(AG766&lt;Законод!$C$18,0,(IF(AND(AG766&gt;=Законод!$I$18,AG766&lt;=Законод!$I$19),AG766-Законод!$H$19,IF('01_Доходи'!AG766&gt;=Законод!$I$18,Законод!$H$20,0)))),IF($B$762="Лікар-терапевт",IF(AG766&lt;Законод!$C$26,0,(IF(AND(AG766&gt;=Законод!$I$26,AG766&lt;=Законод!$I$27),AG766-Законод!$H$27,IF('01_Доходи'!AG766&gt;=Законод!$I$26,Законод!$H$28,0)))),0)))</f>
        <v>0</v>
      </c>
      <c r="AH772" s="767"/>
      <c r="AI772" s="174"/>
      <c r="AJ772" s="771"/>
      <c r="AK772" s="774"/>
      <c r="AL772" s="774"/>
      <c r="AM772" s="758"/>
      <c r="AN772" s="183">
        <f>IF(B762="Лікар загальної практики - сімейний лікар",L772*Законод!$C$9/4*Законод!$I$16,IF(B762="Лікар-педіатр",L772*Законод!$C$9/4*Законод!$I$16,IF(B762="Лікар-терапевт",L772*Законод!$C$9/4*Законод!$I$16,0)))</f>
        <v>0</v>
      </c>
      <c r="AO772" s="183">
        <f>IF(B762="Лікар загальної практики - сімейний лікар",S772*Законод!$C$9/4*Законод!$I$16,IF(B762="Лікар-педіатр",S772*Законод!$C$9/4*Законод!$I$16,IF(B762="Лікар-терапевт",S772*Законод!$C$9/4*Законод!$I$16,0)))</f>
        <v>0</v>
      </c>
      <c r="AP772" s="183">
        <f>IF(B762="Лікар загальної практики - сімейний лікар",Z772*Законод!$C$9/4*Законод!$I$16,IF(B762="Лікар-педіатр",Z772*Законод!$C$9/4*Законод!$I$16,IF(B762="Лікар-терапевт",Z772*Законод!$C$9/4*Законод!$I$16,0)))</f>
        <v>0</v>
      </c>
      <c r="AQ772" s="183">
        <f>IF(B762="Лікар загальної практики - сімейний лікар",AG772*Законод!$C$9/4*Законод!$I$16,IF(B762="Лікар-педіатр",AG772*Законод!$C$9/4*Законод!$I$16,IF(B762="Лікар-терапевт",AG772*Законод!$C$9/4*Законод!$I$16,0)))</f>
        <v>0</v>
      </c>
      <c r="AR772" s="184">
        <f>SUM(AN772:AQ772)</f>
        <v>0</v>
      </c>
    </row>
    <row r="773" spans="1:44" s="191" customFormat="1" ht="31.9" hidden="1" customHeight="1" thickBot="1" x14ac:dyDescent="0.3">
      <c r="A773" s="186"/>
      <c r="B773" s="763"/>
      <c r="C773" s="764"/>
      <c r="D773" s="765"/>
      <c r="E773" s="765"/>
      <c r="F773" s="212" t="str">
        <f>IF(B762="Лікар-педіатр",Законод!$J$17,IF(B762="Лікар загальної практики - сімейний лікар",Законод!$J$21,IF(B762="Лікар-терапевт",Законод!$J$25,"х")))</f>
        <v>х</v>
      </c>
      <c r="G773" s="777" t="s">
        <v>158</v>
      </c>
      <c r="H773" s="777"/>
      <c r="I773" s="777"/>
      <c r="J773" s="777"/>
      <c r="K773" s="777"/>
      <c r="L773" s="169">
        <f>IF($B$762="Лікар загальної практики - сімейний лікар",IF(L766&gt;=Законод!$J$22,'01_Доходи'!L766-('01_Доходи'!L767+'01_Доходи'!L768+'01_Доходи'!L769+'01_Доходи'!L770+'01_Доходи'!L771+'01_Доходи'!L772),0),IF($B$762="Лікар-педіатр",IF(L766&gt;=Законод!$J$18,'01_Доходи'!L766-('01_Доходи'!L767+'01_Доходи'!L768+'01_Доходи'!L769+'01_Доходи'!L770+'01_Доходи'!L771+'01_Доходи'!L772),0),IF($B$762="Лікар-терапевт",IF('01_Доходи'!L766&gt;=Законод!$J$26,L766-Законод!$I$27,0),0)))</f>
        <v>0</v>
      </c>
      <c r="M773" s="767"/>
      <c r="N773" s="777" t="s">
        <v>158</v>
      </c>
      <c r="O773" s="777"/>
      <c r="P773" s="777"/>
      <c r="Q773" s="777"/>
      <c r="R773" s="777"/>
      <c r="S773" s="169">
        <f>IF($B$762="Лікар загальної практики - сімейний лікар",IF(S766&gt;=Законод!$J$22,'01_Доходи'!S766-('01_Доходи'!S767+'01_Доходи'!S768+'01_Доходи'!S769+'01_Доходи'!S770+'01_Доходи'!S771+'01_Доходи'!S772),0),IF($B$762="Лікар-педіатр",IF(S766&gt;=Законод!$J$18,'01_Доходи'!S766-('01_Доходи'!S767+'01_Доходи'!S768+'01_Доходи'!S769+'01_Доходи'!S770+'01_Доходи'!S771+'01_Доходи'!S772),0),IF($B$762="Лікар-терапевт",IF('01_Доходи'!S766&gt;=Законод!$J$26,S766-Законод!$I$27,0),0)))</f>
        <v>0</v>
      </c>
      <c r="T773" s="767"/>
      <c r="U773" s="777" t="s">
        <v>158</v>
      </c>
      <c r="V773" s="777"/>
      <c r="W773" s="777"/>
      <c r="X773" s="777"/>
      <c r="Y773" s="777"/>
      <c r="Z773" s="169">
        <f>IF($B$762="Лікар загальної практики - сімейний лікар",IF(Z766&gt;=Законод!$J$22,'01_Доходи'!Z766-('01_Доходи'!Z767+'01_Доходи'!Z768+'01_Доходи'!Z769+'01_Доходи'!Z770+'01_Доходи'!Z771+'01_Доходи'!Z772),0),IF($B$762="Лікар-педіатр",IF(Z766&gt;=Законод!$J$18,'01_Доходи'!Z766-('01_Доходи'!Z767+'01_Доходи'!Z768+'01_Доходи'!Z769+'01_Доходи'!Z770+'01_Доходи'!Z771+'01_Доходи'!Z772),0),IF($B$762="Лікар-терапевт",IF('01_Доходи'!Z766&gt;=Законод!$J$26,Z766-Законод!$I$27,0),0)))</f>
        <v>0</v>
      </c>
      <c r="AA773" s="767"/>
      <c r="AB773" s="777" t="s">
        <v>158</v>
      </c>
      <c r="AC773" s="777"/>
      <c r="AD773" s="777"/>
      <c r="AE773" s="777"/>
      <c r="AF773" s="777"/>
      <c r="AG773" s="169">
        <f>IF($B$762="Лікар загальної практики - сімейний лікар",IF(AG766&gt;=Законод!$J$22,'01_Доходи'!AG766-('01_Доходи'!AG767+'01_Доходи'!AG768+'01_Доходи'!AG769+'01_Доходи'!AG770+'01_Доходи'!AG771+'01_Доходи'!AG772),0),IF($B$762="Лікар-педіатр",IF(AG766&gt;=Законод!$J$18,'01_Доходи'!AG766-('01_Доходи'!AG767+'01_Доходи'!AG768+'01_Доходи'!AG769+'01_Доходи'!AG770+'01_Доходи'!AG771+'01_Доходи'!AG772),0),IF($B$762="Лікар-терапевт",IF('01_Доходи'!AG766&gt;=Законод!$J$26,AG766-Законод!$I$27,0),0)))</f>
        <v>0</v>
      </c>
      <c r="AH773" s="767"/>
      <c r="AI773" s="188"/>
      <c r="AJ773" s="772"/>
      <c r="AK773" s="775"/>
      <c r="AL773" s="775"/>
      <c r="AM773" s="759"/>
      <c r="AN773" s="189">
        <f>IF(B762="Лікар загальної практики - сімейний лікар",L773*Законод!$C$9/4*Законод!$J$16,IF(B762="Лікар-педіатр",L773*Законод!$C$9/4*Законод!$J$16,IF(B762="Лікар-терапевт",L773*Законод!$C$9/4*Законод!$J$16,0)))</f>
        <v>0</v>
      </c>
      <c r="AO773" s="189">
        <f>IF(B762="Лікар загальної практики - сімейний лікар",S773*Законод!$C$9/4*Законод!$J$16,IF(B762="Лікар-педіатр",S773*Законод!$C$9/4*Законод!$J$16,IF(B762="Лікар-терапевт",S773*Законод!$C$9/4*Законод!$J$16,0)))</f>
        <v>0</v>
      </c>
      <c r="AP773" s="189">
        <f>IF(B762="Лікар загальної практики - сімейний лікар",S773*Законод!$C$9/4*Законод!$J$16,IF(B762="Лікар-педіатр",S773*Законод!$C$9/4*Законод!$J$16,IF(B762="Лікар-терапевт",S773*Законод!$C$9/4*Законод!$J$16,0)))</f>
        <v>0</v>
      </c>
      <c r="AQ773" s="189">
        <f>IF(B762="Лікар загальної практики - сімейний лікар",AG773*Законод!$C$9/4*Законод!$J$16,IF(B762="Лікар-педіатр",AG773*Законод!$C$9/4*Законод!$J$16,IF(B762="Лікар-терапевт",AG773*Законод!$C$9/4*Законод!$J$16,0)))</f>
        <v>0</v>
      </c>
      <c r="AR773" s="190">
        <f t="shared" ref="AR773" si="141">SUM(AN773:AQ773)</f>
        <v>0</v>
      </c>
    </row>
    <row r="774" spans="1:44" s="220" customFormat="1" ht="23.45" hidden="1" customHeight="1" thickBot="1" x14ac:dyDescent="0.3">
      <c r="A774" s="216"/>
      <c r="B774" s="217"/>
      <c r="C774" s="217"/>
      <c r="D774" s="217"/>
      <c r="E774" s="217"/>
      <c r="F774" s="218"/>
      <c r="G774" s="219"/>
      <c r="H774" s="219"/>
      <c r="L774" s="221"/>
      <c r="S774" s="221"/>
      <c r="Z774" s="221"/>
      <c r="AG774" s="221"/>
      <c r="AM774" s="222"/>
      <c r="AR774" s="223"/>
    </row>
    <row r="775" spans="1:44" s="164" customFormat="1" ht="24.6" hidden="1" customHeight="1" x14ac:dyDescent="0.3">
      <c r="A775" s="167">
        <f>A762+1</f>
        <v>58</v>
      </c>
      <c r="B775" s="763"/>
      <c r="C775" s="764"/>
      <c r="D775" s="765"/>
      <c r="E775" s="765"/>
      <c r="F775" s="207" t="s">
        <v>422</v>
      </c>
      <c r="G775" s="169">
        <f>IF($B$775="Лікар-педіатр",G778*L775,IF($B$775="Лікар-терапевт","х",IF($B$775="Лікар загальної практики - сімейний лікар",G778*L775,0)))</f>
        <v>0</v>
      </c>
      <c r="H775" s="169">
        <f>IF($B$775="Лікар-педіатр",H778*L775,IF($B$775="Лікар-терапевт","х",IF($B$775="Лікар загальної практики - сімейний лікар",H778*L775,0)))</f>
        <v>0</v>
      </c>
      <c r="I775" s="169">
        <f>IF($B$775="Лікар-педіатр","x",IF($B$775="Лікар-терапевт",I778*L775,IF($B$775="Лікар загальної практики - сімейний лікар",I778*L775,0)))</f>
        <v>0</v>
      </c>
      <c r="J775" s="169">
        <f>IF($B$775="Лікар-педіатр","x",IF($B$775="Лікар-терапевт",J778*L775,IF($B$775="Лікар загальної практики - сімейний лікар",J778*L775,0)))</f>
        <v>0</v>
      </c>
      <c r="K775" s="169">
        <f>IF($B$775="Лікар-педіатр","x",IF($B$775="Лікар-терапевт",K778*L775,IF($B$775="Лікар загальної практики - сімейний лікар",K778*L775,0)))</f>
        <v>0</v>
      </c>
      <c r="L775" s="542"/>
      <c r="M775" s="767"/>
      <c r="N775" s="169">
        <f>IF($B$775="Лікар-педіатр",N778*S775,IF($B$775="Лікар-терапевт","х",IF($B$775="Лікар загальної практики - сімейний лікар",N778*S775,0)))</f>
        <v>0</v>
      </c>
      <c r="O775" s="169">
        <f>IF($B$775="Лікар-педіатр",O778*S775,IF($B$775="Лікар-терапевт","х",IF($B$775="Лікар загальної практики - сімейний лікар",O778*S775,0)))</f>
        <v>0</v>
      </c>
      <c r="P775" s="169">
        <f>IF($B$775="Лікар-педіатр","x",IF($B$775="Лікар-терапевт",P778*S775,IF($B$775="Лікар загальної практики - сімейний лікар",P778*S775,0)))</f>
        <v>0</v>
      </c>
      <c r="Q775" s="169">
        <f>IF($B$775="Лікар-педіатр","x",IF($B$775="Лікар-терапевт",Q778*S775,IF($B$775="Лікар загальної практики - сімейний лікар",Q778*S775,0)))</f>
        <v>0</v>
      </c>
      <c r="R775" s="169">
        <f>IF($B$775="Лікар-педіатр","x",IF($B$775="Лікар-терапевт",R778*S775,IF($B$775="Лікар загальної практики - сімейний лікар",R778*S775,0)))</f>
        <v>0</v>
      </c>
      <c r="S775" s="542"/>
      <c r="T775" s="767"/>
      <c r="U775" s="169">
        <f>IF($B$775="Лікар-педіатр",U778*Z775,IF($B$775="Лікар-терапевт","х",IF($B$775="Лікар загальної практики - сімейний лікар",U778*Z775,0)))</f>
        <v>0</v>
      </c>
      <c r="V775" s="169">
        <f>IF($B$775="Лікар-педіатр",V778*Z775,IF($B$775="Лікар-терапевт","х",IF($B$775="Лікар загальної практики - сімейний лікар",V778*Z775,0)))</f>
        <v>0</v>
      </c>
      <c r="W775" s="169">
        <f>IF($B$775="Лікар-педіатр","x",IF($B$775="Лікар-терапевт",W778*Z775,IF($B$775="Лікар загальної практики - сімейний лікар",W778*Z775,0)))</f>
        <v>0</v>
      </c>
      <c r="X775" s="169">
        <f>IF($B$775="Лікар-педіатр","x",IF($B$775="Лікар-терапевт",X778*Z775,IF($B$775="Лікар загальної практики - сімейний лікар",X778*Z775,0)))</f>
        <v>0</v>
      </c>
      <c r="Y775" s="169">
        <f>IF($B$775="Лікар-педіатр","x",IF($B$775="Лікар-терапевт",Y778*Z775,IF($B$775="Лікар загальної практики - сімейний лікар",Y778*Z775,0)))</f>
        <v>0</v>
      </c>
      <c r="Z775" s="542"/>
      <c r="AA775" s="767"/>
      <c r="AB775" s="169">
        <f>IF($B$775="Лікар-педіатр",AB778*AG775,IF($B$775="Лікар-терапевт","х",IF($B$775="Лікар загальної практики - сімейний лікар",AB778*AG775,0)))</f>
        <v>0</v>
      </c>
      <c r="AC775" s="169">
        <f>IF($B$775="Лікар-педіатр",AC778*AG775,IF($B$775="Лікар-терапевт","х",IF($B$775="Лікар загальної практики - сімейний лікар",AC778*AG775,0)))</f>
        <v>0</v>
      </c>
      <c r="AD775" s="169">
        <f>IF($B$775="Лікар-педіатр","x",IF($B$775="Лікар-терапевт",AD778*AG775,IF($B$775="Лікар загальної практики - сімейний лікар",AD778*AG775,0)))</f>
        <v>0</v>
      </c>
      <c r="AE775" s="169">
        <f>IF($B$775="Лікар-педіатр","x",IF($B$775="Лікар-терапевт",AE778*AG775,IF($B$775="Лікар загальної практики - сімейний лікар",AE778*AG775,0)))</f>
        <v>0</v>
      </c>
      <c r="AF775" s="169">
        <f>IF($B$775="Лікар-педіатр","x",IF($B$775="Лікар-терапевт",AF778*AG775,IF($B$775="Лікар загальної практики - сімейний лікар",AF778*AG775,0)))</f>
        <v>0</v>
      </c>
      <c r="AG775" s="208"/>
      <c r="AH775" s="767"/>
      <c r="AI775" s="525">
        <f>A775</f>
        <v>58</v>
      </c>
      <c r="AJ775" s="770">
        <f>B775</f>
        <v>0</v>
      </c>
      <c r="AK775" s="773">
        <f>C775</f>
        <v>0</v>
      </c>
      <c r="AL775" s="773">
        <f>D775</f>
        <v>0</v>
      </c>
      <c r="AM775" s="760" t="s">
        <v>568</v>
      </c>
      <c r="AN775" s="778">
        <f>SUM(AN780:AN786)</f>
        <v>0</v>
      </c>
      <c r="AO775" s="778">
        <f>SUM(AO780:AO786)</f>
        <v>0</v>
      </c>
      <c r="AP775" s="778">
        <f>SUM(AP780:AP786)</f>
        <v>0</v>
      </c>
      <c r="AQ775" s="778">
        <f>SUM(AQ780:AQ786)</f>
        <v>0</v>
      </c>
      <c r="AR775" s="781">
        <f>SUM(AN775:AQ779)</f>
        <v>0</v>
      </c>
    </row>
    <row r="776" spans="1:44" s="52" customFormat="1" ht="28.15" hidden="1" customHeight="1" x14ac:dyDescent="0.25">
      <c r="A776" s="170"/>
      <c r="B776" s="763"/>
      <c r="C776" s="764"/>
      <c r="D776" s="765"/>
      <c r="E776" s="765"/>
      <c r="F776" s="207" t="s">
        <v>423</v>
      </c>
      <c r="G776" s="169">
        <f>IF($B$775="Лікар-педіатр",G778*L776,IF($B$775="Лікар-терапевт","х",IF($B$775="Лікар загальної практики - сімейний лікар",G778*L776,0)))</f>
        <v>0</v>
      </c>
      <c r="H776" s="169">
        <f>IF($B$775="Лікар-педіатр",H778*L776,IF($B$775="Лікар-терапевт","х",IF($B$775="Лікар загальної практики - сімейний лікар",H778*L776,0)))</f>
        <v>0</v>
      </c>
      <c r="I776" s="169">
        <f>IF($B$775="Лікар-педіатр","x",IF($B$775="Лікар-терапевт",I778*L776,IF($B$775="Лікар загальної практики - сімейний лікар",I778*L776,0)))</f>
        <v>0</v>
      </c>
      <c r="J776" s="169">
        <f>IF($B$775="Лікар-педіатр","x",IF($B$775="Лікар-терапевт",J778*L776,IF($B$775="Лікар загальної практики - сімейний лікар",J778*L776,0)))</f>
        <v>0</v>
      </c>
      <c r="K776" s="169">
        <f>IF($B$775="Лікар-педіатр","x",IF($B$775="Лікар-терапевт",K778*L776,IF($B$775="Лікар загальної практики - сімейний лікар",K778*L776,0)))</f>
        <v>0</v>
      </c>
      <c r="L776" s="542"/>
      <c r="M776" s="767"/>
      <c r="N776" s="169">
        <f>IF($B$775="Лікар-педіатр",N778*S776,IF($B$775="Лікар-терапевт","х",IF($B$775="Лікар загальної практики - сімейний лікар",N778*S776,0)))</f>
        <v>0</v>
      </c>
      <c r="O776" s="169">
        <f>IF($B$775="Лікар-педіатр",O778*S776,IF($B$775="Лікар-терапевт","х",IF($B$775="Лікар загальної практики - сімейний лікар",O778*S776,0)))</f>
        <v>0</v>
      </c>
      <c r="P776" s="169">
        <f>IF($B$775="Лікар-педіатр","x",IF($B$775="Лікар-терапевт",P778*S776,IF($B$775="Лікар загальної практики - сімейний лікар",P778*S776,0)))</f>
        <v>0</v>
      </c>
      <c r="Q776" s="169">
        <f>IF($B$775="Лікар-педіатр","x",IF($B$775="Лікар-терапевт",Q778*S776,IF($B$775="Лікар загальної практики - сімейний лікар",Q778*S776,0)))</f>
        <v>0</v>
      </c>
      <c r="R776" s="169">
        <f>IF($B$775="Лікар-педіатр","x",IF($B$775="Лікар-терапевт",R778*S776,IF($B$775="Лікар загальної практики - сімейний лікар",R778*S776,0)))</f>
        <v>0</v>
      </c>
      <c r="S776" s="542"/>
      <c r="T776" s="767"/>
      <c r="U776" s="169">
        <f>IF($B$775="Лікар-педіатр",U778*Z776,IF($B$775="Лікар-терапевт","х",IF($B$775="Лікар загальної практики - сімейний лікар",U778*Z776,0)))</f>
        <v>0</v>
      </c>
      <c r="V776" s="169">
        <f>IF($B$775="Лікар-педіатр",V778*Z776,IF($B$775="Лікар-терапевт","х",IF($B$775="Лікар загальної практики - сімейний лікар",V778*Z776,0)))</f>
        <v>0</v>
      </c>
      <c r="W776" s="169">
        <f>IF($B$775="Лікар-педіатр","x",IF($B$775="Лікар-терапевт",W778*Z776,IF($B$775="Лікар загальної практики - сімейний лікар",W778*Z776,0)))</f>
        <v>0</v>
      </c>
      <c r="X776" s="169">
        <f>IF($B$775="Лікар-педіатр","x",IF($B$775="Лікар-терапевт",X778*Z776,IF($B$775="Лікар загальної практики - сімейний лікар",X778*Z776,0)))</f>
        <v>0</v>
      </c>
      <c r="Y776" s="169">
        <f>IF($B$775="Лікар-педіатр","x",IF($B$775="Лікар-терапевт",Y778*Z776,IF($B$775="Лікар загальної практики - сімейний лікар",Y778*Z776,0)))</f>
        <v>0</v>
      </c>
      <c r="Z776" s="542"/>
      <c r="AA776" s="767"/>
      <c r="AB776" s="169">
        <f>IF($B$775="Лікар-педіатр",AB778*AG776,IF($B$775="Лікар-терапевт","х",IF($B$775="Лікар загальної практики - сімейний лікар",AB778*AG776,0)))</f>
        <v>0</v>
      </c>
      <c r="AC776" s="169">
        <f>IF($B$775="Лікар-педіатр",AC778*AG776,IF($B$775="Лікар-терапевт","х",IF($B$775="Лікар загальної практики - сімейний лікар",AC778*AG776,0)))</f>
        <v>0</v>
      </c>
      <c r="AD776" s="169">
        <f>IF($B$775="Лікар-педіатр","x",IF($B$775="Лікар-терапевт",AD778*AG776,IF($B$775="Лікар загальної практики - сімейний лікар",AD778*AG776,0)))</f>
        <v>0</v>
      </c>
      <c r="AE776" s="169">
        <f>IF($B$775="Лікар-педіатр","x",IF($B$775="Лікар-терапевт",AE778*AG776,IF($B$775="Лікар загальної практики - сімейний лікар",AE778*AG776,0)))</f>
        <v>0</v>
      </c>
      <c r="AF776" s="169">
        <f>IF($B$775="Лікар-педіатр","x",IF($B$775="Лікар-терапевт",AF778*AG776,IF($B$775="Лікар загальної практики - сімейний лікар",AF778*AG776,0)))</f>
        <v>0</v>
      </c>
      <c r="AG776" s="208"/>
      <c r="AH776" s="767"/>
      <c r="AI776" s="171"/>
      <c r="AJ776" s="771"/>
      <c r="AK776" s="774"/>
      <c r="AL776" s="774"/>
      <c r="AM776" s="761"/>
      <c r="AN776" s="779"/>
      <c r="AO776" s="779"/>
      <c r="AP776" s="779"/>
      <c r="AQ776" s="779"/>
      <c r="AR776" s="782"/>
    </row>
    <row r="777" spans="1:44" s="92" customFormat="1" ht="31.15" hidden="1" customHeight="1" x14ac:dyDescent="0.25">
      <c r="A777" s="213"/>
      <c r="B777" s="763"/>
      <c r="C777" s="764"/>
      <c r="D777" s="765"/>
      <c r="E777" s="765"/>
      <c r="F777" s="214" t="s">
        <v>424</v>
      </c>
      <c r="G777" s="172">
        <f>IF(B775="Лікар загальної практики - сімейний лікар"," ",IF(B775="Лікар-педіатр"," ",IF(B775="Лікар-терапевт","х",0)))</f>
        <v>0</v>
      </c>
      <c r="H777" s="172">
        <f>IF(B775="Лікар загальної практики - сімейний лікар"," ",IF(B775="Лікар-педіатр"," ",IF(B775="Лікар-терапевт","х",0)))</f>
        <v>0</v>
      </c>
      <c r="I777" s="172">
        <f>IF(B775="Лікар загальної практики - сімейний лікар"," ",IF(B775="Лікар-педіатр","х",IF(B775="Лікар-терапевт"," ",0)))</f>
        <v>0</v>
      </c>
      <c r="J777" s="172">
        <f>IF(B775="Лікар загальної практики - сімейний лікар"," ",IF(B775="Лікар-педіатр","х",IF(B775="Лікар-терапевт"," ",0)))</f>
        <v>0</v>
      </c>
      <c r="K777" s="172">
        <f>IF(B775="Лікар загальної практики - сімейний лікар"," ",IF(B775="Лікар-педіатр","х",IF(B775="Лікар-терапевт"," ",0)))</f>
        <v>0</v>
      </c>
      <c r="L777" s="173">
        <f>SUM(G777:K777)</f>
        <v>0</v>
      </c>
      <c r="M777" s="767"/>
      <c r="N777" s="172">
        <f>IF(B775="Лікар загальної практики - сімейний лікар"," ",IF(B775="Лікар-педіатр"," ",IF(B775="Лікар-терапевт","х",0)))</f>
        <v>0</v>
      </c>
      <c r="O777" s="172">
        <f>IF(B775="Лікар загальної практики - сімейний лікар"," ",IF(B775="Лікар-педіатр"," ",IF(B775="Лікар-терапевт","х",0)))</f>
        <v>0</v>
      </c>
      <c r="P777" s="172">
        <f>IF(B775="Лікар загальної практики - сімейний лікар"," ",IF(B775="Лікар-педіатр","х",IF(B775="Лікар-терапевт"," ",0)))</f>
        <v>0</v>
      </c>
      <c r="Q777" s="172">
        <f>IF(B775="Лікар загальної практики - сімейний лікар"," ",IF(B775="Лікар-педіатр","х",IF(B775="Лікар-терапевт"," ",0)))</f>
        <v>0</v>
      </c>
      <c r="R777" s="172">
        <f>IF(B775="Лікар загальної практики - сімейний лікар"," ",IF(B775="Лікар-педіатр","х",IF(B775="Лікар-терапевт"," ",0)))</f>
        <v>0</v>
      </c>
      <c r="S777" s="173">
        <f>SUM(N777:R777)</f>
        <v>0</v>
      </c>
      <c r="T777" s="767"/>
      <c r="U777" s="172">
        <f>IF(B775="Лікар загальної практики - сімейний лікар"," ",IF(B775="Лікар-педіатр"," ",IF(B775="Лікар-терапевт","х",0)))</f>
        <v>0</v>
      </c>
      <c r="V777" s="172">
        <f>IF(B775="Лікар загальної практики - сімейний лікар"," ",IF(B775="Лікар-педіатр"," ",IF(B775="Лікар-терапевт","х",0)))</f>
        <v>0</v>
      </c>
      <c r="W777" s="172">
        <f>IF(B775="Лікар загальної практики - сімейний лікар"," ",IF(B775="Лікар-педіатр","х",IF(B775="Лікар-терапевт"," ",0)))</f>
        <v>0</v>
      </c>
      <c r="X777" s="172">
        <f>IF(B775="Лікар загальної практики - сімейний лікар"," ",IF(B775="Лікар-педіатр","х",IF(B775="Лікар-терапевт"," ",0)))</f>
        <v>0</v>
      </c>
      <c r="Y777" s="172">
        <f>IF(B775="Лікар загальної практики - сімейний лікар"," ",IF(B775="Лікар-педіатр","х",IF(B775="Лікар-терапевт"," ",0)))</f>
        <v>0</v>
      </c>
      <c r="Z777" s="173">
        <f>SUM(U777:Y777)</f>
        <v>0</v>
      </c>
      <c r="AA777" s="767"/>
      <c r="AB777" s="172">
        <f>IF(B775="Лікар загальної практики - сімейний лікар"," ",IF(B775="Лікар-педіатр"," ",IF(B775="Лікар-терапевт","х",0)))</f>
        <v>0</v>
      </c>
      <c r="AC777" s="172">
        <f>IF(B775="Лікар загальної практики - сімейний лікар"," ",IF(B775="Лікар-педіатр"," ",IF(B775="Лікар-терапевт","х",0)))</f>
        <v>0</v>
      </c>
      <c r="AD777" s="172">
        <f>IF(B775="Лікар загальної практики - сімейний лікар"," ",IF(B775="Лікар-педіатр","х",IF(B775="Лікар-терапевт"," ",0)))</f>
        <v>0</v>
      </c>
      <c r="AE777" s="172">
        <f>IF(B775="Лікар загальної практики - сімейний лікар"," ",IF(B775="Лікар-педіатр","х",IF(B775="Лікар-терапевт"," ",0)))</f>
        <v>0</v>
      </c>
      <c r="AF777" s="172">
        <f>IF(B775="Лікар загальної практики - сімейний лікар"," ",IF(B775="Лікар-педіатр","х",IF(B775="Лікар-терапевт"," ",0)))</f>
        <v>0</v>
      </c>
      <c r="AG777" s="173">
        <f>SUM(AB777:AF777)</f>
        <v>0</v>
      </c>
      <c r="AH777" s="767"/>
      <c r="AI777" s="215"/>
      <c r="AJ777" s="771"/>
      <c r="AK777" s="774"/>
      <c r="AL777" s="774"/>
      <c r="AM777" s="761"/>
      <c r="AN777" s="779"/>
      <c r="AO777" s="779"/>
      <c r="AP777" s="779"/>
      <c r="AQ777" s="779"/>
      <c r="AR777" s="782"/>
    </row>
    <row r="778" spans="1:44" s="52" customFormat="1" ht="31.9" hidden="1" customHeight="1" thickBot="1" x14ac:dyDescent="0.3">
      <c r="A778" s="170"/>
      <c r="B778" s="763"/>
      <c r="C778" s="764"/>
      <c r="D778" s="765"/>
      <c r="E778" s="765"/>
      <c r="F778" s="209" t="s">
        <v>161</v>
      </c>
      <c r="G778" s="176">
        <f>IF($B$775="Лікар-педіатр",G777/L777,IF($B$775="Лікар-терапевт","х",IF($B$775="Лікар загальної практики - сімейний лікар",G777/L777,0)))</f>
        <v>0</v>
      </c>
      <c r="H778" s="176">
        <f>IF($B$775="Лікар-педіатр",H777/L777,IF($B$775="Лікар-терапевт","х",IF($B$775="Лікар загальної практики - сімейний лікар",H777/L777,0)))</f>
        <v>0</v>
      </c>
      <c r="I778" s="176">
        <f>IF($B$775="Лікар-педіатр","x",IF($B$775="Лікар-терапевт",I777/L777,IF($B$775="Лікар загальної практики - сімейний лікар",I777/L777,0)))</f>
        <v>0</v>
      </c>
      <c r="J778" s="176">
        <f>IF($B$775="Лікар-педіатр","x",IF($B$775="Лікар-терапевт",J777/L777,IF($B$775="Лікар загальної практики - сімейний лікар",J777/L777,0)))</f>
        <v>0</v>
      </c>
      <c r="K778" s="176">
        <f>IF($B$775="Лікар-педіатр","x",IF($B$775="Лікар-терапевт",K777/L777,IF($B$775="Лікар загальної практики - сімейний лікар",K777/L777,0)))</f>
        <v>0</v>
      </c>
      <c r="L778" s="176">
        <f>SUM(G778:K778)</f>
        <v>0</v>
      </c>
      <c r="M778" s="767"/>
      <c r="N778" s="176">
        <f>IF($B$775="Лікар-педіатр",N777/S777,IF($B$775="Лікар-терапевт","х",IF($B$775="Лікар загальної практики - сімейний лікар",N777/S777,0)))</f>
        <v>0</v>
      </c>
      <c r="O778" s="176">
        <f>IF($B$775="Лікар-педіатр",O777/S777,IF($B$775="Лікар-терапевт","х",IF($B$775="Лікар загальної практики - сімейний лікар",O777/S777,0)))</f>
        <v>0</v>
      </c>
      <c r="P778" s="176">
        <f>IF($B$775="Лікар-педіатр","x",IF($B$775="Лікар-терапевт",P777/S777,IF($B$775="Лікар загальної практики - сімейний лікар",P777/S777,0)))</f>
        <v>0</v>
      </c>
      <c r="Q778" s="176">
        <f>IF($B$775="Лікар-педіатр","x",IF($B$775="Лікар-терапевт",Q777/S777,IF($B$775="Лікар загальної практики - сімейний лікар",Q777/S777,0)))</f>
        <v>0</v>
      </c>
      <c r="R778" s="176">
        <f>IF($B$775="Лікар-педіатр","x",IF($B$775="Лікар-терапевт",R777/S777,IF($B$775="Лікар загальної практики - сімейний лікар",R777/S777,0)))</f>
        <v>0</v>
      </c>
      <c r="S778" s="176">
        <f>SUM(N778:R778)</f>
        <v>0</v>
      </c>
      <c r="T778" s="767"/>
      <c r="U778" s="176">
        <f>IF($B$775="Лікар-педіатр",U777/Z777,IF($B$775="Лікар-терапевт","х",IF($B$775="Лікар загальної практики - сімейний лікар",U777/Z777,0)))</f>
        <v>0</v>
      </c>
      <c r="V778" s="176">
        <f>IF($B$775="Лікар-педіатр",V777/Z777,IF($B$775="Лікар-терапевт","х",IF($B$775="Лікар загальної практики - сімейний лікар",V777/Z777,0)))</f>
        <v>0</v>
      </c>
      <c r="W778" s="176">
        <f>IF($B$775="Лікар-педіатр","x",IF($B$775="Лікар-терапевт",W777/Z777,IF($B$775="Лікар загальної практики - сімейний лікар",W777/Z777,0)))</f>
        <v>0</v>
      </c>
      <c r="X778" s="176">
        <f>IF($B$775="Лікар-педіатр","x",IF($B$775="Лікар-терапевт",X777/Z777,IF($B$775="Лікар загальної практики - сімейний лікар",X777/Z777,0)))</f>
        <v>0</v>
      </c>
      <c r="Y778" s="176">
        <f>IF($B$775="Лікар-педіатр","x",IF($B$775="Лікар-терапевт",Y777/Z777,IF($B$775="Лікар загальної практики - сімейний лікар",Y777/Z777,0)))</f>
        <v>0</v>
      </c>
      <c r="Z778" s="176">
        <f>SUM(U778:Y778)</f>
        <v>0</v>
      </c>
      <c r="AA778" s="767"/>
      <c r="AB778" s="176">
        <f>IF($B$775="Лікар-педіатр",AB777/AG777,IF($B$775="Лікар-терапевт","х",IF($B$775="Лікар загальної практики - сімейний лікар",AB777/AG777,0)))</f>
        <v>0</v>
      </c>
      <c r="AC778" s="176">
        <f>IF($B$775="Лікар-педіатр",AC777/AG777,IF($B$775="Лікар-терапевт","х",IF($B$775="Лікар загальної практики - сімейний лікар",AC777/AG777,0)))</f>
        <v>0</v>
      </c>
      <c r="AD778" s="176">
        <f>IF($B$775="Лікар-педіатр","x",IF($B$775="Лікар-терапевт",AD777/AG777,IF($B$775="Лікар загальної практики - сімейний лікар",AD777/AG777,0)))</f>
        <v>0</v>
      </c>
      <c r="AE778" s="176">
        <f>IF($B$775="Лікар-педіатр","x",IF($B$775="Лікар-терапевт",AE777/AG777,IF($B$775="Лікар загальної практики - сімейний лікар",AE777/AG777,0)))</f>
        <v>0</v>
      </c>
      <c r="AF778" s="176">
        <f>IF($B$775="Лікар-педіатр","x",IF($B$775="Лікар-терапевт",AF777/AG777,IF($B$775="Лікар загальної практики - сімейний лікар",AF777/AG777,0)))</f>
        <v>0</v>
      </c>
      <c r="AG778" s="176">
        <f>SUM(AB778:AF778)</f>
        <v>0</v>
      </c>
      <c r="AH778" s="767"/>
      <c r="AI778" s="174"/>
      <c r="AJ778" s="771"/>
      <c r="AK778" s="774"/>
      <c r="AL778" s="774"/>
      <c r="AM778" s="761"/>
      <c r="AN778" s="779"/>
      <c r="AO778" s="779"/>
      <c r="AP778" s="779"/>
      <c r="AQ778" s="779"/>
      <c r="AR778" s="782"/>
    </row>
    <row r="779" spans="1:44" s="52" customFormat="1" ht="45" hidden="1" customHeight="1" thickBot="1" x14ac:dyDescent="0.3">
      <c r="A779" s="170"/>
      <c r="B779" s="763"/>
      <c r="C779" s="764"/>
      <c r="D779" s="765"/>
      <c r="E779" s="766"/>
      <c r="F779" s="177" t="s">
        <v>425</v>
      </c>
      <c r="G779" s="178">
        <f>IF($B$775="Лікар загальної практики - сімейний лікар",AVERAGE(G775:G777),IF($B$775="Лікар-педіатр",AVERAGE(G775:G777),IF($B$775="Лікар-терапевт","х",0)))</f>
        <v>0</v>
      </c>
      <c r="H779" s="178">
        <f>IF($B$775="Лікар загальної практики - сімейний лікар",AVERAGE(H775:H777),IF($B$775="Лікар-педіатр",AVERAGE(H775:H777),IF($B$775="Лікар-терапевт","х",0)))</f>
        <v>0</v>
      </c>
      <c r="I779" s="178">
        <f>IF($B$775="Лікар загальної практики - сімейний лікар",AVERAGE(I775:I777),IF($B$775="Лікар-педіатр","x",IF($B$775="Лікар-терапевт",AVERAGE(I775:I777),0)))</f>
        <v>0</v>
      </c>
      <c r="J779" s="178">
        <f>IF($B$775="Лікар загальної практики - сімейний лікар",AVERAGE(J775:J777),IF($B$775="Лікар-педіатр","x",IF($B$775="Лікар-терапевт",AVERAGE(J775:J777),0)))</f>
        <v>0</v>
      </c>
      <c r="K779" s="178">
        <f>IF($B$775="Лікар загальної практики - сімейний лікар",AVERAGE(K775:K777),IF($B$775="Лікар-педіатр","x",IF($B$775="Лікар-терапевт",AVERAGE(K775:K777),0)))</f>
        <v>0</v>
      </c>
      <c r="L779" s="179">
        <f>SUM(G779:K779)</f>
        <v>0</v>
      </c>
      <c r="M779" s="768"/>
      <c r="N779" s="178">
        <f>IF($B$775="Лікар загальної практики - сімейний лікар",AVERAGE(N775:N777),IF($B$775="Лікар-педіатр",AVERAGE(N775:N777),IF($B$775="Лікар-терапевт","х",0)))</f>
        <v>0</v>
      </c>
      <c r="O779" s="178">
        <f>IF($B$775="Лікар загальної практики - сімейний лікар",AVERAGE(O775:O777),IF($B$775="Лікар-педіатр",AVERAGE(O775:O777),IF($B$775="Лікар-терапевт","х",0)))</f>
        <v>0</v>
      </c>
      <c r="P779" s="178">
        <f>IF($B$775="Лікар загальної практики - сімейний лікар",AVERAGE(P775:P777),IF($B$775="Лікар-педіатр","x",IF($B$775="Лікар-терапевт",AVERAGE(P775:P777),0)))</f>
        <v>0</v>
      </c>
      <c r="Q779" s="178">
        <f>IF($B$775="Лікар загальної практики - сімейний лікар",AVERAGE(Q775:Q777),IF($B$775="Лікар-педіатр","x",IF($B$775="Лікар-терапевт",AVERAGE(Q775:Q777),0)))</f>
        <v>0</v>
      </c>
      <c r="R779" s="178">
        <f>IF($B$775="Лікар загальної практики - сімейний лікар",AVERAGE(R775:R777),IF($B$775="Лікар-педіатр","x",IF($B$775="Лікар-терапевт",AVERAGE(R775:R777),0)))</f>
        <v>0</v>
      </c>
      <c r="S779" s="179">
        <f>SUM(N779:R779)</f>
        <v>0</v>
      </c>
      <c r="T779" s="768"/>
      <c r="U779" s="178">
        <f>IF($B$775="Лікар загальної практики - сімейний лікар",AVERAGE(U775:U777),IF($B$775="Лікар-педіатр",AVERAGE(U775:U777),IF($B$775="Лікар-терапевт","х",0)))</f>
        <v>0</v>
      </c>
      <c r="V779" s="178">
        <f>IF($B$775="Лікар загальної практики - сімейний лікар",AVERAGE(V775:V777),IF($B$775="Лікар-педіатр",AVERAGE(V775:V777),IF($B$775="Лікар-терапевт","х",0)))</f>
        <v>0</v>
      </c>
      <c r="W779" s="178">
        <f>IF($B$775="Лікар загальної практики - сімейний лікар",AVERAGE(W775:W777),IF($B$775="Лікар-педіатр","x",IF($B$775="Лікар-терапевт",AVERAGE(W775:W777),0)))</f>
        <v>0</v>
      </c>
      <c r="X779" s="178">
        <f>IF($B$775="Лікар загальної практики - сімейний лікар",AVERAGE(X775:X777),IF($B$775="Лікар-педіатр","x",IF($B$775="Лікар-терапевт",AVERAGE(X775:X777),0)))</f>
        <v>0</v>
      </c>
      <c r="Y779" s="178">
        <f>IF($B$775="Лікар загальної практики - сімейний лікар",AVERAGE(Y775:Y777),IF($B$775="Лікар-педіатр","x",IF($B$775="Лікар-терапевт",AVERAGE(Y775:Y777),0)))</f>
        <v>0</v>
      </c>
      <c r="Z779" s="179">
        <f>SUM(U779:Y779)</f>
        <v>0</v>
      </c>
      <c r="AA779" s="768"/>
      <c r="AB779" s="178">
        <f>IF($B$775="Лікар загальної практики - сімейний лікар",AVERAGE(AB775:AB777),IF($B$775="Лікар-педіатр",AVERAGE(AB775:AB777),IF($B$775="Лікар-терапевт","х",0)))</f>
        <v>0</v>
      </c>
      <c r="AC779" s="178">
        <f>IF($B$775="Лікар загальної практики - сімейний лікар",AVERAGE(AC775:AC777),IF($B$775="Лікар-педіатр",AVERAGE(AC775:AC777),IF($B$775="Лікар-терапевт","х",0)))</f>
        <v>0</v>
      </c>
      <c r="AD779" s="178">
        <f>IF($B$775="Лікар загальної практики - сімейний лікар",AVERAGE(AD775:AD777),IF($B$775="Лікар-педіатр","x",IF($B$775="Лікар-терапевт",AVERAGE(AD775:AD777),0)))</f>
        <v>0</v>
      </c>
      <c r="AE779" s="178">
        <f>IF($B$775="Лікар загальної практики - сімейний лікар",AVERAGE(AE775:AE777),IF($B$775="Лікар-педіатр","x",IF($B$775="Лікар-терапевт",AVERAGE(AE775:AE777),0)))</f>
        <v>0</v>
      </c>
      <c r="AF779" s="178">
        <f>IF($B$775="Лікар загальної практики - сімейний лікар",AVERAGE(AF775:AF777),IF($B$775="Лікар-педіатр","x",IF($B$775="Лікар-терапевт",AVERAGE(AF775:AF777),0)))</f>
        <v>0</v>
      </c>
      <c r="AG779" s="179">
        <f>SUM(AB779:AF779)</f>
        <v>0</v>
      </c>
      <c r="AH779" s="769"/>
      <c r="AI779" s="174"/>
      <c r="AJ779" s="771"/>
      <c r="AK779" s="774"/>
      <c r="AL779" s="774"/>
      <c r="AM779" s="762"/>
      <c r="AN779" s="780"/>
      <c r="AO779" s="780"/>
      <c r="AP779" s="780"/>
      <c r="AQ779" s="780"/>
      <c r="AR779" s="783"/>
    </row>
    <row r="780" spans="1:44" s="52" customFormat="1" ht="40.5" hidden="1" x14ac:dyDescent="0.25">
      <c r="A780" s="170"/>
      <c r="B780" s="763"/>
      <c r="C780" s="764"/>
      <c r="D780" s="765"/>
      <c r="E780" s="765"/>
      <c r="F780" s="210" t="str">
        <f>IF(B775="Лікар-педіатр",Законод!$C$17,IF(B775="Лікар загальної практики - сімейний лікар",Законод!$C$21,IF(B775="Лікар-терапевт",Законод!$C$25,"х")))</f>
        <v>х</v>
      </c>
      <c r="G780" s="181">
        <f>IF($B$775="Лікар загальної практики - сімейний лікар",IF(L779&lt;=Законод!$C$22,G779,Законод!$C$22*'01_Доходи'!G778),IF($B$775="Лікар-педіатр",IF(L779&lt;=Законод!$C$18,G779,Законод!$C$18*'01_Доходи'!G778),IF($B$775="Лікар-терапевт","x",0)))</f>
        <v>0</v>
      </c>
      <c r="H780" s="181">
        <f>IF($B$775="Лікар загальної практики - сімейний лікар",IF(L779&lt;=Законод!$C$22,H779,Законод!$C$22*'01_Доходи'!H778),IF($B$775="Лікар-педіатр",IF(L779&lt;=Законод!$C$18,H779,Законод!$C$18*'01_Доходи'!H778),IF($B$775="Лікар-терапевт","x",0)))</f>
        <v>0</v>
      </c>
      <c r="I780" s="181">
        <f>IF($B$775="Лікар загальної практики - сімейний лікар",IF(L779&lt;=Законод!$C$22,I779,Законод!$C$22*'01_Доходи'!I778),IF($B$775="Лікар-педіатр","x",IF($B$775="Лікар-терапевт",IF(L779&lt;=Законод!$C$26,I779,Законод!$C$26*'01_Доходи'!I778),0)))</f>
        <v>0</v>
      </c>
      <c r="J780" s="181">
        <f>IF($B$775="Лікар загальної практики - сімейний лікар",IF(L779&lt;=Законод!$C$22,J779,Законод!$C$22*'01_Доходи'!J778),IF($B$775="Лікар-педіатр","x",IF($B$775="Лікар-терапевт",IF(L779&lt;=Законод!$C$26,J779,Законод!$C$26*'01_Доходи'!J778),0)))</f>
        <v>0</v>
      </c>
      <c r="K780" s="181">
        <f>IF($B$775="Лікар загальної практики - сімейний лікар",IF(L779&lt;=Законод!$C$22,K779,Законод!$C$22*'01_Доходи'!K778),IF($B$775="Лікар-педіатр","x",IF($B$775="Лікар-терапевт",IF(L779&lt;=Законод!$C$26,K779,Законод!$C$26*'01_Доходи'!K778),0)))</f>
        <v>0</v>
      </c>
      <c r="L780" s="182">
        <f>SUM(G780:K780)</f>
        <v>0</v>
      </c>
      <c r="M780" s="767"/>
      <c r="N780" s="181">
        <f>IF($B$775="Лікар загальної практики - сімейний лікар",IF(S779&lt;=Законод!$C$22,N779,Законод!$C$22*'01_Доходи'!N778),IF($B$775="Лікар-педіатр",IF(S779&lt;=Законод!$C$18,N779,Законод!$C$18*'01_Доходи'!N778),IF($B$775="Лікар-терапевт","x",0)))</f>
        <v>0</v>
      </c>
      <c r="O780" s="181">
        <f>IF($B$775="Лікар загальної практики - сімейний лікар",IF(S779&lt;=Законод!$C$22,O779,Законод!$C$22*'01_Доходи'!O778),IF($B$775="Лікар-педіатр",IF(S779&lt;=Законод!$C$18,O779,Законод!$C$18*'01_Доходи'!O778),IF($B$775="Лікар-терапевт","x",0)))</f>
        <v>0</v>
      </c>
      <c r="P780" s="181">
        <f>IF($B$775="Лікар загальної практики - сімейний лікар",IF(S779&lt;=Законод!$C$22,P779,Законод!$C$22*'01_Доходи'!P778),IF($B$775="Лікар-педіатр","x",IF($B$775="Лікар-терапевт",IF(S779&lt;=Законод!$C$26,P779,Законод!$C$26*'01_Доходи'!P778),0)))</f>
        <v>0</v>
      </c>
      <c r="Q780" s="181">
        <f>IF($B$775="Лікар загальної практики - сімейний лікар",IF(S779&lt;=Законод!$C$22,Q779,Законод!$C$22*'01_Доходи'!Q778),IF($B$775="Лікар-педіатр","x",IF($B$775="Лікар-терапевт",IF(S779&lt;=Законод!$C$26,Q779,Законод!$C$26*'01_Доходи'!Q778),0)))</f>
        <v>0</v>
      </c>
      <c r="R780" s="181">
        <f>IF($B$775="Лікар загальної практики - сімейний лікар",IF(S779&lt;=Законод!$C$22,R779,Законод!$C$22*'01_Доходи'!R778),IF($B$775="Лікар-педіатр","x",IF($B$775="Лікар-терапевт",IF(S779&lt;=Законод!$C$26,R779,Законод!$C$26*'01_Доходи'!R778),0)))</f>
        <v>0</v>
      </c>
      <c r="S780" s="182">
        <f>SUM(N780:R780)</f>
        <v>0</v>
      </c>
      <c r="T780" s="767"/>
      <c r="U780" s="181">
        <f>IF($B$775="Лікар загальної практики - сімейний лікар",IF(Z779&lt;=Законод!$C$22,U779,Законод!$C$22*'01_Доходи'!U778),IF($B$775="Лікар-педіатр",IF(Z779&lt;=Законод!$C$18,U779,Законод!$C$18*'01_Доходи'!U778),IF($B$775="Лікар-терапевт","x",0)))</f>
        <v>0</v>
      </c>
      <c r="V780" s="181">
        <f>IF($B$775="Лікар загальної практики - сімейний лікар",IF(Z779&lt;=Законод!$C$22,V779,Законод!$C$22*'01_Доходи'!V778),IF($B$775="Лікар-педіатр",IF(Z779&lt;=Законод!$C$18,V779,Законод!$C$18*'01_Доходи'!V778),IF($B$775="Лікар-терапевт","x",0)))</f>
        <v>0</v>
      </c>
      <c r="W780" s="181">
        <f>IF($B$775="Лікар загальної практики - сімейний лікар",IF(Z779&lt;=Законод!$C$22,W779,Законод!$C$22*'01_Доходи'!W778),IF($B$775="Лікар-педіатр","x",IF($B$775="Лікар-терапевт",IF(Z779&lt;=Законод!$C$26,W779,Законод!$C$26*'01_Доходи'!W778),0)))</f>
        <v>0</v>
      </c>
      <c r="X780" s="181">
        <f>IF($B$775="Лікар загальної практики - сімейний лікар",IF(Z779&lt;=Законод!$C$22,X779,Законод!$C$22*'01_Доходи'!X778),IF($B$775="Лікар-педіатр","x",IF($B$775="Лікар-терапевт",IF(Z779&lt;=Законод!$C$26,X779,Законод!$C$26*'01_Доходи'!X778),0)))</f>
        <v>0</v>
      </c>
      <c r="Y780" s="181">
        <f>IF($B$775="Лікар загальної практики - сімейний лікар",IF(Z779&lt;=Законод!$C$22,Y779,Законод!$C$22*'01_Доходи'!Y778),IF($B$775="Лікар-педіатр","x",IF($B$775="Лікар-терапевт",IF(Z779&lt;=Законод!$C$26,Y779,Законод!$C$26*'01_Доходи'!Y778),0)))</f>
        <v>0</v>
      </c>
      <c r="Z780" s="182">
        <f>SUM(U780:Y780)</f>
        <v>0</v>
      </c>
      <c r="AA780" s="767"/>
      <c r="AB780" s="181">
        <f>IF($B$775="Лікар загальної практики - сімейний лікар",IF(AG779&lt;=Законод!$C$22,AB779,Законод!$C$22*'01_Доходи'!AB778),IF($B$775="Лікар-педіатр",IF(AG779&lt;=Законод!$C$18,AB779,Законод!$C$18*'01_Доходи'!AB778),IF($B$775="Лікар-терапевт","x",0)))</f>
        <v>0</v>
      </c>
      <c r="AC780" s="181">
        <f>IF($B$775="Лікар загальної практики - сімейний лікар",IF(AG779&lt;=Законод!$C$22,AC779,Законод!$C$22*'01_Доходи'!AC778),IF($B$775="Лікар-педіатр",IF(AG779&lt;=Законод!$C$18,AC779,Законод!$C$18*'01_Доходи'!AC778),IF($B$775="Лікар-терапевт","x",0)))</f>
        <v>0</v>
      </c>
      <c r="AD780" s="181">
        <f>IF($B$775="Лікар загальної практики - сімейний лікар",IF(AG779&lt;=Законод!$C$22,AD779,Законод!$C$22*'01_Доходи'!AD778),IF($B$775="Лікар-педіатр","x",IF($B$775="Лікар-терапевт",IF(AG779&lt;=Законод!$C$26,AD779,Законод!$C$26*'01_Доходи'!AD778),0)))</f>
        <v>0</v>
      </c>
      <c r="AE780" s="181">
        <f>IF($B$775="Лікар загальної практики - сімейний лікар",IF(AG779&lt;=Законод!$C$22,AE779,Законод!$C$22*'01_Доходи'!AE778),IF($B$775="Лікар-педіатр","x",IF($B$775="Лікар-терапевт",IF(AG779&lt;=Законод!$C$26,AE779,Законод!$C$26*'01_Доходи'!AE778),0)))</f>
        <v>0</v>
      </c>
      <c r="AF780" s="181">
        <f>IF($B$775="Лікар загальної практики - сімейний лікар",IF(AG779&lt;=Законод!$C$22,AF779,Законод!$C$22*'01_Доходи'!AF778),IF($B$775="Лікар-педіатр","x",IF($B$775="Лікар-терапевт",IF(AG779&lt;=Законод!$C$26,AF779,Законод!$C$26*'01_Доходи'!AF778),0)))</f>
        <v>0</v>
      </c>
      <c r="AG780" s="182">
        <f>SUM(AB780:AF780)</f>
        <v>0</v>
      </c>
      <c r="AH780" s="767"/>
      <c r="AI780" s="174"/>
      <c r="AJ780" s="771"/>
      <c r="AK780" s="774"/>
      <c r="AL780" s="774"/>
      <c r="AM780" s="318" t="s">
        <v>186</v>
      </c>
      <c r="AN780" s="183">
        <f>IF(B775="Лікар загальної практики - сімейний лікар",G780*Законод!$C$11+'01_Доходи'!H780*Законод!$D$11+'01_Доходи'!I780*Законод!$E$11+'01_Доходи'!J780*Законод!$F$11+'01_Доходи'!K780*Законод!$G$11,IF(B775="Лікар-педіатр",G780*Законод!$C$11+'01_Доходи'!H780*Законод!$D$11,IF(B775="Лікар-терапевт",'01_Доходи'!I780*Законод!$E$11+'01_Доходи'!J780*Законод!$F$11+'01_Доходи'!K780*Законод!$G$11,0)))</f>
        <v>0</v>
      </c>
      <c r="AO780" s="183">
        <f>IF(B775="Лікар загальної практики - сімейний лікар",N780*Законод!$C$11+'01_Доходи'!O780*Законод!$D$11+'01_Доходи'!P780*Законод!$E$11+'01_Доходи'!Q780*Законод!$F$11+'01_Доходи'!R780*Законод!$G$11,IF(B775="Лікар-педіатр",N780*Законод!$C$11+'01_Доходи'!O780*Законод!$D$11,IF(B775="Лікар-терапевт",'01_Доходи'!P780*Законод!$E$11+'01_Доходи'!Q780*Законод!$F$11+'01_Доходи'!R780*Законод!$G$11,0)))</f>
        <v>0</v>
      </c>
      <c r="AP780" s="183">
        <f>IF(B775="Лікар загальної практики - сімейний лікар",U780*Законод!$C$11+'01_Доходи'!V780*Законод!$D$11+'01_Доходи'!W780*Законод!$E$11+'01_Доходи'!X780*Законод!$F$11+'01_Доходи'!Y780*Законод!$G$11,IF(B775="Лікар-педіатр",U780*Законод!$C$11+'01_Доходи'!V780*Законод!$D$11,IF(B775="Лікар-терапевт",'01_Доходи'!W780*Законод!$E$11+'01_Доходи'!X780*Законод!$F$11+'01_Доходи'!Y780*Законод!$G$11,0)))</f>
        <v>0</v>
      </c>
      <c r="AQ780" s="183">
        <f>IF(B775="Лікар загальної практики - сімейний лікар",AB780*Законод!$C$11+'01_Доходи'!AC780*Законод!$D$11+'01_Доходи'!AD780*Законод!$E$11+'01_Доходи'!AE780*Законод!$F$11+'01_Доходи'!AF780*Законод!$G$11,IF(B775="Лікар-педіатр",AB780*Законод!$C$11+'01_Доходи'!AC780*Законод!$D$11,IF(B775="Лікар-терапевт",'01_Доходи'!AD780*Законод!$E$11+'01_Доходи'!AE780*Законод!$F$11+'01_Доходи'!AF780*Законод!$G$11,0)))</f>
        <v>0</v>
      </c>
      <c r="AR780" s="184">
        <f>SUM(AN780:AQ780)</f>
        <v>0</v>
      </c>
    </row>
    <row r="781" spans="1:44" s="52" customFormat="1" ht="31.9" hidden="1" customHeight="1" x14ac:dyDescent="0.25">
      <c r="A781" s="170"/>
      <c r="B781" s="763"/>
      <c r="C781" s="764"/>
      <c r="D781" s="765"/>
      <c r="E781" s="765"/>
      <c r="F781" s="211" t="str">
        <f>IF(B775="Лікар-педіатр",Законод!$E$17,IF(B775="Лікар загальної практики - сімейний лікар",Законод!$E$21,IF(B775="Лікар-терапевт",Законод!$E$25,"х")))</f>
        <v>х</v>
      </c>
      <c r="G781" s="776" t="s">
        <v>158</v>
      </c>
      <c r="H781" s="776"/>
      <c r="I781" s="776"/>
      <c r="J781" s="776"/>
      <c r="K781" s="776"/>
      <c r="L781" s="169">
        <f>IF($B$775="Лікар загальної практики - сімейний лікар",IF(L779&lt;Законод!$C$22,0,(IF(AND(L779&gt;=Законод!$E$22,L779&lt;=Законод!$E$23),L779-Законод!$C$22,IF('01_Доходи'!L779&gt;=Законод!$F$22,Законод!$E$24,0)))),IF($B$775="Лікар-педіатр",IF(L779&lt;Законод!$C$18,0,(IF(AND(L779&gt;=Законод!$E$18,L779&lt;=Законод!$E$19),L779-Законод!$C$18,IF('01_Доходи'!L779&gt;=Законод!$F$18,Законод!$E$20,0)))),IF($B$775="Лікар-терапевт",IF(L779&lt;Законод!$C$26,0,(IF(AND(L779&gt;=Законод!$E$26,L779&lt;=Законод!$E$27),L779-Законод!$C$26,IF('01_Доходи'!L779&gt;=Законод!$F$26,Законод!$E$28,0)))),0)))</f>
        <v>0</v>
      </c>
      <c r="M781" s="767"/>
      <c r="N781" s="776" t="s">
        <v>158</v>
      </c>
      <c r="O781" s="776"/>
      <c r="P781" s="776"/>
      <c r="Q781" s="776"/>
      <c r="R781" s="776"/>
      <c r="S781" s="169">
        <f>IF($B$775="Лікар загальної практики - сімейний лікар",IF(S779&lt;Законод!$C$22,0,(IF(AND(S779&gt;=Законод!$E$22,S779&lt;=Законод!$E$23),S779-Законод!$C$22,IF('01_Доходи'!S779&gt;=Законод!$F$22,Законод!$E$24,0)))),IF($B$775="Лікар-педіатр",IF(S779&lt;Законод!$C$18,0,(IF(AND(S779&gt;=Законод!$E$18,S779&lt;=Законод!$E$19),S779-Законод!$C$18,IF('01_Доходи'!S779&gt;=Законод!$F$18,Законод!$E$20,0)))),IF($B$775="Лікар-терапевт",IF(S779&lt;Законод!$C$26,0,(IF(AND(S779&gt;=Законод!$E$26,S779&lt;=Законод!$E$27),S779-Законод!$C$26,IF('01_Доходи'!S779&gt;=Законод!$F$26,Законод!$E$28,0)))),0)))</f>
        <v>0</v>
      </c>
      <c r="T781" s="767"/>
      <c r="U781" s="776" t="s">
        <v>158</v>
      </c>
      <c r="V781" s="776"/>
      <c r="W781" s="776"/>
      <c r="X781" s="776"/>
      <c r="Y781" s="776"/>
      <c r="Z781" s="169">
        <f>IF($B$775="Лікар загальної практики - сімейний лікар",IF(Z779&lt;Законод!$C$22,0,(IF(AND(Z779&gt;=Законод!$E$22,Z779&lt;=Законод!$E$23),Z779-Законод!$C$22,IF('01_Доходи'!Z779&gt;=Законод!$F$22,Законод!$E$24,0)))),IF($B$775="Лікар-педіатр",IF(Z779&lt;Законод!$C$18,0,(IF(AND(Z779&gt;=Законод!$E$18,Z779&lt;=Законод!$E$19),Z779-Законод!$C$18,IF('01_Доходи'!Z779&gt;=Законод!$F$18,Законод!$E$20,0)))),IF($B$775="Лікар-терапевт",IF(Z779&lt;Законод!$C$26,0,(IF(AND(Z779&gt;=Законод!$E$26,Z779&lt;=Законод!$E$27),Z779-Законод!$C$26,IF('01_Доходи'!Z779&gt;=Законод!$F$26,Законод!$E$28,0)))),0)))</f>
        <v>0</v>
      </c>
      <c r="AA781" s="767"/>
      <c r="AB781" s="776" t="s">
        <v>158</v>
      </c>
      <c r="AC781" s="776"/>
      <c r="AD781" s="776"/>
      <c r="AE781" s="776"/>
      <c r="AF781" s="776"/>
      <c r="AG781" s="169">
        <f>IF($B$775="Лікар загальної практики - сімейний лікар",IF(AG779&lt;Законод!$C$22,0,(IF(AND(AG779&gt;=Законод!$E$22,AG779&lt;=Законод!$E$23),AG779-Законод!$C$22,IF('01_Доходи'!AG779&gt;=Законод!$F$22,Законод!$E$24,0)))),IF($B$775="Лікар-педіатр",IF(AG779&lt;Законод!$C$18,0,(IF(AND(AG779&gt;=Законод!$E$18,AG779&lt;=Законод!$E$19),AG779-Законод!$C$18,IF('01_Доходи'!AG779&gt;=Законод!$F$18,Законод!$E$20,0)))),IF($B$775="Лікар-терапевт",IF(AG779&lt;Законод!$C$26,0,(IF(AND(AG779&gt;=Законод!$E$26,AG779&lt;=Законод!$E$27),AG779-Законод!$C$26,IF('01_Доходи'!AG779&gt;=Законод!$F$26,Законод!$E$28,0)))),0)))</f>
        <v>0</v>
      </c>
      <c r="AH781" s="767"/>
      <c r="AI781" s="174"/>
      <c r="AJ781" s="771"/>
      <c r="AK781" s="774"/>
      <c r="AL781" s="774"/>
      <c r="AM781" s="757" t="s">
        <v>187</v>
      </c>
      <c r="AN781" s="183">
        <f>IF(B775="Лікар загальної практики - сімейний лікар",L781*Законод!$C$9/4*Законод!$E$16,IF(B775="Лікар-педіатр",L781*Законод!$C$9/4*Законод!$E$16,IF(B775="Лікар-терапевт",L781*Законод!$C$9/4*Законод!$E$16,0)))</f>
        <v>0</v>
      </c>
      <c r="AO781" s="183">
        <f>IF(B775="Лікар загальної практики - сімейний лікар",S781*Законод!$C$9/4*Законод!$E$16,IF(B775="Лікар-педіатр",S781*Законод!$C$9/4*Законод!$E$16,IF(B775="Лікар-терапевт",S781*Законод!$C$9/4*Законод!$E$16,0)))</f>
        <v>0</v>
      </c>
      <c r="AP781" s="183">
        <f>IF(B775="Лікар загальної практики - сімейний лікар",Z781*Законод!$C$9/4*Законод!$E$16,IF(B775="Лікар-педіатр",Z781*Законод!$C$9/4*Законод!$E$16,IF(B775="Лікар-терапевт",Z781*Законод!$C$9/4*Законод!$E$16,0)))</f>
        <v>0</v>
      </c>
      <c r="AQ781" s="183">
        <f>IF(B775="Лікар загальної практики - сімейний лікар",AG781*Законод!$C$9/4*Законод!$E$16,IF(B775="Лікар-педіатр",AG781*Законод!$C$9/4*Законод!$E$16,IF(B775="Лікар-терапевт",AG781*Законод!$C$9/4*Законод!$E$16,0)))</f>
        <v>0</v>
      </c>
      <c r="AR781" s="184">
        <f>SUM(AN781:AQ781)</f>
        <v>0</v>
      </c>
    </row>
    <row r="782" spans="1:44" s="52" customFormat="1" ht="31.9" hidden="1" customHeight="1" x14ac:dyDescent="0.25">
      <c r="A782" s="170"/>
      <c r="B782" s="763"/>
      <c r="C782" s="764"/>
      <c r="D782" s="765"/>
      <c r="E782" s="765"/>
      <c r="F782" s="211" t="str">
        <f>IF(B775="Лікар-педіатр",Законод!$F$17,IF(B775="Лікар загальної практики - сімейний лікар",Законод!$F$21,IF(B775="Лікар-терапевт",Законод!$F$25,"х")))</f>
        <v>х</v>
      </c>
      <c r="G782" s="776" t="s">
        <v>158</v>
      </c>
      <c r="H782" s="776"/>
      <c r="I782" s="776"/>
      <c r="J782" s="776"/>
      <c r="K782" s="776"/>
      <c r="L782" s="169">
        <f>IF($B$775="Лікар загальної практики - сімейний лікар",IF(L779&lt;Законод!$C$22,0,(IF(AND(L779&gt;=Законод!$F$22,L779&lt;=Законод!$F$23),L779-Законод!$E$23,IF('01_Доходи'!L779&gt;=Законод!$G$22,Законод!$F$24,0)))),IF($B$775="Лікар-педіатр",IF(L779&lt;Законод!$C$18,0,(IF(AND(L779&gt;=Законод!$F$18,L779&lt;=Законод!$F$19),L779-Законод!$E$19,IF('01_Доходи'!L779&gt;=Законод!$G$18,Законод!$F$20,0)))),IF($B$775="Лікар-терапевт",IF(L779&lt;Законод!$C$26,0,(IF(AND(L779&gt;=Законод!$F$26,L779&lt;=Законод!$F$27),L779-Законод!$E$27,IF('01_Доходи'!L779&gt;=Законод!$G$26,Законод!$F$28,0)))),0)))</f>
        <v>0</v>
      </c>
      <c r="M782" s="767"/>
      <c r="N782" s="776" t="s">
        <v>158</v>
      </c>
      <c r="O782" s="776"/>
      <c r="P782" s="776"/>
      <c r="Q782" s="776"/>
      <c r="R782" s="776"/>
      <c r="S782" s="169">
        <f>IF($B$775="Лікар загальної практики - сімейний лікар",IF(S779&lt;Законод!$C$22,0,(IF(AND(S779&gt;=Законод!$F$22,S779&lt;=Законод!$F$23),S779-Законод!$E$23,IF('01_Доходи'!S779&gt;=Законод!$G$22,Законод!$F$24,0)))),IF($B$775="Лікар-педіатр",IF(S779&lt;Законод!$C$18,0,(IF(AND(S779&gt;=Законод!$F$18,S779&lt;=Законод!$F$19),S779-Законод!$E$19,IF('01_Доходи'!S779&gt;=Законод!$G$18,Законод!$F$20,0)))),IF($B$775="Лікар-терапевт",IF(S779&lt;Законод!$C$26,0,(IF(AND(S779&gt;=Законод!$F$26,S779&lt;=Законод!$F$27),S779-Законод!$E$27,IF('01_Доходи'!S779&gt;=Законод!$G$26,Законод!$F$28,0)))),0)))</f>
        <v>0</v>
      </c>
      <c r="T782" s="767"/>
      <c r="U782" s="776" t="s">
        <v>158</v>
      </c>
      <c r="V782" s="776"/>
      <c r="W782" s="776"/>
      <c r="X782" s="776"/>
      <c r="Y782" s="776"/>
      <c r="Z782" s="169">
        <f>IF($B$775="Лікар загальної практики - сімейний лікар",IF(Z779&lt;Законод!$C$22,0,(IF(AND(Z779&gt;=Законод!$F$22,Z779&lt;=Законод!$F$23),Z779-Законод!$E$23,IF('01_Доходи'!Z779&gt;=Законод!$G$22,Законод!$F$24,0)))),IF($B$775="Лікар-педіатр",IF(Z779&lt;Законод!$C$18,0,(IF(AND(Z779&gt;=Законод!$F$18,Z779&lt;=Законод!$F$19),Z779-Законод!$E$19,IF('01_Доходи'!Z779&gt;=Законод!$G$18,Законод!$F$20,0)))),IF($B$775="Лікар-терапевт",IF(Z779&lt;Законод!$C$26,0,(IF(AND(Z779&gt;=Законод!$F$26,Z779&lt;=Законод!$F$27),Z779-Законод!$E$27,IF('01_Доходи'!Z779&gt;=Законод!$G$26,Законод!$F$28,0)))),0)))</f>
        <v>0</v>
      </c>
      <c r="AA782" s="767"/>
      <c r="AB782" s="776" t="s">
        <v>158</v>
      </c>
      <c r="AC782" s="776"/>
      <c r="AD782" s="776"/>
      <c r="AE782" s="776"/>
      <c r="AF782" s="776"/>
      <c r="AG782" s="169">
        <f>IF($B$775="Лікар загальної практики - сімейний лікар",IF(AG779&lt;Законод!$C$22,0,(IF(AND(AG779&gt;=Законод!$F$22,AG779&lt;=Законод!$F$23),AG779-Законод!$E$23,IF('01_Доходи'!AG779&gt;=Законод!$G$22,Законод!$F$24,0)))),IF($B$775="Лікар-педіатр",IF(AG779&lt;Законод!$C$18,0,(IF(AND(AG779&gt;=Законод!$F$18,AG779&lt;=Законод!$F$19),AG779-Законод!$E$19,IF('01_Доходи'!AG779&gt;=Законод!$G$18,Законод!$F$20,0)))),IF($B$775="Лікар-терапевт",IF(AG779&lt;Законод!$C$26,0,(IF(AND(AG779&gt;=Законод!$F$26,AG779&lt;=Законод!$F$27),AG779-Законод!$E$27,IF('01_Доходи'!AG779&gt;=Законод!$G$26,Законод!$F$28,0)))),0)))</f>
        <v>0</v>
      </c>
      <c r="AH782" s="767"/>
      <c r="AI782" s="174"/>
      <c r="AJ782" s="771"/>
      <c r="AK782" s="774"/>
      <c r="AL782" s="774"/>
      <c r="AM782" s="758"/>
      <c r="AN782" s="183">
        <f>IF(B775="Лікар загальної практики - сімейний лікар",L782*Законод!$C$9/4*Законод!$F$16,IF(B775="Лікар-педіатр",L782*Законод!$C$9/4*Законод!$F$16,IF(B775="Лікар-терапевт",L782*Законод!$C$9/4*Законод!$F$16,0)))</f>
        <v>0</v>
      </c>
      <c r="AO782" s="183">
        <f>IF(B775="Лікар загальної практики - сімейний лікар",S782*Законод!$C$9/4*Законод!$F$16,IF(B775="Лікар-педіатр",S782*Законод!$C$9/4*Законод!$F$16,IF(B775="Лікар-терапевт",S782*Законод!$C$9/4*Законод!$F$16,0)))</f>
        <v>0</v>
      </c>
      <c r="AP782" s="183">
        <f>IF(B775="Лікар загальної практики - сімейний лікар",Z782*Законод!$C$9/4*Законод!$F$16,IF(B775="Лікар-педіатр",Z782*Законод!$C$9/4*Законод!$F$16,IF(B775="Лікар-терапевт",Z782*Законод!$C$9/4*Законод!$F$16,0)))</f>
        <v>0</v>
      </c>
      <c r="AQ782" s="183">
        <f>IF(B775="Лікар загальної практики - сімейний лікар",AG782*Законод!$C$9/4*Законод!$F$16,IF(B775="Лікар-педіатр",AG782*Законод!$C$9/4*Законод!$F$16,IF(B775="Лікар-терапевт",AG782*Законод!$C$9/4*Законод!$F$16,0)))</f>
        <v>0</v>
      </c>
      <c r="AR782" s="184">
        <f>SUM(AN782:AQ782)</f>
        <v>0</v>
      </c>
    </row>
    <row r="783" spans="1:44" s="52" customFormat="1" ht="31.9" hidden="1" customHeight="1" x14ac:dyDescent="0.25">
      <c r="A783" s="170"/>
      <c r="B783" s="763"/>
      <c r="C783" s="764"/>
      <c r="D783" s="765"/>
      <c r="E783" s="765"/>
      <c r="F783" s="211" t="str">
        <f>IF(B775="Лікар-педіатр",Законод!$G$17,IF(B775="Лікар загальної практики - сімейний лікар",Законод!$G$21,IF(B775="Лікар-терапевт",Законод!$G$25,"х")))</f>
        <v>х</v>
      </c>
      <c r="G783" s="776" t="s">
        <v>158</v>
      </c>
      <c r="H783" s="776"/>
      <c r="I783" s="776"/>
      <c r="J783" s="776"/>
      <c r="K783" s="776"/>
      <c r="L783" s="169">
        <f>IF($B$775="Лікар загальної практики - сімейний лікар",IF(L779&lt;Законод!$C$22,0,(IF(AND(L779&gt;=Законод!$G$22,L779&lt;=Законод!$G$23),L779-Законод!$F$23,IF('01_Доходи'!L779&gt;=Законод!$H$22,Законод!$G$24,0)))),IF($B$775="Лікар-педіатр",IF(L779&lt;Законод!$C$18,0,(IF(AND(L779&gt;=Законод!$G$18,L779&lt;=Законод!$G$19),L779-Законод!$F$19,IF('01_Доходи'!L779&gt;=Законод!$H$18,Законод!$G$20,0)))),IF($B$775="Лікар-терапевт",IF(L779&lt;Законод!$C$26,0,(IF(AND(L779&gt;=Законод!$G$26,L779&lt;=Законод!$G$27),L779-Законод!$F$27,IF('01_Доходи'!L779&gt;=Законод!$H$26,Законод!$G$28,0)))),0)))</f>
        <v>0</v>
      </c>
      <c r="M783" s="767"/>
      <c r="N783" s="776" t="s">
        <v>158</v>
      </c>
      <c r="O783" s="776"/>
      <c r="P783" s="776"/>
      <c r="Q783" s="776"/>
      <c r="R783" s="776"/>
      <c r="S783" s="169">
        <f>IF($B$775="Лікар загальної практики - сімейний лікар",IF(S779&lt;Законод!$C$22,0,(IF(AND(S779&gt;=Законод!$G$22,S779&lt;=Законод!$G$23),S779-Законод!$F$23,IF('01_Доходи'!S779&gt;=Законод!$H$22,Законод!$G$24,0)))),IF($B$775="Лікар-педіатр",IF(S779&lt;Законод!$C$18,0,(IF(AND(S779&gt;=Законод!$G$18,S779&lt;=Законод!$G$19),S779-Законод!$F$19,IF('01_Доходи'!S779&gt;=Законод!$H$18,Законод!$G$20,0)))),IF($B$775="Лікар-терапевт",IF(S779&lt;Законод!$C$26,0,(IF(AND(S779&gt;=Законод!$G$26,S779&lt;=Законод!$G$27),S779-Законод!$F$27,IF('01_Доходи'!S779&gt;=Законод!$H$26,Законод!$G$28,0)))),0)))</f>
        <v>0</v>
      </c>
      <c r="T783" s="767"/>
      <c r="U783" s="776" t="s">
        <v>158</v>
      </c>
      <c r="V783" s="776"/>
      <c r="W783" s="776"/>
      <c r="X783" s="776"/>
      <c r="Y783" s="776"/>
      <c r="Z783" s="169">
        <f>IF($B$775="Лікар загальної практики - сімейний лікар",IF(Z779&lt;Законод!$C$22,0,(IF(AND(Z779&gt;=Законод!$G$22,Z779&lt;=Законод!$G$23),Z779-Законод!$F$23,IF('01_Доходи'!Z779&gt;=Законод!$H$22,Законод!$G$24,0)))),IF($B$775="Лікар-педіатр",IF(Z779&lt;Законод!$C$18,0,(IF(AND(Z779&gt;=Законод!$G$18,Z779&lt;=Законод!$G$19),Z779-Законод!$F$19,IF('01_Доходи'!Z779&gt;=Законод!$H$18,Законод!$G$20,0)))),IF($B$775="Лікар-терапевт",IF(Z779&lt;Законод!$C$26,0,(IF(AND(Z779&gt;=Законод!$G$26,Z779&lt;=Законод!$G$27),Z779-Законод!$F$27,IF('01_Доходи'!Z779&gt;=Законод!$H$26,Законод!$G$28,0)))),0)))</f>
        <v>0</v>
      </c>
      <c r="AA783" s="767"/>
      <c r="AB783" s="776" t="s">
        <v>158</v>
      </c>
      <c r="AC783" s="776"/>
      <c r="AD783" s="776"/>
      <c r="AE783" s="776"/>
      <c r="AF783" s="776"/>
      <c r="AG783" s="169">
        <f>IF($B$775="Лікар загальної практики - сімейний лікар",IF(AG779&lt;Законод!$C$22,0,(IF(AND(AG779&gt;=Законод!$G$22,AG779&lt;=Законод!$G$23),AG779-Законод!$F$23,IF('01_Доходи'!AG779&gt;=Законод!$H$22,Законод!$G$24,0)))),IF($B$775="Лікар-педіатр",IF(AG779&lt;Законод!$C$18,0,(IF(AND(AG779&gt;=Законод!$G$18,AG779&lt;=Законод!$G$19),AG779-Законод!$F$19,IF('01_Доходи'!AG779&gt;=Законод!$H$18,Законод!$G$20,0)))),IF($B$775="Лікар-терапевт",IF(AG779&lt;Законод!$C$26,0,(IF(AND(AG779&gt;=Законод!$G$26,AG779&lt;=Законод!$G$27),AG779-Законод!$F$27,IF('01_Доходи'!AG779&gt;=Законод!$H$26,Законод!$G$28,0)))),0)))</f>
        <v>0</v>
      </c>
      <c r="AH783" s="767"/>
      <c r="AI783" s="174"/>
      <c r="AJ783" s="771"/>
      <c r="AK783" s="774"/>
      <c r="AL783" s="774"/>
      <c r="AM783" s="758"/>
      <c r="AN783" s="183">
        <f>IF(B775="Лікар загальної практики - сімейний лікар",L783*Законод!$C$9/4*Законод!$G$16,IF(B775="Лікар-педіатр",L783*Законод!$C$9/4*Законод!$G$16,IF(B775="Лікар-терапевт",L783*Законод!$C$9/4*Законод!$G$16,0)))</f>
        <v>0</v>
      </c>
      <c r="AO783" s="183">
        <f>IF(B775="Лікар загальної практики - сімейний лікар",S783*Законод!$C$9/4*Законод!$G$16,IF(B775="Лікар-педіатр",S783*Законод!$C$9/4*Законод!$G$16,IF(B775="Лікар-терапевт",S783*Законод!$C$9/4*Законод!$G$16,0)))</f>
        <v>0</v>
      </c>
      <c r="AP783" s="183">
        <f>IF(B775="Лікар загальної практики - сімейний лікар",Z783*Законод!$C$9/4*Законод!$G$16,IF(B775="Лікар-педіатр",Z783*Законод!$C$9/4*Законод!$G$16,IF(B775="Лікар-терапевт",Z783*Законод!$C$9/4*Законод!$G$16,0)))</f>
        <v>0</v>
      </c>
      <c r="AQ783" s="183">
        <f>IF(B775="Лікар загальної практики - сімейний лікар",AG783*Законод!$C$9/4*Законод!$G$16,IF(B775="Лікар-педіатр",AG783*Законод!$C$9/4*Законод!$G$16,IF(B775="Лікар-терапевт",AG783*Законод!$C$9/4*Законод!$G$16,0)))</f>
        <v>0</v>
      </c>
      <c r="AR783" s="184">
        <f t="shared" ref="AR783" si="142">SUM(AN783:AQ783)</f>
        <v>0</v>
      </c>
    </row>
    <row r="784" spans="1:44" s="52" customFormat="1" ht="31.9" hidden="1" customHeight="1" x14ac:dyDescent="0.25">
      <c r="A784" s="170"/>
      <c r="B784" s="763"/>
      <c r="C784" s="764"/>
      <c r="D784" s="765"/>
      <c r="E784" s="765"/>
      <c r="F784" s="211" t="str">
        <f>IF(B775="Лікар-педіатр",Законод!$H$17,IF(B775="Лікар загальної практики - сімейний лікар",Законод!$H$21,IF(B775="Лікар-терапевт",Законод!$H$25,"х")))</f>
        <v>х</v>
      </c>
      <c r="G784" s="776" t="s">
        <v>158</v>
      </c>
      <c r="H784" s="776"/>
      <c r="I784" s="776"/>
      <c r="J784" s="776"/>
      <c r="K784" s="776"/>
      <c r="L784" s="169">
        <f>IF($B$775="Лікар загальної практики - сімейний лікар",IF(L779&lt;Законод!$C$22,0,(IF(AND(L779&gt;=Законод!$H$22,L779&lt;=Законод!$H$23),L779-Законод!$G$23,IF('01_Доходи'!L779&gt;=Законод!$I$22,Законод!$H$24,0)))),IF($B$775="Лікар-педіатр",IF(L779&lt;Законод!$C$18,0,(IF(AND(L779&gt;=Законод!$H$18,L779&lt;=Законод!$H$19),L779-Законод!$G$19,IF('01_Доходи'!L779&gt;=Законод!$I$18,Законод!$H$20,0)))),IF($B$775="Лікар-терапевт",IF(L779&lt;Законод!$C$26,0,(IF(AND(L779&gt;=Законод!$H$26,L779&lt;=Законод!$H$27),L779-Законод!$G$27,IF(L779&gt;=Законод!$I$26,Законод!$H$28,0)))),0)))</f>
        <v>0</v>
      </c>
      <c r="M784" s="767"/>
      <c r="N784" s="776" t="s">
        <v>158</v>
      </c>
      <c r="O784" s="776"/>
      <c r="P784" s="776"/>
      <c r="Q784" s="776"/>
      <c r="R784" s="776"/>
      <c r="S784" s="169">
        <f>IF($B$775="Лікар загальної практики - сімейний лікар",IF(S779&lt;Законод!$C$22,0,(IF(AND(S779&gt;=Законод!$H$22,S779&lt;=Законод!$H$23),S779-Законод!$G$23,IF('01_Доходи'!S779&gt;=Законод!$I$22,Законод!$H$24,0)))),IF($B$775="Лікар-педіатр",IF(S779&lt;Законод!$C$18,0,(IF(AND(S779&gt;=Законод!$H$18,S779&lt;=Законод!$H$19),S779-Законод!$G$19,IF('01_Доходи'!S779&gt;=Законод!$I$18,Законод!$H$20,0)))),IF($B$775="Лікар-терапевт",IF(S779&lt;Законод!$C$26,0,(IF(AND(S779&gt;=Законод!$H$26,S779&lt;=Законод!$H$27),S779-Законод!$G$27,IF(S779&gt;=Законод!$I$26,Законод!$H$28,0)))),0)))</f>
        <v>0</v>
      </c>
      <c r="T784" s="767"/>
      <c r="U784" s="776" t="s">
        <v>158</v>
      </c>
      <c r="V784" s="776"/>
      <c r="W784" s="776"/>
      <c r="X784" s="776"/>
      <c r="Y784" s="776"/>
      <c r="Z784" s="169">
        <f>IF($B$775="Лікар загальної практики - сімейний лікар",IF(Z779&lt;Законод!$C$22,0,(IF(AND(Z779&gt;=Законод!$H$22,Z779&lt;=Законод!$H$23),Z779-Законод!$G$23,IF('01_Доходи'!Z779&gt;=Законод!$I$22,Законод!$H$24,0)))),IF($B$775="Лікар-педіатр",IF(Z779&lt;Законод!$C$18,0,(IF(AND(Z779&gt;=Законод!$H$18,Z779&lt;=Законод!$H$19),Z779-Законод!$G$19,IF('01_Доходи'!Z779&gt;=Законод!$I$18,Законод!$H$20,0)))),IF($B$775="Лікар-терапевт",IF(Z779&lt;Законод!$C$26,0,(IF(AND(Z779&gt;=Законод!$H$26,Z779&lt;=Законод!$H$27),Z779-Законод!$G$27,IF(Z779&gt;=Законод!$I$26,Законод!$H$28,0)))),0)))</f>
        <v>0</v>
      </c>
      <c r="AA784" s="767"/>
      <c r="AB784" s="776" t="s">
        <v>158</v>
      </c>
      <c r="AC784" s="776"/>
      <c r="AD784" s="776"/>
      <c r="AE784" s="776"/>
      <c r="AF784" s="776"/>
      <c r="AG784" s="169">
        <f>IF($B$775="Лікар загальної практики - сімейний лікар",IF(AG779&lt;Законод!$C$22,0,(IF(AND(AG779&gt;=Законод!$H$22,AG779&lt;=Законод!$H$23),AG779-Законод!$G$23,IF('01_Доходи'!AG779&gt;=Законод!$I$22,Законод!$H$24,0)))),IF($B$775="Лікар-педіатр",IF(AG779&lt;Законод!$C$18,0,(IF(AND(AG779&gt;=Законод!$H$18,AG779&lt;=Законод!$H$19),AG779-Законод!$G$19,IF('01_Доходи'!AG779&gt;=Законод!$I$18,Законод!$H$20,0)))),IF($B$775="Лікар-терапевт",IF(AG779&lt;Законод!$C$26,0,(IF(AND(AG779&gt;=Законод!$H$26,AG779&lt;=Законод!$H$27),AG779-Законод!$G$27,IF(AG779&gt;=Законод!$I$26,Законод!$H$28,0)))),0)))</f>
        <v>0</v>
      </c>
      <c r="AH784" s="767"/>
      <c r="AI784" s="174"/>
      <c r="AJ784" s="771"/>
      <c r="AK784" s="774"/>
      <c r="AL784" s="774"/>
      <c r="AM784" s="758"/>
      <c r="AN784" s="183">
        <f>IF(B775="Лікар загальної практики - сімейний лікар",L784*Законод!$C$9/4*Законод!$H$16,IF(B775="Лікар-педіатр",L784*Законод!$C$9/4*Законод!$H$16,IF(B775="Лікар-терапевт",L784*Законод!$C$9/4*Законод!$H$16,0)))</f>
        <v>0</v>
      </c>
      <c r="AO784" s="183">
        <f>IF(B775="Лікар загальної практики - сімейний лікар",S784*Законод!$C$9/4*Законод!$H$16,IF(B775="Лікар-педіатр",S784*Законод!$C$9/4*Законод!$H$16,IF(B775="Лікар-терапевт",S784*Законод!$C$9/4*Законод!$H$16,0)))</f>
        <v>0</v>
      </c>
      <c r="AP784" s="183">
        <f>IF(B775="Лікар загальної практики - сімейний лікар",Z784*Законод!$C$9/4*Законод!$H$16,IF(B775="Лікар-педіатр",Z784*Законод!$C$9/4*Законод!$H$16,IF(B775="Лікар-терапевт",Z784*Законод!$C$9/4*Законод!$H$16,0)))</f>
        <v>0</v>
      </c>
      <c r="AQ784" s="183">
        <f>IF(B775="Лікар загальної практики - сімейний лікар",AG784*Законод!$C$9/4*Законод!$H$16,IF(B775="Лікар-педіатр",AG784*Законод!$C$9/4*Законод!$H$16,IF(B775="Лікар-терапевт",AG784*Законод!$C$9/4*Законод!$H$16,0)))</f>
        <v>0</v>
      </c>
      <c r="AR784" s="184">
        <f>SUM(AN784:AQ784)</f>
        <v>0</v>
      </c>
    </row>
    <row r="785" spans="1:44" s="52" customFormat="1" ht="31.9" hidden="1" customHeight="1" x14ac:dyDescent="0.25">
      <c r="A785" s="170"/>
      <c r="B785" s="763"/>
      <c r="C785" s="764"/>
      <c r="D785" s="765"/>
      <c r="E785" s="765"/>
      <c r="F785" s="211" t="str">
        <f>IF(B775="Лікар-педіатр",Законод!$I$17,IF(B775="Лікар загальної практики - сімейний лікар",Законод!$I$21,IF(B775="Лікар-терапевт",Законод!$I$25,"х")))</f>
        <v>х</v>
      </c>
      <c r="G785" s="776" t="s">
        <v>158</v>
      </c>
      <c r="H785" s="776"/>
      <c r="I785" s="776"/>
      <c r="J785" s="776"/>
      <c r="K785" s="776"/>
      <c r="L785" s="169">
        <f>IF($B$775="Лікар загальної практики - сімейний лікар",IF(L779&lt;Законод!$C$22,0,(IF(AND(L779&gt;=Законод!$I$22,L779&lt;=Законод!$I$23),L779-Законод!$H$23,IF('01_Доходи'!L779&gt;=Законод!$I$22,Законод!$I$24,0)))),IF($B$775="Лікар-педіатр",IF(L779&lt;Законод!$C$18,0,(IF(AND(L779&gt;=Законод!$I$18,L779&lt;=Законод!$I$19),L779-Законод!$H$19,IF('01_Доходи'!L779&gt;=Законод!$I$18,Законод!$H$20,0)))),IF($B$775="Лікар-терапевт",IF(L779&lt;Законод!$C$26,0,(IF(AND(L779&gt;=Законод!$I$26,L779&lt;=Законод!$I$27),L779-Законод!$H$27,IF('01_Доходи'!L779&gt;=Законод!$I$26,Законод!$H$28,0)))),0)))</f>
        <v>0</v>
      </c>
      <c r="M785" s="767"/>
      <c r="N785" s="776" t="s">
        <v>158</v>
      </c>
      <c r="O785" s="776"/>
      <c r="P785" s="776"/>
      <c r="Q785" s="776"/>
      <c r="R785" s="776"/>
      <c r="S785" s="169">
        <f>IF($B$775="Лікар загальної практики - сімейний лікар",IF(S779&lt;Законод!$C$22,0,(IF(AND(S779&gt;=Законод!$I$22,S779&lt;=Законод!$I$23),S779-Законод!$H$23,IF('01_Доходи'!S779&gt;=Законод!$I$22,Законод!$I$24,0)))),IF($B$775="Лікар-педіатр",IF(S779&lt;Законод!$C$18,0,(IF(AND(S779&gt;=Законод!$I$18,S779&lt;=Законод!$I$19),S779-Законод!$H$19,IF('01_Доходи'!S779&gt;=Законод!$I$18,Законод!$H$20,0)))),IF($B$775="Лікар-терапевт",IF(S779&lt;Законод!$C$26,0,(IF(AND(S779&gt;=Законод!$I$26,S779&lt;=Законод!$I$27),S779-Законод!$H$27,IF('01_Доходи'!S779&gt;=Законод!$I$26,Законод!$H$28,0)))),0)))</f>
        <v>0</v>
      </c>
      <c r="T785" s="767"/>
      <c r="U785" s="776" t="s">
        <v>158</v>
      </c>
      <c r="V785" s="776"/>
      <c r="W785" s="776"/>
      <c r="X785" s="776"/>
      <c r="Y785" s="776"/>
      <c r="Z785" s="169">
        <f>IF($B$775="Лікар загальної практики - сімейний лікар",IF(Z779&lt;Законод!$C$22,0,(IF(AND(Z779&gt;=Законод!$I$22,Z779&lt;=Законод!$I$23),Z779-Законод!$H$23,IF('01_Доходи'!Z779&gt;=Законод!$I$22,Законод!$I$24,0)))),IF($B$775="Лікар-педіатр",IF(Z779&lt;Законод!$C$18,0,(IF(AND(Z779&gt;=Законод!$I$18,Z779&lt;=Законод!$I$19),Z779-Законод!$H$19,IF('01_Доходи'!Z779&gt;=Законод!$I$18,Законод!$H$20,0)))),IF($B$775="Лікар-терапевт",IF(Z779&lt;Законод!$C$26,0,(IF(AND(Z779&gt;=Законод!$I$26,Z779&lt;=Законод!$I$27),Z779-Законод!$H$27,IF('01_Доходи'!Z779&gt;=Законод!$I$26,Законод!$H$28,0)))),0)))</f>
        <v>0</v>
      </c>
      <c r="AA785" s="767"/>
      <c r="AB785" s="776" t="s">
        <v>158</v>
      </c>
      <c r="AC785" s="776"/>
      <c r="AD785" s="776"/>
      <c r="AE785" s="776"/>
      <c r="AF785" s="776"/>
      <c r="AG785" s="169">
        <f>IF($B$775="Лікар загальної практики - сімейний лікар",IF(AG779&lt;Законод!$C$22,0,(IF(AND(AG779&gt;=Законод!$I$22,AG779&lt;=Законод!$I$23),AG779-Законод!$H$23,IF('01_Доходи'!AG779&gt;=Законод!$I$22,Законод!$I$24,0)))),IF($B$775="Лікар-педіатр",IF(AG779&lt;Законод!$C$18,0,(IF(AND(AG779&gt;=Законод!$I$18,AG779&lt;=Законод!$I$19),AG779-Законод!$H$19,IF('01_Доходи'!AG779&gt;=Законод!$I$18,Законод!$H$20,0)))),IF($B$775="Лікар-терапевт",IF(AG779&lt;Законод!$C$26,0,(IF(AND(AG779&gt;=Законод!$I$26,AG779&lt;=Законод!$I$27),AG779-Законод!$H$27,IF('01_Доходи'!AG779&gt;=Законод!$I$26,Законод!$H$28,0)))),0)))</f>
        <v>0</v>
      </c>
      <c r="AH785" s="767"/>
      <c r="AI785" s="174"/>
      <c r="AJ785" s="771"/>
      <c r="AK785" s="774"/>
      <c r="AL785" s="774"/>
      <c r="AM785" s="758"/>
      <c r="AN785" s="183">
        <f>IF(B775="Лікар загальної практики - сімейний лікар",L785*Законод!$C$9/4*Законод!$I$16,IF(B775="Лікар-педіатр",L785*Законод!$C$9/4*Законод!$I$16,IF(B775="Лікар-терапевт",L785*Законод!$C$9/4*Законод!$I$16,0)))</f>
        <v>0</v>
      </c>
      <c r="AO785" s="183">
        <f>IF(B775="Лікар загальної практики - сімейний лікар",S785*Законод!$C$9/4*Законод!$I$16,IF(B775="Лікар-педіатр",S785*Законод!$C$9/4*Законод!$I$16,IF(B775="Лікар-терапевт",S785*Законод!$C$9/4*Законод!$I$16,0)))</f>
        <v>0</v>
      </c>
      <c r="AP785" s="183">
        <f>IF(B775="Лікар загальної практики - сімейний лікар",Z785*Законод!$C$9/4*Законод!$I$16,IF(B775="Лікар-педіатр",Z785*Законод!$C$9/4*Законод!$I$16,IF(B775="Лікар-терапевт",Z785*Законод!$C$9/4*Законод!$I$16,0)))</f>
        <v>0</v>
      </c>
      <c r="AQ785" s="183">
        <f>IF(B775="Лікар загальної практики - сімейний лікар",AG785*Законод!$C$9/4*Законод!$I$16,IF(B775="Лікар-педіатр",AG785*Законод!$C$9/4*Законод!$I$16,IF(B775="Лікар-терапевт",AG785*Законод!$C$9/4*Законод!$I$16,0)))</f>
        <v>0</v>
      </c>
      <c r="AR785" s="184">
        <f>SUM(AN785:AQ785)</f>
        <v>0</v>
      </c>
    </row>
    <row r="786" spans="1:44" s="191" customFormat="1" ht="31.9" hidden="1" customHeight="1" thickBot="1" x14ac:dyDescent="0.3">
      <c r="A786" s="186"/>
      <c r="B786" s="763"/>
      <c r="C786" s="764"/>
      <c r="D786" s="765"/>
      <c r="E786" s="765"/>
      <c r="F786" s="212" t="str">
        <f>IF(B775="Лікар-педіатр",Законод!$J$17,IF(B775="Лікар загальної практики - сімейний лікар",Законод!$J$21,IF(B775="Лікар-терапевт",Законод!$J$25,"х")))</f>
        <v>х</v>
      </c>
      <c r="G786" s="777" t="s">
        <v>158</v>
      </c>
      <c r="H786" s="777"/>
      <c r="I786" s="777"/>
      <c r="J786" s="777"/>
      <c r="K786" s="777"/>
      <c r="L786" s="169">
        <f>IF($B$775="Лікар загальної практики - сімейний лікар",IF(L779&gt;=Законод!$J$22,'01_Доходи'!L779-('01_Доходи'!L780+'01_Доходи'!L781+'01_Доходи'!L782+'01_Доходи'!L783+'01_Доходи'!L784+'01_Доходи'!L785),0),IF($B$775="Лікар-педіатр",IF(L779&gt;=Законод!$J$18,'01_Доходи'!L779-('01_Доходи'!L780+'01_Доходи'!L781+'01_Доходи'!L782+'01_Доходи'!L783+'01_Доходи'!L784+'01_Доходи'!L785),0),IF($B$775="Лікар-терапевт",IF('01_Доходи'!L779&gt;=Законод!$J$26,L779-Законод!$I$27,0),0)))</f>
        <v>0</v>
      </c>
      <c r="M786" s="767"/>
      <c r="N786" s="777" t="s">
        <v>158</v>
      </c>
      <c r="O786" s="777"/>
      <c r="P786" s="777"/>
      <c r="Q786" s="777"/>
      <c r="R786" s="777"/>
      <c r="S786" s="169">
        <f>IF($B$775="Лікар загальної практики - сімейний лікар",IF(S779&gt;=Законод!$J$22,'01_Доходи'!S779-('01_Доходи'!S780+'01_Доходи'!S781+'01_Доходи'!S782+'01_Доходи'!S783+'01_Доходи'!S784+'01_Доходи'!S785),0),IF($B$775="Лікар-педіатр",IF(S779&gt;=Законод!$J$18,'01_Доходи'!S779-('01_Доходи'!S780+'01_Доходи'!S781+'01_Доходи'!S782+'01_Доходи'!S783+'01_Доходи'!S784+'01_Доходи'!S785),0),IF($B$775="Лікар-терапевт",IF('01_Доходи'!S779&gt;=Законод!$J$26,S779-Законод!$I$27,0),0)))</f>
        <v>0</v>
      </c>
      <c r="T786" s="767"/>
      <c r="U786" s="777" t="s">
        <v>158</v>
      </c>
      <c r="V786" s="777"/>
      <c r="W786" s="777"/>
      <c r="X786" s="777"/>
      <c r="Y786" s="777"/>
      <c r="Z786" s="169">
        <f>IF($B$775="Лікар загальної практики - сімейний лікар",IF(Z779&gt;=Законод!$J$22,'01_Доходи'!Z779-('01_Доходи'!Z780+'01_Доходи'!Z781+'01_Доходи'!Z782+'01_Доходи'!Z783+'01_Доходи'!Z784+'01_Доходи'!Z785),0),IF($B$775="Лікар-педіатр",IF(Z779&gt;=Законод!$J$18,'01_Доходи'!Z779-('01_Доходи'!Z780+'01_Доходи'!Z781+'01_Доходи'!Z782+'01_Доходи'!Z783+'01_Доходи'!Z784+'01_Доходи'!Z785),0),IF($B$775="Лікар-терапевт",IF('01_Доходи'!Z779&gt;=Законод!$J$26,Z779-Законод!$I$27,0),0)))</f>
        <v>0</v>
      </c>
      <c r="AA786" s="767"/>
      <c r="AB786" s="777" t="s">
        <v>158</v>
      </c>
      <c r="AC786" s="777"/>
      <c r="AD786" s="777"/>
      <c r="AE786" s="777"/>
      <c r="AF786" s="777"/>
      <c r="AG786" s="169">
        <f>IF($B$775="Лікар загальної практики - сімейний лікар",IF(AG779&gt;=Законод!$J$22,'01_Доходи'!AG779-('01_Доходи'!AG780+'01_Доходи'!AG781+'01_Доходи'!AG782+'01_Доходи'!AG783+'01_Доходи'!AG784+'01_Доходи'!AG785),0),IF($B$775="Лікар-педіатр",IF(AG779&gt;=Законод!$J$18,'01_Доходи'!AG779-('01_Доходи'!AG780+'01_Доходи'!AG781+'01_Доходи'!AG782+'01_Доходи'!AG783+'01_Доходи'!AG784+'01_Доходи'!AG785),0),IF($B$775="Лікар-терапевт",IF('01_Доходи'!AG779&gt;=Законод!$J$26,AG779-Законод!$I$27,0),0)))</f>
        <v>0</v>
      </c>
      <c r="AH786" s="767"/>
      <c r="AI786" s="188"/>
      <c r="AJ786" s="772"/>
      <c r="AK786" s="775"/>
      <c r="AL786" s="775"/>
      <c r="AM786" s="759"/>
      <c r="AN786" s="189">
        <f>IF(B775="Лікар загальної практики - сімейний лікар",L786*Законод!$C$9/4*Законод!$J$16,IF(B775="Лікар-педіатр",L786*Законод!$C$9/4*Законод!$J$16,IF(B775="Лікар-терапевт",L786*Законод!$C$9/4*Законод!$J$16,0)))</f>
        <v>0</v>
      </c>
      <c r="AO786" s="189">
        <f>IF(B775="Лікар загальної практики - сімейний лікар",S786*Законод!$C$9/4*Законод!$J$16,IF(B775="Лікар-педіатр",S786*Законод!$C$9/4*Законод!$J$16,IF(B775="Лікар-терапевт",S786*Законод!$C$9/4*Законод!$J$16,0)))</f>
        <v>0</v>
      </c>
      <c r="AP786" s="189">
        <f>IF(B775="Лікар загальної практики - сімейний лікар",S786*Законод!$C$9/4*Законод!$J$16,IF(B775="Лікар-педіатр",S786*Законод!$C$9/4*Законод!$J$16,IF(B775="Лікар-терапевт",S786*Законод!$C$9/4*Законод!$J$16,0)))</f>
        <v>0</v>
      </c>
      <c r="AQ786" s="189">
        <f>IF(B775="Лікар загальної практики - сімейний лікар",AG786*Законод!$C$9/4*Законод!$J$16,IF(B775="Лікар-педіатр",AG786*Законод!$C$9/4*Законод!$J$16,IF(B775="Лікар-терапевт",AG786*Законод!$C$9/4*Законод!$J$16,0)))</f>
        <v>0</v>
      </c>
      <c r="AR786" s="190">
        <f t="shared" ref="AR786" si="143">SUM(AN786:AQ786)</f>
        <v>0</v>
      </c>
    </row>
    <row r="787" spans="1:44" s="220" customFormat="1" ht="23.45" hidden="1" customHeight="1" thickBot="1" x14ac:dyDescent="0.3">
      <c r="A787" s="216"/>
      <c r="B787" s="217"/>
      <c r="C787" s="217"/>
      <c r="D787" s="217"/>
      <c r="E787" s="217"/>
      <c r="F787" s="218"/>
      <c r="G787" s="219"/>
      <c r="H787" s="219"/>
      <c r="L787" s="221"/>
      <c r="S787" s="221"/>
      <c r="Z787" s="221"/>
      <c r="AG787" s="221"/>
      <c r="AM787" s="222"/>
      <c r="AR787" s="223"/>
    </row>
    <row r="788" spans="1:44" s="164" customFormat="1" ht="24.6" hidden="1" customHeight="1" x14ac:dyDescent="0.3">
      <c r="A788" s="167">
        <f>A775+1</f>
        <v>59</v>
      </c>
      <c r="B788" s="763"/>
      <c r="C788" s="764"/>
      <c r="D788" s="765"/>
      <c r="E788" s="765"/>
      <c r="F788" s="207" t="s">
        <v>422</v>
      </c>
      <c r="G788" s="169">
        <f>IF($B$788="Лікар-педіатр",G791*L788,IF($B$788="Лікар-терапевт","х",IF($B$788="Лікар загальної практики - сімейний лікар",G791*L788,0)))</f>
        <v>0</v>
      </c>
      <c r="H788" s="169">
        <f>IF($B$788="Лікар-педіатр",H791*L788,IF($B$788="Лікар-терапевт","х",IF($B$788="Лікар загальної практики - сімейний лікар",H791*L788,0)))</f>
        <v>0</v>
      </c>
      <c r="I788" s="169">
        <f>IF($B$788="Лікар-педіатр","x",IF($B$788="Лікар-терапевт",I791*L788,IF($B$788="Лікар загальної практики - сімейний лікар",I791*L788,0)))</f>
        <v>0</v>
      </c>
      <c r="J788" s="169">
        <f>IF($B$788="Лікар-педіатр","x",IF($B$788="Лікар-терапевт",J791*L788,IF($B$788="Лікар загальної практики - сімейний лікар",J791*L788,0)))</f>
        <v>0</v>
      </c>
      <c r="K788" s="169">
        <f>IF($B$788="Лікар-педіатр","x",IF($B$788="Лікар-терапевт",K791*L788,IF($B$788="Лікар загальної практики - сімейний лікар",K791*L788,0)))</f>
        <v>0</v>
      </c>
      <c r="L788" s="542"/>
      <c r="M788" s="767"/>
      <c r="N788" s="169">
        <f>IF($B$788="Лікар-педіатр",N791*S788,IF($B$788="Лікар-терапевт","х",IF($B$788="Лікар загальної практики - сімейний лікар",N791*S788,0)))</f>
        <v>0</v>
      </c>
      <c r="O788" s="169">
        <f>IF($B$788="Лікар-педіатр",O791*S788,IF($B$788="Лікар-терапевт","х",IF($B$788="Лікар загальної практики - сімейний лікар",O791*S788,0)))</f>
        <v>0</v>
      </c>
      <c r="P788" s="169">
        <f>IF($B$788="Лікар-педіатр","x",IF($B$788="Лікар-терапевт",P791*S788,IF($B$788="Лікар загальної практики - сімейний лікар",P791*S788,0)))</f>
        <v>0</v>
      </c>
      <c r="Q788" s="169">
        <f>IF($B$788="Лікар-педіатр","x",IF($B$788="Лікар-терапевт",Q791*S788,IF($B$788="Лікар загальної практики - сімейний лікар",Q791*S788,0)))</f>
        <v>0</v>
      </c>
      <c r="R788" s="169">
        <f>IF($B$788="Лікар-педіатр","x",IF($B$788="Лікар-терапевт",R791*S788,IF($B$788="Лікар загальної практики - сімейний лікар",R791*S788,0)))</f>
        <v>0</v>
      </c>
      <c r="S788" s="542"/>
      <c r="T788" s="767"/>
      <c r="U788" s="169">
        <f>IF($B$788="Лікар-педіатр",U791*Z788,IF($B$788="Лікар-терапевт","х",IF($B$788="Лікар загальної практики - сімейний лікар",U791*Z788,0)))</f>
        <v>0</v>
      </c>
      <c r="V788" s="169">
        <f>IF($B$788="Лікар-педіатр",V791*Z788,IF($B$788="Лікар-терапевт","х",IF($B$788="Лікар загальної практики - сімейний лікар",V791*Z788,0)))</f>
        <v>0</v>
      </c>
      <c r="W788" s="169">
        <f>IF($B$788="Лікар-педіатр","x",IF($B$788="Лікар-терапевт",W791*Z788,IF($B$788="Лікар загальної практики - сімейний лікар",W791*Z788,0)))</f>
        <v>0</v>
      </c>
      <c r="X788" s="169">
        <f>IF($B$788="Лікар-педіатр","x",IF($B$788="Лікар-терапевт",X791*Z788,IF($B$788="Лікар загальної практики - сімейний лікар",X791*Z788,0)))</f>
        <v>0</v>
      </c>
      <c r="Y788" s="169">
        <f>IF($B$788="Лікар-педіатр","x",IF($B$788="Лікар-терапевт",Y791*Z788,IF($B$788="Лікар загальної практики - сімейний лікар",Y791*Z788,0)))</f>
        <v>0</v>
      </c>
      <c r="Z788" s="542"/>
      <c r="AA788" s="767"/>
      <c r="AB788" s="169">
        <f>IF($B$788="Лікар-педіатр",AB791*AG788,IF($B$788="Лікар-терапевт","х",IF($B$788="Лікар загальної практики - сімейний лікар",AB791*AG788,0)))</f>
        <v>0</v>
      </c>
      <c r="AC788" s="169">
        <f>IF($B$788="Лікар-педіатр",AC791*AG788,IF($B$788="Лікар-терапевт","х",IF($B$788="Лікар загальної практики - сімейний лікар",AC791*AG788,0)))</f>
        <v>0</v>
      </c>
      <c r="AD788" s="169">
        <f>IF($B$788="Лікар-педіатр","x",IF($B$788="Лікар-терапевт",AD791*AG788,IF($B$788="Лікар загальної практики - сімейний лікар",AD791*AG788,0)))</f>
        <v>0</v>
      </c>
      <c r="AE788" s="169">
        <f>IF($B$788="Лікар-педіатр","x",IF($B$788="Лікар-терапевт",AE791*AG788,IF($B$788="Лікар загальної практики - сімейний лікар",AE791*AG788,0)))</f>
        <v>0</v>
      </c>
      <c r="AF788" s="169">
        <f>IF($B$788="Лікар-педіатр","x",IF($B$788="Лікар-терапевт",AF791*AG788,IF($B$788="Лікар загальної практики - сімейний лікар",AF791*AG788,0)))</f>
        <v>0</v>
      </c>
      <c r="AG788" s="542"/>
      <c r="AH788" s="767"/>
      <c r="AI788" s="525">
        <f>A788</f>
        <v>59</v>
      </c>
      <c r="AJ788" s="770">
        <f>B788</f>
        <v>0</v>
      </c>
      <c r="AK788" s="773">
        <f>C788</f>
        <v>0</v>
      </c>
      <c r="AL788" s="773">
        <f>D788</f>
        <v>0</v>
      </c>
      <c r="AM788" s="760" t="s">
        <v>568</v>
      </c>
      <c r="AN788" s="778">
        <f>SUM(AN793:AN799)</f>
        <v>0</v>
      </c>
      <c r="AO788" s="778">
        <f>SUM(AO793:AO799)</f>
        <v>0</v>
      </c>
      <c r="AP788" s="778">
        <f>SUM(AP793:AP799)</f>
        <v>0</v>
      </c>
      <c r="AQ788" s="778">
        <f>SUM(AQ793:AQ799)</f>
        <v>0</v>
      </c>
      <c r="AR788" s="781">
        <f>SUM(AN788:AQ792)</f>
        <v>0</v>
      </c>
    </row>
    <row r="789" spans="1:44" s="52" customFormat="1" ht="28.15" hidden="1" customHeight="1" x14ac:dyDescent="0.25">
      <c r="A789" s="170"/>
      <c r="B789" s="763"/>
      <c r="C789" s="764"/>
      <c r="D789" s="765"/>
      <c r="E789" s="765"/>
      <c r="F789" s="207" t="s">
        <v>423</v>
      </c>
      <c r="G789" s="169">
        <f>IF($B$788="Лікар-педіатр",G791*L789,IF($B$788="Лікар-терапевт","х",IF($B$788="Лікар загальної практики - сімейний лікар",G791*L789,0)))</f>
        <v>0</v>
      </c>
      <c r="H789" s="169">
        <f>IF($B$788="Лікар-педіатр",H791*L789,IF($B$788="Лікар-терапевт","х",IF($B$788="Лікар загальної практики - сімейний лікар",H791*L789,0)))</f>
        <v>0</v>
      </c>
      <c r="I789" s="169">
        <f>IF($B$788="Лікар-педіатр","x",IF($B$788="Лікар-терапевт",I791*L789,IF($B$788="Лікар загальної практики - сімейний лікар",I791*L789,0)))</f>
        <v>0</v>
      </c>
      <c r="J789" s="169">
        <f>IF($B$788="Лікар-педіатр","x",IF($B$788="Лікар-терапевт",J791*L789,IF($B$788="Лікар загальної практики - сімейний лікар",J791*L789,0)))</f>
        <v>0</v>
      </c>
      <c r="K789" s="169">
        <f>IF($B$788="Лікар-педіатр","x",IF($B$788="Лікар-терапевт",K791*L789,IF($B$788="Лікар загальної практики - сімейний лікар",K791*L789,0)))</f>
        <v>0</v>
      </c>
      <c r="L789" s="542"/>
      <c r="M789" s="767"/>
      <c r="N789" s="169">
        <f>IF($B$788="Лікар-педіатр",N791*S789,IF($B$788="Лікар-терапевт","х",IF($B$788="Лікар загальної практики - сімейний лікар",N791*S789,0)))</f>
        <v>0</v>
      </c>
      <c r="O789" s="169">
        <f>IF($B$788="Лікар-педіатр",O791*S789,IF($B$788="Лікар-терапевт","х",IF($B$788="Лікар загальної практики - сімейний лікар",O791*S789,0)))</f>
        <v>0</v>
      </c>
      <c r="P789" s="169">
        <f>IF($B$788="Лікар-педіатр","x",IF($B$788="Лікар-терапевт",P791*S789,IF($B$788="Лікар загальної практики - сімейний лікар",P791*S789,0)))</f>
        <v>0</v>
      </c>
      <c r="Q789" s="169">
        <f>IF($B$788="Лікар-педіатр","x",IF($B$788="Лікар-терапевт",Q791*S789,IF($B$788="Лікар загальної практики - сімейний лікар",Q791*S789,0)))</f>
        <v>0</v>
      </c>
      <c r="R789" s="169">
        <f>IF($B$788="Лікар-педіатр","x",IF($B$788="Лікар-терапевт",R791*S789,IF($B$788="Лікар загальної практики - сімейний лікар",R791*S789,0)))</f>
        <v>0</v>
      </c>
      <c r="S789" s="542"/>
      <c r="T789" s="767"/>
      <c r="U789" s="169">
        <f>IF($B$788="Лікар-педіатр",U791*Z789,IF($B$788="Лікар-терапевт","х",IF($B$788="Лікар загальної практики - сімейний лікар",U791*Z789,0)))</f>
        <v>0</v>
      </c>
      <c r="V789" s="169">
        <f>IF($B$788="Лікар-педіатр",V791*Z789,IF($B$788="Лікар-терапевт","х",IF($B$788="Лікар загальної практики - сімейний лікар",V791*Z789,0)))</f>
        <v>0</v>
      </c>
      <c r="W789" s="169">
        <f>IF($B$788="Лікар-педіатр","x",IF($B$788="Лікар-терапевт",W791*Z789,IF($B$788="Лікар загальної практики - сімейний лікар",W791*Z789,0)))</f>
        <v>0</v>
      </c>
      <c r="X789" s="169">
        <f>IF($B$788="Лікар-педіатр","x",IF($B$788="Лікар-терапевт",X791*Z789,IF($B$788="Лікар загальної практики - сімейний лікар",X791*Z789,0)))</f>
        <v>0</v>
      </c>
      <c r="Y789" s="169">
        <f>IF($B$788="Лікар-педіатр","x",IF($B$788="Лікар-терапевт",Y791*Z789,IF($B$788="Лікар загальної практики - сімейний лікар",Y791*Z789,0)))</f>
        <v>0</v>
      </c>
      <c r="Z789" s="542"/>
      <c r="AA789" s="767"/>
      <c r="AB789" s="169">
        <f>IF($B$788="Лікар-педіатр",AB791*AG789,IF($B$788="Лікар-терапевт","х",IF($B$788="Лікар загальної практики - сімейний лікар",AB791*AG789,0)))</f>
        <v>0</v>
      </c>
      <c r="AC789" s="169">
        <f>IF($B$788="Лікар-педіатр",AC791*AG789,IF($B$788="Лікар-терапевт","х",IF($B$788="Лікар загальної практики - сімейний лікар",AC791*AG789,0)))</f>
        <v>0</v>
      </c>
      <c r="AD789" s="169">
        <f>IF($B$788="Лікар-педіатр","x",IF($B$788="Лікар-терапевт",AD791*AG789,IF($B$788="Лікар загальної практики - сімейний лікар",AD791*AG789,0)))</f>
        <v>0</v>
      </c>
      <c r="AE789" s="169">
        <f>IF($B$788="Лікар-педіатр","x",IF($B$788="Лікар-терапевт",AE791*AG789,IF($B$788="Лікар загальної практики - сімейний лікар",AE791*AG789,0)))</f>
        <v>0</v>
      </c>
      <c r="AF789" s="169">
        <f>IF($B$788="Лікар-педіатр","x",IF($B$788="Лікар-терапевт",AF791*AG789,IF($B$788="Лікар загальної практики - сімейний лікар",AF791*AG789,0)))</f>
        <v>0</v>
      </c>
      <c r="AG789" s="542"/>
      <c r="AH789" s="767"/>
      <c r="AI789" s="171"/>
      <c r="AJ789" s="771"/>
      <c r="AK789" s="774"/>
      <c r="AL789" s="774"/>
      <c r="AM789" s="761"/>
      <c r="AN789" s="779"/>
      <c r="AO789" s="779"/>
      <c r="AP789" s="779"/>
      <c r="AQ789" s="779"/>
      <c r="AR789" s="782"/>
    </row>
    <row r="790" spans="1:44" s="92" customFormat="1" ht="31.15" hidden="1" customHeight="1" x14ac:dyDescent="0.25">
      <c r="A790" s="213"/>
      <c r="B790" s="763"/>
      <c r="C790" s="764"/>
      <c r="D790" s="765"/>
      <c r="E790" s="765"/>
      <c r="F790" s="214" t="s">
        <v>424</v>
      </c>
      <c r="G790" s="172">
        <f>IF(B788="Лікар загальної практики - сімейний лікар"," ",IF(B788="Лікар-педіатр"," ",IF(B788="Лікар-терапевт","х",0)))</f>
        <v>0</v>
      </c>
      <c r="H790" s="172">
        <f>IF(B788="Лікар загальної практики - сімейний лікар"," ",IF(B788="Лікар-педіатр"," ",IF(B788="Лікар-терапевт","х",0)))</f>
        <v>0</v>
      </c>
      <c r="I790" s="172">
        <f>IF(B788="Лікар загальної практики - сімейний лікар"," ",IF(B788="Лікар-педіатр","х",IF(B788="Лікар-терапевт"," ",0)))</f>
        <v>0</v>
      </c>
      <c r="J790" s="172">
        <f>IF(B788="Лікар загальної практики - сімейний лікар"," ",IF(B788="Лікар-педіатр","х",IF(B788="Лікар-терапевт"," ",0)))</f>
        <v>0</v>
      </c>
      <c r="K790" s="172">
        <f>IF(B788="Лікар загальної практики - сімейний лікар"," ",IF(B788="Лікар-педіатр","х",IF(B788="Лікар-терапевт"," ",0)))</f>
        <v>0</v>
      </c>
      <c r="L790" s="173">
        <f>SUM(G790:K790)</f>
        <v>0</v>
      </c>
      <c r="M790" s="767"/>
      <c r="N790" s="172">
        <f>IF(B788="Лікар загальної практики - сімейний лікар"," ",IF(B788="Лікар-педіатр"," ",IF(B788="Лікар-терапевт","х",0)))</f>
        <v>0</v>
      </c>
      <c r="O790" s="172">
        <f>IF(B788="Лікар загальної практики - сімейний лікар"," ",IF(B788="Лікар-педіатр"," ",IF(B788="Лікар-терапевт","х",0)))</f>
        <v>0</v>
      </c>
      <c r="P790" s="172">
        <f>IF(B788="Лікар загальної практики - сімейний лікар"," ",IF(B788="Лікар-педіатр","х",IF(B788="Лікар-терапевт"," ",0)))</f>
        <v>0</v>
      </c>
      <c r="Q790" s="172">
        <f>IF(B788="Лікар загальної практики - сімейний лікар"," ",IF(B788="Лікар-педіатр","х",IF(B788="Лікар-терапевт"," ",0)))</f>
        <v>0</v>
      </c>
      <c r="R790" s="172">
        <f>IF(B788="Лікар загальної практики - сімейний лікар"," ",IF(B788="Лікар-педіатр","х",IF(B788="Лікар-терапевт"," ",0)))</f>
        <v>0</v>
      </c>
      <c r="S790" s="173">
        <f>SUM(N790:R790)</f>
        <v>0</v>
      </c>
      <c r="T790" s="767"/>
      <c r="U790" s="172">
        <f>IF(B788="Лікар загальної практики - сімейний лікар"," ",IF(B788="Лікар-педіатр"," ",IF(B788="Лікар-терапевт","х",0)))</f>
        <v>0</v>
      </c>
      <c r="V790" s="172">
        <f>IF(B788="Лікар загальної практики - сімейний лікар"," ",IF(B788="Лікар-педіатр"," ",IF(B788="Лікар-терапевт","х",0)))</f>
        <v>0</v>
      </c>
      <c r="W790" s="172">
        <f>IF(B788="Лікар загальної практики - сімейний лікар"," ",IF(B788="Лікар-педіатр","х",IF(B788="Лікар-терапевт"," ",0)))</f>
        <v>0</v>
      </c>
      <c r="X790" s="172">
        <f>IF(B788="Лікар загальної практики - сімейний лікар"," ",IF(B788="Лікар-педіатр","х",IF(B788="Лікар-терапевт"," ",0)))</f>
        <v>0</v>
      </c>
      <c r="Y790" s="172">
        <f>IF(B788="Лікар загальної практики - сімейний лікар"," ",IF(B788="Лікар-педіатр","х",IF(B788="Лікар-терапевт"," ",0)))</f>
        <v>0</v>
      </c>
      <c r="Z790" s="173">
        <f>SUM(U790:Y790)</f>
        <v>0</v>
      </c>
      <c r="AA790" s="767"/>
      <c r="AB790" s="172">
        <f>IF(B788="Лікар загальної практики - сімейний лікар"," ",IF(B788="Лікар-педіатр"," ",IF(B788="Лікар-терапевт","х",0)))</f>
        <v>0</v>
      </c>
      <c r="AC790" s="172">
        <f>IF(B788="Лікар загальної практики - сімейний лікар"," ",IF(B788="Лікар-педіатр"," ",IF(B788="Лікар-терапевт","х",0)))</f>
        <v>0</v>
      </c>
      <c r="AD790" s="172">
        <f>IF(B788="Лікар загальної практики - сімейний лікар"," ",IF(B788="Лікар-педіатр","х",IF(B788="Лікар-терапевт"," ",0)))</f>
        <v>0</v>
      </c>
      <c r="AE790" s="172">
        <f>IF(B788="Лікар загальної практики - сімейний лікар"," ",IF(B788="Лікар-педіатр","х",IF(B788="Лікар-терапевт"," ",0)))</f>
        <v>0</v>
      </c>
      <c r="AF790" s="172">
        <f>IF(B788="Лікар загальної практики - сімейний лікар"," ",IF(B788="Лікар-педіатр","х",IF(B788="Лікар-терапевт"," ",0)))</f>
        <v>0</v>
      </c>
      <c r="AG790" s="173">
        <f>SUM(AB790:AF790)</f>
        <v>0</v>
      </c>
      <c r="AH790" s="767"/>
      <c r="AI790" s="215"/>
      <c r="AJ790" s="771"/>
      <c r="AK790" s="774"/>
      <c r="AL790" s="774"/>
      <c r="AM790" s="761"/>
      <c r="AN790" s="779"/>
      <c r="AO790" s="779"/>
      <c r="AP790" s="779"/>
      <c r="AQ790" s="779"/>
      <c r="AR790" s="782"/>
    </row>
    <row r="791" spans="1:44" s="52" customFormat="1" ht="31.9" hidden="1" customHeight="1" thickBot="1" x14ac:dyDescent="0.3">
      <c r="A791" s="170"/>
      <c r="B791" s="763"/>
      <c r="C791" s="764"/>
      <c r="D791" s="765"/>
      <c r="E791" s="765"/>
      <c r="F791" s="209" t="s">
        <v>161</v>
      </c>
      <c r="G791" s="176">
        <f>IF($B$788="Лікар-педіатр",G790/L790,IF($B$788="Лікар-терапевт","х",IF($B$788="Лікар загальної практики - сімейний лікар",G790/L790,0)))</f>
        <v>0</v>
      </c>
      <c r="H791" s="176">
        <f>IF($B$788="Лікар-педіатр",H790/L790,IF($B$788="Лікар-терапевт","х",IF($B$788="Лікар загальної практики - сімейний лікар",H790/L790,0)))</f>
        <v>0</v>
      </c>
      <c r="I791" s="176">
        <f>IF($B$788="Лікар-педіатр","x",IF($B$788="Лікар-терапевт",I790/L790,IF($B$788="Лікар загальної практики - сімейний лікар",I790/L790,0)))</f>
        <v>0</v>
      </c>
      <c r="J791" s="176">
        <f>IF($B$788="Лікар-педіатр","x",IF($B$788="Лікар-терапевт",J790/L790,IF($B$788="Лікар загальної практики - сімейний лікар",J790/L790,0)))</f>
        <v>0</v>
      </c>
      <c r="K791" s="176">
        <f>IF($B$788="Лікар-педіатр","x",IF($B$788="Лікар-терапевт",K790/L790,IF($B$788="Лікар загальної практики - сімейний лікар",K790/L790,0)))</f>
        <v>0</v>
      </c>
      <c r="L791" s="176">
        <f>SUM(G791:K791)</f>
        <v>0</v>
      </c>
      <c r="M791" s="767"/>
      <c r="N791" s="176">
        <f>IF($B$788="Лікар-педіатр",N790/S790,IF($B$788="Лікар-терапевт","х",IF($B$788="Лікар загальної практики - сімейний лікар",N790/S790,0)))</f>
        <v>0</v>
      </c>
      <c r="O791" s="176">
        <f>IF($B$788="Лікар-педіатр",O790/S790,IF($B$788="Лікар-терапевт","х",IF($B$788="Лікар загальної практики - сімейний лікар",O790/S790,0)))</f>
        <v>0</v>
      </c>
      <c r="P791" s="176">
        <f>IF($B$788="Лікар-педіатр","x",IF($B$788="Лікар-терапевт",P790/S790,IF($B$788="Лікар загальної практики - сімейний лікар",P790/S790,0)))</f>
        <v>0</v>
      </c>
      <c r="Q791" s="176">
        <f>IF($B$788="Лікар-педіатр","x",IF($B$788="Лікар-терапевт",Q790/S790,IF($B$788="Лікар загальної практики - сімейний лікар",Q790/S790,0)))</f>
        <v>0</v>
      </c>
      <c r="R791" s="176">
        <f>IF($B$788="Лікар-педіатр","x",IF($B$788="Лікар-терапевт",R790/S790,IF($B$788="Лікар загальної практики - сімейний лікар",R790/S790,0)))</f>
        <v>0</v>
      </c>
      <c r="S791" s="176">
        <f>SUM(N791:R791)</f>
        <v>0</v>
      </c>
      <c r="T791" s="767"/>
      <c r="U791" s="176">
        <f>IF($B$788="Лікар-педіатр",U790/Z790,IF($B$788="Лікар-терапевт","х",IF($B$788="Лікар загальної практики - сімейний лікар",U790/Z790,0)))</f>
        <v>0</v>
      </c>
      <c r="V791" s="176">
        <f>IF($B$788="Лікар-педіатр",V790/Z790,IF($B$788="Лікар-терапевт","х",IF($B$788="Лікар загальної практики - сімейний лікар",V790/Z790,0)))</f>
        <v>0</v>
      </c>
      <c r="W791" s="176">
        <f>IF($B$788="Лікар-педіатр","x",IF($B$788="Лікар-терапевт",W790/Z790,IF($B$788="Лікар загальної практики - сімейний лікар",W790/Z790,0)))</f>
        <v>0</v>
      </c>
      <c r="X791" s="176">
        <f>IF($B$788="Лікар-педіатр","x",IF($B$788="Лікар-терапевт",X790/Z790,IF($B$788="Лікар загальної практики - сімейний лікар",X790/Z790,0)))</f>
        <v>0</v>
      </c>
      <c r="Y791" s="176">
        <f>IF($B$788="Лікар-педіатр","x",IF($B$788="Лікар-терапевт",Y790/Z790,IF($B$788="Лікар загальної практики - сімейний лікар",Y790/Z790,0)))</f>
        <v>0</v>
      </c>
      <c r="Z791" s="176">
        <f>SUM(U791:Y791)</f>
        <v>0</v>
      </c>
      <c r="AA791" s="767"/>
      <c r="AB791" s="176">
        <f>IF($B$788="Лікар-педіатр",AB790/AG790,IF($B$788="Лікар-терапевт","х",IF($B$788="Лікар загальної практики - сімейний лікар",AB790/AG790,0)))</f>
        <v>0</v>
      </c>
      <c r="AC791" s="176">
        <f>IF($B$788="Лікар-педіатр",AC790/AG790,IF($B$788="Лікар-терапевт","х",IF($B$788="Лікар загальної практики - сімейний лікар",AC790/AG790,0)))</f>
        <v>0</v>
      </c>
      <c r="AD791" s="176">
        <f>IF($B$788="Лікар-педіатр","x",IF($B$788="Лікар-терапевт",AD790/AG790,IF($B$788="Лікар загальної практики - сімейний лікар",AD790/AG790,0)))</f>
        <v>0</v>
      </c>
      <c r="AE791" s="176">
        <f>IF($B$788="Лікар-педіатр","x",IF($B$788="Лікар-терапевт",AE790/AG790,IF($B$788="Лікар загальної практики - сімейний лікар",AE790/AG790,0)))</f>
        <v>0</v>
      </c>
      <c r="AF791" s="176">
        <f>IF($B$788="Лікар-педіатр","x",IF($B$788="Лікар-терапевт",AF790/AG790,IF($B$788="Лікар загальної практики - сімейний лікар",AF790/AG790,0)))</f>
        <v>0</v>
      </c>
      <c r="AG791" s="176">
        <f>SUM(AB791:AF791)</f>
        <v>0</v>
      </c>
      <c r="AH791" s="767"/>
      <c r="AI791" s="174"/>
      <c r="AJ791" s="771"/>
      <c r="AK791" s="774"/>
      <c r="AL791" s="774"/>
      <c r="AM791" s="761"/>
      <c r="AN791" s="779"/>
      <c r="AO791" s="779"/>
      <c r="AP791" s="779"/>
      <c r="AQ791" s="779"/>
      <c r="AR791" s="782"/>
    </row>
    <row r="792" spans="1:44" s="52" customFormat="1" ht="45" hidden="1" customHeight="1" thickBot="1" x14ac:dyDescent="0.3">
      <c r="A792" s="170"/>
      <c r="B792" s="763"/>
      <c r="C792" s="764"/>
      <c r="D792" s="765"/>
      <c r="E792" s="766"/>
      <c r="F792" s="177" t="s">
        <v>425</v>
      </c>
      <c r="G792" s="178">
        <f>IF($B$788="Лікар загальної практики - сімейний лікар",AVERAGE(G788:G790),IF($B$788="Лікар-педіатр",AVERAGE(G788:G790),IF($B$788="Лікар-терапевт","х",0)))</f>
        <v>0</v>
      </c>
      <c r="H792" s="178">
        <f>IF($B$788="Лікар загальної практики - сімейний лікар",AVERAGE(H788:H790),IF($B$788="Лікар-педіатр",AVERAGE(H788:H790),IF($B$788="Лікар-терапевт","х",0)))</f>
        <v>0</v>
      </c>
      <c r="I792" s="178">
        <f>IF($B$788="Лікар загальної практики - сімейний лікар",AVERAGE(I788:I790),IF($B$788="Лікар-педіатр","x",IF($B$788="Лікар-терапевт",AVERAGE(I788:I790),0)))</f>
        <v>0</v>
      </c>
      <c r="J792" s="178">
        <f>IF($B$788="Лікар загальної практики - сімейний лікар",AVERAGE(J788:J790),IF($B$788="Лікар-педіатр","x",IF($B$788="Лікар-терапевт",AVERAGE(J788:J790),0)))</f>
        <v>0</v>
      </c>
      <c r="K792" s="178">
        <f>IF($B$788="Лікар загальної практики - сімейний лікар",AVERAGE(K788:K790),IF($B$788="Лікар-педіатр","x",IF($B$788="Лікар-терапевт",AVERAGE(K788:K790),0)))</f>
        <v>0</v>
      </c>
      <c r="L792" s="179">
        <f>SUM(G792:K792)</f>
        <v>0</v>
      </c>
      <c r="M792" s="768"/>
      <c r="N792" s="178">
        <f>IF($B$788="Лікар загальної практики - сімейний лікар",AVERAGE(N788:N790),IF($B$788="Лікар-педіатр",AVERAGE(N788:N790),IF($B$788="Лікар-терапевт","х",0)))</f>
        <v>0</v>
      </c>
      <c r="O792" s="178">
        <f>IF($B$788="Лікар загальної практики - сімейний лікар",AVERAGE(O788:O790),IF($B$788="Лікар-педіатр",AVERAGE(O788:O790),IF($B$788="Лікар-терапевт","х",0)))</f>
        <v>0</v>
      </c>
      <c r="P792" s="178">
        <f>IF($B$788="Лікар загальної практики - сімейний лікар",AVERAGE(P788:P790),IF($B$788="Лікар-педіатр","x",IF($B$788="Лікар-терапевт",AVERAGE(P788:P790),0)))</f>
        <v>0</v>
      </c>
      <c r="Q792" s="178">
        <f>IF($B$788="Лікар загальної практики - сімейний лікар",AVERAGE(Q788:Q790),IF($B$788="Лікар-педіатр","x",IF($B$788="Лікар-терапевт",AVERAGE(Q788:Q790),0)))</f>
        <v>0</v>
      </c>
      <c r="R792" s="178">
        <f>IF($B$788="Лікар загальної практики - сімейний лікар",AVERAGE(R788:R790),IF($B$788="Лікар-педіатр","x",IF($B$788="Лікар-терапевт",AVERAGE(R788:R790),0)))</f>
        <v>0</v>
      </c>
      <c r="S792" s="179">
        <f>SUM(N792:R792)</f>
        <v>0</v>
      </c>
      <c r="T792" s="768"/>
      <c r="U792" s="178">
        <f>IF($B$788="Лікар загальної практики - сімейний лікар",AVERAGE(U788:U790),IF($B$788="Лікар-педіатр",AVERAGE(U788:U790),IF($B$788="Лікар-терапевт","х",0)))</f>
        <v>0</v>
      </c>
      <c r="V792" s="178">
        <f>IF($B$788="Лікар загальної практики - сімейний лікар",AVERAGE(V788:V790),IF($B$788="Лікар-педіатр",AVERAGE(V788:V790),IF($B$788="Лікар-терапевт","х",0)))</f>
        <v>0</v>
      </c>
      <c r="W792" s="178">
        <f>IF($B$788="Лікар загальної практики - сімейний лікар",AVERAGE(W788:W790),IF($B$788="Лікар-педіатр","x",IF($B$788="Лікар-терапевт",AVERAGE(W788:W790),0)))</f>
        <v>0</v>
      </c>
      <c r="X792" s="178">
        <f>IF($B$788="Лікар загальної практики - сімейний лікар",AVERAGE(X788:X790),IF($B$788="Лікар-педіатр","x",IF($B$788="Лікар-терапевт",AVERAGE(X788:X790),0)))</f>
        <v>0</v>
      </c>
      <c r="Y792" s="178">
        <f>IF($B$788="Лікар загальної практики - сімейний лікар",AVERAGE(Y788:Y790),IF($B$788="Лікар-педіатр","x",IF($B$788="Лікар-терапевт",AVERAGE(Y788:Y790),0)))</f>
        <v>0</v>
      </c>
      <c r="Z792" s="179">
        <f>SUM(U792:Y792)</f>
        <v>0</v>
      </c>
      <c r="AA792" s="768"/>
      <c r="AB792" s="178">
        <f>IF($B$788="Лікар загальної практики - сімейний лікар",AVERAGE(AB788:AB790),IF($B$788="Лікар-педіатр",AVERAGE(AB788:AB790),IF($B$788="Лікар-терапевт","х",0)))</f>
        <v>0</v>
      </c>
      <c r="AC792" s="178">
        <f>IF($B$788="Лікар загальної практики - сімейний лікар",AVERAGE(AC788:AC790),IF($B$788="Лікар-педіатр",AVERAGE(AC788:AC790),IF($B$788="Лікар-терапевт","х",0)))</f>
        <v>0</v>
      </c>
      <c r="AD792" s="178">
        <f>IF($B$788="Лікар загальної практики - сімейний лікар",AVERAGE(AD788:AD790),IF($B$788="Лікар-педіатр","x",IF($B$788="Лікар-терапевт",AVERAGE(AD788:AD790),0)))</f>
        <v>0</v>
      </c>
      <c r="AE792" s="178">
        <f>IF($B$788="Лікар загальної практики - сімейний лікар",AVERAGE(AE788:AE790),IF($B$788="Лікар-педіатр","x",IF($B$788="Лікар-терапевт",AVERAGE(AE788:AE790),0)))</f>
        <v>0</v>
      </c>
      <c r="AF792" s="178">
        <f>IF($B$788="Лікар загальної практики - сімейний лікар",AVERAGE(AF788:AF790),IF($B$788="Лікар-педіатр","x",IF($B$788="Лікар-терапевт",AVERAGE(AF788:AF790),0)))</f>
        <v>0</v>
      </c>
      <c r="AG792" s="179">
        <f>SUM(AB792:AF792)</f>
        <v>0</v>
      </c>
      <c r="AH792" s="769"/>
      <c r="AI792" s="174"/>
      <c r="AJ792" s="771"/>
      <c r="AK792" s="774"/>
      <c r="AL792" s="774"/>
      <c r="AM792" s="762"/>
      <c r="AN792" s="780"/>
      <c r="AO792" s="780"/>
      <c r="AP792" s="780"/>
      <c r="AQ792" s="780"/>
      <c r="AR792" s="783"/>
    </row>
    <row r="793" spans="1:44" s="52" customFormat="1" ht="40.5" hidden="1" x14ac:dyDescent="0.25">
      <c r="A793" s="170"/>
      <c r="B793" s="763"/>
      <c r="C793" s="764"/>
      <c r="D793" s="765"/>
      <c r="E793" s="765"/>
      <c r="F793" s="210" t="str">
        <f>IF(B788="Лікар-педіатр",Законод!$C$17,IF(B788="Лікар загальної практики - сімейний лікар",Законод!$C$21,IF(B788="Лікар-терапевт",Законод!$C$25,"х")))</f>
        <v>х</v>
      </c>
      <c r="G793" s="181">
        <f>IF($B$788="Лікар загальної практики - сімейний лікар",IF(L792&lt;=Законод!$C$22,G792,Законод!$C$22*'01_Доходи'!G791),IF($B$788="Лікар-педіатр",IF(L792&lt;=Законод!$C$18,G792,Законод!$C$18*'01_Доходи'!G791),IF($B$788="Лікар-терапевт","x",0)))</f>
        <v>0</v>
      </c>
      <c r="H793" s="181">
        <f>IF($B$788="Лікар загальної практики - сімейний лікар",IF(L792&lt;=Законод!$C$22,H792,Законод!$C$22*'01_Доходи'!H791),IF($B$788="Лікар-педіатр",IF(L792&lt;=Законод!$C$18,H792,Законод!$C$18*'01_Доходи'!H791),IF($B$788="Лікар-терапевт","x",0)))</f>
        <v>0</v>
      </c>
      <c r="I793" s="181">
        <f>IF($B$788="Лікар загальної практики - сімейний лікар",IF(L792&lt;=Законод!$C$22,I792,Законод!$C$22*'01_Доходи'!I791),IF($B$788="Лікар-педіатр","x",IF($B$788="Лікар-терапевт",IF(L792&lt;=Законод!$C$26,I792,Законод!$C$26*'01_Доходи'!I791),0)))</f>
        <v>0</v>
      </c>
      <c r="J793" s="181">
        <f>IF($B$788="Лікар загальної практики - сімейний лікар",IF(L792&lt;=Законод!$C$22,J792,Законод!$C$22*'01_Доходи'!J791),IF($B$788="Лікар-педіатр","x",IF($B$788="Лікар-терапевт",IF(L792&lt;=Законод!$C$26,J792,Законод!$C$26*'01_Доходи'!J791),0)))</f>
        <v>0</v>
      </c>
      <c r="K793" s="181">
        <f>IF($B$788="Лікар загальної практики - сімейний лікар",IF(L792&lt;=Законод!$C$22,K792,Законод!$C$22*'01_Доходи'!K791),IF($B$788="Лікар-педіатр","x",IF($B$788="Лікар-терапевт",IF(L792&lt;=Законод!$C$26,K792,Законод!$C$26*'01_Доходи'!K791),0)))</f>
        <v>0</v>
      </c>
      <c r="L793" s="182">
        <f>SUM(G793:K793)</f>
        <v>0</v>
      </c>
      <c r="M793" s="767"/>
      <c r="N793" s="181">
        <f>IF($B$788="Лікар загальної практики - сімейний лікар",IF(S792&lt;=Законод!$C$22,N792,Законод!$C$22*'01_Доходи'!N791),IF($B$788="Лікар-педіатр",IF(S792&lt;=Законод!$C$18,N792,Законод!$C$18*'01_Доходи'!N791),IF($B$788="Лікар-терапевт","x",0)))</f>
        <v>0</v>
      </c>
      <c r="O793" s="181">
        <f>IF($B$788="Лікар загальної практики - сімейний лікар",IF(S792&lt;=Законод!$C$22,O792,Законод!$C$22*'01_Доходи'!O791),IF($B$788="Лікар-педіатр",IF(S792&lt;=Законод!$C$18,O792,Законод!$C$18*'01_Доходи'!O791),IF($B$788="Лікар-терапевт","x",0)))</f>
        <v>0</v>
      </c>
      <c r="P793" s="181">
        <f>IF($B$788="Лікар загальної практики - сімейний лікар",IF(S792&lt;=Законод!$C$22,P792,Законод!$C$22*'01_Доходи'!P791),IF($B$788="Лікар-педіатр","x",IF($B$788="Лікар-терапевт",IF(S792&lt;=Законод!$C$26,P792,Законод!$C$26*'01_Доходи'!P791),0)))</f>
        <v>0</v>
      </c>
      <c r="Q793" s="181">
        <f>IF($B$788="Лікар загальної практики - сімейний лікар",IF(S792&lt;=Законод!$C$22,Q792,Законод!$C$22*'01_Доходи'!Q791),IF($B$788="Лікар-педіатр","x",IF($B$788="Лікар-терапевт",IF(S792&lt;=Законод!$C$26,Q792,Законод!$C$26*'01_Доходи'!Q791),0)))</f>
        <v>0</v>
      </c>
      <c r="R793" s="181">
        <f>IF($B$788="Лікар загальної практики - сімейний лікар",IF(S792&lt;=Законод!$C$22,R792,Законод!$C$22*'01_Доходи'!R791),IF($B$788="Лікар-педіатр","x",IF($B$788="Лікар-терапевт",IF(S792&lt;=Законод!$C$26,R792,Законод!$C$26*'01_Доходи'!R791),0)))</f>
        <v>0</v>
      </c>
      <c r="S793" s="182">
        <f>SUM(N793:R793)</f>
        <v>0</v>
      </c>
      <c r="T793" s="767"/>
      <c r="U793" s="181">
        <f>IF($B$788="Лікар загальної практики - сімейний лікар",IF(Z792&lt;=Законод!$C$22,U792,Законод!$C$22*'01_Доходи'!U791),IF($B$788="Лікар-педіатр",IF(Z792&lt;=Законод!$C$18,U792,Законод!$C$18*'01_Доходи'!U791),IF($B$788="Лікар-терапевт","x",0)))</f>
        <v>0</v>
      </c>
      <c r="V793" s="181">
        <f>IF($B$788="Лікар загальної практики - сімейний лікар",IF(Z792&lt;=Законод!$C$22,V792,Законод!$C$22*'01_Доходи'!V791),IF($B$788="Лікар-педіатр",IF(Z792&lt;=Законод!$C$18,V792,Законод!$C$18*'01_Доходи'!V791),IF($B$788="Лікар-терапевт","x",0)))</f>
        <v>0</v>
      </c>
      <c r="W793" s="181">
        <f>IF($B$788="Лікар загальної практики - сімейний лікар",IF(Z792&lt;=Законод!$C$22,W792,Законод!$C$22*'01_Доходи'!W791),IF($B$788="Лікар-педіатр","x",IF($B$788="Лікар-терапевт",IF(Z792&lt;=Законод!$C$26,W792,Законод!$C$26*'01_Доходи'!W791),0)))</f>
        <v>0</v>
      </c>
      <c r="X793" s="181">
        <f>IF($B$788="Лікар загальної практики - сімейний лікар",IF(Z792&lt;=Законод!$C$22,X792,Законод!$C$22*'01_Доходи'!X791),IF($B$788="Лікар-педіатр","x",IF($B$788="Лікар-терапевт",IF(Z792&lt;=Законод!$C$26,X792,Законод!$C$26*'01_Доходи'!X791),0)))</f>
        <v>0</v>
      </c>
      <c r="Y793" s="181">
        <f>IF($B$788="Лікар загальної практики - сімейний лікар",IF(Z792&lt;=Законод!$C$22,Y792,Законод!$C$22*'01_Доходи'!Y791),IF($B$788="Лікар-педіатр","x",IF($B$788="Лікар-терапевт",IF(Z792&lt;=Законод!$C$26,Y792,Законод!$C$26*'01_Доходи'!Y791),0)))</f>
        <v>0</v>
      </c>
      <c r="Z793" s="182">
        <f>SUM(U793:Y793)</f>
        <v>0</v>
      </c>
      <c r="AA793" s="767"/>
      <c r="AB793" s="181">
        <f>IF($B$788="Лікар загальної практики - сімейний лікар",IF(AG792&lt;=Законод!$C$22,AB792,Законод!$C$22*'01_Доходи'!AB791),IF($B$788="Лікар-педіатр",IF(AG792&lt;=Законод!$C$18,AB792,Законод!$C$18*'01_Доходи'!AB791),IF($B$788="Лікар-терапевт","x",0)))</f>
        <v>0</v>
      </c>
      <c r="AC793" s="181">
        <f>IF($B$788="Лікар загальної практики - сімейний лікар",IF(AG792&lt;=Законод!$C$22,AC792,Законод!$C$22*'01_Доходи'!AC791),IF($B$788="Лікар-педіатр",IF(AG792&lt;=Законод!$C$18,AC792,Законод!$C$18*'01_Доходи'!AC791),IF($B$788="Лікар-терапевт","x",0)))</f>
        <v>0</v>
      </c>
      <c r="AD793" s="181">
        <f>IF($B$788="Лікар загальної практики - сімейний лікар",IF(AG792&lt;=Законод!$C$22,AD792,Законод!$C$22*'01_Доходи'!AD791),IF($B$788="Лікар-педіатр","x",IF($B$788="Лікар-терапевт",IF(AG792&lt;=Законод!$C$26,AD792,Законод!$C$26*'01_Доходи'!AD791),0)))</f>
        <v>0</v>
      </c>
      <c r="AE793" s="181">
        <f>IF($B$788="Лікар загальної практики - сімейний лікар",IF(AG792&lt;=Законод!$C$22,AE792,Законод!$C$22*'01_Доходи'!AE791),IF($B$788="Лікар-педіатр","x",IF($B$788="Лікар-терапевт",IF(AG792&lt;=Законод!$C$26,AE792,Законод!$C$26*'01_Доходи'!AE791),0)))</f>
        <v>0</v>
      </c>
      <c r="AF793" s="181">
        <f>IF($B$788="Лікар загальної практики - сімейний лікар",IF(AG792&lt;=Законод!$C$22,AF792,Законод!$C$22*'01_Доходи'!AF791),IF($B$788="Лікар-педіатр","x",IF($B$788="Лікар-терапевт",IF(AG792&lt;=Законод!$C$26,AF792,Законод!$C$26*'01_Доходи'!AF791),0)))</f>
        <v>0</v>
      </c>
      <c r="AG793" s="182">
        <f>SUM(AB793:AF793)</f>
        <v>0</v>
      </c>
      <c r="AH793" s="767"/>
      <c r="AI793" s="174"/>
      <c r="AJ793" s="771"/>
      <c r="AK793" s="774"/>
      <c r="AL793" s="774"/>
      <c r="AM793" s="318" t="s">
        <v>186</v>
      </c>
      <c r="AN793" s="183">
        <f>IF(B788="Лікар загальної практики - сімейний лікар",G793*Законод!$C$11+'01_Доходи'!H793*Законод!$D$11+'01_Доходи'!I793*Законод!$E$11+'01_Доходи'!J793*Законод!$F$11+'01_Доходи'!K793*Законод!$G$11,IF(B788="Лікар-педіатр",G793*Законод!$C$11+'01_Доходи'!H793*Законод!$D$11,IF(B788="Лікар-терапевт",'01_Доходи'!I793*Законод!$E$11+'01_Доходи'!J793*Законод!$F$11+'01_Доходи'!K793*Законод!$G$11,0)))</f>
        <v>0</v>
      </c>
      <c r="AO793" s="183">
        <f>IF(B788="Лікар загальної практики - сімейний лікар",N793*Законод!$C$11+'01_Доходи'!O793*Законод!$D$11+'01_Доходи'!P793*Законод!$E$11+'01_Доходи'!Q793*Законод!$F$11+'01_Доходи'!R793*Законод!$G$11,IF(B788="Лікар-педіатр",N793*Законод!$C$11+'01_Доходи'!O793*Законод!$D$11,IF(B788="Лікар-терапевт",'01_Доходи'!P793*Законод!$E$11+'01_Доходи'!Q793*Законод!$F$11+'01_Доходи'!R793*Законод!$G$11,0)))</f>
        <v>0</v>
      </c>
      <c r="AP793" s="183">
        <f>IF(B788="Лікар загальної практики - сімейний лікар",U793*Законод!$C$11+'01_Доходи'!V793*Законод!$D$11+'01_Доходи'!W793*Законод!$E$11+'01_Доходи'!X793*Законод!$F$11+'01_Доходи'!Y793*Законод!$G$11,IF(B788="Лікар-педіатр",U793*Законод!$C$11+'01_Доходи'!V793*Законод!$D$11,IF(B788="Лікар-терапевт",'01_Доходи'!W793*Законод!$E$11+'01_Доходи'!X793*Законод!$F$11+'01_Доходи'!Y793*Законод!$G$11,0)))</f>
        <v>0</v>
      </c>
      <c r="AQ793" s="183">
        <f>IF(B788="Лікар загальної практики - сімейний лікар",AB793*Законод!$C$11+'01_Доходи'!AC793*Законод!$D$11+'01_Доходи'!AD793*Законод!$E$11+'01_Доходи'!AE793*Законод!$F$11+'01_Доходи'!AF793*Законод!$G$11,IF(B788="Лікар-педіатр",AB793*Законод!$C$11+'01_Доходи'!AC793*Законод!$D$11,IF(B788="Лікар-терапевт",'01_Доходи'!AD793*Законод!$E$11+'01_Доходи'!AE793*Законод!$F$11+'01_Доходи'!AF793*Законод!$G$11,0)))</f>
        <v>0</v>
      </c>
      <c r="AR793" s="184">
        <f>SUM(AN793:AQ793)</f>
        <v>0</v>
      </c>
    </row>
    <row r="794" spans="1:44" s="52" customFormat="1" ht="31.9" hidden="1" customHeight="1" x14ac:dyDescent="0.25">
      <c r="A794" s="170"/>
      <c r="B794" s="763"/>
      <c r="C794" s="764"/>
      <c r="D794" s="765"/>
      <c r="E794" s="765"/>
      <c r="F794" s="211" t="str">
        <f>IF(B788="Лікар-педіатр",Законод!$E$17,IF(B788="Лікар загальної практики - сімейний лікар",Законод!$E$21,IF(B788="Лікар-терапевт",Законод!$E$25,"х")))</f>
        <v>х</v>
      </c>
      <c r="G794" s="776" t="s">
        <v>158</v>
      </c>
      <c r="H794" s="776"/>
      <c r="I794" s="776"/>
      <c r="J794" s="776"/>
      <c r="K794" s="776"/>
      <c r="L794" s="169">
        <f>IF($B$788="Лікар загальної практики - сімейний лікар",IF(L792&lt;Законод!$C$22,0,(IF(AND(L792&gt;=Законод!$E$22,L792&lt;=Законод!$E$23),L792-Законод!$C$22,IF('01_Доходи'!L792&gt;=Законод!$F$22,Законод!$E$24,0)))),IF($B$788="Лікар-педіатр",IF(L792&lt;Законод!$C$18,0,(IF(AND(L792&gt;=Законод!$E$18,L792&lt;=Законод!$E$19),L792-Законод!$C$18,IF('01_Доходи'!L792&gt;=Законод!$F$18,Законод!$E$20,0)))),IF($B$788="Лікар-терапевт",IF(L792&lt;Законод!$C$26,0,(IF(AND(L792&gt;=Законод!$E$26,L792&lt;=Законод!$E$27),L792-Законод!$C$26,IF('01_Доходи'!L792&gt;=Законод!$F$26,Законод!$E$28,0)))),0)))</f>
        <v>0</v>
      </c>
      <c r="M794" s="767"/>
      <c r="N794" s="776" t="s">
        <v>158</v>
      </c>
      <c r="O794" s="776"/>
      <c r="P794" s="776"/>
      <c r="Q794" s="776"/>
      <c r="R794" s="776"/>
      <c r="S794" s="169">
        <f>IF($B$788="Лікар загальної практики - сімейний лікар",IF(S792&lt;Законод!$C$22,0,(IF(AND(S792&gt;=Законод!$E$22,S792&lt;=Законод!$E$23),S792-Законод!$C$22,IF('01_Доходи'!S792&gt;=Законод!$F$22,Законод!$E$24,0)))),IF($B$788="Лікар-педіатр",IF(S792&lt;Законод!$C$18,0,(IF(AND(S792&gt;=Законод!$E$18,S792&lt;=Законод!$E$19),S792-Законод!$C$18,IF('01_Доходи'!S792&gt;=Законод!$F$18,Законод!$E$20,0)))),IF($B$788="Лікар-терапевт",IF(S792&lt;Законод!$C$26,0,(IF(AND(S792&gt;=Законод!$E$26,S792&lt;=Законод!$E$27),S792-Законод!$C$26,IF('01_Доходи'!S792&gt;=Законод!$F$26,Законод!$E$28,0)))),0)))</f>
        <v>0</v>
      </c>
      <c r="T794" s="767"/>
      <c r="U794" s="776" t="s">
        <v>158</v>
      </c>
      <c r="V794" s="776"/>
      <c r="W794" s="776"/>
      <c r="X794" s="776"/>
      <c r="Y794" s="776"/>
      <c r="Z794" s="169">
        <f>IF($B$788="Лікар загальної практики - сімейний лікар",IF(Z792&lt;Законод!$C$22,0,(IF(AND(Z792&gt;=Законод!$E$22,Z792&lt;=Законод!$E$23),Z792-Законод!$C$22,IF('01_Доходи'!Z792&gt;=Законод!$F$22,Законод!$E$24,0)))),IF($B$788="Лікар-педіатр",IF(Z792&lt;Законод!$C$18,0,(IF(AND(Z792&gt;=Законод!$E$18,Z792&lt;=Законод!$E$19),Z792-Законод!$C$18,IF('01_Доходи'!Z792&gt;=Законод!$F$18,Законод!$E$20,0)))),IF($B$788="Лікар-терапевт",IF(Z792&lt;Законод!$C$26,0,(IF(AND(Z792&gt;=Законод!$E$26,Z792&lt;=Законод!$E$27),Z792-Законод!$C$26,IF('01_Доходи'!Z792&gt;=Законод!$F$26,Законод!$E$28,0)))),0)))</f>
        <v>0</v>
      </c>
      <c r="AA794" s="767"/>
      <c r="AB794" s="776" t="s">
        <v>158</v>
      </c>
      <c r="AC794" s="776"/>
      <c r="AD794" s="776"/>
      <c r="AE794" s="776"/>
      <c r="AF794" s="776"/>
      <c r="AG794" s="169">
        <f>IF($B$788="Лікар загальної практики - сімейний лікар",IF(AG792&lt;Законод!$C$22,0,(IF(AND(AG792&gt;=Законод!$E$22,AG792&lt;=Законод!$E$23),AG792-Законод!$C$22,IF('01_Доходи'!AG792&gt;=Законод!$F$22,Законод!$E$24,0)))),IF($B$788="Лікар-педіатр",IF(AG792&lt;Законод!$C$18,0,(IF(AND(AG792&gt;=Законод!$E$18,AG792&lt;=Законод!$E$19),AG792-Законод!$C$18,IF('01_Доходи'!AG792&gt;=Законод!$F$18,Законод!$E$20,0)))),IF($B$788="Лікар-терапевт",IF(AG792&lt;Законод!$C$26,0,(IF(AND(AG792&gt;=Законод!$E$26,AG792&lt;=Законод!$E$27),AG792-Законод!$C$26,IF('01_Доходи'!AG792&gt;=Законод!$F$26,Законод!$E$28,0)))),0)))</f>
        <v>0</v>
      </c>
      <c r="AH794" s="767"/>
      <c r="AI794" s="174"/>
      <c r="AJ794" s="771"/>
      <c r="AK794" s="774"/>
      <c r="AL794" s="774"/>
      <c r="AM794" s="757" t="s">
        <v>187</v>
      </c>
      <c r="AN794" s="183">
        <f>IF(B788="Лікар загальної практики - сімейний лікар",L794*Законод!$C$9/4*Законод!$E$16,IF(B788="Лікар-педіатр",L794*Законод!$C$9/4*Законод!$E$16,IF(B788="Лікар-терапевт",L794*Законод!$C$9/4*Законод!$E$16,0)))</f>
        <v>0</v>
      </c>
      <c r="AO794" s="183">
        <f>IF(B788="Лікар загальної практики - сімейний лікар",S794*Законод!$C$9/4*Законод!$E$16,IF(B788="Лікар-педіатр",S794*Законод!$C$9/4*Законод!$E$16,IF(B788="Лікар-терапевт",S794*Законод!$C$9/4*Законод!$E$16,0)))</f>
        <v>0</v>
      </c>
      <c r="AP794" s="183">
        <f>IF(B788="Лікар загальної практики - сімейний лікар",Z794*Законод!$C$9/4*Законод!$E$16,IF(B788="Лікар-педіатр",Z794*Законод!$C$9/4*Законод!$E$16,IF(B788="Лікар-терапевт",Z794*Законод!$C$9/4*Законод!$E$16,0)))</f>
        <v>0</v>
      </c>
      <c r="AQ794" s="183">
        <f>IF(B788="Лікар загальної практики - сімейний лікар",AG794*Законод!$C$9/4*Законод!$E$16,IF(B788="Лікар-педіатр",AG794*Законод!$C$9/4*Законод!$E$16,IF(B788="Лікар-терапевт",AG794*Законод!$C$9/4*Законод!$E$16,0)))</f>
        <v>0</v>
      </c>
      <c r="AR794" s="184">
        <f>SUM(AN794:AQ794)</f>
        <v>0</v>
      </c>
    </row>
    <row r="795" spans="1:44" s="52" customFormat="1" ht="31.9" hidden="1" customHeight="1" x14ac:dyDescent="0.25">
      <c r="A795" s="170"/>
      <c r="B795" s="763"/>
      <c r="C795" s="764"/>
      <c r="D795" s="765"/>
      <c r="E795" s="765"/>
      <c r="F795" s="211" t="str">
        <f>IF(B788="Лікар-педіатр",Законод!$F$17,IF(B788="Лікар загальної практики - сімейний лікар",Законод!$F$21,IF(B788="Лікар-терапевт",Законод!$F$25,"х")))</f>
        <v>х</v>
      </c>
      <c r="G795" s="776" t="s">
        <v>158</v>
      </c>
      <c r="H795" s="776"/>
      <c r="I795" s="776"/>
      <c r="J795" s="776"/>
      <c r="K795" s="776"/>
      <c r="L795" s="169">
        <f>IF($B$788="Лікар загальної практики - сімейний лікар",IF(L792&lt;Законод!$C$22,0,(IF(AND(L792&gt;=Законод!$F$22,L792&lt;=Законод!$F$23),L792-Законод!$E$23,IF('01_Доходи'!L792&gt;=Законод!$G$22,Законод!$F$24,0)))),IF($B$788="Лікар-педіатр",IF(L792&lt;Законод!$C$18,0,(IF(AND(L792&gt;=Законод!$F$18,L792&lt;=Законод!$F$19),L792-Законод!$E$19,IF('01_Доходи'!L792&gt;=Законод!$G$18,Законод!$F$20,0)))),IF($B$788="Лікар-терапевт",IF(L792&lt;Законод!$C$26,0,(IF(AND(L792&gt;=Законод!$F$26,L792&lt;=Законод!$F$27),L792-Законод!$E$27,IF('01_Доходи'!L792&gt;=Законод!$G$26,Законод!$F$28,0)))),0)))</f>
        <v>0</v>
      </c>
      <c r="M795" s="767"/>
      <c r="N795" s="776" t="s">
        <v>158</v>
      </c>
      <c r="O795" s="776"/>
      <c r="P795" s="776"/>
      <c r="Q795" s="776"/>
      <c r="R795" s="776"/>
      <c r="S795" s="169">
        <f>IF($B$788="Лікар загальної практики - сімейний лікар",IF(S792&lt;Законод!$C$22,0,(IF(AND(S792&gt;=Законод!$F$22,S792&lt;=Законод!$F$23),S792-Законод!$E$23,IF('01_Доходи'!S792&gt;=Законод!$G$22,Законод!$F$24,0)))),IF($B$788="Лікар-педіатр",IF(S792&lt;Законод!$C$18,0,(IF(AND(S792&gt;=Законод!$F$18,S792&lt;=Законод!$F$19),S792-Законод!$E$19,IF('01_Доходи'!S792&gt;=Законод!$G$18,Законод!$F$20,0)))),IF($B$788="Лікар-терапевт",IF(S792&lt;Законод!$C$26,0,(IF(AND(S792&gt;=Законод!$F$26,S792&lt;=Законод!$F$27),S792-Законод!$E$27,IF('01_Доходи'!S792&gt;=Законод!$G$26,Законод!$F$28,0)))),0)))</f>
        <v>0</v>
      </c>
      <c r="T795" s="767"/>
      <c r="U795" s="776" t="s">
        <v>158</v>
      </c>
      <c r="V795" s="776"/>
      <c r="W795" s="776"/>
      <c r="X795" s="776"/>
      <c r="Y795" s="776"/>
      <c r="Z795" s="169">
        <f>IF($B$788="Лікар загальної практики - сімейний лікар",IF(Z792&lt;Законод!$C$22,0,(IF(AND(Z792&gt;=Законод!$F$22,Z792&lt;=Законод!$F$23),Z792-Законод!$E$23,IF('01_Доходи'!Z792&gt;=Законод!$G$22,Законод!$F$24,0)))),IF($B$788="Лікар-педіатр",IF(Z792&lt;Законод!$C$18,0,(IF(AND(Z792&gt;=Законод!$F$18,Z792&lt;=Законод!$F$19),Z792-Законод!$E$19,IF('01_Доходи'!Z792&gt;=Законод!$G$18,Законод!$F$20,0)))),IF($B$788="Лікар-терапевт",IF(Z792&lt;Законод!$C$26,0,(IF(AND(Z792&gt;=Законод!$F$26,Z792&lt;=Законод!$F$27),Z792-Законод!$E$27,IF('01_Доходи'!Z792&gt;=Законод!$G$26,Законод!$F$28,0)))),0)))</f>
        <v>0</v>
      </c>
      <c r="AA795" s="767"/>
      <c r="AB795" s="776" t="s">
        <v>158</v>
      </c>
      <c r="AC795" s="776"/>
      <c r="AD795" s="776"/>
      <c r="AE795" s="776"/>
      <c r="AF795" s="776"/>
      <c r="AG795" s="169">
        <f>IF($B$788="Лікар загальної практики - сімейний лікар",IF(AG792&lt;Законод!$C$22,0,(IF(AND(AG792&gt;=Законод!$F$22,AG792&lt;=Законод!$F$23),AG792-Законод!$E$23,IF('01_Доходи'!AG792&gt;=Законод!$G$22,Законод!$F$24,0)))),IF($B$788="Лікар-педіатр",IF(AG792&lt;Законод!$C$18,0,(IF(AND(AG792&gt;=Законод!$F$18,AG792&lt;=Законод!$F$19),AG792-Законод!$E$19,IF('01_Доходи'!AG792&gt;=Законод!$G$18,Законод!$F$20,0)))),IF($B$788="Лікар-терапевт",IF(AG792&lt;Законод!$C$26,0,(IF(AND(AG792&gt;=Законод!$F$26,AG792&lt;=Законод!$F$27),AG792-Законод!$E$27,IF('01_Доходи'!AG792&gt;=Законод!$G$26,Законод!$F$28,0)))),0)))</f>
        <v>0</v>
      </c>
      <c r="AH795" s="767"/>
      <c r="AI795" s="174"/>
      <c r="AJ795" s="771"/>
      <c r="AK795" s="774"/>
      <c r="AL795" s="774"/>
      <c r="AM795" s="758"/>
      <c r="AN795" s="183">
        <f>IF(B788="Лікар загальної практики - сімейний лікар",L795*Законод!$C$9/4*Законод!$F$16,IF(B788="Лікар-педіатр",L795*Законод!$C$9/4*Законод!$F$16,IF(B788="Лікар-терапевт",L795*Законод!$C$9/4*Законод!$F$16,0)))</f>
        <v>0</v>
      </c>
      <c r="AO795" s="183">
        <f>IF(B788="Лікар загальної практики - сімейний лікар",S795*Законод!$C$9/4*Законод!$F$16,IF(B788="Лікар-педіатр",S795*Законод!$C$9/4*Законод!$F$16,IF(B788="Лікар-терапевт",S795*Законод!$C$9/4*Законод!$F$16,0)))</f>
        <v>0</v>
      </c>
      <c r="AP795" s="183">
        <f>IF(B788="Лікар загальної практики - сімейний лікар",Z795*Законод!$C$9/4*Законод!$F$16,IF(B788="Лікар-педіатр",Z795*Законод!$C$9/4*Законод!$F$16,IF(B788="Лікар-терапевт",Z795*Законод!$C$9/4*Законод!$F$16,0)))</f>
        <v>0</v>
      </c>
      <c r="AQ795" s="183">
        <f>IF(B788="Лікар загальної практики - сімейний лікар",AG795*Законод!$C$9/4*Законод!$F$16,IF(B788="Лікар-педіатр",AG795*Законод!$C$9/4*Законод!$F$16,IF(B788="Лікар-терапевт",AG795*Законод!$C$9/4*Законод!$F$16,0)))</f>
        <v>0</v>
      </c>
      <c r="AR795" s="184">
        <f>SUM(AN795:AQ795)</f>
        <v>0</v>
      </c>
    </row>
    <row r="796" spans="1:44" s="52" customFormat="1" ht="31.9" hidden="1" customHeight="1" x14ac:dyDescent="0.25">
      <c r="A796" s="170"/>
      <c r="B796" s="763"/>
      <c r="C796" s="764"/>
      <c r="D796" s="765"/>
      <c r="E796" s="765"/>
      <c r="F796" s="211" t="str">
        <f>IF(B788="Лікар-педіатр",Законод!$G$17,IF(B788="Лікар загальної практики - сімейний лікар",Законод!$G$21,IF(B788="Лікар-терапевт",Законод!$G$25,"х")))</f>
        <v>х</v>
      </c>
      <c r="G796" s="776" t="s">
        <v>158</v>
      </c>
      <c r="H796" s="776"/>
      <c r="I796" s="776"/>
      <c r="J796" s="776"/>
      <c r="K796" s="776"/>
      <c r="L796" s="169">
        <f>IF($B$788="Лікар загальної практики - сімейний лікар",IF(L792&lt;Законод!$C$22,0,(IF(AND(L792&gt;=Законод!$G$22,L792&lt;=Законод!$G$23),L792-Законод!$F$23,IF('01_Доходи'!L792&gt;=Законод!$H$22,Законод!$G$24,0)))),IF($B$788="Лікар-педіатр",IF(L792&lt;Законод!$C$18,0,(IF(AND(L792&gt;=Законод!$G$18,L792&lt;=Законод!$G$19),L792-Законод!$F$19,IF('01_Доходи'!L792&gt;=Законод!$H$18,Законод!$G$20,0)))),IF($B$788="Лікар-терапевт",IF(L792&lt;Законод!$C$26,0,(IF(AND(L792&gt;=Законод!$G$26,L792&lt;=Законод!$G$27),L792-Законод!$F$27,IF('01_Доходи'!L792&gt;=Законод!$H$26,Законод!$G$28,0)))),0)))</f>
        <v>0</v>
      </c>
      <c r="M796" s="767"/>
      <c r="N796" s="776" t="s">
        <v>158</v>
      </c>
      <c r="O796" s="776"/>
      <c r="P796" s="776"/>
      <c r="Q796" s="776"/>
      <c r="R796" s="776"/>
      <c r="S796" s="169">
        <f>IF($B$788="Лікар загальної практики - сімейний лікар",IF(S792&lt;Законод!$C$22,0,(IF(AND(S792&gt;=Законод!$G$22,S792&lt;=Законод!$G$23),S792-Законод!$F$23,IF('01_Доходи'!S792&gt;=Законод!$H$22,Законод!$G$24,0)))),IF($B$788="Лікар-педіатр",IF(S792&lt;Законод!$C$18,0,(IF(AND(S792&gt;=Законод!$G$18,S792&lt;=Законод!$G$19),S792-Законод!$F$19,IF('01_Доходи'!S792&gt;=Законод!$H$18,Законод!$G$20,0)))),IF($B$788="Лікар-терапевт",IF(S792&lt;Законод!$C$26,0,(IF(AND(S792&gt;=Законод!$G$26,S792&lt;=Законод!$G$27),S792-Законод!$F$27,IF('01_Доходи'!S792&gt;=Законод!$H$26,Законод!$G$28,0)))),0)))</f>
        <v>0</v>
      </c>
      <c r="T796" s="767"/>
      <c r="U796" s="776" t="s">
        <v>158</v>
      </c>
      <c r="V796" s="776"/>
      <c r="W796" s="776"/>
      <c r="X796" s="776"/>
      <c r="Y796" s="776"/>
      <c r="Z796" s="169">
        <f>IF($B$788="Лікар загальної практики - сімейний лікар",IF(Z792&lt;Законод!$C$22,0,(IF(AND(Z792&gt;=Законод!$G$22,Z792&lt;=Законод!$G$23),Z792-Законод!$F$23,IF('01_Доходи'!Z792&gt;=Законод!$H$22,Законод!$G$24,0)))),IF($B$788="Лікар-педіатр",IF(Z792&lt;Законод!$C$18,0,(IF(AND(Z792&gt;=Законод!$G$18,Z792&lt;=Законод!$G$19),Z792-Законод!$F$19,IF('01_Доходи'!Z792&gt;=Законод!$H$18,Законод!$G$20,0)))),IF($B$788="Лікар-терапевт",IF(Z792&lt;Законод!$C$26,0,(IF(AND(Z792&gt;=Законод!$G$26,Z792&lt;=Законод!$G$27),Z792-Законод!$F$27,IF('01_Доходи'!Z792&gt;=Законод!$H$26,Законод!$G$28,0)))),0)))</f>
        <v>0</v>
      </c>
      <c r="AA796" s="767"/>
      <c r="AB796" s="776" t="s">
        <v>158</v>
      </c>
      <c r="AC796" s="776"/>
      <c r="AD796" s="776"/>
      <c r="AE796" s="776"/>
      <c r="AF796" s="776"/>
      <c r="AG796" s="169">
        <f>IF($B$788="Лікар загальної практики - сімейний лікар",IF(AG792&lt;Законод!$C$22,0,(IF(AND(AG792&gt;=Законод!$G$22,AG792&lt;=Законод!$G$23),AG792-Законод!$F$23,IF('01_Доходи'!AG792&gt;=Законод!$H$22,Законод!$G$24,0)))),IF($B$788="Лікар-педіатр",IF(AG792&lt;Законод!$C$18,0,(IF(AND(AG792&gt;=Законод!$G$18,AG792&lt;=Законод!$G$19),AG792-Законод!$F$19,IF('01_Доходи'!AG792&gt;=Законод!$H$18,Законод!$G$20,0)))),IF($B$788="Лікар-терапевт",IF(AG792&lt;Законод!$C$26,0,(IF(AND(AG792&gt;=Законод!$G$26,AG792&lt;=Законод!$G$27),AG792-Законод!$F$27,IF('01_Доходи'!AG792&gt;=Законод!$H$26,Законод!$G$28,0)))),0)))</f>
        <v>0</v>
      </c>
      <c r="AH796" s="767"/>
      <c r="AI796" s="174"/>
      <c r="AJ796" s="771"/>
      <c r="AK796" s="774"/>
      <c r="AL796" s="774"/>
      <c r="AM796" s="758"/>
      <c r="AN796" s="183">
        <f>IF(B788="Лікар загальної практики - сімейний лікар",L796*Законод!$C$9/4*Законод!$G$16,IF(B788="Лікар-педіатр",L796*Законод!$C$9/4*Законод!$G$16,IF(B788="Лікар-терапевт",L796*Законод!$C$9/4*Законод!$G$16,0)))</f>
        <v>0</v>
      </c>
      <c r="AO796" s="183">
        <f>IF(B788="Лікар загальної практики - сімейний лікар",S796*Законод!$C$9/4*Законод!$G$16,IF(B788="Лікар-педіатр",S796*Законод!$C$9/4*Законод!$G$16,IF(B788="Лікар-терапевт",S796*Законод!$C$9/4*Законод!$G$16,0)))</f>
        <v>0</v>
      </c>
      <c r="AP796" s="183">
        <f>IF(B788="Лікар загальної практики - сімейний лікар",Z796*Законод!$C$9/4*Законод!$G$16,IF(B788="Лікар-педіатр",Z796*Законод!$C$9/4*Законод!$G$16,IF(B788="Лікар-терапевт",Z796*Законод!$C$9/4*Законод!$G$16,0)))</f>
        <v>0</v>
      </c>
      <c r="AQ796" s="183">
        <f>IF(B788="Лікар загальної практики - сімейний лікар",AG796*Законод!$C$9/4*Законод!$G$16,IF(B788="Лікар-педіатр",AG796*Законод!$C$9/4*Законод!$G$16,IF(B788="Лікар-терапевт",AG796*Законод!$C$9/4*Законод!$G$16,0)))</f>
        <v>0</v>
      </c>
      <c r="AR796" s="184">
        <f t="shared" ref="AR796" si="144">SUM(AN796:AQ796)</f>
        <v>0</v>
      </c>
    </row>
    <row r="797" spans="1:44" s="52" customFormat="1" ht="31.9" hidden="1" customHeight="1" x14ac:dyDescent="0.25">
      <c r="A797" s="170"/>
      <c r="B797" s="763"/>
      <c r="C797" s="764"/>
      <c r="D797" s="765"/>
      <c r="E797" s="765"/>
      <c r="F797" s="211" t="str">
        <f>IF(B788="Лікар-педіатр",Законод!$H$17,IF(B788="Лікар загальної практики - сімейний лікар",Законод!$H$21,IF(B788="Лікар-терапевт",Законод!$H$25,"х")))</f>
        <v>х</v>
      </c>
      <c r="G797" s="776" t="s">
        <v>158</v>
      </c>
      <c r="H797" s="776"/>
      <c r="I797" s="776"/>
      <c r="J797" s="776"/>
      <c r="K797" s="776"/>
      <c r="L797" s="169">
        <f>IF($B$788="Лікар загальної практики - сімейний лікар",IF(L792&lt;Законод!$C$22,0,(IF(AND(L792&gt;=Законод!$H$22,L792&lt;=Законод!$H$23),L792-Законод!$G$23,IF('01_Доходи'!L792&gt;=Законод!$I$22,Законод!$H$24,0)))),IF($B$788="Лікар-педіатр",IF(L792&lt;Законод!$C$18,0,(IF(AND(L792&gt;=Законод!$H$18,L792&lt;=Законод!$H$19),L792-Законод!$G$19,IF('01_Доходи'!L792&gt;=Законод!$I$18,Законод!$H$20,0)))),IF($B$788="Лікар-терапевт",IF(L792&lt;Законод!$C$26,0,(IF(AND(L792&gt;=Законод!$H$26,L792&lt;=Законод!$H$27),L792-Законод!$G$27,IF(L792&gt;=Законод!$I$26,Законод!$H$28,0)))),0)))</f>
        <v>0</v>
      </c>
      <c r="M797" s="767"/>
      <c r="N797" s="776" t="s">
        <v>158</v>
      </c>
      <c r="O797" s="776"/>
      <c r="P797" s="776"/>
      <c r="Q797" s="776"/>
      <c r="R797" s="776"/>
      <c r="S797" s="169">
        <f>IF($B$788="Лікар загальної практики - сімейний лікар",IF(S792&lt;Законод!$C$22,0,(IF(AND(S792&gt;=Законод!$H$22,S792&lt;=Законод!$H$23),S792-Законод!$G$23,IF('01_Доходи'!S792&gt;=Законод!$I$22,Законод!$H$24,0)))),IF($B$788="Лікар-педіатр",IF(S792&lt;Законод!$C$18,0,(IF(AND(S792&gt;=Законод!$H$18,S792&lt;=Законод!$H$19),S792-Законод!$G$19,IF('01_Доходи'!S792&gt;=Законод!$I$18,Законод!$H$20,0)))),IF($B$788="Лікар-терапевт",IF(S792&lt;Законод!$C$26,0,(IF(AND(S792&gt;=Законод!$H$26,S792&lt;=Законод!$H$27),S792-Законод!$G$27,IF(S792&gt;=Законод!$I$26,Законод!$H$28,0)))),0)))</f>
        <v>0</v>
      </c>
      <c r="T797" s="767"/>
      <c r="U797" s="776" t="s">
        <v>158</v>
      </c>
      <c r="V797" s="776"/>
      <c r="W797" s="776"/>
      <c r="X797" s="776"/>
      <c r="Y797" s="776"/>
      <c r="Z797" s="169">
        <f>IF($B$788="Лікар загальної практики - сімейний лікар",IF(Z792&lt;Законод!$C$22,0,(IF(AND(Z792&gt;=Законод!$H$22,Z792&lt;=Законод!$H$23),Z792-Законод!$G$23,IF('01_Доходи'!Z792&gt;=Законод!$I$22,Законод!$H$24,0)))),IF($B$788="Лікар-педіатр",IF(Z792&lt;Законод!$C$18,0,(IF(AND(Z792&gt;=Законод!$H$18,Z792&lt;=Законод!$H$19),Z792-Законод!$G$19,IF('01_Доходи'!Z792&gt;=Законод!$I$18,Законод!$H$20,0)))),IF($B$788="Лікар-терапевт",IF(Z792&lt;Законод!$C$26,0,(IF(AND(Z792&gt;=Законод!$H$26,Z792&lt;=Законод!$H$27),Z792-Законод!$G$27,IF(Z792&gt;=Законод!$I$26,Законод!$H$28,0)))),0)))</f>
        <v>0</v>
      </c>
      <c r="AA797" s="767"/>
      <c r="AB797" s="776" t="s">
        <v>158</v>
      </c>
      <c r="AC797" s="776"/>
      <c r="AD797" s="776"/>
      <c r="AE797" s="776"/>
      <c r="AF797" s="776"/>
      <c r="AG797" s="169">
        <f>IF($B$788="Лікар загальної практики - сімейний лікар",IF(AG792&lt;Законод!$C$22,0,(IF(AND(AG792&gt;=Законод!$H$22,AG792&lt;=Законод!$H$23),AG792-Законод!$G$23,IF('01_Доходи'!AG792&gt;=Законод!$I$22,Законод!$H$24,0)))),IF($B$788="Лікар-педіатр",IF(AG792&lt;Законод!$C$18,0,(IF(AND(AG792&gt;=Законод!$H$18,AG792&lt;=Законод!$H$19),AG792-Законод!$G$19,IF('01_Доходи'!AG792&gt;=Законод!$I$18,Законод!$H$20,0)))),IF($B$788="Лікар-терапевт",IF(AG792&lt;Законод!$C$26,0,(IF(AND(AG792&gt;=Законод!$H$26,AG792&lt;=Законод!$H$27),AG792-Законод!$G$27,IF(AG792&gt;=Законод!$I$26,Законод!$H$28,0)))),0)))</f>
        <v>0</v>
      </c>
      <c r="AH797" s="767"/>
      <c r="AI797" s="174"/>
      <c r="AJ797" s="771"/>
      <c r="AK797" s="774"/>
      <c r="AL797" s="774"/>
      <c r="AM797" s="758"/>
      <c r="AN797" s="183">
        <f>IF(B788="Лікар загальної практики - сімейний лікар",L797*Законод!$C$9/4*Законод!$H$16,IF(B788="Лікар-педіатр",L797*Законод!$C$9/4*Законод!$H$16,IF(B788="Лікар-терапевт",L797*Законод!$C$9/4*Законод!$H$16,0)))</f>
        <v>0</v>
      </c>
      <c r="AO797" s="183">
        <f>IF(B788="Лікар загальної практики - сімейний лікар",S797*Законод!$C$9/4*Законод!$H$16,IF(B788="Лікар-педіатр",S797*Законод!$C$9/4*Законод!$H$16,IF(B788="Лікар-терапевт",S797*Законод!$C$9/4*Законод!$H$16,0)))</f>
        <v>0</v>
      </c>
      <c r="AP797" s="183">
        <f>IF(B788="Лікар загальної практики - сімейний лікар",Z797*Законод!$C$9/4*Законод!$H$16,IF(B788="Лікар-педіатр",Z797*Законод!$C$9/4*Законод!$H$16,IF(B788="Лікар-терапевт",Z797*Законод!$C$9/4*Законод!$H$16,0)))</f>
        <v>0</v>
      </c>
      <c r="AQ797" s="183">
        <f>IF(B788="Лікар загальної практики - сімейний лікар",AG797*Законод!$C$9/4*Законод!$H$16,IF(B788="Лікар-педіатр",AG797*Законод!$C$9/4*Законод!$H$16,IF(B788="Лікар-терапевт",AG797*Законод!$C$9/4*Законод!$H$16,0)))</f>
        <v>0</v>
      </c>
      <c r="AR797" s="184">
        <f>SUM(AN797:AQ797)</f>
        <v>0</v>
      </c>
    </row>
    <row r="798" spans="1:44" s="52" customFormat="1" ht="31.9" hidden="1" customHeight="1" x14ac:dyDescent="0.25">
      <c r="A798" s="170"/>
      <c r="B798" s="763"/>
      <c r="C798" s="764"/>
      <c r="D798" s="765"/>
      <c r="E798" s="765"/>
      <c r="F798" s="211" t="str">
        <f>IF(B788="Лікар-педіатр",Законод!$I$17,IF(B788="Лікар загальної практики - сімейний лікар",Законод!$I$21,IF(B788="Лікар-терапевт",Законод!$I$25,"х")))</f>
        <v>х</v>
      </c>
      <c r="G798" s="776" t="s">
        <v>158</v>
      </c>
      <c r="H798" s="776"/>
      <c r="I798" s="776"/>
      <c r="J798" s="776"/>
      <c r="K798" s="776"/>
      <c r="L798" s="169">
        <f>IF($B$788="Лікар загальної практики - сімейний лікар",IF(L792&lt;Законод!$C$22,0,(IF(AND(L792&gt;=Законод!$I$22,L792&lt;=Законод!$I$23),L792-Законод!$H$23,IF('01_Доходи'!L792&gt;=Законод!$I$22,Законод!$I$24,0)))),IF($B$788="Лікар-педіатр",IF(L792&lt;Законод!$C$18,0,(IF(AND(L792&gt;=Законод!$I$18,L792&lt;=Законод!$I$19),L792-Законод!$H$19,IF('01_Доходи'!L792&gt;=Законод!$I$18,Законод!$H$20,0)))),IF($B$788="Лікар-терапевт",IF(L792&lt;Законод!$C$26,0,(IF(AND(L792&gt;=Законод!$I$26,L792&lt;=Законод!$I$27),L792-Законод!$H$27,IF('01_Доходи'!L792&gt;=Законод!$I$26,Законод!$H$28,0)))),0)))</f>
        <v>0</v>
      </c>
      <c r="M798" s="767"/>
      <c r="N798" s="776" t="s">
        <v>158</v>
      </c>
      <c r="O798" s="776"/>
      <c r="P798" s="776"/>
      <c r="Q798" s="776"/>
      <c r="R798" s="776"/>
      <c r="S798" s="169">
        <f>IF($B$788="Лікар загальної практики - сімейний лікар",IF(S792&lt;Законод!$C$22,0,(IF(AND(S792&gt;=Законод!$I$22,S792&lt;=Законод!$I$23),S792-Законод!$H$23,IF('01_Доходи'!S792&gt;=Законод!$I$22,Законод!$I$24,0)))),IF($B$788="Лікар-педіатр",IF(S792&lt;Законод!$C$18,0,(IF(AND(S792&gt;=Законод!$I$18,S792&lt;=Законод!$I$19),S792-Законод!$H$19,IF('01_Доходи'!S792&gt;=Законод!$I$18,Законод!$H$20,0)))),IF($B$788="Лікар-терапевт",IF(S792&lt;Законод!$C$26,0,(IF(AND(S792&gt;=Законод!$I$26,S792&lt;=Законод!$I$27),S792-Законод!$H$27,IF('01_Доходи'!S792&gt;=Законод!$I$26,Законод!$H$28,0)))),0)))</f>
        <v>0</v>
      </c>
      <c r="T798" s="767"/>
      <c r="U798" s="776" t="s">
        <v>158</v>
      </c>
      <c r="V798" s="776"/>
      <c r="W798" s="776"/>
      <c r="X798" s="776"/>
      <c r="Y798" s="776"/>
      <c r="Z798" s="169">
        <f>IF($B$788="Лікар загальної практики - сімейний лікар",IF(Z792&lt;Законод!$C$22,0,(IF(AND(Z792&gt;=Законод!$I$22,Z792&lt;=Законод!$I$23),Z792-Законод!$H$23,IF('01_Доходи'!Z792&gt;=Законод!$I$22,Законод!$I$24,0)))),IF($B$788="Лікар-педіатр",IF(Z792&lt;Законод!$C$18,0,(IF(AND(Z792&gt;=Законод!$I$18,Z792&lt;=Законод!$I$19),Z792-Законод!$H$19,IF('01_Доходи'!Z792&gt;=Законод!$I$18,Законод!$H$20,0)))),IF($B$788="Лікар-терапевт",IF(Z792&lt;Законод!$C$26,0,(IF(AND(Z792&gt;=Законод!$I$26,Z792&lt;=Законод!$I$27),Z792-Законод!$H$27,IF('01_Доходи'!Z792&gt;=Законод!$I$26,Законод!$H$28,0)))),0)))</f>
        <v>0</v>
      </c>
      <c r="AA798" s="767"/>
      <c r="AB798" s="776" t="s">
        <v>158</v>
      </c>
      <c r="AC798" s="776"/>
      <c r="AD798" s="776"/>
      <c r="AE798" s="776"/>
      <c r="AF798" s="776"/>
      <c r="AG798" s="169">
        <f>IF($B$788="Лікар загальної практики - сімейний лікар",IF(AG792&lt;Законод!$C$22,0,(IF(AND(AG792&gt;=Законод!$I$22,AG792&lt;=Законод!$I$23),AG792-Законод!$H$23,IF('01_Доходи'!AG792&gt;=Законод!$I$22,Законод!$I$24,0)))),IF($B$788="Лікар-педіатр",IF(AG792&lt;Законод!$C$18,0,(IF(AND(AG792&gt;=Законод!$I$18,AG792&lt;=Законод!$I$19),AG792-Законод!$H$19,IF('01_Доходи'!AG792&gt;=Законод!$I$18,Законод!$H$20,0)))),IF($B$788="Лікар-терапевт",IF(AG792&lt;Законод!$C$26,0,(IF(AND(AG792&gt;=Законод!$I$26,AG792&lt;=Законод!$I$27),AG792-Законод!$H$27,IF('01_Доходи'!AG792&gt;=Законод!$I$26,Законод!$H$28,0)))),0)))</f>
        <v>0</v>
      </c>
      <c r="AH798" s="767"/>
      <c r="AI798" s="174"/>
      <c r="AJ798" s="771"/>
      <c r="AK798" s="774"/>
      <c r="AL798" s="774"/>
      <c r="AM798" s="758"/>
      <c r="AN798" s="183">
        <f>IF(B788="Лікар загальної практики - сімейний лікар",L798*Законод!$C$9/4*Законод!$I$16,IF(B788="Лікар-педіатр",L798*Законод!$C$9/4*Законод!$I$16,IF(B788="Лікар-терапевт",L798*Законод!$C$9/4*Законод!$I$16,0)))</f>
        <v>0</v>
      </c>
      <c r="AO798" s="183">
        <f>IF(B788="Лікар загальної практики - сімейний лікар",S798*Законод!$C$9/4*Законод!$I$16,IF(B788="Лікар-педіатр",S798*Законод!$C$9/4*Законод!$I$16,IF(B788="Лікар-терапевт",S798*Законод!$C$9/4*Законод!$I$16,0)))</f>
        <v>0</v>
      </c>
      <c r="AP798" s="183">
        <f>IF(B788="Лікар загальної практики - сімейний лікар",Z798*Законод!$C$9/4*Законод!$I$16,IF(B788="Лікар-педіатр",Z798*Законод!$C$9/4*Законод!$I$16,IF(B788="Лікар-терапевт",Z798*Законод!$C$9/4*Законод!$I$16,0)))</f>
        <v>0</v>
      </c>
      <c r="AQ798" s="183">
        <f>IF(B788="Лікар загальної практики - сімейний лікар",AG798*Законод!$C$9/4*Законод!$I$16,IF(B788="Лікар-педіатр",AG798*Законод!$C$9/4*Законод!$I$16,IF(B788="Лікар-терапевт",AG798*Законод!$C$9/4*Законод!$I$16,0)))</f>
        <v>0</v>
      </c>
      <c r="AR798" s="184">
        <f>SUM(AN798:AQ798)</f>
        <v>0</v>
      </c>
    </row>
    <row r="799" spans="1:44" s="191" customFormat="1" ht="31.9" hidden="1" customHeight="1" thickBot="1" x14ac:dyDescent="0.3">
      <c r="A799" s="186"/>
      <c r="B799" s="763"/>
      <c r="C799" s="764"/>
      <c r="D799" s="765"/>
      <c r="E799" s="765"/>
      <c r="F799" s="212" t="str">
        <f>IF(B788="Лікар-педіатр",Законод!$J$17,IF(B788="Лікар загальної практики - сімейний лікар",Законод!$J$21,IF(B788="Лікар-терапевт",Законод!$J$25,"х")))</f>
        <v>х</v>
      </c>
      <c r="G799" s="777" t="s">
        <v>158</v>
      </c>
      <c r="H799" s="777"/>
      <c r="I799" s="777"/>
      <c r="J799" s="777"/>
      <c r="K799" s="777"/>
      <c r="L799" s="169">
        <f>IF($B$788="Лікар загальної практики - сімейний лікар",IF(L792&gt;=Законод!$J$22,'01_Доходи'!L792-('01_Доходи'!L793+'01_Доходи'!L794+'01_Доходи'!L795+'01_Доходи'!L796+'01_Доходи'!L797+'01_Доходи'!L798),0),IF($B$788="Лікар-педіатр",IF(L792&gt;=Законод!$J$18,'01_Доходи'!L792-('01_Доходи'!L793+'01_Доходи'!L794+'01_Доходи'!L795+'01_Доходи'!L796+'01_Доходи'!L797+'01_Доходи'!L798),0),IF($B$788="Лікар-терапевт",IF('01_Доходи'!L792&gt;=Законод!$J$26,L792-Законод!$I$27,0),0)))</f>
        <v>0</v>
      </c>
      <c r="M799" s="767"/>
      <c r="N799" s="777" t="s">
        <v>158</v>
      </c>
      <c r="O799" s="777"/>
      <c r="P799" s="777"/>
      <c r="Q799" s="777"/>
      <c r="R799" s="777"/>
      <c r="S799" s="169">
        <f>IF($B$788="Лікар загальної практики - сімейний лікар",IF(S792&gt;=Законод!$J$22,'01_Доходи'!S792-('01_Доходи'!S793+'01_Доходи'!S794+'01_Доходи'!S795+'01_Доходи'!S796+'01_Доходи'!S797+'01_Доходи'!S798),0),IF($B$788="Лікар-педіатр",IF(S792&gt;=Законод!$J$18,'01_Доходи'!S792-('01_Доходи'!S793+'01_Доходи'!S794+'01_Доходи'!S795+'01_Доходи'!S796+'01_Доходи'!S797+'01_Доходи'!S798),0),IF($B$788="Лікар-терапевт",IF('01_Доходи'!S792&gt;=Законод!$J$26,S792-Законод!$I$27,0),0)))</f>
        <v>0</v>
      </c>
      <c r="T799" s="767"/>
      <c r="U799" s="777" t="s">
        <v>158</v>
      </c>
      <c r="V799" s="777"/>
      <c r="W799" s="777"/>
      <c r="X799" s="777"/>
      <c r="Y799" s="777"/>
      <c r="Z799" s="169">
        <f>IF($B$788="Лікар загальної практики - сімейний лікар",IF(Z792&gt;=Законод!$J$22,'01_Доходи'!Z792-('01_Доходи'!Z793+'01_Доходи'!Z794+'01_Доходи'!Z795+'01_Доходи'!Z796+'01_Доходи'!Z797+'01_Доходи'!Z798),0),IF($B$788="Лікар-педіатр",IF(Z792&gt;=Законод!$J$18,'01_Доходи'!Z792-('01_Доходи'!Z793+'01_Доходи'!Z794+'01_Доходи'!Z795+'01_Доходи'!Z796+'01_Доходи'!Z797+'01_Доходи'!Z798),0),IF($B$788="Лікар-терапевт",IF('01_Доходи'!Z792&gt;=Законод!$J$26,Z792-Законод!$I$27,0),0)))</f>
        <v>0</v>
      </c>
      <c r="AA799" s="767"/>
      <c r="AB799" s="777" t="s">
        <v>158</v>
      </c>
      <c r="AC799" s="777"/>
      <c r="AD799" s="777"/>
      <c r="AE799" s="777"/>
      <c r="AF799" s="777"/>
      <c r="AG799" s="169">
        <f>IF($B$788="Лікар загальної практики - сімейний лікар",IF(AG792&gt;=Законод!$J$22,'01_Доходи'!AG792-('01_Доходи'!AG793+'01_Доходи'!AG794+'01_Доходи'!AG795+'01_Доходи'!AG796+'01_Доходи'!AG797+'01_Доходи'!AG798),0),IF($B$788="Лікар-педіатр",IF(AG792&gt;=Законод!$J$18,'01_Доходи'!AG792-('01_Доходи'!AG793+'01_Доходи'!AG794+'01_Доходи'!AG795+'01_Доходи'!AG796+'01_Доходи'!AG797+'01_Доходи'!AG798),0),IF($B$788="Лікар-терапевт",IF('01_Доходи'!AG792&gt;=Законод!$J$26,AG792-Законод!$I$27,0),0)))</f>
        <v>0</v>
      </c>
      <c r="AH799" s="767"/>
      <c r="AI799" s="188"/>
      <c r="AJ799" s="772"/>
      <c r="AK799" s="775"/>
      <c r="AL799" s="775"/>
      <c r="AM799" s="759"/>
      <c r="AN799" s="189">
        <f>IF(B788="Лікар загальної практики - сімейний лікар",L799*Законод!$C$9/4*Законод!$J$16,IF(B788="Лікар-педіатр",L799*Законод!$C$9/4*Законод!$J$16,IF(B788="Лікар-терапевт",L799*Законод!$C$9/4*Законод!$J$16,0)))</f>
        <v>0</v>
      </c>
      <c r="AO799" s="189">
        <f>IF(B788="Лікар загальної практики - сімейний лікар",S799*Законод!$C$9/4*Законод!$J$16,IF(B788="Лікар-педіатр",S799*Законод!$C$9/4*Законод!$J$16,IF(B788="Лікар-терапевт",S799*Законод!$C$9/4*Законод!$J$16,0)))</f>
        <v>0</v>
      </c>
      <c r="AP799" s="189">
        <f>IF(B788="Лікар загальної практики - сімейний лікар",S799*Законод!$C$9/4*Законод!$J$16,IF(B788="Лікар-педіатр",S799*Законод!$C$9/4*Законод!$J$16,IF(B788="Лікар-терапевт",S799*Законод!$C$9/4*Законод!$J$16,0)))</f>
        <v>0</v>
      </c>
      <c r="AQ799" s="189">
        <f>IF(B788="Лікар загальної практики - сімейний лікар",AG799*Законод!$C$9/4*Законод!$J$16,IF(B788="Лікар-педіатр",AG799*Законод!$C$9/4*Законод!$J$16,IF(B788="Лікар-терапевт",AG799*Законод!$C$9/4*Законод!$J$16,0)))</f>
        <v>0</v>
      </c>
      <c r="AR799" s="190">
        <f t="shared" ref="AR799" si="145">SUM(AN799:AQ799)</f>
        <v>0</v>
      </c>
    </row>
    <row r="800" spans="1:44" s="220" customFormat="1" ht="23.45" hidden="1" customHeight="1" thickBot="1" x14ac:dyDescent="0.3">
      <c r="A800" s="216"/>
      <c r="B800" s="217"/>
      <c r="C800" s="217"/>
      <c r="D800" s="217"/>
      <c r="E800" s="217"/>
      <c r="F800" s="218"/>
      <c r="G800" s="219"/>
      <c r="H800" s="219"/>
      <c r="L800" s="221"/>
      <c r="S800" s="221"/>
      <c r="Z800" s="221"/>
      <c r="AG800" s="221"/>
      <c r="AM800" s="222"/>
      <c r="AR800" s="223"/>
    </row>
    <row r="801" spans="1:44" s="164" customFormat="1" ht="24.6" hidden="1" customHeight="1" x14ac:dyDescent="0.3">
      <c r="A801" s="167">
        <f>A788+1</f>
        <v>60</v>
      </c>
      <c r="B801" s="763"/>
      <c r="C801" s="764"/>
      <c r="D801" s="765"/>
      <c r="E801" s="765"/>
      <c r="F801" s="207" t="s">
        <v>422</v>
      </c>
      <c r="G801" s="169">
        <f>IF($B$801="Лікар-педіатр",G804*L801,IF($B$801="Лікар-терапевт","х",IF($B$801="Лікар загальної практики - сімейний лікар",G804*L801,0)))</f>
        <v>0</v>
      </c>
      <c r="H801" s="169">
        <f>IF($B$801="Лікар-педіатр",H804*L801,IF($B$801="Лікар-терапевт","х",IF($B$801="Лікар загальної практики - сімейний лікар",H804*L801,0)))</f>
        <v>0</v>
      </c>
      <c r="I801" s="169">
        <f>IF($B$801="Лікар-педіатр","x",IF($B$801="Лікар-терапевт",I804*L801,IF($B$801="Лікар загальної практики - сімейний лікар",I804*L801,0)))</f>
        <v>0</v>
      </c>
      <c r="J801" s="169">
        <f>IF($B$801="Лікар-педіатр","x",IF($B$801="Лікар-терапевт",J804*L801,IF($B$801="Лікар загальної практики - сімейний лікар",J804*L801,0)))</f>
        <v>0</v>
      </c>
      <c r="K801" s="169">
        <f>IF($B$801="Лікар-педіатр","x",IF($B$801="Лікар-терапевт",K804*L801,IF($B$801="Лікар загальної практики - сімейний лікар",K804*L801,0)))</f>
        <v>0</v>
      </c>
      <c r="L801" s="542"/>
      <c r="M801" s="767"/>
      <c r="N801" s="169">
        <f>IF($B$801="Лікар-педіатр",N804*S801,IF($B$801="Лікар-терапевт","х",IF($B$801="Лікар загальної практики - сімейний лікар",N804*S801,0)))</f>
        <v>0</v>
      </c>
      <c r="O801" s="169">
        <f>IF($B$801="Лікар-педіатр",O804*S801,IF($B$801="Лікар-терапевт","х",IF($B$801="Лікар загальної практики - сімейний лікар",O804*S801,0)))</f>
        <v>0</v>
      </c>
      <c r="P801" s="169">
        <f>IF($B$801="Лікар-педіатр","x",IF($B$801="Лікар-терапевт",P804*S801,IF($B$801="Лікар загальної практики - сімейний лікар",P804*S801,0)))</f>
        <v>0</v>
      </c>
      <c r="Q801" s="169">
        <f>IF($B$801="Лікар-педіатр","x",IF($B$801="Лікар-терапевт",Q804*S801,IF($B$801="Лікар загальної практики - сімейний лікар",Q804*S801,0)))</f>
        <v>0</v>
      </c>
      <c r="R801" s="169">
        <f>IF($B$801="Лікар-педіатр","x",IF($B$801="Лікар-терапевт",R804*S801,IF($B$801="Лікар загальної практики - сімейний лікар",R804*S801,0)))</f>
        <v>0</v>
      </c>
      <c r="S801" s="542"/>
      <c r="T801" s="767"/>
      <c r="U801" s="169">
        <f>IF($B$801="Лікар-педіатр",U804*Z801,IF($B$801="Лікар-терапевт","х",IF($B$801="Лікар загальної практики - сімейний лікар",U804*Z801,0)))</f>
        <v>0</v>
      </c>
      <c r="V801" s="169">
        <f>IF($B$801="Лікар-педіатр",V804*Z801,IF($B$801="Лікар-терапевт","х",IF($B$801="Лікар загальної практики - сімейний лікар",V804*Z801,0)))</f>
        <v>0</v>
      </c>
      <c r="W801" s="169">
        <f>IF($B$801="Лікар-педіатр","x",IF($B$801="Лікар-терапевт",W804*Z801,IF($B$801="Лікар загальної практики - сімейний лікар",W804*Z801,0)))</f>
        <v>0</v>
      </c>
      <c r="X801" s="169">
        <f>IF($B$801="Лікар-педіатр","x",IF($B$801="Лікар-терапевт",X804*Z801,IF($B$801="Лікар загальної практики - сімейний лікар",X804*Z801,0)))</f>
        <v>0</v>
      </c>
      <c r="Y801" s="169">
        <f>IF($B$801="Лікар-педіатр","x",IF($B$801="Лікар-терапевт",Y804*Z801,IF($B$801="Лікар загальної практики - сімейний лікар",Y804*Z801,0)))</f>
        <v>0</v>
      </c>
      <c r="Z801" s="542"/>
      <c r="AA801" s="767"/>
      <c r="AB801" s="169">
        <f>IF($B$801="Лікар-педіатр",AB804*AG801,IF($B$801="Лікар-терапевт","х",IF($B$801="Лікар загальної практики - сімейний лікар",AB804*AG801,0)))</f>
        <v>0</v>
      </c>
      <c r="AC801" s="169">
        <f>IF($B$801="Лікар-педіатр",AC804*AG801,IF($B$801="Лікар-терапевт","х",IF($B$801="Лікар загальної практики - сімейний лікар",AC804*AG801,0)))</f>
        <v>0</v>
      </c>
      <c r="AD801" s="169">
        <f>IF($B$801="Лікар-педіатр","x",IF($B$801="Лікар-терапевт",AD804*AG801,IF($B$801="Лікар загальної практики - сімейний лікар",AD804*AG801,0)))</f>
        <v>0</v>
      </c>
      <c r="AE801" s="169">
        <f>IF($B$801="Лікар-педіатр","x",IF($B$801="Лікар-терапевт",AE804*AG801,IF($B$801="Лікар загальної практики - сімейний лікар",AE804*AG801,0)))</f>
        <v>0</v>
      </c>
      <c r="AF801" s="169">
        <f>IF($B$801="Лікар-педіатр","x",IF($B$801="Лікар-терапевт",AF804*AG801,IF($B$801="Лікар загальної практики - сімейний лікар",AF804*AG801,0)))</f>
        <v>0</v>
      </c>
      <c r="AG801" s="542"/>
      <c r="AH801" s="767"/>
      <c r="AI801" s="525">
        <f>A801</f>
        <v>60</v>
      </c>
      <c r="AJ801" s="770">
        <f>B801</f>
        <v>0</v>
      </c>
      <c r="AK801" s="773">
        <f>C801</f>
        <v>0</v>
      </c>
      <c r="AL801" s="773">
        <f>D801</f>
        <v>0</v>
      </c>
      <c r="AM801" s="760" t="s">
        <v>568</v>
      </c>
      <c r="AN801" s="778">
        <f>SUM(AN806:AN812)</f>
        <v>0</v>
      </c>
      <c r="AO801" s="778">
        <f>SUM(AO806:AO812)</f>
        <v>0</v>
      </c>
      <c r="AP801" s="778">
        <f>SUM(AP806:AP812)</f>
        <v>0</v>
      </c>
      <c r="AQ801" s="778">
        <f>SUM(AQ806:AQ812)</f>
        <v>0</v>
      </c>
      <c r="AR801" s="781">
        <f>SUM(AN801:AQ805)</f>
        <v>0</v>
      </c>
    </row>
    <row r="802" spans="1:44" s="52" customFormat="1" ht="28.15" hidden="1" customHeight="1" x14ac:dyDescent="0.25">
      <c r="A802" s="170"/>
      <c r="B802" s="763"/>
      <c r="C802" s="764"/>
      <c r="D802" s="765"/>
      <c r="E802" s="765"/>
      <c r="F802" s="207" t="s">
        <v>423</v>
      </c>
      <c r="G802" s="169">
        <f>IF($B$801="Лікар-педіатр",G804*L802,IF($B$801="Лікар-терапевт","х",IF($B$801="Лікар загальної практики - сімейний лікар",G804*L802,0)))</f>
        <v>0</v>
      </c>
      <c r="H802" s="169">
        <f>IF($B$801="Лікар-педіатр",H804*L802,IF($B$801="Лікар-терапевт","х",IF($B$801="Лікар загальної практики - сімейний лікар",H804*L802,0)))</f>
        <v>0</v>
      </c>
      <c r="I802" s="169">
        <f>IF($B$801="Лікар-педіатр","x",IF($B$801="Лікар-терапевт",I804*L802,IF($B$801="Лікар загальної практики - сімейний лікар",I804*L802,0)))</f>
        <v>0</v>
      </c>
      <c r="J802" s="169">
        <f>IF($B$801="Лікар-педіатр","x",IF($B$801="Лікар-терапевт",J804*L802,IF($B$801="Лікар загальної практики - сімейний лікар",J804*L802,0)))</f>
        <v>0</v>
      </c>
      <c r="K802" s="169">
        <f>IF($B$801="Лікар-педіатр","x",IF($B$801="Лікар-терапевт",K804*L802,IF($B$801="Лікар загальної практики - сімейний лікар",K804*L802,0)))</f>
        <v>0</v>
      </c>
      <c r="L802" s="542"/>
      <c r="M802" s="767"/>
      <c r="N802" s="169">
        <f>IF($B$801="Лікар-педіатр",N804*S802,IF($B$801="Лікар-терапевт","х",IF($B$801="Лікар загальної практики - сімейний лікар",N804*S802,0)))</f>
        <v>0</v>
      </c>
      <c r="O802" s="169">
        <f>IF($B$801="Лікар-педіатр",O804*S802,IF($B$801="Лікар-терапевт","х",IF($B$801="Лікар загальної практики - сімейний лікар",O804*S802,0)))</f>
        <v>0</v>
      </c>
      <c r="P802" s="169">
        <f>IF($B$801="Лікар-педіатр","x",IF($B$801="Лікар-терапевт",P804*S802,IF($B$801="Лікар загальної практики - сімейний лікар",P804*S802,0)))</f>
        <v>0</v>
      </c>
      <c r="Q802" s="169">
        <f>IF($B$801="Лікар-педіатр","x",IF($B$801="Лікар-терапевт",Q804*S802,IF($B$801="Лікар загальної практики - сімейний лікар",Q804*S802,0)))</f>
        <v>0</v>
      </c>
      <c r="R802" s="169">
        <f>IF($B$801="Лікар-педіатр","x",IF($B$801="Лікар-терапевт",R804*S802,IF($B$801="Лікар загальної практики - сімейний лікар",R804*S802,0)))</f>
        <v>0</v>
      </c>
      <c r="S802" s="542"/>
      <c r="T802" s="767"/>
      <c r="U802" s="169">
        <f>IF($B$801="Лікар-педіатр",U804*Z802,IF($B$801="Лікар-терапевт","х",IF($B$801="Лікар загальної практики - сімейний лікар",U804*Z802,0)))</f>
        <v>0</v>
      </c>
      <c r="V802" s="169">
        <f>IF($B$801="Лікар-педіатр",V804*Z802,IF($B$801="Лікар-терапевт","х",IF($B$801="Лікар загальної практики - сімейний лікар",V804*Z802,0)))</f>
        <v>0</v>
      </c>
      <c r="W802" s="169">
        <f>IF($B$801="Лікар-педіатр","x",IF($B$801="Лікар-терапевт",W804*Z802,IF($B$801="Лікар загальної практики - сімейний лікар",W804*Z802,0)))</f>
        <v>0</v>
      </c>
      <c r="X802" s="169">
        <f>IF($B$801="Лікар-педіатр","x",IF($B$801="Лікар-терапевт",X804*Z802,IF($B$801="Лікар загальної практики - сімейний лікар",X804*Z802,0)))</f>
        <v>0</v>
      </c>
      <c r="Y802" s="169">
        <f>IF($B$801="Лікар-педіатр","x",IF($B$801="Лікар-терапевт",Y804*Z802,IF($B$801="Лікар загальної практики - сімейний лікар",Y804*Z802,0)))</f>
        <v>0</v>
      </c>
      <c r="Z802" s="542"/>
      <c r="AA802" s="767"/>
      <c r="AB802" s="169">
        <f>IF($B$801="Лікар-педіатр",AB804*AG802,IF($B$801="Лікар-терапевт","х",IF($B$801="Лікар загальної практики - сімейний лікар",AB804*AG802,0)))</f>
        <v>0</v>
      </c>
      <c r="AC802" s="169">
        <f>IF($B$801="Лікар-педіатр",AC804*AG802,IF($B$801="Лікар-терапевт","х",IF($B$801="Лікар загальної практики - сімейний лікар",AC804*AG802,0)))</f>
        <v>0</v>
      </c>
      <c r="AD802" s="169">
        <f>IF($B$801="Лікар-педіатр","x",IF($B$801="Лікар-терапевт",AD804*AG802,IF($B$801="Лікар загальної практики - сімейний лікар",AD804*AG802,0)))</f>
        <v>0</v>
      </c>
      <c r="AE802" s="169">
        <f>IF($B$801="Лікар-педіатр","x",IF($B$801="Лікар-терапевт",AE804*AG802,IF($B$801="Лікар загальної практики - сімейний лікар",AE804*AG802,0)))</f>
        <v>0</v>
      </c>
      <c r="AF802" s="169">
        <f>IF($B$801="Лікар-педіатр","x",IF($B$801="Лікар-терапевт",AF804*AG802,IF($B$801="Лікар загальної практики - сімейний лікар",AF804*AG802,0)))</f>
        <v>0</v>
      </c>
      <c r="AG802" s="542"/>
      <c r="AH802" s="767"/>
      <c r="AI802" s="171"/>
      <c r="AJ802" s="771"/>
      <c r="AK802" s="774"/>
      <c r="AL802" s="774"/>
      <c r="AM802" s="761"/>
      <c r="AN802" s="779"/>
      <c r="AO802" s="779"/>
      <c r="AP802" s="779"/>
      <c r="AQ802" s="779"/>
      <c r="AR802" s="782"/>
    </row>
    <row r="803" spans="1:44" s="92" customFormat="1" ht="31.15" hidden="1" customHeight="1" x14ac:dyDescent="0.25">
      <c r="A803" s="213"/>
      <c r="B803" s="763"/>
      <c r="C803" s="764"/>
      <c r="D803" s="765"/>
      <c r="E803" s="765"/>
      <c r="F803" s="214" t="s">
        <v>424</v>
      </c>
      <c r="G803" s="172">
        <f>IF(B801="Лікар загальної практики - сімейний лікар"," ",IF(B801="Лікар-педіатр"," ",IF(B801="Лікар-терапевт","х",0)))</f>
        <v>0</v>
      </c>
      <c r="H803" s="172">
        <f>IF(B801="Лікар загальної практики - сімейний лікар"," ",IF(B801="Лікар-педіатр"," ",IF(B801="Лікар-терапевт","х",0)))</f>
        <v>0</v>
      </c>
      <c r="I803" s="172">
        <f>IF(B801="Лікар загальної практики - сімейний лікар"," ",IF(B801="Лікар-педіатр","х",IF(B801="Лікар-терапевт"," ",0)))</f>
        <v>0</v>
      </c>
      <c r="J803" s="172">
        <f>IF(B801="Лікар загальної практики - сімейний лікар"," ",IF(B801="Лікар-педіатр","х",IF(B801="Лікар-терапевт"," ",0)))</f>
        <v>0</v>
      </c>
      <c r="K803" s="172">
        <f>IF(B801="Лікар загальної практики - сімейний лікар"," ",IF(B801="Лікар-педіатр","х",IF(B801="Лікар-терапевт"," ",0)))</f>
        <v>0</v>
      </c>
      <c r="L803" s="173">
        <f>SUM(G803:K803)</f>
        <v>0</v>
      </c>
      <c r="M803" s="767"/>
      <c r="N803" s="172">
        <f>IF(B801="Лікар загальної практики - сімейний лікар"," ",IF(B801="Лікар-педіатр"," ",IF(B801="Лікар-терапевт","х",0)))</f>
        <v>0</v>
      </c>
      <c r="O803" s="172">
        <f>IF(B801="Лікар загальної практики - сімейний лікар"," ",IF(B801="Лікар-педіатр"," ",IF(B801="Лікар-терапевт","х",0)))</f>
        <v>0</v>
      </c>
      <c r="P803" s="172">
        <f>IF(B801="Лікар загальної практики - сімейний лікар"," ",IF(B801="Лікар-педіатр","х",IF(B801="Лікар-терапевт"," ",0)))</f>
        <v>0</v>
      </c>
      <c r="Q803" s="172">
        <f>IF(B801="Лікар загальної практики - сімейний лікар"," ",IF(B801="Лікар-педіатр","х",IF(B801="Лікар-терапевт"," ",0)))</f>
        <v>0</v>
      </c>
      <c r="R803" s="172">
        <f>IF(B801="Лікар загальної практики - сімейний лікар"," ",IF(B801="Лікар-педіатр","х",IF(B801="Лікар-терапевт"," ",0)))</f>
        <v>0</v>
      </c>
      <c r="S803" s="173">
        <f>SUM(N803:R803)</f>
        <v>0</v>
      </c>
      <c r="T803" s="767"/>
      <c r="U803" s="172">
        <f>IF(B801="Лікар загальної практики - сімейний лікар"," ",IF(B801="Лікар-педіатр"," ",IF(B801="Лікар-терапевт","х",0)))</f>
        <v>0</v>
      </c>
      <c r="V803" s="172">
        <f>IF(B801="Лікар загальної практики - сімейний лікар"," ",IF(B801="Лікар-педіатр"," ",IF(B801="Лікар-терапевт","х",0)))</f>
        <v>0</v>
      </c>
      <c r="W803" s="172">
        <f>IF(B801="Лікар загальної практики - сімейний лікар"," ",IF(B801="Лікар-педіатр","х",IF(B801="Лікар-терапевт"," ",0)))</f>
        <v>0</v>
      </c>
      <c r="X803" s="172">
        <f>IF(B801="Лікар загальної практики - сімейний лікар"," ",IF(B801="Лікар-педіатр","х",IF(B801="Лікар-терапевт"," ",0)))</f>
        <v>0</v>
      </c>
      <c r="Y803" s="172">
        <f>IF(B801="Лікар загальної практики - сімейний лікар"," ",IF(B801="Лікар-педіатр","х",IF(B801="Лікар-терапевт"," ",0)))</f>
        <v>0</v>
      </c>
      <c r="Z803" s="173">
        <f>SUM(U803:Y803)</f>
        <v>0</v>
      </c>
      <c r="AA803" s="767"/>
      <c r="AB803" s="172">
        <f>IF(B801="Лікар загальної практики - сімейний лікар"," ",IF(B801="Лікар-педіатр"," ",IF(B801="Лікар-терапевт","х",0)))</f>
        <v>0</v>
      </c>
      <c r="AC803" s="172">
        <f>IF(B801="Лікар загальної практики - сімейний лікар"," ",IF(B801="Лікар-педіатр"," ",IF(B801="Лікар-терапевт","х",0)))</f>
        <v>0</v>
      </c>
      <c r="AD803" s="172">
        <f>IF(B801="Лікар загальної практики - сімейний лікар"," ",IF(B801="Лікар-педіатр","х",IF(B801="Лікар-терапевт"," ",0)))</f>
        <v>0</v>
      </c>
      <c r="AE803" s="172">
        <f>IF(B801="Лікар загальної практики - сімейний лікар"," ",IF(B801="Лікар-педіатр","х",IF(B801="Лікар-терапевт"," ",0)))</f>
        <v>0</v>
      </c>
      <c r="AF803" s="172">
        <f>IF(B801="Лікар загальної практики - сімейний лікар"," ",IF(B801="Лікар-педіатр","х",IF(B801="Лікар-терапевт"," ",0)))</f>
        <v>0</v>
      </c>
      <c r="AG803" s="173">
        <f>SUM(AB803:AF803)</f>
        <v>0</v>
      </c>
      <c r="AH803" s="767"/>
      <c r="AI803" s="215"/>
      <c r="AJ803" s="771"/>
      <c r="AK803" s="774"/>
      <c r="AL803" s="774"/>
      <c r="AM803" s="761"/>
      <c r="AN803" s="779"/>
      <c r="AO803" s="779"/>
      <c r="AP803" s="779"/>
      <c r="AQ803" s="779"/>
      <c r="AR803" s="782"/>
    </row>
    <row r="804" spans="1:44" s="52" customFormat="1" ht="31.9" hidden="1" customHeight="1" thickBot="1" x14ac:dyDescent="0.3">
      <c r="A804" s="170"/>
      <c r="B804" s="763"/>
      <c r="C804" s="764"/>
      <c r="D804" s="765"/>
      <c r="E804" s="765"/>
      <c r="F804" s="209" t="s">
        <v>161</v>
      </c>
      <c r="G804" s="176">
        <f>IF($B$801="Лікар-педіатр",G803/L803,IF($B$801="Лікар-терапевт","х",IF($B$801="Лікар загальної практики - сімейний лікар",G803/L803,0)))</f>
        <v>0</v>
      </c>
      <c r="H804" s="176">
        <f>IF($B$801="Лікар-педіатр",H803/L803,IF($B$801="Лікар-терапевт","х",IF($B$801="Лікар загальної практики - сімейний лікар",H803/L803,0)))</f>
        <v>0</v>
      </c>
      <c r="I804" s="176">
        <f>IF($B$801="Лікар-педіатр","x",IF($B$801="Лікар-терапевт",I803/L803,IF($B$801="Лікар загальної практики - сімейний лікар",I803/L803,0)))</f>
        <v>0</v>
      </c>
      <c r="J804" s="176">
        <f>IF($B$801="Лікар-педіатр","x",IF($B$801="Лікар-терапевт",J803/L803,IF($B$801="Лікар загальної практики - сімейний лікар",J803/L803,0)))</f>
        <v>0</v>
      </c>
      <c r="K804" s="176">
        <f>IF($B$801="Лікар-педіатр","x",IF($B$801="Лікар-терапевт",K803/L803,IF($B$801="Лікар загальної практики - сімейний лікар",K803/L803,0)))</f>
        <v>0</v>
      </c>
      <c r="L804" s="176">
        <f>SUM(G804:K804)</f>
        <v>0</v>
      </c>
      <c r="M804" s="767"/>
      <c r="N804" s="176">
        <f>IF($B$801="Лікар-педіатр",N803/S803,IF($B$801="Лікар-терапевт","х",IF($B$801="Лікар загальної практики - сімейний лікар",N803/S803,0)))</f>
        <v>0</v>
      </c>
      <c r="O804" s="176">
        <f>IF($B$801="Лікар-педіатр",O803/S803,IF($B$801="Лікар-терапевт","х",IF($B$801="Лікар загальної практики - сімейний лікар",O803/S803,0)))</f>
        <v>0</v>
      </c>
      <c r="P804" s="176">
        <f>IF($B$801="Лікар-педіатр","x",IF($B$801="Лікар-терапевт",P803/S803,IF($B$801="Лікар загальної практики - сімейний лікар",P803/S803,0)))</f>
        <v>0</v>
      </c>
      <c r="Q804" s="176">
        <f>IF($B$801="Лікар-педіатр","x",IF($B$801="Лікар-терапевт",Q803/S803,IF($B$801="Лікар загальної практики - сімейний лікар",Q803/S803,0)))</f>
        <v>0</v>
      </c>
      <c r="R804" s="176">
        <f>IF($B$801="Лікар-педіатр","x",IF($B$801="Лікар-терапевт",R803/S803,IF($B$801="Лікар загальної практики - сімейний лікар",R803/S803,0)))</f>
        <v>0</v>
      </c>
      <c r="S804" s="176">
        <f>SUM(N804:R804)</f>
        <v>0</v>
      </c>
      <c r="T804" s="767"/>
      <c r="U804" s="176">
        <f>IF($B$801="Лікар-педіатр",U803/Z803,IF($B$801="Лікар-терапевт","х",IF($B$801="Лікар загальної практики - сімейний лікар",U803/Z803,0)))</f>
        <v>0</v>
      </c>
      <c r="V804" s="176">
        <f>IF($B$801="Лікар-педіатр",V803/Z803,IF($B$801="Лікар-терапевт","х",IF($B$801="Лікар загальної практики - сімейний лікар",V803/Z803,0)))</f>
        <v>0</v>
      </c>
      <c r="W804" s="176">
        <f>IF($B$801="Лікар-педіатр","x",IF($B$801="Лікар-терапевт",W803/Z803,IF($B$801="Лікар загальної практики - сімейний лікар",W803/Z803,0)))</f>
        <v>0</v>
      </c>
      <c r="X804" s="176">
        <f>IF($B$801="Лікар-педіатр","x",IF($B$801="Лікар-терапевт",X803/Z803,IF($B$801="Лікар загальної практики - сімейний лікар",X803/Z803,0)))</f>
        <v>0</v>
      </c>
      <c r="Y804" s="176">
        <f>IF($B$801="Лікар-педіатр","x",IF($B$801="Лікар-терапевт",Y803/Z803,IF($B$801="Лікар загальної практики - сімейний лікар",Y803/Z803,0)))</f>
        <v>0</v>
      </c>
      <c r="Z804" s="176">
        <f>SUM(U804:Y804)</f>
        <v>0</v>
      </c>
      <c r="AA804" s="767"/>
      <c r="AB804" s="176">
        <f>IF($B$801="Лікар-педіатр",AB803/AG803,IF($B$801="Лікар-терапевт","х",IF($B$801="Лікар загальної практики - сімейний лікар",AB803/AG803,0)))</f>
        <v>0</v>
      </c>
      <c r="AC804" s="176">
        <f>IF($B$801="Лікар-педіатр",AC803/AG803,IF($B$801="Лікар-терапевт","х",IF($B$801="Лікар загальної практики - сімейний лікар",AC803/AG803,0)))</f>
        <v>0</v>
      </c>
      <c r="AD804" s="176">
        <f>IF($B$801="Лікар-педіатр","x",IF($B$801="Лікар-терапевт",AD803/AG803,IF($B$801="Лікар загальної практики - сімейний лікар",AD803/AG803,0)))</f>
        <v>0</v>
      </c>
      <c r="AE804" s="176">
        <f>IF($B$801="Лікар-педіатр","x",IF($B$801="Лікар-терапевт",AE803/AG803,IF($B$801="Лікар загальної практики - сімейний лікар",AE803/AG803,0)))</f>
        <v>0</v>
      </c>
      <c r="AF804" s="176">
        <f>IF($B$801="Лікар-педіатр","x",IF($B$801="Лікар-терапевт",AF803/AG803,IF($B$801="Лікар загальної практики - сімейний лікар",AF803/AG803,0)))</f>
        <v>0</v>
      </c>
      <c r="AG804" s="176">
        <f>SUM(AB804:AF804)</f>
        <v>0</v>
      </c>
      <c r="AH804" s="767"/>
      <c r="AI804" s="174"/>
      <c r="AJ804" s="771"/>
      <c r="AK804" s="774"/>
      <c r="AL804" s="774"/>
      <c r="AM804" s="761"/>
      <c r="AN804" s="779"/>
      <c r="AO804" s="779"/>
      <c r="AP804" s="779"/>
      <c r="AQ804" s="779"/>
      <c r="AR804" s="782"/>
    </row>
    <row r="805" spans="1:44" s="52" customFormat="1" ht="45" hidden="1" customHeight="1" thickBot="1" x14ac:dyDescent="0.3">
      <c r="A805" s="170"/>
      <c r="B805" s="763"/>
      <c r="C805" s="764"/>
      <c r="D805" s="765"/>
      <c r="E805" s="766"/>
      <c r="F805" s="177" t="s">
        <v>425</v>
      </c>
      <c r="G805" s="178">
        <f>IF($B$801="Лікар загальної практики - сімейний лікар",AVERAGE(G801:G803),IF($B$801="Лікар-педіатр",AVERAGE(G801:G803),IF($B$801="Лікар-терапевт","х",0)))</f>
        <v>0</v>
      </c>
      <c r="H805" s="178">
        <f>IF($B$801="Лікар загальної практики - сімейний лікар",AVERAGE(H801:H803),IF($B$801="Лікар-педіатр",AVERAGE(H801:H803),IF($B$801="Лікар-терапевт","х",0)))</f>
        <v>0</v>
      </c>
      <c r="I805" s="178">
        <f>IF($B$801="Лікар загальної практики - сімейний лікар",AVERAGE(I801:I803),IF($B$801="Лікар-педіатр","x",IF($B$801="Лікар-терапевт",AVERAGE(I801:I803),0)))</f>
        <v>0</v>
      </c>
      <c r="J805" s="178">
        <f>IF($B$801="Лікар загальної практики - сімейний лікар",AVERAGE(J801:J803),IF($B$801="Лікар-педіатр","x",IF($B$801="Лікар-терапевт",AVERAGE(J801:J803),0)))</f>
        <v>0</v>
      </c>
      <c r="K805" s="178">
        <f>IF($B$801="Лікар загальної практики - сімейний лікар",AVERAGE(K801:K803),IF($B$801="Лікар-педіатр","x",IF($B$801="Лікар-терапевт",AVERAGE(K801:K803),0)))</f>
        <v>0</v>
      </c>
      <c r="L805" s="179">
        <f>SUM(G805:K805)</f>
        <v>0</v>
      </c>
      <c r="M805" s="768"/>
      <c r="N805" s="178">
        <f>IF($B$801="Лікар загальної практики - сімейний лікар",AVERAGE(N801:N803),IF($B$801="Лікар-педіатр",AVERAGE(N801:N803),IF($B$801="Лікар-терапевт","х",0)))</f>
        <v>0</v>
      </c>
      <c r="O805" s="178">
        <f>IF($B$801="Лікар загальної практики - сімейний лікар",AVERAGE(O801:O803),IF($B$801="Лікар-педіатр",AVERAGE(O801:O803),IF($B$801="Лікар-терапевт","х",0)))</f>
        <v>0</v>
      </c>
      <c r="P805" s="178">
        <f>IF($B$801="Лікар загальної практики - сімейний лікар",AVERAGE(P801:P803),IF($B$801="Лікар-педіатр","x",IF($B$801="Лікар-терапевт",AVERAGE(P801:P803),0)))</f>
        <v>0</v>
      </c>
      <c r="Q805" s="178">
        <f>IF($B$801="Лікар загальної практики - сімейний лікар",AVERAGE(Q801:Q803),IF($B$801="Лікар-педіатр","x",IF($B$801="Лікар-терапевт",AVERAGE(Q801:Q803),0)))</f>
        <v>0</v>
      </c>
      <c r="R805" s="178">
        <f>IF($B$801="Лікар загальної практики - сімейний лікар",AVERAGE(R801:R803),IF($B$801="Лікар-педіатр","x",IF($B$801="Лікар-терапевт",AVERAGE(R801:R803),0)))</f>
        <v>0</v>
      </c>
      <c r="S805" s="179">
        <f>SUM(N805:R805)</f>
        <v>0</v>
      </c>
      <c r="T805" s="768"/>
      <c r="U805" s="178">
        <f>IF($B$801="Лікар загальної практики - сімейний лікар",AVERAGE(U801:U803),IF($B$801="Лікар-педіатр",AVERAGE(U801:U803),IF($B$801="Лікар-терапевт","х",0)))</f>
        <v>0</v>
      </c>
      <c r="V805" s="178">
        <f>IF($B$801="Лікар загальної практики - сімейний лікар",AVERAGE(V801:V803),IF($B$801="Лікар-педіатр",AVERAGE(V801:V803),IF($B$801="Лікар-терапевт","х",0)))</f>
        <v>0</v>
      </c>
      <c r="W805" s="178">
        <f>IF($B$801="Лікар загальної практики - сімейний лікар",AVERAGE(W801:W803),IF($B$801="Лікар-педіатр","x",IF($B$801="Лікар-терапевт",AVERAGE(W801:W803),0)))</f>
        <v>0</v>
      </c>
      <c r="X805" s="178">
        <f>IF($B$801="Лікар загальної практики - сімейний лікар",AVERAGE(X801:X803),IF($B$801="Лікар-педіатр","x",IF($B$801="Лікар-терапевт",AVERAGE(X801:X803),0)))</f>
        <v>0</v>
      </c>
      <c r="Y805" s="178">
        <f>IF($B$801="Лікар загальної практики - сімейний лікар",AVERAGE(Y801:Y803),IF($B$801="Лікар-педіатр","x",IF($B$801="Лікар-терапевт",AVERAGE(Y801:Y803),0)))</f>
        <v>0</v>
      </c>
      <c r="Z805" s="179">
        <f>SUM(U805:Y805)</f>
        <v>0</v>
      </c>
      <c r="AA805" s="768"/>
      <c r="AB805" s="178">
        <f>IF($B$801="Лікар загальної практики - сімейний лікар",AVERAGE(AB801:AB803),IF($B$801="Лікар-педіатр",AVERAGE(AB801:AB803),IF($B$801="Лікар-терапевт","х",0)))</f>
        <v>0</v>
      </c>
      <c r="AC805" s="178">
        <f>IF($B$801="Лікар загальної практики - сімейний лікар",AVERAGE(AC801:AC803),IF($B$801="Лікар-педіатр",AVERAGE(AC801:AC803),IF($B$801="Лікар-терапевт","х",0)))</f>
        <v>0</v>
      </c>
      <c r="AD805" s="178">
        <f>IF($B$801="Лікар загальної практики - сімейний лікар",AVERAGE(AD801:AD803),IF($B$801="Лікар-педіатр","x",IF($B$801="Лікар-терапевт",AVERAGE(AD801:AD803),0)))</f>
        <v>0</v>
      </c>
      <c r="AE805" s="178">
        <f>IF($B$801="Лікар загальної практики - сімейний лікар",AVERAGE(AE801:AE803),IF($B$801="Лікар-педіатр","x",IF($B$801="Лікар-терапевт",AVERAGE(AE801:AE803),0)))</f>
        <v>0</v>
      </c>
      <c r="AF805" s="178">
        <f>IF($B$801="Лікар загальної практики - сімейний лікар",AVERAGE(AF801:AF803),IF($B$801="Лікар-педіатр","x",IF($B$801="Лікар-терапевт",AVERAGE(AF801:AF803),0)))</f>
        <v>0</v>
      </c>
      <c r="AG805" s="179">
        <f>SUM(AB805:AF805)</f>
        <v>0</v>
      </c>
      <c r="AH805" s="769"/>
      <c r="AI805" s="174"/>
      <c r="AJ805" s="771"/>
      <c r="AK805" s="774"/>
      <c r="AL805" s="774"/>
      <c r="AM805" s="762"/>
      <c r="AN805" s="780"/>
      <c r="AO805" s="780"/>
      <c r="AP805" s="780"/>
      <c r="AQ805" s="780"/>
      <c r="AR805" s="783"/>
    </row>
    <row r="806" spans="1:44" s="52" customFormat="1" ht="40.5" hidden="1" x14ac:dyDescent="0.25">
      <c r="A806" s="170"/>
      <c r="B806" s="763"/>
      <c r="C806" s="764"/>
      <c r="D806" s="765"/>
      <c r="E806" s="765"/>
      <c r="F806" s="210" t="str">
        <f>IF(B801="Лікар-педіатр",Законод!$C$17,IF(B801="Лікар загальної практики - сімейний лікар",Законод!$C$21,IF(B801="Лікар-терапевт",Законод!$C$25,"х")))</f>
        <v>х</v>
      </c>
      <c r="G806" s="181">
        <f>IF($B$801="Лікар загальної практики - сімейний лікар",IF(L805&lt;=Законод!$C$22,G805,Законод!$C$22*'01_Доходи'!G804),IF($B$801="Лікар-педіатр",IF(L805&lt;=Законод!$C$18,G805,Законод!$C$18*'01_Доходи'!G804),IF($B$801="Лікар-терапевт","x",0)))</f>
        <v>0</v>
      </c>
      <c r="H806" s="181">
        <f>IF($B$801="Лікар загальної практики - сімейний лікар",IF(L805&lt;=Законод!$C$22,H805,Законод!$C$22*'01_Доходи'!H804),IF($B$801="Лікар-педіатр",IF(L805&lt;=Законод!$C$18,H805,Законод!$C$18*'01_Доходи'!H804),IF($B$801="Лікар-терапевт","x",0)))</f>
        <v>0</v>
      </c>
      <c r="I806" s="181">
        <f>IF($B$801="Лікар загальної практики - сімейний лікар",IF(L805&lt;=Законод!$C$22,I805,Законод!$C$22*'01_Доходи'!I804),IF($B$801="Лікар-педіатр","x",IF($B$801="Лікар-терапевт",IF(L805&lt;=Законод!$C$26,I805,Законод!$C$26*'01_Доходи'!I804),0)))</f>
        <v>0</v>
      </c>
      <c r="J806" s="181">
        <f>IF($B$801="Лікар загальної практики - сімейний лікар",IF(L805&lt;=Законод!$C$22,J805,Законод!$C$22*'01_Доходи'!J804),IF($B$801="Лікар-педіатр","x",IF($B$801="Лікар-терапевт",IF(L805&lt;=Законод!$C$26,J805,Законод!$C$26*'01_Доходи'!J804),0)))</f>
        <v>0</v>
      </c>
      <c r="K806" s="181">
        <f>IF($B$801="Лікар загальної практики - сімейний лікар",IF(L805&lt;=Законод!$C$22,K805,Законод!$C$22*'01_Доходи'!K804),IF($B$801="Лікар-педіатр","x",IF($B$801="Лікар-терапевт",IF(L805&lt;=Законод!$C$26,K805,Законод!$C$26*'01_Доходи'!K804),0)))</f>
        <v>0</v>
      </c>
      <c r="L806" s="182">
        <f>SUM(G806:K806)</f>
        <v>0</v>
      </c>
      <c r="M806" s="767"/>
      <c r="N806" s="181">
        <f>IF($B$801="Лікар загальної практики - сімейний лікар",IF(S805&lt;=Законод!$C$22,N805,Законод!$C$22*'01_Доходи'!N804),IF($B$801="Лікар-педіатр",IF(S805&lt;=Законод!$C$18,N805,Законод!$C$18*'01_Доходи'!N804),IF($B$801="Лікар-терапевт","x",0)))</f>
        <v>0</v>
      </c>
      <c r="O806" s="181">
        <f>IF($B$801="Лікар загальної практики - сімейний лікар",IF(S805&lt;=Законод!$C$22,O805,Законод!$C$22*'01_Доходи'!O804),IF($B$801="Лікар-педіатр",IF(S805&lt;=Законод!$C$18,O805,Законод!$C$18*'01_Доходи'!O804),IF($B$801="Лікар-терапевт","x",0)))</f>
        <v>0</v>
      </c>
      <c r="P806" s="181">
        <f>IF($B$801="Лікар загальної практики - сімейний лікар",IF(S805&lt;=Законод!$C$22,P805,Законод!$C$22*'01_Доходи'!P804),IF($B$801="Лікар-педіатр","x",IF($B$801="Лікар-терапевт",IF(S805&lt;=Законод!$C$26,P805,Законод!$C$26*'01_Доходи'!P804),0)))</f>
        <v>0</v>
      </c>
      <c r="Q806" s="181">
        <f>IF($B$801="Лікар загальної практики - сімейний лікар",IF(S805&lt;=Законод!$C$22,Q805,Законод!$C$22*'01_Доходи'!Q804),IF($B$801="Лікар-педіатр","x",IF($B$801="Лікар-терапевт",IF(S805&lt;=Законод!$C$26,Q805,Законод!$C$26*'01_Доходи'!Q804),0)))</f>
        <v>0</v>
      </c>
      <c r="R806" s="181">
        <f>IF($B$801="Лікар загальної практики - сімейний лікар",IF(S805&lt;=Законод!$C$22,R805,Законод!$C$22*'01_Доходи'!R804),IF($B$801="Лікар-педіатр","x",IF($B$801="Лікар-терапевт",IF(S805&lt;=Законод!$C$26,R805,Законод!$C$26*'01_Доходи'!R804),0)))</f>
        <v>0</v>
      </c>
      <c r="S806" s="182">
        <f>SUM(N806:R806)</f>
        <v>0</v>
      </c>
      <c r="T806" s="767"/>
      <c r="U806" s="181">
        <f>IF($B$801="Лікар загальної практики - сімейний лікар",IF(Z805&lt;=Законод!$C$22,U805,Законод!$C$22*'01_Доходи'!U804),IF($B$801="Лікар-педіатр",IF(Z805&lt;=Законод!$C$18,U805,Законод!$C$18*'01_Доходи'!U804),IF($B$801="Лікар-терапевт","x",0)))</f>
        <v>0</v>
      </c>
      <c r="V806" s="181">
        <f>IF($B$801="Лікар загальної практики - сімейний лікар",IF(Z805&lt;=Законод!$C$22,V805,Законод!$C$22*'01_Доходи'!V804),IF($B$801="Лікар-педіатр",IF(Z805&lt;=Законод!$C$18,V805,Законод!$C$18*'01_Доходи'!V804),IF($B$801="Лікар-терапевт","x",0)))</f>
        <v>0</v>
      </c>
      <c r="W806" s="181">
        <f>IF($B$801="Лікар загальної практики - сімейний лікар",IF(Z805&lt;=Законод!$C$22,W805,Законод!$C$22*'01_Доходи'!W804),IF($B$801="Лікар-педіатр","x",IF($B$801="Лікар-терапевт",IF(Z805&lt;=Законод!$C$26,W805,Законод!$C$26*'01_Доходи'!W804),0)))</f>
        <v>0</v>
      </c>
      <c r="X806" s="181">
        <f>IF($B$801="Лікар загальної практики - сімейний лікар",IF(Z805&lt;=Законод!$C$22,X805,Законод!$C$22*'01_Доходи'!X804),IF($B$801="Лікар-педіатр","x",IF($B$801="Лікар-терапевт",IF(Z805&lt;=Законод!$C$26,X805,Законод!$C$26*'01_Доходи'!X804),0)))</f>
        <v>0</v>
      </c>
      <c r="Y806" s="181">
        <f>IF($B$801="Лікар загальної практики - сімейний лікар",IF(Z805&lt;=Законод!$C$22,Y805,Законод!$C$22*'01_Доходи'!Y804),IF($B$801="Лікар-педіатр","x",IF($B$801="Лікар-терапевт",IF(Z805&lt;=Законод!$C$26,Y805,Законод!$C$26*'01_Доходи'!Y804),0)))</f>
        <v>0</v>
      </c>
      <c r="Z806" s="182">
        <f>SUM(U806:Y806)</f>
        <v>0</v>
      </c>
      <c r="AA806" s="767"/>
      <c r="AB806" s="181">
        <f>IF($B$801="Лікар загальної практики - сімейний лікар",IF(AG805&lt;=Законод!$C$22,AB805,Законод!$C$22*'01_Доходи'!AB804),IF($B$801="Лікар-педіатр",IF(AG805&lt;=Законод!$C$18,AB805,Законод!$C$18*'01_Доходи'!AB804),IF($B$801="Лікар-терапевт","x",0)))</f>
        <v>0</v>
      </c>
      <c r="AC806" s="181">
        <f>IF($B$801="Лікар загальної практики - сімейний лікар",IF(AG805&lt;=Законод!$C$22,AC805,Законод!$C$22*'01_Доходи'!AC804),IF($B$801="Лікар-педіатр",IF(AG805&lt;=Законод!$C$18,AC805,Законод!$C$18*'01_Доходи'!AC804),IF($B$801="Лікар-терапевт","x",0)))</f>
        <v>0</v>
      </c>
      <c r="AD806" s="181">
        <f>IF($B$801="Лікар загальної практики - сімейний лікар",IF(AG805&lt;=Законод!$C$22,AD805,Законод!$C$22*'01_Доходи'!AD804),IF($B$801="Лікар-педіатр","x",IF($B$801="Лікар-терапевт",IF(AG805&lt;=Законод!$C$26,AD805,Законод!$C$26*'01_Доходи'!AD804),0)))</f>
        <v>0</v>
      </c>
      <c r="AE806" s="181">
        <f>IF($B$801="Лікар загальної практики - сімейний лікар",IF(AG805&lt;=Законод!$C$22,AE805,Законод!$C$22*'01_Доходи'!AE804),IF($B$801="Лікар-педіатр","x",IF($B$801="Лікар-терапевт",IF(AG805&lt;=Законод!$C$26,AE805,Законод!$C$26*'01_Доходи'!AE804),0)))</f>
        <v>0</v>
      </c>
      <c r="AF806" s="181">
        <f>IF($B$801="Лікар загальної практики - сімейний лікар",IF(AG805&lt;=Законод!$C$22,AF805,Законод!$C$22*'01_Доходи'!AF804),IF($B$801="Лікар-педіатр","x",IF($B$801="Лікар-терапевт",IF(AG805&lt;=Законод!$C$26,AF805,Законод!$C$26*'01_Доходи'!AF804),0)))</f>
        <v>0</v>
      </c>
      <c r="AG806" s="182">
        <f>SUM(AB806:AF806)</f>
        <v>0</v>
      </c>
      <c r="AH806" s="767"/>
      <c r="AI806" s="174"/>
      <c r="AJ806" s="771"/>
      <c r="AK806" s="774"/>
      <c r="AL806" s="774"/>
      <c r="AM806" s="318" t="s">
        <v>186</v>
      </c>
      <c r="AN806" s="183">
        <f>IF(B801="Лікар загальної практики - сімейний лікар",G806*Законод!$C$11+'01_Доходи'!H806*Законод!$D$11+'01_Доходи'!I806*Законод!$E$11+'01_Доходи'!J806*Законод!$F$11+'01_Доходи'!K806*Законод!$G$11,IF(B801="Лікар-педіатр",G806*Законод!$C$11+'01_Доходи'!H806*Законод!$D$11,IF(B801="Лікар-терапевт",'01_Доходи'!I806*Законод!$E$11+'01_Доходи'!J806*Законод!$F$11+'01_Доходи'!K806*Законод!$G$11,0)))</f>
        <v>0</v>
      </c>
      <c r="AO806" s="183">
        <f>IF(B801="Лікар загальної практики - сімейний лікар",N806*Законод!$C$11+'01_Доходи'!O806*Законод!$D$11+'01_Доходи'!P806*Законод!$E$11+'01_Доходи'!Q806*Законод!$F$11+'01_Доходи'!R806*Законод!$G$11,IF(B801="Лікар-педіатр",N806*Законод!$C$11+'01_Доходи'!O806*Законод!$D$11,IF(B801="Лікар-терапевт",'01_Доходи'!P806*Законод!$E$11+'01_Доходи'!Q806*Законод!$F$11+'01_Доходи'!R806*Законод!$G$11,0)))</f>
        <v>0</v>
      </c>
      <c r="AP806" s="183">
        <f>IF(B801="Лікар загальної практики - сімейний лікар",U806*Законод!$C$11+'01_Доходи'!V806*Законод!$D$11+'01_Доходи'!W806*Законод!$E$11+'01_Доходи'!X806*Законод!$F$11+'01_Доходи'!Y806*Законод!$G$11,IF(B801="Лікар-педіатр",U806*Законод!$C$11+'01_Доходи'!V806*Законод!$D$11,IF(B801="Лікар-терапевт",'01_Доходи'!W806*Законод!$E$11+'01_Доходи'!X806*Законод!$F$11+'01_Доходи'!Y806*Законод!$G$11,0)))</f>
        <v>0</v>
      </c>
      <c r="AQ806" s="183">
        <f>IF(B801="Лікар загальної практики - сімейний лікар",AB806*Законод!$C$11+'01_Доходи'!AC806*Законод!$D$11+'01_Доходи'!AD806*Законод!$E$11+'01_Доходи'!AE806*Законод!$F$11+'01_Доходи'!AF806*Законод!$G$11,IF(B801="Лікар-педіатр",AB806*Законод!$C$11+'01_Доходи'!AC806*Законод!$D$11,IF(B801="Лікар-терапевт",'01_Доходи'!AD806*Законод!$E$11+'01_Доходи'!AE806*Законод!$F$11+'01_Доходи'!AF806*Законод!$G$11,0)))</f>
        <v>0</v>
      </c>
      <c r="AR806" s="184">
        <f>SUM(AN806:AQ806)</f>
        <v>0</v>
      </c>
    </row>
    <row r="807" spans="1:44" s="52" customFormat="1" ht="31.9" hidden="1" customHeight="1" x14ac:dyDescent="0.25">
      <c r="A807" s="170"/>
      <c r="B807" s="763"/>
      <c r="C807" s="764"/>
      <c r="D807" s="765"/>
      <c r="E807" s="765"/>
      <c r="F807" s="211" t="str">
        <f>IF(B801="Лікар-педіатр",Законод!$E$17,IF(B801="Лікар загальної практики - сімейний лікар",Законод!$E$21,IF(B801="Лікар-терапевт",Законод!$E$25,"х")))</f>
        <v>х</v>
      </c>
      <c r="G807" s="776" t="s">
        <v>158</v>
      </c>
      <c r="H807" s="776"/>
      <c r="I807" s="776"/>
      <c r="J807" s="776"/>
      <c r="K807" s="776"/>
      <c r="L807" s="169">
        <f>IF($B$801="Лікар загальної практики - сімейний лікар",IF(L805&lt;Законод!$C$22,0,(IF(AND(L805&gt;=Законод!$E$22,L805&lt;=Законод!$E$23),L805-Законод!$C$22,IF('01_Доходи'!L805&gt;=Законод!$F$22,Законод!$E$24,0)))),IF($B$801="Лікар-педіатр",IF(L805&lt;Законод!$C$18,0,(IF(AND(L805&gt;=Законод!$E$18,L805&lt;=Законод!$E$19),L805-Законод!$C$18,IF('01_Доходи'!L805&gt;=Законод!$F$18,Законод!$E$20,0)))),IF($B$801="Лікар-терапевт",IF(L805&lt;Законод!$C$26,0,(IF(AND(L805&gt;=Законод!$E$26,L805&lt;=Законод!$E$27),L805-Законод!$C$26,IF('01_Доходи'!L805&gt;=Законод!$F$26,Законод!$E$28,0)))),0)))</f>
        <v>0</v>
      </c>
      <c r="M807" s="767"/>
      <c r="N807" s="776" t="s">
        <v>158</v>
      </c>
      <c r="O807" s="776"/>
      <c r="P807" s="776"/>
      <c r="Q807" s="776"/>
      <c r="R807" s="776"/>
      <c r="S807" s="169">
        <f>IF($B$801="Лікар загальної практики - сімейний лікар",IF(S805&lt;Законод!$C$22,0,(IF(AND(S805&gt;=Законод!$E$22,S805&lt;=Законод!$E$23),S805-Законод!$C$22,IF('01_Доходи'!S805&gt;=Законод!$F$22,Законод!$E$24,0)))),IF($B$801="Лікар-педіатр",IF(S805&lt;Законод!$C$18,0,(IF(AND(S805&gt;=Законод!$E$18,S805&lt;=Законод!$E$19),S805-Законод!$C$18,IF('01_Доходи'!S805&gt;=Законод!$F$18,Законод!$E$20,0)))),IF($B$801="Лікар-терапевт",IF(S805&lt;Законод!$C$26,0,(IF(AND(S805&gt;=Законод!$E$26,S805&lt;=Законод!$E$27),S805-Законод!$C$26,IF('01_Доходи'!S805&gt;=Законод!$F$26,Законод!$E$28,0)))),0)))</f>
        <v>0</v>
      </c>
      <c r="T807" s="767"/>
      <c r="U807" s="776" t="s">
        <v>158</v>
      </c>
      <c r="V807" s="776"/>
      <c r="W807" s="776"/>
      <c r="X807" s="776"/>
      <c r="Y807" s="776"/>
      <c r="Z807" s="169">
        <f>IF($B$801="Лікар загальної практики - сімейний лікар",IF(Z805&lt;Законод!$C$22,0,(IF(AND(Z805&gt;=Законод!$E$22,Z805&lt;=Законод!$E$23),Z805-Законод!$C$22,IF('01_Доходи'!Z805&gt;=Законод!$F$22,Законод!$E$24,0)))),IF($B$801="Лікар-педіатр",IF(Z805&lt;Законод!$C$18,0,(IF(AND(Z805&gt;=Законод!$E$18,Z805&lt;=Законод!$E$19),Z805-Законод!$C$18,IF('01_Доходи'!Z805&gt;=Законод!$F$18,Законод!$E$20,0)))),IF($B$801="Лікар-терапевт",IF(Z805&lt;Законод!$C$26,0,(IF(AND(Z805&gt;=Законод!$E$26,Z805&lt;=Законод!$E$27),Z805-Законод!$C$26,IF('01_Доходи'!Z805&gt;=Законод!$F$26,Законод!$E$28,0)))),0)))</f>
        <v>0</v>
      </c>
      <c r="AA807" s="767"/>
      <c r="AB807" s="776" t="s">
        <v>158</v>
      </c>
      <c r="AC807" s="776"/>
      <c r="AD807" s="776"/>
      <c r="AE807" s="776"/>
      <c r="AF807" s="776"/>
      <c r="AG807" s="169">
        <f>IF($B$801="Лікар загальної практики - сімейний лікар",IF(AG805&lt;Законод!$C$22,0,(IF(AND(AG805&gt;=Законод!$E$22,AG805&lt;=Законод!$E$23),AG805-Законод!$C$22,IF('01_Доходи'!AG805&gt;=Законод!$F$22,Законод!$E$24,0)))),IF($B$801="Лікар-педіатр",IF(AG805&lt;Законод!$C$18,0,(IF(AND(AG805&gt;=Законод!$E$18,AG805&lt;=Законод!$E$19),AG805-Законод!$C$18,IF('01_Доходи'!AG805&gt;=Законод!$F$18,Законод!$E$20,0)))),IF($B$801="Лікар-терапевт",IF(AG805&lt;Законод!$C$26,0,(IF(AND(AG805&gt;=Законод!$E$26,AG805&lt;=Законод!$E$27),AG805-Законод!$C$26,IF('01_Доходи'!AG805&gt;=Законод!$F$26,Законод!$E$28,0)))),0)))</f>
        <v>0</v>
      </c>
      <c r="AH807" s="767"/>
      <c r="AI807" s="174"/>
      <c r="AJ807" s="771"/>
      <c r="AK807" s="774"/>
      <c r="AL807" s="774"/>
      <c r="AM807" s="757" t="s">
        <v>187</v>
      </c>
      <c r="AN807" s="183">
        <f>IF(B801="Лікар загальної практики - сімейний лікар",L807*Законод!$C$9/4*Законод!$E$16,IF(B801="Лікар-педіатр",L807*Законод!$C$9/4*Законод!$E$16,IF(B801="Лікар-терапевт",L807*Законод!$C$9/4*Законод!$E$16,0)))</f>
        <v>0</v>
      </c>
      <c r="AO807" s="183">
        <f>IF(B801="Лікар загальної практики - сімейний лікар",S807*Законод!$C$9/4*Законод!$E$16,IF(B801="Лікар-педіатр",S807*Законод!$C$9/4*Законод!$E$16,IF(B801="Лікар-терапевт",S807*Законод!$C$9/4*Законод!$E$16,0)))</f>
        <v>0</v>
      </c>
      <c r="AP807" s="183">
        <f>IF(B801="Лікар загальної практики - сімейний лікар",Z807*Законод!$C$9/4*Законод!$E$16,IF(B801="Лікар-педіатр",Z807*Законод!$C$9/4*Законод!$E$16,IF(B801="Лікар-терапевт",Z807*Законод!$C$9/4*Законод!$E$16,0)))</f>
        <v>0</v>
      </c>
      <c r="AQ807" s="183">
        <f>IF(B801="Лікар загальної практики - сімейний лікар",AG807*Законод!$C$9/4*Законод!$E$16,IF(B801="Лікар-педіатр",AG807*Законод!$C$9/4*Законод!$E$16,IF(B801="Лікар-терапевт",AG807*Законод!$C$9/4*Законод!$E$16,0)))</f>
        <v>0</v>
      </c>
      <c r="AR807" s="184">
        <f>SUM(AN807:AQ807)</f>
        <v>0</v>
      </c>
    </row>
    <row r="808" spans="1:44" s="52" customFormat="1" ht="31.9" hidden="1" customHeight="1" x14ac:dyDescent="0.25">
      <c r="A808" s="170"/>
      <c r="B808" s="763"/>
      <c r="C808" s="764"/>
      <c r="D808" s="765"/>
      <c r="E808" s="765"/>
      <c r="F808" s="211" t="str">
        <f>IF(B801="Лікар-педіатр",Законод!$F$17,IF(B801="Лікар загальної практики - сімейний лікар",Законод!$F$21,IF(B801="Лікар-терапевт",Законод!$F$25,"х")))</f>
        <v>х</v>
      </c>
      <c r="G808" s="776" t="s">
        <v>158</v>
      </c>
      <c r="H808" s="776"/>
      <c r="I808" s="776"/>
      <c r="J808" s="776"/>
      <c r="K808" s="776"/>
      <c r="L808" s="169">
        <f>IF($B$801="Лікар загальної практики - сімейний лікар",IF(L805&lt;Законод!$C$22,0,(IF(AND(L805&gt;=Законод!$F$22,L805&lt;=Законод!$F$23),L805-Законод!$E$23,IF('01_Доходи'!L805&gt;=Законод!$G$22,Законод!$F$24,0)))),IF($B$801="Лікар-педіатр",IF(L805&lt;Законод!$C$18,0,(IF(AND(L805&gt;=Законод!$F$18,L805&lt;=Законод!$F$19),L805-Законод!$E$19,IF('01_Доходи'!L805&gt;=Законод!$G$18,Законод!$F$20,0)))),IF($B$801="Лікар-терапевт",IF(L805&lt;Законод!$C$26,0,(IF(AND(L805&gt;=Законод!$F$26,L805&lt;=Законод!$F$27),L805-Законод!$E$27,IF('01_Доходи'!L805&gt;=Законод!$G$26,Законод!$F$28,0)))),0)))</f>
        <v>0</v>
      </c>
      <c r="M808" s="767"/>
      <c r="N808" s="776" t="s">
        <v>158</v>
      </c>
      <c r="O808" s="776"/>
      <c r="P808" s="776"/>
      <c r="Q808" s="776"/>
      <c r="R808" s="776"/>
      <c r="S808" s="169">
        <f>IF($B$801="Лікар загальної практики - сімейний лікар",IF(S805&lt;Законод!$C$22,0,(IF(AND(S805&gt;=Законод!$F$22,S805&lt;=Законод!$F$23),S805-Законод!$E$23,IF('01_Доходи'!S805&gt;=Законод!$G$22,Законод!$F$24,0)))),IF($B$801="Лікар-педіатр",IF(S805&lt;Законод!$C$18,0,(IF(AND(S805&gt;=Законод!$F$18,S805&lt;=Законод!$F$19),S805-Законод!$E$19,IF('01_Доходи'!S805&gt;=Законод!$G$18,Законод!$F$20,0)))),IF($B$801="Лікар-терапевт",IF(S805&lt;Законод!$C$26,0,(IF(AND(S805&gt;=Законод!$F$26,S805&lt;=Законод!$F$27),S805-Законод!$E$27,IF('01_Доходи'!S805&gt;=Законод!$G$26,Законод!$F$28,0)))),0)))</f>
        <v>0</v>
      </c>
      <c r="T808" s="767"/>
      <c r="U808" s="776" t="s">
        <v>158</v>
      </c>
      <c r="V808" s="776"/>
      <c r="W808" s="776"/>
      <c r="X808" s="776"/>
      <c r="Y808" s="776"/>
      <c r="Z808" s="169">
        <f>IF($B$801="Лікар загальної практики - сімейний лікар",IF(Z805&lt;Законод!$C$22,0,(IF(AND(Z805&gt;=Законод!$F$22,Z805&lt;=Законод!$F$23),Z805-Законод!$E$23,IF('01_Доходи'!Z805&gt;=Законод!$G$22,Законод!$F$24,0)))),IF($B$801="Лікар-педіатр",IF(Z805&lt;Законод!$C$18,0,(IF(AND(Z805&gt;=Законод!$F$18,Z805&lt;=Законод!$F$19),Z805-Законод!$E$19,IF('01_Доходи'!Z805&gt;=Законод!$G$18,Законод!$F$20,0)))),IF($B$801="Лікар-терапевт",IF(Z805&lt;Законод!$C$26,0,(IF(AND(Z805&gt;=Законод!$F$26,Z805&lt;=Законод!$F$27),Z805-Законод!$E$27,IF('01_Доходи'!Z805&gt;=Законод!$G$26,Законод!$F$28,0)))),0)))</f>
        <v>0</v>
      </c>
      <c r="AA808" s="767"/>
      <c r="AB808" s="776" t="s">
        <v>158</v>
      </c>
      <c r="AC808" s="776"/>
      <c r="AD808" s="776"/>
      <c r="AE808" s="776"/>
      <c r="AF808" s="776"/>
      <c r="AG808" s="169">
        <f>IF($B$801="Лікар загальної практики - сімейний лікар",IF(AG805&lt;Законод!$C$22,0,(IF(AND(AG805&gt;=Законод!$F$22,AG805&lt;=Законод!$F$23),AG805-Законод!$E$23,IF('01_Доходи'!AG805&gt;=Законод!$G$22,Законод!$F$24,0)))),IF($B$801="Лікар-педіатр",IF(AG805&lt;Законод!$C$18,0,(IF(AND(AG805&gt;=Законод!$F$18,AG805&lt;=Законод!$F$19),AG805-Законод!$E$19,IF('01_Доходи'!AG805&gt;=Законод!$G$18,Законод!$F$20,0)))),IF($B$801="Лікар-терапевт",IF(AG805&lt;Законод!$C$26,0,(IF(AND(AG805&gt;=Законод!$F$26,AG805&lt;=Законод!$F$27),AG805-Законод!$E$27,IF('01_Доходи'!AG805&gt;=Законод!$G$26,Законод!$F$28,0)))),0)))</f>
        <v>0</v>
      </c>
      <c r="AH808" s="767"/>
      <c r="AI808" s="174"/>
      <c r="AJ808" s="771"/>
      <c r="AK808" s="774"/>
      <c r="AL808" s="774"/>
      <c r="AM808" s="758"/>
      <c r="AN808" s="183">
        <f>IF(B801="Лікар загальної практики - сімейний лікар",L808*Законод!$C$9/4*Законод!$F$16,IF(B801="Лікар-педіатр",L808*Законод!$C$9/4*Законод!$F$16,IF(B801="Лікар-терапевт",L808*Законод!$C$9/4*Законод!$F$16,0)))</f>
        <v>0</v>
      </c>
      <c r="AO808" s="183">
        <f>IF(B801="Лікар загальної практики - сімейний лікар",S808*Законод!$C$9/4*Законод!$F$16,IF(B801="Лікар-педіатр",S808*Законод!$C$9/4*Законод!$F$16,IF(B801="Лікар-терапевт",S808*Законод!$C$9/4*Законод!$F$16,0)))</f>
        <v>0</v>
      </c>
      <c r="AP808" s="183">
        <f>IF(B801="Лікар загальної практики - сімейний лікар",Z808*Законод!$C$9/4*Законод!$F$16,IF(B801="Лікар-педіатр",Z808*Законод!$C$9/4*Законод!$F$16,IF(B801="Лікар-терапевт",Z808*Законод!$C$9/4*Законод!$F$16,0)))</f>
        <v>0</v>
      </c>
      <c r="AQ808" s="183">
        <f>IF(B801="Лікар загальної практики - сімейний лікар",AG808*Законод!$C$9/4*Законод!$F$16,IF(B801="Лікар-педіатр",AG808*Законод!$C$9/4*Законод!$F$16,IF(B801="Лікар-терапевт",AG808*Законод!$C$9/4*Законод!$F$16,0)))</f>
        <v>0</v>
      </c>
      <c r="AR808" s="184">
        <f>SUM(AN808:AQ808)</f>
        <v>0</v>
      </c>
    </row>
    <row r="809" spans="1:44" s="52" customFormat="1" ht="31.9" hidden="1" customHeight="1" x14ac:dyDescent="0.25">
      <c r="A809" s="170"/>
      <c r="B809" s="763"/>
      <c r="C809" s="764"/>
      <c r="D809" s="765"/>
      <c r="E809" s="765"/>
      <c r="F809" s="211" t="str">
        <f>IF(B801="Лікар-педіатр",Законод!$G$17,IF(B801="Лікар загальної практики - сімейний лікар",Законод!$G$21,IF(B801="Лікар-терапевт",Законод!$G$25,"х")))</f>
        <v>х</v>
      </c>
      <c r="G809" s="776" t="s">
        <v>158</v>
      </c>
      <c r="H809" s="776"/>
      <c r="I809" s="776"/>
      <c r="J809" s="776"/>
      <c r="K809" s="776"/>
      <c r="L809" s="169">
        <f>IF($B$801="Лікар загальної практики - сімейний лікар",IF(L805&lt;Законод!$C$22,0,(IF(AND(L805&gt;=Законод!$G$22,L805&lt;=Законод!$G$23),L805-Законод!$F$23,IF('01_Доходи'!L805&gt;=Законод!$H$22,Законод!$G$24,0)))),IF($B$801="Лікар-педіатр",IF(L805&lt;Законод!$C$18,0,(IF(AND(L805&gt;=Законод!$G$18,L805&lt;=Законод!$G$19),L805-Законод!$F$19,IF('01_Доходи'!L805&gt;=Законод!$H$18,Законод!$G$20,0)))),IF($B$801="Лікар-терапевт",IF(L805&lt;Законод!$C$26,0,(IF(AND(L805&gt;=Законод!$G$26,L805&lt;=Законод!$G$27),L805-Законод!$F$27,IF('01_Доходи'!L805&gt;=Законод!$H$26,Законод!$G$28,0)))),0)))</f>
        <v>0</v>
      </c>
      <c r="M809" s="767"/>
      <c r="N809" s="776" t="s">
        <v>158</v>
      </c>
      <c r="O809" s="776"/>
      <c r="P809" s="776"/>
      <c r="Q809" s="776"/>
      <c r="R809" s="776"/>
      <c r="S809" s="169">
        <f>IF($B$801="Лікар загальної практики - сімейний лікар",IF(S805&lt;Законод!$C$22,0,(IF(AND(S805&gt;=Законод!$G$22,S805&lt;=Законод!$G$23),S805-Законод!$F$23,IF('01_Доходи'!S805&gt;=Законод!$H$22,Законод!$G$24,0)))),IF($B$801="Лікар-педіатр",IF(S805&lt;Законод!$C$18,0,(IF(AND(S805&gt;=Законод!$G$18,S805&lt;=Законод!$G$19),S805-Законод!$F$19,IF('01_Доходи'!S805&gt;=Законод!$H$18,Законод!$G$20,0)))),IF($B$801="Лікар-терапевт",IF(S805&lt;Законод!$C$26,0,(IF(AND(S805&gt;=Законод!$G$26,S805&lt;=Законод!$G$27),S805-Законод!$F$27,IF('01_Доходи'!S805&gt;=Законод!$H$26,Законод!$G$28,0)))),0)))</f>
        <v>0</v>
      </c>
      <c r="T809" s="767"/>
      <c r="U809" s="776" t="s">
        <v>158</v>
      </c>
      <c r="V809" s="776"/>
      <c r="W809" s="776"/>
      <c r="X809" s="776"/>
      <c r="Y809" s="776"/>
      <c r="Z809" s="169">
        <f>IF($B$801="Лікар загальної практики - сімейний лікар",IF(Z805&lt;Законод!$C$22,0,(IF(AND(Z805&gt;=Законод!$G$22,Z805&lt;=Законод!$G$23),Z805-Законод!$F$23,IF('01_Доходи'!Z805&gt;=Законод!$H$22,Законод!$G$24,0)))),IF($B$801="Лікар-педіатр",IF(Z805&lt;Законод!$C$18,0,(IF(AND(Z805&gt;=Законод!$G$18,Z805&lt;=Законод!$G$19),Z805-Законод!$F$19,IF('01_Доходи'!Z805&gt;=Законод!$H$18,Законод!$G$20,0)))),IF($B$801="Лікар-терапевт",IF(Z805&lt;Законод!$C$26,0,(IF(AND(Z805&gt;=Законод!$G$26,Z805&lt;=Законод!$G$27),Z805-Законод!$F$27,IF('01_Доходи'!Z805&gt;=Законод!$H$26,Законод!$G$28,0)))),0)))</f>
        <v>0</v>
      </c>
      <c r="AA809" s="767"/>
      <c r="AB809" s="776" t="s">
        <v>158</v>
      </c>
      <c r="AC809" s="776"/>
      <c r="AD809" s="776"/>
      <c r="AE809" s="776"/>
      <c r="AF809" s="776"/>
      <c r="AG809" s="169">
        <f>IF($B$801="Лікар загальної практики - сімейний лікар",IF(AG805&lt;Законод!$C$22,0,(IF(AND(AG805&gt;=Законод!$G$22,AG805&lt;=Законод!$G$23),AG805-Законод!$F$23,IF('01_Доходи'!AG805&gt;=Законод!$H$22,Законод!$G$24,0)))),IF($B$801="Лікар-педіатр",IF(AG805&lt;Законод!$C$18,0,(IF(AND(AG805&gt;=Законод!$G$18,AG805&lt;=Законод!$G$19),AG805-Законод!$F$19,IF('01_Доходи'!AG805&gt;=Законод!$H$18,Законод!$G$20,0)))),IF($B$801="Лікар-терапевт",IF(AG805&lt;Законод!$C$26,0,(IF(AND(AG805&gt;=Законод!$G$26,AG805&lt;=Законод!$G$27),AG805-Законод!$F$27,IF('01_Доходи'!AG805&gt;=Законод!$H$26,Законод!$G$28,0)))),0)))</f>
        <v>0</v>
      </c>
      <c r="AH809" s="767"/>
      <c r="AI809" s="174"/>
      <c r="AJ809" s="771"/>
      <c r="AK809" s="774"/>
      <c r="AL809" s="774"/>
      <c r="AM809" s="758"/>
      <c r="AN809" s="183">
        <f>IF(B801="Лікар загальної практики - сімейний лікар",L809*Законод!$C$9/4*Законод!$G$16,IF(B801="Лікар-педіатр",L809*Законод!$C$9/4*Законод!$G$16,IF(B801="Лікар-терапевт",L809*Законод!$C$9/4*Законод!$G$16,0)))</f>
        <v>0</v>
      </c>
      <c r="AO809" s="183">
        <f>IF(B801="Лікар загальної практики - сімейний лікар",S809*Законод!$C$9/4*Законод!$G$16,IF(B801="Лікар-педіатр",S809*Законод!$C$9/4*Законод!$G$16,IF(B801="Лікар-терапевт",S809*Законод!$C$9/4*Законод!$G$16,0)))</f>
        <v>0</v>
      </c>
      <c r="AP809" s="183">
        <f>IF(B801="Лікар загальної практики - сімейний лікар",Z809*Законод!$C$9/4*Законод!$G$16,IF(B801="Лікар-педіатр",Z809*Законод!$C$9/4*Законод!$G$16,IF(B801="Лікар-терапевт",Z809*Законод!$C$9/4*Законод!$G$16,0)))</f>
        <v>0</v>
      </c>
      <c r="AQ809" s="183">
        <f>IF(B801="Лікар загальної практики - сімейний лікар",AG809*Законод!$C$9/4*Законод!$G$16,IF(B801="Лікар-педіатр",AG809*Законод!$C$9/4*Законод!$G$16,IF(B801="Лікар-терапевт",AG809*Законод!$C$9/4*Законод!$G$16,0)))</f>
        <v>0</v>
      </c>
      <c r="AR809" s="184">
        <f t="shared" ref="AR809" si="146">SUM(AN809:AQ809)</f>
        <v>0</v>
      </c>
    </row>
    <row r="810" spans="1:44" s="52" customFormat="1" ht="31.9" hidden="1" customHeight="1" x14ac:dyDescent="0.25">
      <c r="A810" s="170"/>
      <c r="B810" s="763"/>
      <c r="C810" s="764"/>
      <c r="D810" s="765"/>
      <c r="E810" s="765"/>
      <c r="F810" s="211" t="str">
        <f>IF(B801="Лікар-педіатр",Законод!$H$17,IF(B801="Лікар загальної практики - сімейний лікар",Законод!$H$21,IF(B801="Лікар-терапевт",Законод!$H$25,"х")))</f>
        <v>х</v>
      </c>
      <c r="G810" s="776" t="s">
        <v>158</v>
      </c>
      <c r="H810" s="776"/>
      <c r="I810" s="776"/>
      <c r="J810" s="776"/>
      <c r="K810" s="776"/>
      <c r="L810" s="169">
        <f>IF($B$801="Лікар загальної практики - сімейний лікар",IF(L805&lt;Законод!$C$22,0,(IF(AND(L805&gt;=Законод!$H$22,L805&lt;=Законод!$H$23),L805-Законод!$G$23,IF('01_Доходи'!L805&gt;=Законод!$I$22,Законод!$H$24,0)))),IF($B$801="Лікар-педіатр",IF(L805&lt;Законод!$C$18,0,(IF(AND(L805&gt;=Законод!$H$18,L805&lt;=Законод!$H$19),L805-Законод!$G$19,IF('01_Доходи'!L805&gt;=Законод!$I$18,Законод!$H$20,0)))),IF($B$801="Лікар-терапевт",IF(L805&lt;Законод!$C$26,0,(IF(AND(L805&gt;=Законод!$H$26,L805&lt;=Законод!$H$27),L805-Законод!$G$27,IF(L805&gt;=Законод!$I$26,Законод!$H$28,0)))),0)))</f>
        <v>0</v>
      </c>
      <c r="M810" s="767"/>
      <c r="N810" s="776" t="s">
        <v>158</v>
      </c>
      <c r="O810" s="776"/>
      <c r="P810" s="776"/>
      <c r="Q810" s="776"/>
      <c r="R810" s="776"/>
      <c r="S810" s="169">
        <f>IF($B$801="Лікар загальної практики - сімейний лікар",IF(S805&lt;Законод!$C$22,0,(IF(AND(S805&gt;=Законод!$H$22,S805&lt;=Законод!$H$23),S805-Законод!$G$23,IF('01_Доходи'!S805&gt;=Законод!$I$22,Законод!$H$24,0)))),IF($B$801="Лікар-педіатр",IF(S805&lt;Законод!$C$18,0,(IF(AND(S805&gt;=Законод!$H$18,S805&lt;=Законод!$H$19),S805-Законод!$G$19,IF('01_Доходи'!S805&gt;=Законод!$I$18,Законод!$H$20,0)))),IF($B$801="Лікар-терапевт",IF(S805&lt;Законод!$C$26,0,(IF(AND(S805&gt;=Законод!$H$26,S805&lt;=Законод!$H$27),S805-Законод!$G$27,IF(S805&gt;=Законод!$I$26,Законод!$H$28,0)))),0)))</f>
        <v>0</v>
      </c>
      <c r="T810" s="767"/>
      <c r="U810" s="776" t="s">
        <v>158</v>
      </c>
      <c r="V810" s="776"/>
      <c r="W810" s="776"/>
      <c r="X810" s="776"/>
      <c r="Y810" s="776"/>
      <c r="Z810" s="169">
        <f>IF($B$801="Лікар загальної практики - сімейний лікар",IF(Z805&lt;Законод!$C$22,0,(IF(AND(Z805&gt;=Законод!$H$22,Z805&lt;=Законод!$H$23),Z805-Законод!$G$23,IF('01_Доходи'!Z805&gt;=Законод!$I$22,Законод!$H$24,0)))),IF($B$801="Лікар-педіатр",IF(Z805&lt;Законод!$C$18,0,(IF(AND(Z805&gt;=Законод!$H$18,Z805&lt;=Законод!$H$19),Z805-Законод!$G$19,IF('01_Доходи'!Z805&gt;=Законод!$I$18,Законод!$H$20,0)))),IF($B$801="Лікар-терапевт",IF(Z805&lt;Законод!$C$26,0,(IF(AND(Z805&gt;=Законод!$H$26,Z805&lt;=Законод!$H$27),Z805-Законод!$G$27,IF(Z805&gt;=Законод!$I$26,Законод!$H$28,0)))),0)))</f>
        <v>0</v>
      </c>
      <c r="AA810" s="767"/>
      <c r="AB810" s="776" t="s">
        <v>158</v>
      </c>
      <c r="AC810" s="776"/>
      <c r="AD810" s="776"/>
      <c r="AE810" s="776"/>
      <c r="AF810" s="776"/>
      <c r="AG810" s="169">
        <f>IF($B$801="Лікар загальної практики - сімейний лікар",IF(AG805&lt;Законод!$C$22,0,(IF(AND(AG805&gt;=Законод!$H$22,AG805&lt;=Законод!$H$23),AG805-Законод!$G$23,IF('01_Доходи'!AG805&gt;=Законод!$I$22,Законод!$H$24,0)))),IF($B$801="Лікар-педіатр",IF(AG805&lt;Законод!$C$18,0,(IF(AND(AG805&gt;=Законод!$H$18,AG805&lt;=Законод!$H$19),AG805-Законод!$G$19,IF('01_Доходи'!AG805&gt;=Законод!$I$18,Законод!$H$20,0)))),IF($B$801="Лікар-терапевт",IF(AG805&lt;Законод!$C$26,0,(IF(AND(AG805&gt;=Законод!$H$26,AG805&lt;=Законод!$H$27),AG805-Законод!$G$27,IF(AG805&gt;=Законод!$I$26,Законод!$H$28,0)))),0)))</f>
        <v>0</v>
      </c>
      <c r="AH810" s="767"/>
      <c r="AI810" s="174"/>
      <c r="AJ810" s="771"/>
      <c r="AK810" s="774"/>
      <c r="AL810" s="774"/>
      <c r="AM810" s="758"/>
      <c r="AN810" s="183">
        <f>IF(B801="Лікар загальної практики - сімейний лікар",L810*Законод!$C$9/4*Законод!$H$16,IF(B801="Лікар-педіатр",L810*Законод!$C$9/4*Законод!$H$16,IF(B801="Лікар-терапевт",L810*Законод!$C$9/4*Законод!$H$16,0)))</f>
        <v>0</v>
      </c>
      <c r="AO810" s="183">
        <f>IF(B801="Лікар загальної практики - сімейний лікар",S810*Законод!$C$9/4*Законод!$H$16,IF(B801="Лікар-педіатр",S810*Законод!$C$9/4*Законод!$H$16,IF(B801="Лікар-терапевт",S810*Законод!$C$9/4*Законод!$H$16,0)))</f>
        <v>0</v>
      </c>
      <c r="AP810" s="183">
        <f>IF(B801="Лікар загальної практики - сімейний лікар",Z810*Законод!$C$9/4*Законод!$H$16,IF(B801="Лікар-педіатр",Z810*Законод!$C$9/4*Законод!$H$16,IF(B801="Лікар-терапевт",Z810*Законод!$C$9/4*Законод!$H$16,0)))</f>
        <v>0</v>
      </c>
      <c r="AQ810" s="183">
        <f>IF(B801="Лікар загальної практики - сімейний лікар",AG810*Законод!$C$9/4*Законод!$H$16,IF(B801="Лікар-педіатр",AG810*Законод!$C$9/4*Законод!$H$16,IF(B801="Лікар-терапевт",AG810*Законод!$C$9/4*Законод!$H$16,0)))</f>
        <v>0</v>
      </c>
      <c r="AR810" s="184">
        <f>SUM(AN810:AQ810)</f>
        <v>0</v>
      </c>
    </row>
    <row r="811" spans="1:44" s="52" customFormat="1" ht="31.9" hidden="1" customHeight="1" x14ac:dyDescent="0.25">
      <c r="A811" s="170"/>
      <c r="B811" s="763"/>
      <c r="C811" s="764"/>
      <c r="D811" s="765"/>
      <c r="E811" s="765"/>
      <c r="F811" s="211" t="str">
        <f>IF(B801="Лікар-педіатр",Законод!$I$17,IF(B801="Лікар загальної практики - сімейний лікар",Законод!$I$21,IF(B801="Лікар-терапевт",Законод!$I$25,"х")))</f>
        <v>х</v>
      </c>
      <c r="G811" s="776" t="s">
        <v>158</v>
      </c>
      <c r="H811" s="776"/>
      <c r="I811" s="776"/>
      <c r="J811" s="776"/>
      <c r="K811" s="776"/>
      <c r="L811" s="169">
        <f>IF($B$801="Лікар загальної практики - сімейний лікар",IF(L805&lt;Законод!$C$22,0,(IF(AND(L805&gt;=Законод!$I$22,L805&lt;=Законод!$I$23),L805-Законод!$H$23,IF('01_Доходи'!L805&gt;=Законод!$I$22,Законод!$I$24,0)))),IF($B$801="Лікар-педіатр",IF(L805&lt;Законод!$C$18,0,(IF(AND(L805&gt;=Законод!$I$18,L805&lt;=Законод!$I$19),L805-Законод!$H$19,IF('01_Доходи'!L805&gt;=Законод!$I$18,Законод!$H$20,0)))),IF($B$801="Лікар-терапевт",IF(L805&lt;Законод!$C$26,0,(IF(AND(L805&gt;=Законод!$I$26,L805&lt;=Законод!$I$27),L805-Законод!$H$27,IF('01_Доходи'!L805&gt;=Законод!$I$26,Законод!$H$28,0)))),0)))</f>
        <v>0</v>
      </c>
      <c r="M811" s="767"/>
      <c r="N811" s="776" t="s">
        <v>158</v>
      </c>
      <c r="O811" s="776"/>
      <c r="P811" s="776"/>
      <c r="Q811" s="776"/>
      <c r="R811" s="776"/>
      <c r="S811" s="169">
        <f>IF($B$801="Лікар загальної практики - сімейний лікар",IF(S805&lt;Законод!$C$22,0,(IF(AND(S805&gt;=Законод!$I$22,S805&lt;=Законод!$I$23),S805-Законод!$H$23,IF('01_Доходи'!S805&gt;=Законод!$I$22,Законод!$I$24,0)))),IF($B$801="Лікар-педіатр",IF(S805&lt;Законод!$C$18,0,(IF(AND(S805&gt;=Законод!$I$18,S805&lt;=Законод!$I$19),S805-Законод!$H$19,IF('01_Доходи'!S805&gt;=Законод!$I$18,Законод!$H$20,0)))),IF($B$801="Лікар-терапевт",IF(S805&lt;Законод!$C$26,0,(IF(AND(S805&gt;=Законод!$I$26,S805&lt;=Законод!$I$27),S805-Законод!$H$27,IF('01_Доходи'!S805&gt;=Законод!$I$26,Законод!$H$28,0)))),0)))</f>
        <v>0</v>
      </c>
      <c r="T811" s="767"/>
      <c r="U811" s="776" t="s">
        <v>158</v>
      </c>
      <c r="V811" s="776"/>
      <c r="W811" s="776"/>
      <c r="X811" s="776"/>
      <c r="Y811" s="776"/>
      <c r="Z811" s="169">
        <f>IF($B$801="Лікар загальної практики - сімейний лікар",IF(Z805&lt;Законод!$C$22,0,(IF(AND(Z805&gt;=Законод!$I$22,Z805&lt;=Законод!$I$23),Z805-Законод!$H$23,IF('01_Доходи'!Z805&gt;=Законод!$I$22,Законод!$I$24,0)))),IF($B$801="Лікар-педіатр",IF(Z805&lt;Законод!$C$18,0,(IF(AND(Z805&gt;=Законод!$I$18,Z805&lt;=Законод!$I$19),Z805-Законод!$H$19,IF('01_Доходи'!Z805&gt;=Законод!$I$18,Законод!$H$20,0)))),IF($B$801="Лікар-терапевт",IF(Z805&lt;Законод!$C$26,0,(IF(AND(Z805&gt;=Законод!$I$26,Z805&lt;=Законод!$I$27),Z805-Законод!$H$27,IF('01_Доходи'!Z805&gt;=Законод!$I$26,Законод!$H$28,0)))),0)))</f>
        <v>0</v>
      </c>
      <c r="AA811" s="767"/>
      <c r="AB811" s="776" t="s">
        <v>158</v>
      </c>
      <c r="AC811" s="776"/>
      <c r="AD811" s="776"/>
      <c r="AE811" s="776"/>
      <c r="AF811" s="776"/>
      <c r="AG811" s="169">
        <f>IF($B$801="Лікар загальної практики - сімейний лікар",IF(AG805&lt;Законод!$C$22,0,(IF(AND(AG805&gt;=Законод!$I$22,AG805&lt;=Законод!$I$23),AG805-Законод!$H$23,IF('01_Доходи'!AG805&gt;=Законод!$I$22,Законод!$I$24,0)))),IF($B$801="Лікар-педіатр",IF(AG805&lt;Законод!$C$18,0,(IF(AND(AG805&gt;=Законод!$I$18,AG805&lt;=Законод!$I$19),AG805-Законод!$H$19,IF('01_Доходи'!AG805&gt;=Законод!$I$18,Законод!$H$20,0)))),IF($B$801="Лікар-терапевт",IF(AG805&lt;Законод!$C$26,0,(IF(AND(AG805&gt;=Законод!$I$26,AG805&lt;=Законод!$I$27),AG805-Законод!$H$27,IF('01_Доходи'!AG805&gt;=Законод!$I$26,Законод!$H$28,0)))),0)))</f>
        <v>0</v>
      </c>
      <c r="AH811" s="767"/>
      <c r="AI811" s="174"/>
      <c r="AJ811" s="771"/>
      <c r="AK811" s="774"/>
      <c r="AL811" s="774"/>
      <c r="AM811" s="758"/>
      <c r="AN811" s="183">
        <f>IF(B801="Лікар загальної практики - сімейний лікар",L811*Законод!$C$9/4*Законод!$I$16,IF(B801="Лікар-педіатр",L811*Законод!$C$9/4*Законод!$I$16,IF(B801="Лікар-терапевт",L811*Законод!$C$9/4*Законод!$I$16,0)))</f>
        <v>0</v>
      </c>
      <c r="AO811" s="183">
        <f>IF(B801="Лікар загальної практики - сімейний лікар",S811*Законод!$C$9/4*Законод!$I$16,IF(B801="Лікар-педіатр",S811*Законод!$C$9/4*Законод!$I$16,IF(B801="Лікар-терапевт",S811*Законод!$C$9/4*Законод!$I$16,0)))</f>
        <v>0</v>
      </c>
      <c r="AP811" s="183">
        <f>IF(B801="Лікар загальної практики - сімейний лікар",Z811*Законод!$C$9/4*Законод!$I$16,IF(B801="Лікар-педіатр",Z811*Законод!$C$9/4*Законод!$I$16,IF(B801="Лікар-терапевт",Z811*Законод!$C$9/4*Законод!$I$16,0)))</f>
        <v>0</v>
      </c>
      <c r="AQ811" s="183">
        <f>IF(B801="Лікар загальної практики - сімейний лікар",AG811*Законод!$C$9/4*Законод!$I$16,IF(B801="Лікар-педіатр",AG811*Законод!$C$9/4*Законод!$I$16,IF(B801="Лікар-терапевт",AG811*Законод!$C$9/4*Законод!$I$16,0)))</f>
        <v>0</v>
      </c>
      <c r="AR811" s="184">
        <f>SUM(AN811:AQ811)</f>
        <v>0</v>
      </c>
    </row>
    <row r="812" spans="1:44" s="191" customFormat="1" ht="31.9" hidden="1" customHeight="1" thickBot="1" x14ac:dyDescent="0.3">
      <c r="A812" s="186"/>
      <c r="B812" s="763"/>
      <c r="C812" s="764"/>
      <c r="D812" s="765"/>
      <c r="E812" s="765"/>
      <c r="F812" s="212" t="str">
        <f>IF(B801="Лікар-педіатр",Законод!$J$17,IF(B801="Лікар загальної практики - сімейний лікар",Законод!$J$21,IF(B801="Лікар-терапевт",Законод!$J$25,"х")))</f>
        <v>х</v>
      </c>
      <c r="G812" s="777" t="s">
        <v>158</v>
      </c>
      <c r="H812" s="777"/>
      <c r="I812" s="777"/>
      <c r="J812" s="777"/>
      <c r="K812" s="777"/>
      <c r="L812" s="169">
        <f>IF($B$801="Лікар загальної практики - сімейний лікар",IF(L805&gt;=Законод!$J$22,'01_Доходи'!L805-('01_Доходи'!L806+'01_Доходи'!L807+'01_Доходи'!L808+'01_Доходи'!L809+'01_Доходи'!L810+'01_Доходи'!L811),0),IF($B$801="Лікар-педіатр",IF(L805&gt;=Законод!$J$18,'01_Доходи'!L805-('01_Доходи'!L806+'01_Доходи'!L807+'01_Доходи'!L808+'01_Доходи'!L809+'01_Доходи'!L810+'01_Доходи'!L811),0),IF($B$801="Лікар-терапевт",IF('01_Доходи'!L805&gt;=Законод!$J$26,L805-Законод!$I$27,0),0)))</f>
        <v>0</v>
      </c>
      <c r="M812" s="767"/>
      <c r="N812" s="777" t="s">
        <v>158</v>
      </c>
      <c r="O812" s="777"/>
      <c r="P812" s="777"/>
      <c r="Q812" s="777"/>
      <c r="R812" s="777"/>
      <c r="S812" s="169">
        <f>IF($B$801="Лікар загальної практики - сімейний лікар",IF(S805&gt;=Законод!$J$22,'01_Доходи'!S805-('01_Доходи'!S806+'01_Доходи'!S807+'01_Доходи'!S808+'01_Доходи'!S809+'01_Доходи'!S810+'01_Доходи'!S811),0),IF($B$801="Лікар-педіатр",IF(S805&gt;=Законод!$J$18,'01_Доходи'!S805-('01_Доходи'!S806+'01_Доходи'!S807+'01_Доходи'!S808+'01_Доходи'!S809+'01_Доходи'!S810+'01_Доходи'!S811),0),IF($B$801="Лікар-терапевт",IF('01_Доходи'!S805&gt;=Законод!$J$26,S805-Законод!$I$27,0),0)))</f>
        <v>0</v>
      </c>
      <c r="T812" s="767"/>
      <c r="U812" s="777" t="s">
        <v>158</v>
      </c>
      <c r="V812" s="777"/>
      <c r="W812" s="777"/>
      <c r="X812" s="777"/>
      <c r="Y812" s="777"/>
      <c r="Z812" s="169">
        <f>IF($B$801="Лікар загальної практики - сімейний лікар",IF(Z805&gt;=Законод!$J$22,'01_Доходи'!Z805-('01_Доходи'!Z806+'01_Доходи'!Z807+'01_Доходи'!Z808+'01_Доходи'!Z809+'01_Доходи'!Z810+'01_Доходи'!Z811),0),IF($B$801="Лікар-педіатр",IF(Z805&gt;=Законод!$J$18,'01_Доходи'!Z805-('01_Доходи'!Z806+'01_Доходи'!Z807+'01_Доходи'!Z808+'01_Доходи'!Z809+'01_Доходи'!Z810+'01_Доходи'!Z811),0),IF($B$801="Лікар-терапевт",IF('01_Доходи'!Z805&gt;=Законод!$J$26,Z805-Законод!$I$27,0),0)))</f>
        <v>0</v>
      </c>
      <c r="AA812" s="767"/>
      <c r="AB812" s="777" t="s">
        <v>158</v>
      </c>
      <c r="AC812" s="777"/>
      <c r="AD812" s="777"/>
      <c r="AE812" s="777"/>
      <c r="AF812" s="777"/>
      <c r="AG812" s="169">
        <f>IF($B$801="Лікар загальної практики - сімейний лікар",IF(AG805&gt;=Законод!$J$22,'01_Доходи'!AG805-('01_Доходи'!AG806+'01_Доходи'!AG807+'01_Доходи'!AG808+'01_Доходи'!AG809+'01_Доходи'!AG810+'01_Доходи'!AG811),0),IF($B$801="Лікар-педіатр",IF(AG805&gt;=Законод!$J$18,'01_Доходи'!AG805-('01_Доходи'!AG806+'01_Доходи'!AG807+'01_Доходи'!AG808+'01_Доходи'!AG809+'01_Доходи'!AG810+'01_Доходи'!AG811),0),IF($B$801="Лікар-терапевт",IF('01_Доходи'!AG805&gt;=Законод!$J$26,AG805-Законод!$I$27,0),0)))</f>
        <v>0</v>
      </c>
      <c r="AH812" s="767"/>
      <c r="AI812" s="188"/>
      <c r="AJ812" s="772"/>
      <c r="AK812" s="775"/>
      <c r="AL812" s="775"/>
      <c r="AM812" s="759"/>
      <c r="AN812" s="189">
        <f>IF(B801="Лікар загальної практики - сімейний лікар",L812*Законод!$C$9/4*Законод!$J$16,IF(B801="Лікар-педіатр",L812*Законод!$C$9/4*Законод!$J$16,IF(B801="Лікар-терапевт",L812*Законод!$C$9/4*Законод!$J$16,0)))</f>
        <v>0</v>
      </c>
      <c r="AO812" s="189">
        <f>IF(B801="Лікар загальної практики - сімейний лікар",S812*Законод!$C$9/4*Законод!$J$16,IF(B801="Лікар-педіатр",S812*Законод!$C$9/4*Законод!$J$16,IF(B801="Лікар-терапевт",S812*Законод!$C$9/4*Законод!$J$16,0)))</f>
        <v>0</v>
      </c>
      <c r="AP812" s="189">
        <f>IF(B801="Лікар загальної практики - сімейний лікар",S812*Законод!$C$9/4*Законод!$J$16,IF(B801="Лікар-педіатр",S812*Законод!$C$9/4*Законод!$J$16,IF(B801="Лікар-терапевт",S812*Законод!$C$9/4*Законод!$J$16,0)))</f>
        <v>0</v>
      </c>
      <c r="AQ812" s="189">
        <f>IF(B801="Лікар загальної практики - сімейний лікар",AG812*Законод!$C$9/4*Законод!$J$16,IF(B801="Лікар-педіатр",AG812*Законод!$C$9/4*Законод!$J$16,IF(B801="Лікар-терапевт",AG812*Законод!$C$9/4*Законод!$J$16,0)))</f>
        <v>0</v>
      </c>
      <c r="AR812" s="190">
        <f t="shared" ref="AR812" si="147">SUM(AN812:AQ812)</f>
        <v>0</v>
      </c>
    </row>
    <row r="813" spans="1:44" s="220" customFormat="1" ht="23.45" hidden="1" customHeight="1" thickBot="1" x14ac:dyDescent="0.3">
      <c r="A813" s="216"/>
      <c r="B813" s="217"/>
      <c r="C813" s="217"/>
      <c r="D813" s="217"/>
      <c r="E813" s="217"/>
      <c r="F813" s="218"/>
      <c r="G813" s="219"/>
      <c r="H813" s="219"/>
      <c r="L813" s="221"/>
      <c r="S813" s="221"/>
      <c r="Z813" s="221"/>
      <c r="AG813" s="221"/>
      <c r="AM813" s="222"/>
      <c r="AR813" s="223"/>
    </row>
    <row r="814" spans="1:44" s="164" customFormat="1" ht="24.6" hidden="1" customHeight="1" x14ac:dyDescent="0.3">
      <c r="A814" s="167">
        <f>A801+1</f>
        <v>61</v>
      </c>
      <c r="B814" s="763"/>
      <c r="C814" s="764"/>
      <c r="D814" s="765"/>
      <c r="E814" s="765"/>
      <c r="F814" s="207" t="s">
        <v>422</v>
      </c>
      <c r="G814" s="169">
        <f>IF($B$814="Лікар-педіатр",G817*L814,IF($B$814="Лікар-терапевт","х",IF($B$814="Лікар загальної практики - сімейний лікар",G817*L814,0)))</f>
        <v>0</v>
      </c>
      <c r="H814" s="169">
        <f>IF($B$814="Лікар-педіатр",H817*L814,IF($B$814="Лікар-терапевт","х",IF($B$814="Лікар загальної практики - сімейний лікар",H817*L814,0)))</f>
        <v>0</v>
      </c>
      <c r="I814" s="169">
        <f>IF($B$814="Лікар-педіатр","x",IF($B$814="Лікар-терапевт",I817*L814,IF($B$814="Лікар загальної практики - сімейний лікар",I817*L814,0)))</f>
        <v>0</v>
      </c>
      <c r="J814" s="169">
        <f>IF($B$814="Лікар-педіатр","x",IF($B$814="Лікар-терапевт",J817*L814,IF($B$814="Лікар загальної практики - сімейний лікар",J817*L814,0)))</f>
        <v>0</v>
      </c>
      <c r="K814" s="169">
        <f>IF($B$814="Лікар-педіатр","x",IF($B$814="Лікар-терапевт",K817*L814,IF($B$814="Лікар загальної практики - сімейний лікар",K817*L814,0)))</f>
        <v>0</v>
      </c>
      <c r="L814" s="542"/>
      <c r="M814" s="767"/>
      <c r="N814" s="169">
        <f>IF($B$814="Лікар-педіатр",N817*S814,IF($B$814="Лікар-терапевт","х",IF($B$814="Лікар загальної практики - сімейний лікар",N817*S814,0)))</f>
        <v>0</v>
      </c>
      <c r="O814" s="169">
        <f>IF($B$814="Лікар-педіатр",O817*S814,IF($B$814="Лікар-терапевт","х",IF($B$814="Лікар загальної практики - сімейний лікар",O817*S814,0)))</f>
        <v>0</v>
      </c>
      <c r="P814" s="169">
        <f>IF($B$814="Лікар-педіатр","x",IF($B$814="Лікар-терапевт",P817*S814,IF($B$814="Лікар загальної практики - сімейний лікар",P817*S814,0)))</f>
        <v>0</v>
      </c>
      <c r="Q814" s="169">
        <f>IF($B$814="Лікар-педіатр","x",IF($B$814="Лікар-терапевт",Q817*S814,IF($B$814="Лікар загальної практики - сімейний лікар",Q817*S814,0)))</f>
        <v>0</v>
      </c>
      <c r="R814" s="169">
        <f>IF($B$814="Лікар-педіатр","x",IF($B$814="Лікар-терапевт",R817*S814,IF($B$814="Лікар загальної практики - сімейний лікар",R817*S814,0)))</f>
        <v>0</v>
      </c>
      <c r="S814" s="542"/>
      <c r="T814" s="767"/>
      <c r="U814" s="169">
        <f>IF($B$814="Лікар-педіатр",U817*Z814,IF($B$814="Лікар-терапевт","х",IF($B$814="Лікар загальної практики - сімейний лікар",U817*Z814,0)))</f>
        <v>0</v>
      </c>
      <c r="V814" s="169">
        <f>IF($B$814="Лікар-педіатр",V817*Z814,IF($B$814="Лікар-терапевт","х",IF($B$814="Лікар загальної практики - сімейний лікар",V817*Z814,0)))</f>
        <v>0</v>
      </c>
      <c r="W814" s="169">
        <f>IF($B$814="Лікар-педіатр","x",IF($B$814="Лікар-терапевт",W817*Z814,IF($B$814="Лікар загальної практики - сімейний лікар",W817*Z814,0)))</f>
        <v>0</v>
      </c>
      <c r="X814" s="169">
        <f>IF($B$814="Лікар-педіатр","x",IF($B$814="Лікар-терапевт",X817*Z814,IF($B$814="Лікар загальної практики - сімейний лікар",X817*Z814,0)))</f>
        <v>0</v>
      </c>
      <c r="Y814" s="169">
        <f>IF($B$814="Лікар-педіатр","x",IF($B$814="Лікар-терапевт",Y817*Z814,IF($B$814="Лікар загальної практики - сімейний лікар",Y817*Z814,0)))</f>
        <v>0</v>
      </c>
      <c r="Z814" s="542"/>
      <c r="AA814" s="767"/>
      <c r="AB814" s="169">
        <f>IF($B$814="Лікар-педіатр",AB817*AG814,IF($B$814="Лікар-терапевт","х",IF($B$814="Лікар загальної практики - сімейний лікар",AB817*AG814,0)))</f>
        <v>0</v>
      </c>
      <c r="AC814" s="169">
        <f>IF($B$814="Лікар-педіатр",AC817*AG814,IF($B$814="Лікар-терапевт","х",IF($B$814="Лікар загальної практики - сімейний лікар",AC817*AG814,0)))</f>
        <v>0</v>
      </c>
      <c r="AD814" s="169">
        <f>IF($B$814="Лікар-педіатр","x",IF($B$814="Лікар-терапевт",AD817*AG814,IF($B$814="Лікар загальної практики - сімейний лікар",AD817*AG814,0)))</f>
        <v>0</v>
      </c>
      <c r="AE814" s="169">
        <f>IF($B$814="Лікар-педіатр","x",IF($B$814="Лікар-терапевт",AE817*AG814,IF($B$814="Лікар загальної практики - сімейний лікар",AE817*AG814,0)))</f>
        <v>0</v>
      </c>
      <c r="AF814" s="169">
        <f>IF($B$814="Лікар-педіатр","x",IF($B$814="Лікар-терапевт",AF817*AG814,IF($B$814="Лікар загальної практики - сімейний лікар",AF817*AG814,0)))</f>
        <v>0</v>
      </c>
      <c r="AG814" s="542"/>
      <c r="AH814" s="767"/>
      <c r="AI814" s="525">
        <f>A814</f>
        <v>61</v>
      </c>
      <c r="AJ814" s="770">
        <f>B814</f>
        <v>0</v>
      </c>
      <c r="AK814" s="773">
        <f>C814</f>
        <v>0</v>
      </c>
      <c r="AL814" s="773">
        <f>D814</f>
        <v>0</v>
      </c>
      <c r="AM814" s="760" t="s">
        <v>568</v>
      </c>
      <c r="AN814" s="778">
        <f>SUM(AN819:AN825)</f>
        <v>0</v>
      </c>
      <c r="AO814" s="778">
        <f>SUM(AO819:AO825)</f>
        <v>0</v>
      </c>
      <c r="AP814" s="778">
        <f>SUM(AP819:AP825)</f>
        <v>0</v>
      </c>
      <c r="AQ814" s="778">
        <f>SUM(AQ819:AQ825)</f>
        <v>0</v>
      </c>
      <c r="AR814" s="781">
        <f>SUM(AN814:AQ818)</f>
        <v>0</v>
      </c>
    </row>
    <row r="815" spans="1:44" s="52" customFormat="1" ht="28.15" hidden="1" customHeight="1" x14ac:dyDescent="0.25">
      <c r="A815" s="170"/>
      <c r="B815" s="763"/>
      <c r="C815" s="764"/>
      <c r="D815" s="765"/>
      <c r="E815" s="765"/>
      <c r="F815" s="207" t="s">
        <v>423</v>
      </c>
      <c r="G815" s="169">
        <f>IF($B$814="Лікар-педіатр",G817*L815,IF($B$814="Лікар-терапевт","х",IF($B$814="Лікар загальної практики - сімейний лікар",G817*L815,0)))</f>
        <v>0</v>
      </c>
      <c r="H815" s="169">
        <f>IF($B$814="Лікар-педіатр",H817*L815,IF($B$814="Лікар-терапевт","х",IF($B$814="Лікар загальної практики - сімейний лікар",H817*L815,0)))</f>
        <v>0</v>
      </c>
      <c r="I815" s="169">
        <f>IF($B$814="Лікар-педіатр","x",IF($B$814="Лікар-терапевт",I817*L815,IF($B$814="Лікар загальної практики - сімейний лікар",I817*L815,0)))</f>
        <v>0</v>
      </c>
      <c r="J815" s="169">
        <f>IF($B$814="Лікар-педіатр","x",IF($B$814="Лікар-терапевт",J817*L815,IF($B$814="Лікар загальної практики - сімейний лікар",J817*L815,0)))</f>
        <v>0</v>
      </c>
      <c r="K815" s="169">
        <f>IF($B$814="Лікар-педіатр","x",IF($B$814="Лікар-терапевт",K817*L815,IF($B$814="Лікар загальної практики - сімейний лікар",K817*L815,0)))</f>
        <v>0</v>
      </c>
      <c r="L815" s="542"/>
      <c r="M815" s="767"/>
      <c r="N815" s="169">
        <f>IF($B$814="Лікар-педіатр",N817*S815,IF($B$814="Лікар-терапевт","х",IF($B$814="Лікар загальної практики - сімейний лікар",N817*S815,0)))</f>
        <v>0</v>
      </c>
      <c r="O815" s="169">
        <f>IF($B$814="Лікар-педіатр",O817*S815,IF($B$814="Лікар-терапевт","х",IF($B$814="Лікар загальної практики - сімейний лікар",O817*S815,0)))</f>
        <v>0</v>
      </c>
      <c r="P815" s="169">
        <f>IF($B$814="Лікар-педіатр","x",IF($B$814="Лікар-терапевт",P817*S815,IF($B$814="Лікар загальної практики - сімейний лікар",P817*S815,0)))</f>
        <v>0</v>
      </c>
      <c r="Q815" s="169">
        <f>IF($B$814="Лікар-педіатр","x",IF($B$814="Лікар-терапевт",Q817*S815,IF($B$814="Лікар загальної практики - сімейний лікар",Q817*S815,0)))</f>
        <v>0</v>
      </c>
      <c r="R815" s="169">
        <f>IF($B$814="Лікар-педіатр","x",IF($B$814="Лікар-терапевт",R817*S815,IF($B$814="Лікар загальної практики - сімейний лікар",R817*S815,0)))</f>
        <v>0</v>
      </c>
      <c r="S815" s="542"/>
      <c r="T815" s="767"/>
      <c r="U815" s="169">
        <f>IF($B$814="Лікар-педіатр",U817*Z815,IF($B$814="Лікар-терапевт","х",IF($B$814="Лікар загальної практики - сімейний лікар",U817*Z815,0)))</f>
        <v>0</v>
      </c>
      <c r="V815" s="169">
        <f>IF($B$814="Лікар-педіатр",V817*Z815,IF($B$814="Лікар-терапевт","х",IF($B$814="Лікар загальної практики - сімейний лікар",V817*Z815,0)))</f>
        <v>0</v>
      </c>
      <c r="W815" s="169">
        <f>IF($B$814="Лікар-педіатр","x",IF($B$814="Лікар-терапевт",W817*Z815,IF($B$814="Лікар загальної практики - сімейний лікар",W817*Z815,0)))</f>
        <v>0</v>
      </c>
      <c r="X815" s="169">
        <f>IF($B$814="Лікар-педіатр","x",IF($B$814="Лікар-терапевт",X817*Z815,IF($B$814="Лікар загальної практики - сімейний лікар",X817*Z815,0)))</f>
        <v>0</v>
      </c>
      <c r="Y815" s="169">
        <f>IF($B$814="Лікар-педіатр","x",IF($B$814="Лікар-терапевт",Y817*Z815,IF($B$814="Лікар загальної практики - сімейний лікар",Y817*Z815,0)))</f>
        <v>0</v>
      </c>
      <c r="Z815" s="542"/>
      <c r="AA815" s="767"/>
      <c r="AB815" s="169">
        <f>IF($B$814="Лікар-педіатр",AB817*AG815,IF($B$814="Лікар-терапевт","х",IF($B$814="Лікар загальної практики - сімейний лікар",AB817*AG815,0)))</f>
        <v>0</v>
      </c>
      <c r="AC815" s="169">
        <f>IF($B$814="Лікар-педіатр",AC817*AG815,IF($B$814="Лікар-терапевт","х",IF($B$814="Лікар загальної практики - сімейний лікар",AC817*AG815,0)))</f>
        <v>0</v>
      </c>
      <c r="AD815" s="169">
        <f>IF($B$814="Лікар-педіатр","x",IF($B$814="Лікар-терапевт",AD817*AG815,IF($B$814="Лікар загальної практики - сімейний лікар",AD817*AG815,0)))</f>
        <v>0</v>
      </c>
      <c r="AE815" s="169">
        <f>IF($B$814="Лікар-педіатр","x",IF($B$814="Лікар-терапевт",AE817*AG815,IF($B$814="Лікар загальної практики - сімейний лікар",AE817*AG815,0)))</f>
        <v>0</v>
      </c>
      <c r="AF815" s="169">
        <f>IF($B$814="Лікар-педіатр","x",IF($B$814="Лікар-терапевт",AF817*AG815,IF($B$814="Лікар загальної практики - сімейний лікар",AF817*AG815,0)))</f>
        <v>0</v>
      </c>
      <c r="AG815" s="542"/>
      <c r="AH815" s="767"/>
      <c r="AI815" s="171"/>
      <c r="AJ815" s="771"/>
      <c r="AK815" s="774"/>
      <c r="AL815" s="774"/>
      <c r="AM815" s="761"/>
      <c r="AN815" s="779"/>
      <c r="AO815" s="779"/>
      <c r="AP815" s="779"/>
      <c r="AQ815" s="779"/>
      <c r="AR815" s="782"/>
    </row>
    <row r="816" spans="1:44" s="92" customFormat="1" ht="31.15" hidden="1" customHeight="1" x14ac:dyDescent="0.25">
      <c r="A816" s="213"/>
      <c r="B816" s="763"/>
      <c r="C816" s="764"/>
      <c r="D816" s="765"/>
      <c r="E816" s="765"/>
      <c r="F816" s="214" t="s">
        <v>424</v>
      </c>
      <c r="G816" s="172">
        <f>IF(B814="Лікар загальної практики - сімейний лікар"," ",IF(B814="Лікар-педіатр"," ",IF(B814="Лікар-терапевт","х",0)))</f>
        <v>0</v>
      </c>
      <c r="H816" s="172">
        <f>IF(B814="Лікар загальної практики - сімейний лікар"," ",IF(B814="Лікар-педіатр"," ",IF(B814="Лікар-терапевт","х",0)))</f>
        <v>0</v>
      </c>
      <c r="I816" s="172">
        <f>IF(B814="Лікар загальної практики - сімейний лікар"," ",IF(B814="Лікар-педіатр","х",IF(B814="Лікар-терапевт"," ",0)))</f>
        <v>0</v>
      </c>
      <c r="J816" s="172">
        <f>IF(B814="Лікар загальної практики - сімейний лікар"," ",IF(B814="Лікар-педіатр","х",IF(B814="Лікар-терапевт"," ",0)))</f>
        <v>0</v>
      </c>
      <c r="K816" s="172">
        <f>IF(B814="Лікар загальної практики - сімейний лікар"," ",IF(B814="Лікар-педіатр","х",IF(B814="Лікар-терапевт"," ",0)))</f>
        <v>0</v>
      </c>
      <c r="L816" s="173">
        <f>SUM(G816:K816)</f>
        <v>0</v>
      </c>
      <c r="M816" s="767"/>
      <c r="N816" s="172">
        <f>IF(B814="Лікар загальної практики - сімейний лікар"," ",IF(B814="Лікар-педіатр"," ",IF(B814="Лікар-терапевт","х",0)))</f>
        <v>0</v>
      </c>
      <c r="O816" s="172">
        <f>IF(B814="Лікар загальної практики - сімейний лікар"," ",IF(B814="Лікар-педіатр"," ",IF(B814="Лікар-терапевт","х",0)))</f>
        <v>0</v>
      </c>
      <c r="P816" s="172">
        <f>IF(B814="Лікар загальної практики - сімейний лікар"," ",IF(B814="Лікар-педіатр","х",IF(B814="Лікар-терапевт"," ",0)))</f>
        <v>0</v>
      </c>
      <c r="Q816" s="172">
        <f>IF(B814="Лікар загальної практики - сімейний лікар"," ",IF(B814="Лікар-педіатр","х",IF(B814="Лікар-терапевт"," ",0)))</f>
        <v>0</v>
      </c>
      <c r="R816" s="172">
        <f>IF(B814="Лікар загальної практики - сімейний лікар"," ",IF(B814="Лікар-педіатр","х",IF(B814="Лікар-терапевт"," ",0)))</f>
        <v>0</v>
      </c>
      <c r="S816" s="173">
        <f>SUM(N816:R816)</f>
        <v>0</v>
      </c>
      <c r="T816" s="767"/>
      <c r="U816" s="172">
        <f>IF(B814="Лікар загальної практики - сімейний лікар"," ",IF(B814="Лікар-педіатр"," ",IF(B814="Лікар-терапевт","х",0)))</f>
        <v>0</v>
      </c>
      <c r="V816" s="172">
        <f>IF(B814="Лікар загальної практики - сімейний лікар"," ",IF(B814="Лікар-педіатр"," ",IF(B814="Лікар-терапевт","х",0)))</f>
        <v>0</v>
      </c>
      <c r="W816" s="172">
        <f>IF(B814="Лікар загальної практики - сімейний лікар"," ",IF(B814="Лікар-педіатр","х",IF(B814="Лікар-терапевт"," ",0)))</f>
        <v>0</v>
      </c>
      <c r="X816" s="172">
        <f>IF(B814="Лікар загальної практики - сімейний лікар"," ",IF(B814="Лікар-педіатр","х",IF(B814="Лікар-терапевт"," ",0)))</f>
        <v>0</v>
      </c>
      <c r="Y816" s="172">
        <f>IF(B814="Лікар загальної практики - сімейний лікар"," ",IF(B814="Лікар-педіатр","х",IF(B814="Лікар-терапевт"," ",0)))</f>
        <v>0</v>
      </c>
      <c r="Z816" s="173">
        <f>SUM(U816:Y816)</f>
        <v>0</v>
      </c>
      <c r="AA816" s="767"/>
      <c r="AB816" s="172">
        <f>IF(B814="Лікар загальної практики - сімейний лікар"," ",IF(B814="Лікар-педіатр"," ",IF(B814="Лікар-терапевт","х",0)))</f>
        <v>0</v>
      </c>
      <c r="AC816" s="172">
        <f>IF(B814="Лікар загальної практики - сімейний лікар"," ",IF(B814="Лікар-педіатр"," ",IF(B814="Лікар-терапевт","х",0)))</f>
        <v>0</v>
      </c>
      <c r="AD816" s="172">
        <f>IF(B814="Лікар загальної практики - сімейний лікар"," ",IF(B814="Лікар-педіатр","х",IF(B814="Лікар-терапевт"," ",0)))</f>
        <v>0</v>
      </c>
      <c r="AE816" s="172">
        <f>IF(B814="Лікар загальної практики - сімейний лікар"," ",IF(B814="Лікар-педіатр","х",IF(B814="Лікар-терапевт"," ",0)))</f>
        <v>0</v>
      </c>
      <c r="AF816" s="172">
        <f>IF(B814="Лікар загальної практики - сімейний лікар"," ",IF(B814="Лікар-педіатр","х",IF(B814="Лікар-терапевт"," ",0)))</f>
        <v>0</v>
      </c>
      <c r="AG816" s="173">
        <f>SUM(AB816:AF816)</f>
        <v>0</v>
      </c>
      <c r="AH816" s="767"/>
      <c r="AI816" s="215"/>
      <c r="AJ816" s="771"/>
      <c r="AK816" s="774"/>
      <c r="AL816" s="774"/>
      <c r="AM816" s="761"/>
      <c r="AN816" s="779"/>
      <c r="AO816" s="779"/>
      <c r="AP816" s="779"/>
      <c r="AQ816" s="779"/>
      <c r="AR816" s="782"/>
    </row>
    <row r="817" spans="1:44" s="52" customFormat="1" ht="31.9" hidden="1" customHeight="1" thickBot="1" x14ac:dyDescent="0.3">
      <c r="A817" s="170"/>
      <c r="B817" s="763"/>
      <c r="C817" s="764"/>
      <c r="D817" s="765"/>
      <c r="E817" s="765"/>
      <c r="F817" s="209" t="s">
        <v>161</v>
      </c>
      <c r="G817" s="176">
        <f>IF($B$814="Лікар-педіатр",G816/L816,IF($B$814="Лікар-терапевт","х",IF($B$814="Лікар загальної практики - сімейний лікар",G816/L816,0)))</f>
        <v>0</v>
      </c>
      <c r="H817" s="176">
        <f>IF($B$814="Лікар-педіатр",H816/L816,IF($B$814="Лікар-терапевт","х",IF($B$814="Лікар загальної практики - сімейний лікар",H816/L816,0)))</f>
        <v>0</v>
      </c>
      <c r="I817" s="176">
        <f>IF($B$814="Лікар-педіатр","x",IF($B$814="Лікар-терапевт",I816/L816,IF($B$814="Лікар загальної практики - сімейний лікар",I816/L816,0)))</f>
        <v>0</v>
      </c>
      <c r="J817" s="176">
        <f>IF($B$814="Лікар-педіатр","x",IF($B$814="Лікар-терапевт",J816/L816,IF($B$814="Лікар загальної практики - сімейний лікар",J816/L816,0)))</f>
        <v>0</v>
      </c>
      <c r="K817" s="176">
        <f>IF($B$814="Лікар-педіатр","x",IF($B$814="Лікар-терапевт",K816/L816,IF($B$814="Лікар загальної практики - сімейний лікар",K816/L816,0)))</f>
        <v>0</v>
      </c>
      <c r="L817" s="176">
        <f>SUM(G817:K817)</f>
        <v>0</v>
      </c>
      <c r="M817" s="767"/>
      <c r="N817" s="176">
        <f>IF($B$814="Лікар-педіатр",N816/S816,IF($B$814="Лікар-терапевт","х",IF($B$814="Лікар загальної практики - сімейний лікар",N816/S816,0)))</f>
        <v>0</v>
      </c>
      <c r="O817" s="176">
        <f>IF($B$814="Лікар-педіатр",O816/S816,IF($B$814="Лікар-терапевт","х",IF($B$814="Лікар загальної практики - сімейний лікар",O816/S816,0)))</f>
        <v>0</v>
      </c>
      <c r="P817" s="176">
        <f>IF($B$814="Лікар-педіатр","x",IF($B$814="Лікар-терапевт",P816/S816,IF($B$814="Лікар загальної практики - сімейний лікар",P816/S816,0)))</f>
        <v>0</v>
      </c>
      <c r="Q817" s="176">
        <f>IF($B$814="Лікар-педіатр","x",IF($B$814="Лікар-терапевт",Q816/S816,IF($B$814="Лікар загальної практики - сімейний лікар",Q816/S816,0)))</f>
        <v>0</v>
      </c>
      <c r="R817" s="176">
        <f>IF($B$814="Лікар-педіатр","x",IF($B$814="Лікар-терапевт",R816/S816,IF($B$814="Лікар загальної практики - сімейний лікар",R816/S816,0)))</f>
        <v>0</v>
      </c>
      <c r="S817" s="176">
        <f>SUM(N817:R817)</f>
        <v>0</v>
      </c>
      <c r="T817" s="767"/>
      <c r="U817" s="176">
        <f>IF($B$814="Лікар-педіатр",U816/Z816,IF($B$814="Лікар-терапевт","х",IF($B$814="Лікар загальної практики - сімейний лікар",U816/Z816,0)))</f>
        <v>0</v>
      </c>
      <c r="V817" s="176">
        <f>IF($B$814="Лікар-педіатр",V816/Z816,IF($B$814="Лікар-терапевт","х",IF($B$814="Лікар загальної практики - сімейний лікар",V816/Z816,0)))</f>
        <v>0</v>
      </c>
      <c r="W817" s="176">
        <f>IF($B$814="Лікар-педіатр","x",IF($B$814="Лікар-терапевт",W816/Z816,IF($B$814="Лікар загальної практики - сімейний лікар",W816/Z816,0)))</f>
        <v>0</v>
      </c>
      <c r="X817" s="176">
        <f>IF($B$814="Лікар-педіатр","x",IF($B$814="Лікар-терапевт",X816/Z816,IF($B$814="Лікар загальної практики - сімейний лікар",X816/Z816,0)))</f>
        <v>0</v>
      </c>
      <c r="Y817" s="176">
        <f>IF($B$814="Лікар-педіатр","x",IF($B$814="Лікар-терапевт",Y816/Z816,IF($B$814="Лікар загальної практики - сімейний лікар",Y816/Z816,0)))</f>
        <v>0</v>
      </c>
      <c r="Z817" s="176">
        <f>SUM(U817:Y817)</f>
        <v>0</v>
      </c>
      <c r="AA817" s="767"/>
      <c r="AB817" s="176">
        <f>IF($B$814="Лікар-педіатр",AB816/AG816,IF($B$814="Лікар-терапевт","х",IF($B$814="Лікар загальної практики - сімейний лікар",AB816/AG816,0)))</f>
        <v>0</v>
      </c>
      <c r="AC817" s="176">
        <f>IF($B$814="Лікар-педіатр",AC816/AG816,IF($B$814="Лікар-терапевт","х",IF($B$814="Лікар загальної практики - сімейний лікар",AC816/AG816,0)))</f>
        <v>0</v>
      </c>
      <c r="AD817" s="176">
        <f>IF($B$814="Лікар-педіатр","x",IF($B$814="Лікар-терапевт",AD816/AG816,IF($B$814="Лікар загальної практики - сімейний лікар",AD816/AG816,0)))</f>
        <v>0</v>
      </c>
      <c r="AE817" s="176">
        <f>IF($B$814="Лікар-педіатр","x",IF($B$814="Лікар-терапевт",AE816/AG816,IF($B$814="Лікар загальної практики - сімейний лікар",AE816/AG816,0)))</f>
        <v>0</v>
      </c>
      <c r="AF817" s="176">
        <f>IF($B$814="Лікар-педіатр","x",IF($B$814="Лікар-терапевт",AF816/AG816,IF($B$814="Лікар загальної практики - сімейний лікар",AF816/AG816,0)))</f>
        <v>0</v>
      </c>
      <c r="AG817" s="176">
        <f>SUM(AB817:AF817)</f>
        <v>0</v>
      </c>
      <c r="AH817" s="767"/>
      <c r="AI817" s="174"/>
      <c r="AJ817" s="771"/>
      <c r="AK817" s="774"/>
      <c r="AL817" s="774"/>
      <c r="AM817" s="761"/>
      <c r="AN817" s="779"/>
      <c r="AO817" s="779"/>
      <c r="AP817" s="779"/>
      <c r="AQ817" s="779"/>
      <c r="AR817" s="782"/>
    </row>
    <row r="818" spans="1:44" s="52" customFormat="1" ht="45" hidden="1" customHeight="1" thickBot="1" x14ac:dyDescent="0.3">
      <c r="A818" s="170"/>
      <c r="B818" s="763"/>
      <c r="C818" s="764"/>
      <c r="D818" s="765"/>
      <c r="E818" s="766"/>
      <c r="F818" s="177" t="s">
        <v>425</v>
      </c>
      <c r="G818" s="178">
        <f>IF($B$814="Лікар загальної практики - сімейний лікар",AVERAGE(G814:G816),IF($B$814="Лікар-педіатр",AVERAGE(G814:G816),IF($B$814="Лікар-терапевт","х",0)))</f>
        <v>0</v>
      </c>
      <c r="H818" s="178">
        <f>IF($B$814="Лікар загальної практики - сімейний лікар",AVERAGE(H814:H816),IF($B$814="Лікар-педіатр",AVERAGE(H814:H816),IF($B$814="Лікар-терапевт","х",0)))</f>
        <v>0</v>
      </c>
      <c r="I818" s="178">
        <f>IF($B$814="Лікар загальної практики - сімейний лікар",AVERAGE(I814:I816),IF($B$814="Лікар-педіатр","x",IF($B$814="Лікар-терапевт",AVERAGE(I814:I816),0)))</f>
        <v>0</v>
      </c>
      <c r="J818" s="178">
        <f>IF($B$814="Лікар загальної практики - сімейний лікар",AVERAGE(J814:J816),IF($B$814="Лікар-педіатр","x",IF($B$814="Лікар-терапевт",AVERAGE(J814:J816),0)))</f>
        <v>0</v>
      </c>
      <c r="K818" s="178">
        <f>IF($B$814="Лікар загальної практики - сімейний лікар",AVERAGE(K814:K816),IF($B$814="Лікар-педіатр","x",IF($B$814="Лікар-терапевт",AVERAGE(K814:K816),0)))</f>
        <v>0</v>
      </c>
      <c r="L818" s="179">
        <f>SUM(G818:K818)</f>
        <v>0</v>
      </c>
      <c r="M818" s="768"/>
      <c r="N818" s="178">
        <f>IF($B$814="Лікар загальної практики - сімейний лікар",AVERAGE(N814:N816),IF($B$814="Лікар-педіатр",AVERAGE(N814:N816),IF($B$814="Лікар-терапевт","х",0)))</f>
        <v>0</v>
      </c>
      <c r="O818" s="178">
        <f>IF($B$814="Лікар загальної практики - сімейний лікар",AVERAGE(O814:O816),IF($B$814="Лікар-педіатр",AVERAGE(O814:O816),IF($B$814="Лікар-терапевт","х",0)))</f>
        <v>0</v>
      </c>
      <c r="P818" s="178">
        <f>IF($B$814="Лікар загальної практики - сімейний лікар",AVERAGE(P814:P816),IF($B$814="Лікар-педіатр","x",IF($B$814="Лікар-терапевт",AVERAGE(P814:P816),0)))</f>
        <v>0</v>
      </c>
      <c r="Q818" s="178">
        <f>IF($B$814="Лікар загальної практики - сімейний лікар",AVERAGE(Q814:Q816),IF($B$814="Лікар-педіатр","x",IF($B$814="Лікар-терапевт",AVERAGE(Q814:Q816),0)))</f>
        <v>0</v>
      </c>
      <c r="R818" s="178">
        <f>IF($B$814="Лікар загальної практики - сімейний лікар",AVERAGE(R814:R816),IF($B$814="Лікар-педіатр","x",IF($B$814="Лікар-терапевт",AVERAGE(R814:R816),0)))</f>
        <v>0</v>
      </c>
      <c r="S818" s="179">
        <f>SUM(N818:R818)</f>
        <v>0</v>
      </c>
      <c r="T818" s="768"/>
      <c r="U818" s="178">
        <f>IF($B$814="Лікар загальної практики - сімейний лікар",AVERAGE(U814:U816),IF($B$814="Лікар-педіатр",AVERAGE(U814:U816),IF($B$814="Лікар-терапевт","х",0)))</f>
        <v>0</v>
      </c>
      <c r="V818" s="178">
        <f>IF($B$814="Лікар загальної практики - сімейний лікар",AVERAGE(V814:V816),IF($B$814="Лікар-педіатр",AVERAGE(V814:V816),IF($B$814="Лікар-терапевт","х",0)))</f>
        <v>0</v>
      </c>
      <c r="W818" s="178">
        <f>IF($B$814="Лікар загальної практики - сімейний лікар",AVERAGE(W814:W816),IF($B$814="Лікар-педіатр","x",IF($B$814="Лікар-терапевт",AVERAGE(W814:W816),0)))</f>
        <v>0</v>
      </c>
      <c r="X818" s="178">
        <f>IF($B$814="Лікар загальної практики - сімейний лікар",AVERAGE(X814:X816),IF($B$814="Лікар-педіатр","x",IF($B$814="Лікар-терапевт",AVERAGE(X814:X816),0)))</f>
        <v>0</v>
      </c>
      <c r="Y818" s="178">
        <f>IF($B$814="Лікар загальної практики - сімейний лікар",AVERAGE(Y814:Y816),IF($B$814="Лікар-педіатр","x",IF($B$814="Лікар-терапевт",AVERAGE(Y814:Y816),0)))</f>
        <v>0</v>
      </c>
      <c r="Z818" s="179">
        <f>SUM(U818:Y818)</f>
        <v>0</v>
      </c>
      <c r="AA818" s="768"/>
      <c r="AB818" s="178">
        <f>IF($B$814="Лікар загальної практики - сімейний лікар",AVERAGE(AB814:AB816),IF($B$814="Лікар-педіатр",AVERAGE(AB814:AB816),IF($B$814="Лікар-терапевт","х",0)))</f>
        <v>0</v>
      </c>
      <c r="AC818" s="178">
        <f>IF($B$814="Лікар загальної практики - сімейний лікар",AVERAGE(AC814:AC816),IF($B$814="Лікар-педіатр",AVERAGE(AC814:AC816),IF($B$814="Лікар-терапевт","х",0)))</f>
        <v>0</v>
      </c>
      <c r="AD818" s="178">
        <f>IF($B$814="Лікар загальної практики - сімейний лікар",AVERAGE(AD814:AD816),IF($B$814="Лікар-педіатр","x",IF($B$814="Лікар-терапевт",AVERAGE(AD814:AD816),0)))</f>
        <v>0</v>
      </c>
      <c r="AE818" s="178">
        <f>IF($B$814="Лікар загальної практики - сімейний лікар",AVERAGE(AE814:AE816),IF($B$814="Лікар-педіатр","x",IF($B$814="Лікар-терапевт",AVERAGE(AE814:AE816),0)))</f>
        <v>0</v>
      </c>
      <c r="AF818" s="178">
        <f>IF($B$814="Лікар загальної практики - сімейний лікар",AVERAGE(AF814:AF816),IF($B$814="Лікар-педіатр","x",IF($B$814="Лікар-терапевт",AVERAGE(AF814:AF816),0)))</f>
        <v>0</v>
      </c>
      <c r="AG818" s="179">
        <f>SUM(AB818:AF818)</f>
        <v>0</v>
      </c>
      <c r="AH818" s="769"/>
      <c r="AI818" s="174"/>
      <c r="AJ818" s="771"/>
      <c r="AK818" s="774"/>
      <c r="AL818" s="774"/>
      <c r="AM818" s="762"/>
      <c r="AN818" s="780"/>
      <c r="AO818" s="780"/>
      <c r="AP818" s="780"/>
      <c r="AQ818" s="780"/>
      <c r="AR818" s="783"/>
    </row>
    <row r="819" spans="1:44" s="52" customFormat="1" ht="40.5" hidden="1" x14ac:dyDescent="0.25">
      <c r="A819" s="170"/>
      <c r="B819" s="763"/>
      <c r="C819" s="764"/>
      <c r="D819" s="765"/>
      <c r="E819" s="765"/>
      <c r="F819" s="210" t="str">
        <f>IF(B814="Лікар-педіатр",Законод!$C$17,IF(B814="Лікар загальної практики - сімейний лікар",Законод!$C$21,IF(B814="Лікар-терапевт",Законод!$C$25,"х")))</f>
        <v>х</v>
      </c>
      <c r="G819" s="181">
        <f>IF($B$814="Лікар загальної практики - сімейний лікар",IF(L818&lt;=Законод!$C$22,G818,Законод!$C$22*'01_Доходи'!G817),IF($B$814="Лікар-педіатр",IF(L818&lt;=Законод!$C$18,G818,Законод!$C$18*'01_Доходи'!G817),IF($B$814="Лікар-терапевт","x",0)))</f>
        <v>0</v>
      </c>
      <c r="H819" s="181">
        <f>IF($B$814="Лікар загальної практики - сімейний лікар",IF(L818&lt;=Законод!$C$22,H818,Законод!$C$22*'01_Доходи'!H817),IF($B$814="Лікар-педіатр",IF(L818&lt;=Законод!$C$18,H818,Законод!$C$18*'01_Доходи'!H817),IF($B$814="Лікар-терапевт","x",0)))</f>
        <v>0</v>
      </c>
      <c r="I819" s="181">
        <f>IF($B$814="Лікар загальної практики - сімейний лікар",IF(L818&lt;=Законод!$C$22,I818,Законод!$C$22*'01_Доходи'!I817),IF($B$814="Лікар-педіатр","x",IF($B$814="Лікар-терапевт",IF(L818&lt;=Законод!$C$26,I818,Законод!$C$26*'01_Доходи'!I817),0)))</f>
        <v>0</v>
      </c>
      <c r="J819" s="181">
        <f>IF($B$814="Лікар загальної практики - сімейний лікар",IF(L818&lt;=Законод!$C$22,J818,Законод!$C$22*'01_Доходи'!J817),IF($B$814="Лікар-педіатр","x",IF($B$814="Лікар-терапевт",IF(L818&lt;=Законод!$C$26,J818,Законод!$C$26*'01_Доходи'!J817),0)))</f>
        <v>0</v>
      </c>
      <c r="K819" s="181">
        <f>IF($B$814="Лікар загальної практики - сімейний лікар",IF(L818&lt;=Законод!$C$22,K818,Законод!$C$22*'01_Доходи'!K817),IF($B$814="Лікар-педіатр","x",IF($B$814="Лікар-терапевт",IF(L818&lt;=Законод!$C$26,K818,Законод!$C$26*'01_Доходи'!K817),0)))</f>
        <v>0</v>
      </c>
      <c r="L819" s="182">
        <f>SUM(G819:K819)</f>
        <v>0</v>
      </c>
      <c r="M819" s="767"/>
      <c r="N819" s="181">
        <f>IF($B$814="Лікар загальної практики - сімейний лікар",IF(S818&lt;=Законод!$C$22,N818,Законод!$C$22*'01_Доходи'!N817),IF($B$814="Лікар-педіатр",IF(S818&lt;=Законод!$C$18,N818,Законод!$C$18*'01_Доходи'!N817),IF($B$814="Лікар-терапевт","x",0)))</f>
        <v>0</v>
      </c>
      <c r="O819" s="181">
        <f>IF($B$814="Лікар загальної практики - сімейний лікар",IF(S818&lt;=Законод!$C$22,O818,Законод!$C$22*'01_Доходи'!O817),IF($B$814="Лікар-педіатр",IF(S818&lt;=Законод!$C$18,O818,Законод!$C$18*'01_Доходи'!O817),IF($B$814="Лікар-терапевт","x",0)))</f>
        <v>0</v>
      </c>
      <c r="P819" s="181">
        <f>IF($B$814="Лікар загальної практики - сімейний лікар",IF(S818&lt;=Законод!$C$22,P818,Законод!$C$22*'01_Доходи'!P817),IF($B$814="Лікар-педіатр","x",IF($B$814="Лікар-терапевт",IF(S818&lt;=Законод!$C$26,P818,Законод!$C$26*'01_Доходи'!P817),0)))</f>
        <v>0</v>
      </c>
      <c r="Q819" s="181">
        <f>IF($B$814="Лікар загальної практики - сімейний лікар",IF(S818&lt;=Законод!$C$22,Q818,Законод!$C$22*'01_Доходи'!Q817),IF($B$814="Лікар-педіатр","x",IF($B$814="Лікар-терапевт",IF(S818&lt;=Законод!$C$26,Q818,Законод!$C$26*'01_Доходи'!Q817),0)))</f>
        <v>0</v>
      </c>
      <c r="R819" s="181">
        <f>IF($B$814="Лікар загальної практики - сімейний лікар",IF(S818&lt;=Законод!$C$22,R818,Законод!$C$22*'01_Доходи'!R817),IF($B$814="Лікар-педіатр","x",IF($B$814="Лікар-терапевт",IF(S818&lt;=Законод!$C$26,R818,Законод!$C$26*'01_Доходи'!R817),0)))</f>
        <v>0</v>
      </c>
      <c r="S819" s="182">
        <f>SUM(N819:R819)</f>
        <v>0</v>
      </c>
      <c r="T819" s="767"/>
      <c r="U819" s="181">
        <f>IF($B$814="Лікар загальної практики - сімейний лікар",IF(Z818&lt;=Законод!$C$22,U818,Законод!$C$22*'01_Доходи'!U817),IF($B$814="Лікар-педіатр",IF(Z818&lt;=Законод!$C$18,U818,Законод!$C$18*'01_Доходи'!U817),IF($B$814="Лікар-терапевт","x",0)))</f>
        <v>0</v>
      </c>
      <c r="V819" s="181">
        <f>IF($B$814="Лікар загальної практики - сімейний лікар",IF(Z818&lt;=Законод!$C$22,V818,Законод!$C$22*'01_Доходи'!V817),IF($B$814="Лікар-педіатр",IF(Z818&lt;=Законод!$C$18,V818,Законод!$C$18*'01_Доходи'!V817),IF($B$814="Лікар-терапевт","x",0)))</f>
        <v>0</v>
      </c>
      <c r="W819" s="181">
        <f>IF($B$814="Лікар загальної практики - сімейний лікар",IF(Z818&lt;=Законод!$C$22,W818,Законод!$C$22*'01_Доходи'!W817),IF($B$814="Лікар-педіатр","x",IF($B$814="Лікар-терапевт",IF(Z818&lt;=Законод!$C$26,W818,Законод!$C$26*'01_Доходи'!W817),0)))</f>
        <v>0</v>
      </c>
      <c r="X819" s="181">
        <f>IF($B$814="Лікар загальної практики - сімейний лікар",IF(Z818&lt;=Законод!$C$22,X818,Законод!$C$22*'01_Доходи'!X817),IF($B$814="Лікар-педіатр","x",IF($B$814="Лікар-терапевт",IF(Z818&lt;=Законод!$C$26,X818,Законод!$C$26*'01_Доходи'!X817),0)))</f>
        <v>0</v>
      </c>
      <c r="Y819" s="181">
        <f>IF($B$814="Лікар загальної практики - сімейний лікар",IF(Z818&lt;=Законод!$C$22,Y818,Законод!$C$22*'01_Доходи'!Y817),IF($B$814="Лікар-педіатр","x",IF($B$814="Лікар-терапевт",IF(Z818&lt;=Законод!$C$26,Y818,Законод!$C$26*'01_Доходи'!Y817),0)))</f>
        <v>0</v>
      </c>
      <c r="Z819" s="182">
        <f>SUM(U819:Y819)</f>
        <v>0</v>
      </c>
      <c r="AA819" s="767"/>
      <c r="AB819" s="181">
        <f>IF($B$814="Лікар загальної практики - сімейний лікар",IF(AG818&lt;=Законод!$C$22,AB818,Законод!$C$22*'01_Доходи'!AB817),IF($B$814="Лікар-педіатр",IF(AG818&lt;=Законод!$C$18,AB818,Законод!$C$18*'01_Доходи'!AB817),IF($B$814="Лікар-терапевт","x",0)))</f>
        <v>0</v>
      </c>
      <c r="AC819" s="181">
        <f>IF($B$814="Лікар загальної практики - сімейний лікар",IF(AG818&lt;=Законод!$C$22,AC818,Законод!$C$22*'01_Доходи'!AC817),IF($B$814="Лікар-педіатр",IF(AG818&lt;=Законод!$C$18,AC818,Законод!$C$18*'01_Доходи'!AC817),IF($B$814="Лікар-терапевт","x",0)))</f>
        <v>0</v>
      </c>
      <c r="AD819" s="181">
        <f>IF($B$814="Лікар загальної практики - сімейний лікар",IF(AG818&lt;=Законод!$C$22,AD818,Законод!$C$22*'01_Доходи'!AD817),IF($B$814="Лікар-педіатр","x",IF($B$814="Лікар-терапевт",IF(AG818&lt;=Законод!$C$26,AD818,Законод!$C$26*'01_Доходи'!AD817),0)))</f>
        <v>0</v>
      </c>
      <c r="AE819" s="181">
        <f>IF($B$814="Лікар загальної практики - сімейний лікар",IF(AG818&lt;=Законод!$C$22,AE818,Законод!$C$22*'01_Доходи'!AE817),IF($B$814="Лікар-педіатр","x",IF($B$814="Лікар-терапевт",IF(AG818&lt;=Законод!$C$26,AE818,Законод!$C$26*'01_Доходи'!AE817),0)))</f>
        <v>0</v>
      </c>
      <c r="AF819" s="181">
        <f>IF($B$814="Лікар загальної практики - сімейний лікар",IF(AG818&lt;=Законод!$C$22,AF818,Законод!$C$22*'01_Доходи'!AF817),IF($B$814="Лікар-педіатр","x",IF($B$814="Лікар-терапевт",IF(AG818&lt;=Законод!$C$26,AF818,Законод!$C$26*'01_Доходи'!AF817),0)))</f>
        <v>0</v>
      </c>
      <c r="AG819" s="182">
        <f>SUM(AB819:AF819)</f>
        <v>0</v>
      </c>
      <c r="AH819" s="767"/>
      <c r="AI819" s="174"/>
      <c r="AJ819" s="771"/>
      <c r="AK819" s="774"/>
      <c r="AL819" s="774"/>
      <c r="AM819" s="318" t="s">
        <v>186</v>
      </c>
      <c r="AN819" s="183">
        <f>IF(B814="Лікар загальної практики - сімейний лікар",G819*Законод!$C$11+'01_Доходи'!H819*Законод!$D$11+'01_Доходи'!I819*Законод!$E$11+'01_Доходи'!J819*Законод!$F$11+'01_Доходи'!K819*Законод!$G$11,IF(B814="Лікар-педіатр",G819*Законод!$C$11+'01_Доходи'!H819*Законод!$D$11,IF(B814="Лікар-терапевт",'01_Доходи'!I819*Законод!$E$11+'01_Доходи'!J819*Законод!$F$11+'01_Доходи'!K819*Законод!$G$11,0)))</f>
        <v>0</v>
      </c>
      <c r="AO819" s="183">
        <f>IF(B814="Лікар загальної практики - сімейний лікар",N819*Законод!$C$11+'01_Доходи'!O819*Законод!$D$11+'01_Доходи'!P819*Законод!$E$11+'01_Доходи'!Q819*Законод!$F$11+'01_Доходи'!R819*Законод!$G$11,IF(B814="Лікар-педіатр",N819*Законод!$C$11+'01_Доходи'!O819*Законод!$D$11,IF(B814="Лікар-терапевт",'01_Доходи'!P819*Законод!$E$11+'01_Доходи'!Q819*Законод!$F$11+'01_Доходи'!R819*Законод!$G$11,0)))</f>
        <v>0</v>
      </c>
      <c r="AP819" s="183">
        <f>IF(B814="Лікар загальної практики - сімейний лікар",U819*Законод!$C$11+'01_Доходи'!V819*Законод!$D$11+'01_Доходи'!W819*Законод!$E$11+'01_Доходи'!X819*Законод!$F$11+'01_Доходи'!Y819*Законод!$G$11,IF(B814="Лікар-педіатр",U819*Законод!$C$11+'01_Доходи'!V819*Законод!$D$11,IF(B814="Лікар-терапевт",'01_Доходи'!W819*Законод!$E$11+'01_Доходи'!X819*Законод!$F$11+'01_Доходи'!Y819*Законод!$G$11,0)))</f>
        <v>0</v>
      </c>
      <c r="AQ819" s="183">
        <f>IF(B814="Лікар загальної практики - сімейний лікар",AB819*Законод!$C$11+'01_Доходи'!AC819*Законод!$D$11+'01_Доходи'!AD819*Законод!$E$11+'01_Доходи'!AE819*Законод!$F$11+'01_Доходи'!AF819*Законод!$G$11,IF(B814="Лікар-педіатр",AB819*Законод!$C$11+'01_Доходи'!AC819*Законод!$D$11,IF(B814="Лікар-терапевт",'01_Доходи'!AD819*Законод!$E$11+'01_Доходи'!AE819*Законод!$F$11+'01_Доходи'!AF819*Законод!$G$11,0)))</f>
        <v>0</v>
      </c>
      <c r="AR819" s="184">
        <f>SUM(AN819:AQ819)</f>
        <v>0</v>
      </c>
    </row>
    <row r="820" spans="1:44" s="52" customFormat="1" ht="31.9" hidden="1" customHeight="1" x14ac:dyDescent="0.25">
      <c r="A820" s="170"/>
      <c r="B820" s="763"/>
      <c r="C820" s="764"/>
      <c r="D820" s="765"/>
      <c r="E820" s="765"/>
      <c r="F820" s="211" t="str">
        <f>IF(B814="Лікар-педіатр",Законод!$E$17,IF(B814="Лікар загальної практики - сімейний лікар",Законод!$E$21,IF(B814="Лікар-терапевт",Законод!$E$25,"х")))</f>
        <v>х</v>
      </c>
      <c r="G820" s="776" t="s">
        <v>158</v>
      </c>
      <c r="H820" s="776"/>
      <c r="I820" s="776"/>
      <c r="J820" s="776"/>
      <c r="K820" s="776"/>
      <c r="L820" s="169">
        <f>IF($B$814="Лікар загальної практики - сімейний лікар",IF(L818&lt;Законод!$C$22,0,(IF(AND(L818&gt;=Законод!$E$22,L818&lt;=Законод!$E$23),L818-Законод!$C$22,IF('01_Доходи'!L818&gt;=Законод!$F$22,Законод!$E$24,0)))),IF($B$814="Лікар-педіатр",IF(L818&lt;Законод!$C$18,0,(IF(AND(L818&gt;=Законод!$E$18,L818&lt;=Законод!$E$19),L818-Законод!$C$18,IF('01_Доходи'!L818&gt;=Законод!$F$18,Законод!$E$20,0)))),IF($B$814="Лікар-терапевт",IF(L818&lt;Законод!$C$26,0,(IF(AND(L818&gt;=Законод!$E$26,L818&lt;=Законод!$E$27),L818-Законод!$C$26,IF('01_Доходи'!L818&gt;=Законод!$F$26,Законод!$E$28,0)))),0)))</f>
        <v>0</v>
      </c>
      <c r="M820" s="767"/>
      <c r="N820" s="776" t="s">
        <v>158</v>
      </c>
      <c r="O820" s="776"/>
      <c r="P820" s="776"/>
      <c r="Q820" s="776"/>
      <c r="R820" s="776"/>
      <c r="S820" s="169">
        <f>IF($B$814="Лікар загальної практики - сімейний лікар",IF(S818&lt;Законод!$C$22,0,(IF(AND(S818&gt;=Законод!$E$22,S818&lt;=Законод!$E$23),S818-Законод!$C$22,IF('01_Доходи'!S818&gt;=Законод!$F$22,Законод!$E$24,0)))),IF($B$814="Лікар-педіатр",IF(S818&lt;Законод!$C$18,0,(IF(AND(S818&gt;=Законод!$E$18,S818&lt;=Законод!$E$19),S818-Законод!$C$18,IF('01_Доходи'!S818&gt;=Законод!$F$18,Законод!$E$20,0)))),IF($B$814="Лікар-терапевт",IF(S818&lt;Законод!$C$26,0,(IF(AND(S818&gt;=Законод!$E$26,S818&lt;=Законод!$E$27),S818-Законод!$C$26,IF('01_Доходи'!S818&gt;=Законод!$F$26,Законод!$E$28,0)))),0)))</f>
        <v>0</v>
      </c>
      <c r="T820" s="767"/>
      <c r="U820" s="776" t="s">
        <v>158</v>
      </c>
      <c r="V820" s="776"/>
      <c r="W820" s="776"/>
      <c r="X820" s="776"/>
      <c r="Y820" s="776"/>
      <c r="Z820" s="169">
        <f>IF($B$814="Лікар загальної практики - сімейний лікар",IF(Z818&lt;Законод!$C$22,0,(IF(AND(Z818&gt;=Законод!$E$22,Z818&lt;=Законод!$E$23),Z818-Законод!$C$22,IF('01_Доходи'!Z818&gt;=Законод!$F$22,Законод!$E$24,0)))),IF($B$814="Лікар-педіатр",IF(Z818&lt;Законод!$C$18,0,(IF(AND(Z818&gt;=Законод!$E$18,Z818&lt;=Законод!$E$19),Z818-Законод!$C$18,IF('01_Доходи'!Z818&gt;=Законод!$F$18,Законод!$E$20,0)))),IF($B$814="Лікар-терапевт",IF(Z818&lt;Законод!$C$26,0,(IF(AND(Z818&gt;=Законод!$E$26,Z818&lt;=Законод!$E$27),Z818-Законод!$C$26,IF('01_Доходи'!Z818&gt;=Законод!$F$26,Законод!$E$28,0)))),0)))</f>
        <v>0</v>
      </c>
      <c r="AA820" s="767"/>
      <c r="AB820" s="776" t="s">
        <v>158</v>
      </c>
      <c r="AC820" s="776"/>
      <c r="AD820" s="776"/>
      <c r="AE820" s="776"/>
      <c r="AF820" s="776"/>
      <c r="AG820" s="169">
        <f>IF($B$814="Лікар загальної практики - сімейний лікар",IF(AG818&lt;Законод!$C$22,0,(IF(AND(AG818&gt;=Законод!$E$22,AG818&lt;=Законод!$E$23),AG818-Законод!$C$22,IF('01_Доходи'!AG818&gt;=Законод!$F$22,Законод!$E$24,0)))),IF($B$814="Лікар-педіатр",IF(AG818&lt;Законод!$C$18,0,(IF(AND(AG818&gt;=Законод!$E$18,AG818&lt;=Законод!$E$19),AG818-Законод!$C$18,IF('01_Доходи'!AG818&gt;=Законод!$F$18,Законод!$E$20,0)))),IF($B$814="Лікар-терапевт",IF(AG818&lt;Законод!$C$26,0,(IF(AND(AG818&gt;=Законод!$E$26,AG818&lt;=Законод!$E$27),AG818-Законод!$C$26,IF('01_Доходи'!AG818&gt;=Законод!$F$26,Законод!$E$28,0)))),0)))</f>
        <v>0</v>
      </c>
      <c r="AH820" s="767"/>
      <c r="AI820" s="174"/>
      <c r="AJ820" s="771"/>
      <c r="AK820" s="774"/>
      <c r="AL820" s="774"/>
      <c r="AM820" s="757" t="s">
        <v>187</v>
      </c>
      <c r="AN820" s="183">
        <f>IF(B814="Лікар загальної практики - сімейний лікар",L820*Законод!$C$9/4*Законод!$E$16,IF(B814="Лікар-педіатр",L820*Законод!$C$9/4*Законод!$E$16,IF(B814="Лікар-терапевт",L820*Законод!$C$9/4*Законод!$E$16,0)))</f>
        <v>0</v>
      </c>
      <c r="AO820" s="183">
        <f>IF(B814="Лікар загальної практики - сімейний лікар",S820*Законод!$C$9/4*Законод!$E$16,IF(B814="Лікар-педіатр",S820*Законод!$C$9/4*Законод!$E$16,IF(B814="Лікар-терапевт",S820*Законод!$C$9/4*Законод!$E$16,0)))</f>
        <v>0</v>
      </c>
      <c r="AP820" s="183">
        <f>IF(B814="Лікар загальної практики - сімейний лікар",Z820*Законод!$C$9/4*Законод!$E$16,IF(B814="Лікар-педіатр",Z820*Законод!$C$9/4*Законод!$E$16,IF(B814="Лікар-терапевт",Z820*Законод!$C$9/4*Законод!$E$16,0)))</f>
        <v>0</v>
      </c>
      <c r="AQ820" s="183">
        <f>IF(B814="Лікар загальної практики - сімейний лікар",AG820*Законод!$C$9/4*Законод!$E$16,IF(B814="Лікар-педіатр",AG820*Законод!$C$9/4*Законод!$E$16,IF(B814="Лікар-терапевт",AG820*Законод!$C$9/4*Законод!$E$16,0)))</f>
        <v>0</v>
      </c>
      <c r="AR820" s="184">
        <f>SUM(AN820:AQ820)</f>
        <v>0</v>
      </c>
    </row>
    <row r="821" spans="1:44" s="52" customFormat="1" ht="31.9" hidden="1" customHeight="1" x14ac:dyDescent="0.25">
      <c r="A821" s="170"/>
      <c r="B821" s="763"/>
      <c r="C821" s="764"/>
      <c r="D821" s="765"/>
      <c r="E821" s="765"/>
      <c r="F821" s="211" t="str">
        <f>IF(B814="Лікар-педіатр",Законод!$F$17,IF(B814="Лікар загальної практики - сімейний лікар",Законод!$F$21,IF(B814="Лікар-терапевт",Законод!$F$25,"х")))</f>
        <v>х</v>
      </c>
      <c r="G821" s="776" t="s">
        <v>158</v>
      </c>
      <c r="H821" s="776"/>
      <c r="I821" s="776"/>
      <c r="J821" s="776"/>
      <c r="K821" s="776"/>
      <c r="L821" s="169">
        <f>IF($B$814="Лікар загальної практики - сімейний лікар",IF(L818&lt;Законод!$C$22,0,(IF(AND(L818&gt;=Законод!$F$22,L818&lt;=Законод!$F$23),L818-Законод!$E$23,IF('01_Доходи'!L818&gt;=Законод!$G$22,Законод!$F$24,0)))),IF($B$814="Лікар-педіатр",IF(L818&lt;Законод!$C$18,0,(IF(AND(L818&gt;=Законод!$F$18,L818&lt;=Законод!$F$19),L818-Законод!$E$19,IF('01_Доходи'!L818&gt;=Законод!$G$18,Законод!$F$20,0)))),IF($B$814="Лікар-терапевт",IF(L818&lt;Законод!$C$26,0,(IF(AND(L818&gt;=Законод!$F$26,L818&lt;=Законод!$F$27),L818-Законод!$E$27,IF('01_Доходи'!L818&gt;=Законод!$G$26,Законод!$F$28,0)))),0)))</f>
        <v>0</v>
      </c>
      <c r="M821" s="767"/>
      <c r="N821" s="776" t="s">
        <v>158</v>
      </c>
      <c r="O821" s="776"/>
      <c r="P821" s="776"/>
      <c r="Q821" s="776"/>
      <c r="R821" s="776"/>
      <c r="S821" s="169">
        <f>IF($B$814="Лікар загальної практики - сімейний лікар",IF(S818&lt;Законод!$C$22,0,(IF(AND(S818&gt;=Законод!$F$22,S818&lt;=Законод!$F$23),S818-Законод!$E$23,IF('01_Доходи'!S818&gt;=Законод!$G$22,Законод!$F$24,0)))),IF($B$814="Лікар-педіатр",IF(S818&lt;Законод!$C$18,0,(IF(AND(S818&gt;=Законод!$F$18,S818&lt;=Законод!$F$19),S818-Законод!$E$19,IF('01_Доходи'!S818&gt;=Законод!$G$18,Законод!$F$20,0)))),IF($B$814="Лікар-терапевт",IF(S818&lt;Законод!$C$26,0,(IF(AND(S818&gt;=Законод!$F$26,S818&lt;=Законод!$F$27),S818-Законод!$E$27,IF('01_Доходи'!S818&gt;=Законод!$G$26,Законод!$F$28,0)))),0)))</f>
        <v>0</v>
      </c>
      <c r="T821" s="767"/>
      <c r="U821" s="776" t="s">
        <v>158</v>
      </c>
      <c r="V821" s="776"/>
      <c r="W821" s="776"/>
      <c r="X821" s="776"/>
      <c r="Y821" s="776"/>
      <c r="Z821" s="169">
        <f>IF($B$814="Лікар загальної практики - сімейний лікар",IF(Z818&lt;Законод!$C$22,0,(IF(AND(Z818&gt;=Законод!$F$22,Z818&lt;=Законод!$F$23),Z818-Законод!$E$23,IF('01_Доходи'!Z818&gt;=Законод!$G$22,Законод!$F$24,0)))),IF($B$814="Лікар-педіатр",IF(Z818&lt;Законод!$C$18,0,(IF(AND(Z818&gt;=Законод!$F$18,Z818&lt;=Законод!$F$19),Z818-Законод!$E$19,IF('01_Доходи'!Z818&gt;=Законод!$G$18,Законод!$F$20,0)))),IF($B$814="Лікар-терапевт",IF(Z818&lt;Законод!$C$26,0,(IF(AND(Z818&gt;=Законод!$F$26,Z818&lt;=Законод!$F$27),Z818-Законод!$E$27,IF('01_Доходи'!Z818&gt;=Законод!$G$26,Законод!$F$28,0)))),0)))</f>
        <v>0</v>
      </c>
      <c r="AA821" s="767"/>
      <c r="AB821" s="776" t="s">
        <v>158</v>
      </c>
      <c r="AC821" s="776"/>
      <c r="AD821" s="776"/>
      <c r="AE821" s="776"/>
      <c r="AF821" s="776"/>
      <c r="AG821" s="169">
        <f>IF($B$814="Лікар загальної практики - сімейний лікар",IF(AG818&lt;Законод!$C$22,0,(IF(AND(AG818&gt;=Законод!$F$22,AG818&lt;=Законод!$F$23),AG818-Законод!$E$23,IF('01_Доходи'!AG818&gt;=Законод!$G$22,Законод!$F$24,0)))),IF($B$814="Лікар-педіатр",IF(AG818&lt;Законод!$C$18,0,(IF(AND(AG818&gt;=Законод!$F$18,AG818&lt;=Законод!$F$19),AG818-Законод!$E$19,IF('01_Доходи'!AG818&gt;=Законод!$G$18,Законод!$F$20,0)))),IF($B$814="Лікар-терапевт",IF(AG818&lt;Законод!$C$26,0,(IF(AND(AG818&gt;=Законод!$F$26,AG818&lt;=Законод!$F$27),AG818-Законод!$E$27,IF('01_Доходи'!AG818&gt;=Законод!$G$26,Законод!$F$28,0)))),0)))</f>
        <v>0</v>
      </c>
      <c r="AH821" s="767"/>
      <c r="AI821" s="174"/>
      <c r="AJ821" s="771"/>
      <c r="AK821" s="774"/>
      <c r="AL821" s="774"/>
      <c r="AM821" s="758"/>
      <c r="AN821" s="183">
        <f>IF(B814="Лікар загальної практики - сімейний лікар",L821*Законод!$C$9/4*Законод!$F$16,IF(B814="Лікар-педіатр",L821*Законод!$C$9/4*Законод!$F$16,IF(B814="Лікар-терапевт",L821*Законод!$C$9/4*Законод!$F$16,0)))</f>
        <v>0</v>
      </c>
      <c r="AO821" s="183">
        <f>IF(B814="Лікар загальної практики - сімейний лікар",S821*Законод!$C$9/4*Законод!$F$16,IF(B814="Лікар-педіатр",S821*Законод!$C$9/4*Законод!$F$16,IF(B814="Лікар-терапевт",S821*Законод!$C$9/4*Законод!$F$16,0)))</f>
        <v>0</v>
      </c>
      <c r="AP821" s="183">
        <f>IF(B814="Лікар загальної практики - сімейний лікар",Z821*Законод!$C$9/4*Законод!$F$16,IF(B814="Лікар-педіатр",Z821*Законод!$C$9/4*Законод!$F$16,IF(B814="Лікар-терапевт",Z821*Законод!$C$9/4*Законод!$F$16,0)))</f>
        <v>0</v>
      </c>
      <c r="AQ821" s="183">
        <f>IF(B814="Лікар загальної практики - сімейний лікар",AG821*Законод!$C$9/4*Законод!$F$16,IF(B814="Лікар-педіатр",AG821*Законод!$C$9/4*Законод!$F$16,IF(B814="Лікар-терапевт",AG821*Законод!$C$9/4*Законод!$F$16,0)))</f>
        <v>0</v>
      </c>
      <c r="AR821" s="184">
        <f>SUM(AN821:AQ821)</f>
        <v>0</v>
      </c>
    </row>
    <row r="822" spans="1:44" s="52" customFormat="1" ht="31.9" hidden="1" customHeight="1" x14ac:dyDescent="0.25">
      <c r="A822" s="170"/>
      <c r="B822" s="763"/>
      <c r="C822" s="764"/>
      <c r="D822" s="765"/>
      <c r="E822" s="765"/>
      <c r="F822" s="211" t="str">
        <f>IF(B814="Лікар-педіатр",Законод!$G$17,IF(B814="Лікар загальної практики - сімейний лікар",Законод!$G$21,IF(B814="Лікар-терапевт",Законод!$G$25,"х")))</f>
        <v>х</v>
      </c>
      <c r="G822" s="776" t="s">
        <v>158</v>
      </c>
      <c r="H822" s="776"/>
      <c r="I822" s="776"/>
      <c r="J822" s="776"/>
      <c r="K822" s="776"/>
      <c r="L822" s="169">
        <f>IF($B$814="Лікар загальної практики - сімейний лікар",IF(L818&lt;Законод!$C$22,0,(IF(AND(L818&gt;=Законод!$G$22,L818&lt;=Законод!$G$23),L818-Законод!$F$23,IF('01_Доходи'!L818&gt;=Законод!$H$22,Законод!$G$24,0)))),IF($B$814="Лікар-педіатр",IF(L818&lt;Законод!$C$18,0,(IF(AND(L818&gt;=Законод!$G$18,L818&lt;=Законод!$G$19),L818-Законод!$F$19,IF('01_Доходи'!L818&gt;=Законод!$H$18,Законод!$G$20,0)))),IF($B$814="Лікар-терапевт",IF(L818&lt;Законод!$C$26,0,(IF(AND(L818&gt;=Законод!$G$26,L818&lt;=Законод!$G$27),L818-Законод!$F$27,IF('01_Доходи'!L818&gt;=Законод!$H$26,Законод!$G$28,0)))),0)))</f>
        <v>0</v>
      </c>
      <c r="M822" s="767"/>
      <c r="N822" s="776" t="s">
        <v>158</v>
      </c>
      <c r="O822" s="776"/>
      <c r="P822" s="776"/>
      <c r="Q822" s="776"/>
      <c r="R822" s="776"/>
      <c r="S822" s="169">
        <f>IF($B$814="Лікар загальної практики - сімейний лікар",IF(S818&lt;Законод!$C$22,0,(IF(AND(S818&gt;=Законод!$G$22,S818&lt;=Законод!$G$23),S818-Законод!$F$23,IF('01_Доходи'!S818&gt;=Законод!$H$22,Законод!$G$24,0)))),IF($B$814="Лікар-педіатр",IF(S818&lt;Законод!$C$18,0,(IF(AND(S818&gt;=Законод!$G$18,S818&lt;=Законод!$G$19),S818-Законод!$F$19,IF('01_Доходи'!S818&gt;=Законод!$H$18,Законод!$G$20,0)))),IF($B$814="Лікар-терапевт",IF(S818&lt;Законод!$C$26,0,(IF(AND(S818&gt;=Законод!$G$26,S818&lt;=Законод!$G$27),S818-Законод!$F$27,IF('01_Доходи'!S818&gt;=Законод!$H$26,Законод!$G$28,0)))),0)))</f>
        <v>0</v>
      </c>
      <c r="T822" s="767"/>
      <c r="U822" s="776" t="s">
        <v>158</v>
      </c>
      <c r="V822" s="776"/>
      <c r="W822" s="776"/>
      <c r="X822" s="776"/>
      <c r="Y822" s="776"/>
      <c r="Z822" s="169">
        <f>IF($B$814="Лікар загальної практики - сімейний лікар",IF(Z818&lt;Законод!$C$22,0,(IF(AND(Z818&gt;=Законод!$G$22,Z818&lt;=Законод!$G$23),Z818-Законод!$F$23,IF('01_Доходи'!Z818&gt;=Законод!$H$22,Законод!$G$24,0)))),IF($B$814="Лікар-педіатр",IF(Z818&lt;Законод!$C$18,0,(IF(AND(Z818&gt;=Законод!$G$18,Z818&lt;=Законод!$G$19),Z818-Законод!$F$19,IF('01_Доходи'!Z818&gt;=Законод!$H$18,Законод!$G$20,0)))),IF($B$814="Лікар-терапевт",IF(Z818&lt;Законод!$C$26,0,(IF(AND(Z818&gt;=Законод!$G$26,Z818&lt;=Законод!$G$27),Z818-Законод!$F$27,IF('01_Доходи'!Z818&gt;=Законод!$H$26,Законод!$G$28,0)))),0)))</f>
        <v>0</v>
      </c>
      <c r="AA822" s="767"/>
      <c r="AB822" s="776" t="s">
        <v>158</v>
      </c>
      <c r="AC822" s="776"/>
      <c r="AD822" s="776"/>
      <c r="AE822" s="776"/>
      <c r="AF822" s="776"/>
      <c r="AG822" s="169">
        <f>IF($B$814="Лікар загальної практики - сімейний лікар",IF(AG818&lt;Законод!$C$22,0,(IF(AND(AG818&gt;=Законод!$G$22,AG818&lt;=Законод!$G$23),AG818-Законод!$F$23,IF('01_Доходи'!AG818&gt;=Законод!$H$22,Законод!$G$24,0)))),IF($B$814="Лікар-педіатр",IF(AG818&lt;Законод!$C$18,0,(IF(AND(AG818&gt;=Законод!$G$18,AG818&lt;=Законод!$G$19),AG818-Законод!$F$19,IF('01_Доходи'!AG818&gt;=Законод!$H$18,Законод!$G$20,0)))),IF($B$814="Лікар-терапевт",IF(AG818&lt;Законод!$C$26,0,(IF(AND(AG818&gt;=Законод!$G$26,AG818&lt;=Законод!$G$27),AG818-Законод!$F$27,IF('01_Доходи'!AG818&gt;=Законод!$H$26,Законод!$G$28,0)))),0)))</f>
        <v>0</v>
      </c>
      <c r="AH822" s="767"/>
      <c r="AI822" s="174"/>
      <c r="AJ822" s="771"/>
      <c r="AK822" s="774"/>
      <c r="AL822" s="774"/>
      <c r="AM822" s="758"/>
      <c r="AN822" s="183">
        <f>IF(B814="Лікар загальної практики - сімейний лікар",L822*Законод!$C$9/4*Законод!$G$16,IF(B814="Лікар-педіатр",L822*Законод!$C$9/4*Законод!$G$16,IF(B814="Лікар-терапевт",L822*Законод!$C$9/4*Законод!$G$16,0)))</f>
        <v>0</v>
      </c>
      <c r="AO822" s="183">
        <f>IF(B814="Лікар загальної практики - сімейний лікар",S822*Законод!$C$9/4*Законод!$G$16,IF(B814="Лікар-педіатр",S822*Законод!$C$9/4*Законод!$G$16,IF(B814="Лікар-терапевт",S822*Законод!$C$9/4*Законод!$G$16,0)))</f>
        <v>0</v>
      </c>
      <c r="AP822" s="183">
        <f>IF(B814="Лікар загальної практики - сімейний лікар",Z822*Законод!$C$9/4*Законод!$G$16,IF(B814="Лікар-педіатр",Z822*Законод!$C$9/4*Законод!$G$16,IF(B814="Лікар-терапевт",Z822*Законод!$C$9/4*Законод!$G$16,0)))</f>
        <v>0</v>
      </c>
      <c r="AQ822" s="183">
        <f>IF(B814="Лікар загальної практики - сімейний лікар",AG822*Законод!$C$9/4*Законод!$G$16,IF(B814="Лікар-педіатр",AG822*Законод!$C$9/4*Законод!$G$16,IF(B814="Лікар-терапевт",AG822*Законод!$C$9/4*Законод!$G$16,0)))</f>
        <v>0</v>
      </c>
      <c r="AR822" s="184">
        <f t="shared" ref="AR822" si="148">SUM(AN822:AQ822)</f>
        <v>0</v>
      </c>
    </row>
    <row r="823" spans="1:44" s="52" customFormat="1" ht="31.9" hidden="1" customHeight="1" x14ac:dyDescent="0.25">
      <c r="A823" s="170"/>
      <c r="B823" s="763"/>
      <c r="C823" s="764"/>
      <c r="D823" s="765"/>
      <c r="E823" s="765"/>
      <c r="F823" s="211" t="str">
        <f>IF(B814="Лікар-педіатр",Законод!$H$17,IF(B814="Лікар загальної практики - сімейний лікар",Законод!$H$21,IF(B814="Лікар-терапевт",Законод!$H$25,"х")))</f>
        <v>х</v>
      </c>
      <c r="G823" s="776" t="s">
        <v>158</v>
      </c>
      <c r="H823" s="776"/>
      <c r="I823" s="776"/>
      <c r="J823" s="776"/>
      <c r="K823" s="776"/>
      <c r="L823" s="169">
        <f>IF($B$814="Лікар загальної практики - сімейний лікар",IF(L818&lt;Законод!$C$22,0,(IF(AND(L818&gt;=Законод!$H$22,L818&lt;=Законод!$H$23),L818-Законод!$G$23,IF('01_Доходи'!L818&gt;=Законод!$I$22,Законод!$H$24,0)))),IF($B$814="Лікар-педіатр",IF(L818&lt;Законод!$C$18,0,(IF(AND(L818&gt;=Законод!$H$18,L818&lt;=Законод!$H$19),L818-Законод!$G$19,IF('01_Доходи'!L818&gt;=Законод!$I$18,Законод!$H$20,0)))),IF($B$814="Лікар-терапевт",IF(L818&lt;Законод!$C$26,0,(IF(AND(L818&gt;=Законод!$H$26,L818&lt;=Законод!$H$27),L818-Законод!$G$27,IF(L818&gt;=Законод!$I$26,Законод!$H$28,0)))),0)))</f>
        <v>0</v>
      </c>
      <c r="M823" s="767"/>
      <c r="N823" s="776" t="s">
        <v>158</v>
      </c>
      <c r="O823" s="776"/>
      <c r="P823" s="776"/>
      <c r="Q823" s="776"/>
      <c r="R823" s="776"/>
      <c r="S823" s="169">
        <f>IF($B$814="Лікар загальної практики - сімейний лікар",IF(S818&lt;Законод!$C$22,0,(IF(AND(S818&gt;=Законод!$H$22,S818&lt;=Законод!$H$23),S818-Законод!$G$23,IF('01_Доходи'!S818&gt;=Законод!$I$22,Законод!$H$24,0)))),IF($B$814="Лікар-педіатр",IF(S818&lt;Законод!$C$18,0,(IF(AND(S818&gt;=Законод!$H$18,S818&lt;=Законод!$H$19),S818-Законод!$G$19,IF('01_Доходи'!S818&gt;=Законод!$I$18,Законод!$H$20,0)))),IF($B$814="Лікар-терапевт",IF(S818&lt;Законод!$C$26,0,(IF(AND(S818&gt;=Законод!$H$26,S818&lt;=Законод!$H$27),S818-Законод!$G$27,IF(S818&gt;=Законод!$I$26,Законод!$H$28,0)))),0)))</f>
        <v>0</v>
      </c>
      <c r="T823" s="767"/>
      <c r="U823" s="776" t="s">
        <v>158</v>
      </c>
      <c r="V823" s="776"/>
      <c r="W823" s="776"/>
      <c r="X823" s="776"/>
      <c r="Y823" s="776"/>
      <c r="Z823" s="169">
        <f>IF($B$814="Лікар загальної практики - сімейний лікар",IF(Z818&lt;Законод!$C$22,0,(IF(AND(Z818&gt;=Законод!$H$22,Z818&lt;=Законод!$H$23),Z818-Законод!$G$23,IF('01_Доходи'!Z818&gt;=Законод!$I$22,Законод!$H$24,0)))),IF($B$814="Лікар-педіатр",IF(Z818&lt;Законод!$C$18,0,(IF(AND(Z818&gt;=Законод!$H$18,Z818&lt;=Законод!$H$19),Z818-Законод!$G$19,IF('01_Доходи'!Z818&gt;=Законод!$I$18,Законод!$H$20,0)))),IF($B$814="Лікар-терапевт",IF(Z818&lt;Законод!$C$26,0,(IF(AND(Z818&gt;=Законод!$H$26,Z818&lt;=Законод!$H$27),Z818-Законод!$G$27,IF(Z818&gt;=Законод!$I$26,Законод!$H$28,0)))),0)))</f>
        <v>0</v>
      </c>
      <c r="AA823" s="767"/>
      <c r="AB823" s="776" t="s">
        <v>158</v>
      </c>
      <c r="AC823" s="776"/>
      <c r="AD823" s="776"/>
      <c r="AE823" s="776"/>
      <c r="AF823" s="776"/>
      <c r="AG823" s="169">
        <f>IF($B$814="Лікар загальної практики - сімейний лікар",IF(AG818&lt;Законод!$C$22,0,(IF(AND(AG818&gt;=Законод!$H$22,AG818&lt;=Законод!$H$23),AG818-Законод!$G$23,IF('01_Доходи'!AG818&gt;=Законод!$I$22,Законод!$H$24,0)))),IF($B$814="Лікар-педіатр",IF(AG818&lt;Законод!$C$18,0,(IF(AND(AG818&gt;=Законод!$H$18,AG818&lt;=Законод!$H$19),AG818-Законод!$G$19,IF('01_Доходи'!AG818&gt;=Законод!$I$18,Законод!$H$20,0)))),IF($B$814="Лікар-терапевт",IF(AG818&lt;Законод!$C$26,0,(IF(AND(AG818&gt;=Законод!$H$26,AG818&lt;=Законод!$H$27),AG818-Законод!$G$27,IF(AG818&gt;=Законод!$I$26,Законод!$H$28,0)))),0)))</f>
        <v>0</v>
      </c>
      <c r="AH823" s="767"/>
      <c r="AI823" s="174"/>
      <c r="AJ823" s="771"/>
      <c r="AK823" s="774"/>
      <c r="AL823" s="774"/>
      <c r="AM823" s="758"/>
      <c r="AN823" s="183">
        <f>IF(B814="Лікар загальної практики - сімейний лікар",L823*Законод!$C$9/4*Законод!$H$16,IF(B814="Лікар-педіатр",L823*Законод!$C$9/4*Законод!$H$16,IF(B814="Лікар-терапевт",L823*Законод!$C$9/4*Законод!$H$16,0)))</f>
        <v>0</v>
      </c>
      <c r="AO823" s="183">
        <f>IF(B814="Лікар загальної практики - сімейний лікар",S823*Законод!$C$9/4*Законод!$H$16,IF(B814="Лікар-педіатр",S823*Законод!$C$9/4*Законод!$H$16,IF(B814="Лікар-терапевт",S823*Законод!$C$9/4*Законод!$H$16,0)))</f>
        <v>0</v>
      </c>
      <c r="AP823" s="183">
        <f>IF(B814="Лікар загальної практики - сімейний лікар",Z823*Законод!$C$9/4*Законод!$H$16,IF(B814="Лікар-педіатр",Z823*Законод!$C$9/4*Законод!$H$16,IF(B814="Лікар-терапевт",Z823*Законод!$C$9/4*Законод!$H$16,0)))</f>
        <v>0</v>
      </c>
      <c r="AQ823" s="183">
        <f>IF(B814="Лікар загальної практики - сімейний лікар",AG823*Законод!$C$9/4*Законод!$H$16,IF(B814="Лікар-педіатр",AG823*Законод!$C$9/4*Законод!$H$16,IF(B814="Лікар-терапевт",AG823*Законод!$C$9/4*Законод!$H$16,0)))</f>
        <v>0</v>
      </c>
      <c r="AR823" s="184">
        <f>SUM(AN823:AQ823)</f>
        <v>0</v>
      </c>
    </row>
    <row r="824" spans="1:44" s="52" customFormat="1" ht="31.9" hidden="1" customHeight="1" x14ac:dyDescent="0.25">
      <c r="A824" s="170"/>
      <c r="B824" s="763"/>
      <c r="C824" s="764"/>
      <c r="D824" s="765"/>
      <c r="E824" s="765"/>
      <c r="F824" s="211" t="str">
        <f>IF(B814="Лікар-педіатр",Законод!$I$17,IF(B814="Лікар загальної практики - сімейний лікар",Законод!$I$21,IF(B814="Лікар-терапевт",Законод!$I$25,"х")))</f>
        <v>х</v>
      </c>
      <c r="G824" s="776" t="s">
        <v>158</v>
      </c>
      <c r="H824" s="776"/>
      <c r="I824" s="776"/>
      <c r="J824" s="776"/>
      <c r="K824" s="776"/>
      <c r="L824" s="169">
        <f>IF($B$814="Лікар загальної практики - сімейний лікар",IF(L818&lt;Законод!$C$22,0,(IF(AND(L818&gt;=Законод!$I$22,L818&lt;=Законод!$I$23),L818-Законод!$H$23,IF('01_Доходи'!L818&gt;=Законод!$I$22,Законод!$I$24,0)))),IF($B$814="Лікар-педіатр",IF(L818&lt;Законод!$C$18,0,(IF(AND(L818&gt;=Законод!$I$18,L818&lt;=Законод!$I$19),L818-Законод!$H$19,IF('01_Доходи'!L818&gt;=Законод!$I$18,Законод!$H$20,0)))),IF($B$814="Лікар-терапевт",IF(L818&lt;Законод!$C$26,0,(IF(AND(L818&gt;=Законод!$I$26,L818&lt;=Законод!$I$27),L818-Законод!$H$27,IF('01_Доходи'!L818&gt;=Законод!$I$26,Законод!$H$28,0)))),0)))</f>
        <v>0</v>
      </c>
      <c r="M824" s="767"/>
      <c r="N824" s="776" t="s">
        <v>158</v>
      </c>
      <c r="O824" s="776"/>
      <c r="P824" s="776"/>
      <c r="Q824" s="776"/>
      <c r="R824" s="776"/>
      <c r="S824" s="169">
        <f>IF($B$814="Лікар загальної практики - сімейний лікар",IF(S818&lt;Законод!$C$22,0,(IF(AND(S818&gt;=Законод!$I$22,S818&lt;=Законод!$I$23),S818-Законод!$H$23,IF('01_Доходи'!S818&gt;=Законод!$I$22,Законод!$I$24,0)))),IF($B$814="Лікар-педіатр",IF(S818&lt;Законод!$C$18,0,(IF(AND(S818&gt;=Законод!$I$18,S818&lt;=Законод!$I$19),S818-Законод!$H$19,IF('01_Доходи'!S818&gt;=Законод!$I$18,Законод!$H$20,0)))),IF($B$814="Лікар-терапевт",IF(S818&lt;Законод!$C$26,0,(IF(AND(S818&gt;=Законод!$I$26,S818&lt;=Законод!$I$27),S818-Законод!$H$27,IF('01_Доходи'!S818&gt;=Законод!$I$26,Законод!$H$28,0)))),0)))</f>
        <v>0</v>
      </c>
      <c r="T824" s="767"/>
      <c r="U824" s="776" t="s">
        <v>158</v>
      </c>
      <c r="V824" s="776"/>
      <c r="W824" s="776"/>
      <c r="X824" s="776"/>
      <c r="Y824" s="776"/>
      <c r="Z824" s="169">
        <f>IF($B$814="Лікар загальної практики - сімейний лікар",IF(Z818&lt;Законод!$C$22,0,(IF(AND(Z818&gt;=Законод!$I$22,Z818&lt;=Законод!$I$23),Z818-Законод!$H$23,IF('01_Доходи'!Z818&gt;=Законод!$I$22,Законод!$I$24,0)))),IF($B$814="Лікар-педіатр",IF(Z818&lt;Законод!$C$18,0,(IF(AND(Z818&gt;=Законод!$I$18,Z818&lt;=Законод!$I$19),Z818-Законод!$H$19,IF('01_Доходи'!Z818&gt;=Законод!$I$18,Законод!$H$20,0)))),IF($B$814="Лікар-терапевт",IF(Z818&lt;Законод!$C$26,0,(IF(AND(Z818&gt;=Законод!$I$26,Z818&lt;=Законод!$I$27),Z818-Законод!$H$27,IF('01_Доходи'!Z818&gt;=Законод!$I$26,Законод!$H$28,0)))),0)))</f>
        <v>0</v>
      </c>
      <c r="AA824" s="767"/>
      <c r="AB824" s="776" t="s">
        <v>158</v>
      </c>
      <c r="AC824" s="776"/>
      <c r="AD824" s="776"/>
      <c r="AE824" s="776"/>
      <c r="AF824" s="776"/>
      <c r="AG824" s="169">
        <f>IF($B$814="Лікар загальної практики - сімейний лікар",IF(AG818&lt;Законод!$C$22,0,(IF(AND(AG818&gt;=Законод!$I$22,AG818&lt;=Законод!$I$23),AG818-Законод!$H$23,IF('01_Доходи'!AG818&gt;=Законод!$I$22,Законод!$I$24,0)))),IF($B$814="Лікар-педіатр",IF(AG818&lt;Законод!$C$18,0,(IF(AND(AG818&gt;=Законод!$I$18,AG818&lt;=Законод!$I$19),AG818-Законод!$H$19,IF('01_Доходи'!AG818&gt;=Законод!$I$18,Законод!$H$20,0)))),IF($B$814="Лікар-терапевт",IF(AG818&lt;Законод!$C$26,0,(IF(AND(AG818&gt;=Законод!$I$26,AG818&lt;=Законод!$I$27),AG818-Законод!$H$27,IF('01_Доходи'!AG818&gt;=Законод!$I$26,Законод!$H$28,0)))),0)))</f>
        <v>0</v>
      </c>
      <c r="AH824" s="767"/>
      <c r="AI824" s="174"/>
      <c r="AJ824" s="771"/>
      <c r="AK824" s="774"/>
      <c r="AL824" s="774"/>
      <c r="AM824" s="758"/>
      <c r="AN824" s="183">
        <f>IF(B814="Лікар загальної практики - сімейний лікар",L824*Законод!$C$9/4*Законод!$I$16,IF(B814="Лікар-педіатр",L824*Законод!$C$9/4*Законод!$I$16,IF(B814="Лікар-терапевт",L824*Законод!$C$9/4*Законод!$I$16,0)))</f>
        <v>0</v>
      </c>
      <c r="AO824" s="183">
        <f>IF(B814="Лікар загальної практики - сімейний лікар",S824*Законод!$C$9/4*Законод!$I$16,IF(B814="Лікар-педіатр",S824*Законод!$C$9/4*Законод!$I$16,IF(B814="Лікар-терапевт",S824*Законод!$C$9/4*Законод!$I$16,0)))</f>
        <v>0</v>
      </c>
      <c r="AP824" s="183">
        <f>IF(B814="Лікар загальної практики - сімейний лікар",Z824*Законод!$C$9/4*Законод!$I$16,IF(B814="Лікар-педіатр",Z824*Законод!$C$9/4*Законод!$I$16,IF(B814="Лікар-терапевт",Z824*Законод!$C$9/4*Законод!$I$16,0)))</f>
        <v>0</v>
      </c>
      <c r="AQ824" s="183">
        <f>IF(B814="Лікар загальної практики - сімейний лікар",AG824*Законод!$C$9/4*Законод!$I$16,IF(B814="Лікар-педіатр",AG824*Законод!$C$9/4*Законод!$I$16,IF(B814="Лікар-терапевт",AG824*Законод!$C$9/4*Законод!$I$16,0)))</f>
        <v>0</v>
      </c>
      <c r="AR824" s="184">
        <f>SUM(AN824:AQ824)</f>
        <v>0</v>
      </c>
    </row>
    <row r="825" spans="1:44" s="191" customFormat="1" ht="31.9" hidden="1" customHeight="1" thickBot="1" x14ac:dyDescent="0.3">
      <c r="A825" s="186"/>
      <c r="B825" s="763"/>
      <c r="C825" s="764"/>
      <c r="D825" s="765"/>
      <c r="E825" s="765"/>
      <c r="F825" s="212" t="str">
        <f>IF(B814="Лікар-педіатр",Законод!$J$17,IF(B814="Лікар загальної практики - сімейний лікар",Законод!$J$21,IF(B814="Лікар-терапевт",Законод!$J$25,"х")))</f>
        <v>х</v>
      </c>
      <c r="G825" s="777" t="s">
        <v>158</v>
      </c>
      <c r="H825" s="777"/>
      <c r="I825" s="777"/>
      <c r="J825" s="777"/>
      <c r="K825" s="777"/>
      <c r="L825" s="169">
        <f>IF($B$814="Лікар загальної практики - сімейний лікар",IF(L818&gt;=Законод!$J$22,'01_Доходи'!L818-('01_Доходи'!L819+'01_Доходи'!L820+'01_Доходи'!L821+'01_Доходи'!L822+'01_Доходи'!L823+'01_Доходи'!L824),0),IF($B$814="Лікар-педіатр",IF(L818&gt;=Законод!$J$18,'01_Доходи'!L818-('01_Доходи'!L819+'01_Доходи'!L820+'01_Доходи'!L821+'01_Доходи'!L822+'01_Доходи'!L823+'01_Доходи'!L824),0),IF($B$814="Лікар-терапевт",IF('01_Доходи'!L818&gt;=Законод!$J$26,L818-Законод!$I$27,0),0)))</f>
        <v>0</v>
      </c>
      <c r="M825" s="767"/>
      <c r="N825" s="777" t="s">
        <v>158</v>
      </c>
      <c r="O825" s="777"/>
      <c r="P825" s="777"/>
      <c r="Q825" s="777"/>
      <c r="R825" s="777"/>
      <c r="S825" s="169">
        <f>IF($B$814="Лікар загальної практики - сімейний лікар",IF(S818&gt;=Законод!$J$22,'01_Доходи'!S818-('01_Доходи'!S819+'01_Доходи'!S820+'01_Доходи'!S821+'01_Доходи'!S822+'01_Доходи'!S823+'01_Доходи'!S824),0),IF($B$814="Лікар-педіатр",IF(S818&gt;=Законод!$J$18,'01_Доходи'!S818-('01_Доходи'!S819+'01_Доходи'!S820+'01_Доходи'!S821+'01_Доходи'!S822+'01_Доходи'!S823+'01_Доходи'!S824),0),IF($B$814="Лікар-терапевт",IF('01_Доходи'!S818&gt;=Законод!$J$26,S818-Законод!$I$27,0),0)))</f>
        <v>0</v>
      </c>
      <c r="T825" s="767"/>
      <c r="U825" s="777" t="s">
        <v>158</v>
      </c>
      <c r="V825" s="777"/>
      <c r="W825" s="777"/>
      <c r="X825" s="777"/>
      <c r="Y825" s="777"/>
      <c r="Z825" s="169">
        <f>IF($B$814="Лікар загальної практики - сімейний лікар",IF(Z818&gt;=Законод!$J$22,'01_Доходи'!Z818-('01_Доходи'!Z819+'01_Доходи'!Z820+'01_Доходи'!Z821+'01_Доходи'!Z822+'01_Доходи'!Z823+'01_Доходи'!Z824),0),IF($B$814="Лікар-педіатр",IF(Z818&gt;=Законод!$J$18,'01_Доходи'!Z818-('01_Доходи'!Z819+'01_Доходи'!Z820+'01_Доходи'!Z821+'01_Доходи'!Z822+'01_Доходи'!Z823+'01_Доходи'!Z824),0),IF($B$814="Лікар-терапевт",IF('01_Доходи'!Z818&gt;=Законод!$J$26,Z818-Законод!$I$27,0),0)))</f>
        <v>0</v>
      </c>
      <c r="AA825" s="767"/>
      <c r="AB825" s="777" t="s">
        <v>158</v>
      </c>
      <c r="AC825" s="777"/>
      <c r="AD825" s="777"/>
      <c r="AE825" s="777"/>
      <c r="AF825" s="777"/>
      <c r="AG825" s="169">
        <f>IF($B$814="Лікар загальної практики - сімейний лікар",IF(AG818&gt;=Законод!$J$22,'01_Доходи'!AG818-('01_Доходи'!AG819+'01_Доходи'!AG820+'01_Доходи'!AG821+'01_Доходи'!AG822+'01_Доходи'!AG823+'01_Доходи'!AG824),0),IF($B$814="Лікар-педіатр",IF(AG818&gt;=Законод!$J$18,'01_Доходи'!AG818-('01_Доходи'!AG819+'01_Доходи'!AG820+'01_Доходи'!AG821+'01_Доходи'!AG822+'01_Доходи'!AG823+'01_Доходи'!AG824),0),IF($B$814="Лікар-терапевт",IF('01_Доходи'!AG818&gt;=Законод!$J$26,AG818-Законод!$I$27,0),0)))</f>
        <v>0</v>
      </c>
      <c r="AH825" s="767"/>
      <c r="AI825" s="188"/>
      <c r="AJ825" s="772"/>
      <c r="AK825" s="775"/>
      <c r="AL825" s="775"/>
      <c r="AM825" s="759"/>
      <c r="AN825" s="189">
        <f>IF(B814="Лікар загальної практики - сімейний лікар",L825*Законод!$C$9/4*Законод!$J$16,IF(B814="Лікар-педіатр",L825*Законод!$C$9/4*Законод!$J$16,IF(B814="Лікар-терапевт",L825*Законод!$C$9/4*Законод!$J$16,0)))</f>
        <v>0</v>
      </c>
      <c r="AO825" s="189">
        <f>IF(B814="Лікар загальної практики - сімейний лікар",S825*Законод!$C$9/4*Законод!$J$16,IF(B814="Лікар-педіатр",S825*Законод!$C$9/4*Законод!$J$16,IF(B814="Лікар-терапевт",S825*Законод!$C$9/4*Законод!$J$16,0)))</f>
        <v>0</v>
      </c>
      <c r="AP825" s="189">
        <f>IF(B814="Лікар загальної практики - сімейний лікар",S825*Законод!$C$9/4*Законод!$J$16,IF(B814="Лікар-педіатр",S825*Законод!$C$9/4*Законод!$J$16,IF(B814="Лікар-терапевт",S825*Законод!$C$9/4*Законод!$J$16,0)))</f>
        <v>0</v>
      </c>
      <c r="AQ825" s="189">
        <f>IF(B814="Лікар загальної практики - сімейний лікар",AG825*Законод!$C$9/4*Законод!$J$16,IF(B814="Лікар-педіатр",AG825*Законод!$C$9/4*Законод!$J$16,IF(B814="Лікар-терапевт",AG825*Законод!$C$9/4*Законод!$J$16,0)))</f>
        <v>0</v>
      </c>
      <c r="AR825" s="190">
        <f t="shared" ref="AR825" si="149">SUM(AN825:AQ825)</f>
        <v>0</v>
      </c>
    </row>
    <row r="826" spans="1:44" s="220" customFormat="1" ht="23.45" hidden="1" customHeight="1" thickBot="1" x14ac:dyDescent="0.3">
      <c r="A826" s="216"/>
      <c r="B826" s="217"/>
      <c r="C826" s="217"/>
      <c r="D826" s="217"/>
      <c r="E826" s="217"/>
      <c r="F826" s="218"/>
      <c r="G826" s="219"/>
      <c r="H826" s="219"/>
      <c r="L826" s="221"/>
      <c r="S826" s="221"/>
      <c r="Z826" s="221"/>
      <c r="AG826" s="221"/>
      <c r="AM826" s="222"/>
      <c r="AR826" s="223"/>
    </row>
    <row r="827" spans="1:44" s="164" customFormat="1" ht="24.6" hidden="1" customHeight="1" x14ac:dyDescent="0.3">
      <c r="A827" s="167">
        <f>A814+1</f>
        <v>62</v>
      </c>
      <c r="B827" s="763"/>
      <c r="C827" s="764"/>
      <c r="D827" s="765"/>
      <c r="E827" s="765"/>
      <c r="F827" s="207" t="s">
        <v>422</v>
      </c>
      <c r="G827" s="169">
        <f>IF($B$827="Лікар-педіатр",G830*L827,IF($B$827="Лікар-терапевт","х",IF($B$827="Лікар загальної практики - сімейний лікар",G830*L827,0)))</f>
        <v>0</v>
      </c>
      <c r="H827" s="169">
        <f>IF($B$827="Лікар-педіатр",H830*L827,IF($B$827="Лікар-терапевт","х",IF($B$827="Лікар загальної практики - сімейний лікар",H830*L827,0)))</f>
        <v>0</v>
      </c>
      <c r="I827" s="169">
        <f>IF($B$827="Лікар-педіатр","x",IF($B$827="Лікар-терапевт",I830*L827,IF($B$827="Лікар загальної практики - сімейний лікар",I830*L827,0)))</f>
        <v>0</v>
      </c>
      <c r="J827" s="169">
        <f>IF($B$827="Лікар-педіатр","x",IF($B$827="Лікар-терапевт",J830*L827,IF($B$827="Лікар загальної практики - сімейний лікар",J830*L827,0)))</f>
        <v>0</v>
      </c>
      <c r="K827" s="169">
        <f>IF($B$827="Лікар-педіатр","x",IF($B$827="Лікар-терапевт",K830*L827,IF($B$827="Лікар загальної практики - сімейний лікар",K830*L827,0)))</f>
        <v>0</v>
      </c>
      <c r="L827" s="542"/>
      <c r="M827" s="767"/>
      <c r="N827" s="169">
        <f>IF($B$827="Лікар-педіатр",N830*S827,IF($B$827="Лікар-терапевт","х",IF($B$827="Лікар загальної практики - сімейний лікар",N830*S827,0)))</f>
        <v>0</v>
      </c>
      <c r="O827" s="169">
        <f>IF($B$827="Лікар-педіатр",O830*S827,IF($B$827="Лікар-терапевт","х",IF($B$827="Лікар загальної практики - сімейний лікар",O830*S827,0)))</f>
        <v>0</v>
      </c>
      <c r="P827" s="169">
        <f>IF($B$827="Лікар-педіатр","x",IF($B$827="Лікар-терапевт",P830*S827,IF($B$827="Лікар загальної практики - сімейний лікар",P830*S827,0)))</f>
        <v>0</v>
      </c>
      <c r="Q827" s="169">
        <f>IF($B$827="Лікар-педіатр","x",IF($B$827="Лікар-терапевт",Q830*S827,IF($B$827="Лікар загальної практики - сімейний лікар",Q830*S827,0)))</f>
        <v>0</v>
      </c>
      <c r="R827" s="169">
        <f>IF($B$827="Лікар-педіатр","x",IF($B$827="Лікар-терапевт",R830*S827,IF($B$827="Лікар загальної практики - сімейний лікар",R830*S827,0)))</f>
        <v>0</v>
      </c>
      <c r="S827" s="542"/>
      <c r="T827" s="767"/>
      <c r="U827" s="169">
        <f>IF($B$827="Лікар-педіатр",U830*Z827,IF($B$827="Лікар-терапевт","х",IF($B$827="Лікар загальної практики - сімейний лікар",U830*Z827,0)))</f>
        <v>0</v>
      </c>
      <c r="V827" s="169">
        <f>IF($B$827="Лікар-педіатр",V830*Z827,IF($B$827="Лікар-терапевт","х",IF($B$827="Лікар загальної практики - сімейний лікар",V830*Z827,0)))</f>
        <v>0</v>
      </c>
      <c r="W827" s="169">
        <f>IF($B$827="Лікар-педіатр","x",IF($B$827="Лікар-терапевт",W830*Z827,IF($B$827="Лікар загальної практики - сімейний лікар",W830*Z827,0)))</f>
        <v>0</v>
      </c>
      <c r="X827" s="169">
        <f>IF($B$827="Лікар-педіатр","x",IF($B$827="Лікар-терапевт",X830*Z827,IF($B$827="Лікар загальної практики - сімейний лікар",X830*Z827,0)))</f>
        <v>0</v>
      </c>
      <c r="Y827" s="169">
        <f>IF($B$827="Лікар-педіатр","x",IF($B$827="Лікар-терапевт",Y830*Z827,IF($B$827="Лікар загальної практики - сімейний лікар",Y830*Z827,0)))</f>
        <v>0</v>
      </c>
      <c r="Z827" s="542"/>
      <c r="AA827" s="767"/>
      <c r="AB827" s="169">
        <f>IF($B$827="Лікар-педіатр",AB830*AG827,IF($B$827="Лікар-терапевт","х",IF($B$827="Лікар загальної практики - сімейний лікар",AB830*AG827,0)))</f>
        <v>0</v>
      </c>
      <c r="AC827" s="169">
        <f>IF($B$827="Лікар-педіатр",AC830*AG827,IF($B$827="Лікар-терапевт","х",IF($B$827="Лікар загальної практики - сімейний лікар",AC830*AG827,0)))</f>
        <v>0</v>
      </c>
      <c r="AD827" s="169">
        <f>IF($B$827="Лікар-педіатр","x",IF($B$827="Лікар-терапевт",AD830*AG827,IF($B$827="Лікар загальної практики - сімейний лікар",AD830*AG827,0)))</f>
        <v>0</v>
      </c>
      <c r="AE827" s="169">
        <f>IF($B$827="Лікар-педіатр","x",IF($B$827="Лікар-терапевт",AE830*AG827,IF($B$827="Лікар загальної практики - сімейний лікар",AE830*AG827,0)))</f>
        <v>0</v>
      </c>
      <c r="AF827" s="169">
        <f>IF($B$827="Лікар-педіатр","x",IF($B$827="Лікар-терапевт",AF830*AG827,IF($B$827="Лікар загальної практики - сімейний лікар",AF830*AG827,0)))</f>
        <v>0</v>
      </c>
      <c r="AG827" s="542"/>
      <c r="AH827" s="767"/>
      <c r="AI827" s="525">
        <f>A827</f>
        <v>62</v>
      </c>
      <c r="AJ827" s="770">
        <f>B827</f>
        <v>0</v>
      </c>
      <c r="AK827" s="773">
        <f>C827</f>
        <v>0</v>
      </c>
      <c r="AL827" s="773">
        <f>D827</f>
        <v>0</v>
      </c>
      <c r="AM827" s="760" t="s">
        <v>568</v>
      </c>
      <c r="AN827" s="778">
        <f>SUM(AN832:AN838)</f>
        <v>0</v>
      </c>
      <c r="AO827" s="778">
        <f>SUM(AO832:AO838)</f>
        <v>0</v>
      </c>
      <c r="AP827" s="778">
        <f>SUM(AP832:AP838)</f>
        <v>0</v>
      </c>
      <c r="AQ827" s="778">
        <f>SUM(AQ832:AQ838)</f>
        <v>0</v>
      </c>
      <c r="AR827" s="781">
        <f>SUM(AN827:AQ831)</f>
        <v>0</v>
      </c>
    </row>
    <row r="828" spans="1:44" s="52" customFormat="1" ht="28.15" hidden="1" customHeight="1" x14ac:dyDescent="0.25">
      <c r="A828" s="170"/>
      <c r="B828" s="763"/>
      <c r="C828" s="764"/>
      <c r="D828" s="765"/>
      <c r="E828" s="765"/>
      <c r="F828" s="207" t="s">
        <v>423</v>
      </c>
      <c r="G828" s="169">
        <f>IF($B$827="Лікар-педіатр",G830*L828,IF($B$827="Лікар-терапевт","х",IF($B$827="Лікар загальної практики - сімейний лікар",G830*L828,0)))</f>
        <v>0</v>
      </c>
      <c r="H828" s="169">
        <f>IF($B$827="Лікар-педіатр",H830*L828,IF($B$827="Лікар-терапевт","х",IF($B$827="Лікар загальної практики - сімейний лікар",H830*L828,0)))</f>
        <v>0</v>
      </c>
      <c r="I828" s="169">
        <f>IF($B$827="Лікар-педіатр","x",IF($B$827="Лікар-терапевт",I830*L828,IF($B$827="Лікар загальної практики - сімейний лікар",I830*L828,0)))</f>
        <v>0</v>
      </c>
      <c r="J828" s="169">
        <f>IF($B$827="Лікар-педіатр","x",IF($B$827="Лікар-терапевт",J830*L828,IF($B$827="Лікар загальної практики - сімейний лікар",J830*L828,0)))</f>
        <v>0</v>
      </c>
      <c r="K828" s="169">
        <f>IF($B$827="Лікар-педіатр","x",IF($B$827="Лікар-терапевт",K830*L828,IF($B$827="Лікар загальної практики - сімейний лікар",K830*L828,0)))</f>
        <v>0</v>
      </c>
      <c r="L828" s="542"/>
      <c r="M828" s="767"/>
      <c r="N828" s="169">
        <f>IF($B$827="Лікар-педіатр",N830*S828,IF($B$827="Лікар-терапевт","х",IF($B$827="Лікар загальної практики - сімейний лікар",N830*S828,0)))</f>
        <v>0</v>
      </c>
      <c r="O828" s="169">
        <f>IF($B$827="Лікар-педіатр",O830*S828,IF($B$827="Лікар-терапевт","х",IF($B$827="Лікар загальної практики - сімейний лікар",O830*S828,0)))</f>
        <v>0</v>
      </c>
      <c r="P828" s="169">
        <f>IF($B$827="Лікар-педіатр","x",IF($B$827="Лікар-терапевт",P830*S828,IF($B$827="Лікар загальної практики - сімейний лікар",P830*S828,0)))</f>
        <v>0</v>
      </c>
      <c r="Q828" s="169">
        <f>IF($B$827="Лікар-педіатр","x",IF($B$827="Лікар-терапевт",Q830*S828,IF($B$827="Лікар загальної практики - сімейний лікар",Q830*S828,0)))</f>
        <v>0</v>
      </c>
      <c r="R828" s="169">
        <f>IF($B$827="Лікар-педіатр","x",IF($B$827="Лікар-терапевт",R830*S828,IF($B$827="Лікар загальної практики - сімейний лікар",R830*S828,0)))</f>
        <v>0</v>
      </c>
      <c r="S828" s="542"/>
      <c r="T828" s="767"/>
      <c r="U828" s="169">
        <f>IF($B$827="Лікар-педіатр",U830*Z828,IF($B$827="Лікар-терапевт","х",IF($B$827="Лікар загальної практики - сімейний лікар",U830*Z828,0)))</f>
        <v>0</v>
      </c>
      <c r="V828" s="169">
        <f>IF($B$827="Лікар-педіатр",V830*Z828,IF($B$827="Лікар-терапевт","х",IF($B$827="Лікар загальної практики - сімейний лікар",V830*Z828,0)))</f>
        <v>0</v>
      </c>
      <c r="W828" s="169">
        <f>IF($B$827="Лікар-педіатр","x",IF($B$827="Лікар-терапевт",W830*Z828,IF($B$827="Лікар загальної практики - сімейний лікар",W830*Z828,0)))</f>
        <v>0</v>
      </c>
      <c r="X828" s="169">
        <f>IF($B$827="Лікар-педіатр","x",IF($B$827="Лікар-терапевт",X830*Z828,IF($B$827="Лікар загальної практики - сімейний лікар",X830*Z828,0)))</f>
        <v>0</v>
      </c>
      <c r="Y828" s="169">
        <f>IF($B$827="Лікар-педіатр","x",IF($B$827="Лікар-терапевт",Y830*Z828,IF($B$827="Лікар загальної практики - сімейний лікар",Y830*Z828,0)))</f>
        <v>0</v>
      </c>
      <c r="Z828" s="542"/>
      <c r="AA828" s="767"/>
      <c r="AB828" s="169">
        <f>IF($B$827="Лікар-педіатр",AB830*AG828,IF($B$827="Лікар-терапевт","х",IF($B$827="Лікар загальної практики - сімейний лікар",AB830*AG828,0)))</f>
        <v>0</v>
      </c>
      <c r="AC828" s="169">
        <f>IF($B$827="Лікар-педіатр",AC830*AG828,IF($B$827="Лікар-терапевт","х",IF($B$827="Лікар загальної практики - сімейний лікар",AC830*AG828,0)))</f>
        <v>0</v>
      </c>
      <c r="AD828" s="169">
        <f>IF($B$827="Лікар-педіатр","x",IF($B$827="Лікар-терапевт",AD830*AG828,IF($B$827="Лікар загальної практики - сімейний лікар",AD830*AG828,0)))</f>
        <v>0</v>
      </c>
      <c r="AE828" s="169">
        <f>IF($B$827="Лікар-педіатр","x",IF($B$827="Лікар-терапевт",AE830*AG828,IF($B$827="Лікар загальної практики - сімейний лікар",AE830*AG828,0)))</f>
        <v>0</v>
      </c>
      <c r="AF828" s="169">
        <f>IF($B$827="Лікар-педіатр","x",IF($B$827="Лікар-терапевт",AF830*AG828,IF($B$827="Лікар загальної практики - сімейний лікар",AF830*AG828,0)))</f>
        <v>0</v>
      </c>
      <c r="AG828" s="542"/>
      <c r="AH828" s="767"/>
      <c r="AI828" s="171"/>
      <c r="AJ828" s="771"/>
      <c r="AK828" s="774"/>
      <c r="AL828" s="774"/>
      <c r="AM828" s="761"/>
      <c r="AN828" s="779"/>
      <c r="AO828" s="779"/>
      <c r="AP828" s="779"/>
      <c r="AQ828" s="779"/>
      <c r="AR828" s="782"/>
    </row>
    <row r="829" spans="1:44" s="92" customFormat="1" ht="31.15" hidden="1" customHeight="1" x14ac:dyDescent="0.25">
      <c r="A829" s="213"/>
      <c r="B829" s="763"/>
      <c r="C829" s="764"/>
      <c r="D829" s="765"/>
      <c r="E829" s="765"/>
      <c r="F829" s="214" t="s">
        <v>424</v>
      </c>
      <c r="G829" s="172">
        <f>IF(B827="Лікар загальної практики - сімейний лікар"," ",IF(B827="Лікар-педіатр"," ",IF(B827="Лікар-терапевт","х",0)))</f>
        <v>0</v>
      </c>
      <c r="H829" s="172">
        <f>IF(B827="Лікар загальної практики - сімейний лікар"," ",IF(B827="Лікар-педіатр"," ",IF(B827="Лікар-терапевт","х",0)))</f>
        <v>0</v>
      </c>
      <c r="I829" s="172">
        <f>IF(B827="Лікар загальної практики - сімейний лікар"," ",IF(B827="Лікар-педіатр","х",IF(B827="Лікар-терапевт"," ",0)))</f>
        <v>0</v>
      </c>
      <c r="J829" s="172">
        <f>IF(B827="Лікар загальної практики - сімейний лікар"," ",IF(B827="Лікар-педіатр","х",IF(B827="Лікар-терапевт"," ",0)))</f>
        <v>0</v>
      </c>
      <c r="K829" s="172">
        <f>IF(B827="Лікар загальної практики - сімейний лікар"," ",IF(B827="Лікар-педіатр","х",IF(B827="Лікар-терапевт"," ",0)))</f>
        <v>0</v>
      </c>
      <c r="L829" s="173">
        <f>SUM(G829:K829)</f>
        <v>0</v>
      </c>
      <c r="M829" s="767"/>
      <c r="N829" s="172">
        <f>IF(B827="Лікар загальної практики - сімейний лікар"," ",IF(B827="Лікар-педіатр"," ",IF(B827="Лікар-терапевт","х",0)))</f>
        <v>0</v>
      </c>
      <c r="O829" s="172">
        <f>IF(B827="Лікар загальної практики - сімейний лікар"," ",IF(B827="Лікар-педіатр"," ",IF(B827="Лікар-терапевт","х",0)))</f>
        <v>0</v>
      </c>
      <c r="P829" s="172">
        <f>IF(B827="Лікар загальної практики - сімейний лікар"," ",IF(B827="Лікар-педіатр","х",IF(B827="Лікар-терапевт"," ",0)))</f>
        <v>0</v>
      </c>
      <c r="Q829" s="172">
        <f>IF(B827="Лікар загальної практики - сімейний лікар"," ",IF(B827="Лікар-педіатр","х",IF(B827="Лікар-терапевт"," ",0)))</f>
        <v>0</v>
      </c>
      <c r="R829" s="172">
        <f>IF(B827="Лікар загальної практики - сімейний лікар"," ",IF(B827="Лікар-педіатр","х",IF(B827="Лікар-терапевт"," ",0)))</f>
        <v>0</v>
      </c>
      <c r="S829" s="173">
        <f>SUM(N829:R829)</f>
        <v>0</v>
      </c>
      <c r="T829" s="767"/>
      <c r="U829" s="172">
        <f>IF(B827="Лікар загальної практики - сімейний лікар"," ",IF(B827="Лікар-педіатр"," ",IF(B827="Лікар-терапевт","х",0)))</f>
        <v>0</v>
      </c>
      <c r="V829" s="172">
        <f>IF(B827="Лікар загальної практики - сімейний лікар"," ",IF(B827="Лікар-педіатр"," ",IF(B827="Лікар-терапевт","х",0)))</f>
        <v>0</v>
      </c>
      <c r="W829" s="172">
        <f>IF(B827="Лікар загальної практики - сімейний лікар"," ",IF(B827="Лікар-педіатр","х",IF(B827="Лікар-терапевт"," ",0)))</f>
        <v>0</v>
      </c>
      <c r="X829" s="172">
        <f>IF(B827="Лікар загальної практики - сімейний лікар"," ",IF(B827="Лікар-педіатр","х",IF(B827="Лікар-терапевт"," ",0)))</f>
        <v>0</v>
      </c>
      <c r="Y829" s="172">
        <f>IF(B827="Лікар загальної практики - сімейний лікар"," ",IF(B827="Лікар-педіатр","х",IF(B827="Лікар-терапевт"," ",0)))</f>
        <v>0</v>
      </c>
      <c r="Z829" s="173">
        <f>SUM(U829:Y829)</f>
        <v>0</v>
      </c>
      <c r="AA829" s="767"/>
      <c r="AB829" s="172">
        <f>IF(B827="Лікар загальної практики - сімейний лікар"," ",IF(B827="Лікар-педіатр"," ",IF(B827="Лікар-терапевт","х",0)))</f>
        <v>0</v>
      </c>
      <c r="AC829" s="172">
        <f>IF(B827="Лікар загальної практики - сімейний лікар"," ",IF(B827="Лікар-педіатр"," ",IF(B827="Лікар-терапевт","х",0)))</f>
        <v>0</v>
      </c>
      <c r="AD829" s="172">
        <f>IF(B827="Лікар загальної практики - сімейний лікар"," ",IF(B827="Лікар-педіатр","х",IF(B827="Лікар-терапевт"," ",0)))</f>
        <v>0</v>
      </c>
      <c r="AE829" s="172">
        <f>IF(B827="Лікар загальної практики - сімейний лікар"," ",IF(B827="Лікар-педіатр","х",IF(B827="Лікар-терапевт"," ",0)))</f>
        <v>0</v>
      </c>
      <c r="AF829" s="172">
        <f>IF(B827="Лікар загальної практики - сімейний лікар"," ",IF(B827="Лікар-педіатр","х",IF(B827="Лікар-терапевт"," ",0)))</f>
        <v>0</v>
      </c>
      <c r="AG829" s="173">
        <f>SUM(AB829:AF829)</f>
        <v>0</v>
      </c>
      <c r="AH829" s="767"/>
      <c r="AI829" s="215"/>
      <c r="AJ829" s="771"/>
      <c r="AK829" s="774"/>
      <c r="AL829" s="774"/>
      <c r="AM829" s="761"/>
      <c r="AN829" s="779"/>
      <c r="AO829" s="779"/>
      <c r="AP829" s="779"/>
      <c r="AQ829" s="779"/>
      <c r="AR829" s="782"/>
    </row>
    <row r="830" spans="1:44" s="52" customFormat="1" ht="31.9" hidden="1" customHeight="1" thickBot="1" x14ac:dyDescent="0.3">
      <c r="A830" s="170"/>
      <c r="B830" s="763"/>
      <c r="C830" s="764"/>
      <c r="D830" s="765"/>
      <c r="E830" s="765"/>
      <c r="F830" s="209" t="s">
        <v>161</v>
      </c>
      <c r="G830" s="176">
        <f>IF($B$827="Лікар-педіатр",G829/L829,IF($B$827="Лікар-терапевт","х",IF($B$827="Лікар загальної практики - сімейний лікар",G829/L829,0)))</f>
        <v>0</v>
      </c>
      <c r="H830" s="176">
        <f>IF($B$827="Лікар-педіатр",H829/L829,IF($B$827="Лікар-терапевт","х",IF($B$827="Лікар загальної практики - сімейний лікар",H829/L829,0)))</f>
        <v>0</v>
      </c>
      <c r="I830" s="176">
        <f>IF($B$827="Лікар-педіатр","x",IF($B$827="Лікар-терапевт",I829/L829,IF($B$827="Лікар загальної практики - сімейний лікар",I829/L829,0)))</f>
        <v>0</v>
      </c>
      <c r="J830" s="176">
        <f>IF($B$827="Лікар-педіатр","x",IF($B$827="Лікар-терапевт",J829/L829,IF($B$827="Лікар загальної практики - сімейний лікар",J829/L829,0)))</f>
        <v>0</v>
      </c>
      <c r="K830" s="176">
        <f>IF($B$827="Лікар-педіатр","x",IF($B$827="Лікар-терапевт",K829/L829,IF($B$827="Лікар загальної практики - сімейний лікар",K829/L829,0)))</f>
        <v>0</v>
      </c>
      <c r="L830" s="176">
        <f>SUM(G830:K830)</f>
        <v>0</v>
      </c>
      <c r="M830" s="767"/>
      <c r="N830" s="176">
        <f>IF($B$827="Лікар-педіатр",N829/S829,IF($B$827="Лікар-терапевт","х",IF($B$827="Лікар загальної практики - сімейний лікар",N829/S829,0)))</f>
        <v>0</v>
      </c>
      <c r="O830" s="176">
        <f>IF($B$827="Лікар-педіатр",O829/S829,IF($B$827="Лікар-терапевт","х",IF($B$827="Лікар загальної практики - сімейний лікар",O829/S829,0)))</f>
        <v>0</v>
      </c>
      <c r="P830" s="176">
        <f>IF($B$827="Лікар-педіатр","x",IF($B$827="Лікар-терапевт",P829/S829,IF($B$827="Лікар загальної практики - сімейний лікар",P829/S829,0)))</f>
        <v>0</v>
      </c>
      <c r="Q830" s="176">
        <f>IF($B$827="Лікар-педіатр","x",IF($B$827="Лікар-терапевт",Q829/S829,IF($B$827="Лікар загальної практики - сімейний лікар",Q829/S829,0)))</f>
        <v>0</v>
      </c>
      <c r="R830" s="176">
        <f>IF($B$827="Лікар-педіатр","x",IF($B$827="Лікар-терапевт",R829/S829,IF($B$827="Лікар загальної практики - сімейний лікар",R829/S829,0)))</f>
        <v>0</v>
      </c>
      <c r="S830" s="176">
        <f>SUM(N830:R830)</f>
        <v>0</v>
      </c>
      <c r="T830" s="767"/>
      <c r="U830" s="176">
        <f>IF($B$827="Лікар-педіатр",U829/Z829,IF($B$827="Лікар-терапевт","х",IF($B$827="Лікар загальної практики - сімейний лікар",U829/Z829,0)))</f>
        <v>0</v>
      </c>
      <c r="V830" s="176">
        <f>IF($B$827="Лікар-педіатр",V829/Z829,IF($B$827="Лікар-терапевт","х",IF($B$827="Лікар загальної практики - сімейний лікар",V829/Z829,0)))</f>
        <v>0</v>
      </c>
      <c r="W830" s="176">
        <f>IF($B$827="Лікар-педіатр","x",IF($B$827="Лікар-терапевт",W829/Z829,IF($B$827="Лікар загальної практики - сімейний лікар",W829/Z829,0)))</f>
        <v>0</v>
      </c>
      <c r="X830" s="176">
        <f>IF($B$827="Лікар-педіатр","x",IF($B$827="Лікар-терапевт",X829/Z829,IF($B$827="Лікар загальної практики - сімейний лікар",X829/Z829,0)))</f>
        <v>0</v>
      </c>
      <c r="Y830" s="176">
        <f>IF($B$827="Лікар-педіатр","x",IF($B$827="Лікар-терапевт",Y829/Z829,IF($B$827="Лікар загальної практики - сімейний лікар",Y829/Z829,0)))</f>
        <v>0</v>
      </c>
      <c r="Z830" s="176">
        <f>SUM(U830:Y830)</f>
        <v>0</v>
      </c>
      <c r="AA830" s="767"/>
      <c r="AB830" s="176">
        <f>IF($B$827="Лікар-педіатр",AB829/AG829,IF($B$827="Лікар-терапевт","х",IF($B$827="Лікар загальної практики - сімейний лікар",AB829/AG829,0)))</f>
        <v>0</v>
      </c>
      <c r="AC830" s="176">
        <f>IF($B$827="Лікар-педіатр",AC829/AG829,IF($B$827="Лікар-терапевт","х",IF($B$827="Лікар загальної практики - сімейний лікар",AC829/AG829,0)))</f>
        <v>0</v>
      </c>
      <c r="AD830" s="176">
        <f>IF($B$827="Лікар-педіатр","x",IF($B$827="Лікар-терапевт",AD829/AG829,IF($B$827="Лікар загальної практики - сімейний лікар",AD829/AG829,0)))</f>
        <v>0</v>
      </c>
      <c r="AE830" s="176">
        <f>IF($B$827="Лікар-педіатр","x",IF($B$827="Лікар-терапевт",AE829/AG829,IF($B$827="Лікар загальної практики - сімейний лікар",AE829/AG829,0)))</f>
        <v>0</v>
      </c>
      <c r="AF830" s="176">
        <f>IF($B$827="Лікар-педіатр","x",IF($B$827="Лікар-терапевт",AF829/AG829,IF($B$827="Лікар загальної практики - сімейний лікар",AF829/AG829,0)))</f>
        <v>0</v>
      </c>
      <c r="AG830" s="176">
        <f>SUM(AB830:AF830)</f>
        <v>0</v>
      </c>
      <c r="AH830" s="767"/>
      <c r="AI830" s="174"/>
      <c r="AJ830" s="771"/>
      <c r="AK830" s="774"/>
      <c r="AL830" s="774"/>
      <c r="AM830" s="761"/>
      <c r="AN830" s="779"/>
      <c r="AO830" s="779"/>
      <c r="AP830" s="779"/>
      <c r="AQ830" s="779"/>
      <c r="AR830" s="782"/>
    </row>
    <row r="831" spans="1:44" s="52" customFormat="1" ht="45" hidden="1" customHeight="1" thickBot="1" x14ac:dyDescent="0.3">
      <c r="A831" s="170"/>
      <c r="B831" s="763"/>
      <c r="C831" s="764"/>
      <c r="D831" s="765"/>
      <c r="E831" s="766"/>
      <c r="F831" s="177" t="s">
        <v>425</v>
      </c>
      <c r="G831" s="178">
        <f>IF($B$827="Лікар загальної практики - сімейний лікар",AVERAGE(G827:G829),IF($B$827="Лікар-педіатр",AVERAGE(G827:G829),IF($B$827="Лікар-терапевт","х",0)))</f>
        <v>0</v>
      </c>
      <c r="H831" s="178">
        <f>IF($B$827="Лікар загальної практики - сімейний лікар",AVERAGE(H827:H829),IF($B$827="Лікар-педіатр",AVERAGE(H827:H829),IF($B$827="Лікар-терапевт","х",0)))</f>
        <v>0</v>
      </c>
      <c r="I831" s="178">
        <f>IF($B$827="Лікар загальної практики - сімейний лікар",AVERAGE(I827:I829),IF($B$827="Лікар-педіатр","x",IF($B$827="Лікар-терапевт",AVERAGE(I827:I829),0)))</f>
        <v>0</v>
      </c>
      <c r="J831" s="178">
        <f>IF($B$827="Лікар загальної практики - сімейний лікар",AVERAGE(J827:J829),IF($B$827="Лікар-педіатр","x",IF($B$827="Лікар-терапевт",AVERAGE(J827:J829),0)))</f>
        <v>0</v>
      </c>
      <c r="K831" s="178">
        <f>IF($B$827="Лікар загальної практики - сімейний лікар",AVERAGE(K827:K829),IF($B$827="Лікар-педіатр","x",IF($B$827="Лікар-терапевт",AVERAGE(K827:K829),0)))</f>
        <v>0</v>
      </c>
      <c r="L831" s="179">
        <f>SUM(G831:K831)</f>
        <v>0</v>
      </c>
      <c r="M831" s="768"/>
      <c r="N831" s="178">
        <f>IF($B$827="Лікар загальної практики - сімейний лікар",AVERAGE(N827:N829),IF($B$827="Лікар-педіатр",AVERAGE(N827:N829),IF($B$827="Лікар-терапевт","х",0)))</f>
        <v>0</v>
      </c>
      <c r="O831" s="178">
        <f>IF($B$827="Лікар загальної практики - сімейний лікар",AVERAGE(O827:O829),IF($B$827="Лікар-педіатр",AVERAGE(O827:O829),IF($B$827="Лікар-терапевт","х",0)))</f>
        <v>0</v>
      </c>
      <c r="P831" s="178">
        <f>IF($B$827="Лікар загальної практики - сімейний лікар",AVERAGE(P827:P829),IF($B$827="Лікар-педіатр","x",IF($B$827="Лікар-терапевт",AVERAGE(P827:P829),0)))</f>
        <v>0</v>
      </c>
      <c r="Q831" s="178">
        <f>IF($B$827="Лікар загальної практики - сімейний лікар",AVERAGE(Q827:Q829),IF($B$827="Лікар-педіатр","x",IF($B$827="Лікар-терапевт",AVERAGE(Q827:Q829),0)))</f>
        <v>0</v>
      </c>
      <c r="R831" s="178">
        <f>IF($B$827="Лікар загальної практики - сімейний лікар",AVERAGE(R827:R829),IF($B$827="Лікар-педіатр","x",IF($B$827="Лікар-терапевт",AVERAGE(R827:R829),0)))</f>
        <v>0</v>
      </c>
      <c r="S831" s="179">
        <f>SUM(N831:R831)</f>
        <v>0</v>
      </c>
      <c r="T831" s="768"/>
      <c r="U831" s="178">
        <f>IF($B$827="Лікар загальної практики - сімейний лікар",AVERAGE(U827:U829),IF($B$827="Лікар-педіатр",AVERAGE(U827:U829),IF($B$827="Лікар-терапевт","х",0)))</f>
        <v>0</v>
      </c>
      <c r="V831" s="178">
        <f>IF($B$827="Лікар загальної практики - сімейний лікар",AVERAGE(V827:V829),IF($B$827="Лікар-педіатр",AVERAGE(V827:V829),IF($B$827="Лікар-терапевт","х",0)))</f>
        <v>0</v>
      </c>
      <c r="W831" s="178">
        <f>IF($B$827="Лікар загальної практики - сімейний лікар",AVERAGE(W827:W829),IF($B$827="Лікар-педіатр","x",IF($B$827="Лікар-терапевт",AVERAGE(W827:W829),0)))</f>
        <v>0</v>
      </c>
      <c r="X831" s="178">
        <f>IF($B$827="Лікар загальної практики - сімейний лікар",AVERAGE(X827:X829),IF($B$827="Лікар-педіатр","x",IF($B$827="Лікар-терапевт",AVERAGE(X827:X829),0)))</f>
        <v>0</v>
      </c>
      <c r="Y831" s="178">
        <f>IF($B$827="Лікар загальної практики - сімейний лікар",AVERAGE(Y827:Y829),IF($B$827="Лікар-педіатр","x",IF($B$827="Лікар-терапевт",AVERAGE(Y827:Y829),0)))</f>
        <v>0</v>
      </c>
      <c r="Z831" s="179">
        <f>SUM(U831:Y831)</f>
        <v>0</v>
      </c>
      <c r="AA831" s="768"/>
      <c r="AB831" s="178">
        <f>IF($B$827="Лікар загальної практики - сімейний лікар",AVERAGE(AB827:AB829),IF($B$827="Лікар-педіатр",AVERAGE(AB827:AB829),IF($B$827="Лікар-терапевт","х",0)))</f>
        <v>0</v>
      </c>
      <c r="AC831" s="178">
        <f>IF($B$827="Лікар загальної практики - сімейний лікар",AVERAGE(AC827:AC829),IF($B$827="Лікар-педіатр",AVERAGE(AC827:AC829),IF($B$827="Лікар-терапевт","х",0)))</f>
        <v>0</v>
      </c>
      <c r="AD831" s="178">
        <f>IF($B$827="Лікар загальної практики - сімейний лікар",AVERAGE(AD827:AD829),IF($B$827="Лікар-педіатр","x",IF($B$827="Лікар-терапевт",AVERAGE(AD827:AD829),0)))</f>
        <v>0</v>
      </c>
      <c r="AE831" s="178">
        <f>IF($B$827="Лікар загальної практики - сімейний лікар",AVERAGE(AE827:AE829),IF($B$827="Лікар-педіатр","x",IF($B$827="Лікар-терапевт",AVERAGE(AE827:AE829),0)))</f>
        <v>0</v>
      </c>
      <c r="AF831" s="178">
        <f>IF($B$827="Лікар загальної практики - сімейний лікар",AVERAGE(AF827:AF829),IF($B$827="Лікар-педіатр","x",IF($B$827="Лікар-терапевт",AVERAGE(AF827:AF829),0)))</f>
        <v>0</v>
      </c>
      <c r="AG831" s="179">
        <f>SUM(AB831:AF831)</f>
        <v>0</v>
      </c>
      <c r="AH831" s="769"/>
      <c r="AI831" s="174"/>
      <c r="AJ831" s="771"/>
      <c r="AK831" s="774"/>
      <c r="AL831" s="774"/>
      <c r="AM831" s="762"/>
      <c r="AN831" s="780"/>
      <c r="AO831" s="780"/>
      <c r="AP831" s="780"/>
      <c r="AQ831" s="780"/>
      <c r="AR831" s="783"/>
    </row>
    <row r="832" spans="1:44" s="52" customFormat="1" ht="40.5" hidden="1" x14ac:dyDescent="0.25">
      <c r="A832" s="170"/>
      <c r="B832" s="763"/>
      <c r="C832" s="764"/>
      <c r="D832" s="765"/>
      <c r="E832" s="765"/>
      <c r="F832" s="210" t="str">
        <f>IF(B827="Лікар-педіатр",Законод!$C$17,IF(B827="Лікар загальної практики - сімейний лікар",Законод!$C$21,IF(B827="Лікар-терапевт",Законод!$C$25,"х")))</f>
        <v>х</v>
      </c>
      <c r="G832" s="181">
        <f>IF($B$827="Лікар загальної практики - сімейний лікар",IF(L831&lt;=Законод!$C$22,G831,Законод!$C$22*'01_Доходи'!G830),IF($B$827="Лікар-педіатр",IF(L831&lt;=Законод!$C$18,G831,Законод!$C$18*'01_Доходи'!G830),IF($B$827="Лікар-терапевт","x",0)))</f>
        <v>0</v>
      </c>
      <c r="H832" s="181">
        <f>IF($B$827="Лікар загальної практики - сімейний лікар",IF(L831&lt;=Законод!$C$22,H831,Законод!$C$22*'01_Доходи'!H830),IF($B$827="Лікар-педіатр",IF(L831&lt;=Законод!$C$18,H831,Законод!$C$18*'01_Доходи'!H830),IF($B$827="Лікар-терапевт","x",0)))</f>
        <v>0</v>
      </c>
      <c r="I832" s="181">
        <f>IF($B$827="Лікар загальної практики - сімейний лікар",IF(L831&lt;=Законод!$C$22,I831,Законод!$C$22*'01_Доходи'!I830),IF($B$827="Лікар-педіатр","x",IF($B$827="Лікар-терапевт",IF(L831&lt;=Законод!$C$26,I831,Законод!$C$26*'01_Доходи'!I830),0)))</f>
        <v>0</v>
      </c>
      <c r="J832" s="181">
        <f>IF($B$827="Лікар загальної практики - сімейний лікар",IF(L831&lt;=Законод!$C$22,J831,Законод!$C$22*'01_Доходи'!J830),IF($B$827="Лікар-педіатр","x",IF($B$827="Лікар-терапевт",IF(L831&lt;=Законод!$C$26,J831,Законод!$C$26*'01_Доходи'!J830),0)))</f>
        <v>0</v>
      </c>
      <c r="K832" s="181">
        <f>IF($B$827="Лікар загальної практики - сімейний лікар",IF(L831&lt;=Законод!$C$22,K831,Законод!$C$22*'01_Доходи'!K830),IF($B$827="Лікар-педіатр","x",IF($B$827="Лікар-терапевт",IF(L831&lt;=Законод!$C$26,K831,Законод!$C$26*'01_Доходи'!K830),0)))</f>
        <v>0</v>
      </c>
      <c r="L832" s="182">
        <f>SUM(G832:K832)</f>
        <v>0</v>
      </c>
      <c r="M832" s="767"/>
      <c r="N832" s="181">
        <f>IF($B$827="Лікар загальної практики - сімейний лікар",IF(S831&lt;=Законод!$C$22,N831,Законод!$C$22*'01_Доходи'!N830),IF($B$827="Лікар-педіатр",IF(S831&lt;=Законод!$C$18,N831,Законод!$C$18*'01_Доходи'!N830),IF($B$827="Лікар-терапевт","x",0)))</f>
        <v>0</v>
      </c>
      <c r="O832" s="181">
        <f>IF($B$827="Лікар загальної практики - сімейний лікар",IF(S831&lt;=Законод!$C$22,O831,Законод!$C$22*'01_Доходи'!O830),IF($B$827="Лікар-педіатр",IF(S831&lt;=Законод!$C$18,O831,Законод!$C$18*'01_Доходи'!O830),IF($B$827="Лікар-терапевт","x",0)))</f>
        <v>0</v>
      </c>
      <c r="P832" s="181">
        <f>IF($B$827="Лікар загальної практики - сімейний лікар",IF(S831&lt;=Законод!$C$22,P831,Законод!$C$22*'01_Доходи'!P830),IF($B$827="Лікар-педіатр","x",IF($B$827="Лікар-терапевт",IF(S831&lt;=Законод!$C$26,P831,Законод!$C$26*'01_Доходи'!P830),0)))</f>
        <v>0</v>
      </c>
      <c r="Q832" s="181">
        <f>IF($B$827="Лікар загальної практики - сімейний лікар",IF(S831&lt;=Законод!$C$22,Q831,Законод!$C$22*'01_Доходи'!Q830),IF($B$827="Лікар-педіатр","x",IF($B$827="Лікар-терапевт",IF(S831&lt;=Законод!$C$26,Q831,Законод!$C$26*'01_Доходи'!Q830),0)))</f>
        <v>0</v>
      </c>
      <c r="R832" s="181">
        <f>IF($B$827="Лікар загальної практики - сімейний лікар",IF(S831&lt;=Законод!$C$22,R831,Законод!$C$22*'01_Доходи'!R830),IF($B$827="Лікар-педіатр","x",IF($B$827="Лікар-терапевт",IF(S831&lt;=Законод!$C$26,R831,Законод!$C$26*'01_Доходи'!R830),0)))</f>
        <v>0</v>
      </c>
      <c r="S832" s="182">
        <f>SUM(N832:R832)</f>
        <v>0</v>
      </c>
      <c r="T832" s="767"/>
      <c r="U832" s="181">
        <f>IF($B$827="Лікар загальної практики - сімейний лікар",IF(Z831&lt;=Законод!$C$22,U831,Законод!$C$22*'01_Доходи'!U830),IF($B$827="Лікар-педіатр",IF(Z831&lt;=Законод!$C$18,U831,Законод!$C$18*'01_Доходи'!U830),IF($B$827="Лікар-терапевт","x",0)))</f>
        <v>0</v>
      </c>
      <c r="V832" s="181">
        <f>IF($B$827="Лікар загальної практики - сімейний лікар",IF(Z831&lt;=Законод!$C$22,V831,Законод!$C$22*'01_Доходи'!V830),IF($B$827="Лікар-педіатр",IF(Z831&lt;=Законод!$C$18,V831,Законод!$C$18*'01_Доходи'!V830),IF($B$827="Лікар-терапевт","x",0)))</f>
        <v>0</v>
      </c>
      <c r="W832" s="181">
        <f>IF($B$827="Лікар загальної практики - сімейний лікар",IF(Z831&lt;=Законод!$C$22,W831,Законод!$C$22*'01_Доходи'!W830),IF($B$827="Лікар-педіатр","x",IF($B$827="Лікар-терапевт",IF(Z831&lt;=Законод!$C$26,W831,Законод!$C$26*'01_Доходи'!W830),0)))</f>
        <v>0</v>
      </c>
      <c r="X832" s="181">
        <f>IF($B$827="Лікар загальної практики - сімейний лікар",IF(Z831&lt;=Законод!$C$22,X831,Законод!$C$22*'01_Доходи'!X830),IF($B$827="Лікар-педіатр","x",IF($B$827="Лікар-терапевт",IF(Z831&lt;=Законод!$C$26,X831,Законод!$C$26*'01_Доходи'!X830),0)))</f>
        <v>0</v>
      </c>
      <c r="Y832" s="181">
        <f>IF($B$827="Лікар загальної практики - сімейний лікар",IF(Z831&lt;=Законод!$C$22,Y831,Законод!$C$22*'01_Доходи'!Y830),IF($B$827="Лікар-педіатр","x",IF($B$827="Лікар-терапевт",IF(Z831&lt;=Законод!$C$26,Y831,Законод!$C$26*'01_Доходи'!Y830),0)))</f>
        <v>0</v>
      </c>
      <c r="Z832" s="182">
        <f>SUM(U832:Y832)</f>
        <v>0</v>
      </c>
      <c r="AA832" s="767"/>
      <c r="AB832" s="181">
        <f>IF($B$827="Лікар загальної практики - сімейний лікар",IF(AG831&lt;=Законод!$C$22,AB831,Законод!$C$22*'01_Доходи'!AB830),IF($B$827="Лікар-педіатр",IF(AG831&lt;=Законод!$C$18,AB831,Законод!$C$18*'01_Доходи'!AB830),IF($B$827="Лікар-терапевт","x",0)))</f>
        <v>0</v>
      </c>
      <c r="AC832" s="181">
        <f>IF($B$827="Лікар загальної практики - сімейний лікар",IF(AG831&lt;=Законод!$C$22,AC831,Законод!$C$22*'01_Доходи'!AC830),IF($B$827="Лікар-педіатр",IF(AG831&lt;=Законод!$C$18,AC831,Законод!$C$18*'01_Доходи'!AC830),IF($B$827="Лікар-терапевт","x",0)))</f>
        <v>0</v>
      </c>
      <c r="AD832" s="181">
        <f>IF($B$827="Лікар загальної практики - сімейний лікар",IF(AG831&lt;=Законод!$C$22,AD831,Законод!$C$22*'01_Доходи'!AD830),IF($B$827="Лікар-педіатр","x",IF($B$827="Лікар-терапевт",IF(AG831&lt;=Законод!$C$26,AD831,Законод!$C$26*'01_Доходи'!AD830),0)))</f>
        <v>0</v>
      </c>
      <c r="AE832" s="181">
        <f>IF($B$827="Лікар загальної практики - сімейний лікар",IF(AG831&lt;=Законод!$C$22,AE831,Законод!$C$22*'01_Доходи'!AE830),IF($B$827="Лікар-педіатр","x",IF($B$827="Лікар-терапевт",IF(AG831&lt;=Законод!$C$26,AE831,Законод!$C$26*'01_Доходи'!AE830),0)))</f>
        <v>0</v>
      </c>
      <c r="AF832" s="181">
        <f>IF($B$827="Лікар загальної практики - сімейний лікар",IF(AG831&lt;=Законод!$C$22,AF831,Законод!$C$22*'01_Доходи'!AF830),IF($B$827="Лікар-педіатр","x",IF($B$827="Лікар-терапевт",IF(AG831&lt;=Законод!$C$26,AF831,Законод!$C$26*'01_Доходи'!AF830),0)))</f>
        <v>0</v>
      </c>
      <c r="AG832" s="182">
        <f>SUM(AB832:AF832)</f>
        <v>0</v>
      </c>
      <c r="AH832" s="767"/>
      <c r="AI832" s="174"/>
      <c r="AJ832" s="771"/>
      <c r="AK832" s="774"/>
      <c r="AL832" s="774"/>
      <c r="AM832" s="318" t="s">
        <v>186</v>
      </c>
      <c r="AN832" s="183">
        <f>IF(B827="Лікар загальної практики - сімейний лікар",G832*Законод!$C$11+'01_Доходи'!H832*Законод!$D$11+'01_Доходи'!I832*Законод!$E$11+'01_Доходи'!J832*Законод!$F$11+'01_Доходи'!K832*Законод!$G$11,IF(B827="Лікар-педіатр",G832*Законод!$C$11+'01_Доходи'!H832*Законод!$D$11,IF(B827="Лікар-терапевт",'01_Доходи'!I832*Законод!$E$11+'01_Доходи'!J832*Законод!$F$11+'01_Доходи'!K832*Законод!$G$11,0)))</f>
        <v>0</v>
      </c>
      <c r="AO832" s="183">
        <f>IF(B827="Лікар загальної практики - сімейний лікар",N832*Законод!$C$11+'01_Доходи'!O832*Законод!$D$11+'01_Доходи'!P832*Законод!$E$11+'01_Доходи'!Q832*Законод!$F$11+'01_Доходи'!R832*Законод!$G$11,IF(B827="Лікар-педіатр",N832*Законод!$C$11+'01_Доходи'!O832*Законод!$D$11,IF(B827="Лікар-терапевт",'01_Доходи'!P832*Законод!$E$11+'01_Доходи'!Q832*Законод!$F$11+'01_Доходи'!R832*Законод!$G$11,0)))</f>
        <v>0</v>
      </c>
      <c r="AP832" s="183">
        <f>IF(B827="Лікар загальної практики - сімейний лікар",U832*Законод!$C$11+'01_Доходи'!V832*Законод!$D$11+'01_Доходи'!W832*Законод!$E$11+'01_Доходи'!X832*Законод!$F$11+'01_Доходи'!Y832*Законод!$G$11,IF(B827="Лікар-педіатр",U832*Законод!$C$11+'01_Доходи'!V832*Законод!$D$11,IF(B827="Лікар-терапевт",'01_Доходи'!W832*Законод!$E$11+'01_Доходи'!X832*Законод!$F$11+'01_Доходи'!Y832*Законод!$G$11,0)))</f>
        <v>0</v>
      </c>
      <c r="AQ832" s="183">
        <f>IF(B827="Лікар загальної практики - сімейний лікар",AB832*Законод!$C$11+'01_Доходи'!AC832*Законод!$D$11+'01_Доходи'!AD832*Законод!$E$11+'01_Доходи'!AE832*Законод!$F$11+'01_Доходи'!AF832*Законод!$G$11,IF(B827="Лікар-педіатр",AB832*Законод!$C$11+'01_Доходи'!AC832*Законод!$D$11,IF(B827="Лікар-терапевт",'01_Доходи'!AD832*Законод!$E$11+'01_Доходи'!AE832*Законод!$F$11+'01_Доходи'!AF832*Законод!$G$11,0)))</f>
        <v>0</v>
      </c>
      <c r="AR832" s="184">
        <f>SUM(AN832:AQ832)</f>
        <v>0</v>
      </c>
    </row>
    <row r="833" spans="1:44" s="52" customFormat="1" ht="31.9" hidden="1" customHeight="1" x14ac:dyDescent="0.25">
      <c r="A833" s="170"/>
      <c r="B833" s="763"/>
      <c r="C833" s="764"/>
      <c r="D833" s="765"/>
      <c r="E833" s="765"/>
      <c r="F833" s="211" t="str">
        <f>IF(B827="Лікар-педіатр",Законод!$E$17,IF(B827="Лікар загальної практики - сімейний лікар",Законод!$E$21,IF(B827="Лікар-терапевт",Законод!$E$25,"х")))</f>
        <v>х</v>
      </c>
      <c r="G833" s="776" t="s">
        <v>158</v>
      </c>
      <c r="H833" s="776"/>
      <c r="I833" s="776"/>
      <c r="J833" s="776"/>
      <c r="K833" s="776"/>
      <c r="L833" s="169">
        <f>IF($B$827="Лікар загальної практики - сімейний лікар",IF(L831&lt;Законод!$C$22,0,(IF(AND(L831&gt;=Законод!$E$22,L831&lt;=Законод!$E$23),L831-Законод!$C$22,IF('01_Доходи'!L831&gt;=Законод!$F$22,Законод!$E$24,0)))),IF($B$827="Лікар-педіатр",IF(L831&lt;Законод!$C$18,0,(IF(AND(L831&gt;=Законод!$E$18,L831&lt;=Законод!$E$19),L831-Законод!$C$18,IF('01_Доходи'!L831&gt;=Законод!$F$18,Законод!$E$20,0)))),IF($B$827="Лікар-терапевт",IF(L831&lt;Законод!$C$26,0,(IF(AND(L831&gt;=Законод!$E$26,L831&lt;=Законод!$E$27),L831-Законод!$C$26,IF('01_Доходи'!L831&gt;=Законод!$F$26,Законод!$E$28,0)))),0)))</f>
        <v>0</v>
      </c>
      <c r="M833" s="767"/>
      <c r="N833" s="776" t="s">
        <v>158</v>
      </c>
      <c r="O833" s="776"/>
      <c r="P833" s="776"/>
      <c r="Q833" s="776"/>
      <c r="R833" s="776"/>
      <c r="S833" s="169">
        <f>IF($B$827="Лікар загальної практики - сімейний лікар",IF(S831&lt;Законод!$C$22,0,(IF(AND(S831&gt;=Законод!$E$22,S831&lt;=Законод!$E$23),S831-Законод!$C$22,IF('01_Доходи'!S831&gt;=Законод!$F$22,Законод!$E$24,0)))),IF($B$827="Лікар-педіатр",IF(S831&lt;Законод!$C$18,0,(IF(AND(S831&gt;=Законод!$E$18,S831&lt;=Законод!$E$19),S831-Законод!$C$18,IF('01_Доходи'!S831&gt;=Законод!$F$18,Законод!$E$20,0)))),IF($B$827="Лікар-терапевт",IF(S831&lt;Законод!$C$26,0,(IF(AND(S831&gt;=Законод!$E$26,S831&lt;=Законод!$E$27),S831-Законод!$C$26,IF('01_Доходи'!S831&gt;=Законод!$F$26,Законод!$E$28,0)))),0)))</f>
        <v>0</v>
      </c>
      <c r="T833" s="767"/>
      <c r="U833" s="776" t="s">
        <v>158</v>
      </c>
      <c r="V833" s="776"/>
      <c r="W833" s="776"/>
      <c r="X833" s="776"/>
      <c r="Y833" s="776"/>
      <c r="Z833" s="169">
        <f>IF($B$827="Лікар загальної практики - сімейний лікар",IF(Z831&lt;Законод!$C$22,0,(IF(AND(Z831&gt;=Законод!$E$22,Z831&lt;=Законод!$E$23),Z831-Законод!$C$22,IF('01_Доходи'!Z831&gt;=Законод!$F$22,Законод!$E$24,0)))),IF($B$827="Лікар-педіатр",IF(Z831&lt;Законод!$C$18,0,(IF(AND(Z831&gt;=Законод!$E$18,Z831&lt;=Законод!$E$19),Z831-Законод!$C$18,IF('01_Доходи'!Z831&gt;=Законод!$F$18,Законод!$E$20,0)))),IF($B$827="Лікар-терапевт",IF(Z831&lt;Законод!$C$26,0,(IF(AND(Z831&gt;=Законод!$E$26,Z831&lt;=Законод!$E$27),Z831-Законод!$C$26,IF('01_Доходи'!Z831&gt;=Законод!$F$26,Законод!$E$28,0)))),0)))</f>
        <v>0</v>
      </c>
      <c r="AA833" s="767"/>
      <c r="AB833" s="776" t="s">
        <v>158</v>
      </c>
      <c r="AC833" s="776"/>
      <c r="AD833" s="776"/>
      <c r="AE833" s="776"/>
      <c r="AF833" s="776"/>
      <c r="AG833" s="169">
        <f>IF($B$827="Лікар загальної практики - сімейний лікар",IF(AG831&lt;Законод!$C$22,0,(IF(AND(AG831&gt;=Законод!$E$22,AG831&lt;=Законод!$E$23),AG831-Законод!$C$22,IF('01_Доходи'!AG831&gt;=Законод!$F$22,Законод!$E$24,0)))),IF($B$827="Лікар-педіатр",IF(AG831&lt;Законод!$C$18,0,(IF(AND(AG831&gt;=Законод!$E$18,AG831&lt;=Законод!$E$19),AG831-Законод!$C$18,IF('01_Доходи'!AG831&gt;=Законод!$F$18,Законод!$E$20,0)))),IF($B$827="Лікар-терапевт",IF(AG831&lt;Законод!$C$26,0,(IF(AND(AG831&gt;=Законод!$E$26,AG831&lt;=Законод!$E$27),AG831-Законод!$C$26,IF('01_Доходи'!AG831&gt;=Законод!$F$26,Законод!$E$28,0)))),0)))</f>
        <v>0</v>
      </c>
      <c r="AH833" s="767"/>
      <c r="AI833" s="174"/>
      <c r="AJ833" s="771"/>
      <c r="AK833" s="774"/>
      <c r="AL833" s="774"/>
      <c r="AM833" s="757" t="s">
        <v>187</v>
      </c>
      <c r="AN833" s="183">
        <f>IF(B827="Лікар загальної практики - сімейний лікар",L833*Законод!$C$9/4*Законод!$E$16,IF(B827="Лікар-педіатр",L833*Законод!$C$9/4*Законод!$E$16,IF(B827="Лікар-терапевт",L833*Законод!$C$9/4*Законод!$E$16,0)))</f>
        <v>0</v>
      </c>
      <c r="AO833" s="183">
        <f>IF(B827="Лікар загальної практики - сімейний лікар",S833*Законод!$C$9/4*Законод!$E$16,IF(B827="Лікар-педіатр",S833*Законод!$C$9/4*Законод!$E$16,IF(B827="Лікар-терапевт",S833*Законод!$C$9/4*Законод!$E$16,0)))</f>
        <v>0</v>
      </c>
      <c r="AP833" s="183">
        <f>IF(B827="Лікар загальної практики - сімейний лікар",Z833*Законод!$C$9/4*Законод!$E$16,IF(B827="Лікар-педіатр",Z833*Законод!$C$9/4*Законод!$E$16,IF(B827="Лікар-терапевт",Z833*Законод!$C$9/4*Законод!$E$16,0)))</f>
        <v>0</v>
      </c>
      <c r="AQ833" s="183">
        <f>IF(B827="Лікар загальної практики - сімейний лікар",AG833*Законод!$C$9/4*Законод!$E$16,IF(B827="Лікар-педіатр",AG833*Законод!$C$9/4*Законод!$E$16,IF(B827="Лікар-терапевт",AG833*Законод!$C$9/4*Законод!$E$16,0)))</f>
        <v>0</v>
      </c>
      <c r="AR833" s="184">
        <f>SUM(AN833:AQ833)</f>
        <v>0</v>
      </c>
    </row>
    <row r="834" spans="1:44" s="52" customFormat="1" ht="31.9" hidden="1" customHeight="1" x14ac:dyDescent="0.25">
      <c r="A834" s="170"/>
      <c r="B834" s="763"/>
      <c r="C834" s="764"/>
      <c r="D834" s="765"/>
      <c r="E834" s="765"/>
      <c r="F834" s="211" t="str">
        <f>IF(B827="Лікар-педіатр",Законод!$F$17,IF(B827="Лікар загальної практики - сімейний лікар",Законод!$F$21,IF(B827="Лікар-терапевт",Законод!$F$25,"х")))</f>
        <v>х</v>
      </c>
      <c r="G834" s="776" t="s">
        <v>158</v>
      </c>
      <c r="H834" s="776"/>
      <c r="I834" s="776"/>
      <c r="J834" s="776"/>
      <c r="K834" s="776"/>
      <c r="L834" s="169">
        <f>IF($B$827="Лікар загальної практики - сімейний лікар",IF(L831&lt;Законод!$C$22,0,(IF(AND(L831&gt;=Законод!$F$22,L831&lt;=Законод!$F$23),L831-Законод!$E$23,IF('01_Доходи'!L831&gt;=Законод!$G$22,Законод!$F$24,0)))),IF($B$827="Лікар-педіатр",IF(L831&lt;Законод!$C$18,0,(IF(AND(L831&gt;=Законод!$F$18,L831&lt;=Законод!$F$19),L831-Законод!$E$19,IF('01_Доходи'!L831&gt;=Законод!$G$18,Законод!$F$20,0)))),IF($B$827="Лікар-терапевт",IF(L831&lt;Законод!$C$26,0,(IF(AND(L831&gt;=Законод!$F$26,L831&lt;=Законод!$F$27),L831-Законод!$E$27,IF('01_Доходи'!L831&gt;=Законод!$G$26,Законод!$F$28,0)))),0)))</f>
        <v>0</v>
      </c>
      <c r="M834" s="767"/>
      <c r="N834" s="776" t="s">
        <v>158</v>
      </c>
      <c r="O834" s="776"/>
      <c r="P834" s="776"/>
      <c r="Q834" s="776"/>
      <c r="R834" s="776"/>
      <c r="S834" s="169">
        <f>IF($B$827="Лікар загальної практики - сімейний лікар",IF(S831&lt;Законод!$C$22,0,(IF(AND(S831&gt;=Законод!$F$22,S831&lt;=Законод!$F$23),S831-Законод!$E$23,IF('01_Доходи'!S831&gt;=Законод!$G$22,Законод!$F$24,0)))),IF($B$827="Лікар-педіатр",IF(S831&lt;Законод!$C$18,0,(IF(AND(S831&gt;=Законод!$F$18,S831&lt;=Законод!$F$19),S831-Законод!$E$19,IF('01_Доходи'!S831&gt;=Законод!$G$18,Законод!$F$20,0)))),IF($B$827="Лікар-терапевт",IF(S831&lt;Законод!$C$26,0,(IF(AND(S831&gt;=Законод!$F$26,S831&lt;=Законод!$F$27),S831-Законод!$E$27,IF('01_Доходи'!S831&gt;=Законод!$G$26,Законод!$F$28,0)))),0)))</f>
        <v>0</v>
      </c>
      <c r="T834" s="767"/>
      <c r="U834" s="776" t="s">
        <v>158</v>
      </c>
      <c r="V834" s="776"/>
      <c r="W834" s="776"/>
      <c r="X834" s="776"/>
      <c r="Y834" s="776"/>
      <c r="Z834" s="169">
        <f>IF($B$827="Лікар загальної практики - сімейний лікар",IF(Z831&lt;Законод!$C$22,0,(IF(AND(Z831&gt;=Законод!$F$22,Z831&lt;=Законод!$F$23),Z831-Законод!$E$23,IF('01_Доходи'!Z831&gt;=Законод!$G$22,Законод!$F$24,0)))),IF($B$827="Лікар-педіатр",IF(Z831&lt;Законод!$C$18,0,(IF(AND(Z831&gt;=Законод!$F$18,Z831&lt;=Законод!$F$19),Z831-Законод!$E$19,IF('01_Доходи'!Z831&gt;=Законод!$G$18,Законод!$F$20,0)))),IF($B$827="Лікар-терапевт",IF(Z831&lt;Законод!$C$26,0,(IF(AND(Z831&gt;=Законод!$F$26,Z831&lt;=Законод!$F$27),Z831-Законод!$E$27,IF('01_Доходи'!Z831&gt;=Законод!$G$26,Законод!$F$28,0)))),0)))</f>
        <v>0</v>
      </c>
      <c r="AA834" s="767"/>
      <c r="AB834" s="776" t="s">
        <v>158</v>
      </c>
      <c r="AC834" s="776"/>
      <c r="AD834" s="776"/>
      <c r="AE834" s="776"/>
      <c r="AF834" s="776"/>
      <c r="AG834" s="169">
        <f>IF($B$827="Лікар загальної практики - сімейний лікар",IF(AG831&lt;Законод!$C$22,0,(IF(AND(AG831&gt;=Законод!$F$22,AG831&lt;=Законод!$F$23),AG831-Законод!$E$23,IF('01_Доходи'!AG831&gt;=Законод!$G$22,Законод!$F$24,0)))),IF($B$827="Лікар-педіатр",IF(AG831&lt;Законод!$C$18,0,(IF(AND(AG831&gt;=Законод!$F$18,AG831&lt;=Законод!$F$19),AG831-Законод!$E$19,IF('01_Доходи'!AG831&gt;=Законод!$G$18,Законод!$F$20,0)))),IF($B$827="Лікар-терапевт",IF(AG831&lt;Законод!$C$26,0,(IF(AND(AG831&gt;=Законод!$F$26,AG831&lt;=Законод!$F$27),AG831-Законод!$E$27,IF('01_Доходи'!AG831&gt;=Законод!$G$26,Законод!$F$28,0)))),0)))</f>
        <v>0</v>
      </c>
      <c r="AH834" s="767"/>
      <c r="AI834" s="174"/>
      <c r="AJ834" s="771"/>
      <c r="AK834" s="774"/>
      <c r="AL834" s="774"/>
      <c r="AM834" s="758"/>
      <c r="AN834" s="183">
        <f>IF(B827="Лікар загальної практики - сімейний лікар",L834*Законод!$C$9/4*Законод!$F$16,IF(B827="Лікар-педіатр",L834*Законод!$C$9/4*Законод!$F$16,IF(B827="Лікар-терапевт",L834*Законод!$C$9/4*Законод!$F$16,0)))</f>
        <v>0</v>
      </c>
      <c r="AO834" s="183">
        <f>IF(B827="Лікар загальної практики - сімейний лікар",S834*Законод!$C$9/4*Законод!$F$16,IF(B827="Лікар-педіатр",S834*Законод!$C$9/4*Законод!$F$16,IF(B827="Лікар-терапевт",S834*Законод!$C$9/4*Законод!$F$16,0)))</f>
        <v>0</v>
      </c>
      <c r="AP834" s="183">
        <f>IF(B827="Лікар загальної практики - сімейний лікар",Z834*Законод!$C$9/4*Законод!$F$16,IF(B827="Лікар-педіатр",Z834*Законод!$C$9/4*Законод!$F$16,IF(B827="Лікар-терапевт",Z834*Законод!$C$9/4*Законод!$F$16,0)))</f>
        <v>0</v>
      </c>
      <c r="AQ834" s="183">
        <f>IF(B827="Лікар загальної практики - сімейний лікар",AG834*Законод!$C$9/4*Законод!$F$16,IF(B827="Лікар-педіатр",AG834*Законод!$C$9/4*Законод!$F$16,IF(B827="Лікар-терапевт",AG834*Законод!$C$9/4*Законод!$F$16,0)))</f>
        <v>0</v>
      </c>
      <c r="AR834" s="184">
        <f>SUM(AN834:AQ834)</f>
        <v>0</v>
      </c>
    </row>
    <row r="835" spans="1:44" s="52" customFormat="1" ht="31.9" hidden="1" customHeight="1" x14ac:dyDescent="0.25">
      <c r="A835" s="170"/>
      <c r="B835" s="763"/>
      <c r="C835" s="764"/>
      <c r="D835" s="765"/>
      <c r="E835" s="765"/>
      <c r="F835" s="211" t="str">
        <f>IF(B827="Лікар-педіатр",Законод!$G$17,IF(B827="Лікар загальної практики - сімейний лікар",Законод!$G$21,IF(B827="Лікар-терапевт",Законод!$G$25,"х")))</f>
        <v>х</v>
      </c>
      <c r="G835" s="776" t="s">
        <v>158</v>
      </c>
      <c r="H835" s="776"/>
      <c r="I835" s="776"/>
      <c r="J835" s="776"/>
      <c r="K835" s="776"/>
      <c r="L835" s="169">
        <f>IF($B$827="Лікар загальної практики - сімейний лікар",IF(L831&lt;Законод!$C$22,0,(IF(AND(L831&gt;=Законод!$G$22,L831&lt;=Законод!$G$23),L831-Законод!$F$23,IF('01_Доходи'!L831&gt;=Законод!$H$22,Законод!$G$24,0)))),IF($B$827="Лікар-педіатр",IF(L831&lt;Законод!$C$18,0,(IF(AND(L831&gt;=Законод!$G$18,L831&lt;=Законод!$G$19),L831-Законод!$F$19,IF('01_Доходи'!L831&gt;=Законод!$H$18,Законод!$G$20,0)))),IF($B$827="Лікар-терапевт",IF(L831&lt;Законод!$C$26,0,(IF(AND(L831&gt;=Законод!$G$26,L831&lt;=Законод!$G$27),L831-Законод!$F$27,IF('01_Доходи'!L831&gt;=Законод!$H$26,Законод!$G$28,0)))),0)))</f>
        <v>0</v>
      </c>
      <c r="M835" s="767"/>
      <c r="N835" s="776" t="s">
        <v>158</v>
      </c>
      <c r="O835" s="776"/>
      <c r="P835" s="776"/>
      <c r="Q835" s="776"/>
      <c r="R835" s="776"/>
      <c r="S835" s="169">
        <f>IF($B$827="Лікар загальної практики - сімейний лікар",IF(S831&lt;Законод!$C$22,0,(IF(AND(S831&gt;=Законод!$G$22,S831&lt;=Законод!$G$23),S831-Законод!$F$23,IF('01_Доходи'!S831&gt;=Законод!$H$22,Законод!$G$24,0)))),IF($B$827="Лікар-педіатр",IF(S831&lt;Законод!$C$18,0,(IF(AND(S831&gt;=Законод!$G$18,S831&lt;=Законод!$G$19),S831-Законод!$F$19,IF('01_Доходи'!S831&gt;=Законод!$H$18,Законод!$G$20,0)))),IF($B$827="Лікар-терапевт",IF(S831&lt;Законод!$C$26,0,(IF(AND(S831&gt;=Законод!$G$26,S831&lt;=Законод!$G$27),S831-Законод!$F$27,IF('01_Доходи'!S831&gt;=Законод!$H$26,Законод!$G$28,0)))),0)))</f>
        <v>0</v>
      </c>
      <c r="T835" s="767"/>
      <c r="U835" s="776" t="s">
        <v>158</v>
      </c>
      <c r="V835" s="776"/>
      <c r="W835" s="776"/>
      <c r="X835" s="776"/>
      <c r="Y835" s="776"/>
      <c r="Z835" s="169">
        <f>IF($B$827="Лікар загальної практики - сімейний лікар",IF(Z831&lt;Законод!$C$22,0,(IF(AND(Z831&gt;=Законод!$G$22,Z831&lt;=Законод!$G$23),Z831-Законод!$F$23,IF('01_Доходи'!Z831&gt;=Законод!$H$22,Законод!$G$24,0)))),IF($B$827="Лікар-педіатр",IF(Z831&lt;Законод!$C$18,0,(IF(AND(Z831&gt;=Законод!$G$18,Z831&lt;=Законод!$G$19),Z831-Законод!$F$19,IF('01_Доходи'!Z831&gt;=Законод!$H$18,Законод!$G$20,0)))),IF($B$827="Лікар-терапевт",IF(Z831&lt;Законод!$C$26,0,(IF(AND(Z831&gt;=Законод!$G$26,Z831&lt;=Законод!$G$27),Z831-Законод!$F$27,IF('01_Доходи'!Z831&gt;=Законод!$H$26,Законод!$G$28,0)))),0)))</f>
        <v>0</v>
      </c>
      <c r="AA835" s="767"/>
      <c r="AB835" s="776" t="s">
        <v>158</v>
      </c>
      <c r="AC835" s="776"/>
      <c r="AD835" s="776"/>
      <c r="AE835" s="776"/>
      <c r="AF835" s="776"/>
      <c r="AG835" s="169">
        <f>IF($B$827="Лікар загальної практики - сімейний лікар",IF(AG831&lt;Законод!$C$22,0,(IF(AND(AG831&gt;=Законод!$G$22,AG831&lt;=Законод!$G$23),AG831-Законод!$F$23,IF('01_Доходи'!AG831&gt;=Законод!$H$22,Законод!$G$24,0)))),IF($B$827="Лікар-педіатр",IF(AG831&lt;Законод!$C$18,0,(IF(AND(AG831&gt;=Законод!$G$18,AG831&lt;=Законод!$G$19),AG831-Законод!$F$19,IF('01_Доходи'!AG831&gt;=Законод!$H$18,Законод!$G$20,0)))),IF($B$827="Лікар-терапевт",IF(AG831&lt;Законод!$C$26,0,(IF(AND(AG831&gt;=Законод!$G$26,AG831&lt;=Законод!$G$27),AG831-Законод!$F$27,IF('01_Доходи'!AG831&gt;=Законод!$H$26,Законод!$G$28,0)))),0)))</f>
        <v>0</v>
      </c>
      <c r="AH835" s="767"/>
      <c r="AI835" s="174"/>
      <c r="AJ835" s="771"/>
      <c r="AK835" s="774"/>
      <c r="AL835" s="774"/>
      <c r="AM835" s="758"/>
      <c r="AN835" s="183">
        <f>IF(B827="Лікар загальної практики - сімейний лікар",L835*Законод!$C$9/4*Законод!$G$16,IF(B827="Лікар-педіатр",L835*Законод!$C$9/4*Законод!$G$16,IF(B827="Лікар-терапевт",L835*Законод!$C$9/4*Законод!$G$16,0)))</f>
        <v>0</v>
      </c>
      <c r="AO835" s="183">
        <f>IF(B827="Лікар загальної практики - сімейний лікар",S835*Законод!$C$9/4*Законод!$G$16,IF(B827="Лікар-педіатр",S835*Законод!$C$9/4*Законод!$G$16,IF(B827="Лікар-терапевт",S835*Законод!$C$9/4*Законод!$G$16,0)))</f>
        <v>0</v>
      </c>
      <c r="AP835" s="183">
        <f>IF(B827="Лікар загальної практики - сімейний лікар",Z835*Законод!$C$9/4*Законод!$G$16,IF(B827="Лікар-педіатр",Z835*Законод!$C$9/4*Законод!$G$16,IF(B827="Лікар-терапевт",Z835*Законод!$C$9/4*Законод!$G$16,0)))</f>
        <v>0</v>
      </c>
      <c r="AQ835" s="183">
        <f>IF(B827="Лікар загальної практики - сімейний лікар",AG835*Законод!$C$9/4*Законод!$G$16,IF(B827="Лікар-педіатр",AG835*Законод!$C$9/4*Законод!$G$16,IF(B827="Лікар-терапевт",AG835*Законод!$C$9/4*Законод!$G$16,0)))</f>
        <v>0</v>
      </c>
      <c r="AR835" s="184">
        <f t="shared" ref="AR835" si="150">SUM(AN835:AQ835)</f>
        <v>0</v>
      </c>
    </row>
    <row r="836" spans="1:44" s="52" customFormat="1" ht="31.9" hidden="1" customHeight="1" x14ac:dyDescent="0.25">
      <c r="A836" s="170"/>
      <c r="B836" s="763"/>
      <c r="C836" s="764"/>
      <c r="D836" s="765"/>
      <c r="E836" s="765"/>
      <c r="F836" s="211" t="str">
        <f>IF(B827="Лікар-педіатр",Законод!$H$17,IF(B827="Лікар загальної практики - сімейний лікар",Законод!$H$21,IF(B827="Лікар-терапевт",Законод!$H$25,"х")))</f>
        <v>х</v>
      </c>
      <c r="G836" s="776" t="s">
        <v>158</v>
      </c>
      <c r="H836" s="776"/>
      <c r="I836" s="776"/>
      <c r="J836" s="776"/>
      <c r="K836" s="776"/>
      <c r="L836" s="169">
        <f>IF($B$827="Лікар загальної практики - сімейний лікар",IF(L831&lt;Законод!$C$22,0,(IF(AND(L831&gt;=Законод!$H$22,L831&lt;=Законод!$H$23),L831-Законод!$G$23,IF('01_Доходи'!L831&gt;=Законод!$I$22,Законод!$H$24,0)))),IF($B$827="Лікар-педіатр",IF(L831&lt;Законод!$C$18,0,(IF(AND(L831&gt;=Законод!$H$18,L831&lt;=Законод!$H$19),L831-Законод!$G$19,IF('01_Доходи'!L831&gt;=Законод!$I$18,Законод!$H$20,0)))),IF($B$827="Лікар-терапевт",IF(L831&lt;Законод!$C$26,0,(IF(AND(L831&gt;=Законод!$H$26,L831&lt;=Законод!$H$27),L831-Законод!$G$27,IF(L831&gt;=Законод!$I$26,Законод!$H$28,0)))),0)))</f>
        <v>0</v>
      </c>
      <c r="M836" s="767"/>
      <c r="N836" s="776" t="s">
        <v>158</v>
      </c>
      <c r="O836" s="776"/>
      <c r="P836" s="776"/>
      <c r="Q836" s="776"/>
      <c r="R836" s="776"/>
      <c r="S836" s="169">
        <f>IF($B$827="Лікар загальної практики - сімейний лікар",IF(S831&lt;Законод!$C$22,0,(IF(AND(S831&gt;=Законод!$H$22,S831&lt;=Законод!$H$23),S831-Законод!$G$23,IF('01_Доходи'!S831&gt;=Законод!$I$22,Законод!$H$24,0)))),IF($B$827="Лікар-педіатр",IF(S831&lt;Законод!$C$18,0,(IF(AND(S831&gt;=Законод!$H$18,S831&lt;=Законод!$H$19),S831-Законод!$G$19,IF('01_Доходи'!S831&gt;=Законод!$I$18,Законод!$H$20,0)))),IF($B$827="Лікар-терапевт",IF(S831&lt;Законод!$C$26,0,(IF(AND(S831&gt;=Законод!$H$26,S831&lt;=Законод!$H$27),S831-Законод!$G$27,IF(S831&gt;=Законод!$I$26,Законод!$H$28,0)))),0)))</f>
        <v>0</v>
      </c>
      <c r="T836" s="767"/>
      <c r="U836" s="776" t="s">
        <v>158</v>
      </c>
      <c r="V836" s="776"/>
      <c r="W836" s="776"/>
      <c r="X836" s="776"/>
      <c r="Y836" s="776"/>
      <c r="Z836" s="169">
        <f>IF($B$827="Лікар загальної практики - сімейний лікар",IF(Z831&lt;Законод!$C$22,0,(IF(AND(Z831&gt;=Законод!$H$22,Z831&lt;=Законод!$H$23),Z831-Законод!$G$23,IF('01_Доходи'!Z831&gt;=Законод!$I$22,Законод!$H$24,0)))),IF($B$827="Лікар-педіатр",IF(Z831&lt;Законод!$C$18,0,(IF(AND(Z831&gt;=Законод!$H$18,Z831&lt;=Законод!$H$19),Z831-Законод!$G$19,IF('01_Доходи'!Z831&gt;=Законод!$I$18,Законод!$H$20,0)))),IF($B$827="Лікар-терапевт",IF(Z831&lt;Законод!$C$26,0,(IF(AND(Z831&gt;=Законод!$H$26,Z831&lt;=Законод!$H$27),Z831-Законод!$G$27,IF(Z831&gt;=Законод!$I$26,Законод!$H$28,0)))),0)))</f>
        <v>0</v>
      </c>
      <c r="AA836" s="767"/>
      <c r="AB836" s="776" t="s">
        <v>158</v>
      </c>
      <c r="AC836" s="776"/>
      <c r="AD836" s="776"/>
      <c r="AE836" s="776"/>
      <c r="AF836" s="776"/>
      <c r="AG836" s="169">
        <f>IF($B$827="Лікар загальної практики - сімейний лікар",IF(AG831&lt;Законод!$C$22,0,(IF(AND(AG831&gt;=Законод!$H$22,AG831&lt;=Законод!$H$23),AG831-Законод!$G$23,IF('01_Доходи'!AG831&gt;=Законод!$I$22,Законод!$H$24,0)))),IF($B$827="Лікар-педіатр",IF(AG831&lt;Законод!$C$18,0,(IF(AND(AG831&gt;=Законод!$H$18,AG831&lt;=Законод!$H$19),AG831-Законод!$G$19,IF('01_Доходи'!AG831&gt;=Законод!$I$18,Законод!$H$20,0)))),IF($B$827="Лікар-терапевт",IF(AG831&lt;Законод!$C$26,0,(IF(AND(AG831&gt;=Законод!$H$26,AG831&lt;=Законод!$H$27),AG831-Законод!$G$27,IF(AG831&gt;=Законод!$I$26,Законод!$H$28,0)))),0)))</f>
        <v>0</v>
      </c>
      <c r="AH836" s="767"/>
      <c r="AI836" s="174"/>
      <c r="AJ836" s="771"/>
      <c r="AK836" s="774"/>
      <c r="AL836" s="774"/>
      <c r="AM836" s="758"/>
      <c r="AN836" s="183">
        <f>IF(B827="Лікар загальної практики - сімейний лікар",L836*Законод!$C$9/4*Законод!$H$16,IF(B827="Лікар-педіатр",L836*Законод!$C$9/4*Законод!$H$16,IF(B827="Лікар-терапевт",L836*Законод!$C$9/4*Законод!$H$16,0)))</f>
        <v>0</v>
      </c>
      <c r="AO836" s="183">
        <f>IF(B827="Лікар загальної практики - сімейний лікар",S836*Законод!$C$9/4*Законод!$H$16,IF(B827="Лікар-педіатр",S836*Законод!$C$9/4*Законод!$H$16,IF(B827="Лікар-терапевт",S836*Законод!$C$9/4*Законод!$H$16,0)))</f>
        <v>0</v>
      </c>
      <c r="AP836" s="183">
        <f>IF(B827="Лікар загальної практики - сімейний лікар",Z836*Законод!$C$9/4*Законод!$H$16,IF(B827="Лікар-педіатр",Z836*Законод!$C$9/4*Законод!$H$16,IF(B827="Лікар-терапевт",Z836*Законод!$C$9/4*Законод!$H$16,0)))</f>
        <v>0</v>
      </c>
      <c r="AQ836" s="183">
        <f>IF(B827="Лікар загальної практики - сімейний лікар",AG836*Законод!$C$9/4*Законод!$H$16,IF(B827="Лікар-педіатр",AG836*Законод!$C$9/4*Законод!$H$16,IF(B827="Лікар-терапевт",AG836*Законод!$C$9/4*Законод!$H$16,0)))</f>
        <v>0</v>
      </c>
      <c r="AR836" s="184">
        <f>SUM(AN836:AQ836)</f>
        <v>0</v>
      </c>
    </row>
    <row r="837" spans="1:44" s="52" customFormat="1" ht="31.9" hidden="1" customHeight="1" x14ac:dyDescent="0.25">
      <c r="A837" s="170"/>
      <c r="B837" s="763"/>
      <c r="C837" s="764"/>
      <c r="D837" s="765"/>
      <c r="E837" s="765"/>
      <c r="F837" s="211" t="str">
        <f>IF(B827="Лікар-педіатр",Законод!$I$17,IF(B827="Лікар загальної практики - сімейний лікар",Законод!$I$21,IF(B827="Лікар-терапевт",Законод!$I$25,"х")))</f>
        <v>х</v>
      </c>
      <c r="G837" s="776" t="s">
        <v>158</v>
      </c>
      <c r="H837" s="776"/>
      <c r="I837" s="776"/>
      <c r="J837" s="776"/>
      <c r="K837" s="776"/>
      <c r="L837" s="169">
        <f>IF($B$827="Лікар загальної практики - сімейний лікар",IF(L831&lt;Законод!$C$22,0,(IF(AND(L831&gt;=Законод!$I$22,L831&lt;=Законод!$I$23),L831-Законод!$H$23,IF('01_Доходи'!L831&gt;=Законод!$I$22,Законод!$I$24,0)))),IF($B$827="Лікар-педіатр",IF(L831&lt;Законод!$C$18,0,(IF(AND(L831&gt;=Законод!$I$18,L831&lt;=Законод!$I$19),L831-Законод!$H$19,IF('01_Доходи'!L831&gt;=Законод!$I$18,Законод!$H$20,0)))),IF($B$827="Лікар-терапевт",IF(L831&lt;Законод!$C$26,0,(IF(AND(L831&gt;=Законод!$I$26,L831&lt;=Законод!$I$27),L831-Законод!$H$27,IF('01_Доходи'!L831&gt;=Законод!$I$26,Законод!$H$28,0)))),0)))</f>
        <v>0</v>
      </c>
      <c r="M837" s="767"/>
      <c r="N837" s="776" t="s">
        <v>158</v>
      </c>
      <c r="O837" s="776"/>
      <c r="P837" s="776"/>
      <c r="Q837" s="776"/>
      <c r="R837" s="776"/>
      <c r="S837" s="169">
        <f>IF($B$827="Лікар загальної практики - сімейний лікар",IF(S831&lt;Законод!$C$22,0,(IF(AND(S831&gt;=Законод!$I$22,S831&lt;=Законод!$I$23),S831-Законод!$H$23,IF('01_Доходи'!S831&gt;=Законод!$I$22,Законод!$I$24,0)))),IF($B$827="Лікар-педіатр",IF(S831&lt;Законод!$C$18,0,(IF(AND(S831&gt;=Законод!$I$18,S831&lt;=Законод!$I$19),S831-Законод!$H$19,IF('01_Доходи'!S831&gt;=Законод!$I$18,Законод!$H$20,0)))),IF($B$827="Лікар-терапевт",IF(S831&lt;Законод!$C$26,0,(IF(AND(S831&gt;=Законод!$I$26,S831&lt;=Законод!$I$27),S831-Законод!$H$27,IF('01_Доходи'!S831&gt;=Законод!$I$26,Законод!$H$28,0)))),0)))</f>
        <v>0</v>
      </c>
      <c r="T837" s="767"/>
      <c r="U837" s="776" t="s">
        <v>158</v>
      </c>
      <c r="V837" s="776"/>
      <c r="W837" s="776"/>
      <c r="X837" s="776"/>
      <c r="Y837" s="776"/>
      <c r="Z837" s="169">
        <f>IF($B$827="Лікар загальної практики - сімейний лікар",IF(Z831&lt;Законод!$C$22,0,(IF(AND(Z831&gt;=Законод!$I$22,Z831&lt;=Законод!$I$23),Z831-Законод!$H$23,IF('01_Доходи'!Z831&gt;=Законод!$I$22,Законод!$I$24,0)))),IF($B$827="Лікар-педіатр",IF(Z831&lt;Законод!$C$18,0,(IF(AND(Z831&gt;=Законод!$I$18,Z831&lt;=Законод!$I$19),Z831-Законод!$H$19,IF('01_Доходи'!Z831&gt;=Законод!$I$18,Законод!$H$20,0)))),IF($B$827="Лікар-терапевт",IF(Z831&lt;Законод!$C$26,0,(IF(AND(Z831&gt;=Законод!$I$26,Z831&lt;=Законод!$I$27),Z831-Законод!$H$27,IF('01_Доходи'!Z831&gt;=Законод!$I$26,Законод!$H$28,0)))),0)))</f>
        <v>0</v>
      </c>
      <c r="AA837" s="767"/>
      <c r="AB837" s="776" t="s">
        <v>158</v>
      </c>
      <c r="AC837" s="776"/>
      <c r="AD837" s="776"/>
      <c r="AE837" s="776"/>
      <c r="AF837" s="776"/>
      <c r="AG837" s="169">
        <f>IF($B$827="Лікар загальної практики - сімейний лікар",IF(AG831&lt;Законод!$C$22,0,(IF(AND(AG831&gt;=Законод!$I$22,AG831&lt;=Законод!$I$23),AG831-Законод!$H$23,IF('01_Доходи'!AG831&gt;=Законод!$I$22,Законод!$I$24,0)))),IF($B$827="Лікар-педіатр",IF(AG831&lt;Законод!$C$18,0,(IF(AND(AG831&gt;=Законод!$I$18,AG831&lt;=Законод!$I$19),AG831-Законод!$H$19,IF('01_Доходи'!AG831&gt;=Законод!$I$18,Законод!$H$20,0)))),IF($B$827="Лікар-терапевт",IF(AG831&lt;Законод!$C$26,0,(IF(AND(AG831&gt;=Законод!$I$26,AG831&lt;=Законод!$I$27),AG831-Законод!$H$27,IF('01_Доходи'!AG831&gt;=Законод!$I$26,Законод!$H$28,0)))),0)))</f>
        <v>0</v>
      </c>
      <c r="AH837" s="767"/>
      <c r="AI837" s="174"/>
      <c r="AJ837" s="771"/>
      <c r="AK837" s="774"/>
      <c r="AL837" s="774"/>
      <c r="AM837" s="758"/>
      <c r="AN837" s="183">
        <f>IF(B827="Лікар загальної практики - сімейний лікар",L837*Законод!$C$9/4*Законод!$I$16,IF(B827="Лікар-педіатр",L837*Законод!$C$9/4*Законод!$I$16,IF(B827="Лікар-терапевт",L837*Законод!$C$9/4*Законод!$I$16,0)))</f>
        <v>0</v>
      </c>
      <c r="AO837" s="183">
        <f>IF(B827="Лікар загальної практики - сімейний лікар",S837*Законод!$C$9/4*Законод!$I$16,IF(B827="Лікар-педіатр",S837*Законод!$C$9/4*Законод!$I$16,IF(B827="Лікар-терапевт",S837*Законод!$C$9/4*Законод!$I$16,0)))</f>
        <v>0</v>
      </c>
      <c r="AP837" s="183">
        <f>IF(B827="Лікар загальної практики - сімейний лікар",Z837*Законод!$C$9/4*Законод!$I$16,IF(B827="Лікар-педіатр",Z837*Законод!$C$9/4*Законод!$I$16,IF(B827="Лікар-терапевт",Z837*Законод!$C$9/4*Законод!$I$16,0)))</f>
        <v>0</v>
      </c>
      <c r="AQ837" s="183">
        <f>IF(B827="Лікар загальної практики - сімейний лікар",AG837*Законод!$C$9/4*Законод!$I$16,IF(B827="Лікар-педіатр",AG837*Законод!$C$9/4*Законод!$I$16,IF(B827="Лікар-терапевт",AG837*Законод!$C$9/4*Законод!$I$16,0)))</f>
        <v>0</v>
      </c>
      <c r="AR837" s="184">
        <f>SUM(AN837:AQ837)</f>
        <v>0</v>
      </c>
    </row>
    <row r="838" spans="1:44" s="191" customFormat="1" ht="31.9" hidden="1" customHeight="1" thickBot="1" x14ac:dyDescent="0.3">
      <c r="A838" s="186"/>
      <c r="B838" s="763"/>
      <c r="C838" s="764"/>
      <c r="D838" s="765"/>
      <c r="E838" s="765"/>
      <c r="F838" s="212" t="str">
        <f>IF(B827="Лікар-педіатр",Законод!$J$17,IF(B827="Лікар загальної практики - сімейний лікар",Законод!$J$21,IF(B827="Лікар-терапевт",Законод!$J$25,"х")))</f>
        <v>х</v>
      </c>
      <c r="G838" s="777" t="s">
        <v>158</v>
      </c>
      <c r="H838" s="777"/>
      <c r="I838" s="777"/>
      <c r="J838" s="777"/>
      <c r="K838" s="777"/>
      <c r="L838" s="169">
        <f>IF($B$827="Лікар загальної практики - сімейний лікар",IF(L831&gt;=Законод!$J$22,'01_Доходи'!L831-('01_Доходи'!L832+'01_Доходи'!L833+'01_Доходи'!L834+'01_Доходи'!L835+'01_Доходи'!L836+'01_Доходи'!L837),0),IF($B$827="Лікар-педіатр",IF(L831&gt;=Законод!$J$18,'01_Доходи'!L831-('01_Доходи'!L832+'01_Доходи'!L833+'01_Доходи'!L834+'01_Доходи'!L835+'01_Доходи'!L836+'01_Доходи'!L837),0),IF($B$827="Лікар-терапевт",IF('01_Доходи'!L831&gt;=Законод!$J$26,L831-Законод!$I$27,0),0)))</f>
        <v>0</v>
      </c>
      <c r="M838" s="767"/>
      <c r="N838" s="777" t="s">
        <v>158</v>
      </c>
      <c r="O838" s="777"/>
      <c r="P838" s="777"/>
      <c r="Q838" s="777"/>
      <c r="R838" s="777"/>
      <c r="S838" s="169">
        <f>IF($B$827="Лікар загальної практики - сімейний лікар",IF(S831&gt;=Законод!$J$22,'01_Доходи'!S831-('01_Доходи'!S832+'01_Доходи'!S833+'01_Доходи'!S834+'01_Доходи'!S835+'01_Доходи'!S836+'01_Доходи'!S837),0),IF($B$827="Лікар-педіатр",IF(S831&gt;=Законод!$J$18,'01_Доходи'!S831-('01_Доходи'!S832+'01_Доходи'!S833+'01_Доходи'!S834+'01_Доходи'!S835+'01_Доходи'!S836+'01_Доходи'!S837),0),IF($B$827="Лікар-терапевт",IF('01_Доходи'!S831&gt;=Законод!$J$26,S831-Законод!$I$27,0),0)))</f>
        <v>0</v>
      </c>
      <c r="T838" s="767"/>
      <c r="U838" s="777" t="s">
        <v>158</v>
      </c>
      <c r="V838" s="777"/>
      <c r="W838" s="777"/>
      <c r="X838" s="777"/>
      <c r="Y838" s="777"/>
      <c r="Z838" s="169">
        <f>IF($B$827="Лікар загальної практики - сімейний лікар",IF(Z831&gt;=Законод!$J$22,'01_Доходи'!Z831-('01_Доходи'!Z832+'01_Доходи'!Z833+'01_Доходи'!Z834+'01_Доходи'!Z835+'01_Доходи'!Z836+'01_Доходи'!Z837),0),IF($B$827="Лікар-педіатр",IF(Z831&gt;=Законод!$J$18,'01_Доходи'!Z831-('01_Доходи'!Z832+'01_Доходи'!Z833+'01_Доходи'!Z834+'01_Доходи'!Z835+'01_Доходи'!Z836+'01_Доходи'!Z837),0),IF($B$827="Лікар-терапевт",IF('01_Доходи'!Z831&gt;=Законод!$J$26,Z831-Законод!$I$27,0),0)))</f>
        <v>0</v>
      </c>
      <c r="AA838" s="767"/>
      <c r="AB838" s="777" t="s">
        <v>158</v>
      </c>
      <c r="AC838" s="777"/>
      <c r="AD838" s="777"/>
      <c r="AE838" s="777"/>
      <c r="AF838" s="777"/>
      <c r="AG838" s="169">
        <f>IF($B$827="Лікар загальної практики - сімейний лікар",IF(AG831&gt;=Законод!$J$22,'01_Доходи'!AG831-('01_Доходи'!AG832+'01_Доходи'!AG833+'01_Доходи'!AG834+'01_Доходи'!AG835+'01_Доходи'!AG836+'01_Доходи'!AG837),0),IF($B$827="Лікар-педіатр",IF(AG831&gt;=Законод!$J$18,'01_Доходи'!AG831-('01_Доходи'!AG832+'01_Доходи'!AG833+'01_Доходи'!AG834+'01_Доходи'!AG835+'01_Доходи'!AG836+'01_Доходи'!AG837),0),IF($B$827="Лікар-терапевт",IF('01_Доходи'!AG831&gt;=Законод!$J$26,AG831-Законод!$I$27,0),0)))</f>
        <v>0</v>
      </c>
      <c r="AH838" s="767"/>
      <c r="AI838" s="188"/>
      <c r="AJ838" s="772"/>
      <c r="AK838" s="775"/>
      <c r="AL838" s="775"/>
      <c r="AM838" s="759"/>
      <c r="AN838" s="189">
        <f>IF(B827="Лікар загальної практики - сімейний лікар",L838*Законод!$C$9/4*Законод!$J$16,IF(B827="Лікар-педіатр",L838*Законод!$C$9/4*Законод!$J$16,IF(B827="Лікар-терапевт",L838*Законод!$C$9/4*Законод!$J$16,0)))</f>
        <v>0</v>
      </c>
      <c r="AO838" s="189">
        <f>IF(B827="Лікар загальної практики - сімейний лікар",S838*Законод!$C$9/4*Законод!$J$16,IF(B827="Лікар-педіатр",S838*Законод!$C$9/4*Законод!$J$16,IF(B827="Лікар-терапевт",S838*Законод!$C$9/4*Законод!$J$16,0)))</f>
        <v>0</v>
      </c>
      <c r="AP838" s="189">
        <f>IF(B827="Лікар загальної практики - сімейний лікар",S838*Законод!$C$9/4*Законод!$J$16,IF(B827="Лікар-педіатр",S838*Законод!$C$9/4*Законод!$J$16,IF(B827="Лікар-терапевт",S838*Законод!$C$9/4*Законод!$J$16,0)))</f>
        <v>0</v>
      </c>
      <c r="AQ838" s="189">
        <f>IF(B827="Лікар загальної практики - сімейний лікар",AG838*Законод!$C$9/4*Законод!$J$16,IF(B827="Лікар-педіатр",AG838*Законод!$C$9/4*Законод!$J$16,IF(B827="Лікар-терапевт",AG838*Законод!$C$9/4*Законод!$J$16,0)))</f>
        <v>0</v>
      </c>
      <c r="AR838" s="190">
        <f t="shared" ref="AR838" si="151">SUM(AN838:AQ838)</f>
        <v>0</v>
      </c>
    </row>
    <row r="839" spans="1:44" s="220" customFormat="1" ht="23.45" hidden="1" customHeight="1" thickBot="1" x14ac:dyDescent="0.3">
      <c r="A839" s="216"/>
      <c r="B839" s="217"/>
      <c r="C839" s="217"/>
      <c r="D839" s="217"/>
      <c r="E839" s="217"/>
      <c r="F839" s="218"/>
      <c r="G839" s="219"/>
      <c r="H839" s="219"/>
      <c r="L839" s="221"/>
      <c r="S839" s="221"/>
      <c r="Z839" s="221"/>
      <c r="AG839" s="221"/>
      <c r="AM839" s="222"/>
      <c r="AR839" s="223"/>
    </row>
    <row r="840" spans="1:44" s="164" customFormat="1" ht="24.6" hidden="1" customHeight="1" x14ac:dyDescent="0.3">
      <c r="A840" s="167">
        <f>A827+1</f>
        <v>63</v>
      </c>
      <c r="B840" s="763"/>
      <c r="C840" s="764"/>
      <c r="D840" s="765"/>
      <c r="E840" s="765"/>
      <c r="F840" s="207" t="s">
        <v>422</v>
      </c>
      <c r="G840" s="169">
        <f>IF($B$840="Лікар-педіатр",G843*L840,IF($B$840="Лікар-терапевт","х",IF($B$840="Лікар загальної практики - сімейний лікар",G843*L840,0)))</f>
        <v>0</v>
      </c>
      <c r="H840" s="169">
        <f>IF($B$840="Лікар-педіатр",H843*L840,IF($B$840="Лікар-терапевт","х",IF($B$840="Лікар загальної практики - сімейний лікар",H843*L840,0)))</f>
        <v>0</v>
      </c>
      <c r="I840" s="169">
        <f>IF($B$840="Лікар-педіатр","x",IF($B$840="Лікар-терапевт",I843*L840,IF($B$840="Лікар загальної практики - сімейний лікар",I843*L840,0)))</f>
        <v>0</v>
      </c>
      <c r="J840" s="169">
        <f>IF($B$840="Лікар-педіатр","x",IF($B$840="Лікар-терапевт",J843*L840,IF($B$840="Лікар загальної практики - сімейний лікар",J843*L840,0)))</f>
        <v>0</v>
      </c>
      <c r="K840" s="169">
        <f>IF($B$840="Лікар-педіатр","x",IF($B$840="Лікар-терапевт",K843*L840,IF($B$840="Лікар загальної практики - сімейний лікар",K843*L840,0)))</f>
        <v>0</v>
      </c>
      <c r="L840" s="542"/>
      <c r="M840" s="767"/>
      <c r="N840" s="169">
        <f>IF($B$840="Лікар-педіатр",N843*S840,IF($B$840="Лікар-терапевт","х",IF($B$840="Лікар загальної практики - сімейний лікар",N843*S840,0)))</f>
        <v>0</v>
      </c>
      <c r="O840" s="169">
        <f>IF($B$840="Лікар-педіатр",O843*S840,IF($B$840="Лікар-терапевт","х",IF($B$840="Лікар загальної практики - сімейний лікар",O843*S840,0)))</f>
        <v>0</v>
      </c>
      <c r="P840" s="169">
        <f>IF($B$840="Лікар-педіатр","x",IF($B$840="Лікар-терапевт",P843*S840,IF($B$840="Лікар загальної практики - сімейний лікар",P843*S840,0)))</f>
        <v>0</v>
      </c>
      <c r="Q840" s="169">
        <f>IF($B$840="Лікар-педіатр","x",IF($B$840="Лікар-терапевт",Q843*S840,IF($B$840="Лікар загальної практики - сімейний лікар",Q843*S840,0)))</f>
        <v>0</v>
      </c>
      <c r="R840" s="169">
        <f>IF($B$840="Лікар-педіатр","x",IF($B$840="Лікар-терапевт",R843*S840,IF($B$840="Лікар загальної практики - сімейний лікар",R843*S840,0)))</f>
        <v>0</v>
      </c>
      <c r="S840" s="542"/>
      <c r="T840" s="767"/>
      <c r="U840" s="169">
        <f>IF($B$840="Лікар-педіатр",U843*Z840,IF($B$840="Лікар-терапевт","х",IF($B$840="Лікар загальної практики - сімейний лікар",U843*Z840,0)))</f>
        <v>0</v>
      </c>
      <c r="V840" s="169">
        <f>IF($B$840="Лікар-педіатр",V843*Z840,IF($B$840="Лікар-терапевт","х",IF($B$840="Лікар загальної практики - сімейний лікар",V843*Z840,0)))</f>
        <v>0</v>
      </c>
      <c r="W840" s="169">
        <f>IF($B$840="Лікар-педіатр","x",IF($B$840="Лікар-терапевт",W843*Z840,IF($B$840="Лікар загальної практики - сімейний лікар",W843*Z840,0)))</f>
        <v>0</v>
      </c>
      <c r="X840" s="169">
        <f>IF($B$840="Лікар-педіатр","x",IF($B$840="Лікар-терапевт",X843*Z840,IF($B$840="Лікар загальної практики - сімейний лікар",X843*Z840,0)))</f>
        <v>0</v>
      </c>
      <c r="Y840" s="169">
        <f>IF($B$840="Лікар-педіатр","x",IF($B$840="Лікар-терапевт",Y843*Z840,IF($B$840="Лікар загальної практики - сімейний лікар",Y843*Z840,0)))</f>
        <v>0</v>
      </c>
      <c r="Z840" s="542"/>
      <c r="AA840" s="767"/>
      <c r="AB840" s="169">
        <f>IF($B$840="Лікар-педіатр",AB843*AG840,IF($B$840="Лікар-терапевт","х",IF($B$840="Лікар загальної практики - сімейний лікар",AB843*AG840,0)))</f>
        <v>0</v>
      </c>
      <c r="AC840" s="169">
        <f>IF($B$840="Лікар-педіатр",AC843*AG840,IF($B$840="Лікар-терапевт","х",IF($B$840="Лікар загальної практики - сімейний лікар",AC843*AG840,0)))</f>
        <v>0</v>
      </c>
      <c r="AD840" s="169">
        <f>IF($B$840="Лікар-педіатр","x",IF($B$840="Лікар-терапевт",AD843*AG840,IF($B$840="Лікар загальної практики - сімейний лікар",AD843*AG840,0)))</f>
        <v>0</v>
      </c>
      <c r="AE840" s="169">
        <f>IF($B$840="Лікар-педіатр","x",IF($B$840="Лікар-терапевт",AE843*AG840,IF($B$840="Лікар загальної практики - сімейний лікар",AE843*AG840,0)))</f>
        <v>0</v>
      </c>
      <c r="AF840" s="169">
        <f>IF($B$840="Лікар-педіатр","x",IF($B$840="Лікар-терапевт",AF843*AG840,IF($B$840="Лікар загальної практики - сімейний лікар",AF843*AG840,0)))</f>
        <v>0</v>
      </c>
      <c r="AG840" s="542"/>
      <c r="AH840" s="767"/>
      <c r="AI840" s="525">
        <f>A840</f>
        <v>63</v>
      </c>
      <c r="AJ840" s="770">
        <f>B840</f>
        <v>0</v>
      </c>
      <c r="AK840" s="773">
        <f>C840</f>
        <v>0</v>
      </c>
      <c r="AL840" s="773">
        <f>D840</f>
        <v>0</v>
      </c>
      <c r="AM840" s="760" t="s">
        <v>568</v>
      </c>
      <c r="AN840" s="778">
        <f>SUM(AN845:AN851)</f>
        <v>0</v>
      </c>
      <c r="AO840" s="778">
        <f>SUM(AO845:AO851)</f>
        <v>0</v>
      </c>
      <c r="AP840" s="778">
        <f>SUM(AP845:AP851)</f>
        <v>0</v>
      </c>
      <c r="AQ840" s="778">
        <f>SUM(AQ845:AQ851)</f>
        <v>0</v>
      </c>
      <c r="AR840" s="781">
        <f>SUM(AN840:AQ844)</f>
        <v>0</v>
      </c>
    </row>
    <row r="841" spans="1:44" s="52" customFormat="1" ht="28.15" hidden="1" customHeight="1" x14ac:dyDescent="0.25">
      <c r="A841" s="170"/>
      <c r="B841" s="763"/>
      <c r="C841" s="764"/>
      <c r="D841" s="765"/>
      <c r="E841" s="765"/>
      <c r="F841" s="207" t="s">
        <v>423</v>
      </c>
      <c r="G841" s="169">
        <f>IF($B$840="Лікар-педіатр",G843*L841,IF($B$840="Лікар-терапевт","х",IF($B$840="Лікар загальної практики - сімейний лікар",G843*L841,0)))</f>
        <v>0</v>
      </c>
      <c r="H841" s="169">
        <f>IF($B$840="Лікар-педіатр",H843*L841,IF($B$840="Лікар-терапевт","х",IF($B$840="Лікар загальної практики - сімейний лікар",H843*L841,0)))</f>
        <v>0</v>
      </c>
      <c r="I841" s="169">
        <f>IF($B$840="Лікар-педіатр","x",IF($B$840="Лікар-терапевт",I843*L841,IF($B$840="Лікар загальної практики - сімейний лікар",I843*L841,0)))</f>
        <v>0</v>
      </c>
      <c r="J841" s="169">
        <f>IF($B$840="Лікар-педіатр","x",IF($B$840="Лікар-терапевт",J843*L841,IF($B$840="Лікар загальної практики - сімейний лікар",J843*L841,0)))</f>
        <v>0</v>
      </c>
      <c r="K841" s="169">
        <f>IF($B$840="Лікар-педіатр","x",IF($B$840="Лікар-терапевт",K843*L841,IF($B$840="Лікар загальної практики - сімейний лікар",K843*L841,0)))</f>
        <v>0</v>
      </c>
      <c r="L841" s="542"/>
      <c r="M841" s="767"/>
      <c r="N841" s="169">
        <f>IF($B$840="Лікар-педіатр",N843*S841,IF($B$840="Лікар-терапевт","х",IF($B$840="Лікар загальної практики - сімейний лікар",N843*S841,0)))</f>
        <v>0</v>
      </c>
      <c r="O841" s="169">
        <f>IF($B$840="Лікар-педіатр",O843*S841,IF($B$840="Лікар-терапевт","х",IF($B$840="Лікар загальної практики - сімейний лікар",O843*S841,0)))</f>
        <v>0</v>
      </c>
      <c r="P841" s="169">
        <f>IF($B$840="Лікар-педіатр","x",IF($B$840="Лікар-терапевт",P843*S841,IF($B$840="Лікар загальної практики - сімейний лікар",P843*S841,0)))</f>
        <v>0</v>
      </c>
      <c r="Q841" s="169">
        <f>IF($B$840="Лікар-педіатр","x",IF($B$840="Лікар-терапевт",Q843*S841,IF($B$840="Лікар загальної практики - сімейний лікар",Q843*S841,0)))</f>
        <v>0</v>
      </c>
      <c r="R841" s="169">
        <f>IF($B$840="Лікар-педіатр","x",IF($B$840="Лікар-терапевт",R843*S841,IF($B$840="Лікар загальної практики - сімейний лікар",R843*S841,0)))</f>
        <v>0</v>
      </c>
      <c r="S841" s="542"/>
      <c r="T841" s="767"/>
      <c r="U841" s="169">
        <f>IF($B$840="Лікар-педіатр",U843*Z841,IF($B$840="Лікар-терапевт","х",IF($B$840="Лікар загальної практики - сімейний лікар",U843*Z841,0)))</f>
        <v>0</v>
      </c>
      <c r="V841" s="169">
        <f>IF($B$840="Лікар-педіатр",V843*Z841,IF($B$840="Лікар-терапевт","х",IF($B$840="Лікар загальної практики - сімейний лікар",V843*Z841,0)))</f>
        <v>0</v>
      </c>
      <c r="W841" s="169">
        <f>IF($B$840="Лікар-педіатр","x",IF($B$840="Лікар-терапевт",W843*Z841,IF($B$840="Лікар загальної практики - сімейний лікар",W843*Z841,0)))</f>
        <v>0</v>
      </c>
      <c r="X841" s="169">
        <f>IF($B$840="Лікар-педіатр","x",IF($B$840="Лікар-терапевт",X843*Z841,IF($B$840="Лікар загальної практики - сімейний лікар",X843*Z841,0)))</f>
        <v>0</v>
      </c>
      <c r="Y841" s="169">
        <f>IF($B$840="Лікар-педіатр","x",IF($B$840="Лікар-терапевт",Y843*Z841,IF($B$840="Лікар загальної практики - сімейний лікар",Y843*Z841,0)))</f>
        <v>0</v>
      </c>
      <c r="Z841" s="542"/>
      <c r="AA841" s="767"/>
      <c r="AB841" s="169">
        <f>IF($B$840="Лікар-педіатр",AB843*AG841,IF($B$840="Лікар-терапевт","х",IF($B$840="Лікар загальної практики - сімейний лікар",AB843*AG841,0)))</f>
        <v>0</v>
      </c>
      <c r="AC841" s="169">
        <f>IF($B$840="Лікар-педіатр",AC843*AG841,IF($B$840="Лікар-терапевт","х",IF($B$840="Лікар загальної практики - сімейний лікар",AC843*AG841,0)))</f>
        <v>0</v>
      </c>
      <c r="AD841" s="169">
        <f>IF($B$840="Лікар-педіатр","x",IF($B$840="Лікар-терапевт",AD843*AG841,IF($B$840="Лікар загальної практики - сімейний лікар",AD843*AG841,0)))</f>
        <v>0</v>
      </c>
      <c r="AE841" s="169">
        <f>IF($B$840="Лікар-педіатр","x",IF($B$840="Лікар-терапевт",AE843*AG841,IF($B$840="Лікар загальної практики - сімейний лікар",AE843*AG841,0)))</f>
        <v>0</v>
      </c>
      <c r="AF841" s="169">
        <f>IF($B$840="Лікар-педіатр","x",IF($B$840="Лікар-терапевт",AF843*AG841,IF($B$840="Лікар загальної практики - сімейний лікар",AF843*AG841,0)))</f>
        <v>0</v>
      </c>
      <c r="AG841" s="542"/>
      <c r="AH841" s="767"/>
      <c r="AI841" s="171"/>
      <c r="AJ841" s="771"/>
      <c r="AK841" s="774"/>
      <c r="AL841" s="774"/>
      <c r="AM841" s="761"/>
      <c r="AN841" s="779"/>
      <c r="AO841" s="779"/>
      <c r="AP841" s="779"/>
      <c r="AQ841" s="779"/>
      <c r="AR841" s="782"/>
    </row>
    <row r="842" spans="1:44" s="92" customFormat="1" ht="31.15" hidden="1" customHeight="1" x14ac:dyDescent="0.25">
      <c r="A842" s="213"/>
      <c r="B842" s="763"/>
      <c r="C842" s="764"/>
      <c r="D842" s="765"/>
      <c r="E842" s="765"/>
      <c r="F842" s="214" t="s">
        <v>424</v>
      </c>
      <c r="G842" s="172">
        <f>IF(B840="Лікар загальної практики - сімейний лікар"," ",IF(B840="Лікар-педіатр"," ",IF(B840="Лікар-терапевт","х",0)))</f>
        <v>0</v>
      </c>
      <c r="H842" s="172">
        <f>IF(B840="Лікар загальної практики - сімейний лікар"," ",IF(B840="Лікар-педіатр"," ",IF(B840="Лікар-терапевт","х",0)))</f>
        <v>0</v>
      </c>
      <c r="I842" s="172">
        <f>IF(B840="Лікар загальної практики - сімейний лікар"," ",IF(B840="Лікар-педіатр","х",IF(B840="Лікар-терапевт"," ",0)))</f>
        <v>0</v>
      </c>
      <c r="J842" s="172">
        <f>IF(B840="Лікар загальної практики - сімейний лікар"," ",IF(B840="Лікар-педіатр","х",IF(B840="Лікар-терапевт"," ",0)))</f>
        <v>0</v>
      </c>
      <c r="K842" s="172">
        <f>IF(B840="Лікар загальної практики - сімейний лікар"," ",IF(B840="Лікар-педіатр","х",IF(B840="Лікар-терапевт"," ",0)))</f>
        <v>0</v>
      </c>
      <c r="L842" s="173">
        <f>SUM(G842:K842)</f>
        <v>0</v>
      </c>
      <c r="M842" s="767"/>
      <c r="N842" s="172">
        <f>IF(B840="Лікар загальної практики - сімейний лікар"," ",IF(B840="Лікар-педіатр"," ",IF(B840="Лікар-терапевт","х",0)))</f>
        <v>0</v>
      </c>
      <c r="O842" s="172">
        <f>IF(B840="Лікар загальної практики - сімейний лікар"," ",IF(B840="Лікар-педіатр"," ",IF(B840="Лікар-терапевт","х",0)))</f>
        <v>0</v>
      </c>
      <c r="P842" s="172">
        <f>IF(B840="Лікар загальної практики - сімейний лікар"," ",IF(B840="Лікар-педіатр","х",IF(B840="Лікар-терапевт"," ",0)))</f>
        <v>0</v>
      </c>
      <c r="Q842" s="172">
        <f>IF(B840="Лікар загальної практики - сімейний лікар"," ",IF(B840="Лікар-педіатр","х",IF(B840="Лікар-терапевт"," ",0)))</f>
        <v>0</v>
      </c>
      <c r="R842" s="172">
        <f>IF(B840="Лікар загальної практики - сімейний лікар"," ",IF(B840="Лікар-педіатр","х",IF(B840="Лікар-терапевт"," ",0)))</f>
        <v>0</v>
      </c>
      <c r="S842" s="173">
        <f>SUM(N842:R842)</f>
        <v>0</v>
      </c>
      <c r="T842" s="767"/>
      <c r="U842" s="172">
        <f>IF(B840="Лікар загальної практики - сімейний лікар"," ",IF(B840="Лікар-педіатр"," ",IF(B840="Лікар-терапевт","х",0)))</f>
        <v>0</v>
      </c>
      <c r="V842" s="172">
        <f>IF(B840="Лікар загальної практики - сімейний лікар"," ",IF(B840="Лікар-педіатр"," ",IF(B840="Лікар-терапевт","х",0)))</f>
        <v>0</v>
      </c>
      <c r="W842" s="172">
        <f>IF(B840="Лікар загальної практики - сімейний лікар"," ",IF(B840="Лікар-педіатр","х",IF(B840="Лікар-терапевт"," ",0)))</f>
        <v>0</v>
      </c>
      <c r="X842" s="172">
        <f>IF(B840="Лікар загальної практики - сімейний лікар"," ",IF(B840="Лікар-педіатр","х",IF(B840="Лікар-терапевт"," ",0)))</f>
        <v>0</v>
      </c>
      <c r="Y842" s="172">
        <f>IF(B840="Лікар загальної практики - сімейний лікар"," ",IF(B840="Лікар-педіатр","х",IF(B840="Лікар-терапевт"," ",0)))</f>
        <v>0</v>
      </c>
      <c r="Z842" s="173">
        <f>SUM(U842:Y842)</f>
        <v>0</v>
      </c>
      <c r="AA842" s="767"/>
      <c r="AB842" s="172">
        <f>IF(B840="Лікар загальної практики - сімейний лікар"," ",IF(B840="Лікар-педіатр"," ",IF(B840="Лікар-терапевт","х",0)))</f>
        <v>0</v>
      </c>
      <c r="AC842" s="172">
        <f>IF(B840="Лікар загальної практики - сімейний лікар"," ",IF(B840="Лікар-педіатр"," ",IF(B840="Лікар-терапевт","х",0)))</f>
        <v>0</v>
      </c>
      <c r="AD842" s="172">
        <f>IF(B840="Лікар загальної практики - сімейний лікар"," ",IF(B840="Лікар-педіатр","х",IF(B840="Лікар-терапевт"," ",0)))</f>
        <v>0</v>
      </c>
      <c r="AE842" s="172">
        <f>IF(B840="Лікар загальної практики - сімейний лікар"," ",IF(B840="Лікар-педіатр","х",IF(B840="Лікар-терапевт"," ",0)))</f>
        <v>0</v>
      </c>
      <c r="AF842" s="172">
        <f>IF(B840="Лікар загальної практики - сімейний лікар"," ",IF(B840="Лікар-педіатр","х",IF(B840="Лікар-терапевт"," ",0)))</f>
        <v>0</v>
      </c>
      <c r="AG842" s="173">
        <f>SUM(AB842:AF842)</f>
        <v>0</v>
      </c>
      <c r="AH842" s="767"/>
      <c r="AI842" s="215"/>
      <c r="AJ842" s="771"/>
      <c r="AK842" s="774"/>
      <c r="AL842" s="774"/>
      <c r="AM842" s="761"/>
      <c r="AN842" s="779"/>
      <c r="AO842" s="779"/>
      <c r="AP842" s="779"/>
      <c r="AQ842" s="779"/>
      <c r="AR842" s="782"/>
    </row>
    <row r="843" spans="1:44" s="52" customFormat="1" ht="31.9" hidden="1" customHeight="1" thickBot="1" x14ac:dyDescent="0.3">
      <c r="A843" s="170"/>
      <c r="B843" s="763"/>
      <c r="C843" s="764"/>
      <c r="D843" s="765"/>
      <c r="E843" s="765"/>
      <c r="F843" s="209" t="s">
        <v>161</v>
      </c>
      <c r="G843" s="176">
        <f>IF($B$840="Лікар-педіатр",G842/L842,IF($B$840="Лікар-терапевт","х",IF($B$840="Лікар загальної практики - сімейний лікар",G842/L842,0)))</f>
        <v>0</v>
      </c>
      <c r="H843" s="176">
        <f>IF($B$840="Лікар-педіатр",H842/L842,IF($B$840="Лікар-терапевт","х",IF($B$840="Лікар загальної практики - сімейний лікар",H842/L842,0)))</f>
        <v>0</v>
      </c>
      <c r="I843" s="176">
        <f>IF($B$840="Лікар-педіатр","x",IF($B$840="Лікар-терапевт",I842/L842,IF($B$840="Лікар загальної практики - сімейний лікар",I842/L842,0)))</f>
        <v>0</v>
      </c>
      <c r="J843" s="176">
        <f>IF($B$840="Лікар-педіатр","x",IF($B$840="Лікар-терапевт",J842/L842,IF($B$840="Лікар загальної практики - сімейний лікар",J842/L842,0)))</f>
        <v>0</v>
      </c>
      <c r="K843" s="176">
        <f>IF($B$840="Лікар-педіатр","x",IF($B$840="Лікар-терапевт",K842/L842,IF($B$840="Лікар загальної практики - сімейний лікар",K842/L842,0)))</f>
        <v>0</v>
      </c>
      <c r="L843" s="176">
        <f>SUM(G843:K843)</f>
        <v>0</v>
      </c>
      <c r="M843" s="767"/>
      <c r="N843" s="176">
        <f>IF($B$840="Лікар-педіатр",N842/S842,IF($B$840="Лікар-терапевт","х",IF($B$840="Лікар загальної практики - сімейний лікар",N842/S842,0)))</f>
        <v>0</v>
      </c>
      <c r="O843" s="176">
        <f>IF($B$840="Лікар-педіатр",O842/S842,IF($B$840="Лікар-терапевт","х",IF($B$840="Лікар загальної практики - сімейний лікар",O842/S842,0)))</f>
        <v>0</v>
      </c>
      <c r="P843" s="176">
        <f>IF($B$840="Лікар-педіатр","x",IF($B$840="Лікар-терапевт",P842/S842,IF($B$840="Лікар загальної практики - сімейний лікар",P842/S842,0)))</f>
        <v>0</v>
      </c>
      <c r="Q843" s="176">
        <f>IF($B$840="Лікар-педіатр","x",IF($B$840="Лікар-терапевт",Q842/S842,IF($B$840="Лікар загальної практики - сімейний лікар",Q842/S842,0)))</f>
        <v>0</v>
      </c>
      <c r="R843" s="176">
        <f>IF($B$840="Лікар-педіатр","x",IF($B$840="Лікар-терапевт",R842/S842,IF($B$840="Лікар загальної практики - сімейний лікар",R842/S842,0)))</f>
        <v>0</v>
      </c>
      <c r="S843" s="176">
        <f>SUM(N843:R843)</f>
        <v>0</v>
      </c>
      <c r="T843" s="767"/>
      <c r="U843" s="176">
        <f>IF($B$840="Лікар-педіатр",U842/Z842,IF($B$840="Лікар-терапевт","х",IF($B$840="Лікар загальної практики - сімейний лікар",U842/Z842,0)))</f>
        <v>0</v>
      </c>
      <c r="V843" s="176">
        <f>IF($B$840="Лікар-педіатр",V842/Z842,IF($B$840="Лікар-терапевт","х",IF($B$840="Лікар загальної практики - сімейний лікар",V842/Z842,0)))</f>
        <v>0</v>
      </c>
      <c r="W843" s="176">
        <f>IF($B$840="Лікар-педіатр","x",IF($B$840="Лікар-терапевт",W842/Z842,IF($B$840="Лікар загальної практики - сімейний лікар",W842/Z842,0)))</f>
        <v>0</v>
      </c>
      <c r="X843" s="176">
        <f>IF($B$840="Лікар-педіатр","x",IF($B$840="Лікар-терапевт",X842/Z842,IF($B$840="Лікар загальної практики - сімейний лікар",X842/Z842,0)))</f>
        <v>0</v>
      </c>
      <c r="Y843" s="176">
        <f>IF($B$840="Лікар-педіатр","x",IF($B$840="Лікар-терапевт",Y842/Z842,IF($B$840="Лікар загальної практики - сімейний лікар",Y842/Z842,0)))</f>
        <v>0</v>
      </c>
      <c r="Z843" s="176">
        <f>SUM(U843:Y843)</f>
        <v>0</v>
      </c>
      <c r="AA843" s="767"/>
      <c r="AB843" s="176">
        <f>IF($B$840="Лікар-педіатр",AB842/AG842,IF($B$840="Лікар-терапевт","х",IF($B$840="Лікар загальної практики - сімейний лікар",AB842/AG842,0)))</f>
        <v>0</v>
      </c>
      <c r="AC843" s="176">
        <f>IF($B$840="Лікар-педіатр",AC842/AG842,IF($B$840="Лікар-терапевт","х",IF($B$840="Лікар загальної практики - сімейний лікар",AC842/AG842,0)))</f>
        <v>0</v>
      </c>
      <c r="AD843" s="176">
        <f>IF($B$840="Лікар-педіатр","x",IF($B$840="Лікар-терапевт",AD842/AG842,IF($B$840="Лікар загальної практики - сімейний лікар",AD842/AG842,0)))</f>
        <v>0</v>
      </c>
      <c r="AE843" s="176">
        <f>IF($B$840="Лікар-педіатр","x",IF($B$840="Лікар-терапевт",AE842/AG842,IF($B$840="Лікар загальної практики - сімейний лікар",AE842/AG842,0)))</f>
        <v>0</v>
      </c>
      <c r="AF843" s="176">
        <f>IF($B$840="Лікар-педіатр","x",IF($B$840="Лікар-терапевт",AF842/AG842,IF($B$840="Лікар загальної практики - сімейний лікар",AF842/AG842,0)))</f>
        <v>0</v>
      </c>
      <c r="AG843" s="176">
        <f>SUM(AB843:AF843)</f>
        <v>0</v>
      </c>
      <c r="AH843" s="767"/>
      <c r="AI843" s="174"/>
      <c r="AJ843" s="771"/>
      <c r="AK843" s="774"/>
      <c r="AL843" s="774"/>
      <c r="AM843" s="761"/>
      <c r="AN843" s="779"/>
      <c r="AO843" s="779"/>
      <c r="AP843" s="779"/>
      <c r="AQ843" s="779"/>
      <c r="AR843" s="782"/>
    </row>
    <row r="844" spans="1:44" s="52" customFormat="1" ht="45" hidden="1" customHeight="1" thickBot="1" x14ac:dyDescent="0.3">
      <c r="A844" s="170"/>
      <c r="B844" s="763"/>
      <c r="C844" s="764"/>
      <c r="D844" s="765"/>
      <c r="E844" s="766"/>
      <c r="F844" s="177" t="s">
        <v>425</v>
      </c>
      <c r="G844" s="178">
        <f>IF($B$840="Лікар загальної практики - сімейний лікар",AVERAGE(G840:G842),IF($B$840="Лікар-педіатр",AVERAGE(G840:G842),IF($B$840="Лікар-терапевт","х",0)))</f>
        <v>0</v>
      </c>
      <c r="H844" s="178">
        <f>IF($B$840="Лікар загальної практики - сімейний лікар",AVERAGE(H840:H842),IF($B$840="Лікар-педіатр",AVERAGE(H840:H842),IF($B$840="Лікар-терапевт","х",0)))</f>
        <v>0</v>
      </c>
      <c r="I844" s="178">
        <f>IF($B$840="Лікар загальної практики - сімейний лікар",AVERAGE(I840:I842),IF($B$840="Лікар-педіатр","x",IF($B$840="Лікар-терапевт",AVERAGE(I840:I842),0)))</f>
        <v>0</v>
      </c>
      <c r="J844" s="178">
        <f>IF($B$840="Лікар загальної практики - сімейний лікар",AVERAGE(J840:J842),IF($B$840="Лікар-педіатр","x",IF($B$840="Лікар-терапевт",AVERAGE(J840:J842),0)))</f>
        <v>0</v>
      </c>
      <c r="K844" s="178">
        <f>IF($B$840="Лікар загальної практики - сімейний лікар",AVERAGE(K840:K842),IF($B$840="Лікар-педіатр","x",IF($B$840="Лікар-терапевт",AVERAGE(K840:K842),0)))</f>
        <v>0</v>
      </c>
      <c r="L844" s="179">
        <f>SUM(G844:K844)</f>
        <v>0</v>
      </c>
      <c r="M844" s="768"/>
      <c r="N844" s="178">
        <f>IF($B$840="Лікар загальної практики - сімейний лікар",AVERAGE(N840:N842),IF($B$840="Лікар-педіатр",AVERAGE(N840:N842),IF($B$840="Лікар-терапевт","х",0)))</f>
        <v>0</v>
      </c>
      <c r="O844" s="178">
        <f>IF($B$840="Лікар загальної практики - сімейний лікар",AVERAGE(O840:O842),IF($B$840="Лікар-педіатр",AVERAGE(O840:O842),IF($B$840="Лікар-терапевт","х",0)))</f>
        <v>0</v>
      </c>
      <c r="P844" s="178">
        <f>IF($B$840="Лікар загальної практики - сімейний лікар",AVERAGE(P840:P842),IF($B$840="Лікар-педіатр","x",IF($B$840="Лікар-терапевт",AVERAGE(P840:P842),0)))</f>
        <v>0</v>
      </c>
      <c r="Q844" s="178">
        <f>IF($B$840="Лікар загальної практики - сімейний лікар",AVERAGE(Q840:Q842),IF($B$840="Лікар-педіатр","x",IF($B$840="Лікар-терапевт",AVERAGE(Q840:Q842),0)))</f>
        <v>0</v>
      </c>
      <c r="R844" s="178">
        <f>IF($B$840="Лікар загальної практики - сімейний лікар",AVERAGE(R840:R842),IF($B$840="Лікар-педіатр","x",IF($B$840="Лікар-терапевт",AVERAGE(R840:R842),0)))</f>
        <v>0</v>
      </c>
      <c r="S844" s="179">
        <f>SUM(N844:R844)</f>
        <v>0</v>
      </c>
      <c r="T844" s="768"/>
      <c r="U844" s="178">
        <f>IF($B$840="Лікар загальної практики - сімейний лікар",AVERAGE(U840:U842),IF($B$840="Лікар-педіатр",AVERAGE(U840:U842),IF($B$840="Лікар-терапевт","х",0)))</f>
        <v>0</v>
      </c>
      <c r="V844" s="178">
        <f>IF($B$840="Лікар загальної практики - сімейний лікар",AVERAGE(V840:V842),IF($B$840="Лікар-педіатр",AVERAGE(V840:V842),IF($B$840="Лікар-терапевт","х",0)))</f>
        <v>0</v>
      </c>
      <c r="W844" s="178">
        <f>IF($B$840="Лікар загальної практики - сімейний лікар",AVERAGE(W840:W842),IF($B$840="Лікар-педіатр","x",IF($B$840="Лікар-терапевт",AVERAGE(W840:W842),0)))</f>
        <v>0</v>
      </c>
      <c r="X844" s="178">
        <f>IF($B$840="Лікар загальної практики - сімейний лікар",AVERAGE(X840:X842),IF($B$840="Лікар-педіатр","x",IF($B$840="Лікар-терапевт",AVERAGE(X840:X842),0)))</f>
        <v>0</v>
      </c>
      <c r="Y844" s="178">
        <f>IF($B$840="Лікар загальної практики - сімейний лікар",AVERAGE(Y840:Y842),IF($B$840="Лікар-педіатр","x",IF($B$840="Лікар-терапевт",AVERAGE(Y840:Y842),0)))</f>
        <v>0</v>
      </c>
      <c r="Z844" s="179">
        <f>SUM(U844:Y844)</f>
        <v>0</v>
      </c>
      <c r="AA844" s="768"/>
      <c r="AB844" s="178">
        <f>IF($B$840="Лікар загальної практики - сімейний лікар",AVERAGE(AB840:AB842),IF($B$840="Лікар-педіатр",AVERAGE(AB840:AB842),IF($B$840="Лікар-терапевт","х",0)))</f>
        <v>0</v>
      </c>
      <c r="AC844" s="178">
        <f>IF($B$840="Лікар загальної практики - сімейний лікар",AVERAGE(AC840:AC842),IF($B$840="Лікар-педіатр",AVERAGE(AC840:AC842),IF($B$840="Лікар-терапевт","х",0)))</f>
        <v>0</v>
      </c>
      <c r="AD844" s="178">
        <f>IF($B$840="Лікар загальної практики - сімейний лікар",AVERAGE(AD840:AD842),IF($B$840="Лікар-педіатр","x",IF($B$840="Лікар-терапевт",AVERAGE(AD840:AD842),0)))</f>
        <v>0</v>
      </c>
      <c r="AE844" s="178">
        <f>IF($B$840="Лікар загальної практики - сімейний лікар",AVERAGE(AE840:AE842),IF($B$840="Лікар-педіатр","x",IF($B$840="Лікар-терапевт",AVERAGE(AE840:AE842),0)))</f>
        <v>0</v>
      </c>
      <c r="AF844" s="178">
        <f>IF($B$840="Лікар загальної практики - сімейний лікар",AVERAGE(AF840:AF842),IF($B$840="Лікар-педіатр","x",IF($B$840="Лікар-терапевт",AVERAGE(AF840:AF842),0)))</f>
        <v>0</v>
      </c>
      <c r="AG844" s="179">
        <f>SUM(AB844:AF844)</f>
        <v>0</v>
      </c>
      <c r="AH844" s="769"/>
      <c r="AI844" s="174"/>
      <c r="AJ844" s="771"/>
      <c r="AK844" s="774"/>
      <c r="AL844" s="774"/>
      <c r="AM844" s="762"/>
      <c r="AN844" s="780"/>
      <c r="AO844" s="780"/>
      <c r="AP844" s="780"/>
      <c r="AQ844" s="780"/>
      <c r="AR844" s="783"/>
    </row>
    <row r="845" spans="1:44" s="52" customFormat="1" ht="40.5" hidden="1" x14ac:dyDescent="0.25">
      <c r="A845" s="170"/>
      <c r="B845" s="763"/>
      <c r="C845" s="764"/>
      <c r="D845" s="765"/>
      <c r="E845" s="765"/>
      <c r="F845" s="210" t="str">
        <f>IF(B840="Лікар-педіатр",Законод!$C$17,IF(B840="Лікар загальної практики - сімейний лікар",Законод!$C$21,IF(B840="Лікар-терапевт",Законод!$C$25,"х")))</f>
        <v>х</v>
      </c>
      <c r="G845" s="181">
        <f>IF($B$840="Лікар загальної практики - сімейний лікар",IF(L844&lt;=Законод!$C$22,G844,Законод!$C$22*'01_Доходи'!G843),IF($B$840="Лікар-педіатр",IF(L844&lt;=Законод!$C$18,G844,Законод!$C$18*'01_Доходи'!G843),IF($B$840="Лікар-терапевт","x",0)))</f>
        <v>0</v>
      </c>
      <c r="H845" s="181">
        <f>IF($B$840="Лікар загальної практики - сімейний лікар",IF(L844&lt;=Законод!$C$22,H844,Законод!$C$22*'01_Доходи'!H843),IF($B$840="Лікар-педіатр",IF(L844&lt;=Законод!$C$18,H844,Законод!$C$18*'01_Доходи'!H843),IF($B$840="Лікар-терапевт","x",0)))</f>
        <v>0</v>
      </c>
      <c r="I845" s="181">
        <f>IF($B$840="Лікар загальної практики - сімейний лікар",IF(L844&lt;=Законод!$C$22,I844,Законод!$C$22*'01_Доходи'!I843),IF($B$840="Лікар-педіатр","x",IF($B$840="Лікар-терапевт",IF(L844&lt;=Законод!$C$26,I844,Законод!$C$26*'01_Доходи'!I843),0)))</f>
        <v>0</v>
      </c>
      <c r="J845" s="181">
        <f>IF($B$840="Лікар загальної практики - сімейний лікар",IF(L844&lt;=Законод!$C$22,J844,Законод!$C$22*'01_Доходи'!J843),IF($B$840="Лікар-педіатр","x",IF($B$840="Лікар-терапевт",IF(L844&lt;=Законод!$C$26,J844,Законод!$C$26*'01_Доходи'!J843),0)))</f>
        <v>0</v>
      </c>
      <c r="K845" s="181">
        <f>IF($B$840="Лікар загальної практики - сімейний лікар",IF(L844&lt;=Законод!$C$22,K844,Законод!$C$22*'01_Доходи'!K843),IF($B$840="Лікар-педіатр","x",IF($B$840="Лікар-терапевт",IF(L844&lt;=Законод!$C$26,K844,Законод!$C$26*'01_Доходи'!K843),0)))</f>
        <v>0</v>
      </c>
      <c r="L845" s="182">
        <f>SUM(G845:K845)</f>
        <v>0</v>
      </c>
      <c r="M845" s="767"/>
      <c r="N845" s="181">
        <f>IF($B$840="Лікар загальної практики - сімейний лікар",IF(S844&lt;=Законод!$C$22,N844,Законод!$C$22*'01_Доходи'!N843),IF($B$840="Лікар-педіатр",IF(S844&lt;=Законод!$C$18,N844,Законод!$C$18*'01_Доходи'!N843),IF($B$840="Лікар-терапевт","x",0)))</f>
        <v>0</v>
      </c>
      <c r="O845" s="181">
        <f>IF($B$840="Лікар загальної практики - сімейний лікар",IF(S844&lt;=Законод!$C$22,O844,Законод!$C$22*'01_Доходи'!O843),IF($B$840="Лікар-педіатр",IF(S844&lt;=Законод!$C$18,O844,Законод!$C$18*'01_Доходи'!O843),IF($B$840="Лікар-терапевт","x",0)))</f>
        <v>0</v>
      </c>
      <c r="P845" s="181">
        <f>IF($B$840="Лікар загальної практики - сімейний лікар",IF(S844&lt;=Законод!$C$22,P844,Законод!$C$22*'01_Доходи'!P843),IF($B$840="Лікар-педіатр","x",IF($B$840="Лікар-терапевт",IF(S844&lt;=Законод!$C$26,P844,Законод!$C$26*'01_Доходи'!P843),0)))</f>
        <v>0</v>
      </c>
      <c r="Q845" s="181">
        <f>IF($B$840="Лікар загальної практики - сімейний лікар",IF(S844&lt;=Законод!$C$22,Q844,Законод!$C$22*'01_Доходи'!Q843),IF($B$840="Лікар-педіатр","x",IF($B$840="Лікар-терапевт",IF(S844&lt;=Законод!$C$26,Q844,Законод!$C$26*'01_Доходи'!Q843),0)))</f>
        <v>0</v>
      </c>
      <c r="R845" s="181">
        <f>IF($B$840="Лікар загальної практики - сімейний лікар",IF(S844&lt;=Законод!$C$22,R844,Законод!$C$22*'01_Доходи'!R843),IF($B$840="Лікар-педіатр","x",IF($B$840="Лікар-терапевт",IF(S844&lt;=Законод!$C$26,R844,Законод!$C$26*'01_Доходи'!R843),0)))</f>
        <v>0</v>
      </c>
      <c r="S845" s="182">
        <f>SUM(N845:R845)</f>
        <v>0</v>
      </c>
      <c r="T845" s="767"/>
      <c r="U845" s="181">
        <f>IF($B$840="Лікар загальної практики - сімейний лікар",IF(Z844&lt;=Законод!$C$22,U844,Законод!$C$22*'01_Доходи'!U843),IF($B$840="Лікар-педіатр",IF(Z844&lt;=Законод!$C$18,U844,Законод!$C$18*'01_Доходи'!U843),IF($B$840="Лікар-терапевт","x",0)))</f>
        <v>0</v>
      </c>
      <c r="V845" s="181">
        <f>IF($B$840="Лікар загальної практики - сімейний лікар",IF(Z844&lt;=Законод!$C$22,V844,Законод!$C$22*'01_Доходи'!V843),IF($B$840="Лікар-педіатр",IF(Z844&lt;=Законод!$C$18,V844,Законод!$C$18*'01_Доходи'!V843),IF($B$840="Лікар-терапевт","x",0)))</f>
        <v>0</v>
      </c>
      <c r="W845" s="181">
        <f>IF($B$840="Лікар загальної практики - сімейний лікар",IF(Z844&lt;=Законод!$C$22,W844,Законод!$C$22*'01_Доходи'!W843),IF($B$840="Лікар-педіатр","x",IF($B$840="Лікар-терапевт",IF(Z844&lt;=Законод!$C$26,W844,Законод!$C$26*'01_Доходи'!W843),0)))</f>
        <v>0</v>
      </c>
      <c r="X845" s="181">
        <f>IF($B$840="Лікар загальної практики - сімейний лікар",IF(Z844&lt;=Законод!$C$22,X844,Законод!$C$22*'01_Доходи'!X843),IF($B$840="Лікар-педіатр","x",IF($B$840="Лікар-терапевт",IF(Z844&lt;=Законод!$C$26,X844,Законод!$C$26*'01_Доходи'!X843),0)))</f>
        <v>0</v>
      </c>
      <c r="Y845" s="181">
        <f>IF($B$840="Лікар загальної практики - сімейний лікар",IF(Z844&lt;=Законод!$C$22,Y844,Законод!$C$22*'01_Доходи'!Y843),IF($B$840="Лікар-педіатр","x",IF($B$840="Лікар-терапевт",IF(Z844&lt;=Законод!$C$26,Y844,Законод!$C$26*'01_Доходи'!Y843),0)))</f>
        <v>0</v>
      </c>
      <c r="Z845" s="182">
        <f>SUM(U845:Y845)</f>
        <v>0</v>
      </c>
      <c r="AA845" s="767"/>
      <c r="AB845" s="181">
        <f>IF($B$840="Лікар загальної практики - сімейний лікар",IF(AG844&lt;=Законод!$C$22,AB844,Законод!$C$22*'01_Доходи'!AB843),IF($B$840="Лікар-педіатр",IF(AG844&lt;=Законод!$C$18,AB844,Законод!$C$18*'01_Доходи'!AB843),IF($B$840="Лікар-терапевт","x",0)))</f>
        <v>0</v>
      </c>
      <c r="AC845" s="181">
        <f>IF($B$840="Лікар загальної практики - сімейний лікар",IF(AG844&lt;=Законод!$C$22,AC844,Законод!$C$22*'01_Доходи'!AC843),IF($B$840="Лікар-педіатр",IF(AG844&lt;=Законод!$C$18,AC844,Законод!$C$18*'01_Доходи'!AC843),IF($B$840="Лікар-терапевт","x",0)))</f>
        <v>0</v>
      </c>
      <c r="AD845" s="181">
        <f>IF($B$840="Лікар загальної практики - сімейний лікар",IF(AG844&lt;=Законод!$C$22,AD844,Законод!$C$22*'01_Доходи'!AD843),IF($B$840="Лікар-педіатр","x",IF($B$840="Лікар-терапевт",IF(AG844&lt;=Законод!$C$26,AD844,Законод!$C$26*'01_Доходи'!AD843),0)))</f>
        <v>0</v>
      </c>
      <c r="AE845" s="181">
        <f>IF($B$840="Лікар загальної практики - сімейний лікар",IF(AG844&lt;=Законод!$C$22,AE844,Законод!$C$22*'01_Доходи'!AE843),IF($B$840="Лікар-педіатр","x",IF($B$840="Лікар-терапевт",IF(AG844&lt;=Законод!$C$26,AE844,Законод!$C$26*'01_Доходи'!AE843),0)))</f>
        <v>0</v>
      </c>
      <c r="AF845" s="181">
        <f>IF($B$840="Лікар загальної практики - сімейний лікар",IF(AG844&lt;=Законод!$C$22,AF844,Законод!$C$22*'01_Доходи'!AF843),IF($B$840="Лікар-педіатр","x",IF($B$840="Лікар-терапевт",IF(AG844&lt;=Законод!$C$26,AF844,Законод!$C$26*'01_Доходи'!AF843),0)))</f>
        <v>0</v>
      </c>
      <c r="AG845" s="182">
        <f>SUM(AB845:AF845)</f>
        <v>0</v>
      </c>
      <c r="AH845" s="767"/>
      <c r="AI845" s="174"/>
      <c r="AJ845" s="771"/>
      <c r="AK845" s="774"/>
      <c r="AL845" s="774"/>
      <c r="AM845" s="318" t="s">
        <v>186</v>
      </c>
      <c r="AN845" s="183">
        <f>IF(B840="Лікар загальної практики - сімейний лікар",G845*Законод!$C$11+'01_Доходи'!H845*Законод!$D$11+'01_Доходи'!I845*Законод!$E$11+'01_Доходи'!J845*Законод!$F$11+'01_Доходи'!K845*Законод!$G$11,IF(B840="Лікар-педіатр",G845*Законод!$C$11+'01_Доходи'!H845*Законод!$D$11,IF(B840="Лікар-терапевт",'01_Доходи'!I845*Законод!$E$11+'01_Доходи'!J845*Законод!$F$11+'01_Доходи'!K845*Законод!$G$11,0)))</f>
        <v>0</v>
      </c>
      <c r="AO845" s="183">
        <f>IF(B840="Лікар загальної практики - сімейний лікар",N845*Законод!$C$11+'01_Доходи'!O845*Законод!$D$11+'01_Доходи'!P845*Законод!$E$11+'01_Доходи'!Q845*Законод!$F$11+'01_Доходи'!R845*Законод!$G$11,IF(B840="Лікар-педіатр",N845*Законод!$C$11+'01_Доходи'!O845*Законод!$D$11,IF(B840="Лікар-терапевт",'01_Доходи'!P845*Законод!$E$11+'01_Доходи'!Q845*Законод!$F$11+'01_Доходи'!R845*Законод!$G$11,0)))</f>
        <v>0</v>
      </c>
      <c r="AP845" s="183">
        <f>IF(B840="Лікар загальної практики - сімейний лікар",U845*Законод!$C$11+'01_Доходи'!V845*Законод!$D$11+'01_Доходи'!W845*Законод!$E$11+'01_Доходи'!X845*Законод!$F$11+'01_Доходи'!Y845*Законод!$G$11,IF(B840="Лікар-педіатр",U845*Законод!$C$11+'01_Доходи'!V845*Законод!$D$11,IF(B840="Лікар-терапевт",'01_Доходи'!W845*Законод!$E$11+'01_Доходи'!X845*Законод!$F$11+'01_Доходи'!Y845*Законод!$G$11,0)))</f>
        <v>0</v>
      </c>
      <c r="AQ845" s="183">
        <f>IF(B840="Лікар загальної практики - сімейний лікар",AB845*Законод!$C$11+'01_Доходи'!AC845*Законод!$D$11+'01_Доходи'!AD845*Законод!$E$11+'01_Доходи'!AE845*Законод!$F$11+'01_Доходи'!AF845*Законод!$G$11,IF(B840="Лікар-педіатр",AB845*Законод!$C$11+'01_Доходи'!AC845*Законод!$D$11,IF(B840="Лікар-терапевт",'01_Доходи'!AD845*Законод!$E$11+'01_Доходи'!AE845*Законод!$F$11+'01_Доходи'!AF845*Законод!$G$11,0)))</f>
        <v>0</v>
      </c>
      <c r="AR845" s="184">
        <f>SUM(AN845:AQ845)</f>
        <v>0</v>
      </c>
    </row>
    <row r="846" spans="1:44" s="52" customFormat="1" ht="31.9" hidden="1" customHeight="1" x14ac:dyDescent="0.25">
      <c r="A846" s="170"/>
      <c r="B846" s="763"/>
      <c r="C846" s="764"/>
      <c r="D846" s="765"/>
      <c r="E846" s="765"/>
      <c r="F846" s="211" t="str">
        <f>IF(B840="Лікар-педіатр",Законод!$E$17,IF(B840="Лікар загальної практики - сімейний лікар",Законод!$E$21,IF(B840="Лікар-терапевт",Законод!$E$25,"х")))</f>
        <v>х</v>
      </c>
      <c r="G846" s="776" t="s">
        <v>158</v>
      </c>
      <c r="H846" s="776"/>
      <c r="I846" s="776"/>
      <c r="J846" s="776"/>
      <c r="K846" s="776"/>
      <c r="L846" s="169">
        <f>IF($B$840="Лікар загальної практики - сімейний лікар",IF(L844&lt;Законод!$C$22,0,(IF(AND(L844&gt;=Законод!$E$22,L844&lt;=Законод!$E$23),L844-Законод!$C$22,IF('01_Доходи'!L844&gt;=Законод!$F$22,Законод!$E$24,0)))),IF($B$840="Лікар-педіатр",IF(L844&lt;Законод!$C$18,0,(IF(AND(L844&gt;=Законод!$E$18,L844&lt;=Законод!$E$19),L844-Законод!$C$18,IF('01_Доходи'!L844&gt;=Законод!$F$18,Законод!$E$20,0)))),IF($B$840="Лікар-терапевт",IF(L844&lt;Законод!$C$26,0,(IF(AND(L844&gt;=Законод!$E$26,L844&lt;=Законод!$E$27),L844-Законод!$C$26,IF('01_Доходи'!L844&gt;=Законод!$F$26,Законод!$E$28,0)))),0)))</f>
        <v>0</v>
      </c>
      <c r="M846" s="767"/>
      <c r="N846" s="776" t="s">
        <v>158</v>
      </c>
      <c r="O846" s="776"/>
      <c r="P846" s="776"/>
      <c r="Q846" s="776"/>
      <c r="R846" s="776"/>
      <c r="S846" s="169">
        <f>IF($B$840="Лікар загальної практики - сімейний лікар",IF(S844&lt;Законод!$C$22,0,(IF(AND(S844&gt;=Законод!$E$22,S844&lt;=Законод!$E$23),S844-Законод!$C$22,IF('01_Доходи'!S844&gt;=Законод!$F$22,Законод!$E$24,0)))),IF($B$840="Лікар-педіатр",IF(S844&lt;Законод!$C$18,0,(IF(AND(S844&gt;=Законод!$E$18,S844&lt;=Законод!$E$19),S844-Законод!$C$18,IF('01_Доходи'!S844&gt;=Законод!$F$18,Законод!$E$20,0)))),IF($B$840="Лікар-терапевт",IF(S844&lt;Законод!$C$26,0,(IF(AND(S844&gt;=Законод!$E$26,S844&lt;=Законод!$E$27),S844-Законод!$C$26,IF('01_Доходи'!S844&gt;=Законод!$F$26,Законод!$E$28,0)))),0)))</f>
        <v>0</v>
      </c>
      <c r="T846" s="767"/>
      <c r="U846" s="776" t="s">
        <v>158</v>
      </c>
      <c r="V846" s="776"/>
      <c r="W846" s="776"/>
      <c r="X846" s="776"/>
      <c r="Y846" s="776"/>
      <c r="Z846" s="169">
        <f>IF($B$840="Лікар загальної практики - сімейний лікар",IF(Z844&lt;Законод!$C$22,0,(IF(AND(Z844&gt;=Законод!$E$22,Z844&lt;=Законод!$E$23),Z844-Законод!$C$22,IF('01_Доходи'!Z844&gt;=Законод!$F$22,Законод!$E$24,0)))),IF($B$840="Лікар-педіатр",IF(Z844&lt;Законод!$C$18,0,(IF(AND(Z844&gt;=Законод!$E$18,Z844&lt;=Законод!$E$19),Z844-Законод!$C$18,IF('01_Доходи'!Z844&gt;=Законод!$F$18,Законод!$E$20,0)))),IF($B$840="Лікар-терапевт",IF(Z844&lt;Законод!$C$26,0,(IF(AND(Z844&gt;=Законод!$E$26,Z844&lt;=Законод!$E$27),Z844-Законод!$C$26,IF('01_Доходи'!Z844&gt;=Законод!$F$26,Законод!$E$28,0)))),0)))</f>
        <v>0</v>
      </c>
      <c r="AA846" s="767"/>
      <c r="AB846" s="776" t="s">
        <v>158</v>
      </c>
      <c r="AC846" s="776"/>
      <c r="AD846" s="776"/>
      <c r="AE846" s="776"/>
      <c r="AF846" s="776"/>
      <c r="AG846" s="169">
        <f>IF($B$840="Лікар загальної практики - сімейний лікар",IF(AG844&lt;Законод!$C$22,0,(IF(AND(AG844&gt;=Законод!$E$22,AG844&lt;=Законод!$E$23),AG844-Законод!$C$22,IF('01_Доходи'!AG844&gt;=Законод!$F$22,Законод!$E$24,0)))),IF($B$840="Лікар-педіатр",IF(AG844&lt;Законод!$C$18,0,(IF(AND(AG844&gt;=Законод!$E$18,AG844&lt;=Законод!$E$19),AG844-Законод!$C$18,IF('01_Доходи'!AG844&gt;=Законод!$F$18,Законод!$E$20,0)))),IF($B$840="Лікар-терапевт",IF(AG844&lt;Законод!$C$26,0,(IF(AND(AG844&gt;=Законод!$E$26,AG844&lt;=Законод!$E$27),AG844-Законод!$C$26,IF('01_Доходи'!AG844&gt;=Законод!$F$26,Законод!$E$28,0)))),0)))</f>
        <v>0</v>
      </c>
      <c r="AH846" s="767"/>
      <c r="AI846" s="174"/>
      <c r="AJ846" s="771"/>
      <c r="AK846" s="774"/>
      <c r="AL846" s="774"/>
      <c r="AM846" s="757" t="s">
        <v>187</v>
      </c>
      <c r="AN846" s="183">
        <f>IF(B840="Лікар загальної практики - сімейний лікар",L846*Законод!$C$9/4*Законод!$E$16,IF(B840="Лікар-педіатр",L846*Законод!$C$9/4*Законод!$E$16,IF(B840="Лікар-терапевт",L846*Законод!$C$9/4*Законод!$E$16,0)))</f>
        <v>0</v>
      </c>
      <c r="AO846" s="183">
        <f>IF(B840="Лікар загальної практики - сімейний лікар",S846*Законод!$C$9/4*Законод!$E$16,IF(B840="Лікар-педіатр",S846*Законод!$C$9/4*Законод!$E$16,IF(B840="Лікар-терапевт",S846*Законод!$C$9/4*Законод!$E$16,0)))</f>
        <v>0</v>
      </c>
      <c r="AP846" s="183">
        <f>IF(B840="Лікар загальної практики - сімейний лікар",Z846*Законод!$C$9/4*Законод!$E$16,IF(B840="Лікар-педіатр",Z846*Законод!$C$9/4*Законод!$E$16,IF(B840="Лікар-терапевт",Z846*Законод!$C$9/4*Законод!$E$16,0)))</f>
        <v>0</v>
      </c>
      <c r="AQ846" s="183">
        <f>IF(B840="Лікар загальної практики - сімейний лікар",AG846*Законод!$C$9/4*Законод!$E$16,IF(B840="Лікар-педіатр",AG846*Законод!$C$9/4*Законод!$E$16,IF(B840="Лікар-терапевт",AG846*Законод!$C$9/4*Законод!$E$16,0)))</f>
        <v>0</v>
      </c>
      <c r="AR846" s="184">
        <f>SUM(AN846:AQ846)</f>
        <v>0</v>
      </c>
    </row>
    <row r="847" spans="1:44" s="52" customFormat="1" ht="31.9" hidden="1" customHeight="1" x14ac:dyDescent="0.25">
      <c r="A847" s="170"/>
      <c r="B847" s="763"/>
      <c r="C847" s="764"/>
      <c r="D847" s="765"/>
      <c r="E847" s="765"/>
      <c r="F847" s="211" t="str">
        <f>IF(B840="Лікар-педіатр",Законод!$F$17,IF(B840="Лікар загальної практики - сімейний лікар",Законод!$F$21,IF(B840="Лікар-терапевт",Законод!$F$25,"х")))</f>
        <v>х</v>
      </c>
      <c r="G847" s="776" t="s">
        <v>158</v>
      </c>
      <c r="H847" s="776"/>
      <c r="I847" s="776"/>
      <c r="J847" s="776"/>
      <c r="K847" s="776"/>
      <c r="L847" s="169">
        <f>IF($B$840="Лікар загальної практики - сімейний лікар",IF(L844&lt;Законод!$C$22,0,(IF(AND(L844&gt;=Законод!$F$22,L844&lt;=Законод!$F$23),L844-Законод!$E$23,IF('01_Доходи'!L844&gt;=Законод!$G$22,Законод!$F$24,0)))),IF($B$840="Лікар-педіатр",IF(L844&lt;Законод!$C$18,0,(IF(AND(L844&gt;=Законод!$F$18,L844&lt;=Законод!$F$19),L844-Законод!$E$19,IF('01_Доходи'!L844&gt;=Законод!$G$18,Законод!$F$20,0)))),IF($B$840="Лікар-терапевт",IF(L844&lt;Законод!$C$26,0,(IF(AND(L844&gt;=Законод!$F$26,L844&lt;=Законод!$F$27),L844-Законод!$E$27,IF('01_Доходи'!L844&gt;=Законод!$G$26,Законод!$F$28,0)))),0)))</f>
        <v>0</v>
      </c>
      <c r="M847" s="767"/>
      <c r="N847" s="776" t="s">
        <v>158</v>
      </c>
      <c r="O847" s="776"/>
      <c r="P847" s="776"/>
      <c r="Q847" s="776"/>
      <c r="R847" s="776"/>
      <c r="S847" s="169">
        <f>IF($B$840="Лікар загальної практики - сімейний лікар",IF(S844&lt;Законод!$C$22,0,(IF(AND(S844&gt;=Законод!$F$22,S844&lt;=Законод!$F$23),S844-Законод!$E$23,IF('01_Доходи'!S844&gt;=Законод!$G$22,Законод!$F$24,0)))),IF($B$840="Лікар-педіатр",IF(S844&lt;Законод!$C$18,0,(IF(AND(S844&gt;=Законод!$F$18,S844&lt;=Законод!$F$19),S844-Законод!$E$19,IF('01_Доходи'!S844&gt;=Законод!$G$18,Законод!$F$20,0)))),IF($B$840="Лікар-терапевт",IF(S844&lt;Законод!$C$26,0,(IF(AND(S844&gt;=Законод!$F$26,S844&lt;=Законод!$F$27),S844-Законод!$E$27,IF('01_Доходи'!S844&gt;=Законод!$G$26,Законод!$F$28,0)))),0)))</f>
        <v>0</v>
      </c>
      <c r="T847" s="767"/>
      <c r="U847" s="776" t="s">
        <v>158</v>
      </c>
      <c r="V847" s="776"/>
      <c r="W847" s="776"/>
      <c r="X847" s="776"/>
      <c r="Y847" s="776"/>
      <c r="Z847" s="169">
        <f>IF($B$840="Лікар загальної практики - сімейний лікар",IF(Z844&lt;Законод!$C$22,0,(IF(AND(Z844&gt;=Законод!$F$22,Z844&lt;=Законод!$F$23),Z844-Законод!$E$23,IF('01_Доходи'!Z844&gt;=Законод!$G$22,Законод!$F$24,0)))),IF($B$840="Лікар-педіатр",IF(Z844&lt;Законод!$C$18,0,(IF(AND(Z844&gt;=Законод!$F$18,Z844&lt;=Законод!$F$19),Z844-Законод!$E$19,IF('01_Доходи'!Z844&gt;=Законод!$G$18,Законод!$F$20,0)))),IF($B$840="Лікар-терапевт",IF(Z844&lt;Законод!$C$26,0,(IF(AND(Z844&gt;=Законод!$F$26,Z844&lt;=Законод!$F$27),Z844-Законод!$E$27,IF('01_Доходи'!Z844&gt;=Законод!$G$26,Законод!$F$28,0)))),0)))</f>
        <v>0</v>
      </c>
      <c r="AA847" s="767"/>
      <c r="AB847" s="776" t="s">
        <v>158</v>
      </c>
      <c r="AC847" s="776"/>
      <c r="AD847" s="776"/>
      <c r="AE847" s="776"/>
      <c r="AF847" s="776"/>
      <c r="AG847" s="169">
        <f>IF($B$840="Лікар загальної практики - сімейний лікар",IF(AG844&lt;Законод!$C$22,0,(IF(AND(AG844&gt;=Законод!$F$22,AG844&lt;=Законод!$F$23),AG844-Законод!$E$23,IF('01_Доходи'!AG844&gt;=Законод!$G$22,Законод!$F$24,0)))),IF($B$840="Лікар-педіатр",IF(AG844&lt;Законод!$C$18,0,(IF(AND(AG844&gt;=Законод!$F$18,AG844&lt;=Законод!$F$19),AG844-Законод!$E$19,IF('01_Доходи'!AG844&gt;=Законод!$G$18,Законод!$F$20,0)))),IF($B$840="Лікар-терапевт",IF(AG844&lt;Законод!$C$26,0,(IF(AND(AG844&gt;=Законод!$F$26,AG844&lt;=Законод!$F$27),AG844-Законод!$E$27,IF('01_Доходи'!AG844&gt;=Законод!$G$26,Законод!$F$28,0)))),0)))</f>
        <v>0</v>
      </c>
      <c r="AH847" s="767"/>
      <c r="AI847" s="174"/>
      <c r="AJ847" s="771"/>
      <c r="AK847" s="774"/>
      <c r="AL847" s="774"/>
      <c r="AM847" s="758"/>
      <c r="AN847" s="183">
        <f>IF(B840="Лікар загальної практики - сімейний лікар",L847*Законод!$C$9/4*Законод!$F$16,IF(B840="Лікар-педіатр",L847*Законод!$C$9/4*Законод!$F$16,IF(B840="Лікар-терапевт",L847*Законод!$C$9/4*Законод!$F$16,0)))</f>
        <v>0</v>
      </c>
      <c r="AO847" s="183">
        <f>IF(B840="Лікар загальної практики - сімейний лікар",S847*Законод!$C$9/4*Законод!$F$16,IF(B840="Лікар-педіатр",S847*Законод!$C$9/4*Законод!$F$16,IF(B840="Лікар-терапевт",S847*Законод!$C$9/4*Законод!$F$16,0)))</f>
        <v>0</v>
      </c>
      <c r="AP847" s="183">
        <f>IF(B840="Лікар загальної практики - сімейний лікар",Z847*Законод!$C$9/4*Законод!$F$16,IF(B840="Лікар-педіатр",Z847*Законод!$C$9/4*Законод!$F$16,IF(B840="Лікар-терапевт",Z847*Законод!$C$9/4*Законод!$F$16,0)))</f>
        <v>0</v>
      </c>
      <c r="AQ847" s="183">
        <f>IF(B840="Лікар загальної практики - сімейний лікар",AG847*Законод!$C$9/4*Законод!$F$16,IF(B840="Лікар-педіатр",AG847*Законод!$C$9/4*Законод!$F$16,IF(B840="Лікар-терапевт",AG847*Законод!$C$9/4*Законод!$F$16,0)))</f>
        <v>0</v>
      </c>
      <c r="AR847" s="184">
        <f>SUM(AN847:AQ847)</f>
        <v>0</v>
      </c>
    </row>
    <row r="848" spans="1:44" s="52" customFormat="1" ht="31.9" hidden="1" customHeight="1" x14ac:dyDescent="0.25">
      <c r="A848" s="170"/>
      <c r="B848" s="763"/>
      <c r="C848" s="764"/>
      <c r="D848" s="765"/>
      <c r="E848" s="765"/>
      <c r="F848" s="211" t="str">
        <f>IF(B840="Лікар-педіатр",Законод!$G$17,IF(B840="Лікар загальної практики - сімейний лікар",Законод!$G$21,IF(B840="Лікар-терапевт",Законод!$G$25,"х")))</f>
        <v>х</v>
      </c>
      <c r="G848" s="776" t="s">
        <v>158</v>
      </c>
      <c r="H848" s="776"/>
      <c r="I848" s="776"/>
      <c r="J848" s="776"/>
      <c r="K848" s="776"/>
      <c r="L848" s="169">
        <f>IF($B$840="Лікар загальної практики - сімейний лікар",IF(L844&lt;Законод!$C$22,0,(IF(AND(L844&gt;=Законод!$G$22,L844&lt;=Законод!$G$23),L844-Законод!$F$23,IF('01_Доходи'!L844&gt;=Законод!$H$22,Законод!$G$24,0)))),IF($B$840="Лікар-педіатр",IF(L844&lt;Законод!$C$18,0,(IF(AND(L844&gt;=Законод!$G$18,L844&lt;=Законод!$G$19),L844-Законод!$F$19,IF('01_Доходи'!L844&gt;=Законод!$H$18,Законод!$G$20,0)))),IF($B$840="Лікар-терапевт",IF(L844&lt;Законод!$C$26,0,(IF(AND(L844&gt;=Законод!$G$26,L844&lt;=Законод!$G$27),L844-Законод!$F$27,IF('01_Доходи'!L844&gt;=Законод!$H$26,Законод!$G$28,0)))),0)))</f>
        <v>0</v>
      </c>
      <c r="M848" s="767"/>
      <c r="N848" s="776" t="s">
        <v>158</v>
      </c>
      <c r="O848" s="776"/>
      <c r="P848" s="776"/>
      <c r="Q848" s="776"/>
      <c r="R848" s="776"/>
      <c r="S848" s="169">
        <f>IF($B$840="Лікар загальної практики - сімейний лікар",IF(S844&lt;Законод!$C$22,0,(IF(AND(S844&gt;=Законод!$G$22,S844&lt;=Законод!$G$23),S844-Законод!$F$23,IF('01_Доходи'!S844&gt;=Законод!$H$22,Законод!$G$24,0)))),IF($B$840="Лікар-педіатр",IF(S844&lt;Законод!$C$18,0,(IF(AND(S844&gt;=Законод!$G$18,S844&lt;=Законод!$G$19),S844-Законод!$F$19,IF('01_Доходи'!S844&gt;=Законод!$H$18,Законод!$G$20,0)))),IF($B$840="Лікар-терапевт",IF(S844&lt;Законод!$C$26,0,(IF(AND(S844&gt;=Законод!$G$26,S844&lt;=Законод!$G$27),S844-Законод!$F$27,IF('01_Доходи'!S844&gt;=Законод!$H$26,Законод!$G$28,0)))),0)))</f>
        <v>0</v>
      </c>
      <c r="T848" s="767"/>
      <c r="U848" s="776" t="s">
        <v>158</v>
      </c>
      <c r="V848" s="776"/>
      <c r="W848" s="776"/>
      <c r="X848" s="776"/>
      <c r="Y848" s="776"/>
      <c r="Z848" s="169">
        <f>IF($B$840="Лікар загальної практики - сімейний лікар",IF(Z844&lt;Законод!$C$22,0,(IF(AND(Z844&gt;=Законод!$G$22,Z844&lt;=Законод!$G$23),Z844-Законод!$F$23,IF('01_Доходи'!Z844&gt;=Законод!$H$22,Законод!$G$24,0)))),IF($B$840="Лікар-педіатр",IF(Z844&lt;Законод!$C$18,0,(IF(AND(Z844&gt;=Законод!$G$18,Z844&lt;=Законод!$G$19),Z844-Законод!$F$19,IF('01_Доходи'!Z844&gt;=Законод!$H$18,Законод!$G$20,0)))),IF($B$840="Лікар-терапевт",IF(Z844&lt;Законод!$C$26,0,(IF(AND(Z844&gt;=Законод!$G$26,Z844&lt;=Законод!$G$27),Z844-Законод!$F$27,IF('01_Доходи'!Z844&gt;=Законод!$H$26,Законод!$G$28,0)))),0)))</f>
        <v>0</v>
      </c>
      <c r="AA848" s="767"/>
      <c r="AB848" s="776" t="s">
        <v>158</v>
      </c>
      <c r="AC848" s="776"/>
      <c r="AD848" s="776"/>
      <c r="AE848" s="776"/>
      <c r="AF848" s="776"/>
      <c r="AG848" s="169">
        <f>IF($B$840="Лікар загальної практики - сімейний лікар",IF(AG844&lt;Законод!$C$22,0,(IF(AND(AG844&gt;=Законод!$G$22,AG844&lt;=Законод!$G$23),AG844-Законод!$F$23,IF('01_Доходи'!AG844&gt;=Законод!$H$22,Законод!$G$24,0)))),IF($B$840="Лікар-педіатр",IF(AG844&lt;Законод!$C$18,0,(IF(AND(AG844&gt;=Законод!$G$18,AG844&lt;=Законод!$G$19),AG844-Законод!$F$19,IF('01_Доходи'!AG844&gt;=Законод!$H$18,Законод!$G$20,0)))),IF($B$840="Лікар-терапевт",IF(AG844&lt;Законод!$C$26,0,(IF(AND(AG844&gt;=Законод!$G$26,AG844&lt;=Законод!$G$27),AG844-Законод!$F$27,IF('01_Доходи'!AG844&gt;=Законод!$H$26,Законод!$G$28,0)))),0)))</f>
        <v>0</v>
      </c>
      <c r="AH848" s="767"/>
      <c r="AI848" s="174"/>
      <c r="AJ848" s="771"/>
      <c r="AK848" s="774"/>
      <c r="AL848" s="774"/>
      <c r="AM848" s="758"/>
      <c r="AN848" s="183">
        <f>IF(B840="Лікар загальної практики - сімейний лікар",L848*Законод!$C$9/4*Законод!$G$16,IF(B840="Лікар-педіатр",L848*Законод!$C$9/4*Законод!$G$16,IF(B840="Лікар-терапевт",L848*Законод!$C$9/4*Законод!$G$16,0)))</f>
        <v>0</v>
      </c>
      <c r="AO848" s="183">
        <f>IF(B840="Лікар загальної практики - сімейний лікар",S848*Законод!$C$9/4*Законод!$G$16,IF(B840="Лікар-педіатр",S848*Законод!$C$9/4*Законод!$G$16,IF(B840="Лікар-терапевт",S848*Законод!$C$9/4*Законод!$G$16,0)))</f>
        <v>0</v>
      </c>
      <c r="AP848" s="183">
        <f>IF(B840="Лікар загальної практики - сімейний лікар",Z848*Законод!$C$9/4*Законод!$G$16,IF(B840="Лікар-педіатр",Z848*Законод!$C$9/4*Законод!$G$16,IF(B840="Лікар-терапевт",Z848*Законод!$C$9/4*Законод!$G$16,0)))</f>
        <v>0</v>
      </c>
      <c r="AQ848" s="183">
        <f>IF(B840="Лікар загальної практики - сімейний лікар",AG848*Законод!$C$9/4*Законод!$G$16,IF(B840="Лікар-педіатр",AG848*Законод!$C$9/4*Законод!$G$16,IF(B840="Лікар-терапевт",AG848*Законод!$C$9/4*Законод!$G$16,0)))</f>
        <v>0</v>
      </c>
      <c r="AR848" s="184">
        <f t="shared" ref="AR848" si="152">SUM(AN848:AQ848)</f>
        <v>0</v>
      </c>
    </row>
    <row r="849" spans="1:44" s="52" customFormat="1" ht="31.9" hidden="1" customHeight="1" x14ac:dyDescent="0.25">
      <c r="A849" s="170"/>
      <c r="B849" s="763"/>
      <c r="C849" s="764"/>
      <c r="D849" s="765"/>
      <c r="E849" s="765"/>
      <c r="F849" s="211" t="str">
        <f>IF(B840="Лікар-педіатр",Законод!$H$17,IF(B840="Лікар загальної практики - сімейний лікар",Законод!$H$21,IF(B840="Лікар-терапевт",Законод!$H$25,"х")))</f>
        <v>х</v>
      </c>
      <c r="G849" s="776" t="s">
        <v>158</v>
      </c>
      <c r="H849" s="776"/>
      <c r="I849" s="776"/>
      <c r="J849" s="776"/>
      <c r="K849" s="776"/>
      <c r="L849" s="169">
        <f>IF($B$840="Лікар загальної практики - сімейний лікар",IF(L844&lt;Законод!$C$22,0,(IF(AND(L844&gt;=Законод!$H$22,L844&lt;=Законод!$H$23),L844-Законод!$G$23,IF('01_Доходи'!L844&gt;=Законод!$I$22,Законод!$H$24,0)))),IF($B$840="Лікар-педіатр",IF(L844&lt;Законод!$C$18,0,(IF(AND(L844&gt;=Законод!$H$18,L844&lt;=Законод!$H$19),L844-Законод!$G$19,IF('01_Доходи'!L844&gt;=Законод!$I$18,Законод!$H$20,0)))),IF($B$840="Лікар-терапевт",IF(L844&lt;Законод!$C$26,0,(IF(AND(L844&gt;=Законод!$H$26,L844&lt;=Законод!$H$27),L844-Законод!$G$27,IF(L844&gt;=Законод!$I$26,Законод!$H$28,0)))),0)))</f>
        <v>0</v>
      </c>
      <c r="M849" s="767"/>
      <c r="N849" s="776" t="s">
        <v>158</v>
      </c>
      <c r="O849" s="776"/>
      <c r="P849" s="776"/>
      <c r="Q849" s="776"/>
      <c r="R849" s="776"/>
      <c r="S849" s="169">
        <f>IF($B$840="Лікар загальної практики - сімейний лікар",IF(S844&lt;Законод!$C$22,0,(IF(AND(S844&gt;=Законод!$H$22,S844&lt;=Законод!$H$23),S844-Законод!$G$23,IF('01_Доходи'!S844&gt;=Законод!$I$22,Законод!$H$24,0)))),IF($B$840="Лікар-педіатр",IF(S844&lt;Законод!$C$18,0,(IF(AND(S844&gt;=Законод!$H$18,S844&lt;=Законод!$H$19),S844-Законод!$G$19,IF('01_Доходи'!S844&gt;=Законод!$I$18,Законод!$H$20,0)))),IF($B$840="Лікар-терапевт",IF(S844&lt;Законод!$C$26,0,(IF(AND(S844&gt;=Законод!$H$26,S844&lt;=Законод!$H$27),S844-Законод!$G$27,IF(S844&gt;=Законод!$I$26,Законод!$H$28,0)))),0)))</f>
        <v>0</v>
      </c>
      <c r="T849" s="767"/>
      <c r="U849" s="776" t="s">
        <v>158</v>
      </c>
      <c r="V849" s="776"/>
      <c r="W849" s="776"/>
      <c r="X849" s="776"/>
      <c r="Y849" s="776"/>
      <c r="Z849" s="169">
        <f>IF($B$840="Лікар загальної практики - сімейний лікар",IF(Z844&lt;Законод!$C$22,0,(IF(AND(Z844&gt;=Законод!$H$22,Z844&lt;=Законод!$H$23),Z844-Законод!$G$23,IF('01_Доходи'!Z844&gt;=Законод!$I$22,Законод!$H$24,0)))),IF($B$840="Лікар-педіатр",IF(Z844&lt;Законод!$C$18,0,(IF(AND(Z844&gt;=Законод!$H$18,Z844&lt;=Законод!$H$19),Z844-Законод!$G$19,IF('01_Доходи'!Z844&gt;=Законод!$I$18,Законод!$H$20,0)))),IF($B$840="Лікар-терапевт",IF(Z844&lt;Законод!$C$26,0,(IF(AND(Z844&gt;=Законод!$H$26,Z844&lt;=Законод!$H$27),Z844-Законод!$G$27,IF(Z844&gt;=Законод!$I$26,Законод!$H$28,0)))),0)))</f>
        <v>0</v>
      </c>
      <c r="AA849" s="767"/>
      <c r="AB849" s="776" t="s">
        <v>158</v>
      </c>
      <c r="AC849" s="776"/>
      <c r="AD849" s="776"/>
      <c r="AE849" s="776"/>
      <c r="AF849" s="776"/>
      <c r="AG849" s="169">
        <f>IF($B$840="Лікар загальної практики - сімейний лікар",IF(AG844&lt;Законод!$C$22,0,(IF(AND(AG844&gt;=Законод!$H$22,AG844&lt;=Законод!$H$23),AG844-Законод!$G$23,IF('01_Доходи'!AG844&gt;=Законод!$I$22,Законод!$H$24,0)))),IF($B$840="Лікар-педіатр",IF(AG844&lt;Законод!$C$18,0,(IF(AND(AG844&gt;=Законод!$H$18,AG844&lt;=Законод!$H$19),AG844-Законод!$G$19,IF('01_Доходи'!AG844&gt;=Законод!$I$18,Законод!$H$20,0)))),IF($B$840="Лікар-терапевт",IF(AG844&lt;Законод!$C$26,0,(IF(AND(AG844&gt;=Законод!$H$26,AG844&lt;=Законод!$H$27),AG844-Законод!$G$27,IF(AG844&gt;=Законод!$I$26,Законод!$H$28,0)))),0)))</f>
        <v>0</v>
      </c>
      <c r="AH849" s="767"/>
      <c r="AI849" s="174"/>
      <c r="AJ849" s="771"/>
      <c r="AK849" s="774"/>
      <c r="AL849" s="774"/>
      <c r="AM849" s="758"/>
      <c r="AN849" s="183">
        <f>IF(B840="Лікар загальної практики - сімейний лікар",L849*Законод!$C$9/4*Законод!$H$16,IF(B840="Лікар-педіатр",L849*Законод!$C$9/4*Законод!$H$16,IF(B840="Лікар-терапевт",L849*Законод!$C$9/4*Законод!$H$16,0)))</f>
        <v>0</v>
      </c>
      <c r="AO849" s="183">
        <f>IF(B840="Лікар загальної практики - сімейний лікар",S849*Законод!$C$9/4*Законод!$H$16,IF(B840="Лікар-педіатр",S849*Законод!$C$9/4*Законод!$H$16,IF(B840="Лікар-терапевт",S849*Законод!$C$9/4*Законод!$H$16,0)))</f>
        <v>0</v>
      </c>
      <c r="AP849" s="183">
        <f>IF(B840="Лікар загальної практики - сімейний лікар",Z849*Законод!$C$9/4*Законод!$H$16,IF(B840="Лікар-педіатр",Z849*Законод!$C$9/4*Законод!$H$16,IF(B840="Лікар-терапевт",Z849*Законод!$C$9/4*Законод!$H$16,0)))</f>
        <v>0</v>
      </c>
      <c r="AQ849" s="183">
        <f>IF(B840="Лікар загальної практики - сімейний лікар",AG849*Законод!$C$9/4*Законод!$H$16,IF(B840="Лікар-педіатр",AG849*Законод!$C$9/4*Законод!$H$16,IF(B840="Лікар-терапевт",AG849*Законод!$C$9/4*Законод!$H$16,0)))</f>
        <v>0</v>
      </c>
      <c r="AR849" s="184">
        <f>SUM(AN849:AQ849)</f>
        <v>0</v>
      </c>
    </row>
    <row r="850" spans="1:44" s="52" customFormat="1" ht="31.9" hidden="1" customHeight="1" x14ac:dyDescent="0.25">
      <c r="A850" s="170"/>
      <c r="B850" s="763"/>
      <c r="C850" s="764"/>
      <c r="D850" s="765"/>
      <c r="E850" s="765"/>
      <c r="F850" s="211" t="str">
        <f>IF(B840="Лікар-педіатр",Законод!$I$17,IF(B840="Лікар загальної практики - сімейний лікар",Законод!$I$21,IF(B840="Лікар-терапевт",Законод!$I$25,"х")))</f>
        <v>х</v>
      </c>
      <c r="G850" s="776" t="s">
        <v>158</v>
      </c>
      <c r="H850" s="776"/>
      <c r="I850" s="776"/>
      <c r="J850" s="776"/>
      <c r="K850" s="776"/>
      <c r="L850" s="169">
        <f>IF($B$840="Лікар загальної практики - сімейний лікар",IF(L844&lt;Законод!$C$22,0,(IF(AND(L844&gt;=Законод!$I$22,L844&lt;=Законод!$I$23),L844-Законод!$H$23,IF('01_Доходи'!L844&gt;=Законод!$I$22,Законод!$I$24,0)))),IF($B$840="Лікар-педіатр",IF(L844&lt;Законод!$C$18,0,(IF(AND(L844&gt;=Законод!$I$18,L844&lt;=Законод!$I$19),L844-Законод!$H$19,IF('01_Доходи'!L844&gt;=Законод!$I$18,Законод!$H$20,0)))),IF($B$840="Лікар-терапевт",IF(L844&lt;Законод!$C$26,0,(IF(AND(L844&gt;=Законод!$I$26,L844&lt;=Законод!$I$27),L844-Законод!$H$27,IF('01_Доходи'!L844&gt;=Законод!$I$26,Законод!$H$28,0)))),0)))</f>
        <v>0</v>
      </c>
      <c r="M850" s="767"/>
      <c r="N850" s="776" t="s">
        <v>158</v>
      </c>
      <c r="O850" s="776"/>
      <c r="P850" s="776"/>
      <c r="Q850" s="776"/>
      <c r="R850" s="776"/>
      <c r="S850" s="169">
        <f>IF($B$840="Лікар загальної практики - сімейний лікар",IF(S844&lt;Законод!$C$22,0,(IF(AND(S844&gt;=Законод!$I$22,S844&lt;=Законод!$I$23),S844-Законод!$H$23,IF('01_Доходи'!S844&gt;=Законод!$I$22,Законод!$I$24,0)))),IF($B$840="Лікар-педіатр",IF(S844&lt;Законод!$C$18,0,(IF(AND(S844&gt;=Законод!$I$18,S844&lt;=Законод!$I$19),S844-Законод!$H$19,IF('01_Доходи'!S844&gt;=Законод!$I$18,Законод!$H$20,0)))),IF($B$840="Лікар-терапевт",IF(S844&lt;Законод!$C$26,0,(IF(AND(S844&gt;=Законод!$I$26,S844&lt;=Законод!$I$27),S844-Законод!$H$27,IF('01_Доходи'!S844&gt;=Законод!$I$26,Законод!$H$28,0)))),0)))</f>
        <v>0</v>
      </c>
      <c r="T850" s="767"/>
      <c r="U850" s="776" t="s">
        <v>158</v>
      </c>
      <c r="V850" s="776"/>
      <c r="W850" s="776"/>
      <c r="X850" s="776"/>
      <c r="Y850" s="776"/>
      <c r="Z850" s="169">
        <f>IF($B$840="Лікар загальної практики - сімейний лікар",IF(Z844&lt;Законод!$C$22,0,(IF(AND(Z844&gt;=Законод!$I$22,Z844&lt;=Законод!$I$23),Z844-Законод!$H$23,IF('01_Доходи'!Z844&gt;=Законод!$I$22,Законод!$I$24,0)))),IF($B$840="Лікар-педіатр",IF(Z844&lt;Законод!$C$18,0,(IF(AND(Z844&gt;=Законод!$I$18,Z844&lt;=Законод!$I$19),Z844-Законод!$H$19,IF('01_Доходи'!Z844&gt;=Законод!$I$18,Законод!$H$20,0)))),IF($B$840="Лікар-терапевт",IF(Z844&lt;Законод!$C$26,0,(IF(AND(Z844&gt;=Законод!$I$26,Z844&lt;=Законод!$I$27),Z844-Законод!$H$27,IF('01_Доходи'!Z844&gt;=Законод!$I$26,Законод!$H$28,0)))),0)))</f>
        <v>0</v>
      </c>
      <c r="AA850" s="767"/>
      <c r="AB850" s="776" t="s">
        <v>158</v>
      </c>
      <c r="AC850" s="776"/>
      <c r="AD850" s="776"/>
      <c r="AE850" s="776"/>
      <c r="AF850" s="776"/>
      <c r="AG850" s="169">
        <f>IF($B$840="Лікар загальної практики - сімейний лікар",IF(AG844&lt;Законод!$C$22,0,(IF(AND(AG844&gt;=Законод!$I$22,AG844&lt;=Законод!$I$23),AG844-Законод!$H$23,IF('01_Доходи'!AG844&gt;=Законод!$I$22,Законод!$I$24,0)))),IF($B$840="Лікар-педіатр",IF(AG844&lt;Законод!$C$18,0,(IF(AND(AG844&gt;=Законод!$I$18,AG844&lt;=Законод!$I$19),AG844-Законод!$H$19,IF('01_Доходи'!AG844&gt;=Законод!$I$18,Законод!$H$20,0)))),IF($B$840="Лікар-терапевт",IF(AG844&lt;Законод!$C$26,0,(IF(AND(AG844&gt;=Законод!$I$26,AG844&lt;=Законод!$I$27),AG844-Законод!$H$27,IF('01_Доходи'!AG844&gt;=Законод!$I$26,Законод!$H$28,0)))),0)))</f>
        <v>0</v>
      </c>
      <c r="AH850" s="767"/>
      <c r="AI850" s="174"/>
      <c r="AJ850" s="771"/>
      <c r="AK850" s="774"/>
      <c r="AL850" s="774"/>
      <c r="AM850" s="758"/>
      <c r="AN850" s="183">
        <f>IF(B840="Лікар загальної практики - сімейний лікар",L850*Законод!$C$9/4*Законод!$I$16,IF(B840="Лікар-педіатр",L850*Законод!$C$9/4*Законод!$I$16,IF(B840="Лікар-терапевт",L850*Законод!$C$9/4*Законод!$I$16,0)))</f>
        <v>0</v>
      </c>
      <c r="AO850" s="183">
        <f>IF(B840="Лікар загальної практики - сімейний лікар",S850*Законод!$C$9/4*Законод!$I$16,IF(B840="Лікар-педіатр",S850*Законод!$C$9/4*Законод!$I$16,IF(B840="Лікар-терапевт",S850*Законод!$C$9/4*Законод!$I$16,0)))</f>
        <v>0</v>
      </c>
      <c r="AP850" s="183">
        <f>IF(B840="Лікар загальної практики - сімейний лікар",Z850*Законод!$C$9/4*Законод!$I$16,IF(B840="Лікар-педіатр",Z850*Законод!$C$9/4*Законод!$I$16,IF(B840="Лікар-терапевт",Z850*Законод!$C$9/4*Законод!$I$16,0)))</f>
        <v>0</v>
      </c>
      <c r="AQ850" s="183">
        <f>IF(B840="Лікар загальної практики - сімейний лікар",AG850*Законод!$C$9/4*Законод!$I$16,IF(B840="Лікар-педіатр",AG850*Законод!$C$9/4*Законод!$I$16,IF(B840="Лікар-терапевт",AG850*Законод!$C$9/4*Законод!$I$16,0)))</f>
        <v>0</v>
      </c>
      <c r="AR850" s="184">
        <f>SUM(AN850:AQ850)</f>
        <v>0</v>
      </c>
    </row>
    <row r="851" spans="1:44" s="191" customFormat="1" ht="31.9" hidden="1" customHeight="1" thickBot="1" x14ac:dyDescent="0.3">
      <c r="A851" s="186"/>
      <c r="B851" s="763"/>
      <c r="C851" s="764"/>
      <c r="D851" s="765"/>
      <c r="E851" s="765"/>
      <c r="F851" s="212" t="str">
        <f>IF(B840="Лікар-педіатр",Законод!$J$17,IF(B840="Лікар загальної практики - сімейний лікар",Законод!$J$21,IF(B840="Лікар-терапевт",Законод!$J$25,"х")))</f>
        <v>х</v>
      </c>
      <c r="G851" s="777" t="s">
        <v>158</v>
      </c>
      <c r="H851" s="777"/>
      <c r="I851" s="777"/>
      <c r="J851" s="777"/>
      <c r="K851" s="777"/>
      <c r="L851" s="169">
        <f>IF($B$840="Лікар загальної практики - сімейний лікар",IF(L844&gt;=Законод!$J$22,'01_Доходи'!L844-('01_Доходи'!L845+'01_Доходи'!L846+'01_Доходи'!L847+'01_Доходи'!L848+'01_Доходи'!L849+'01_Доходи'!L850),0),IF($B$840="Лікар-педіатр",IF(L844&gt;=Законод!$J$18,'01_Доходи'!L844-('01_Доходи'!L845+'01_Доходи'!L846+'01_Доходи'!L847+'01_Доходи'!L848+'01_Доходи'!L849+'01_Доходи'!L850),0),IF($B$840="Лікар-терапевт",IF('01_Доходи'!L844&gt;=Законод!$J$26,L844-Законод!$I$27,0),0)))</f>
        <v>0</v>
      </c>
      <c r="M851" s="767"/>
      <c r="N851" s="777" t="s">
        <v>158</v>
      </c>
      <c r="O851" s="777"/>
      <c r="P851" s="777"/>
      <c r="Q851" s="777"/>
      <c r="R851" s="777"/>
      <c r="S851" s="169">
        <f>IF($B$840="Лікар загальної практики - сімейний лікар",IF(S844&gt;=Законод!$J$22,'01_Доходи'!S844-('01_Доходи'!S845+'01_Доходи'!S846+'01_Доходи'!S847+'01_Доходи'!S848+'01_Доходи'!S849+'01_Доходи'!S850),0),IF($B$840="Лікар-педіатр",IF(S844&gt;=Законод!$J$18,'01_Доходи'!S844-('01_Доходи'!S845+'01_Доходи'!S846+'01_Доходи'!S847+'01_Доходи'!S848+'01_Доходи'!S849+'01_Доходи'!S850),0),IF($B$840="Лікар-терапевт",IF('01_Доходи'!S844&gt;=Законод!$J$26,S844-Законод!$I$27,0),0)))</f>
        <v>0</v>
      </c>
      <c r="T851" s="767"/>
      <c r="U851" s="777" t="s">
        <v>158</v>
      </c>
      <c r="V851" s="777"/>
      <c r="W851" s="777"/>
      <c r="X851" s="777"/>
      <c r="Y851" s="777"/>
      <c r="Z851" s="169">
        <f>IF($B$840="Лікар загальної практики - сімейний лікар",IF(Z844&gt;=Законод!$J$22,'01_Доходи'!Z844-('01_Доходи'!Z845+'01_Доходи'!Z846+'01_Доходи'!Z847+'01_Доходи'!Z848+'01_Доходи'!Z849+'01_Доходи'!Z850),0),IF($B$840="Лікар-педіатр",IF(Z844&gt;=Законод!$J$18,'01_Доходи'!Z844-('01_Доходи'!Z845+'01_Доходи'!Z846+'01_Доходи'!Z847+'01_Доходи'!Z848+'01_Доходи'!Z849+'01_Доходи'!Z850),0),IF($B$840="Лікар-терапевт",IF('01_Доходи'!Z844&gt;=Законод!$J$26,Z844-Законод!$I$27,0),0)))</f>
        <v>0</v>
      </c>
      <c r="AA851" s="767"/>
      <c r="AB851" s="777" t="s">
        <v>158</v>
      </c>
      <c r="AC851" s="777"/>
      <c r="AD851" s="777"/>
      <c r="AE851" s="777"/>
      <c r="AF851" s="777"/>
      <c r="AG851" s="169">
        <f>IF($B$840="Лікар загальної практики - сімейний лікар",IF(AG844&gt;=Законод!$J$22,'01_Доходи'!AG844-('01_Доходи'!AG845+'01_Доходи'!AG846+'01_Доходи'!AG847+'01_Доходи'!AG848+'01_Доходи'!AG849+'01_Доходи'!AG850),0),IF($B$840="Лікар-педіатр",IF(AG844&gt;=Законод!$J$18,'01_Доходи'!AG844-('01_Доходи'!AG845+'01_Доходи'!AG846+'01_Доходи'!AG847+'01_Доходи'!AG848+'01_Доходи'!AG849+'01_Доходи'!AG850),0),IF($B$840="Лікар-терапевт",IF('01_Доходи'!AG844&gt;=Законод!$J$26,AG844-Законод!$I$27,0),0)))</f>
        <v>0</v>
      </c>
      <c r="AH851" s="767"/>
      <c r="AI851" s="188"/>
      <c r="AJ851" s="772"/>
      <c r="AK851" s="775"/>
      <c r="AL851" s="775"/>
      <c r="AM851" s="759"/>
      <c r="AN851" s="189">
        <f>IF(B840="Лікар загальної практики - сімейний лікар",L851*Законод!$C$9/4*Законод!$J$16,IF(B840="Лікар-педіатр",L851*Законод!$C$9/4*Законод!$J$16,IF(B840="Лікар-терапевт",L851*Законод!$C$9/4*Законод!$J$16,0)))</f>
        <v>0</v>
      </c>
      <c r="AO851" s="189">
        <f>IF(B840="Лікар загальної практики - сімейний лікар",S851*Законод!$C$9/4*Законод!$J$16,IF(B840="Лікар-педіатр",S851*Законод!$C$9/4*Законод!$J$16,IF(B840="Лікар-терапевт",S851*Законод!$C$9/4*Законод!$J$16,0)))</f>
        <v>0</v>
      </c>
      <c r="AP851" s="189">
        <f>IF(B840="Лікар загальної практики - сімейний лікар",S851*Законод!$C$9/4*Законод!$J$16,IF(B840="Лікар-педіатр",S851*Законод!$C$9/4*Законод!$J$16,IF(B840="Лікар-терапевт",S851*Законод!$C$9/4*Законод!$J$16,0)))</f>
        <v>0</v>
      </c>
      <c r="AQ851" s="189">
        <f>IF(B840="Лікар загальної практики - сімейний лікар",AG851*Законод!$C$9/4*Законод!$J$16,IF(B840="Лікар-педіатр",AG851*Законод!$C$9/4*Законод!$J$16,IF(B840="Лікар-терапевт",AG851*Законод!$C$9/4*Законод!$J$16,0)))</f>
        <v>0</v>
      </c>
      <c r="AR851" s="190">
        <f t="shared" ref="AR851" si="153">SUM(AN851:AQ851)</f>
        <v>0</v>
      </c>
    </row>
    <row r="852" spans="1:44" s="220" customFormat="1" ht="23.45" hidden="1" customHeight="1" thickBot="1" x14ac:dyDescent="0.3">
      <c r="A852" s="216"/>
      <c r="B852" s="217"/>
      <c r="C852" s="217"/>
      <c r="D852" s="217"/>
      <c r="E852" s="217"/>
      <c r="F852" s="218"/>
      <c r="G852" s="219"/>
      <c r="H852" s="219"/>
      <c r="L852" s="221"/>
      <c r="S852" s="221"/>
      <c r="Z852" s="221"/>
      <c r="AG852" s="221"/>
      <c r="AM852" s="222"/>
      <c r="AR852" s="223"/>
    </row>
    <row r="853" spans="1:44" s="164" customFormat="1" ht="24.6" hidden="1" customHeight="1" x14ac:dyDescent="0.3">
      <c r="A853" s="167">
        <f>A840+1</f>
        <v>64</v>
      </c>
      <c r="B853" s="763"/>
      <c r="C853" s="764"/>
      <c r="D853" s="765"/>
      <c r="E853" s="765"/>
      <c r="F853" s="207" t="s">
        <v>422</v>
      </c>
      <c r="G853" s="169">
        <f>IF($B$853="Лікар-педіатр",G856*L853,IF($B$853="Лікар-терапевт","х",IF($B$853="Лікар загальної практики - сімейний лікар",G856*L853,0)))</f>
        <v>0</v>
      </c>
      <c r="H853" s="169">
        <f>IF($B$853="Лікар-педіатр",H856*L853,IF($B$853="Лікар-терапевт","х",IF($B$853="Лікар загальної практики - сімейний лікар",H856*L853,0)))</f>
        <v>0</v>
      </c>
      <c r="I853" s="169">
        <f>IF($B$853="Лікар-педіатр","x",IF($B$853="Лікар-терапевт",I856*L853,IF($B$853="Лікар загальної практики - сімейний лікар",I856*L853,0)))</f>
        <v>0</v>
      </c>
      <c r="J853" s="169">
        <f>IF($B$853="Лікар-педіатр","x",IF($B$853="Лікар-терапевт",J856*L853,IF($B$853="Лікар загальної практики - сімейний лікар",J856*L853,0)))</f>
        <v>0</v>
      </c>
      <c r="K853" s="169">
        <f>IF($B$853="Лікар-педіатр","x",IF($B$853="Лікар-терапевт",K856*L853,IF($B$853="Лікар загальної практики - сімейний лікар",K856*L853,0)))</f>
        <v>0</v>
      </c>
      <c r="L853" s="542"/>
      <c r="M853" s="767"/>
      <c r="N853" s="169">
        <f>IF($B$853="Лікар-педіатр",N856*S853,IF($B$853="Лікар-терапевт","х",IF($B$853="Лікар загальної практики - сімейний лікар",N856*S853,0)))</f>
        <v>0</v>
      </c>
      <c r="O853" s="169">
        <f>IF($B$853="Лікар-педіатр",O856*S853,IF($B$853="Лікар-терапевт","х",IF($B$853="Лікар загальної практики - сімейний лікар",O856*S853,0)))</f>
        <v>0</v>
      </c>
      <c r="P853" s="169">
        <f>IF($B$853="Лікар-педіатр","x",IF($B$853="Лікар-терапевт",P856*S853,IF($B$853="Лікар загальної практики - сімейний лікар",P856*S853,0)))</f>
        <v>0</v>
      </c>
      <c r="Q853" s="169">
        <f>IF($B$853="Лікар-педіатр","x",IF($B$853="Лікар-терапевт",Q856*S853,IF($B$853="Лікар загальної практики - сімейний лікар",Q856*S853,0)))</f>
        <v>0</v>
      </c>
      <c r="R853" s="169">
        <f>IF($B$853="Лікар-педіатр","x",IF($B$853="Лікар-терапевт",R856*S853,IF($B$853="Лікар загальної практики - сімейний лікар",R856*S853,0)))</f>
        <v>0</v>
      </c>
      <c r="S853" s="542"/>
      <c r="T853" s="767"/>
      <c r="U853" s="169">
        <f>IF($B$853="Лікар-педіатр",U856*Z853,IF($B$853="Лікар-терапевт","х",IF($B$853="Лікар загальної практики - сімейний лікар",U856*Z853,0)))</f>
        <v>0</v>
      </c>
      <c r="V853" s="169">
        <f>IF($B$853="Лікар-педіатр",V856*Z853,IF($B$853="Лікар-терапевт","х",IF($B$853="Лікар загальної практики - сімейний лікар",V856*Z853,0)))</f>
        <v>0</v>
      </c>
      <c r="W853" s="169">
        <f>IF($B$853="Лікар-педіатр","x",IF($B$853="Лікар-терапевт",W856*Z853,IF($B$853="Лікар загальної практики - сімейний лікар",W856*Z853,0)))</f>
        <v>0</v>
      </c>
      <c r="X853" s="169">
        <f>IF($B$853="Лікар-педіатр","x",IF($B$853="Лікар-терапевт",X856*Z853,IF($B$853="Лікар загальної практики - сімейний лікар",X856*Z853,0)))</f>
        <v>0</v>
      </c>
      <c r="Y853" s="169">
        <f>IF($B$853="Лікар-педіатр","x",IF($B$853="Лікар-терапевт",Y856*Z853,IF($B$853="Лікар загальної практики - сімейний лікар",Y856*Z853,0)))</f>
        <v>0</v>
      </c>
      <c r="Z853" s="542"/>
      <c r="AA853" s="767"/>
      <c r="AB853" s="169">
        <f>IF($B$853="Лікар-педіатр",AB856*AG853,IF($B$853="Лікар-терапевт","х",IF($B$853="Лікар загальної практики - сімейний лікар",AB856*AG853,0)))</f>
        <v>0</v>
      </c>
      <c r="AC853" s="169">
        <f>IF($B$853="Лікар-педіатр",AC856*AG853,IF($B$853="Лікар-терапевт","х",IF($B$853="Лікар загальної практики - сімейний лікар",AC856*AG853,0)))</f>
        <v>0</v>
      </c>
      <c r="AD853" s="169">
        <f>IF($B$853="Лікар-педіатр","x",IF($B$853="Лікар-терапевт",AD856*AG853,IF($B$853="Лікар загальної практики - сімейний лікар",AD856*AG853,0)))</f>
        <v>0</v>
      </c>
      <c r="AE853" s="169">
        <f>IF($B$853="Лікар-педіатр","x",IF($B$853="Лікар-терапевт",AE856*AG853,IF($B$853="Лікар загальної практики - сімейний лікар",AE856*AG853,0)))</f>
        <v>0</v>
      </c>
      <c r="AF853" s="169">
        <f>IF($B$853="Лікар-педіатр","x",IF($B$853="Лікар-терапевт",AF856*AG853,IF($B$853="Лікар загальної практики - сімейний лікар",AF856*AG853,0)))</f>
        <v>0</v>
      </c>
      <c r="AG853" s="542"/>
      <c r="AH853" s="767"/>
      <c r="AI853" s="525">
        <f>A853</f>
        <v>64</v>
      </c>
      <c r="AJ853" s="770">
        <f>B853</f>
        <v>0</v>
      </c>
      <c r="AK853" s="773">
        <f>C853</f>
        <v>0</v>
      </c>
      <c r="AL853" s="773">
        <f>D853</f>
        <v>0</v>
      </c>
      <c r="AM853" s="760" t="s">
        <v>568</v>
      </c>
      <c r="AN853" s="778">
        <f>SUM(AN858:AN864)</f>
        <v>0</v>
      </c>
      <c r="AO853" s="778">
        <f>SUM(AO858:AO864)</f>
        <v>0</v>
      </c>
      <c r="AP853" s="778">
        <f>SUM(AP858:AP864)</f>
        <v>0</v>
      </c>
      <c r="AQ853" s="778">
        <f>SUM(AQ858:AQ864)</f>
        <v>0</v>
      </c>
      <c r="AR853" s="781">
        <f>SUM(AN853:AQ857)</f>
        <v>0</v>
      </c>
    </row>
    <row r="854" spans="1:44" s="52" customFormat="1" ht="28.15" hidden="1" customHeight="1" x14ac:dyDescent="0.25">
      <c r="A854" s="170"/>
      <c r="B854" s="763"/>
      <c r="C854" s="764"/>
      <c r="D854" s="765"/>
      <c r="E854" s="765"/>
      <c r="F854" s="207" t="s">
        <v>423</v>
      </c>
      <c r="G854" s="169">
        <f>IF($B$853="Лікар-педіатр",G856*L854,IF($B$853="Лікар-терапевт","х",IF($B$853="Лікар загальної практики - сімейний лікар",G856*L854,0)))</f>
        <v>0</v>
      </c>
      <c r="H854" s="169">
        <f>IF($B$853="Лікар-педіатр",H856*L854,IF($B$853="Лікар-терапевт","х",IF($B$853="Лікар загальної практики - сімейний лікар",H856*L854,0)))</f>
        <v>0</v>
      </c>
      <c r="I854" s="169">
        <f>IF($B$853="Лікар-педіатр","x",IF($B$853="Лікар-терапевт",I856*L854,IF($B$853="Лікар загальної практики - сімейний лікар",I856*L854,0)))</f>
        <v>0</v>
      </c>
      <c r="J854" s="169">
        <f>IF($B$853="Лікар-педіатр","x",IF($B$853="Лікар-терапевт",J856*L854,IF($B$853="Лікар загальної практики - сімейний лікар",J856*L854,0)))</f>
        <v>0</v>
      </c>
      <c r="K854" s="169">
        <f>IF($B$853="Лікар-педіатр","x",IF($B$853="Лікар-терапевт",K856*L854,IF($B$853="Лікар загальної практики - сімейний лікар",K856*L854,0)))</f>
        <v>0</v>
      </c>
      <c r="L854" s="542"/>
      <c r="M854" s="767"/>
      <c r="N854" s="169">
        <f>IF($B$853="Лікар-педіатр",N856*S854,IF($B$853="Лікар-терапевт","х",IF($B$853="Лікар загальної практики - сімейний лікар",N856*S854,0)))</f>
        <v>0</v>
      </c>
      <c r="O854" s="169">
        <f>IF($B$853="Лікар-педіатр",O856*S854,IF($B$853="Лікар-терапевт","х",IF($B$853="Лікар загальної практики - сімейний лікар",O856*S854,0)))</f>
        <v>0</v>
      </c>
      <c r="P854" s="169">
        <f>IF($B$853="Лікар-педіатр","x",IF($B$853="Лікар-терапевт",P856*S854,IF($B$853="Лікар загальної практики - сімейний лікар",P856*S854,0)))</f>
        <v>0</v>
      </c>
      <c r="Q854" s="169">
        <f>IF($B$853="Лікар-педіатр","x",IF($B$853="Лікар-терапевт",Q856*S854,IF($B$853="Лікар загальної практики - сімейний лікар",Q856*S854,0)))</f>
        <v>0</v>
      </c>
      <c r="R854" s="169">
        <f>IF($B$853="Лікар-педіатр","x",IF($B$853="Лікар-терапевт",R856*S854,IF($B$853="Лікар загальної практики - сімейний лікар",R856*S854,0)))</f>
        <v>0</v>
      </c>
      <c r="S854" s="542"/>
      <c r="T854" s="767"/>
      <c r="U854" s="169">
        <f>IF($B$853="Лікар-педіатр",U856*Z854,IF($B$853="Лікар-терапевт","х",IF($B$853="Лікар загальної практики - сімейний лікар",U856*Z854,0)))</f>
        <v>0</v>
      </c>
      <c r="V854" s="169">
        <f>IF($B$853="Лікар-педіатр",V856*Z854,IF($B$853="Лікар-терапевт","х",IF($B$853="Лікар загальної практики - сімейний лікар",V856*Z854,0)))</f>
        <v>0</v>
      </c>
      <c r="W854" s="169">
        <f>IF($B$853="Лікар-педіатр","x",IF($B$853="Лікар-терапевт",W856*Z854,IF($B$853="Лікар загальної практики - сімейний лікар",W856*Z854,0)))</f>
        <v>0</v>
      </c>
      <c r="X854" s="169">
        <f>IF($B$853="Лікар-педіатр","x",IF($B$853="Лікар-терапевт",X856*Z854,IF($B$853="Лікар загальної практики - сімейний лікар",X856*Z854,0)))</f>
        <v>0</v>
      </c>
      <c r="Y854" s="169">
        <f>IF($B$853="Лікар-педіатр","x",IF($B$853="Лікар-терапевт",Y856*Z854,IF($B$853="Лікар загальної практики - сімейний лікар",Y856*Z854,0)))</f>
        <v>0</v>
      </c>
      <c r="Z854" s="542"/>
      <c r="AA854" s="767"/>
      <c r="AB854" s="169">
        <f>IF($B$853="Лікар-педіатр",AB856*AG854,IF($B$853="Лікар-терапевт","х",IF($B$853="Лікар загальної практики - сімейний лікар",AB856*AG854,0)))</f>
        <v>0</v>
      </c>
      <c r="AC854" s="169">
        <f>IF($B$853="Лікар-педіатр",AC856*AG854,IF($B$853="Лікар-терапевт","х",IF($B$853="Лікар загальної практики - сімейний лікар",AC856*AG854,0)))</f>
        <v>0</v>
      </c>
      <c r="AD854" s="169">
        <f>IF($B$853="Лікар-педіатр","x",IF($B$853="Лікар-терапевт",AD856*AG854,IF($B$853="Лікар загальної практики - сімейний лікар",AD856*AG854,0)))</f>
        <v>0</v>
      </c>
      <c r="AE854" s="169">
        <f>IF($B$853="Лікар-педіатр","x",IF($B$853="Лікар-терапевт",AE856*AG854,IF($B$853="Лікар загальної практики - сімейний лікар",AE856*AG854,0)))</f>
        <v>0</v>
      </c>
      <c r="AF854" s="169">
        <f>IF($B$853="Лікар-педіатр","x",IF($B$853="Лікар-терапевт",AF856*AG854,IF($B$853="Лікар загальної практики - сімейний лікар",AF856*AG854,0)))</f>
        <v>0</v>
      </c>
      <c r="AG854" s="542"/>
      <c r="AH854" s="767"/>
      <c r="AI854" s="171"/>
      <c r="AJ854" s="771"/>
      <c r="AK854" s="774"/>
      <c r="AL854" s="774"/>
      <c r="AM854" s="761"/>
      <c r="AN854" s="779"/>
      <c r="AO854" s="779"/>
      <c r="AP854" s="779"/>
      <c r="AQ854" s="779"/>
      <c r="AR854" s="782"/>
    </row>
    <row r="855" spans="1:44" s="92" customFormat="1" ht="31.15" hidden="1" customHeight="1" x14ac:dyDescent="0.25">
      <c r="A855" s="213"/>
      <c r="B855" s="763"/>
      <c r="C855" s="764"/>
      <c r="D855" s="765"/>
      <c r="E855" s="765"/>
      <c r="F855" s="214" t="s">
        <v>424</v>
      </c>
      <c r="G855" s="172">
        <f>IF(B853="Лікар загальної практики - сімейний лікар"," ",IF(B853="Лікар-педіатр"," ",IF(B853="Лікар-терапевт","х",0)))</f>
        <v>0</v>
      </c>
      <c r="H855" s="172">
        <f>IF(B853="Лікар загальної практики - сімейний лікар"," ",IF(B853="Лікар-педіатр"," ",IF(B853="Лікар-терапевт","х",0)))</f>
        <v>0</v>
      </c>
      <c r="I855" s="172">
        <f>IF(B853="Лікар загальної практики - сімейний лікар"," ",IF(B853="Лікар-педіатр","х",IF(B853="Лікар-терапевт"," ",0)))</f>
        <v>0</v>
      </c>
      <c r="J855" s="172">
        <f>IF(B853="Лікар загальної практики - сімейний лікар"," ",IF(B853="Лікар-педіатр","х",IF(B853="Лікар-терапевт"," ",0)))</f>
        <v>0</v>
      </c>
      <c r="K855" s="172">
        <f>IF(B853="Лікар загальної практики - сімейний лікар"," ",IF(B853="Лікар-педіатр","х",IF(B853="Лікар-терапевт"," ",0)))</f>
        <v>0</v>
      </c>
      <c r="L855" s="173">
        <f>SUM(G855:K855)</f>
        <v>0</v>
      </c>
      <c r="M855" s="767"/>
      <c r="N855" s="172">
        <f>IF(B853="Лікар загальної практики - сімейний лікар"," ",IF(B853="Лікар-педіатр"," ",IF(B853="Лікар-терапевт","х",0)))</f>
        <v>0</v>
      </c>
      <c r="O855" s="172">
        <f>IF(B853="Лікар загальної практики - сімейний лікар"," ",IF(B853="Лікар-педіатр"," ",IF(B853="Лікар-терапевт","х",0)))</f>
        <v>0</v>
      </c>
      <c r="P855" s="172">
        <f>IF(B853="Лікар загальної практики - сімейний лікар"," ",IF(B853="Лікар-педіатр","х",IF(B853="Лікар-терапевт"," ",0)))</f>
        <v>0</v>
      </c>
      <c r="Q855" s="172">
        <f>IF(B853="Лікар загальної практики - сімейний лікар"," ",IF(B853="Лікар-педіатр","х",IF(B853="Лікар-терапевт"," ",0)))</f>
        <v>0</v>
      </c>
      <c r="R855" s="172">
        <f>IF(B853="Лікар загальної практики - сімейний лікар"," ",IF(B853="Лікар-педіатр","х",IF(B853="Лікар-терапевт"," ",0)))</f>
        <v>0</v>
      </c>
      <c r="S855" s="173">
        <f>SUM(N855:R855)</f>
        <v>0</v>
      </c>
      <c r="T855" s="767"/>
      <c r="U855" s="172">
        <f>IF(B853="Лікар загальної практики - сімейний лікар"," ",IF(B853="Лікар-педіатр"," ",IF(B853="Лікар-терапевт","х",0)))</f>
        <v>0</v>
      </c>
      <c r="V855" s="172">
        <f>IF(B853="Лікар загальної практики - сімейний лікар"," ",IF(B853="Лікар-педіатр"," ",IF(B853="Лікар-терапевт","х",0)))</f>
        <v>0</v>
      </c>
      <c r="W855" s="172">
        <f>IF(B853="Лікар загальної практики - сімейний лікар"," ",IF(B853="Лікар-педіатр","х",IF(B853="Лікар-терапевт"," ",0)))</f>
        <v>0</v>
      </c>
      <c r="X855" s="172">
        <f>IF(B853="Лікар загальної практики - сімейний лікар"," ",IF(B853="Лікар-педіатр","х",IF(B853="Лікар-терапевт"," ",0)))</f>
        <v>0</v>
      </c>
      <c r="Y855" s="172">
        <f>IF(B853="Лікар загальної практики - сімейний лікар"," ",IF(B853="Лікар-педіатр","х",IF(B853="Лікар-терапевт"," ",0)))</f>
        <v>0</v>
      </c>
      <c r="Z855" s="173">
        <f>SUM(U855:Y855)</f>
        <v>0</v>
      </c>
      <c r="AA855" s="767"/>
      <c r="AB855" s="172">
        <f>IF(B853="Лікар загальної практики - сімейний лікар"," ",IF(B853="Лікар-педіатр"," ",IF(B853="Лікар-терапевт","х",0)))</f>
        <v>0</v>
      </c>
      <c r="AC855" s="172">
        <f>IF(B853="Лікар загальної практики - сімейний лікар"," ",IF(B853="Лікар-педіатр"," ",IF(B853="Лікар-терапевт","х",0)))</f>
        <v>0</v>
      </c>
      <c r="AD855" s="172">
        <f>IF(B853="Лікар загальної практики - сімейний лікар"," ",IF(B853="Лікар-педіатр","х",IF(B853="Лікар-терапевт"," ",0)))</f>
        <v>0</v>
      </c>
      <c r="AE855" s="172">
        <f>IF(B853="Лікар загальної практики - сімейний лікар"," ",IF(B853="Лікар-педіатр","х",IF(B853="Лікар-терапевт"," ",0)))</f>
        <v>0</v>
      </c>
      <c r="AF855" s="172">
        <f>IF(B853="Лікар загальної практики - сімейний лікар"," ",IF(B853="Лікар-педіатр","х",IF(B853="Лікар-терапевт"," ",0)))</f>
        <v>0</v>
      </c>
      <c r="AG855" s="173">
        <f>SUM(AB855:AF855)</f>
        <v>0</v>
      </c>
      <c r="AH855" s="767"/>
      <c r="AI855" s="215"/>
      <c r="AJ855" s="771"/>
      <c r="AK855" s="774"/>
      <c r="AL855" s="774"/>
      <c r="AM855" s="761"/>
      <c r="AN855" s="779"/>
      <c r="AO855" s="779"/>
      <c r="AP855" s="779"/>
      <c r="AQ855" s="779"/>
      <c r="AR855" s="782"/>
    </row>
    <row r="856" spans="1:44" s="52" customFormat="1" ht="31.9" hidden="1" customHeight="1" thickBot="1" x14ac:dyDescent="0.3">
      <c r="A856" s="170"/>
      <c r="B856" s="763"/>
      <c r="C856" s="764"/>
      <c r="D856" s="765"/>
      <c r="E856" s="765"/>
      <c r="F856" s="209" t="s">
        <v>161</v>
      </c>
      <c r="G856" s="176">
        <f>IF($B$853="Лікар-педіатр",G855/L855,IF($B$853="Лікар-терапевт","х",IF($B$853="Лікар загальної практики - сімейний лікар",G855/L855,0)))</f>
        <v>0</v>
      </c>
      <c r="H856" s="176">
        <f>IF($B$853="Лікар-педіатр",H855/L855,IF($B$853="Лікар-терапевт","х",IF($B$853="Лікар загальної практики - сімейний лікар",H855/L855,0)))</f>
        <v>0</v>
      </c>
      <c r="I856" s="176">
        <f>IF($B$853="Лікар-педіатр","x",IF($B$853="Лікар-терапевт",I855/L855,IF($B$853="Лікар загальної практики - сімейний лікар",I855/L855,0)))</f>
        <v>0</v>
      </c>
      <c r="J856" s="176">
        <f>IF($B$853="Лікар-педіатр","x",IF($B$853="Лікар-терапевт",J855/L855,IF($B$853="Лікар загальної практики - сімейний лікар",J855/L855,0)))</f>
        <v>0</v>
      </c>
      <c r="K856" s="176">
        <f>IF($B$853="Лікар-педіатр","x",IF($B$853="Лікар-терапевт",K855/L855,IF($B$853="Лікар загальної практики - сімейний лікар",K855/L855,0)))</f>
        <v>0</v>
      </c>
      <c r="L856" s="176">
        <f>SUM(G856:K856)</f>
        <v>0</v>
      </c>
      <c r="M856" s="767"/>
      <c r="N856" s="176">
        <f>IF($B$853="Лікар-педіатр",N855/S855,IF($B$853="Лікар-терапевт","х",IF($B$853="Лікар загальної практики - сімейний лікар",N855/S855,0)))</f>
        <v>0</v>
      </c>
      <c r="O856" s="176">
        <f>IF($B$853="Лікар-педіатр",O855/S855,IF($B$853="Лікар-терапевт","х",IF($B$853="Лікар загальної практики - сімейний лікар",O855/S855,0)))</f>
        <v>0</v>
      </c>
      <c r="P856" s="176">
        <f>IF($B$853="Лікар-педіатр","x",IF($B$853="Лікар-терапевт",P855/S855,IF($B$853="Лікар загальної практики - сімейний лікар",P855/S855,0)))</f>
        <v>0</v>
      </c>
      <c r="Q856" s="176">
        <f>IF($B$853="Лікар-педіатр","x",IF($B$853="Лікар-терапевт",Q855/S855,IF($B$853="Лікар загальної практики - сімейний лікар",Q855/S855,0)))</f>
        <v>0</v>
      </c>
      <c r="R856" s="176">
        <f>IF($B$853="Лікар-педіатр","x",IF($B$853="Лікар-терапевт",R855/S855,IF($B$853="Лікар загальної практики - сімейний лікар",R855/S855,0)))</f>
        <v>0</v>
      </c>
      <c r="S856" s="176">
        <f>SUM(N856:R856)</f>
        <v>0</v>
      </c>
      <c r="T856" s="767"/>
      <c r="U856" s="176">
        <f>IF($B$853="Лікар-педіатр",U855/Z855,IF($B$853="Лікар-терапевт","х",IF($B$853="Лікар загальної практики - сімейний лікар",U855/Z855,0)))</f>
        <v>0</v>
      </c>
      <c r="V856" s="176">
        <f>IF($B$853="Лікар-педіатр",V855/Z855,IF($B$853="Лікар-терапевт","х",IF($B$853="Лікар загальної практики - сімейний лікар",V855/Z855,0)))</f>
        <v>0</v>
      </c>
      <c r="W856" s="176">
        <f>IF($B$853="Лікар-педіатр","x",IF($B$853="Лікар-терапевт",W855/Z855,IF($B$853="Лікар загальної практики - сімейний лікар",W855/Z855,0)))</f>
        <v>0</v>
      </c>
      <c r="X856" s="176">
        <f>IF($B$853="Лікар-педіатр","x",IF($B$853="Лікар-терапевт",X855/Z855,IF($B$853="Лікар загальної практики - сімейний лікар",X855/Z855,0)))</f>
        <v>0</v>
      </c>
      <c r="Y856" s="176">
        <f>IF($B$853="Лікар-педіатр","x",IF($B$853="Лікар-терапевт",Y855/Z855,IF($B$853="Лікар загальної практики - сімейний лікар",Y855/Z855,0)))</f>
        <v>0</v>
      </c>
      <c r="Z856" s="176">
        <f>SUM(U856:Y856)</f>
        <v>0</v>
      </c>
      <c r="AA856" s="767"/>
      <c r="AB856" s="176">
        <f>IF($B$853="Лікар-педіатр",AB855/AG855,IF($B$853="Лікар-терапевт","х",IF($B$853="Лікар загальної практики - сімейний лікар",AB855/AG855,0)))</f>
        <v>0</v>
      </c>
      <c r="AC856" s="176">
        <f>IF($B$853="Лікар-педіатр",AC855/AG855,IF($B$853="Лікар-терапевт","х",IF($B$853="Лікар загальної практики - сімейний лікар",AC855/AG855,0)))</f>
        <v>0</v>
      </c>
      <c r="AD856" s="176">
        <f>IF($B$853="Лікар-педіатр","x",IF($B$853="Лікар-терапевт",AD855/AG855,IF($B$853="Лікар загальної практики - сімейний лікар",AD855/AG855,0)))</f>
        <v>0</v>
      </c>
      <c r="AE856" s="176">
        <f>IF($B$853="Лікар-педіатр","x",IF($B$853="Лікар-терапевт",AE855/AG855,IF($B$853="Лікар загальної практики - сімейний лікар",AE855/AG855,0)))</f>
        <v>0</v>
      </c>
      <c r="AF856" s="176">
        <f>IF($B$853="Лікар-педіатр","x",IF($B$853="Лікар-терапевт",AF855/AG855,IF($B$853="Лікар загальної практики - сімейний лікар",AF855/AG855,0)))</f>
        <v>0</v>
      </c>
      <c r="AG856" s="176">
        <f>SUM(AB856:AF856)</f>
        <v>0</v>
      </c>
      <c r="AH856" s="767"/>
      <c r="AI856" s="174"/>
      <c r="AJ856" s="771"/>
      <c r="AK856" s="774"/>
      <c r="AL856" s="774"/>
      <c r="AM856" s="761"/>
      <c r="AN856" s="779"/>
      <c r="AO856" s="779"/>
      <c r="AP856" s="779"/>
      <c r="AQ856" s="779"/>
      <c r="AR856" s="782"/>
    </row>
    <row r="857" spans="1:44" s="52" customFormat="1" ht="45" hidden="1" customHeight="1" thickBot="1" x14ac:dyDescent="0.3">
      <c r="A857" s="170"/>
      <c r="B857" s="763"/>
      <c r="C857" s="764"/>
      <c r="D857" s="765"/>
      <c r="E857" s="766"/>
      <c r="F857" s="177" t="s">
        <v>425</v>
      </c>
      <c r="G857" s="178">
        <f>IF($B$853="Лікар загальної практики - сімейний лікар",AVERAGE(G853:G855),IF($B$853="Лікар-педіатр",AVERAGE(G853:G855),IF($B$853="Лікар-терапевт","х",0)))</f>
        <v>0</v>
      </c>
      <c r="H857" s="178">
        <f>IF($B$853="Лікар загальної практики - сімейний лікар",AVERAGE(H853:H855),IF($B$853="Лікар-педіатр",AVERAGE(H853:H855),IF($B$853="Лікар-терапевт","х",0)))</f>
        <v>0</v>
      </c>
      <c r="I857" s="178">
        <f>IF($B$853="Лікар загальної практики - сімейний лікар",AVERAGE(I853:I855),IF($B$853="Лікар-педіатр","x",IF($B$853="Лікар-терапевт",AVERAGE(I853:I855),0)))</f>
        <v>0</v>
      </c>
      <c r="J857" s="178">
        <f>IF($B$853="Лікар загальної практики - сімейний лікар",AVERAGE(J853:J855),IF($B$853="Лікар-педіатр","x",IF($B$853="Лікар-терапевт",AVERAGE(J853:J855),0)))</f>
        <v>0</v>
      </c>
      <c r="K857" s="178">
        <f>IF($B$853="Лікар загальної практики - сімейний лікар",AVERAGE(K853:K855),IF($B$853="Лікар-педіатр","x",IF($B$853="Лікар-терапевт",AVERAGE(K853:K855),0)))</f>
        <v>0</v>
      </c>
      <c r="L857" s="179">
        <f>SUM(G857:K857)</f>
        <v>0</v>
      </c>
      <c r="M857" s="768"/>
      <c r="N857" s="178">
        <f>IF($B$853="Лікар загальної практики - сімейний лікар",AVERAGE(N853:N855),IF($B$853="Лікар-педіатр",AVERAGE(N853:N855),IF($B$853="Лікар-терапевт","х",0)))</f>
        <v>0</v>
      </c>
      <c r="O857" s="178">
        <f>IF($B$853="Лікар загальної практики - сімейний лікар",AVERAGE(O853:O855),IF($B$853="Лікар-педіатр",AVERAGE(O853:O855),IF($B$853="Лікар-терапевт","х",0)))</f>
        <v>0</v>
      </c>
      <c r="P857" s="178">
        <f>IF($B$853="Лікар загальної практики - сімейний лікар",AVERAGE(P853:P855),IF($B$853="Лікар-педіатр","x",IF($B$853="Лікар-терапевт",AVERAGE(P853:P855),0)))</f>
        <v>0</v>
      </c>
      <c r="Q857" s="178">
        <f>IF($B$853="Лікар загальної практики - сімейний лікар",AVERAGE(Q853:Q855),IF($B$853="Лікар-педіатр","x",IF($B$853="Лікар-терапевт",AVERAGE(Q853:Q855),0)))</f>
        <v>0</v>
      </c>
      <c r="R857" s="178">
        <f>IF($B$853="Лікар загальної практики - сімейний лікар",AVERAGE(R853:R855),IF($B$853="Лікар-педіатр","x",IF($B$853="Лікар-терапевт",AVERAGE(R853:R855),0)))</f>
        <v>0</v>
      </c>
      <c r="S857" s="179">
        <f>SUM(N857:R857)</f>
        <v>0</v>
      </c>
      <c r="T857" s="768"/>
      <c r="U857" s="178">
        <f>IF($B$853="Лікар загальної практики - сімейний лікар",AVERAGE(U853:U855),IF($B$853="Лікар-педіатр",AVERAGE(U853:U855),IF($B$853="Лікар-терапевт","х",0)))</f>
        <v>0</v>
      </c>
      <c r="V857" s="178">
        <f>IF($B$853="Лікар загальної практики - сімейний лікар",AVERAGE(V853:V855),IF($B$853="Лікар-педіатр",AVERAGE(V853:V855),IF($B$853="Лікар-терапевт","х",0)))</f>
        <v>0</v>
      </c>
      <c r="W857" s="178">
        <f>IF($B$853="Лікар загальної практики - сімейний лікар",AVERAGE(W853:W855),IF($B$853="Лікар-педіатр","x",IF($B$853="Лікар-терапевт",AVERAGE(W853:W855),0)))</f>
        <v>0</v>
      </c>
      <c r="X857" s="178">
        <f>IF($B$853="Лікар загальної практики - сімейний лікар",AVERAGE(X853:X855),IF($B$853="Лікар-педіатр","x",IF($B$853="Лікар-терапевт",AVERAGE(X853:X855),0)))</f>
        <v>0</v>
      </c>
      <c r="Y857" s="178">
        <f>IF($B$853="Лікар загальної практики - сімейний лікар",AVERAGE(Y853:Y855),IF($B$853="Лікар-педіатр","x",IF($B$853="Лікар-терапевт",AVERAGE(Y853:Y855),0)))</f>
        <v>0</v>
      </c>
      <c r="Z857" s="179">
        <f>SUM(U857:Y857)</f>
        <v>0</v>
      </c>
      <c r="AA857" s="768"/>
      <c r="AB857" s="178">
        <f>IF($B$853="Лікар загальної практики - сімейний лікар",AVERAGE(AB853:AB855),IF($B$853="Лікар-педіатр",AVERAGE(AB853:AB855),IF($B$853="Лікар-терапевт","х",0)))</f>
        <v>0</v>
      </c>
      <c r="AC857" s="178">
        <f>IF($B$853="Лікар загальної практики - сімейний лікар",AVERAGE(AC853:AC855),IF($B$853="Лікар-педіатр",AVERAGE(AC853:AC855),IF($B$853="Лікар-терапевт","х",0)))</f>
        <v>0</v>
      </c>
      <c r="AD857" s="178">
        <f>IF($B$853="Лікар загальної практики - сімейний лікар",AVERAGE(AD853:AD855),IF($B$853="Лікар-педіатр","x",IF($B$853="Лікар-терапевт",AVERAGE(AD853:AD855),0)))</f>
        <v>0</v>
      </c>
      <c r="AE857" s="178">
        <f>IF($B$853="Лікар загальної практики - сімейний лікар",AVERAGE(AE853:AE855),IF($B$853="Лікар-педіатр","x",IF($B$853="Лікар-терапевт",AVERAGE(AE853:AE855),0)))</f>
        <v>0</v>
      </c>
      <c r="AF857" s="178">
        <f>IF($B$853="Лікар загальної практики - сімейний лікар",AVERAGE(AF853:AF855),IF($B$853="Лікар-педіатр","x",IF($B$853="Лікар-терапевт",AVERAGE(AF853:AF855),0)))</f>
        <v>0</v>
      </c>
      <c r="AG857" s="179">
        <f>SUM(AB857:AF857)</f>
        <v>0</v>
      </c>
      <c r="AH857" s="769"/>
      <c r="AI857" s="174"/>
      <c r="AJ857" s="771"/>
      <c r="AK857" s="774"/>
      <c r="AL857" s="774"/>
      <c r="AM857" s="762"/>
      <c r="AN857" s="780"/>
      <c r="AO857" s="780"/>
      <c r="AP857" s="780"/>
      <c r="AQ857" s="780"/>
      <c r="AR857" s="783"/>
    </row>
    <row r="858" spans="1:44" s="52" customFormat="1" ht="40.5" hidden="1" x14ac:dyDescent="0.25">
      <c r="A858" s="170"/>
      <c r="B858" s="763"/>
      <c r="C858" s="764"/>
      <c r="D858" s="765"/>
      <c r="E858" s="765"/>
      <c r="F858" s="210" t="str">
        <f>IF(B853="Лікар-педіатр",Законод!$C$17,IF(B853="Лікар загальної практики - сімейний лікар",Законод!$C$21,IF(B853="Лікар-терапевт",Законод!$C$25,"х")))</f>
        <v>х</v>
      </c>
      <c r="G858" s="181">
        <f>IF($B$853="Лікар загальної практики - сімейний лікар",IF(L857&lt;=Законод!$C$22,G857,Законод!$C$22*'01_Доходи'!G856),IF($B$853="Лікар-педіатр",IF(L857&lt;=Законод!$C$18,G857,Законод!$C$18*'01_Доходи'!G856),IF($B$853="Лікар-терапевт","x",0)))</f>
        <v>0</v>
      </c>
      <c r="H858" s="181">
        <f>IF($B$853="Лікар загальної практики - сімейний лікар",IF(L857&lt;=Законод!$C$22,H857,Законод!$C$22*'01_Доходи'!H856),IF($B$853="Лікар-педіатр",IF(L857&lt;=Законод!$C$18,H857,Законод!$C$18*'01_Доходи'!H856),IF($B$853="Лікар-терапевт","x",0)))</f>
        <v>0</v>
      </c>
      <c r="I858" s="181">
        <f>IF($B$853="Лікар загальної практики - сімейний лікар",IF(L857&lt;=Законод!$C$22,I857,Законод!$C$22*'01_Доходи'!I856),IF($B$853="Лікар-педіатр","x",IF($B$853="Лікар-терапевт",IF(L857&lt;=Законод!$C$26,I857,Законод!$C$26*'01_Доходи'!I856),0)))</f>
        <v>0</v>
      </c>
      <c r="J858" s="181">
        <f>IF($B$853="Лікар загальної практики - сімейний лікар",IF(L857&lt;=Законод!$C$22,J857,Законод!$C$22*'01_Доходи'!J856),IF($B$853="Лікар-педіатр","x",IF($B$853="Лікар-терапевт",IF(L857&lt;=Законод!$C$26,J857,Законод!$C$26*'01_Доходи'!J856),0)))</f>
        <v>0</v>
      </c>
      <c r="K858" s="181">
        <f>IF($B$853="Лікар загальної практики - сімейний лікар",IF(L857&lt;=Законод!$C$22,K857,Законод!$C$22*'01_Доходи'!K856),IF($B$853="Лікар-педіатр","x",IF($B$853="Лікар-терапевт",IF(L857&lt;=Законод!$C$26,K857,Законод!$C$26*'01_Доходи'!K856),0)))</f>
        <v>0</v>
      </c>
      <c r="L858" s="182">
        <f>SUM(G858:K858)</f>
        <v>0</v>
      </c>
      <c r="M858" s="767"/>
      <c r="N858" s="181">
        <f>IF($B$853="Лікар загальної практики - сімейний лікар",IF(S857&lt;=Законод!$C$22,N857,Законод!$C$22*'01_Доходи'!N856),IF($B$853="Лікар-педіатр",IF(S857&lt;=Законод!$C$18,N857,Законод!$C$18*'01_Доходи'!N856),IF($B$853="Лікар-терапевт","x",0)))</f>
        <v>0</v>
      </c>
      <c r="O858" s="181">
        <f>IF($B$853="Лікар загальної практики - сімейний лікар",IF(S857&lt;=Законод!$C$22,O857,Законод!$C$22*'01_Доходи'!O856),IF($B$853="Лікар-педіатр",IF(S857&lt;=Законод!$C$18,O857,Законод!$C$18*'01_Доходи'!O856),IF($B$853="Лікар-терапевт","x",0)))</f>
        <v>0</v>
      </c>
      <c r="P858" s="181">
        <f>IF($B$853="Лікар загальної практики - сімейний лікар",IF(S857&lt;=Законод!$C$22,P857,Законод!$C$22*'01_Доходи'!P856),IF($B$853="Лікар-педіатр","x",IF($B$853="Лікар-терапевт",IF(S857&lt;=Законод!$C$26,P857,Законод!$C$26*'01_Доходи'!P856),0)))</f>
        <v>0</v>
      </c>
      <c r="Q858" s="181">
        <f>IF($B$853="Лікар загальної практики - сімейний лікар",IF(S857&lt;=Законод!$C$22,Q857,Законод!$C$22*'01_Доходи'!Q856),IF($B$853="Лікар-педіатр","x",IF($B$853="Лікар-терапевт",IF(S857&lt;=Законод!$C$26,Q857,Законод!$C$26*'01_Доходи'!Q856),0)))</f>
        <v>0</v>
      </c>
      <c r="R858" s="181">
        <f>IF($B$853="Лікар загальної практики - сімейний лікар",IF(S857&lt;=Законод!$C$22,R857,Законод!$C$22*'01_Доходи'!R856),IF($B$853="Лікар-педіатр","x",IF($B$853="Лікар-терапевт",IF(S857&lt;=Законод!$C$26,R857,Законод!$C$26*'01_Доходи'!R856),0)))</f>
        <v>0</v>
      </c>
      <c r="S858" s="182">
        <f>SUM(N858:R858)</f>
        <v>0</v>
      </c>
      <c r="T858" s="767"/>
      <c r="U858" s="181">
        <f>IF($B$853="Лікар загальної практики - сімейний лікар",IF(Z857&lt;=Законод!$C$22,U857,Законод!$C$22*'01_Доходи'!U856),IF($B$853="Лікар-педіатр",IF(Z857&lt;=Законод!$C$18,U857,Законод!$C$18*'01_Доходи'!U856),IF($B$853="Лікар-терапевт","x",0)))</f>
        <v>0</v>
      </c>
      <c r="V858" s="181">
        <f>IF($B$853="Лікар загальної практики - сімейний лікар",IF(Z857&lt;=Законод!$C$22,V857,Законод!$C$22*'01_Доходи'!V856),IF($B$853="Лікар-педіатр",IF(Z857&lt;=Законод!$C$18,V857,Законод!$C$18*'01_Доходи'!V856),IF($B$853="Лікар-терапевт","x",0)))</f>
        <v>0</v>
      </c>
      <c r="W858" s="181">
        <f>IF($B$853="Лікар загальної практики - сімейний лікар",IF(Z857&lt;=Законод!$C$22,W857,Законод!$C$22*'01_Доходи'!W856),IF($B$853="Лікар-педіатр","x",IF($B$853="Лікар-терапевт",IF(Z857&lt;=Законод!$C$26,W857,Законод!$C$26*'01_Доходи'!W856),0)))</f>
        <v>0</v>
      </c>
      <c r="X858" s="181">
        <f>IF($B$853="Лікар загальної практики - сімейний лікар",IF(Z857&lt;=Законод!$C$22,X857,Законод!$C$22*'01_Доходи'!X856),IF($B$853="Лікар-педіатр","x",IF($B$853="Лікар-терапевт",IF(Z857&lt;=Законод!$C$26,X857,Законод!$C$26*'01_Доходи'!X856),0)))</f>
        <v>0</v>
      </c>
      <c r="Y858" s="181">
        <f>IF($B$853="Лікар загальної практики - сімейний лікар",IF(Z857&lt;=Законод!$C$22,Y857,Законод!$C$22*'01_Доходи'!Y856),IF($B$853="Лікар-педіатр","x",IF($B$853="Лікар-терапевт",IF(Z857&lt;=Законод!$C$26,Y857,Законод!$C$26*'01_Доходи'!Y856),0)))</f>
        <v>0</v>
      </c>
      <c r="Z858" s="182">
        <f>SUM(U858:Y858)</f>
        <v>0</v>
      </c>
      <c r="AA858" s="767"/>
      <c r="AB858" s="181">
        <f>IF($B$853="Лікар загальної практики - сімейний лікар",IF(AG857&lt;=Законод!$C$22,AB857,Законод!$C$22*'01_Доходи'!AB856),IF($B$853="Лікар-педіатр",IF(AG857&lt;=Законод!$C$18,AB857,Законод!$C$18*'01_Доходи'!AB856),IF($B$853="Лікар-терапевт","x",0)))</f>
        <v>0</v>
      </c>
      <c r="AC858" s="181">
        <f>IF($B$853="Лікар загальної практики - сімейний лікар",IF(AG857&lt;=Законод!$C$22,AC857,Законод!$C$22*'01_Доходи'!AC856),IF($B$853="Лікар-педіатр",IF(AG857&lt;=Законод!$C$18,AC857,Законод!$C$18*'01_Доходи'!AC856),IF($B$853="Лікар-терапевт","x",0)))</f>
        <v>0</v>
      </c>
      <c r="AD858" s="181">
        <f>IF($B$853="Лікар загальної практики - сімейний лікар",IF(AG857&lt;=Законод!$C$22,AD857,Законод!$C$22*'01_Доходи'!AD856),IF($B$853="Лікар-педіатр","x",IF($B$853="Лікар-терапевт",IF(AG857&lt;=Законод!$C$26,AD857,Законод!$C$26*'01_Доходи'!AD856),0)))</f>
        <v>0</v>
      </c>
      <c r="AE858" s="181">
        <f>IF($B$853="Лікар загальної практики - сімейний лікар",IF(AG857&lt;=Законод!$C$22,AE857,Законод!$C$22*'01_Доходи'!AE856),IF($B$853="Лікар-педіатр","x",IF($B$853="Лікар-терапевт",IF(AG857&lt;=Законод!$C$26,AE857,Законод!$C$26*'01_Доходи'!AE856),0)))</f>
        <v>0</v>
      </c>
      <c r="AF858" s="181">
        <f>IF($B$853="Лікар загальної практики - сімейний лікар",IF(AG857&lt;=Законод!$C$22,AF857,Законод!$C$22*'01_Доходи'!AF856),IF($B$853="Лікар-педіатр","x",IF($B$853="Лікар-терапевт",IF(AG857&lt;=Законод!$C$26,AF857,Законод!$C$26*'01_Доходи'!AF856),0)))</f>
        <v>0</v>
      </c>
      <c r="AG858" s="182">
        <f>SUM(AB858:AF858)</f>
        <v>0</v>
      </c>
      <c r="AH858" s="767"/>
      <c r="AI858" s="174"/>
      <c r="AJ858" s="771"/>
      <c r="AK858" s="774"/>
      <c r="AL858" s="774"/>
      <c r="AM858" s="318" t="s">
        <v>186</v>
      </c>
      <c r="AN858" s="183">
        <f>IF(B853="Лікар загальної практики - сімейний лікар",G858*Законод!$C$11+'01_Доходи'!H858*Законод!$D$11+'01_Доходи'!I858*Законод!$E$11+'01_Доходи'!J858*Законод!$F$11+'01_Доходи'!K858*Законод!$G$11,IF(B853="Лікар-педіатр",G858*Законод!$C$11+'01_Доходи'!H858*Законод!$D$11,IF(B853="Лікар-терапевт",'01_Доходи'!I858*Законод!$E$11+'01_Доходи'!J858*Законод!$F$11+'01_Доходи'!K858*Законод!$G$11,0)))</f>
        <v>0</v>
      </c>
      <c r="AO858" s="183">
        <f>IF(B853="Лікар загальної практики - сімейний лікар",N858*Законод!$C$11+'01_Доходи'!O858*Законод!$D$11+'01_Доходи'!P858*Законод!$E$11+'01_Доходи'!Q858*Законод!$F$11+'01_Доходи'!R858*Законод!$G$11,IF(B853="Лікар-педіатр",N858*Законод!$C$11+'01_Доходи'!O858*Законод!$D$11,IF(B853="Лікар-терапевт",'01_Доходи'!P858*Законод!$E$11+'01_Доходи'!Q858*Законод!$F$11+'01_Доходи'!R858*Законод!$G$11,0)))</f>
        <v>0</v>
      </c>
      <c r="AP858" s="183">
        <f>IF(B853="Лікар загальної практики - сімейний лікар",U858*Законод!$C$11+'01_Доходи'!V858*Законод!$D$11+'01_Доходи'!W858*Законод!$E$11+'01_Доходи'!X858*Законод!$F$11+'01_Доходи'!Y858*Законод!$G$11,IF(B853="Лікар-педіатр",U858*Законод!$C$11+'01_Доходи'!V858*Законод!$D$11,IF(B853="Лікар-терапевт",'01_Доходи'!W858*Законод!$E$11+'01_Доходи'!X858*Законод!$F$11+'01_Доходи'!Y858*Законод!$G$11,0)))</f>
        <v>0</v>
      </c>
      <c r="AQ858" s="183">
        <f>IF(B853="Лікар загальної практики - сімейний лікар",AB858*Законод!$C$11+'01_Доходи'!AC858*Законод!$D$11+'01_Доходи'!AD858*Законод!$E$11+'01_Доходи'!AE858*Законод!$F$11+'01_Доходи'!AF858*Законод!$G$11,IF(B853="Лікар-педіатр",AB858*Законод!$C$11+'01_Доходи'!AC858*Законод!$D$11,IF(B853="Лікар-терапевт",'01_Доходи'!AD858*Законод!$E$11+'01_Доходи'!AE858*Законод!$F$11+'01_Доходи'!AF858*Законод!$G$11,0)))</f>
        <v>0</v>
      </c>
      <c r="AR858" s="184">
        <f>SUM(AN858:AQ858)</f>
        <v>0</v>
      </c>
    </row>
    <row r="859" spans="1:44" s="52" customFormat="1" ht="31.9" hidden="1" customHeight="1" x14ac:dyDescent="0.25">
      <c r="A859" s="170"/>
      <c r="B859" s="763"/>
      <c r="C859" s="764"/>
      <c r="D859" s="765"/>
      <c r="E859" s="765"/>
      <c r="F859" s="211" t="str">
        <f>IF(B853="Лікар-педіатр",Законод!$E$17,IF(B853="Лікар загальної практики - сімейний лікар",Законод!$E$21,IF(B853="Лікар-терапевт",Законод!$E$25,"х")))</f>
        <v>х</v>
      </c>
      <c r="G859" s="776" t="s">
        <v>158</v>
      </c>
      <c r="H859" s="776"/>
      <c r="I859" s="776"/>
      <c r="J859" s="776"/>
      <c r="K859" s="776"/>
      <c r="L859" s="169">
        <f>IF($B$853="Лікар загальної практики - сімейний лікар",IF(L857&lt;Законод!$C$22,0,(IF(AND(L857&gt;=Законод!$E$22,L857&lt;=Законод!$E$23),L857-Законод!$C$22,IF('01_Доходи'!L857&gt;=Законод!$F$22,Законод!$E$24,0)))),IF($B$853="Лікар-педіатр",IF(L857&lt;Законод!$C$18,0,(IF(AND(L857&gt;=Законод!$E$18,L857&lt;=Законод!$E$19),L857-Законод!$C$18,IF('01_Доходи'!L857&gt;=Законод!$F$18,Законод!$E$20,0)))),IF($B$853="Лікар-терапевт",IF(L857&lt;Законод!$C$26,0,(IF(AND(L857&gt;=Законод!$E$26,L857&lt;=Законод!$E$27),L857-Законод!$C$26,IF('01_Доходи'!L857&gt;=Законод!$F$26,Законод!$E$28,0)))),0)))</f>
        <v>0</v>
      </c>
      <c r="M859" s="767"/>
      <c r="N859" s="776" t="s">
        <v>158</v>
      </c>
      <c r="O859" s="776"/>
      <c r="P859" s="776"/>
      <c r="Q859" s="776"/>
      <c r="R859" s="776"/>
      <c r="S859" s="169">
        <f>IF($B$853="Лікар загальної практики - сімейний лікар",IF(S857&lt;Законод!$C$22,0,(IF(AND(S857&gt;=Законод!$E$22,S857&lt;=Законод!$E$23),S857-Законод!$C$22,IF('01_Доходи'!S857&gt;=Законод!$F$22,Законод!$E$24,0)))),IF($B$853="Лікар-педіатр",IF(S857&lt;Законод!$C$18,0,(IF(AND(S857&gt;=Законод!$E$18,S857&lt;=Законод!$E$19),S857-Законод!$C$18,IF('01_Доходи'!S857&gt;=Законод!$F$18,Законод!$E$20,0)))),IF($B$853="Лікар-терапевт",IF(S857&lt;Законод!$C$26,0,(IF(AND(S857&gt;=Законод!$E$26,S857&lt;=Законод!$E$27),S857-Законод!$C$26,IF('01_Доходи'!S857&gt;=Законод!$F$26,Законод!$E$28,0)))),0)))</f>
        <v>0</v>
      </c>
      <c r="T859" s="767"/>
      <c r="U859" s="776" t="s">
        <v>158</v>
      </c>
      <c r="V859" s="776"/>
      <c r="W859" s="776"/>
      <c r="X859" s="776"/>
      <c r="Y859" s="776"/>
      <c r="Z859" s="169">
        <f>IF($B$853="Лікар загальної практики - сімейний лікар",IF(Z857&lt;Законод!$C$22,0,(IF(AND(Z857&gt;=Законод!$E$22,Z857&lt;=Законод!$E$23),Z857-Законод!$C$22,IF('01_Доходи'!Z857&gt;=Законод!$F$22,Законод!$E$24,0)))),IF($B$853="Лікар-педіатр",IF(Z857&lt;Законод!$C$18,0,(IF(AND(Z857&gt;=Законод!$E$18,Z857&lt;=Законод!$E$19),Z857-Законод!$C$18,IF('01_Доходи'!Z857&gt;=Законод!$F$18,Законод!$E$20,0)))),IF($B$853="Лікар-терапевт",IF(Z857&lt;Законод!$C$26,0,(IF(AND(Z857&gt;=Законод!$E$26,Z857&lt;=Законод!$E$27),Z857-Законод!$C$26,IF('01_Доходи'!Z857&gt;=Законод!$F$26,Законод!$E$28,0)))),0)))</f>
        <v>0</v>
      </c>
      <c r="AA859" s="767"/>
      <c r="AB859" s="776" t="s">
        <v>158</v>
      </c>
      <c r="AC859" s="776"/>
      <c r="AD859" s="776"/>
      <c r="AE859" s="776"/>
      <c r="AF859" s="776"/>
      <c r="AG859" s="169">
        <f>IF($B$853="Лікар загальної практики - сімейний лікар",IF(AG857&lt;Законод!$C$22,0,(IF(AND(AG857&gt;=Законод!$E$22,AG857&lt;=Законод!$E$23),AG857-Законод!$C$22,IF('01_Доходи'!AG857&gt;=Законод!$F$22,Законод!$E$24,0)))),IF($B$853="Лікар-педіатр",IF(AG857&lt;Законод!$C$18,0,(IF(AND(AG857&gt;=Законод!$E$18,AG857&lt;=Законод!$E$19),AG857-Законод!$C$18,IF('01_Доходи'!AG857&gt;=Законод!$F$18,Законод!$E$20,0)))),IF($B$853="Лікар-терапевт",IF(AG857&lt;Законод!$C$26,0,(IF(AND(AG857&gt;=Законод!$E$26,AG857&lt;=Законод!$E$27),AG857-Законод!$C$26,IF('01_Доходи'!AG857&gt;=Законод!$F$26,Законод!$E$28,0)))),0)))</f>
        <v>0</v>
      </c>
      <c r="AH859" s="767"/>
      <c r="AI859" s="174"/>
      <c r="AJ859" s="771"/>
      <c r="AK859" s="774"/>
      <c r="AL859" s="774"/>
      <c r="AM859" s="757" t="s">
        <v>187</v>
      </c>
      <c r="AN859" s="183">
        <f>IF(B853="Лікар загальної практики - сімейний лікар",L859*Законод!$C$9/4*Законод!$E$16,IF(B853="Лікар-педіатр",L859*Законод!$C$9/4*Законод!$E$16,IF(B853="Лікар-терапевт",L859*Законод!$C$9/4*Законод!$E$16,0)))</f>
        <v>0</v>
      </c>
      <c r="AO859" s="183">
        <f>IF(B853="Лікар загальної практики - сімейний лікар",S859*Законод!$C$9/4*Законод!$E$16,IF(B853="Лікар-педіатр",S859*Законод!$C$9/4*Законод!$E$16,IF(B853="Лікар-терапевт",S859*Законод!$C$9/4*Законод!$E$16,0)))</f>
        <v>0</v>
      </c>
      <c r="AP859" s="183">
        <f>IF(B853="Лікар загальної практики - сімейний лікар",Z859*Законод!$C$9/4*Законод!$E$16,IF(B853="Лікар-педіатр",Z859*Законод!$C$9/4*Законод!$E$16,IF(B853="Лікар-терапевт",Z859*Законод!$C$9/4*Законод!$E$16,0)))</f>
        <v>0</v>
      </c>
      <c r="AQ859" s="183">
        <f>IF(B853="Лікар загальної практики - сімейний лікар",AG859*Законод!$C$9/4*Законод!$E$16,IF(B853="Лікар-педіатр",AG859*Законод!$C$9/4*Законод!$E$16,IF(B853="Лікар-терапевт",AG859*Законод!$C$9/4*Законод!$E$16,0)))</f>
        <v>0</v>
      </c>
      <c r="AR859" s="184">
        <f>SUM(AN859:AQ859)</f>
        <v>0</v>
      </c>
    </row>
    <row r="860" spans="1:44" s="52" customFormat="1" ht="31.9" hidden="1" customHeight="1" x14ac:dyDescent="0.25">
      <c r="A860" s="170"/>
      <c r="B860" s="763"/>
      <c r="C860" s="764"/>
      <c r="D860" s="765"/>
      <c r="E860" s="765"/>
      <c r="F860" s="211" t="str">
        <f>IF(B853="Лікар-педіатр",Законод!$F$17,IF(B853="Лікар загальної практики - сімейний лікар",Законод!$F$21,IF(B853="Лікар-терапевт",Законод!$F$25,"х")))</f>
        <v>х</v>
      </c>
      <c r="G860" s="776" t="s">
        <v>158</v>
      </c>
      <c r="H860" s="776"/>
      <c r="I860" s="776"/>
      <c r="J860" s="776"/>
      <c r="K860" s="776"/>
      <c r="L860" s="169">
        <f>IF($B$853="Лікар загальної практики - сімейний лікар",IF(L857&lt;Законод!$C$22,0,(IF(AND(L857&gt;=Законод!$F$22,L857&lt;=Законод!$F$23),L857-Законод!$E$23,IF('01_Доходи'!L857&gt;=Законод!$G$22,Законод!$F$24,0)))),IF($B$853="Лікар-педіатр",IF(L857&lt;Законод!$C$18,0,(IF(AND(L857&gt;=Законод!$F$18,L857&lt;=Законод!$F$19),L857-Законод!$E$19,IF('01_Доходи'!L857&gt;=Законод!$G$18,Законод!$F$20,0)))),IF($B$853="Лікар-терапевт",IF(L857&lt;Законод!$C$26,0,(IF(AND(L857&gt;=Законод!$F$26,L857&lt;=Законод!$F$27),L857-Законод!$E$27,IF('01_Доходи'!L857&gt;=Законод!$G$26,Законод!$F$28,0)))),0)))</f>
        <v>0</v>
      </c>
      <c r="M860" s="767"/>
      <c r="N860" s="776" t="s">
        <v>158</v>
      </c>
      <c r="O860" s="776"/>
      <c r="P860" s="776"/>
      <c r="Q860" s="776"/>
      <c r="R860" s="776"/>
      <c r="S860" s="169">
        <f>IF($B$853="Лікар загальної практики - сімейний лікар",IF(S857&lt;Законод!$C$22,0,(IF(AND(S857&gt;=Законод!$F$22,S857&lt;=Законод!$F$23),S857-Законод!$E$23,IF('01_Доходи'!S857&gt;=Законод!$G$22,Законод!$F$24,0)))),IF($B$853="Лікар-педіатр",IF(S857&lt;Законод!$C$18,0,(IF(AND(S857&gt;=Законод!$F$18,S857&lt;=Законод!$F$19),S857-Законод!$E$19,IF('01_Доходи'!S857&gt;=Законод!$G$18,Законод!$F$20,0)))),IF($B$853="Лікар-терапевт",IF(S857&lt;Законод!$C$26,0,(IF(AND(S857&gt;=Законод!$F$26,S857&lt;=Законод!$F$27),S857-Законод!$E$27,IF('01_Доходи'!S857&gt;=Законод!$G$26,Законод!$F$28,0)))),0)))</f>
        <v>0</v>
      </c>
      <c r="T860" s="767"/>
      <c r="U860" s="776" t="s">
        <v>158</v>
      </c>
      <c r="V860" s="776"/>
      <c r="W860" s="776"/>
      <c r="X860" s="776"/>
      <c r="Y860" s="776"/>
      <c r="Z860" s="169">
        <f>IF($B$853="Лікар загальної практики - сімейний лікар",IF(Z857&lt;Законод!$C$22,0,(IF(AND(Z857&gt;=Законод!$F$22,Z857&lt;=Законод!$F$23),Z857-Законод!$E$23,IF('01_Доходи'!Z857&gt;=Законод!$G$22,Законод!$F$24,0)))),IF($B$853="Лікар-педіатр",IF(Z857&lt;Законод!$C$18,0,(IF(AND(Z857&gt;=Законод!$F$18,Z857&lt;=Законод!$F$19),Z857-Законод!$E$19,IF('01_Доходи'!Z857&gt;=Законод!$G$18,Законод!$F$20,0)))),IF($B$853="Лікар-терапевт",IF(Z857&lt;Законод!$C$26,0,(IF(AND(Z857&gt;=Законод!$F$26,Z857&lt;=Законод!$F$27),Z857-Законод!$E$27,IF('01_Доходи'!Z857&gt;=Законод!$G$26,Законод!$F$28,0)))),0)))</f>
        <v>0</v>
      </c>
      <c r="AA860" s="767"/>
      <c r="AB860" s="776" t="s">
        <v>158</v>
      </c>
      <c r="AC860" s="776"/>
      <c r="AD860" s="776"/>
      <c r="AE860" s="776"/>
      <c r="AF860" s="776"/>
      <c r="AG860" s="169">
        <f>IF($B$853="Лікар загальної практики - сімейний лікар",IF(AG857&lt;Законод!$C$22,0,(IF(AND(AG857&gt;=Законод!$F$22,AG857&lt;=Законод!$F$23),AG857-Законод!$E$23,IF('01_Доходи'!AG857&gt;=Законод!$G$22,Законод!$F$24,0)))),IF($B$853="Лікар-педіатр",IF(AG857&lt;Законод!$C$18,0,(IF(AND(AG857&gt;=Законод!$F$18,AG857&lt;=Законод!$F$19),AG857-Законод!$E$19,IF('01_Доходи'!AG857&gt;=Законод!$G$18,Законод!$F$20,0)))),IF($B$853="Лікар-терапевт",IF(AG857&lt;Законод!$C$26,0,(IF(AND(AG857&gt;=Законод!$F$26,AG857&lt;=Законод!$F$27),AG857-Законод!$E$27,IF('01_Доходи'!AG857&gt;=Законод!$G$26,Законод!$F$28,0)))),0)))</f>
        <v>0</v>
      </c>
      <c r="AH860" s="767"/>
      <c r="AI860" s="174"/>
      <c r="AJ860" s="771"/>
      <c r="AK860" s="774"/>
      <c r="AL860" s="774"/>
      <c r="AM860" s="758"/>
      <c r="AN860" s="183">
        <f>IF(B853="Лікар загальної практики - сімейний лікар",L860*Законод!$C$9/4*Законод!$F$16,IF(B853="Лікар-педіатр",L860*Законод!$C$9/4*Законод!$F$16,IF(B853="Лікар-терапевт",L860*Законод!$C$9/4*Законод!$F$16,0)))</f>
        <v>0</v>
      </c>
      <c r="AO860" s="183">
        <f>IF(B853="Лікар загальної практики - сімейний лікар",S860*Законод!$C$9/4*Законод!$F$16,IF(B853="Лікар-педіатр",S860*Законод!$C$9/4*Законод!$F$16,IF(B853="Лікар-терапевт",S860*Законод!$C$9/4*Законод!$F$16,0)))</f>
        <v>0</v>
      </c>
      <c r="AP860" s="183">
        <f>IF(B853="Лікар загальної практики - сімейний лікар",Z860*Законод!$C$9/4*Законод!$F$16,IF(B853="Лікар-педіатр",Z860*Законод!$C$9/4*Законод!$F$16,IF(B853="Лікар-терапевт",Z860*Законод!$C$9/4*Законод!$F$16,0)))</f>
        <v>0</v>
      </c>
      <c r="AQ860" s="183">
        <f>IF(B853="Лікар загальної практики - сімейний лікар",AG860*Законод!$C$9/4*Законод!$F$16,IF(B853="Лікар-педіатр",AG860*Законод!$C$9/4*Законод!$F$16,IF(B853="Лікар-терапевт",AG860*Законод!$C$9/4*Законод!$F$16,0)))</f>
        <v>0</v>
      </c>
      <c r="AR860" s="184">
        <f>SUM(AN860:AQ860)</f>
        <v>0</v>
      </c>
    </row>
    <row r="861" spans="1:44" s="52" customFormat="1" ht="31.9" hidden="1" customHeight="1" x14ac:dyDescent="0.25">
      <c r="A861" s="170"/>
      <c r="B861" s="763"/>
      <c r="C861" s="764"/>
      <c r="D861" s="765"/>
      <c r="E861" s="765"/>
      <c r="F861" s="211" t="str">
        <f>IF(B853="Лікар-педіатр",Законод!$G$17,IF(B853="Лікар загальної практики - сімейний лікар",Законод!$G$21,IF(B853="Лікар-терапевт",Законод!$G$25,"х")))</f>
        <v>х</v>
      </c>
      <c r="G861" s="776" t="s">
        <v>158</v>
      </c>
      <c r="H861" s="776"/>
      <c r="I861" s="776"/>
      <c r="J861" s="776"/>
      <c r="K861" s="776"/>
      <c r="L861" s="169">
        <f>IF($B$853="Лікар загальної практики - сімейний лікар",IF(L857&lt;Законод!$C$22,0,(IF(AND(L857&gt;=Законод!$G$22,L857&lt;=Законод!$G$23),L857-Законод!$F$23,IF('01_Доходи'!L857&gt;=Законод!$H$22,Законод!$G$24,0)))),IF($B$853="Лікар-педіатр",IF(L857&lt;Законод!$C$18,0,(IF(AND(L857&gt;=Законод!$G$18,L857&lt;=Законод!$G$19),L857-Законод!$F$19,IF('01_Доходи'!L857&gt;=Законод!$H$18,Законод!$G$20,0)))),IF($B$853="Лікар-терапевт",IF(L857&lt;Законод!$C$26,0,(IF(AND(L857&gt;=Законод!$G$26,L857&lt;=Законод!$G$27),L857-Законод!$F$27,IF('01_Доходи'!L857&gt;=Законод!$H$26,Законод!$G$28,0)))),0)))</f>
        <v>0</v>
      </c>
      <c r="M861" s="767"/>
      <c r="N861" s="776" t="s">
        <v>158</v>
      </c>
      <c r="O861" s="776"/>
      <c r="P861" s="776"/>
      <c r="Q861" s="776"/>
      <c r="R861" s="776"/>
      <c r="S861" s="169">
        <f>IF($B$853="Лікар загальної практики - сімейний лікар",IF(S857&lt;Законод!$C$22,0,(IF(AND(S857&gt;=Законод!$G$22,S857&lt;=Законод!$G$23),S857-Законод!$F$23,IF('01_Доходи'!S857&gt;=Законод!$H$22,Законод!$G$24,0)))),IF($B$853="Лікар-педіатр",IF(S857&lt;Законод!$C$18,0,(IF(AND(S857&gt;=Законод!$G$18,S857&lt;=Законод!$G$19),S857-Законод!$F$19,IF('01_Доходи'!S857&gt;=Законод!$H$18,Законод!$G$20,0)))),IF($B$853="Лікар-терапевт",IF(S857&lt;Законод!$C$26,0,(IF(AND(S857&gt;=Законод!$G$26,S857&lt;=Законод!$G$27),S857-Законод!$F$27,IF('01_Доходи'!S857&gt;=Законод!$H$26,Законод!$G$28,0)))),0)))</f>
        <v>0</v>
      </c>
      <c r="T861" s="767"/>
      <c r="U861" s="776" t="s">
        <v>158</v>
      </c>
      <c r="V861" s="776"/>
      <c r="W861" s="776"/>
      <c r="X861" s="776"/>
      <c r="Y861" s="776"/>
      <c r="Z861" s="169">
        <f>IF($B$853="Лікар загальної практики - сімейний лікар",IF(Z857&lt;Законод!$C$22,0,(IF(AND(Z857&gt;=Законод!$G$22,Z857&lt;=Законод!$G$23),Z857-Законод!$F$23,IF('01_Доходи'!Z857&gt;=Законод!$H$22,Законод!$G$24,0)))),IF($B$853="Лікар-педіатр",IF(Z857&lt;Законод!$C$18,0,(IF(AND(Z857&gt;=Законод!$G$18,Z857&lt;=Законод!$G$19),Z857-Законод!$F$19,IF('01_Доходи'!Z857&gt;=Законод!$H$18,Законод!$G$20,0)))),IF($B$853="Лікар-терапевт",IF(Z857&lt;Законод!$C$26,0,(IF(AND(Z857&gt;=Законод!$G$26,Z857&lt;=Законод!$G$27),Z857-Законод!$F$27,IF('01_Доходи'!Z857&gt;=Законод!$H$26,Законод!$G$28,0)))),0)))</f>
        <v>0</v>
      </c>
      <c r="AA861" s="767"/>
      <c r="AB861" s="776" t="s">
        <v>158</v>
      </c>
      <c r="AC861" s="776"/>
      <c r="AD861" s="776"/>
      <c r="AE861" s="776"/>
      <c r="AF861" s="776"/>
      <c r="AG861" s="169">
        <f>IF($B$853="Лікар загальної практики - сімейний лікар",IF(AG857&lt;Законод!$C$22,0,(IF(AND(AG857&gt;=Законод!$G$22,AG857&lt;=Законод!$G$23),AG857-Законод!$F$23,IF('01_Доходи'!AG857&gt;=Законод!$H$22,Законод!$G$24,0)))),IF($B$853="Лікар-педіатр",IF(AG857&lt;Законод!$C$18,0,(IF(AND(AG857&gt;=Законод!$G$18,AG857&lt;=Законод!$G$19),AG857-Законод!$F$19,IF('01_Доходи'!AG857&gt;=Законод!$H$18,Законод!$G$20,0)))),IF($B$853="Лікар-терапевт",IF(AG857&lt;Законод!$C$26,0,(IF(AND(AG857&gt;=Законод!$G$26,AG857&lt;=Законод!$G$27),AG857-Законод!$F$27,IF('01_Доходи'!AG857&gt;=Законод!$H$26,Законод!$G$28,0)))),0)))</f>
        <v>0</v>
      </c>
      <c r="AH861" s="767"/>
      <c r="AI861" s="174"/>
      <c r="AJ861" s="771"/>
      <c r="AK861" s="774"/>
      <c r="AL861" s="774"/>
      <c r="AM861" s="758"/>
      <c r="AN861" s="183">
        <f>IF(B853="Лікар загальної практики - сімейний лікар",L861*Законод!$C$9/4*Законод!$G$16,IF(B853="Лікар-педіатр",L861*Законод!$C$9/4*Законод!$G$16,IF(B853="Лікар-терапевт",L861*Законод!$C$9/4*Законод!$G$16,0)))</f>
        <v>0</v>
      </c>
      <c r="AO861" s="183">
        <f>IF(B853="Лікар загальної практики - сімейний лікар",S861*Законод!$C$9/4*Законод!$G$16,IF(B853="Лікар-педіатр",S861*Законод!$C$9/4*Законод!$G$16,IF(B853="Лікар-терапевт",S861*Законод!$C$9/4*Законод!$G$16,0)))</f>
        <v>0</v>
      </c>
      <c r="AP861" s="183">
        <f>IF(B853="Лікар загальної практики - сімейний лікар",Z861*Законод!$C$9/4*Законод!$G$16,IF(B853="Лікар-педіатр",Z861*Законод!$C$9/4*Законод!$G$16,IF(B853="Лікар-терапевт",Z861*Законод!$C$9/4*Законод!$G$16,0)))</f>
        <v>0</v>
      </c>
      <c r="AQ861" s="183">
        <f>IF(B853="Лікар загальної практики - сімейний лікар",AG861*Законод!$C$9/4*Законод!$G$16,IF(B853="Лікар-педіатр",AG861*Законод!$C$9/4*Законод!$G$16,IF(B853="Лікар-терапевт",AG861*Законод!$C$9/4*Законод!$G$16,0)))</f>
        <v>0</v>
      </c>
      <c r="AR861" s="184">
        <f t="shared" ref="AR861" si="154">SUM(AN861:AQ861)</f>
        <v>0</v>
      </c>
    </row>
    <row r="862" spans="1:44" s="52" customFormat="1" ht="31.9" hidden="1" customHeight="1" x14ac:dyDescent="0.25">
      <c r="A862" s="170"/>
      <c r="B862" s="763"/>
      <c r="C862" s="764"/>
      <c r="D862" s="765"/>
      <c r="E862" s="765"/>
      <c r="F862" s="211" t="str">
        <f>IF(B853="Лікар-педіатр",Законод!$H$17,IF(B853="Лікар загальної практики - сімейний лікар",Законод!$H$21,IF(B853="Лікар-терапевт",Законод!$H$25,"х")))</f>
        <v>х</v>
      </c>
      <c r="G862" s="776" t="s">
        <v>158</v>
      </c>
      <c r="H862" s="776"/>
      <c r="I862" s="776"/>
      <c r="J862" s="776"/>
      <c r="K862" s="776"/>
      <c r="L862" s="169">
        <f>IF($B$853="Лікар загальної практики - сімейний лікар",IF(L857&lt;Законод!$C$22,0,(IF(AND(L857&gt;=Законод!$H$22,L857&lt;=Законод!$H$23),L857-Законод!$G$23,IF('01_Доходи'!L857&gt;=Законод!$I$22,Законод!$H$24,0)))),IF($B$853="Лікар-педіатр",IF(L857&lt;Законод!$C$18,0,(IF(AND(L857&gt;=Законод!$H$18,L857&lt;=Законод!$H$19),L857-Законод!$G$19,IF('01_Доходи'!L857&gt;=Законод!$I$18,Законод!$H$20,0)))),IF($B$853="Лікар-терапевт",IF(L857&lt;Законод!$C$26,0,(IF(AND(L857&gt;=Законод!$H$26,L857&lt;=Законод!$H$27),L857-Законод!$G$27,IF(L857&gt;=Законод!$I$26,Законод!$H$28,0)))),0)))</f>
        <v>0</v>
      </c>
      <c r="M862" s="767"/>
      <c r="N862" s="776" t="s">
        <v>158</v>
      </c>
      <c r="O862" s="776"/>
      <c r="P862" s="776"/>
      <c r="Q862" s="776"/>
      <c r="R862" s="776"/>
      <c r="S862" s="169">
        <f>IF($B$853="Лікар загальної практики - сімейний лікар",IF(S857&lt;Законод!$C$22,0,(IF(AND(S857&gt;=Законод!$H$22,S857&lt;=Законод!$H$23),S857-Законод!$G$23,IF('01_Доходи'!S857&gt;=Законод!$I$22,Законод!$H$24,0)))),IF($B$853="Лікар-педіатр",IF(S857&lt;Законод!$C$18,0,(IF(AND(S857&gt;=Законод!$H$18,S857&lt;=Законод!$H$19),S857-Законод!$G$19,IF('01_Доходи'!S857&gt;=Законод!$I$18,Законод!$H$20,0)))),IF($B$853="Лікар-терапевт",IF(S857&lt;Законод!$C$26,0,(IF(AND(S857&gt;=Законод!$H$26,S857&lt;=Законод!$H$27),S857-Законод!$G$27,IF(S857&gt;=Законод!$I$26,Законод!$H$28,0)))),0)))</f>
        <v>0</v>
      </c>
      <c r="T862" s="767"/>
      <c r="U862" s="776" t="s">
        <v>158</v>
      </c>
      <c r="V862" s="776"/>
      <c r="W862" s="776"/>
      <c r="X862" s="776"/>
      <c r="Y862" s="776"/>
      <c r="Z862" s="169">
        <f>IF($B$853="Лікар загальної практики - сімейний лікар",IF(Z857&lt;Законод!$C$22,0,(IF(AND(Z857&gt;=Законод!$H$22,Z857&lt;=Законод!$H$23),Z857-Законод!$G$23,IF('01_Доходи'!Z857&gt;=Законод!$I$22,Законод!$H$24,0)))),IF($B$853="Лікар-педіатр",IF(Z857&lt;Законод!$C$18,0,(IF(AND(Z857&gt;=Законод!$H$18,Z857&lt;=Законод!$H$19),Z857-Законод!$G$19,IF('01_Доходи'!Z857&gt;=Законод!$I$18,Законод!$H$20,0)))),IF($B$853="Лікар-терапевт",IF(Z857&lt;Законод!$C$26,0,(IF(AND(Z857&gt;=Законод!$H$26,Z857&lt;=Законод!$H$27),Z857-Законод!$G$27,IF(Z857&gt;=Законод!$I$26,Законод!$H$28,0)))),0)))</f>
        <v>0</v>
      </c>
      <c r="AA862" s="767"/>
      <c r="AB862" s="776" t="s">
        <v>158</v>
      </c>
      <c r="AC862" s="776"/>
      <c r="AD862" s="776"/>
      <c r="AE862" s="776"/>
      <c r="AF862" s="776"/>
      <c r="AG862" s="169">
        <f>IF($B$853="Лікар загальної практики - сімейний лікар",IF(AG857&lt;Законод!$C$22,0,(IF(AND(AG857&gt;=Законод!$H$22,AG857&lt;=Законод!$H$23),AG857-Законод!$G$23,IF('01_Доходи'!AG857&gt;=Законод!$I$22,Законод!$H$24,0)))),IF($B$853="Лікар-педіатр",IF(AG857&lt;Законод!$C$18,0,(IF(AND(AG857&gt;=Законод!$H$18,AG857&lt;=Законод!$H$19),AG857-Законод!$G$19,IF('01_Доходи'!AG857&gt;=Законод!$I$18,Законод!$H$20,0)))),IF($B$853="Лікар-терапевт",IF(AG857&lt;Законод!$C$26,0,(IF(AND(AG857&gt;=Законод!$H$26,AG857&lt;=Законод!$H$27),AG857-Законод!$G$27,IF(AG857&gt;=Законод!$I$26,Законод!$H$28,0)))),0)))</f>
        <v>0</v>
      </c>
      <c r="AH862" s="767"/>
      <c r="AI862" s="174"/>
      <c r="AJ862" s="771"/>
      <c r="AK862" s="774"/>
      <c r="AL862" s="774"/>
      <c r="AM862" s="758"/>
      <c r="AN862" s="183">
        <f>IF(B853="Лікар загальної практики - сімейний лікар",L862*Законод!$C$9/4*Законод!$H$16,IF(B853="Лікар-педіатр",L862*Законод!$C$9/4*Законод!$H$16,IF(B853="Лікар-терапевт",L862*Законод!$C$9/4*Законод!$H$16,0)))</f>
        <v>0</v>
      </c>
      <c r="AO862" s="183">
        <f>IF(B853="Лікар загальної практики - сімейний лікар",S862*Законод!$C$9/4*Законод!$H$16,IF(B853="Лікар-педіатр",S862*Законод!$C$9/4*Законод!$H$16,IF(B853="Лікар-терапевт",S862*Законод!$C$9/4*Законод!$H$16,0)))</f>
        <v>0</v>
      </c>
      <c r="AP862" s="183">
        <f>IF(B853="Лікар загальної практики - сімейний лікар",Z862*Законод!$C$9/4*Законод!$H$16,IF(B853="Лікар-педіатр",Z862*Законод!$C$9/4*Законод!$H$16,IF(B853="Лікар-терапевт",Z862*Законод!$C$9/4*Законод!$H$16,0)))</f>
        <v>0</v>
      </c>
      <c r="AQ862" s="183">
        <f>IF(B853="Лікар загальної практики - сімейний лікар",AG862*Законод!$C$9/4*Законод!$H$16,IF(B853="Лікар-педіатр",AG862*Законод!$C$9/4*Законод!$H$16,IF(B853="Лікар-терапевт",AG862*Законод!$C$9/4*Законод!$H$16,0)))</f>
        <v>0</v>
      </c>
      <c r="AR862" s="184">
        <f>SUM(AN862:AQ862)</f>
        <v>0</v>
      </c>
    </row>
    <row r="863" spans="1:44" s="52" customFormat="1" ht="31.9" hidden="1" customHeight="1" x14ac:dyDescent="0.25">
      <c r="A863" s="170"/>
      <c r="B863" s="763"/>
      <c r="C863" s="764"/>
      <c r="D863" s="765"/>
      <c r="E863" s="765"/>
      <c r="F863" s="211" t="str">
        <f>IF(B853="Лікар-педіатр",Законод!$I$17,IF(B853="Лікар загальної практики - сімейний лікар",Законод!$I$21,IF(B853="Лікар-терапевт",Законод!$I$25,"х")))</f>
        <v>х</v>
      </c>
      <c r="G863" s="776" t="s">
        <v>158</v>
      </c>
      <c r="H863" s="776"/>
      <c r="I863" s="776"/>
      <c r="J863" s="776"/>
      <c r="K863" s="776"/>
      <c r="L863" s="169">
        <f>IF($B$853="Лікар загальної практики - сімейний лікар",IF(L857&lt;Законод!$C$22,0,(IF(AND(L857&gt;=Законод!$I$22,L857&lt;=Законод!$I$23),L857-Законод!$H$23,IF('01_Доходи'!L857&gt;=Законод!$I$22,Законод!$I$24,0)))),IF($B$853="Лікар-педіатр",IF(L857&lt;Законод!$C$18,0,(IF(AND(L857&gt;=Законод!$I$18,L857&lt;=Законод!$I$19),L857-Законод!$H$19,IF('01_Доходи'!L857&gt;=Законод!$I$18,Законод!$H$20,0)))),IF($B$853="Лікар-терапевт",IF(L857&lt;Законод!$C$26,0,(IF(AND(L857&gt;=Законод!$I$26,L857&lt;=Законод!$I$27),L857-Законод!$H$27,IF('01_Доходи'!L857&gt;=Законод!$I$26,Законод!$H$28,0)))),0)))</f>
        <v>0</v>
      </c>
      <c r="M863" s="767"/>
      <c r="N863" s="776" t="s">
        <v>158</v>
      </c>
      <c r="O863" s="776"/>
      <c r="P863" s="776"/>
      <c r="Q863" s="776"/>
      <c r="R863" s="776"/>
      <c r="S863" s="169">
        <f>IF($B$853="Лікар загальної практики - сімейний лікар",IF(S857&lt;Законод!$C$22,0,(IF(AND(S857&gt;=Законод!$I$22,S857&lt;=Законод!$I$23),S857-Законод!$H$23,IF('01_Доходи'!S857&gt;=Законод!$I$22,Законод!$I$24,0)))),IF($B$853="Лікар-педіатр",IF(S857&lt;Законод!$C$18,0,(IF(AND(S857&gt;=Законод!$I$18,S857&lt;=Законод!$I$19),S857-Законод!$H$19,IF('01_Доходи'!S857&gt;=Законод!$I$18,Законод!$H$20,0)))),IF($B$853="Лікар-терапевт",IF(S857&lt;Законод!$C$26,0,(IF(AND(S857&gt;=Законод!$I$26,S857&lt;=Законод!$I$27),S857-Законод!$H$27,IF('01_Доходи'!S857&gt;=Законод!$I$26,Законод!$H$28,0)))),0)))</f>
        <v>0</v>
      </c>
      <c r="T863" s="767"/>
      <c r="U863" s="776" t="s">
        <v>158</v>
      </c>
      <c r="V863" s="776"/>
      <c r="W863" s="776"/>
      <c r="X863" s="776"/>
      <c r="Y863" s="776"/>
      <c r="Z863" s="169">
        <f>IF($B$853="Лікар загальної практики - сімейний лікар",IF(Z857&lt;Законод!$C$22,0,(IF(AND(Z857&gt;=Законод!$I$22,Z857&lt;=Законод!$I$23),Z857-Законод!$H$23,IF('01_Доходи'!Z857&gt;=Законод!$I$22,Законод!$I$24,0)))),IF($B$853="Лікар-педіатр",IF(Z857&lt;Законод!$C$18,0,(IF(AND(Z857&gt;=Законод!$I$18,Z857&lt;=Законод!$I$19),Z857-Законод!$H$19,IF('01_Доходи'!Z857&gt;=Законод!$I$18,Законод!$H$20,0)))),IF($B$853="Лікар-терапевт",IF(Z857&lt;Законод!$C$26,0,(IF(AND(Z857&gt;=Законод!$I$26,Z857&lt;=Законод!$I$27),Z857-Законод!$H$27,IF('01_Доходи'!Z857&gt;=Законод!$I$26,Законод!$H$28,0)))),0)))</f>
        <v>0</v>
      </c>
      <c r="AA863" s="767"/>
      <c r="AB863" s="776" t="s">
        <v>158</v>
      </c>
      <c r="AC863" s="776"/>
      <c r="AD863" s="776"/>
      <c r="AE863" s="776"/>
      <c r="AF863" s="776"/>
      <c r="AG863" s="169">
        <f>IF($B$853="Лікар загальної практики - сімейний лікар",IF(AG857&lt;Законод!$C$22,0,(IF(AND(AG857&gt;=Законод!$I$22,AG857&lt;=Законод!$I$23),AG857-Законод!$H$23,IF('01_Доходи'!AG857&gt;=Законод!$I$22,Законод!$I$24,0)))),IF($B$853="Лікар-педіатр",IF(AG857&lt;Законод!$C$18,0,(IF(AND(AG857&gt;=Законод!$I$18,AG857&lt;=Законод!$I$19),AG857-Законод!$H$19,IF('01_Доходи'!AG857&gt;=Законод!$I$18,Законод!$H$20,0)))),IF($B$853="Лікар-терапевт",IF(AG857&lt;Законод!$C$26,0,(IF(AND(AG857&gt;=Законод!$I$26,AG857&lt;=Законод!$I$27),AG857-Законод!$H$27,IF('01_Доходи'!AG857&gt;=Законод!$I$26,Законод!$H$28,0)))),0)))</f>
        <v>0</v>
      </c>
      <c r="AH863" s="767"/>
      <c r="AI863" s="174"/>
      <c r="AJ863" s="771"/>
      <c r="AK863" s="774"/>
      <c r="AL863" s="774"/>
      <c r="AM863" s="758"/>
      <c r="AN863" s="183">
        <f>IF(B853="Лікар загальної практики - сімейний лікар",L863*Законод!$C$9/4*Законод!$I$16,IF(B853="Лікар-педіатр",L863*Законод!$C$9/4*Законод!$I$16,IF(B853="Лікар-терапевт",L863*Законод!$C$9/4*Законод!$I$16,0)))</f>
        <v>0</v>
      </c>
      <c r="AO863" s="183">
        <f>IF(B853="Лікар загальної практики - сімейний лікар",S863*Законод!$C$9/4*Законод!$I$16,IF(B853="Лікар-педіатр",S863*Законод!$C$9/4*Законод!$I$16,IF(B853="Лікар-терапевт",S863*Законод!$C$9/4*Законод!$I$16,0)))</f>
        <v>0</v>
      </c>
      <c r="AP863" s="183">
        <f>IF(B853="Лікар загальної практики - сімейний лікар",Z863*Законод!$C$9/4*Законод!$I$16,IF(B853="Лікар-педіатр",Z863*Законод!$C$9/4*Законод!$I$16,IF(B853="Лікар-терапевт",Z863*Законод!$C$9/4*Законод!$I$16,0)))</f>
        <v>0</v>
      </c>
      <c r="AQ863" s="183">
        <f>IF(B853="Лікар загальної практики - сімейний лікар",AG863*Законод!$C$9/4*Законод!$I$16,IF(B853="Лікар-педіатр",AG863*Законод!$C$9/4*Законод!$I$16,IF(B853="Лікар-терапевт",AG863*Законод!$C$9/4*Законод!$I$16,0)))</f>
        <v>0</v>
      </c>
      <c r="AR863" s="184">
        <f>SUM(AN863:AQ863)</f>
        <v>0</v>
      </c>
    </row>
    <row r="864" spans="1:44" s="191" customFormat="1" ht="31.9" hidden="1" customHeight="1" thickBot="1" x14ac:dyDescent="0.3">
      <c r="A864" s="186"/>
      <c r="B864" s="763"/>
      <c r="C864" s="764"/>
      <c r="D864" s="765"/>
      <c r="E864" s="765"/>
      <c r="F864" s="212" t="str">
        <f>IF(B853="Лікар-педіатр",Законод!$J$17,IF(B853="Лікар загальної практики - сімейний лікар",Законод!$J$21,IF(B853="Лікар-терапевт",Законод!$J$25,"х")))</f>
        <v>х</v>
      </c>
      <c r="G864" s="777" t="s">
        <v>158</v>
      </c>
      <c r="H864" s="777"/>
      <c r="I864" s="777"/>
      <c r="J864" s="777"/>
      <c r="K864" s="777"/>
      <c r="L864" s="169">
        <f>IF($B$853="Лікар загальної практики - сімейний лікар",IF(L857&gt;=Законод!$J$22,'01_Доходи'!L857-('01_Доходи'!L858+'01_Доходи'!L859+'01_Доходи'!L860+'01_Доходи'!L861+'01_Доходи'!L862+'01_Доходи'!L863),0),IF($B$853="Лікар-педіатр",IF(L857&gt;=Законод!$J$18,'01_Доходи'!L857-('01_Доходи'!L858+'01_Доходи'!L859+'01_Доходи'!L860+'01_Доходи'!L861+'01_Доходи'!L862+'01_Доходи'!L863),0),IF($B$853="Лікар-терапевт",IF('01_Доходи'!L857&gt;=Законод!$J$26,L857-Законод!$I$27,0),0)))</f>
        <v>0</v>
      </c>
      <c r="M864" s="767"/>
      <c r="N864" s="777" t="s">
        <v>158</v>
      </c>
      <c r="O864" s="777"/>
      <c r="P864" s="777"/>
      <c r="Q864" s="777"/>
      <c r="R864" s="777"/>
      <c r="S864" s="169">
        <f>IF($B$853="Лікар загальної практики - сімейний лікар",IF(S857&gt;=Законод!$J$22,'01_Доходи'!S857-('01_Доходи'!S858+'01_Доходи'!S859+'01_Доходи'!S860+'01_Доходи'!S861+'01_Доходи'!S862+'01_Доходи'!S863),0),IF($B$853="Лікар-педіатр",IF(S857&gt;=Законод!$J$18,'01_Доходи'!S857-('01_Доходи'!S858+'01_Доходи'!S859+'01_Доходи'!S860+'01_Доходи'!S861+'01_Доходи'!S862+'01_Доходи'!S863),0),IF($B$853="Лікар-терапевт",IF('01_Доходи'!S857&gt;=Законод!$J$26,S857-Законод!$I$27,0),0)))</f>
        <v>0</v>
      </c>
      <c r="T864" s="767"/>
      <c r="U864" s="777" t="s">
        <v>158</v>
      </c>
      <c r="V864" s="777"/>
      <c r="W864" s="777"/>
      <c r="X864" s="777"/>
      <c r="Y864" s="777"/>
      <c r="Z864" s="169">
        <f>IF($B$853="Лікар загальної практики - сімейний лікар",IF(Z857&gt;=Законод!$J$22,'01_Доходи'!Z857-('01_Доходи'!Z858+'01_Доходи'!Z859+'01_Доходи'!Z860+'01_Доходи'!Z861+'01_Доходи'!Z862+'01_Доходи'!Z863),0),IF($B$853="Лікар-педіатр",IF(Z857&gt;=Законод!$J$18,'01_Доходи'!Z857-('01_Доходи'!Z858+'01_Доходи'!Z859+'01_Доходи'!Z860+'01_Доходи'!Z861+'01_Доходи'!Z862+'01_Доходи'!Z863),0),IF($B$853="Лікар-терапевт",IF('01_Доходи'!Z857&gt;=Законод!$J$26,Z857-Законод!$I$27,0),0)))</f>
        <v>0</v>
      </c>
      <c r="AA864" s="767"/>
      <c r="AB864" s="777" t="s">
        <v>158</v>
      </c>
      <c r="AC864" s="777"/>
      <c r="AD864" s="777"/>
      <c r="AE864" s="777"/>
      <c r="AF864" s="777"/>
      <c r="AG864" s="169">
        <f>IF($B$853="Лікар загальної практики - сімейний лікар",IF(AG857&gt;=Законод!$J$22,'01_Доходи'!AG857-('01_Доходи'!AG858+'01_Доходи'!AG859+'01_Доходи'!AG860+'01_Доходи'!AG861+'01_Доходи'!AG862+'01_Доходи'!AG863),0),IF($B$853="Лікар-педіатр",IF(AG857&gt;=Законод!$J$18,'01_Доходи'!AG857-('01_Доходи'!AG858+'01_Доходи'!AG859+'01_Доходи'!AG860+'01_Доходи'!AG861+'01_Доходи'!AG862+'01_Доходи'!AG863),0),IF($B$853="Лікар-терапевт",IF('01_Доходи'!AG857&gt;=Законод!$J$26,AG857-Законод!$I$27,0),0)))</f>
        <v>0</v>
      </c>
      <c r="AH864" s="767"/>
      <c r="AI864" s="188"/>
      <c r="AJ864" s="772"/>
      <c r="AK864" s="775"/>
      <c r="AL864" s="775"/>
      <c r="AM864" s="759"/>
      <c r="AN864" s="189">
        <f>IF(B853="Лікар загальної практики - сімейний лікар",L864*Законод!$C$9/4*Законод!$J$16,IF(B853="Лікар-педіатр",L864*Законод!$C$9/4*Законод!$J$16,IF(B853="Лікар-терапевт",L864*Законод!$C$9/4*Законод!$J$16,0)))</f>
        <v>0</v>
      </c>
      <c r="AO864" s="189">
        <f>IF(B853="Лікар загальної практики - сімейний лікар",S864*Законод!$C$9/4*Законод!$J$16,IF(B853="Лікар-педіатр",S864*Законод!$C$9/4*Законод!$J$16,IF(B853="Лікар-терапевт",S864*Законод!$C$9/4*Законод!$J$16,0)))</f>
        <v>0</v>
      </c>
      <c r="AP864" s="189">
        <f>IF(B853="Лікар загальної практики - сімейний лікар",S864*Законод!$C$9/4*Законод!$J$16,IF(B853="Лікар-педіатр",S864*Законод!$C$9/4*Законод!$J$16,IF(B853="Лікар-терапевт",S864*Законод!$C$9/4*Законод!$J$16,0)))</f>
        <v>0</v>
      </c>
      <c r="AQ864" s="189">
        <f>IF(B853="Лікар загальної практики - сімейний лікар",AG864*Законод!$C$9/4*Законод!$J$16,IF(B853="Лікар-педіатр",AG864*Законод!$C$9/4*Законод!$J$16,IF(B853="Лікар-терапевт",AG864*Законод!$C$9/4*Законод!$J$16,0)))</f>
        <v>0</v>
      </c>
      <c r="AR864" s="190">
        <f t="shared" ref="AR864" si="155">SUM(AN864:AQ864)</f>
        <v>0</v>
      </c>
    </row>
    <row r="865" spans="1:44" s="220" customFormat="1" ht="23.45" hidden="1" customHeight="1" thickBot="1" x14ac:dyDescent="0.3">
      <c r="A865" s="216"/>
      <c r="B865" s="217"/>
      <c r="C865" s="217"/>
      <c r="D865" s="217"/>
      <c r="E865" s="217"/>
      <c r="F865" s="218"/>
      <c r="G865" s="219"/>
      <c r="H865" s="219"/>
      <c r="L865" s="221"/>
      <c r="S865" s="221"/>
      <c r="Z865" s="221"/>
      <c r="AG865" s="221"/>
      <c r="AM865" s="222"/>
      <c r="AR865" s="223"/>
    </row>
    <row r="866" spans="1:44" s="164" customFormat="1" ht="24.6" hidden="1" customHeight="1" x14ac:dyDescent="0.3">
      <c r="A866" s="167">
        <f>A853+1</f>
        <v>65</v>
      </c>
      <c r="B866" s="763"/>
      <c r="C866" s="764"/>
      <c r="D866" s="765"/>
      <c r="E866" s="765"/>
      <c r="F866" s="207" t="s">
        <v>422</v>
      </c>
      <c r="G866" s="169">
        <f>IF($B$866="Лікар-педіатр",G869*L866,IF($B$866="Лікар-терапевт","х",IF($B$866="Лікар загальної практики - сімейний лікар",G869*L866,0)))</f>
        <v>0</v>
      </c>
      <c r="H866" s="169">
        <f>IF($B$866="Лікар-педіатр",H869*L866,IF($B$866="Лікар-терапевт","х",IF($B$866="Лікар загальної практики - сімейний лікар",H869*L866,0)))</f>
        <v>0</v>
      </c>
      <c r="I866" s="169">
        <f>IF($B$866="Лікар-педіатр","x",IF($B$866="Лікар-терапевт",I869*L866,IF($B$866="Лікар загальної практики - сімейний лікар",I869*L866,0)))</f>
        <v>0</v>
      </c>
      <c r="J866" s="169">
        <f>IF($B$866="Лікар-педіатр","x",IF($B$866="Лікар-терапевт",J869*L866,IF($B$866="Лікар загальної практики - сімейний лікар",J869*L866,0)))</f>
        <v>0</v>
      </c>
      <c r="K866" s="169">
        <f>IF($B$866="Лікар-педіатр","x",IF($B$866="Лікар-терапевт",K869*L866,IF($B$866="Лікар загальної практики - сімейний лікар",K869*L866,0)))</f>
        <v>0</v>
      </c>
      <c r="L866" s="542"/>
      <c r="M866" s="767"/>
      <c r="N866" s="169">
        <f>IF($B$866="Лікар-педіатр",N869*S866,IF($B$866="Лікар-терапевт","х",IF($B$866="Лікар загальної практики - сімейний лікар",N869*S866,0)))</f>
        <v>0</v>
      </c>
      <c r="O866" s="169">
        <f>IF($B$866="Лікар-педіатр",O869*S866,IF($B$866="Лікар-терапевт","х",IF($B$866="Лікар загальної практики - сімейний лікар",O869*S866,0)))</f>
        <v>0</v>
      </c>
      <c r="P866" s="169">
        <f>IF($B$866="Лікар-педіатр","x",IF($B$866="Лікар-терапевт",P869*S866,IF($B$866="Лікар загальної практики - сімейний лікар",P869*S866,0)))</f>
        <v>0</v>
      </c>
      <c r="Q866" s="169">
        <f>IF($B$866="Лікар-педіатр","x",IF($B$866="Лікар-терапевт",Q869*S866,IF($B$866="Лікар загальної практики - сімейний лікар",Q869*S866,0)))</f>
        <v>0</v>
      </c>
      <c r="R866" s="169">
        <f>IF($B$866="Лікар-педіатр","x",IF($B$866="Лікар-терапевт",R869*S866,IF($B$866="Лікар загальної практики - сімейний лікар",R869*S866,0)))</f>
        <v>0</v>
      </c>
      <c r="S866" s="542"/>
      <c r="T866" s="767"/>
      <c r="U866" s="169">
        <f>IF($B$866="Лікар-педіатр",U869*Z866,IF($B$866="Лікар-терапевт","х",IF($B$866="Лікар загальної практики - сімейний лікар",U869*Z866,0)))</f>
        <v>0</v>
      </c>
      <c r="V866" s="169">
        <f>IF($B$866="Лікар-педіатр",V869*Z866,IF($B$866="Лікар-терапевт","х",IF($B$866="Лікар загальної практики - сімейний лікар",V869*Z866,0)))</f>
        <v>0</v>
      </c>
      <c r="W866" s="169">
        <f>IF($B$866="Лікар-педіатр","x",IF($B$866="Лікар-терапевт",W869*Z866,IF($B$866="Лікар загальної практики - сімейний лікар",W869*Z866,0)))</f>
        <v>0</v>
      </c>
      <c r="X866" s="169">
        <f>IF($B$866="Лікар-педіатр","x",IF($B$866="Лікар-терапевт",X869*Z866,IF($B$866="Лікар загальної практики - сімейний лікар",X869*Z866,0)))</f>
        <v>0</v>
      </c>
      <c r="Y866" s="169">
        <f>IF($B$866="Лікар-педіатр","x",IF($B$866="Лікар-терапевт",Y869*Z866,IF($B$866="Лікар загальної практики - сімейний лікар",Y869*Z866,0)))</f>
        <v>0</v>
      </c>
      <c r="Z866" s="542"/>
      <c r="AA866" s="767"/>
      <c r="AB866" s="169">
        <f>IF($B$866="Лікар-педіатр",AB869*AG866,IF($B$866="Лікар-терапевт","х",IF($B$866="Лікар загальної практики - сімейний лікар",AB869*AG866,0)))</f>
        <v>0</v>
      </c>
      <c r="AC866" s="169">
        <f>IF($B$866="Лікар-педіатр",AC869*AG866,IF($B$866="Лікар-терапевт","х",IF($B$866="Лікар загальної практики - сімейний лікар",AC869*AG866,0)))</f>
        <v>0</v>
      </c>
      <c r="AD866" s="169">
        <f>IF($B$866="Лікар-педіатр","x",IF($B$866="Лікар-терапевт",AD869*AG866,IF($B$866="Лікар загальної практики - сімейний лікар",AD869*AG866,0)))</f>
        <v>0</v>
      </c>
      <c r="AE866" s="169">
        <f>IF($B$866="Лікар-педіатр","x",IF($B$866="Лікар-терапевт",AE869*AG866,IF($B$866="Лікар загальної практики - сімейний лікар",AE869*AG866,0)))</f>
        <v>0</v>
      </c>
      <c r="AF866" s="169">
        <f>IF($B$866="Лікар-педіатр","x",IF($B$866="Лікар-терапевт",AF869*AG866,IF($B$866="Лікар загальної практики - сімейний лікар",AF869*AG866,0)))</f>
        <v>0</v>
      </c>
      <c r="AG866" s="542"/>
      <c r="AH866" s="767"/>
      <c r="AI866" s="525">
        <f>A866</f>
        <v>65</v>
      </c>
      <c r="AJ866" s="770">
        <f>B866</f>
        <v>0</v>
      </c>
      <c r="AK866" s="773">
        <f>C866</f>
        <v>0</v>
      </c>
      <c r="AL866" s="773">
        <f>D866</f>
        <v>0</v>
      </c>
      <c r="AM866" s="760" t="s">
        <v>568</v>
      </c>
      <c r="AN866" s="778">
        <f>SUM(AN871:AN877)</f>
        <v>0</v>
      </c>
      <c r="AO866" s="778">
        <f>SUM(AO871:AO877)</f>
        <v>0</v>
      </c>
      <c r="AP866" s="778">
        <f>SUM(AP871:AP877)</f>
        <v>0</v>
      </c>
      <c r="AQ866" s="778">
        <f>SUM(AQ871:AQ877)</f>
        <v>0</v>
      </c>
      <c r="AR866" s="781">
        <f>SUM(AN866:AQ870)</f>
        <v>0</v>
      </c>
    </row>
    <row r="867" spans="1:44" s="52" customFormat="1" ht="28.15" hidden="1" customHeight="1" x14ac:dyDescent="0.25">
      <c r="A867" s="170"/>
      <c r="B867" s="763"/>
      <c r="C867" s="764"/>
      <c r="D867" s="765"/>
      <c r="E867" s="765"/>
      <c r="F867" s="207" t="s">
        <v>423</v>
      </c>
      <c r="G867" s="169">
        <f>IF($B$866="Лікар-педіатр",G869*L867,IF($B$866="Лікар-терапевт","х",IF($B$866="Лікар загальної практики - сімейний лікар",G869*L867,0)))</f>
        <v>0</v>
      </c>
      <c r="H867" s="169">
        <f>IF($B$866="Лікар-педіатр",H869*L867,IF($B$866="Лікар-терапевт","х",IF($B$866="Лікар загальної практики - сімейний лікар",H869*L867,0)))</f>
        <v>0</v>
      </c>
      <c r="I867" s="169">
        <f>IF($B$866="Лікар-педіатр","x",IF($B$866="Лікар-терапевт",I869*L867,IF($B$866="Лікар загальної практики - сімейний лікар",I869*L867,0)))</f>
        <v>0</v>
      </c>
      <c r="J867" s="169">
        <f>IF($B$866="Лікар-педіатр","x",IF($B$866="Лікар-терапевт",J869*L867,IF($B$866="Лікар загальної практики - сімейний лікар",J869*L867,0)))</f>
        <v>0</v>
      </c>
      <c r="K867" s="169">
        <f>IF($B$866="Лікар-педіатр","x",IF($B$866="Лікар-терапевт",K869*L867,IF($B$866="Лікар загальної практики - сімейний лікар",K869*L867,0)))</f>
        <v>0</v>
      </c>
      <c r="L867" s="542"/>
      <c r="M867" s="767"/>
      <c r="N867" s="169">
        <f>IF($B$866="Лікар-педіатр",N869*S867,IF($B$866="Лікар-терапевт","х",IF($B$866="Лікар загальної практики - сімейний лікар",N869*S867,0)))</f>
        <v>0</v>
      </c>
      <c r="O867" s="169">
        <f>IF($B$866="Лікар-педіатр",O869*S867,IF($B$866="Лікар-терапевт","х",IF($B$866="Лікар загальної практики - сімейний лікар",O869*S867,0)))</f>
        <v>0</v>
      </c>
      <c r="P867" s="169">
        <f>IF($B$866="Лікар-педіатр","x",IF($B$866="Лікар-терапевт",P869*S867,IF($B$866="Лікар загальної практики - сімейний лікар",P869*S867,0)))</f>
        <v>0</v>
      </c>
      <c r="Q867" s="169">
        <f>IF($B$866="Лікар-педіатр","x",IF($B$866="Лікар-терапевт",Q869*S867,IF($B$866="Лікар загальної практики - сімейний лікар",Q869*S867,0)))</f>
        <v>0</v>
      </c>
      <c r="R867" s="169">
        <f>IF($B$866="Лікар-педіатр","x",IF($B$866="Лікар-терапевт",R869*S867,IF($B$866="Лікар загальної практики - сімейний лікар",R869*S867,0)))</f>
        <v>0</v>
      </c>
      <c r="S867" s="542"/>
      <c r="T867" s="767"/>
      <c r="U867" s="169">
        <f>IF($B$866="Лікар-педіатр",U869*Z867,IF($B$866="Лікар-терапевт","х",IF($B$866="Лікар загальної практики - сімейний лікар",U869*Z867,0)))</f>
        <v>0</v>
      </c>
      <c r="V867" s="169">
        <f>IF($B$866="Лікар-педіатр",V869*Z867,IF($B$866="Лікар-терапевт","х",IF($B$866="Лікар загальної практики - сімейний лікар",V869*Z867,0)))</f>
        <v>0</v>
      </c>
      <c r="W867" s="169">
        <f>IF($B$866="Лікар-педіатр","x",IF($B$866="Лікар-терапевт",W869*Z867,IF($B$866="Лікар загальної практики - сімейний лікар",W869*Z867,0)))</f>
        <v>0</v>
      </c>
      <c r="X867" s="169">
        <f>IF($B$866="Лікар-педіатр","x",IF($B$866="Лікар-терапевт",X869*Z867,IF($B$866="Лікар загальної практики - сімейний лікар",X869*Z867,0)))</f>
        <v>0</v>
      </c>
      <c r="Y867" s="169">
        <f>IF($B$866="Лікар-педіатр","x",IF($B$866="Лікар-терапевт",Y869*Z867,IF($B$866="Лікар загальної практики - сімейний лікар",Y869*Z867,0)))</f>
        <v>0</v>
      </c>
      <c r="Z867" s="542"/>
      <c r="AA867" s="767"/>
      <c r="AB867" s="169">
        <f>IF($B$866="Лікар-педіатр",AB869*AG867,IF($B$866="Лікар-терапевт","х",IF($B$866="Лікар загальної практики - сімейний лікар",AB869*AG867,0)))</f>
        <v>0</v>
      </c>
      <c r="AC867" s="169">
        <f>IF($B$866="Лікар-педіатр",AC869*AG867,IF($B$866="Лікар-терапевт","х",IF($B$866="Лікар загальної практики - сімейний лікар",AC869*AG867,0)))</f>
        <v>0</v>
      </c>
      <c r="AD867" s="169">
        <f>IF($B$866="Лікар-педіатр","x",IF($B$866="Лікар-терапевт",AD869*AG867,IF($B$866="Лікар загальної практики - сімейний лікар",AD869*AG867,0)))</f>
        <v>0</v>
      </c>
      <c r="AE867" s="169">
        <f>IF($B$866="Лікар-педіатр","x",IF($B$866="Лікар-терапевт",AE869*AG867,IF($B$866="Лікар загальної практики - сімейний лікар",AE869*AG867,0)))</f>
        <v>0</v>
      </c>
      <c r="AF867" s="169">
        <f>IF($B$866="Лікар-педіатр","x",IF($B$866="Лікар-терапевт",AF869*AG867,IF($B$866="Лікар загальної практики - сімейний лікар",AF869*AG867,0)))</f>
        <v>0</v>
      </c>
      <c r="AG867" s="542"/>
      <c r="AH867" s="767"/>
      <c r="AI867" s="171"/>
      <c r="AJ867" s="771"/>
      <c r="AK867" s="774"/>
      <c r="AL867" s="774"/>
      <c r="AM867" s="761"/>
      <c r="AN867" s="779"/>
      <c r="AO867" s="779"/>
      <c r="AP867" s="779"/>
      <c r="AQ867" s="779"/>
      <c r="AR867" s="782"/>
    </row>
    <row r="868" spans="1:44" s="92" customFormat="1" ht="31.15" hidden="1" customHeight="1" x14ac:dyDescent="0.25">
      <c r="A868" s="213"/>
      <c r="B868" s="763"/>
      <c r="C868" s="764"/>
      <c r="D868" s="765"/>
      <c r="E868" s="765"/>
      <c r="F868" s="214" t="s">
        <v>424</v>
      </c>
      <c r="G868" s="172">
        <f>IF(B866="Лікар загальної практики - сімейний лікар"," ",IF(B866="Лікар-педіатр"," ",IF(B866="Лікар-терапевт","х",0)))</f>
        <v>0</v>
      </c>
      <c r="H868" s="172">
        <f>IF(B866="Лікар загальної практики - сімейний лікар"," ",IF(B866="Лікар-педіатр"," ",IF(B866="Лікар-терапевт","х",0)))</f>
        <v>0</v>
      </c>
      <c r="I868" s="172">
        <f>IF(B866="Лікар загальної практики - сімейний лікар"," ",IF(B866="Лікар-педіатр","х",IF(B866="Лікар-терапевт"," ",0)))</f>
        <v>0</v>
      </c>
      <c r="J868" s="172">
        <f>IF(B866="Лікар загальної практики - сімейний лікар"," ",IF(B866="Лікар-педіатр","х",IF(B866="Лікар-терапевт"," ",0)))</f>
        <v>0</v>
      </c>
      <c r="K868" s="172">
        <f>IF(B866="Лікар загальної практики - сімейний лікар"," ",IF(B866="Лікар-педіатр","х",IF(B866="Лікар-терапевт"," ",0)))</f>
        <v>0</v>
      </c>
      <c r="L868" s="173">
        <f>SUM(G868:K868)</f>
        <v>0</v>
      </c>
      <c r="M868" s="767"/>
      <c r="N868" s="172">
        <f>IF(B866="Лікар загальної практики - сімейний лікар"," ",IF(B866="Лікар-педіатр"," ",IF(B866="Лікар-терапевт","х",0)))</f>
        <v>0</v>
      </c>
      <c r="O868" s="172">
        <f>IF(B866="Лікар загальної практики - сімейний лікар"," ",IF(B866="Лікар-педіатр"," ",IF(B866="Лікар-терапевт","х",0)))</f>
        <v>0</v>
      </c>
      <c r="P868" s="172">
        <f>IF(B866="Лікар загальної практики - сімейний лікар"," ",IF(B866="Лікар-педіатр","х",IF(B866="Лікар-терапевт"," ",0)))</f>
        <v>0</v>
      </c>
      <c r="Q868" s="172">
        <f>IF(B866="Лікар загальної практики - сімейний лікар"," ",IF(B866="Лікар-педіатр","х",IF(B866="Лікар-терапевт"," ",0)))</f>
        <v>0</v>
      </c>
      <c r="R868" s="172">
        <f>IF(B866="Лікар загальної практики - сімейний лікар"," ",IF(B866="Лікар-педіатр","х",IF(B866="Лікар-терапевт"," ",0)))</f>
        <v>0</v>
      </c>
      <c r="S868" s="173">
        <f>SUM(N868:R868)</f>
        <v>0</v>
      </c>
      <c r="T868" s="767"/>
      <c r="U868" s="172">
        <f>IF(B866="Лікар загальної практики - сімейний лікар"," ",IF(B866="Лікар-педіатр"," ",IF(B866="Лікар-терапевт","х",0)))</f>
        <v>0</v>
      </c>
      <c r="V868" s="172">
        <f>IF(B866="Лікар загальної практики - сімейний лікар"," ",IF(B866="Лікар-педіатр"," ",IF(B866="Лікар-терапевт","х",0)))</f>
        <v>0</v>
      </c>
      <c r="W868" s="172">
        <f>IF(B866="Лікар загальної практики - сімейний лікар"," ",IF(B866="Лікар-педіатр","х",IF(B866="Лікар-терапевт"," ",0)))</f>
        <v>0</v>
      </c>
      <c r="X868" s="172">
        <f>IF(B866="Лікар загальної практики - сімейний лікар"," ",IF(B866="Лікар-педіатр","х",IF(B866="Лікар-терапевт"," ",0)))</f>
        <v>0</v>
      </c>
      <c r="Y868" s="172">
        <f>IF(B866="Лікар загальної практики - сімейний лікар"," ",IF(B866="Лікар-педіатр","х",IF(B866="Лікар-терапевт"," ",0)))</f>
        <v>0</v>
      </c>
      <c r="Z868" s="173">
        <f>SUM(U868:Y868)</f>
        <v>0</v>
      </c>
      <c r="AA868" s="767"/>
      <c r="AB868" s="172">
        <f>IF(B866="Лікар загальної практики - сімейний лікар"," ",IF(B866="Лікар-педіатр"," ",IF(B866="Лікар-терапевт","х",0)))</f>
        <v>0</v>
      </c>
      <c r="AC868" s="172">
        <f>IF(B866="Лікар загальної практики - сімейний лікар"," ",IF(B866="Лікар-педіатр"," ",IF(B866="Лікар-терапевт","х",0)))</f>
        <v>0</v>
      </c>
      <c r="AD868" s="172">
        <f>IF(B866="Лікар загальної практики - сімейний лікар"," ",IF(B866="Лікар-педіатр","х",IF(B866="Лікар-терапевт"," ",0)))</f>
        <v>0</v>
      </c>
      <c r="AE868" s="172">
        <f>IF(B866="Лікар загальної практики - сімейний лікар"," ",IF(B866="Лікар-педіатр","х",IF(B866="Лікар-терапевт"," ",0)))</f>
        <v>0</v>
      </c>
      <c r="AF868" s="172">
        <f>IF(B866="Лікар загальної практики - сімейний лікар"," ",IF(B866="Лікар-педіатр","х",IF(B866="Лікар-терапевт"," ",0)))</f>
        <v>0</v>
      </c>
      <c r="AG868" s="173">
        <f>SUM(AB868:AF868)</f>
        <v>0</v>
      </c>
      <c r="AH868" s="767"/>
      <c r="AI868" s="215"/>
      <c r="AJ868" s="771"/>
      <c r="AK868" s="774"/>
      <c r="AL868" s="774"/>
      <c r="AM868" s="761"/>
      <c r="AN868" s="779"/>
      <c r="AO868" s="779"/>
      <c r="AP868" s="779"/>
      <c r="AQ868" s="779"/>
      <c r="AR868" s="782"/>
    </row>
    <row r="869" spans="1:44" s="52" customFormat="1" ht="31.9" hidden="1" customHeight="1" thickBot="1" x14ac:dyDescent="0.3">
      <c r="A869" s="170"/>
      <c r="B869" s="763"/>
      <c r="C869" s="764"/>
      <c r="D869" s="765"/>
      <c r="E869" s="765"/>
      <c r="F869" s="209" t="s">
        <v>161</v>
      </c>
      <c r="G869" s="176">
        <f>IF($B$866="Лікар-педіатр",G868/L868,IF($B$866="Лікар-терапевт","х",IF($B$866="Лікар загальної практики - сімейний лікар",G868/L868,0)))</f>
        <v>0</v>
      </c>
      <c r="H869" s="176">
        <f>IF($B$866="Лікар-педіатр",H868/L868,IF($B$866="Лікар-терапевт","х",IF($B$866="Лікар загальної практики - сімейний лікар",H868/L868,0)))</f>
        <v>0</v>
      </c>
      <c r="I869" s="176">
        <f>IF($B$866="Лікар-педіатр","x",IF($B$866="Лікар-терапевт",I868/L868,IF($B$866="Лікар загальної практики - сімейний лікар",I868/L868,0)))</f>
        <v>0</v>
      </c>
      <c r="J869" s="176">
        <f>IF($B$866="Лікар-педіатр","x",IF($B$866="Лікар-терапевт",J868/L868,IF($B$866="Лікар загальної практики - сімейний лікар",J868/L868,0)))</f>
        <v>0</v>
      </c>
      <c r="K869" s="176">
        <f>IF($B$866="Лікар-педіатр","x",IF($B$866="Лікар-терапевт",K868/L868,IF($B$866="Лікар загальної практики - сімейний лікар",K868/L868,0)))</f>
        <v>0</v>
      </c>
      <c r="L869" s="176">
        <f>SUM(G869:K869)</f>
        <v>0</v>
      </c>
      <c r="M869" s="767"/>
      <c r="N869" s="176">
        <f>IF($B$866="Лікар-педіатр",N868/S868,IF($B$866="Лікар-терапевт","х",IF($B$866="Лікар загальної практики - сімейний лікар",N868/S868,0)))</f>
        <v>0</v>
      </c>
      <c r="O869" s="176">
        <f>IF($B$866="Лікар-педіатр",O868/S868,IF($B$866="Лікар-терапевт","х",IF($B$866="Лікар загальної практики - сімейний лікар",O868/S868,0)))</f>
        <v>0</v>
      </c>
      <c r="P869" s="176">
        <f>IF($B$866="Лікар-педіатр","x",IF($B$866="Лікар-терапевт",P868/S868,IF($B$866="Лікар загальної практики - сімейний лікар",P868/S868,0)))</f>
        <v>0</v>
      </c>
      <c r="Q869" s="176">
        <f>IF($B$866="Лікар-педіатр","x",IF($B$866="Лікар-терапевт",Q868/S868,IF($B$866="Лікар загальної практики - сімейний лікар",Q868/S868,0)))</f>
        <v>0</v>
      </c>
      <c r="R869" s="176">
        <f>IF($B$866="Лікар-педіатр","x",IF($B$866="Лікар-терапевт",R868/S868,IF($B$866="Лікар загальної практики - сімейний лікар",R868/S868,0)))</f>
        <v>0</v>
      </c>
      <c r="S869" s="176">
        <f>SUM(N869:R869)</f>
        <v>0</v>
      </c>
      <c r="T869" s="767"/>
      <c r="U869" s="176">
        <f>IF($B$866="Лікар-педіатр",U868/Z868,IF($B$866="Лікар-терапевт","х",IF($B$866="Лікар загальної практики - сімейний лікар",U868/Z868,0)))</f>
        <v>0</v>
      </c>
      <c r="V869" s="176">
        <f>IF($B$866="Лікар-педіатр",V868/Z868,IF($B$866="Лікар-терапевт","х",IF($B$866="Лікар загальної практики - сімейний лікар",V868/Z868,0)))</f>
        <v>0</v>
      </c>
      <c r="W869" s="176">
        <f>IF($B$866="Лікар-педіатр","x",IF($B$866="Лікар-терапевт",W868/Z868,IF($B$866="Лікар загальної практики - сімейний лікар",W868/Z868,0)))</f>
        <v>0</v>
      </c>
      <c r="X869" s="176">
        <f>IF($B$866="Лікар-педіатр","x",IF($B$866="Лікар-терапевт",X868/Z868,IF($B$866="Лікар загальної практики - сімейний лікар",X868/Z868,0)))</f>
        <v>0</v>
      </c>
      <c r="Y869" s="176">
        <f>IF($B$866="Лікар-педіатр","x",IF($B$866="Лікар-терапевт",Y868/Z868,IF($B$866="Лікар загальної практики - сімейний лікар",Y868/Z868,0)))</f>
        <v>0</v>
      </c>
      <c r="Z869" s="176">
        <f>SUM(U869:Y869)</f>
        <v>0</v>
      </c>
      <c r="AA869" s="767"/>
      <c r="AB869" s="176">
        <f>IF($B$866="Лікар-педіатр",AB868/AG868,IF($B$866="Лікар-терапевт","х",IF($B$866="Лікар загальної практики - сімейний лікар",AB868/AG868,0)))</f>
        <v>0</v>
      </c>
      <c r="AC869" s="176">
        <f>IF($B$866="Лікар-педіатр",AC868/AG868,IF($B$866="Лікар-терапевт","х",IF($B$866="Лікар загальної практики - сімейний лікар",AC868/AG868,0)))</f>
        <v>0</v>
      </c>
      <c r="AD869" s="176">
        <f>IF($B$866="Лікар-педіатр","x",IF($B$866="Лікар-терапевт",AD868/AG868,IF($B$866="Лікар загальної практики - сімейний лікар",AD868/AG868,0)))</f>
        <v>0</v>
      </c>
      <c r="AE869" s="176">
        <f>IF($B$866="Лікар-педіатр","x",IF($B$866="Лікар-терапевт",AE868/AG868,IF($B$866="Лікар загальної практики - сімейний лікар",AE868/AG868,0)))</f>
        <v>0</v>
      </c>
      <c r="AF869" s="176">
        <f>IF($B$866="Лікар-педіатр","x",IF($B$866="Лікар-терапевт",AF868/AG868,IF($B$866="Лікар загальної практики - сімейний лікар",AF868/AG868,0)))</f>
        <v>0</v>
      </c>
      <c r="AG869" s="176">
        <f>SUM(AB869:AF869)</f>
        <v>0</v>
      </c>
      <c r="AH869" s="767"/>
      <c r="AI869" s="174"/>
      <c r="AJ869" s="771"/>
      <c r="AK869" s="774"/>
      <c r="AL869" s="774"/>
      <c r="AM869" s="761"/>
      <c r="AN869" s="779"/>
      <c r="AO869" s="779"/>
      <c r="AP869" s="779"/>
      <c r="AQ869" s="779"/>
      <c r="AR869" s="782"/>
    </row>
    <row r="870" spans="1:44" s="52" customFormat="1" ht="45" hidden="1" customHeight="1" thickBot="1" x14ac:dyDescent="0.3">
      <c r="A870" s="170"/>
      <c r="B870" s="763"/>
      <c r="C870" s="764"/>
      <c r="D870" s="765"/>
      <c r="E870" s="766"/>
      <c r="F870" s="177" t="s">
        <v>425</v>
      </c>
      <c r="G870" s="178">
        <f>IF($B$866="Лікар загальної практики - сімейний лікар",AVERAGE(G866:G868),IF($B$866="Лікар-педіатр",AVERAGE(G866:G868),IF($B$866="Лікар-терапевт","х",0)))</f>
        <v>0</v>
      </c>
      <c r="H870" s="178">
        <f>IF($B$866="Лікар загальної практики - сімейний лікар",AVERAGE(H866:H868),IF($B$866="Лікар-педіатр",AVERAGE(H866:H868),IF($B$866="Лікар-терапевт","х",0)))</f>
        <v>0</v>
      </c>
      <c r="I870" s="178">
        <f>IF($B$866="Лікар загальної практики - сімейний лікар",AVERAGE(I866:I868),IF($B$866="Лікар-педіатр","x",IF($B$866="Лікар-терапевт",AVERAGE(I866:I868),0)))</f>
        <v>0</v>
      </c>
      <c r="J870" s="178">
        <f>IF($B$866="Лікар загальної практики - сімейний лікар",AVERAGE(J866:J868),IF($B$866="Лікар-педіатр","x",IF($B$866="Лікар-терапевт",AVERAGE(J866:J868),0)))</f>
        <v>0</v>
      </c>
      <c r="K870" s="178">
        <f>IF($B$866="Лікар загальної практики - сімейний лікар",AVERAGE(K866:K868),IF($B$866="Лікар-педіатр","x",IF($B$866="Лікар-терапевт",AVERAGE(K866:K868),0)))</f>
        <v>0</v>
      </c>
      <c r="L870" s="179">
        <f>SUM(G870:K870)</f>
        <v>0</v>
      </c>
      <c r="M870" s="768"/>
      <c r="N870" s="178">
        <f>IF($B$866="Лікар загальної практики - сімейний лікар",AVERAGE(N866:N868),IF($B$866="Лікар-педіатр",AVERAGE(N866:N868),IF($B$866="Лікар-терапевт","х",0)))</f>
        <v>0</v>
      </c>
      <c r="O870" s="178">
        <f>IF($B$866="Лікар загальної практики - сімейний лікар",AVERAGE(O866:O868),IF($B$866="Лікар-педіатр",AVERAGE(O866:O868),IF($B$866="Лікар-терапевт","х",0)))</f>
        <v>0</v>
      </c>
      <c r="P870" s="178">
        <f>IF($B$866="Лікар загальної практики - сімейний лікар",AVERAGE(P866:P868),IF($B$866="Лікар-педіатр","x",IF($B$866="Лікар-терапевт",AVERAGE(P866:P868),0)))</f>
        <v>0</v>
      </c>
      <c r="Q870" s="178">
        <f>IF($B$866="Лікар загальної практики - сімейний лікар",AVERAGE(Q866:Q868),IF($B$866="Лікар-педіатр","x",IF($B$866="Лікар-терапевт",AVERAGE(Q866:Q868),0)))</f>
        <v>0</v>
      </c>
      <c r="R870" s="178">
        <f>IF($B$866="Лікар загальної практики - сімейний лікар",AVERAGE(R866:R868),IF($B$866="Лікар-педіатр","x",IF($B$866="Лікар-терапевт",AVERAGE(R866:R868),0)))</f>
        <v>0</v>
      </c>
      <c r="S870" s="179">
        <f>SUM(N870:R870)</f>
        <v>0</v>
      </c>
      <c r="T870" s="768"/>
      <c r="U870" s="178">
        <f>IF($B$866="Лікар загальної практики - сімейний лікар",AVERAGE(U866:U868),IF($B$866="Лікар-педіатр",AVERAGE(U866:U868),IF($B$866="Лікар-терапевт","х",0)))</f>
        <v>0</v>
      </c>
      <c r="V870" s="178">
        <f>IF($B$866="Лікар загальної практики - сімейний лікар",AVERAGE(V866:V868),IF($B$866="Лікар-педіатр",AVERAGE(V866:V868),IF($B$866="Лікар-терапевт","х",0)))</f>
        <v>0</v>
      </c>
      <c r="W870" s="178">
        <f>IF($B$866="Лікар загальної практики - сімейний лікар",AVERAGE(W866:W868),IF($B$866="Лікар-педіатр","x",IF($B$866="Лікар-терапевт",AVERAGE(W866:W868),0)))</f>
        <v>0</v>
      </c>
      <c r="X870" s="178">
        <f>IF($B$866="Лікар загальної практики - сімейний лікар",AVERAGE(X866:X868),IF($B$866="Лікар-педіатр","x",IF($B$866="Лікар-терапевт",AVERAGE(X866:X868),0)))</f>
        <v>0</v>
      </c>
      <c r="Y870" s="178">
        <f>IF($B$866="Лікар загальної практики - сімейний лікар",AVERAGE(Y866:Y868),IF($B$866="Лікар-педіатр","x",IF($B$866="Лікар-терапевт",AVERAGE(Y866:Y868),0)))</f>
        <v>0</v>
      </c>
      <c r="Z870" s="179">
        <f>SUM(U870:Y870)</f>
        <v>0</v>
      </c>
      <c r="AA870" s="768"/>
      <c r="AB870" s="178">
        <f>IF($B$866="Лікар загальної практики - сімейний лікар",AVERAGE(AB866:AB868),IF($B$866="Лікар-педіатр",AVERAGE(AB866:AB868),IF($B$866="Лікар-терапевт","х",0)))</f>
        <v>0</v>
      </c>
      <c r="AC870" s="178">
        <f>IF($B$866="Лікар загальної практики - сімейний лікар",AVERAGE(AC866:AC868),IF($B$866="Лікар-педіатр",AVERAGE(AC866:AC868),IF($B$866="Лікар-терапевт","х",0)))</f>
        <v>0</v>
      </c>
      <c r="AD870" s="178">
        <f>IF($B$866="Лікар загальної практики - сімейний лікар",AVERAGE(AD866:AD868),IF($B$866="Лікар-педіатр","x",IF($B$866="Лікар-терапевт",AVERAGE(AD866:AD868),0)))</f>
        <v>0</v>
      </c>
      <c r="AE870" s="178">
        <f>IF($B$866="Лікар загальної практики - сімейний лікар",AVERAGE(AE866:AE868),IF($B$866="Лікар-педіатр","x",IF($B$866="Лікар-терапевт",AVERAGE(AE866:AE868),0)))</f>
        <v>0</v>
      </c>
      <c r="AF870" s="178">
        <f>IF($B$866="Лікар загальної практики - сімейний лікар",AVERAGE(AF866:AF868),IF($B$866="Лікар-педіатр","x",IF($B$866="Лікар-терапевт",AVERAGE(AF866:AF868),0)))</f>
        <v>0</v>
      </c>
      <c r="AG870" s="179">
        <f>SUM(AB870:AF870)</f>
        <v>0</v>
      </c>
      <c r="AH870" s="769"/>
      <c r="AI870" s="174"/>
      <c r="AJ870" s="771"/>
      <c r="AK870" s="774"/>
      <c r="AL870" s="774"/>
      <c r="AM870" s="762"/>
      <c r="AN870" s="780"/>
      <c r="AO870" s="780"/>
      <c r="AP870" s="780"/>
      <c r="AQ870" s="780"/>
      <c r="AR870" s="783"/>
    </row>
    <row r="871" spans="1:44" s="52" customFormat="1" ht="40.5" hidden="1" x14ac:dyDescent="0.25">
      <c r="A871" s="170"/>
      <c r="B871" s="763"/>
      <c r="C871" s="764"/>
      <c r="D871" s="765"/>
      <c r="E871" s="765"/>
      <c r="F871" s="210" t="str">
        <f>IF(B866="Лікар-педіатр",Законод!$C$17,IF(B866="Лікар загальної практики - сімейний лікар",Законод!$C$21,IF(B866="Лікар-терапевт",Законод!$C$25,"х")))</f>
        <v>х</v>
      </c>
      <c r="G871" s="181">
        <f>IF($B$866="Лікар загальної практики - сімейний лікар",IF(L870&lt;=Законод!$C$22,G870,Законод!$C$22*'01_Доходи'!G869),IF($B$866="Лікар-педіатр",IF(L870&lt;=Законод!$C$18,G870,Законод!$C$18*'01_Доходи'!G869),IF($B$866="Лікар-терапевт","x",0)))</f>
        <v>0</v>
      </c>
      <c r="H871" s="181">
        <f>IF($B$866="Лікар загальної практики - сімейний лікар",IF(L870&lt;=Законод!$C$22,H870,Законод!$C$22*'01_Доходи'!H869),IF($B$866="Лікар-педіатр",IF(L870&lt;=Законод!$C$18,H870,Законод!$C$18*'01_Доходи'!H869),IF($B$866="Лікар-терапевт","x",0)))</f>
        <v>0</v>
      </c>
      <c r="I871" s="181">
        <f>IF($B$866="Лікар загальної практики - сімейний лікар",IF(L870&lt;=Законод!$C$22,I870,Законод!$C$22*'01_Доходи'!I869),IF($B$866="Лікар-педіатр","x",IF($B$866="Лікар-терапевт",IF(L870&lt;=Законод!$C$26,I870,Законод!$C$26*'01_Доходи'!I869),0)))</f>
        <v>0</v>
      </c>
      <c r="J871" s="181">
        <f>IF($B$866="Лікар загальної практики - сімейний лікар",IF(L870&lt;=Законод!$C$22,J870,Законод!$C$22*'01_Доходи'!J869),IF($B$866="Лікар-педіатр","x",IF($B$866="Лікар-терапевт",IF(L870&lt;=Законод!$C$26,J870,Законод!$C$26*'01_Доходи'!J869),0)))</f>
        <v>0</v>
      </c>
      <c r="K871" s="181">
        <f>IF($B$866="Лікар загальної практики - сімейний лікар",IF(L870&lt;=Законод!$C$22,K870,Законод!$C$22*'01_Доходи'!K869),IF($B$866="Лікар-педіатр","x",IF($B$866="Лікар-терапевт",IF(L870&lt;=Законод!$C$26,K870,Законод!$C$26*'01_Доходи'!K869),0)))</f>
        <v>0</v>
      </c>
      <c r="L871" s="182">
        <f>SUM(G871:K871)</f>
        <v>0</v>
      </c>
      <c r="M871" s="767"/>
      <c r="N871" s="181">
        <f>IF($B$866="Лікар загальної практики - сімейний лікар",IF(S870&lt;=Законод!$C$22,N870,Законод!$C$22*'01_Доходи'!N869),IF($B$866="Лікар-педіатр",IF(S870&lt;=Законод!$C$18,N870,Законод!$C$18*'01_Доходи'!N869),IF($B$866="Лікар-терапевт","x",0)))</f>
        <v>0</v>
      </c>
      <c r="O871" s="181">
        <f>IF($B$866="Лікар загальної практики - сімейний лікар",IF(S870&lt;=Законод!$C$22,O870,Законод!$C$22*'01_Доходи'!O869),IF($B$866="Лікар-педіатр",IF(S870&lt;=Законод!$C$18,O870,Законод!$C$18*'01_Доходи'!O869),IF($B$866="Лікар-терапевт","x",0)))</f>
        <v>0</v>
      </c>
      <c r="P871" s="181">
        <f>IF($B$866="Лікар загальної практики - сімейний лікар",IF(S870&lt;=Законод!$C$22,P870,Законод!$C$22*'01_Доходи'!P869),IF($B$866="Лікар-педіатр","x",IF($B$866="Лікар-терапевт",IF(S870&lt;=Законод!$C$26,P870,Законод!$C$26*'01_Доходи'!P869),0)))</f>
        <v>0</v>
      </c>
      <c r="Q871" s="181">
        <f>IF($B$866="Лікар загальної практики - сімейний лікар",IF(S870&lt;=Законод!$C$22,Q870,Законод!$C$22*'01_Доходи'!Q869),IF($B$866="Лікар-педіатр","x",IF($B$866="Лікар-терапевт",IF(S870&lt;=Законод!$C$26,Q870,Законод!$C$26*'01_Доходи'!Q869),0)))</f>
        <v>0</v>
      </c>
      <c r="R871" s="181">
        <f>IF($B$866="Лікар загальної практики - сімейний лікар",IF(S870&lt;=Законод!$C$22,R870,Законод!$C$22*'01_Доходи'!R869),IF($B$866="Лікар-педіатр","x",IF($B$866="Лікар-терапевт",IF(S870&lt;=Законод!$C$26,R870,Законод!$C$26*'01_Доходи'!R869),0)))</f>
        <v>0</v>
      </c>
      <c r="S871" s="182">
        <f>SUM(N871:R871)</f>
        <v>0</v>
      </c>
      <c r="T871" s="767"/>
      <c r="U871" s="181">
        <f>IF($B$866="Лікар загальної практики - сімейний лікар",IF(Z870&lt;=Законод!$C$22,U870,Законод!$C$22*'01_Доходи'!U869),IF($B$866="Лікар-педіатр",IF(Z870&lt;=Законод!$C$18,U870,Законод!$C$18*'01_Доходи'!U869),IF($B$866="Лікар-терапевт","x",0)))</f>
        <v>0</v>
      </c>
      <c r="V871" s="181">
        <f>IF($B$866="Лікар загальної практики - сімейний лікар",IF(Z870&lt;=Законод!$C$22,V870,Законод!$C$22*'01_Доходи'!V869),IF($B$866="Лікар-педіатр",IF(Z870&lt;=Законод!$C$18,V870,Законод!$C$18*'01_Доходи'!V869),IF($B$866="Лікар-терапевт","x",0)))</f>
        <v>0</v>
      </c>
      <c r="W871" s="181">
        <f>IF($B$866="Лікар загальної практики - сімейний лікар",IF(Z870&lt;=Законод!$C$22,W870,Законод!$C$22*'01_Доходи'!W869),IF($B$866="Лікар-педіатр","x",IF($B$866="Лікар-терапевт",IF(Z870&lt;=Законод!$C$26,W870,Законод!$C$26*'01_Доходи'!W869),0)))</f>
        <v>0</v>
      </c>
      <c r="X871" s="181">
        <f>IF($B$866="Лікар загальної практики - сімейний лікар",IF(Z870&lt;=Законод!$C$22,X870,Законод!$C$22*'01_Доходи'!X869),IF($B$866="Лікар-педіатр","x",IF($B$866="Лікар-терапевт",IF(Z870&lt;=Законод!$C$26,X870,Законод!$C$26*'01_Доходи'!X869),0)))</f>
        <v>0</v>
      </c>
      <c r="Y871" s="181">
        <f>IF($B$866="Лікар загальної практики - сімейний лікар",IF(Z870&lt;=Законод!$C$22,Y870,Законод!$C$22*'01_Доходи'!Y869),IF($B$866="Лікар-педіатр","x",IF($B$866="Лікар-терапевт",IF(Z870&lt;=Законод!$C$26,Y870,Законод!$C$26*'01_Доходи'!Y869),0)))</f>
        <v>0</v>
      </c>
      <c r="Z871" s="182">
        <f>SUM(U871:Y871)</f>
        <v>0</v>
      </c>
      <c r="AA871" s="767"/>
      <c r="AB871" s="181">
        <f>IF($B$866="Лікар загальної практики - сімейний лікар",IF(AG870&lt;=Законод!$C$22,AB870,Законод!$C$22*'01_Доходи'!AB869),IF($B$866="Лікар-педіатр",IF(AG870&lt;=Законод!$C$18,AB870,Законод!$C$18*'01_Доходи'!AB869),IF($B$866="Лікар-терапевт","x",0)))</f>
        <v>0</v>
      </c>
      <c r="AC871" s="181">
        <f>IF($B$866="Лікар загальної практики - сімейний лікар",IF(AG870&lt;=Законод!$C$22,AC870,Законод!$C$22*'01_Доходи'!AC869),IF($B$866="Лікар-педіатр",IF(AG870&lt;=Законод!$C$18,AC870,Законод!$C$18*'01_Доходи'!AC869),IF($B$866="Лікар-терапевт","x",0)))</f>
        <v>0</v>
      </c>
      <c r="AD871" s="181">
        <f>IF($B$866="Лікар загальної практики - сімейний лікар",IF(AG870&lt;=Законод!$C$22,AD870,Законод!$C$22*'01_Доходи'!AD869),IF($B$866="Лікар-педіатр","x",IF($B$866="Лікар-терапевт",IF(AG870&lt;=Законод!$C$26,AD870,Законод!$C$26*'01_Доходи'!AD869),0)))</f>
        <v>0</v>
      </c>
      <c r="AE871" s="181">
        <f>IF($B$866="Лікар загальної практики - сімейний лікар",IF(AG870&lt;=Законод!$C$22,AE870,Законод!$C$22*'01_Доходи'!AE869),IF($B$866="Лікар-педіатр","x",IF($B$866="Лікар-терапевт",IF(AG870&lt;=Законод!$C$26,AE870,Законод!$C$26*'01_Доходи'!AE869),0)))</f>
        <v>0</v>
      </c>
      <c r="AF871" s="181">
        <f>IF($B$866="Лікар загальної практики - сімейний лікар",IF(AG870&lt;=Законод!$C$22,AF870,Законод!$C$22*'01_Доходи'!AF869),IF($B$866="Лікар-педіатр","x",IF($B$866="Лікар-терапевт",IF(AG870&lt;=Законод!$C$26,AF870,Законод!$C$26*'01_Доходи'!AF869),0)))</f>
        <v>0</v>
      </c>
      <c r="AG871" s="182">
        <f>SUM(AB871:AF871)</f>
        <v>0</v>
      </c>
      <c r="AH871" s="767"/>
      <c r="AI871" s="174"/>
      <c r="AJ871" s="771"/>
      <c r="AK871" s="774"/>
      <c r="AL871" s="774"/>
      <c r="AM871" s="318" t="s">
        <v>186</v>
      </c>
      <c r="AN871" s="183">
        <f>IF(B866="Лікар загальної практики - сімейний лікар",G871*Законод!$C$11+'01_Доходи'!H871*Законод!$D$11+'01_Доходи'!I871*Законод!$E$11+'01_Доходи'!J871*Законод!$F$11+'01_Доходи'!K871*Законод!$G$11,IF(B866="Лікар-педіатр",G871*Законод!$C$11+'01_Доходи'!H871*Законод!$D$11,IF(B866="Лікар-терапевт",'01_Доходи'!I871*Законод!$E$11+'01_Доходи'!J871*Законод!$F$11+'01_Доходи'!K871*Законод!$G$11,0)))</f>
        <v>0</v>
      </c>
      <c r="AO871" s="183">
        <f>IF(B866="Лікар загальної практики - сімейний лікар",N871*Законод!$C$11+'01_Доходи'!O871*Законод!$D$11+'01_Доходи'!P871*Законод!$E$11+'01_Доходи'!Q871*Законод!$F$11+'01_Доходи'!R871*Законод!$G$11,IF(B866="Лікар-педіатр",N871*Законод!$C$11+'01_Доходи'!O871*Законод!$D$11,IF(B866="Лікар-терапевт",'01_Доходи'!P871*Законод!$E$11+'01_Доходи'!Q871*Законод!$F$11+'01_Доходи'!R871*Законод!$G$11,0)))</f>
        <v>0</v>
      </c>
      <c r="AP871" s="183">
        <f>IF(B866="Лікар загальної практики - сімейний лікар",U871*Законод!$C$11+'01_Доходи'!V871*Законод!$D$11+'01_Доходи'!W871*Законод!$E$11+'01_Доходи'!X871*Законод!$F$11+'01_Доходи'!Y871*Законод!$G$11,IF(B866="Лікар-педіатр",U871*Законод!$C$11+'01_Доходи'!V871*Законод!$D$11,IF(B866="Лікар-терапевт",'01_Доходи'!W871*Законод!$E$11+'01_Доходи'!X871*Законод!$F$11+'01_Доходи'!Y871*Законод!$G$11,0)))</f>
        <v>0</v>
      </c>
      <c r="AQ871" s="183">
        <f>IF(B866="Лікар загальної практики - сімейний лікар",AB871*Законод!$C$11+'01_Доходи'!AC871*Законод!$D$11+'01_Доходи'!AD871*Законод!$E$11+'01_Доходи'!AE871*Законод!$F$11+'01_Доходи'!AF871*Законод!$G$11,IF(B866="Лікар-педіатр",AB871*Законод!$C$11+'01_Доходи'!AC871*Законод!$D$11,IF(B866="Лікар-терапевт",'01_Доходи'!AD871*Законод!$E$11+'01_Доходи'!AE871*Законод!$F$11+'01_Доходи'!AF871*Законод!$G$11,0)))</f>
        <v>0</v>
      </c>
      <c r="AR871" s="184">
        <f>SUM(AN871:AQ871)</f>
        <v>0</v>
      </c>
    </row>
    <row r="872" spans="1:44" s="52" customFormat="1" ht="31.9" hidden="1" customHeight="1" x14ac:dyDescent="0.25">
      <c r="A872" s="170"/>
      <c r="B872" s="763"/>
      <c r="C872" s="764"/>
      <c r="D872" s="765"/>
      <c r="E872" s="765"/>
      <c r="F872" s="211" t="str">
        <f>IF(B866="Лікар-педіатр",Законод!$E$17,IF(B866="Лікар загальної практики - сімейний лікар",Законод!$E$21,IF(B866="Лікар-терапевт",Законод!$E$25,"х")))</f>
        <v>х</v>
      </c>
      <c r="G872" s="776" t="s">
        <v>158</v>
      </c>
      <c r="H872" s="776"/>
      <c r="I872" s="776"/>
      <c r="J872" s="776"/>
      <c r="K872" s="776"/>
      <c r="L872" s="169">
        <f>IF($B$866="Лікар загальної практики - сімейний лікар",IF(L870&lt;Законод!$C$22,0,(IF(AND(L870&gt;=Законод!$E$22,L870&lt;=Законод!$E$23),L870-Законод!$C$22,IF('01_Доходи'!L870&gt;=Законод!$F$22,Законод!$E$24,0)))),IF($B$866="Лікар-педіатр",IF(L870&lt;Законод!$C$18,0,(IF(AND(L870&gt;=Законод!$E$18,L870&lt;=Законод!$E$19),L870-Законод!$C$18,IF('01_Доходи'!L870&gt;=Законод!$F$18,Законод!$E$20,0)))),IF($B$866="Лікар-терапевт",IF(L870&lt;Законод!$C$26,0,(IF(AND(L870&gt;=Законод!$E$26,L870&lt;=Законод!$E$27),L870-Законод!$C$26,IF('01_Доходи'!L870&gt;=Законод!$F$26,Законод!$E$28,0)))),0)))</f>
        <v>0</v>
      </c>
      <c r="M872" s="767"/>
      <c r="N872" s="776" t="s">
        <v>158</v>
      </c>
      <c r="O872" s="776"/>
      <c r="P872" s="776"/>
      <c r="Q872" s="776"/>
      <c r="R872" s="776"/>
      <c r="S872" s="169">
        <f>IF($B$866="Лікар загальної практики - сімейний лікар",IF(S870&lt;Законод!$C$22,0,(IF(AND(S870&gt;=Законод!$E$22,S870&lt;=Законод!$E$23),S870-Законод!$C$22,IF('01_Доходи'!S870&gt;=Законод!$F$22,Законод!$E$24,0)))),IF($B$866="Лікар-педіатр",IF(S870&lt;Законод!$C$18,0,(IF(AND(S870&gt;=Законод!$E$18,S870&lt;=Законод!$E$19),S870-Законод!$C$18,IF('01_Доходи'!S870&gt;=Законод!$F$18,Законод!$E$20,0)))),IF($B$866="Лікар-терапевт",IF(S870&lt;Законод!$C$26,0,(IF(AND(S870&gt;=Законод!$E$26,S870&lt;=Законод!$E$27),S870-Законод!$C$26,IF('01_Доходи'!S870&gt;=Законод!$F$26,Законод!$E$28,0)))),0)))</f>
        <v>0</v>
      </c>
      <c r="T872" s="767"/>
      <c r="U872" s="776" t="s">
        <v>158</v>
      </c>
      <c r="V872" s="776"/>
      <c r="W872" s="776"/>
      <c r="X872" s="776"/>
      <c r="Y872" s="776"/>
      <c r="Z872" s="169">
        <f>IF($B$866="Лікар загальної практики - сімейний лікар",IF(Z870&lt;Законод!$C$22,0,(IF(AND(Z870&gt;=Законод!$E$22,Z870&lt;=Законод!$E$23),Z870-Законод!$C$22,IF('01_Доходи'!Z870&gt;=Законод!$F$22,Законод!$E$24,0)))),IF($B$866="Лікар-педіатр",IF(Z870&lt;Законод!$C$18,0,(IF(AND(Z870&gt;=Законод!$E$18,Z870&lt;=Законод!$E$19),Z870-Законод!$C$18,IF('01_Доходи'!Z870&gt;=Законод!$F$18,Законод!$E$20,0)))),IF($B$866="Лікар-терапевт",IF(Z870&lt;Законод!$C$26,0,(IF(AND(Z870&gt;=Законод!$E$26,Z870&lt;=Законод!$E$27),Z870-Законод!$C$26,IF('01_Доходи'!Z870&gt;=Законод!$F$26,Законод!$E$28,0)))),0)))</f>
        <v>0</v>
      </c>
      <c r="AA872" s="767"/>
      <c r="AB872" s="776" t="s">
        <v>158</v>
      </c>
      <c r="AC872" s="776"/>
      <c r="AD872" s="776"/>
      <c r="AE872" s="776"/>
      <c r="AF872" s="776"/>
      <c r="AG872" s="169">
        <f>IF($B$866="Лікар загальної практики - сімейний лікар",IF(AG870&lt;Законод!$C$22,0,(IF(AND(AG870&gt;=Законод!$E$22,AG870&lt;=Законод!$E$23),AG870-Законод!$C$22,IF('01_Доходи'!AG870&gt;=Законод!$F$22,Законод!$E$24,0)))),IF($B$866="Лікар-педіатр",IF(AG870&lt;Законод!$C$18,0,(IF(AND(AG870&gt;=Законод!$E$18,AG870&lt;=Законод!$E$19),AG870-Законод!$C$18,IF('01_Доходи'!AG870&gt;=Законод!$F$18,Законод!$E$20,0)))),IF($B$866="Лікар-терапевт",IF(AG870&lt;Законод!$C$26,0,(IF(AND(AG870&gt;=Законод!$E$26,AG870&lt;=Законод!$E$27),AG870-Законод!$C$26,IF('01_Доходи'!AG870&gt;=Законод!$F$26,Законод!$E$28,0)))),0)))</f>
        <v>0</v>
      </c>
      <c r="AH872" s="767"/>
      <c r="AI872" s="174"/>
      <c r="AJ872" s="771"/>
      <c r="AK872" s="774"/>
      <c r="AL872" s="774"/>
      <c r="AM872" s="757" t="s">
        <v>187</v>
      </c>
      <c r="AN872" s="183">
        <f>IF(B866="Лікар загальної практики - сімейний лікар",L872*Законод!$C$9/4*Законод!$E$16,IF(B866="Лікар-педіатр",L872*Законод!$C$9/4*Законод!$E$16,IF(B866="Лікар-терапевт",L872*Законод!$C$9/4*Законод!$E$16,0)))</f>
        <v>0</v>
      </c>
      <c r="AO872" s="183">
        <f>IF(B866="Лікар загальної практики - сімейний лікар",S872*Законод!$C$9/4*Законод!$E$16,IF(B866="Лікар-педіатр",S872*Законод!$C$9/4*Законод!$E$16,IF(B866="Лікар-терапевт",S872*Законод!$C$9/4*Законод!$E$16,0)))</f>
        <v>0</v>
      </c>
      <c r="AP872" s="183">
        <f>IF(B866="Лікар загальної практики - сімейний лікар",Z872*Законод!$C$9/4*Законод!$E$16,IF(B866="Лікар-педіатр",Z872*Законод!$C$9/4*Законод!$E$16,IF(B866="Лікар-терапевт",Z872*Законод!$C$9/4*Законод!$E$16,0)))</f>
        <v>0</v>
      </c>
      <c r="AQ872" s="183">
        <f>IF(B866="Лікар загальної практики - сімейний лікар",AG872*Законод!$C$9/4*Законод!$E$16,IF(B866="Лікар-педіатр",AG872*Законод!$C$9/4*Законод!$E$16,IF(B866="Лікар-терапевт",AG872*Законод!$C$9/4*Законод!$E$16,0)))</f>
        <v>0</v>
      </c>
      <c r="AR872" s="184">
        <f>SUM(AN872:AQ872)</f>
        <v>0</v>
      </c>
    </row>
    <row r="873" spans="1:44" s="52" customFormat="1" ht="31.9" hidden="1" customHeight="1" x14ac:dyDescent="0.25">
      <c r="A873" s="170"/>
      <c r="B873" s="763"/>
      <c r="C873" s="764"/>
      <c r="D873" s="765"/>
      <c r="E873" s="765"/>
      <c r="F873" s="211" t="str">
        <f>IF(B866="Лікар-педіатр",Законод!$F$17,IF(B866="Лікар загальної практики - сімейний лікар",Законод!$F$21,IF(B866="Лікар-терапевт",Законод!$F$25,"х")))</f>
        <v>х</v>
      </c>
      <c r="G873" s="776" t="s">
        <v>158</v>
      </c>
      <c r="H873" s="776"/>
      <c r="I873" s="776"/>
      <c r="J873" s="776"/>
      <c r="K873" s="776"/>
      <c r="L873" s="169">
        <f>IF($B$866="Лікар загальної практики - сімейний лікар",IF(L870&lt;Законод!$C$22,0,(IF(AND(L870&gt;=Законод!$F$22,L870&lt;=Законод!$F$23),L870-Законод!$E$23,IF('01_Доходи'!L870&gt;=Законод!$G$22,Законод!$F$24,0)))),IF($B$866="Лікар-педіатр",IF(L870&lt;Законод!$C$18,0,(IF(AND(L870&gt;=Законод!$F$18,L870&lt;=Законод!$F$19),L870-Законод!$E$19,IF('01_Доходи'!L870&gt;=Законод!$G$18,Законод!$F$20,0)))),IF($B$866="Лікар-терапевт",IF(L870&lt;Законод!$C$26,0,(IF(AND(L870&gt;=Законод!$F$26,L870&lt;=Законод!$F$27),L870-Законод!$E$27,IF('01_Доходи'!L870&gt;=Законод!$G$26,Законод!$F$28,0)))),0)))</f>
        <v>0</v>
      </c>
      <c r="M873" s="767"/>
      <c r="N873" s="776" t="s">
        <v>158</v>
      </c>
      <c r="O873" s="776"/>
      <c r="P873" s="776"/>
      <c r="Q873" s="776"/>
      <c r="R873" s="776"/>
      <c r="S873" s="169">
        <f>IF($B$866="Лікар загальної практики - сімейний лікар",IF(S870&lt;Законод!$C$22,0,(IF(AND(S870&gt;=Законод!$F$22,S870&lt;=Законод!$F$23),S870-Законод!$E$23,IF('01_Доходи'!S870&gt;=Законод!$G$22,Законод!$F$24,0)))),IF($B$866="Лікар-педіатр",IF(S870&lt;Законод!$C$18,0,(IF(AND(S870&gt;=Законод!$F$18,S870&lt;=Законод!$F$19),S870-Законод!$E$19,IF('01_Доходи'!S870&gt;=Законод!$G$18,Законод!$F$20,0)))),IF($B$866="Лікар-терапевт",IF(S870&lt;Законод!$C$26,0,(IF(AND(S870&gt;=Законод!$F$26,S870&lt;=Законод!$F$27),S870-Законод!$E$27,IF('01_Доходи'!S870&gt;=Законод!$G$26,Законод!$F$28,0)))),0)))</f>
        <v>0</v>
      </c>
      <c r="T873" s="767"/>
      <c r="U873" s="776" t="s">
        <v>158</v>
      </c>
      <c r="V873" s="776"/>
      <c r="W873" s="776"/>
      <c r="X873" s="776"/>
      <c r="Y873" s="776"/>
      <c r="Z873" s="169">
        <f>IF($B$866="Лікар загальної практики - сімейний лікар",IF(Z870&lt;Законод!$C$22,0,(IF(AND(Z870&gt;=Законод!$F$22,Z870&lt;=Законод!$F$23),Z870-Законод!$E$23,IF('01_Доходи'!Z870&gt;=Законод!$G$22,Законод!$F$24,0)))),IF($B$866="Лікар-педіатр",IF(Z870&lt;Законод!$C$18,0,(IF(AND(Z870&gt;=Законод!$F$18,Z870&lt;=Законод!$F$19),Z870-Законод!$E$19,IF('01_Доходи'!Z870&gt;=Законод!$G$18,Законод!$F$20,0)))),IF($B$866="Лікар-терапевт",IF(Z870&lt;Законод!$C$26,0,(IF(AND(Z870&gt;=Законод!$F$26,Z870&lt;=Законод!$F$27),Z870-Законод!$E$27,IF('01_Доходи'!Z870&gt;=Законод!$G$26,Законод!$F$28,0)))),0)))</f>
        <v>0</v>
      </c>
      <c r="AA873" s="767"/>
      <c r="AB873" s="776" t="s">
        <v>158</v>
      </c>
      <c r="AC873" s="776"/>
      <c r="AD873" s="776"/>
      <c r="AE873" s="776"/>
      <c r="AF873" s="776"/>
      <c r="AG873" s="169">
        <f>IF($B$866="Лікар загальної практики - сімейний лікар",IF(AG870&lt;Законод!$C$22,0,(IF(AND(AG870&gt;=Законод!$F$22,AG870&lt;=Законод!$F$23),AG870-Законод!$E$23,IF('01_Доходи'!AG870&gt;=Законод!$G$22,Законод!$F$24,0)))),IF($B$866="Лікар-педіатр",IF(AG870&lt;Законод!$C$18,0,(IF(AND(AG870&gt;=Законод!$F$18,AG870&lt;=Законод!$F$19),AG870-Законод!$E$19,IF('01_Доходи'!AG870&gt;=Законод!$G$18,Законод!$F$20,0)))),IF($B$866="Лікар-терапевт",IF(AG870&lt;Законод!$C$26,0,(IF(AND(AG870&gt;=Законод!$F$26,AG870&lt;=Законод!$F$27),AG870-Законод!$E$27,IF('01_Доходи'!AG870&gt;=Законод!$G$26,Законод!$F$28,0)))),0)))</f>
        <v>0</v>
      </c>
      <c r="AH873" s="767"/>
      <c r="AI873" s="174"/>
      <c r="AJ873" s="771"/>
      <c r="AK873" s="774"/>
      <c r="AL873" s="774"/>
      <c r="AM873" s="758"/>
      <c r="AN873" s="183">
        <f>IF(B866="Лікар загальної практики - сімейний лікар",L873*Законод!$C$9/4*Законод!$F$16,IF(B866="Лікар-педіатр",L873*Законод!$C$9/4*Законод!$F$16,IF(B866="Лікар-терапевт",L873*Законод!$C$9/4*Законод!$F$16,0)))</f>
        <v>0</v>
      </c>
      <c r="AO873" s="183">
        <f>IF(B866="Лікар загальної практики - сімейний лікар",S873*Законод!$C$9/4*Законод!$F$16,IF(B866="Лікар-педіатр",S873*Законод!$C$9/4*Законод!$F$16,IF(B866="Лікар-терапевт",S873*Законод!$C$9/4*Законод!$F$16,0)))</f>
        <v>0</v>
      </c>
      <c r="AP873" s="183">
        <f>IF(B866="Лікар загальної практики - сімейний лікар",Z873*Законод!$C$9/4*Законод!$F$16,IF(B866="Лікар-педіатр",Z873*Законод!$C$9/4*Законод!$F$16,IF(B866="Лікар-терапевт",Z873*Законод!$C$9/4*Законод!$F$16,0)))</f>
        <v>0</v>
      </c>
      <c r="AQ873" s="183">
        <f>IF(B866="Лікар загальної практики - сімейний лікар",AG873*Законод!$C$9/4*Законод!$F$16,IF(B866="Лікар-педіатр",AG873*Законод!$C$9/4*Законод!$F$16,IF(B866="Лікар-терапевт",AG873*Законод!$C$9/4*Законод!$F$16,0)))</f>
        <v>0</v>
      </c>
      <c r="AR873" s="184">
        <f>SUM(AN873:AQ873)</f>
        <v>0</v>
      </c>
    </row>
    <row r="874" spans="1:44" s="52" customFormat="1" ht="31.9" hidden="1" customHeight="1" x14ac:dyDescent="0.25">
      <c r="A874" s="170"/>
      <c r="B874" s="763"/>
      <c r="C874" s="764"/>
      <c r="D874" s="765"/>
      <c r="E874" s="765"/>
      <c r="F874" s="211" t="str">
        <f>IF(B866="Лікар-педіатр",Законод!$G$17,IF(B866="Лікар загальної практики - сімейний лікар",Законод!$G$21,IF(B866="Лікар-терапевт",Законод!$G$25,"х")))</f>
        <v>х</v>
      </c>
      <c r="G874" s="776" t="s">
        <v>158</v>
      </c>
      <c r="H874" s="776"/>
      <c r="I874" s="776"/>
      <c r="J874" s="776"/>
      <c r="K874" s="776"/>
      <c r="L874" s="169">
        <f>IF($B$866="Лікар загальної практики - сімейний лікар",IF(L870&lt;Законод!$C$22,0,(IF(AND(L870&gt;=Законод!$G$22,L870&lt;=Законод!$G$23),L870-Законод!$F$23,IF('01_Доходи'!L870&gt;=Законод!$H$22,Законод!$G$24,0)))),IF($B$866="Лікар-педіатр",IF(L870&lt;Законод!$C$18,0,(IF(AND(L870&gt;=Законод!$G$18,L870&lt;=Законод!$G$19),L870-Законод!$F$19,IF('01_Доходи'!L870&gt;=Законод!$H$18,Законод!$G$20,0)))),IF($B$866="Лікар-терапевт",IF(L870&lt;Законод!$C$26,0,(IF(AND(L870&gt;=Законод!$G$26,L870&lt;=Законод!$G$27),L870-Законод!$F$27,IF('01_Доходи'!L870&gt;=Законод!$H$26,Законод!$G$28,0)))),0)))</f>
        <v>0</v>
      </c>
      <c r="M874" s="767"/>
      <c r="N874" s="776" t="s">
        <v>158</v>
      </c>
      <c r="O874" s="776"/>
      <c r="P874" s="776"/>
      <c r="Q874" s="776"/>
      <c r="R874" s="776"/>
      <c r="S874" s="169">
        <f>IF($B$866="Лікар загальної практики - сімейний лікар",IF(S870&lt;Законод!$C$22,0,(IF(AND(S870&gt;=Законод!$G$22,S870&lt;=Законод!$G$23),S870-Законод!$F$23,IF('01_Доходи'!S870&gt;=Законод!$H$22,Законод!$G$24,0)))),IF($B$866="Лікар-педіатр",IF(S870&lt;Законод!$C$18,0,(IF(AND(S870&gt;=Законод!$G$18,S870&lt;=Законод!$G$19),S870-Законод!$F$19,IF('01_Доходи'!S870&gt;=Законод!$H$18,Законод!$G$20,0)))),IF($B$866="Лікар-терапевт",IF(S870&lt;Законод!$C$26,0,(IF(AND(S870&gt;=Законод!$G$26,S870&lt;=Законод!$G$27),S870-Законод!$F$27,IF('01_Доходи'!S870&gt;=Законод!$H$26,Законод!$G$28,0)))),0)))</f>
        <v>0</v>
      </c>
      <c r="T874" s="767"/>
      <c r="U874" s="776" t="s">
        <v>158</v>
      </c>
      <c r="V874" s="776"/>
      <c r="W874" s="776"/>
      <c r="X874" s="776"/>
      <c r="Y874" s="776"/>
      <c r="Z874" s="169">
        <f>IF($B$866="Лікар загальної практики - сімейний лікар",IF(Z870&lt;Законод!$C$22,0,(IF(AND(Z870&gt;=Законод!$G$22,Z870&lt;=Законод!$G$23),Z870-Законод!$F$23,IF('01_Доходи'!Z870&gt;=Законод!$H$22,Законод!$G$24,0)))),IF($B$866="Лікар-педіатр",IF(Z870&lt;Законод!$C$18,0,(IF(AND(Z870&gt;=Законод!$G$18,Z870&lt;=Законод!$G$19),Z870-Законод!$F$19,IF('01_Доходи'!Z870&gt;=Законод!$H$18,Законод!$G$20,0)))),IF($B$866="Лікар-терапевт",IF(Z870&lt;Законод!$C$26,0,(IF(AND(Z870&gt;=Законод!$G$26,Z870&lt;=Законод!$G$27),Z870-Законод!$F$27,IF('01_Доходи'!Z870&gt;=Законод!$H$26,Законод!$G$28,0)))),0)))</f>
        <v>0</v>
      </c>
      <c r="AA874" s="767"/>
      <c r="AB874" s="776" t="s">
        <v>158</v>
      </c>
      <c r="AC874" s="776"/>
      <c r="AD874" s="776"/>
      <c r="AE874" s="776"/>
      <c r="AF874" s="776"/>
      <c r="AG874" s="169">
        <f>IF($B$866="Лікар загальної практики - сімейний лікар",IF(AG870&lt;Законод!$C$22,0,(IF(AND(AG870&gt;=Законод!$G$22,AG870&lt;=Законод!$G$23),AG870-Законод!$F$23,IF('01_Доходи'!AG870&gt;=Законод!$H$22,Законод!$G$24,0)))),IF($B$866="Лікар-педіатр",IF(AG870&lt;Законод!$C$18,0,(IF(AND(AG870&gt;=Законод!$G$18,AG870&lt;=Законод!$G$19),AG870-Законод!$F$19,IF('01_Доходи'!AG870&gt;=Законод!$H$18,Законод!$G$20,0)))),IF($B$866="Лікар-терапевт",IF(AG870&lt;Законод!$C$26,0,(IF(AND(AG870&gt;=Законод!$G$26,AG870&lt;=Законод!$G$27),AG870-Законод!$F$27,IF('01_Доходи'!AG870&gt;=Законод!$H$26,Законод!$G$28,0)))),0)))</f>
        <v>0</v>
      </c>
      <c r="AH874" s="767"/>
      <c r="AI874" s="174"/>
      <c r="AJ874" s="771"/>
      <c r="AK874" s="774"/>
      <c r="AL874" s="774"/>
      <c r="AM874" s="758"/>
      <c r="AN874" s="183">
        <f>IF(B866="Лікар загальної практики - сімейний лікар",L874*Законод!$C$9/4*Законод!$G$16,IF(B866="Лікар-педіатр",L874*Законод!$C$9/4*Законод!$G$16,IF(B866="Лікар-терапевт",L874*Законод!$C$9/4*Законод!$G$16,0)))</f>
        <v>0</v>
      </c>
      <c r="AO874" s="183">
        <f>IF(B866="Лікар загальної практики - сімейний лікар",S874*Законод!$C$9/4*Законод!$G$16,IF(B866="Лікар-педіатр",S874*Законод!$C$9/4*Законод!$G$16,IF(B866="Лікар-терапевт",S874*Законод!$C$9/4*Законод!$G$16,0)))</f>
        <v>0</v>
      </c>
      <c r="AP874" s="183">
        <f>IF(B866="Лікар загальної практики - сімейний лікар",Z874*Законод!$C$9/4*Законод!$G$16,IF(B866="Лікар-педіатр",Z874*Законод!$C$9/4*Законод!$G$16,IF(B866="Лікар-терапевт",Z874*Законод!$C$9/4*Законод!$G$16,0)))</f>
        <v>0</v>
      </c>
      <c r="AQ874" s="183">
        <f>IF(B866="Лікар загальної практики - сімейний лікар",AG874*Законод!$C$9/4*Законод!$G$16,IF(B866="Лікар-педіатр",AG874*Законод!$C$9/4*Законод!$G$16,IF(B866="Лікар-терапевт",AG874*Законод!$C$9/4*Законод!$G$16,0)))</f>
        <v>0</v>
      </c>
      <c r="AR874" s="184">
        <f t="shared" ref="AR874" si="156">SUM(AN874:AQ874)</f>
        <v>0</v>
      </c>
    </row>
    <row r="875" spans="1:44" s="52" customFormat="1" ht="31.9" hidden="1" customHeight="1" x14ac:dyDescent="0.25">
      <c r="A875" s="170"/>
      <c r="B875" s="763"/>
      <c r="C875" s="764"/>
      <c r="D875" s="765"/>
      <c r="E875" s="765"/>
      <c r="F875" s="211" t="str">
        <f>IF(B866="Лікар-педіатр",Законод!$H$17,IF(B866="Лікар загальної практики - сімейний лікар",Законод!$H$21,IF(B866="Лікар-терапевт",Законод!$H$25,"х")))</f>
        <v>х</v>
      </c>
      <c r="G875" s="776" t="s">
        <v>158</v>
      </c>
      <c r="H875" s="776"/>
      <c r="I875" s="776"/>
      <c r="J875" s="776"/>
      <c r="K875" s="776"/>
      <c r="L875" s="169">
        <f>IF($B$866="Лікар загальної практики - сімейний лікар",IF(L870&lt;Законод!$C$22,0,(IF(AND(L870&gt;=Законод!$H$22,L870&lt;=Законод!$H$23),L870-Законод!$G$23,IF('01_Доходи'!L870&gt;=Законод!$I$22,Законод!$H$24,0)))),IF($B$866="Лікар-педіатр",IF(L870&lt;Законод!$C$18,0,(IF(AND(L870&gt;=Законод!$H$18,L870&lt;=Законод!$H$19),L870-Законод!$G$19,IF('01_Доходи'!L870&gt;=Законод!$I$18,Законод!$H$20,0)))),IF($B$866="Лікар-терапевт",IF(L870&lt;Законод!$C$26,0,(IF(AND(L870&gt;=Законод!$H$26,L870&lt;=Законод!$H$27),L870-Законод!$G$27,IF(L870&gt;=Законод!$I$26,Законод!$H$28,0)))),0)))</f>
        <v>0</v>
      </c>
      <c r="M875" s="767"/>
      <c r="N875" s="776" t="s">
        <v>158</v>
      </c>
      <c r="O875" s="776"/>
      <c r="P875" s="776"/>
      <c r="Q875" s="776"/>
      <c r="R875" s="776"/>
      <c r="S875" s="169">
        <f>IF($B$866="Лікар загальної практики - сімейний лікар",IF(S870&lt;Законод!$C$22,0,(IF(AND(S870&gt;=Законод!$H$22,S870&lt;=Законод!$H$23),S870-Законод!$G$23,IF('01_Доходи'!S870&gt;=Законод!$I$22,Законод!$H$24,0)))),IF($B$866="Лікар-педіатр",IF(S870&lt;Законод!$C$18,0,(IF(AND(S870&gt;=Законод!$H$18,S870&lt;=Законод!$H$19),S870-Законод!$G$19,IF('01_Доходи'!S870&gt;=Законод!$I$18,Законод!$H$20,0)))),IF($B$866="Лікар-терапевт",IF(S870&lt;Законод!$C$26,0,(IF(AND(S870&gt;=Законод!$H$26,S870&lt;=Законод!$H$27),S870-Законод!$G$27,IF(S870&gt;=Законод!$I$26,Законод!$H$28,0)))),0)))</f>
        <v>0</v>
      </c>
      <c r="T875" s="767"/>
      <c r="U875" s="776" t="s">
        <v>158</v>
      </c>
      <c r="V875" s="776"/>
      <c r="W875" s="776"/>
      <c r="X875" s="776"/>
      <c r="Y875" s="776"/>
      <c r="Z875" s="169">
        <f>IF($B$866="Лікар загальної практики - сімейний лікар",IF(Z870&lt;Законод!$C$22,0,(IF(AND(Z870&gt;=Законод!$H$22,Z870&lt;=Законод!$H$23),Z870-Законод!$G$23,IF('01_Доходи'!Z870&gt;=Законод!$I$22,Законод!$H$24,0)))),IF($B$866="Лікар-педіатр",IF(Z870&lt;Законод!$C$18,0,(IF(AND(Z870&gt;=Законод!$H$18,Z870&lt;=Законод!$H$19),Z870-Законод!$G$19,IF('01_Доходи'!Z870&gt;=Законод!$I$18,Законод!$H$20,0)))),IF($B$866="Лікар-терапевт",IF(Z870&lt;Законод!$C$26,0,(IF(AND(Z870&gt;=Законод!$H$26,Z870&lt;=Законод!$H$27),Z870-Законод!$G$27,IF(Z870&gt;=Законод!$I$26,Законод!$H$28,0)))),0)))</f>
        <v>0</v>
      </c>
      <c r="AA875" s="767"/>
      <c r="AB875" s="776" t="s">
        <v>158</v>
      </c>
      <c r="AC875" s="776"/>
      <c r="AD875" s="776"/>
      <c r="AE875" s="776"/>
      <c r="AF875" s="776"/>
      <c r="AG875" s="169">
        <f>IF($B$866="Лікар загальної практики - сімейний лікар",IF(AG870&lt;Законод!$C$22,0,(IF(AND(AG870&gt;=Законод!$H$22,AG870&lt;=Законод!$H$23),AG870-Законод!$G$23,IF('01_Доходи'!AG870&gt;=Законод!$I$22,Законод!$H$24,0)))),IF($B$866="Лікар-педіатр",IF(AG870&lt;Законод!$C$18,0,(IF(AND(AG870&gt;=Законод!$H$18,AG870&lt;=Законод!$H$19),AG870-Законод!$G$19,IF('01_Доходи'!AG870&gt;=Законод!$I$18,Законод!$H$20,0)))),IF($B$866="Лікар-терапевт",IF(AG870&lt;Законод!$C$26,0,(IF(AND(AG870&gt;=Законод!$H$26,AG870&lt;=Законод!$H$27),AG870-Законод!$G$27,IF(AG870&gt;=Законод!$I$26,Законод!$H$28,0)))),0)))</f>
        <v>0</v>
      </c>
      <c r="AH875" s="767"/>
      <c r="AI875" s="174"/>
      <c r="AJ875" s="771"/>
      <c r="AK875" s="774"/>
      <c r="AL875" s="774"/>
      <c r="AM875" s="758"/>
      <c r="AN875" s="183">
        <f>IF(B866="Лікар загальної практики - сімейний лікар",L875*Законод!$C$9/4*Законод!$H$16,IF(B866="Лікар-педіатр",L875*Законод!$C$9/4*Законод!$H$16,IF(B866="Лікар-терапевт",L875*Законод!$C$9/4*Законод!$H$16,0)))</f>
        <v>0</v>
      </c>
      <c r="AO875" s="183">
        <f>IF(B866="Лікар загальної практики - сімейний лікар",S875*Законод!$C$9/4*Законод!$H$16,IF(B866="Лікар-педіатр",S875*Законод!$C$9/4*Законод!$H$16,IF(B866="Лікар-терапевт",S875*Законод!$C$9/4*Законод!$H$16,0)))</f>
        <v>0</v>
      </c>
      <c r="AP875" s="183">
        <f>IF(B866="Лікар загальної практики - сімейний лікар",Z875*Законод!$C$9/4*Законод!$H$16,IF(B866="Лікар-педіатр",Z875*Законод!$C$9/4*Законод!$H$16,IF(B866="Лікар-терапевт",Z875*Законод!$C$9/4*Законод!$H$16,0)))</f>
        <v>0</v>
      </c>
      <c r="AQ875" s="183">
        <f>IF(B866="Лікар загальної практики - сімейний лікар",AG875*Законод!$C$9/4*Законод!$H$16,IF(B866="Лікар-педіатр",AG875*Законод!$C$9/4*Законод!$H$16,IF(B866="Лікар-терапевт",AG875*Законод!$C$9/4*Законод!$H$16,0)))</f>
        <v>0</v>
      </c>
      <c r="AR875" s="184">
        <f>SUM(AN875:AQ875)</f>
        <v>0</v>
      </c>
    </row>
    <row r="876" spans="1:44" s="52" customFormat="1" ht="31.9" hidden="1" customHeight="1" x14ac:dyDescent="0.25">
      <c r="A876" s="170"/>
      <c r="B876" s="763"/>
      <c r="C876" s="764"/>
      <c r="D876" s="765"/>
      <c r="E876" s="765"/>
      <c r="F876" s="211" t="str">
        <f>IF(B866="Лікар-педіатр",Законод!$I$17,IF(B866="Лікар загальної практики - сімейний лікар",Законод!$I$21,IF(B866="Лікар-терапевт",Законод!$I$25,"х")))</f>
        <v>х</v>
      </c>
      <c r="G876" s="776" t="s">
        <v>158</v>
      </c>
      <c r="H876" s="776"/>
      <c r="I876" s="776"/>
      <c r="J876" s="776"/>
      <c r="K876" s="776"/>
      <c r="L876" s="169">
        <f>IF($B$866="Лікар загальної практики - сімейний лікар",IF(L870&lt;Законод!$C$22,0,(IF(AND(L870&gt;=Законод!$I$22,L870&lt;=Законод!$I$23),L870-Законод!$H$23,IF('01_Доходи'!L870&gt;=Законод!$I$22,Законод!$I$24,0)))),IF($B$866="Лікар-педіатр",IF(L870&lt;Законод!$C$18,0,(IF(AND(L870&gt;=Законод!$I$18,L870&lt;=Законод!$I$19),L870-Законод!$H$19,IF('01_Доходи'!L870&gt;=Законод!$I$18,Законод!$H$20,0)))),IF($B$866="Лікар-терапевт",IF(L870&lt;Законод!$C$26,0,(IF(AND(L870&gt;=Законод!$I$26,L870&lt;=Законод!$I$27),L870-Законод!$H$27,IF('01_Доходи'!L870&gt;=Законод!$I$26,Законод!$H$28,0)))),0)))</f>
        <v>0</v>
      </c>
      <c r="M876" s="767"/>
      <c r="N876" s="776" t="s">
        <v>158</v>
      </c>
      <c r="O876" s="776"/>
      <c r="P876" s="776"/>
      <c r="Q876" s="776"/>
      <c r="R876" s="776"/>
      <c r="S876" s="169">
        <f>IF($B$866="Лікар загальної практики - сімейний лікар",IF(S870&lt;Законод!$C$22,0,(IF(AND(S870&gt;=Законод!$I$22,S870&lt;=Законод!$I$23),S870-Законод!$H$23,IF('01_Доходи'!S870&gt;=Законод!$I$22,Законод!$I$24,0)))),IF($B$866="Лікар-педіатр",IF(S870&lt;Законод!$C$18,0,(IF(AND(S870&gt;=Законод!$I$18,S870&lt;=Законод!$I$19),S870-Законод!$H$19,IF('01_Доходи'!S870&gt;=Законод!$I$18,Законод!$H$20,0)))),IF($B$866="Лікар-терапевт",IF(S870&lt;Законод!$C$26,0,(IF(AND(S870&gt;=Законод!$I$26,S870&lt;=Законод!$I$27),S870-Законод!$H$27,IF('01_Доходи'!S870&gt;=Законод!$I$26,Законод!$H$28,0)))),0)))</f>
        <v>0</v>
      </c>
      <c r="T876" s="767"/>
      <c r="U876" s="776" t="s">
        <v>158</v>
      </c>
      <c r="V876" s="776"/>
      <c r="W876" s="776"/>
      <c r="X876" s="776"/>
      <c r="Y876" s="776"/>
      <c r="Z876" s="169">
        <f>IF($B$866="Лікар загальної практики - сімейний лікар",IF(Z870&lt;Законод!$C$22,0,(IF(AND(Z870&gt;=Законод!$I$22,Z870&lt;=Законод!$I$23),Z870-Законод!$H$23,IF('01_Доходи'!Z870&gt;=Законод!$I$22,Законод!$I$24,0)))),IF($B$866="Лікар-педіатр",IF(Z870&lt;Законод!$C$18,0,(IF(AND(Z870&gt;=Законод!$I$18,Z870&lt;=Законод!$I$19),Z870-Законод!$H$19,IF('01_Доходи'!Z870&gt;=Законод!$I$18,Законод!$H$20,0)))),IF($B$866="Лікар-терапевт",IF(Z870&lt;Законод!$C$26,0,(IF(AND(Z870&gt;=Законод!$I$26,Z870&lt;=Законод!$I$27),Z870-Законод!$H$27,IF('01_Доходи'!Z870&gt;=Законод!$I$26,Законод!$H$28,0)))),0)))</f>
        <v>0</v>
      </c>
      <c r="AA876" s="767"/>
      <c r="AB876" s="776" t="s">
        <v>158</v>
      </c>
      <c r="AC876" s="776"/>
      <c r="AD876" s="776"/>
      <c r="AE876" s="776"/>
      <c r="AF876" s="776"/>
      <c r="AG876" s="169">
        <f>IF($B$866="Лікар загальної практики - сімейний лікар",IF(AG870&lt;Законод!$C$22,0,(IF(AND(AG870&gt;=Законод!$I$22,AG870&lt;=Законод!$I$23),AG870-Законод!$H$23,IF('01_Доходи'!AG870&gt;=Законод!$I$22,Законод!$I$24,0)))),IF($B$866="Лікар-педіатр",IF(AG870&lt;Законод!$C$18,0,(IF(AND(AG870&gt;=Законод!$I$18,AG870&lt;=Законод!$I$19),AG870-Законод!$H$19,IF('01_Доходи'!AG870&gt;=Законод!$I$18,Законод!$H$20,0)))),IF($B$866="Лікар-терапевт",IF(AG870&lt;Законод!$C$26,0,(IF(AND(AG870&gt;=Законод!$I$26,AG870&lt;=Законод!$I$27),AG870-Законод!$H$27,IF('01_Доходи'!AG870&gt;=Законод!$I$26,Законод!$H$28,0)))),0)))</f>
        <v>0</v>
      </c>
      <c r="AH876" s="767"/>
      <c r="AI876" s="174"/>
      <c r="AJ876" s="771"/>
      <c r="AK876" s="774"/>
      <c r="AL876" s="774"/>
      <c r="AM876" s="758"/>
      <c r="AN876" s="183">
        <f>IF(B866="Лікар загальної практики - сімейний лікар",L876*Законод!$C$9/4*Законод!$I$16,IF(B866="Лікар-педіатр",L876*Законод!$C$9/4*Законод!$I$16,IF(B866="Лікар-терапевт",L876*Законод!$C$9/4*Законод!$I$16,0)))</f>
        <v>0</v>
      </c>
      <c r="AO876" s="183">
        <f>IF(B866="Лікар загальної практики - сімейний лікар",S876*Законод!$C$9/4*Законод!$I$16,IF(B866="Лікар-педіатр",S876*Законод!$C$9/4*Законод!$I$16,IF(B866="Лікар-терапевт",S876*Законод!$C$9/4*Законод!$I$16,0)))</f>
        <v>0</v>
      </c>
      <c r="AP876" s="183">
        <f>IF(B866="Лікар загальної практики - сімейний лікар",Z876*Законод!$C$9/4*Законод!$I$16,IF(B866="Лікар-педіатр",Z876*Законод!$C$9/4*Законод!$I$16,IF(B866="Лікар-терапевт",Z876*Законод!$C$9/4*Законод!$I$16,0)))</f>
        <v>0</v>
      </c>
      <c r="AQ876" s="183">
        <f>IF(B866="Лікар загальної практики - сімейний лікар",AG876*Законод!$C$9/4*Законод!$I$16,IF(B866="Лікар-педіатр",AG876*Законод!$C$9/4*Законод!$I$16,IF(B866="Лікар-терапевт",AG876*Законод!$C$9/4*Законод!$I$16,0)))</f>
        <v>0</v>
      </c>
      <c r="AR876" s="184">
        <f>SUM(AN876:AQ876)</f>
        <v>0</v>
      </c>
    </row>
    <row r="877" spans="1:44" s="191" customFormat="1" ht="31.9" hidden="1" customHeight="1" thickBot="1" x14ac:dyDescent="0.3">
      <c r="A877" s="186"/>
      <c r="B877" s="763"/>
      <c r="C877" s="764"/>
      <c r="D877" s="765"/>
      <c r="E877" s="765"/>
      <c r="F877" s="212" t="str">
        <f>IF(B866="Лікар-педіатр",Законод!$J$17,IF(B866="Лікар загальної практики - сімейний лікар",Законод!$J$21,IF(B866="Лікар-терапевт",Законод!$J$25,"х")))</f>
        <v>х</v>
      </c>
      <c r="G877" s="777" t="s">
        <v>158</v>
      </c>
      <c r="H877" s="777"/>
      <c r="I877" s="777"/>
      <c r="J877" s="777"/>
      <c r="K877" s="777"/>
      <c r="L877" s="169">
        <f>IF($B$866="Лікар загальної практики - сімейний лікар",IF(L870&gt;=Законод!$J$22,'01_Доходи'!L870-('01_Доходи'!L871+'01_Доходи'!L872+'01_Доходи'!L873+'01_Доходи'!L874+'01_Доходи'!L875+'01_Доходи'!L876),0),IF($B$866="Лікар-педіатр",IF(L870&gt;=Законод!$J$18,'01_Доходи'!L870-('01_Доходи'!L871+'01_Доходи'!L872+'01_Доходи'!L873+'01_Доходи'!L874+'01_Доходи'!L875+'01_Доходи'!L876),0),IF($B$866="Лікар-терапевт",IF('01_Доходи'!L870&gt;=Законод!$J$26,L870-Законод!$I$27,0),0)))</f>
        <v>0</v>
      </c>
      <c r="M877" s="767"/>
      <c r="N877" s="777" t="s">
        <v>158</v>
      </c>
      <c r="O877" s="777"/>
      <c r="P877" s="777"/>
      <c r="Q877" s="777"/>
      <c r="R877" s="777"/>
      <c r="S877" s="169">
        <f>IF($B$866="Лікар загальної практики - сімейний лікар",IF(S870&gt;=Законод!$J$22,'01_Доходи'!S870-('01_Доходи'!S871+'01_Доходи'!S872+'01_Доходи'!S873+'01_Доходи'!S874+'01_Доходи'!S875+'01_Доходи'!S876),0),IF($B$866="Лікар-педіатр",IF(S870&gt;=Законод!$J$18,'01_Доходи'!S870-('01_Доходи'!S871+'01_Доходи'!S872+'01_Доходи'!S873+'01_Доходи'!S874+'01_Доходи'!S875+'01_Доходи'!S876),0),IF($B$866="Лікар-терапевт",IF('01_Доходи'!S870&gt;=Законод!$J$26,S870-Законод!$I$27,0),0)))</f>
        <v>0</v>
      </c>
      <c r="T877" s="767"/>
      <c r="U877" s="777" t="s">
        <v>158</v>
      </c>
      <c r="V877" s="777"/>
      <c r="W877" s="777"/>
      <c r="X877" s="777"/>
      <c r="Y877" s="777"/>
      <c r="Z877" s="169">
        <f>IF($B$866="Лікар загальної практики - сімейний лікар",IF(Z870&gt;=Законод!$J$22,'01_Доходи'!Z870-('01_Доходи'!Z871+'01_Доходи'!Z872+'01_Доходи'!Z873+'01_Доходи'!Z874+'01_Доходи'!Z875+'01_Доходи'!Z876),0),IF($B$866="Лікар-педіатр",IF(Z870&gt;=Законод!$J$18,'01_Доходи'!Z870-('01_Доходи'!Z871+'01_Доходи'!Z872+'01_Доходи'!Z873+'01_Доходи'!Z874+'01_Доходи'!Z875+'01_Доходи'!Z876),0),IF($B$866="Лікар-терапевт",IF('01_Доходи'!Z870&gt;=Законод!$J$26,Z870-Законод!$I$27,0),0)))</f>
        <v>0</v>
      </c>
      <c r="AA877" s="767"/>
      <c r="AB877" s="777" t="s">
        <v>158</v>
      </c>
      <c r="AC877" s="777"/>
      <c r="AD877" s="777"/>
      <c r="AE877" s="777"/>
      <c r="AF877" s="777"/>
      <c r="AG877" s="169">
        <f>IF($B$866="Лікар загальної практики - сімейний лікар",IF(AG870&gt;=Законод!$J$22,'01_Доходи'!AG870-('01_Доходи'!AG871+'01_Доходи'!AG872+'01_Доходи'!AG873+'01_Доходи'!AG874+'01_Доходи'!AG875+'01_Доходи'!AG876),0),IF($B$866="Лікар-педіатр",IF(AG870&gt;=Законод!$J$18,'01_Доходи'!AG870-('01_Доходи'!AG871+'01_Доходи'!AG872+'01_Доходи'!AG873+'01_Доходи'!AG874+'01_Доходи'!AG875+'01_Доходи'!AG876),0),IF($B$866="Лікар-терапевт",IF('01_Доходи'!AG870&gt;=Законод!$J$26,AG870-Законод!$I$27,0),0)))</f>
        <v>0</v>
      </c>
      <c r="AH877" s="767"/>
      <c r="AI877" s="188"/>
      <c r="AJ877" s="772"/>
      <c r="AK877" s="775"/>
      <c r="AL877" s="775"/>
      <c r="AM877" s="759"/>
      <c r="AN877" s="189">
        <f>IF(B866="Лікар загальної практики - сімейний лікар",L877*Законод!$C$9/4*Законод!$J$16,IF(B866="Лікар-педіатр",L877*Законод!$C$9/4*Законод!$J$16,IF(B866="Лікар-терапевт",L877*Законод!$C$9/4*Законод!$J$16,0)))</f>
        <v>0</v>
      </c>
      <c r="AO877" s="189">
        <f>IF(B866="Лікар загальної практики - сімейний лікар",S877*Законод!$C$9/4*Законод!$J$16,IF(B866="Лікар-педіатр",S877*Законод!$C$9/4*Законод!$J$16,IF(B866="Лікар-терапевт",S877*Законод!$C$9/4*Законод!$J$16,0)))</f>
        <v>0</v>
      </c>
      <c r="AP877" s="189">
        <f>IF(B866="Лікар загальної практики - сімейний лікар",S877*Законод!$C$9/4*Законод!$J$16,IF(B866="Лікар-педіатр",S877*Законод!$C$9/4*Законод!$J$16,IF(B866="Лікар-терапевт",S877*Законод!$C$9/4*Законод!$J$16,0)))</f>
        <v>0</v>
      </c>
      <c r="AQ877" s="189">
        <f>IF(B866="Лікар загальної практики - сімейний лікар",AG877*Законод!$C$9/4*Законод!$J$16,IF(B866="Лікар-педіатр",AG877*Законод!$C$9/4*Законод!$J$16,IF(B866="Лікар-терапевт",AG877*Законод!$C$9/4*Законод!$J$16,0)))</f>
        <v>0</v>
      </c>
      <c r="AR877" s="190">
        <f t="shared" ref="AR877" si="157">SUM(AN877:AQ877)</f>
        <v>0</v>
      </c>
    </row>
    <row r="878" spans="1:44" s="220" customFormat="1" ht="23.45" hidden="1" customHeight="1" thickBot="1" x14ac:dyDescent="0.3">
      <c r="A878" s="216"/>
      <c r="B878" s="217"/>
      <c r="C878" s="217"/>
      <c r="D878" s="217"/>
      <c r="E878" s="217"/>
      <c r="F878" s="218"/>
      <c r="G878" s="219"/>
      <c r="H878" s="219"/>
      <c r="L878" s="221"/>
      <c r="S878" s="221"/>
      <c r="Z878" s="221"/>
      <c r="AG878" s="221"/>
      <c r="AM878" s="222"/>
      <c r="AR878" s="223"/>
    </row>
    <row r="879" spans="1:44" s="164" customFormat="1" ht="24.6" hidden="1" customHeight="1" x14ac:dyDescent="0.3">
      <c r="A879" s="167">
        <f>A866+1</f>
        <v>66</v>
      </c>
      <c r="B879" s="763"/>
      <c r="C879" s="764"/>
      <c r="D879" s="765"/>
      <c r="E879" s="765"/>
      <c r="F879" s="207" t="s">
        <v>422</v>
      </c>
      <c r="G879" s="169">
        <f>IF($B$879="Лікар-педіатр",G882*L879,IF($B$879="Лікар-терапевт","х",IF($B$879="Лікар загальної практики - сімейний лікар",G882*L879,0)))</f>
        <v>0</v>
      </c>
      <c r="H879" s="169">
        <f>IF($B$879="Лікар-педіатр",H882*L879,IF($B$879="Лікар-терапевт","х",IF($B$879="Лікар загальної практики - сімейний лікар",H882*L879,0)))</f>
        <v>0</v>
      </c>
      <c r="I879" s="169">
        <f>IF($B$879="Лікар-педіатр","x",IF($B$879="Лікар-терапевт",I882*L879,IF($B$879="Лікар загальної практики - сімейний лікар",I882*L879,0)))</f>
        <v>0</v>
      </c>
      <c r="J879" s="169">
        <f>IF($B$879="Лікар-педіатр","x",IF($B$879="Лікар-терапевт",J882*L879,IF($B$879="Лікар загальної практики - сімейний лікар",J882*L879,0)))</f>
        <v>0</v>
      </c>
      <c r="K879" s="169">
        <f>IF($B$879="Лікар-педіатр","x",IF($B$879="Лікар-терапевт",K882*L879,IF($B$879="Лікар загальної практики - сімейний лікар",K882*L879,0)))</f>
        <v>0</v>
      </c>
      <c r="L879" s="542"/>
      <c r="M879" s="767"/>
      <c r="N879" s="169">
        <f>IF($B$879="Лікар-педіатр",N882*S879,IF($B$879="Лікар-терапевт","х",IF($B$879="Лікар загальної практики - сімейний лікар",N882*S879,0)))</f>
        <v>0</v>
      </c>
      <c r="O879" s="169">
        <f>IF($B$879="Лікар-педіатр",O882*S879,IF($B$879="Лікар-терапевт","х",IF($B$879="Лікар загальної практики - сімейний лікар",O882*S879,0)))</f>
        <v>0</v>
      </c>
      <c r="P879" s="169">
        <f>IF($B$879="Лікар-педіатр","x",IF($B$879="Лікар-терапевт",P882*S879,IF($B$879="Лікар загальної практики - сімейний лікар",P882*S879,0)))</f>
        <v>0</v>
      </c>
      <c r="Q879" s="169">
        <f>IF($B$879="Лікар-педіатр","x",IF($B$879="Лікар-терапевт",Q882*S879,IF($B$879="Лікар загальної практики - сімейний лікар",Q882*S879,0)))</f>
        <v>0</v>
      </c>
      <c r="R879" s="169">
        <f>IF($B$879="Лікар-педіатр","x",IF($B$879="Лікар-терапевт",R882*S879,IF($B$879="Лікар загальної практики - сімейний лікар",R882*S879,0)))</f>
        <v>0</v>
      </c>
      <c r="S879" s="542"/>
      <c r="T879" s="767"/>
      <c r="U879" s="169">
        <f>IF($B$879="Лікар-педіатр",U882*Z879,IF($B$879="Лікар-терапевт","х",IF($B$879="Лікар загальної практики - сімейний лікар",U882*Z879,0)))</f>
        <v>0</v>
      </c>
      <c r="V879" s="169">
        <f>IF($B$879="Лікар-педіатр",V882*Z879,IF($B$879="Лікар-терапевт","х",IF($B$879="Лікар загальної практики - сімейний лікар",V882*Z879,0)))</f>
        <v>0</v>
      </c>
      <c r="W879" s="169">
        <f>IF($B$879="Лікар-педіатр","x",IF($B$879="Лікар-терапевт",W882*Z879,IF($B$879="Лікар загальної практики - сімейний лікар",W882*Z879,0)))</f>
        <v>0</v>
      </c>
      <c r="X879" s="169">
        <f>IF($B$879="Лікар-педіатр","x",IF($B$879="Лікар-терапевт",X882*Z879,IF($B$879="Лікар загальної практики - сімейний лікар",X882*Z879,0)))</f>
        <v>0</v>
      </c>
      <c r="Y879" s="169">
        <f>IF($B$879="Лікар-педіатр","x",IF($B$879="Лікар-терапевт",Y882*Z879,IF($B$879="Лікар загальної практики - сімейний лікар",Y882*Z879,0)))</f>
        <v>0</v>
      </c>
      <c r="Z879" s="542"/>
      <c r="AA879" s="767"/>
      <c r="AB879" s="169">
        <f>IF($B$879="Лікар-педіатр",AB882*AG879,IF($B$879="Лікар-терапевт","х",IF($B$879="Лікар загальної практики - сімейний лікар",AB882*AG879,0)))</f>
        <v>0</v>
      </c>
      <c r="AC879" s="169">
        <f>IF($B$879="Лікар-педіатр",AC882*AG879,IF($B$879="Лікар-терапевт","х",IF($B$879="Лікар загальної практики - сімейний лікар",AC882*AG879,0)))</f>
        <v>0</v>
      </c>
      <c r="AD879" s="169">
        <f>IF($B$879="Лікар-педіатр","x",IF($B$879="Лікар-терапевт",AD882*AG879,IF($B$879="Лікар загальної практики - сімейний лікар",AD882*AG879,0)))</f>
        <v>0</v>
      </c>
      <c r="AE879" s="169">
        <f>IF($B$879="Лікар-педіатр","x",IF($B$879="Лікар-терапевт",AE882*AG879,IF($B$879="Лікар загальної практики - сімейний лікар",AE882*AG879,0)))</f>
        <v>0</v>
      </c>
      <c r="AF879" s="169">
        <f>IF($B$879="Лікар-педіатр","x",IF($B$879="Лікар-терапевт",AF882*AG879,IF($B$879="Лікар загальної практики - сімейний лікар",AF882*AG879,0)))</f>
        <v>0</v>
      </c>
      <c r="AG879" s="542"/>
      <c r="AH879" s="767"/>
      <c r="AI879" s="525">
        <f>A879</f>
        <v>66</v>
      </c>
      <c r="AJ879" s="770">
        <f>B879</f>
        <v>0</v>
      </c>
      <c r="AK879" s="773">
        <f>C879</f>
        <v>0</v>
      </c>
      <c r="AL879" s="773">
        <f>D879</f>
        <v>0</v>
      </c>
      <c r="AM879" s="760" t="s">
        <v>568</v>
      </c>
      <c r="AN879" s="778">
        <f>SUM(AN884:AN890)</f>
        <v>0</v>
      </c>
      <c r="AO879" s="778">
        <f>SUM(AO884:AO890)</f>
        <v>0</v>
      </c>
      <c r="AP879" s="778">
        <f>SUM(AP884:AP890)</f>
        <v>0</v>
      </c>
      <c r="AQ879" s="778">
        <f>SUM(AQ884:AQ890)</f>
        <v>0</v>
      </c>
      <c r="AR879" s="781">
        <f>SUM(AN879:AQ883)</f>
        <v>0</v>
      </c>
    </row>
    <row r="880" spans="1:44" s="52" customFormat="1" ht="28.15" hidden="1" customHeight="1" x14ac:dyDescent="0.25">
      <c r="A880" s="170"/>
      <c r="B880" s="763"/>
      <c r="C880" s="764"/>
      <c r="D880" s="765"/>
      <c r="E880" s="765"/>
      <c r="F880" s="207" t="s">
        <v>423</v>
      </c>
      <c r="G880" s="169">
        <f>IF($B$879="Лікар-педіатр",G882*L880,IF($B$879="Лікар-терапевт","х",IF($B$879="Лікар загальної практики - сімейний лікар",G882*L880,0)))</f>
        <v>0</v>
      </c>
      <c r="H880" s="169">
        <f>IF($B$879="Лікар-педіатр",H882*L880,IF($B$879="Лікар-терапевт","х",IF($B$879="Лікар загальної практики - сімейний лікар",H882*L880,0)))</f>
        <v>0</v>
      </c>
      <c r="I880" s="169">
        <f>IF($B$879="Лікар-педіатр","x",IF($B$879="Лікар-терапевт",I882*L880,IF($B$879="Лікар загальної практики - сімейний лікар",I882*L880,0)))</f>
        <v>0</v>
      </c>
      <c r="J880" s="169">
        <f>IF($B$879="Лікар-педіатр","x",IF($B$879="Лікар-терапевт",J882*L880,IF($B$879="Лікар загальної практики - сімейний лікар",J882*L880,0)))</f>
        <v>0</v>
      </c>
      <c r="K880" s="169">
        <f>IF($B$879="Лікар-педіатр","x",IF($B$879="Лікар-терапевт",K882*L880,IF($B$879="Лікар загальної практики - сімейний лікар",K882*L880,0)))</f>
        <v>0</v>
      </c>
      <c r="L880" s="542"/>
      <c r="M880" s="767"/>
      <c r="N880" s="169">
        <f>IF($B$879="Лікар-педіатр",N882*S880,IF($B$879="Лікар-терапевт","х",IF($B$879="Лікар загальної практики - сімейний лікар",N882*S880,0)))</f>
        <v>0</v>
      </c>
      <c r="O880" s="169">
        <f>IF($B$879="Лікар-педіатр",O882*S880,IF($B$879="Лікар-терапевт","х",IF($B$879="Лікар загальної практики - сімейний лікар",O882*S880,0)))</f>
        <v>0</v>
      </c>
      <c r="P880" s="169">
        <f>IF($B$879="Лікар-педіатр","x",IF($B$879="Лікар-терапевт",P882*S880,IF($B$879="Лікар загальної практики - сімейний лікар",P882*S880,0)))</f>
        <v>0</v>
      </c>
      <c r="Q880" s="169">
        <f>IF($B$879="Лікар-педіатр","x",IF($B$879="Лікар-терапевт",Q882*S880,IF($B$879="Лікар загальної практики - сімейний лікар",Q882*S880,0)))</f>
        <v>0</v>
      </c>
      <c r="R880" s="169">
        <f>IF($B$879="Лікар-педіатр","x",IF($B$879="Лікар-терапевт",R882*S880,IF($B$879="Лікар загальної практики - сімейний лікар",R882*S880,0)))</f>
        <v>0</v>
      </c>
      <c r="S880" s="542"/>
      <c r="T880" s="767"/>
      <c r="U880" s="169">
        <f>IF($B$879="Лікар-педіатр",U882*Z880,IF($B$879="Лікар-терапевт","х",IF($B$879="Лікар загальної практики - сімейний лікар",U882*Z880,0)))</f>
        <v>0</v>
      </c>
      <c r="V880" s="169">
        <f>IF($B$879="Лікар-педіатр",V882*Z880,IF($B$879="Лікар-терапевт","х",IF($B$879="Лікар загальної практики - сімейний лікар",V882*Z880,0)))</f>
        <v>0</v>
      </c>
      <c r="W880" s="169">
        <f>IF($B$879="Лікар-педіатр","x",IF($B$879="Лікар-терапевт",W882*Z880,IF($B$879="Лікар загальної практики - сімейний лікар",W882*Z880,0)))</f>
        <v>0</v>
      </c>
      <c r="X880" s="169">
        <f>IF($B$879="Лікар-педіатр","x",IF($B$879="Лікар-терапевт",X882*Z880,IF($B$879="Лікар загальної практики - сімейний лікар",X882*Z880,0)))</f>
        <v>0</v>
      </c>
      <c r="Y880" s="169">
        <f>IF($B$879="Лікар-педіатр","x",IF($B$879="Лікар-терапевт",Y882*Z880,IF($B$879="Лікар загальної практики - сімейний лікар",Y882*Z880,0)))</f>
        <v>0</v>
      </c>
      <c r="Z880" s="542"/>
      <c r="AA880" s="767"/>
      <c r="AB880" s="169">
        <f>IF($B$879="Лікар-педіатр",AB882*AG880,IF($B$879="Лікар-терапевт","х",IF($B$879="Лікар загальної практики - сімейний лікар",AB882*AG880,0)))</f>
        <v>0</v>
      </c>
      <c r="AC880" s="169">
        <f>IF($B$879="Лікар-педіатр",AC882*AG880,IF($B$879="Лікар-терапевт","х",IF($B$879="Лікар загальної практики - сімейний лікар",AC882*AG880,0)))</f>
        <v>0</v>
      </c>
      <c r="AD880" s="169">
        <f>IF($B$879="Лікар-педіатр","x",IF($B$879="Лікар-терапевт",AD882*AG880,IF($B$879="Лікар загальної практики - сімейний лікар",AD882*AG880,0)))</f>
        <v>0</v>
      </c>
      <c r="AE880" s="169">
        <f>IF($B$879="Лікар-педіатр","x",IF($B$879="Лікар-терапевт",AE882*AG880,IF($B$879="Лікар загальної практики - сімейний лікар",AE882*AG880,0)))</f>
        <v>0</v>
      </c>
      <c r="AF880" s="169">
        <f>IF($B$879="Лікар-педіатр","x",IF($B$879="Лікар-терапевт",AF882*AG880,IF($B$879="Лікар загальної практики - сімейний лікар",AF882*AG880,0)))</f>
        <v>0</v>
      </c>
      <c r="AG880" s="542"/>
      <c r="AH880" s="767"/>
      <c r="AI880" s="171"/>
      <c r="AJ880" s="771"/>
      <c r="AK880" s="774"/>
      <c r="AL880" s="774"/>
      <c r="AM880" s="761"/>
      <c r="AN880" s="779"/>
      <c r="AO880" s="779"/>
      <c r="AP880" s="779"/>
      <c r="AQ880" s="779"/>
      <c r="AR880" s="782"/>
    </row>
    <row r="881" spans="1:44" s="92" customFormat="1" ht="31.15" hidden="1" customHeight="1" x14ac:dyDescent="0.25">
      <c r="A881" s="213"/>
      <c r="B881" s="763"/>
      <c r="C881" s="764"/>
      <c r="D881" s="765"/>
      <c r="E881" s="765"/>
      <c r="F881" s="214" t="s">
        <v>424</v>
      </c>
      <c r="G881" s="172">
        <f>IF(B879="Лікар загальної практики - сімейний лікар"," ",IF(B879="Лікар-педіатр"," ",IF(B879="Лікар-терапевт","х",0)))</f>
        <v>0</v>
      </c>
      <c r="H881" s="172">
        <f>IF(B879="Лікар загальної практики - сімейний лікар"," ",IF(B879="Лікар-педіатр"," ",IF(B879="Лікар-терапевт","х",0)))</f>
        <v>0</v>
      </c>
      <c r="I881" s="172">
        <f>IF(B879="Лікар загальної практики - сімейний лікар"," ",IF(B879="Лікар-педіатр","х",IF(B879="Лікар-терапевт"," ",0)))</f>
        <v>0</v>
      </c>
      <c r="J881" s="172">
        <f>IF(B879="Лікар загальної практики - сімейний лікар"," ",IF(B879="Лікар-педіатр","х",IF(B879="Лікар-терапевт"," ",0)))</f>
        <v>0</v>
      </c>
      <c r="K881" s="172">
        <f>IF(B879="Лікар загальної практики - сімейний лікар"," ",IF(B879="Лікар-педіатр","х",IF(B879="Лікар-терапевт"," ",0)))</f>
        <v>0</v>
      </c>
      <c r="L881" s="173">
        <f>SUM(G881:K881)</f>
        <v>0</v>
      </c>
      <c r="M881" s="767"/>
      <c r="N881" s="172">
        <f>IF(B879="Лікар загальної практики - сімейний лікар"," ",IF(B879="Лікар-педіатр"," ",IF(B879="Лікар-терапевт","х",0)))</f>
        <v>0</v>
      </c>
      <c r="O881" s="172">
        <f>IF(B879="Лікар загальної практики - сімейний лікар"," ",IF(B879="Лікар-педіатр"," ",IF(B879="Лікар-терапевт","х",0)))</f>
        <v>0</v>
      </c>
      <c r="P881" s="172">
        <f>IF(B879="Лікар загальної практики - сімейний лікар"," ",IF(B879="Лікар-педіатр","х",IF(B879="Лікар-терапевт"," ",0)))</f>
        <v>0</v>
      </c>
      <c r="Q881" s="172">
        <f>IF(B879="Лікар загальної практики - сімейний лікар"," ",IF(B879="Лікар-педіатр","х",IF(B879="Лікар-терапевт"," ",0)))</f>
        <v>0</v>
      </c>
      <c r="R881" s="172">
        <f>IF(B879="Лікар загальної практики - сімейний лікар"," ",IF(B879="Лікар-педіатр","х",IF(B879="Лікар-терапевт"," ",0)))</f>
        <v>0</v>
      </c>
      <c r="S881" s="173">
        <f>SUM(N881:R881)</f>
        <v>0</v>
      </c>
      <c r="T881" s="767"/>
      <c r="U881" s="172">
        <f>IF(B879="Лікар загальної практики - сімейний лікар"," ",IF(B879="Лікар-педіатр"," ",IF(B879="Лікар-терапевт","х",0)))</f>
        <v>0</v>
      </c>
      <c r="V881" s="172">
        <f>IF(B879="Лікар загальної практики - сімейний лікар"," ",IF(B879="Лікар-педіатр"," ",IF(B879="Лікар-терапевт","х",0)))</f>
        <v>0</v>
      </c>
      <c r="W881" s="172">
        <f>IF(B879="Лікар загальної практики - сімейний лікар"," ",IF(B879="Лікар-педіатр","х",IF(B879="Лікар-терапевт"," ",0)))</f>
        <v>0</v>
      </c>
      <c r="X881" s="172">
        <f>IF(B879="Лікар загальної практики - сімейний лікар"," ",IF(B879="Лікар-педіатр","х",IF(B879="Лікар-терапевт"," ",0)))</f>
        <v>0</v>
      </c>
      <c r="Y881" s="172">
        <f>IF(B879="Лікар загальної практики - сімейний лікар"," ",IF(B879="Лікар-педіатр","х",IF(B879="Лікар-терапевт"," ",0)))</f>
        <v>0</v>
      </c>
      <c r="Z881" s="173">
        <f>SUM(U881:Y881)</f>
        <v>0</v>
      </c>
      <c r="AA881" s="767"/>
      <c r="AB881" s="172">
        <f>IF(B879="Лікар загальної практики - сімейний лікар"," ",IF(B879="Лікар-педіатр"," ",IF(B879="Лікар-терапевт","х",0)))</f>
        <v>0</v>
      </c>
      <c r="AC881" s="172">
        <f>IF(B879="Лікар загальної практики - сімейний лікар"," ",IF(B879="Лікар-педіатр"," ",IF(B879="Лікар-терапевт","х",0)))</f>
        <v>0</v>
      </c>
      <c r="AD881" s="172">
        <f>IF(B879="Лікар загальної практики - сімейний лікар"," ",IF(B879="Лікар-педіатр","х",IF(B879="Лікар-терапевт"," ",0)))</f>
        <v>0</v>
      </c>
      <c r="AE881" s="172">
        <f>IF(B879="Лікар загальної практики - сімейний лікар"," ",IF(B879="Лікар-педіатр","х",IF(B879="Лікар-терапевт"," ",0)))</f>
        <v>0</v>
      </c>
      <c r="AF881" s="172">
        <f>IF(B879="Лікар загальної практики - сімейний лікар"," ",IF(B879="Лікар-педіатр","х",IF(B879="Лікар-терапевт"," ",0)))</f>
        <v>0</v>
      </c>
      <c r="AG881" s="173">
        <f>SUM(AB881:AF881)</f>
        <v>0</v>
      </c>
      <c r="AH881" s="767"/>
      <c r="AI881" s="215"/>
      <c r="AJ881" s="771"/>
      <c r="AK881" s="774"/>
      <c r="AL881" s="774"/>
      <c r="AM881" s="761"/>
      <c r="AN881" s="779"/>
      <c r="AO881" s="779"/>
      <c r="AP881" s="779"/>
      <c r="AQ881" s="779"/>
      <c r="AR881" s="782"/>
    </row>
    <row r="882" spans="1:44" s="52" customFormat="1" ht="31.9" hidden="1" customHeight="1" thickBot="1" x14ac:dyDescent="0.3">
      <c r="A882" s="170"/>
      <c r="B882" s="763"/>
      <c r="C882" s="764"/>
      <c r="D882" s="765"/>
      <c r="E882" s="765"/>
      <c r="F882" s="209" t="s">
        <v>161</v>
      </c>
      <c r="G882" s="176">
        <f>IF($B$879="Лікар-педіатр",G881/L881,IF($B$879="Лікар-терапевт","х",IF($B$879="Лікар загальної практики - сімейний лікар",G881/L881,0)))</f>
        <v>0</v>
      </c>
      <c r="H882" s="176">
        <f>IF($B$879="Лікар-педіатр",H881/L881,IF($B$879="Лікар-терапевт","х",IF($B$879="Лікар загальної практики - сімейний лікар",H881/L881,0)))</f>
        <v>0</v>
      </c>
      <c r="I882" s="176">
        <f>IF($B$879="Лікар-педіатр","x",IF($B$879="Лікар-терапевт",I881/L881,IF($B$879="Лікар загальної практики - сімейний лікар",I881/L881,0)))</f>
        <v>0</v>
      </c>
      <c r="J882" s="176">
        <f>IF($B$879="Лікар-педіатр","x",IF($B$879="Лікар-терапевт",J881/L881,IF($B$879="Лікар загальної практики - сімейний лікар",J881/L881,0)))</f>
        <v>0</v>
      </c>
      <c r="K882" s="176">
        <f>IF($B$879="Лікар-педіатр","x",IF($B$879="Лікар-терапевт",K881/L881,IF($B$879="Лікар загальної практики - сімейний лікар",K881/L881,0)))</f>
        <v>0</v>
      </c>
      <c r="L882" s="176">
        <f>SUM(G882:K882)</f>
        <v>0</v>
      </c>
      <c r="M882" s="767"/>
      <c r="N882" s="176">
        <f>IF($B$879="Лікар-педіатр",N881/S881,IF($B$879="Лікар-терапевт","х",IF($B$879="Лікар загальної практики - сімейний лікар",N881/S881,0)))</f>
        <v>0</v>
      </c>
      <c r="O882" s="176">
        <f>IF($B$879="Лікар-педіатр",O881/S881,IF($B$879="Лікар-терапевт","х",IF($B$879="Лікар загальної практики - сімейний лікар",O881/S881,0)))</f>
        <v>0</v>
      </c>
      <c r="P882" s="176">
        <f>IF($B$879="Лікар-педіатр","x",IF($B$879="Лікар-терапевт",P881/S881,IF($B$879="Лікар загальної практики - сімейний лікар",P881/S881,0)))</f>
        <v>0</v>
      </c>
      <c r="Q882" s="176">
        <f>IF($B$879="Лікар-педіатр","x",IF($B$879="Лікар-терапевт",Q881/S881,IF($B$879="Лікар загальної практики - сімейний лікар",Q881/S881,0)))</f>
        <v>0</v>
      </c>
      <c r="R882" s="176">
        <f>IF($B$879="Лікар-педіатр","x",IF($B$879="Лікар-терапевт",R881/S881,IF($B$879="Лікар загальної практики - сімейний лікар",R881/S881,0)))</f>
        <v>0</v>
      </c>
      <c r="S882" s="176">
        <f>SUM(N882:R882)</f>
        <v>0</v>
      </c>
      <c r="T882" s="767"/>
      <c r="U882" s="176">
        <f>IF($B$879="Лікар-педіатр",U881/Z881,IF($B$879="Лікар-терапевт","х",IF($B$879="Лікар загальної практики - сімейний лікар",U881/Z881,0)))</f>
        <v>0</v>
      </c>
      <c r="V882" s="176">
        <f>IF($B$879="Лікар-педіатр",V881/Z881,IF($B$879="Лікар-терапевт","х",IF($B$879="Лікар загальної практики - сімейний лікар",V881/Z881,0)))</f>
        <v>0</v>
      </c>
      <c r="W882" s="176">
        <f>IF($B$879="Лікар-педіатр","x",IF($B$879="Лікар-терапевт",W881/Z881,IF($B$879="Лікар загальної практики - сімейний лікар",W881/Z881,0)))</f>
        <v>0</v>
      </c>
      <c r="X882" s="176">
        <f>IF($B$879="Лікар-педіатр","x",IF($B$879="Лікар-терапевт",X881/Z881,IF($B$879="Лікар загальної практики - сімейний лікар",X881/Z881,0)))</f>
        <v>0</v>
      </c>
      <c r="Y882" s="176">
        <f>IF($B$879="Лікар-педіатр","x",IF($B$879="Лікар-терапевт",Y881/Z881,IF($B$879="Лікар загальної практики - сімейний лікар",Y881/Z881,0)))</f>
        <v>0</v>
      </c>
      <c r="Z882" s="176">
        <f>SUM(U882:Y882)</f>
        <v>0</v>
      </c>
      <c r="AA882" s="767"/>
      <c r="AB882" s="176">
        <f>IF($B$879="Лікар-педіатр",AB881/AG881,IF($B$879="Лікар-терапевт","х",IF($B$879="Лікар загальної практики - сімейний лікар",AB881/AG881,0)))</f>
        <v>0</v>
      </c>
      <c r="AC882" s="176">
        <f>IF($B$879="Лікар-педіатр",AC881/AG881,IF($B$879="Лікар-терапевт","х",IF($B$879="Лікар загальної практики - сімейний лікар",AC881/AG881,0)))</f>
        <v>0</v>
      </c>
      <c r="AD882" s="176">
        <f>IF($B$879="Лікар-педіатр","x",IF($B$879="Лікар-терапевт",AD881/AG881,IF($B$879="Лікар загальної практики - сімейний лікар",AD881/AG881,0)))</f>
        <v>0</v>
      </c>
      <c r="AE882" s="176">
        <f>IF($B$879="Лікар-педіатр","x",IF($B$879="Лікар-терапевт",AE881/AG881,IF($B$879="Лікар загальної практики - сімейний лікар",AE881/AG881,0)))</f>
        <v>0</v>
      </c>
      <c r="AF882" s="176">
        <f>IF($B$879="Лікар-педіатр","x",IF($B$879="Лікар-терапевт",AF881/AG881,IF($B$879="Лікар загальної практики - сімейний лікар",AF881/AG881,0)))</f>
        <v>0</v>
      </c>
      <c r="AG882" s="176">
        <f>SUM(AB882:AF882)</f>
        <v>0</v>
      </c>
      <c r="AH882" s="767"/>
      <c r="AI882" s="174"/>
      <c r="AJ882" s="771"/>
      <c r="AK882" s="774"/>
      <c r="AL882" s="774"/>
      <c r="AM882" s="761"/>
      <c r="AN882" s="779"/>
      <c r="AO882" s="779"/>
      <c r="AP882" s="779"/>
      <c r="AQ882" s="779"/>
      <c r="AR882" s="782"/>
    </row>
    <row r="883" spans="1:44" s="52" customFormat="1" ht="45" hidden="1" customHeight="1" thickBot="1" x14ac:dyDescent="0.3">
      <c r="A883" s="170"/>
      <c r="B883" s="763"/>
      <c r="C883" s="764"/>
      <c r="D883" s="765"/>
      <c r="E883" s="766"/>
      <c r="F883" s="177" t="s">
        <v>425</v>
      </c>
      <c r="G883" s="178">
        <f>IF($B$879="Лікар загальної практики - сімейний лікар",AVERAGE(G879:G881),IF($B$879="Лікар-педіатр",AVERAGE(G879:G881),IF($B$879="Лікар-терапевт","х",0)))</f>
        <v>0</v>
      </c>
      <c r="H883" s="178">
        <f>IF($B$879="Лікар загальної практики - сімейний лікар",AVERAGE(H879:H881),IF($B$879="Лікар-педіатр",AVERAGE(H879:H881),IF($B$879="Лікар-терапевт","х",0)))</f>
        <v>0</v>
      </c>
      <c r="I883" s="178">
        <f>IF($B$879="Лікар загальної практики - сімейний лікар",AVERAGE(I879:I881),IF($B$879="Лікар-педіатр","x",IF($B$879="Лікар-терапевт",AVERAGE(I879:I881),0)))</f>
        <v>0</v>
      </c>
      <c r="J883" s="178">
        <f>IF($B$879="Лікар загальної практики - сімейний лікар",AVERAGE(J879:J881),IF($B$879="Лікар-педіатр","x",IF($B$879="Лікар-терапевт",AVERAGE(J879:J881),0)))</f>
        <v>0</v>
      </c>
      <c r="K883" s="178">
        <f>IF($B$879="Лікар загальної практики - сімейний лікар",AVERAGE(K879:K881),IF($B$879="Лікар-педіатр","x",IF($B$879="Лікар-терапевт",AVERAGE(K879:K881),0)))</f>
        <v>0</v>
      </c>
      <c r="L883" s="179">
        <f>SUM(G883:K883)</f>
        <v>0</v>
      </c>
      <c r="M883" s="768"/>
      <c r="N883" s="178">
        <f>IF($B$879="Лікар загальної практики - сімейний лікар",AVERAGE(N879:N881),IF($B$879="Лікар-педіатр",AVERAGE(N879:N881),IF($B$879="Лікар-терапевт","х",0)))</f>
        <v>0</v>
      </c>
      <c r="O883" s="178">
        <f>IF($B$879="Лікар загальної практики - сімейний лікар",AVERAGE(O879:O881),IF($B$879="Лікар-педіатр",AVERAGE(O879:O881),IF($B$879="Лікар-терапевт","х",0)))</f>
        <v>0</v>
      </c>
      <c r="P883" s="178">
        <f>IF($B$879="Лікар загальної практики - сімейний лікар",AVERAGE(P879:P881),IF($B$879="Лікар-педіатр","x",IF($B$879="Лікар-терапевт",AVERAGE(P879:P881),0)))</f>
        <v>0</v>
      </c>
      <c r="Q883" s="178">
        <f>IF($B$879="Лікар загальної практики - сімейний лікар",AVERAGE(Q879:Q881),IF($B$879="Лікар-педіатр","x",IF($B$879="Лікар-терапевт",AVERAGE(Q879:Q881),0)))</f>
        <v>0</v>
      </c>
      <c r="R883" s="178">
        <f>IF($B$879="Лікар загальної практики - сімейний лікар",AVERAGE(R879:R881),IF($B$879="Лікар-педіатр","x",IF($B$879="Лікар-терапевт",AVERAGE(R879:R881),0)))</f>
        <v>0</v>
      </c>
      <c r="S883" s="179">
        <f>SUM(N883:R883)</f>
        <v>0</v>
      </c>
      <c r="T883" s="768"/>
      <c r="U883" s="178">
        <f>IF($B$879="Лікар загальної практики - сімейний лікар",AVERAGE(U879:U881),IF($B$879="Лікар-педіатр",AVERAGE(U879:U881),IF($B$879="Лікар-терапевт","х",0)))</f>
        <v>0</v>
      </c>
      <c r="V883" s="178">
        <f>IF($B$879="Лікар загальної практики - сімейний лікар",AVERAGE(V879:V881),IF($B$879="Лікар-педіатр",AVERAGE(V879:V881),IF($B$879="Лікар-терапевт","х",0)))</f>
        <v>0</v>
      </c>
      <c r="W883" s="178">
        <f>IF($B$879="Лікар загальної практики - сімейний лікар",AVERAGE(W879:W881),IF($B$879="Лікар-педіатр","x",IF($B$879="Лікар-терапевт",AVERAGE(W879:W881),0)))</f>
        <v>0</v>
      </c>
      <c r="X883" s="178">
        <f>IF($B$879="Лікар загальної практики - сімейний лікар",AVERAGE(X879:X881),IF($B$879="Лікар-педіатр","x",IF($B$879="Лікар-терапевт",AVERAGE(X879:X881),0)))</f>
        <v>0</v>
      </c>
      <c r="Y883" s="178">
        <f>IF($B$879="Лікар загальної практики - сімейний лікар",AVERAGE(Y879:Y881),IF($B$879="Лікар-педіатр","x",IF($B$879="Лікар-терапевт",AVERAGE(Y879:Y881),0)))</f>
        <v>0</v>
      </c>
      <c r="Z883" s="179">
        <f>SUM(U883:Y883)</f>
        <v>0</v>
      </c>
      <c r="AA883" s="768"/>
      <c r="AB883" s="178">
        <f>IF($B$879="Лікар загальної практики - сімейний лікар",AVERAGE(AB879:AB881),IF($B$879="Лікар-педіатр",AVERAGE(AB879:AB881),IF($B$879="Лікар-терапевт","х",0)))</f>
        <v>0</v>
      </c>
      <c r="AC883" s="178">
        <f>IF($B$879="Лікар загальної практики - сімейний лікар",AVERAGE(AC879:AC881),IF($B$879="Лікар-педіатр",AVERAGE(AC879:AC881),IF($B$879="Лікар-терапевт","х",0)))</f>
        <v>0</v>
      </c>
      <c r="AD883" s="178">
        <f>IF($B$879="Лікар загальної практики - сімейний лікар",AVERAGE(AD879:AD881),IF($B$879="Лікар-педіатр","x",IF($B$879="Лікар-терапевт",AVERAGE(AD879:AD881),0)))</f>
        <v>0</v>
      </c>
      <c r="AE883" s="178">
        <f>IF($B$879="Лікар загальної практики - сімейний лікар",AVERAGE(AE879:AE881),IF($B$879="Лікар-педіатр","x",IF($B$879="Лікар-терапевт",AVERAGE(AE879:AE881),0)))</f>
        <v>0</v>
      </c>
      <c r="AF883" s="178">
        <f>IF($B$879="Лікар загальної практики - сімейний лікар",AVERAGE(AF879:AF881),IF($B$879="Лікар-педіатр","x",IF($B$879="Лікар-терапевт",AVERAGE(AF879:AF881),0)))</f>
        <v>0</v>
      </c>
      <c r="AG883" s="179">
        <f>SUM(AB883:AF883)</f>
        <v>0</v>
      </c>
      <c r="AH883" s="769"/>
      <c r="AI883" s="174"/>
      <c r="AJ883" s="771"/>
      <c r="AK883" s="774"/>
      <c r="AL883" s="774"/>
      <c r="AM883" s="762"/>
      <c r="AN883" s="780"/>
      <c r="AO883" s="780"/>
      <c r="AP883" s="780"/>
      <c r="AQ883" s="780"/>
      <c r="AR883" s="783"/>
    </row>
    <row r="884" spans="1:44" s="52" customFormat="1" ht="40.5" hidden="1" x14ac:dyDescent="0.25">
      <c r="A884" s="170"/>
      <c r="B884" s="763"/>
      <c r="C884" s="764"/>
      <c r="D884" s="765"/>
      <c r="E884" s="765"/>
      <c r="F884" s="210" t="str">
        <f>IF(B879="Лікар-педіатр",Законод!$C$17,IF(B879="Лікар загальної практики - сімейний лікар",Законод!$C$21,IF(B879="Лікар-терапевт",Законод!$C$25,"х")))</f>
        <v>х</v>
      </c>
      <c r="G884" s="181">
        <f>IF($B$879="Лікар загальної практики - сімейний лікар",IF(L883&lt;=Законод!$C$22,G883,Законод!$C$22*'01_Доходи'!G882),IF($B$879="Лікар-педіатр",IF(L883&lt;=Законод!$C$18,G883,Законод!$C$18*'01_Доходи'!G882),IF($B$879="Лікар-терапевт","x",0)))</f>
        <v>0</v>
      </c>
      <c r="H884" s="181">
        <f>IF($B$879="Лікар загальної практики - сімейний лікар",IF(L883&lt;=Законод!$C$22,H883,Законод!$C$22*'01_Доходи'!H882),IF($B$879="Лікар-педіатр",IF(L883&lt;=Законод!$C$18,H883,Законод!$C$18*'01_Доходи'!H882),IF($B$879="Лікар-терапевт","x",0)))</f>
        <v>0</v>
      </c>
      <c r="I884" s="181">
        <f>IF($B$879="Лікар загальної практики - сімейний лікар",IF(L883&lt;=Законод!$C$22,I883,Законод!$C$22*'01_Доходи'!I882),IF($B$879="Лікар-педіатр","x",IF($B$879="Лікар-терапевт",IF(L883&lt;=Законод!$C$26,I883,Законод!$C$26*'01_Доходи'!I882),0)))</f>
        <v>0</v>
      </c>
      <c r="J884" s="181">
        <f>IF($B$879="Лікар загальної практики - сімейний лікар",IF(L883&lt;=Законод!$C$22,J883,Законод!$C$22*'01_Доходи'!J882),IF($B$879="Лікар-педіатр","x",IF($B$879="Лікар-терапевт",IF(L883&lt;=Законод!$C$26,J883,Законод!$C$26*'01_Доходи'!J882),0)))</f>
        <v>0</v>
      </c>
      <c r="K884" s="181">
        <f>IF($B$879="Лікар загальної практики - сімейний лікар",IF(L883&lt;=Законод!$C$22,K883,Законод!$C$22*'01_Доходи'!K882),IF($B$879="Лікар-педіатр","x",IF($B$879="Лікар-терапевт",IF(L883&lt;=Законод!$C$26,K883,Законод!$C$26*'01_Доходи'!K882),0)))</f>
        <v>0</v>
      </c>
      <c r="L884" s="182">
        <f>SUM(G884:K884)</f>
        <v>0</v>
      </c>
      <c r="M884" s="767"/>
      <c r="N884" s="181">
        <f>IF($B$879="Лікар загальної практики - сімейний лікар",IF(S883&lt;=Законод!$C$22,N883,Законод!$C$22*'01_Доходи'!N882),IF($B$879="Лікар-педіатр",IF(S883&lt;=Законод!$C$18,N883,Законод!$C$18*'01_Доходи'!N882),IF($B$879="Лікар-терапевт","x",0)))</f>
        <v>0</v>
      </c>
      <c r="O884" s="181">
        <f>IF($B$879="Лікар загальної практики - сімейний лікар",IF(S883&lt;=Законод!$C$22,O883,Законод!$C$22*'01_Доходи'!O882),IF($B$879="Лікар-педіатр",IF(S883&lt;=Законод!$C$18,O883,Законод!$C$18*'01_Доходи'!O882),IF($B$879="Лікар-терапевт","x",0)))</f>
        <v>0</v>
      </c>
      <c r="P884" s="181">
        <f>IF($B$879="Лікар загальної практики - сімейний лікар",IF(S883&lt;=Законод!$C$22,P883,Законод!$C$22*'01_Доходи'!P882),IF($B$879="Лікар-педіатр","x",IF($B$879="Лікар-терапевт",IF(S883&lt;=Законод!$C$26,P883,Законод!$C$26*'01_Доходи'!P882),0)))</f>
        <v>0</v>
      </c>
      <c r="Q884" s="181">
        <f>IF($B$879="Лікар загальної практики - сімейний лікар",IF(S883&lt;=Законод!$C$22,Q883,Законод!$C$22*'01_Доходи'!Q882),IF($B$879="Лікар-педіатр","x",IF($B$879="Лікар-терапевт",IF(S883&lt;=Законод!$C$26,Q883,Законод!$C$26*'01_Доходи'!Q882),0)))</f>
        <v>0</v>
      </c>
      <c r="R884" s="181">
        <f>IF($B$879="Лікар загальної практики - сімейний лікар",IF(S883&lt;=Законод!$C$22,R883,Законод!$C$22*'01_Доходи'!R882),IF($B$879="Лікар-педіатр","x",IF($B$879="Лікар-терапевт",IF(S883&lt;=Законод!$C$26,R883,Законод!$C$26*'01_Доходи'!R882),0)))</f>
        <v>0</v>
      </c>
      <c r="S884" s="182">
        <f>SUM(N884:R884)</f>
        <v>0</v>
      </c>
      <c r="T884" s="767"/>
      <c r="U884" s="181">
        <f>IF($B$879="Лікар загальної практики - сімейний лікар",IF(Z883&lt;=Законод!$C$22,U883,Законод!$C$22*'01_Доходи'!U882),IF($B$879="Лікар-педіатр",IF(Z883&lt;=Законод!$C$18,U883,Законод!$C$18*'01_Доходи'!U882),IF($B$879="Лікар-терапевт","x",0)))</f>
        <v>0</v>
      </c>
      <c r="V884" s="181">
        <f>IF($B$879="Лікар загальної практики - сімейний лікар",IF(Z883&lt;=Законод!$C$22,V883,Законод!$C$22*'01_Доходи'!V882),IF($B$879="Лікар-педіатр",IF(Z883&lt;=Законод!$C$18,V883,Законод!$C$18*'01_Доходи'!V882),IF($B$879="Лікар-терапевт","x",0)))</f>
        <v>0</v>
      </c>
      <c r="W884" s="181">
        <f>IF($B$879="Лікар загальної практики - сімейний лікар",IF(Z883&lt;=Законод!$C$22,W883,Законод!$C$22*'01_Доходи'!W882),IF($B$879="Лікар-педіатр","x",IF($B$879="Лікар-терапевт",IF(Z883&lt;=Законод!$C$26,W883,Законод!$C$26*'01_Доходи'!W882),0)))</f>
        <v>0</v>
      </c>
      <c r="X884" s="181">
        <f>IF($B$879="Лікар загальної практики - сімейний лікар",IF(Z883&lt;=Законод!$C$22,X883,Законод!$C$22*'01_Доходи'!X882),IF($B$879="Лікар-педіатр","x",IF($B$879="Лікар-терапевт",IF(Z883&lt;=Законод!$C$26,X883,Законод!$C$26*'01_Доходи'!X882),0)))</f>
        <v>0</v>
      </c>
      <c r="Y884" s="181">
        <f>IF($B$879="Лікар загальної практики - сімейний лікар",IF(Z883&lt;=Законод!$C$22,Y883,Законод!$C$22*'01_Доходи'!Y882),IF($B$879="Лікар-педіатр","x",IF($B$879="Лікар-терапевт",IF(Z883&lt;=Законод!$C$26,Y883,Законод!$C$26*'01_Доходи'!Y882),0)))</f>
        <v>0</v>
      </c>
      <c r="Z884" s="182">
        <f>SUM(U884:Y884)</f>
        <v>0</v>
      </c>
      <c r="AA884" s="767"/>
      <c r="AB884" s="181">
        <f>IF($B$879="Лікар загальної практики - сімейний лікар",IF(AG883&lt;=Законод!$C$22,AB883,Законод!$C$22*'01_Доходи'!AB882),IF($B$879="Лікар-педіатр",IF(AG883&lt;=Законод!$C$18,AB883,Законод!$C$18*'01_Доходи'!AB882),IF($B$879="Лікар-терапевт","x",0)))</f>
        <v>0</v>
      </c>
      <c r="AC884" s="181">
        <f>IF($B$879="Лікар загальної практики - сімейний лікар",IF(AG883&lt;=Законод!$C$22,AC883,Законод!$C$22*'01_Доходи'!AC882),IF($B$879="Лікар-педіатр",IF(AG883&lt;=Законод!$C$18,AC883,Законод!$C$18*'01_Доходи'!AC882),IF($B$879="Лікар-терапевт","x",0)))</f>
        <v>0</v>
      </c>
      <c r="AD884" s="181">
        <f>IF($B$879="Лікар загальної практики - сімейний лікар",IF(AG883&lt;=Законод!$C$22,AD883,Законод!$C$22*'01_Доходи'!AD882),IF($B$879="Лікар-педіатр","x",IF($B$879="Лікар-терапевт",IF(AG883&lt;=Законод!$C$26,AD883,Законод!$C$26*'01_Доходи'!AD882),0)))</f>
        <v>0</v>
      </c>
      <c r="AE884" s="181">
        <f>IF($B$879="Лікар загальної практики - сімейний лікар",IF(AG883&lt;=Законод!$C$22,AE883,Законод!$C$22*'01_Доходи'!AE882),IF($B$879="Лікар-педіатр","x",IF($B$879="Лікар-терапевт",IF(AG883&lt;=Законод!$C$26,AE883,Законод!$C$26*'01_Доходи'!AE882),0)))</f>
        <v>0</v>
      </c>
      <c r="AF884" s="181">
        <f>IF($B$879="Лікар загальної практики - сімейний лікар",IF(AG883&lt;=Законод!$C$22,AF883,Законод!$C$22*'01_Доходи'!AF882),IF($B$879="Лікар-педіатр","x",IF($B$879="Лікар-терапевт",IF(AG883&lt;=Законод!$C$26,AF883,Законод!$C$26*'01_Доходи'!AF882),0)))</f>
        <v>0</v>
      </c>
      <c r="AG884" s="182">
        <f>SUM(AB884:AF884)</f>
        <v>0</v>
      </c>
      <c r="AH884" s="767"/>
      <c r="AI884" s="174"/>
      <c r="AJ884" s="771"/>
      <c r="AK884" s="774"/>
      <c r="AL884" s="774"/>
      <c r="AM884" s="318" t="s">
        <v>186</v>
      </c>
      <c r="AN884" s="183">
        <f>IF(B879="Лікар загальної практики - сімейний лікар",G884*Законод!$C$11+'01_Доходи'!H884*Законод!$D$11+'01_Доходи'!I884*Законод!$E$11+'01_Доходи'!J884*Законод!$F$11+'01_Доходи'!K884*Законод!$G$11,IF(B879="Лікар-педіатр",G884*Законод!$C$11+'01_Доходи'!H884*Законод!$D$11,IF(B879="Лікар-терапевт",'01_Доходи'!I884*Законод!$E$11+'01_Доходи'!J884*Законод!$F$11+'01_Доходи'!K884*Законод!$G$11,0)))</f>
        <v>0</v>
      </c>
      <c r="AO884" s="183">
        <f>IF(B879="Лікар загальної практики - сімейний лікар",N884*Законод!$C$11+'01_Доходи'!O884*Законод!$D$11+'01_Доходи'!P884*Законод!$E$11+'01_Доходи'!Q884*Законод!$F$11+'01_Доходи'!R884*Законод!$G$11,IF(B879="Лікар-педіатр",N884*Законод!$C$11+'01_Доходи'!O884*Законод!$D$11,IF(B879="Лікар-терапевт",'01_Доходи'!P884*Законод!$E$11+'01_Доходи'!Q884*Законод!$F$11+'01_Доходи'!R884*Законод!$G$11,0)))</f>
        <v>0</v>
      </c>
      <c r="AP884" s="183">
        <f>IF(B879="Лікар загальної практики - сімейний лікар",U884*Законод!$C$11+'01_Доходи'!V884*Законод!$D$11+'01_Доходи'!W884*Законод!$E$11+'01_Доходи'!X884*Законод!$F$11+'01_Доходи'!Y884*Законод!$G$11,IF(B879="Лікар-педіатр",U884*Законод!$C$11+'01_Доходи'!V884*Законод!$D$11,IF(B879="Лікар-терапевт",'01_Доходи'!W884*Законод!$E$11+'01_Доходи'!X884*Законод!$F$11+'01_Доходи'!Y884*Законод!$G$11,0)))</f>
        <v>0</v>
      </c>
      <c r="AQ884" s="183">
        <f>IF(B879="Лікар загальної практики - сімейний лікар",AB884*Законод!$C$11+'01_Доходи'!AC884*Законод!$D$11+'01_Доходи'!AD884*Законод!$E$11+'01_Доходи'!AE884*Законод!$F$11+'01_Доходи'!AF884*Законод!$G$11,IF(B879="Лікар-педіатр",AB884*Законод!$C$11+'01_Доходи'!AC884*Законод!$D$11,IF(B879="Лікар-терапевт",'01_Доходи'!AD884*Законод!$E$11+'01_Доходи'!AE884*Законод!$F$11+'01_Доходи'!AF884*Законод!$G$11,0)))</f>
        <v>0</v>
      </c>
      <c r="AR884" s="184">
        <f>SUM(AN884:AQ884)</f>
        <v>0</v>
      </c>
    </row>
    <row r="885" spans="1:44" s="52" customFormat="1" ht="31.9" hidden="1" customHeight="1" x14ac:dyDescent="0.25">
      <c r="A885" s="170"/>
      <c r="B885" s="763"/>
      <c r="C885" s="764"/>
      <c r="D885" s="765"/>
      <c r="E885" s="765"/>
      <c r="F885" s="211" t="str">
        <f>IF(B879="Лікар-педіатр",Законод!$E$17,IF(B879="Лікар загальної практики - сімейний лікар",Законод!$E$21,IF(B879="Лікар-терапевт",Законод!$E$25,"х")))</f>
        <v>х</v>
      </c>
      <c r="G885" s="776" t="s">
        <v>158</v>
      </c>
      <c r="H885" s="776"/>
      <c r="I885" s="776"/>
      <c r="J885" s="776"/>
      <c r="K885" s="776"/>
      <c r="L885" s="169">
        <f>IF($B$879="Лікар загальної практики - сімейний лікар",IF(L883&lt;Законод!$C$22,0,(IF(AND(L883&gt;=Законод!$E$22,L883&lt;=Законод!$E$23),L883-Законод!$C$22,IF('01_Доходи'!L883&gt;=Законод!$F$22,Законод!$E$24,0)))),IF($B$879="Лікар-педіатр",IF(L883&lt;Законод!$C$18,0,(IF(AND(L883&gt;=Законод!$E$18,L883&lt;=Законод!$E$19),L883-Законод!$C$18,IF('01_Доходи'!L883&gt;=Законод!$F$18,Законод!$E$20,0)))),IF($B$879="Лікар-терапевт",IF(L883&lt;Законод!$C$26,0,(IF(AND(L883&gt;=Законод!$E$26,L883&lt;=Законод!$E$27),L883-Законод!$C$26,IF('01_Доходи'!L883&gt;=Законод!$F$26,Законод!$E$28,0)))),0)))</f>
        <v>0</v>
      </c>
      <c r="M885" s="767"/>
      <c r="N885" s="776" t="s">
        <v>158</v>
      </c>
      <c r="O885" s="776"/>
      <c r="P885" s="776"/>
      <c r="Q885" s="776"/>
      <c r="R885" s="776"/>
      <c r="S885" s="169">
        <f>IF($B$879="Лікар загальної практики - сімейний лікар",IF(S883&lt;Законод!$C$22,0,(IF(AND(S883&gt;=Законод!$E$22,S883&lt;=Законод!$E$23),S883-Законод!$C$22,IF('01_Доходи'!S883&gt;=Законод!$F$22,Законод!$E$24,0)))),IF($B$879="Лікар-педіатр",IF(S883&lt;Законод!$C$18,0,(IF(AND(S883&gt;=Законод!$E$18,S883&lt;=Законод!$E$19),S883-Законод!$C$18,IF('01_Доходи'!S883&gt;=Законод!$F$18,Законод!$E$20,0)))),IF($B$879="Лікар-терапевт",IF(S883&lt;Законод!$C$26,0,(IF(AND(S883&gt;=Законод!$E$26,S883&lt;=Законод!$E$27),S883-Законод!$C$26,IF('01_Доходи'!S883&gt;=Законод!$F$26,Законод!$E$28,0)))),0)))</f>
        <v>0</v>
      </c>
      <c r="T885" s="767"/>
      <c r="U885" s="776" t="s">
        <v>158</v>
      </c>
      <c r="V885" s="776"/>
      <c r="W885" s="776"/>
      <c r="X885" s="776"/>
      <c r="Y885" s="776"/>
      <c r="Z885" s="169">
        <f>IF($B$879="Лікар загальної практики - сімейний лікар",IF(Z883&lt;Законод!$C$22,0,(IF(AND(Z883&gt;=Законод!$E$22,Z883&lt;=Законод!$E$23),Z883-Законод!$C$22,IF('01_Доходи'!Z883&gt;=Законод!$F$22,Законод!$E$24,0)))),IF($B$879="Лікар-педіатр",IF(Z883&lt;Законод!$C$18,0,(IF(AND(Z883&gt;=Законод!$E$18,Z883&lt;=Законод!$E$19),Z883-Законод!$C$18,IF('01_Доходи'!Z883&gt;=Законод!$F$18,Законод!$E$20,0)))),IF($B$879="Лікар-терапевт",IF(Z883&lt;Законод!$C$26,0,(IF(AND(Z883&gt;=Законод!$E$26,Z883&lt;=Законод!$E$27),Z883-Законод!$C$26,IF('01_Доходи'!Z883&gt;=Законод!$F$26,Законод!$E$28,0)))),0)))</f>
        <v>0</v>
      </c>
      <c r="AA885" s="767"/>
      <c r="AB885" s="776" t="s">
        <v>158</v>
      </c>
      <c r="AC885" s="776"/>
      <c r="AD885" s="776"/>
      <c r="AE885" s="776"/>
      <c r="AF885" s="776"/>
      <c r="AG885" s="169">
        <f>IF($B$879="Лікар загальної практики - сімейний лікар",IF(AG883&lt;Законод!$C$22,0,(IF(AND(AG883&gt;=Законод!$E$22,AG883&lt;=Законод!$E$23),AG883-Законод!$C$22,IF('01_Доходи'!AG883&gt;=Законод!$F$22,Законод!$E$24,0)))),IF($B$879="Лікар-педіатр",IF(AG883&lt;Законод!$C$18,0,(IF(AND(AG883&gt;=Законод!$E$18,AG883&lt;=Законод!$E$19),AG883-Законод!$C$18,IF('01_Доходи'!AG883&gt;=Законод!$F$18,Законод!$E$20,0)))),IF($B$879="Лікар-терапевт",IF(AG883&lt;Законод!$C$26,0,(IF(AND(AG883&gt;=Законод!$E$26,AG883&lt;=Законод!$E$27),AG883-Законод!$C$26,IF('01_Доходи'!AG883&gt;=Законод!$F$26,Законод!$E$28,0)))),0)))</f>
        <v>0</v>
      </c>
      <c r="AH885" s="767"/>
      <c r="AI885" s="174"/>
      <c r="AJ885" s="771"/>
      <c r="AK885" s="774"/>
      <c r="AL885" s="774"/>
      <c r="AM885" s="757" t="s">
        <v>187</v>
      </c>
      <c r="AN885" s="183">
        <f>IF(B879="Лікар загальної практики - сімейний лікар",L885*Законод!$C$9/4*Законод!$E$16,IF(B879="Лікар-педіатр",L885*Законод!$C$9/4*Законод!$E$16,IF(B879="Лікар-терапевт",L885*Законод!$C$9/4*Законод!$E$16,0)))</f>
        <v>0</v>
      </c>
      <c r="AO885" s="183">
        <f>IF(B879="Лікар загальної практики - сімейний лікар",S885*Законод!$C$9/4*Законод!$E$16,IF(B879="Лікар-педіатр",S885*Законод!$C$9/4*Законод!$E$16,IF(B879="Лікар-терапевт",S885*Законод!$C$9/4*Законод!$E$16,0)))</f>
        <v>0</v>
      </c>
      <c r="AP885" s="183">
        <f>IF(B879="Лікар загальної практики - сімейний лікар",Z885*Законод!$C$9/4*Законод!$E$16,IF(B879="Лікар-педіатр",Z885*Законод!$C$9/4*Законод!$E$16,IF(B879="Лікар-терапевт",Z885*Законод!$C$9/4*Законод!$E$16,0)))</f>
        <v>0</v>
      </c>
      <c r="AQ885" s="183">
        <f>IF(B879="Лікар загальної практики - сімейний лікар",AG885*Законод!$C$9/4*Законод!$E$16,IF(B879="Лікар-педіатр",AG885*Законод!$C$9/4*Законод!$E$16,IF(B879="Лікар-терапевт",AG885*Законод!$C$9/4*Законод!$E$16,0)))</f>
        <v>0</v>
      </c>
      <c r="AR885" s="184">
        <f>SUM(AN885:AQ885)</f>
        <v>0</v>
      </c>
    </row>
    <row r="886" spans="1:44" s="52" customFormat="1" ht="31.9" hidden="1" customHeight="1" x14ac:dyDescent="0.25">
      <c r="A886" s="170"/>
      <c r="B886" s="763"/>
      <c r="C886" s="764"/>
      <c r="D886" s="765"/>
      <c r="E886" s="765"/>
      <c r="F886" s="211" t="str">
        <f>IF(B879="Лікар-педіатр",Законод!$F$17,IF(B879="Лікар загальної практики - сімейний лікар",Законод!$F$21,IF(B879="Лікар-терапевт",Законод!$F$25,"х")))</f>
        <v>х</v>
      </c>
      <c r="G886" s="776" t="s">
        <v>158</v>
      </c>
      <c r="H886" s="776"/>
      <c r="I886" s="776"/>
      <c r="J886" s="776"/>
      <c r="K886" s="776"/>
      <c r="L886" s="169">
        <f>IF($B$879="Лікар загальної практики - сімейний лікар",IF(L883&lt;Законод!$C$22,0,(IF(AND(L883&gt;=Законод!$F$22,L883&lt;=Законод!$F$23),L883-Законод!$E$23,IF('01_Доходи'!L883&gt;=Законод!$G$22,Законод!$F$24,0)))),IF($B$879="Лікар-педіатр",IF(L883&lt;Законод!$C$18,0,(IF(AND(L883&gt;=Законод!$F$18,L883&lt;=Законод!$F$19),L883-Законод!$E$19,IF('01_Доходи'!L883&gt;=Законод!$G$18,Законод!$F$20,0)))),IF($B$879="Лікар-терапевт",IF(L883&lt;Законод!$C$26,0,(IF(AND(L883&gt;=Законод!$F$26,L883&lt;=Законод!$F$27),L883-Законод!$E$27,IF('01_Доходи'!L883&gt;=Законод!$G$26,Законод!$F$28,0)))),0)))</f>
        <v>0</v>
      </c>
      <c r="M886" s="767"/>
      <c r="N886" s="776" t="s">
        <v>158</v>
      </c>
      <c r="O886" s="776"/>
      <c r="P886" s="776"/>
      <c r="Q886" s="776"/>
      <c r="R886" s="776"/>
      <c r="S886" s="169">
        <f>IF($B$879="Лікар загальної практики - сімейний лікар",IF(S883&lt;Законод!$C$22,0,(IF(AND(S883&gt;=Законод!$F$22,S883&lt;=Законод!$F$23),S883-Законод!$E$23,IF('01_Доходи'!S883&gt;=Законод!$G$22,Законод!$F$24,0)))),IF($B$879="Лікар-педіатр",IF(S883&lt;Законод!$C$18,0,(IF(AND(S883&gt;=Законод!$F$18,S883&lt;=Законод!$F$19),S883-Законод!$E$19,IF('01_Доходи'!S883&gt;=Законод!$G$18,Законод!$F$20,0)))),IF($B$879="Лікар-терапевт",IF(S883&lt;Законод!$C$26,0,(IF(AND(S883&gt;=Законод!$F$26,S883&lt;=Законод!$F$27),S883-Законод!$E$27,IF('01_Доходи'!S883&gt;=Законод!$G$26,Законод!$F$28,0)))),0)))</f>
        <v>0</v>
      </c>
      <c r="T886" s="767"/>
      <c r="U886" s="776" t="s">
        <v>158</v>
      </c>
      <c r="V886" s="776"/>
      <c r="W886" s="776"/>
      <c r="X886" s="776"/>
      <c r="Y886" s="776"/>
      <c r="Z886" s="169">
        <f>IF($B$879="Лікар загальної практики - сімейний лікар",IF(Z883&lt;Законод!$C$22,0,(IF(AND(Z883&gt;=Законод!$F$22,Z883&lt;=Законод!$F$23),Z883-Законод!$E$23,IF('01_Доходи'!Z883&gt;=Законод!$G$22,Законод!$F$24,0)))),IF($B$879="Лікар-педіатр",IF(Z883&lt;Законод!$C$18,0,(IF(AND(Z883&gt;=Законод!$F$18,Z883&lt;=Законод!$F$19),Z883-Законод!$E$19,IF('01_Доходи'!Z883&gt;=Законод!$G$18,Законод!$F$20,0)))),IF($B$879="Лікар-терапевт",IF(Z883&lt;Законод!$C$26,0,(IF(AND(Z883&gt;=Законод!$F$26,Z883&lt;=Законод!$F$27),Z883-Законод!$E$27,IF('01_Доходи'!Z883&gt;=Законод!$G$26,Законод!$F$28,0)))),0)))</f>
        <v>0</v>
      </c>
      <c r="AA886" s="767"/>
      <c r="AB886" s="776" t="s">
        <v>158</v>
      </c>
      <c r="AC886" s="776"/>
      <c r="AD886" s="776"/>
      <c r="AE886" s="776"/>
      <c r="AF886" s="776"/>
      <c r="AG886" s="169">
        <f>IF($B$879="Лікар загальної практики - сімейний лікар",IF(AG883&lt;Законод!$C$22,0,(IF(AND(AG883&gt;=Законод!$F$22,AG883&lt;=Законод!$F$23),AG883-Законод!$E$23,IF('01_Доходи'!AG883&gt;=Законод!$G$22,Законод!$F$24,0)))),IF($B$879="Лікар-педіатр",IF(AG883&lt;Законод!$C$18,0,(IF(AND(AG883&gt;=Законод!$F$18,AG883&lt;=Законод!$F$19),AG883-Законод!$E$19,IF('01_Доходи'!AG883&gt;=Законод!$G$18,Законод!$F$20,0)))),IF($B$879="Лікар-терапевт",IF(AG883&lt;Законод!$C$26,0,(IF(AND(AG883&gt;=Законод!$F$26,AG883&lt;=Законод!$F$27),AG883-Законод!$E$27,IF('01_Доходи'!AG883&gt;=Законод!$G$26,Законод!$F$28,0)))),0)))</f>
        <v>0</v>
      </c>
      <c r="AH886" s="767"/>
      <c r="AI886" s="174"/>
      <c r="AJ886" s="771"/>
      <c r="AK886" s="774"/>
      <c r="AL886" s="774"/>
      <c r="AM886" s="758"/>
      <c r="AN886" s="183">
        <f>IF(B879="Лікар загальної практики - сімейний лікар",L886*Законод!$C$9/4*Законод!$F$16,IF(B879="Лікар-педіатр",L886*Законод!$C$9/4*Законод!$F$16,IF(B879="Лікар-терапевт",L886*Законод!$C$9/4*Законод!$F$16,0)))</f>
        <v>0</v>
      </c>
      <c r="AO886" s="183">
        <f>IF(B879="Лікар загальної практики - сімейний лікар",S886*Законод!$C$9/4*Законод!$F$16,IF(B879="Лікар-педіатр",S886*Законод!$C$9/4*Законод!$F$16,IF(B879="Лікар-терапевт",S886*Законод!$C$9/4*Законод!$F$16,0)))</f>
        <v>0</v>
      </c>
      <c r="AP886" s="183">
        <f>IF(B879="Лікар загальної практики - сімейний лікар",Z886*Законод!$C$9/4*Законод!$F$16,IF(B879="Лікар-педіатр",Z886*Законод!$C$9/4*Законод!$F$16,IF(B879="Лікар-терапевт",Z886*Законод!$C$9/4*Законод!$F$16,0)))</f>
        <v>0</v>
      </c>
      <c r="AQ886" s="183">
        <f>IF(B879="Лікар загальної практики - сімейний лікар",AG886*Законод!$C$9/4*Законод!$F$16,IF(B879="Лікар-педіатр",AG886*Законод!$C$9/4*Законод!$F$16,IF(B879="Лікар-терапевт",AG886*Законод!$C$9/4*Законод!$F$16,0)))</f>
        <v>0</v>
      </c>
      <c r="AR886" s="184">
        <f>SUM(AN886:AQ886)</f>
        <v>0</v>
      </c>
    </row>
    <row r="887" spans="1:44" s="52" customFormat="1" ht="31.9" hidden="1" customHeight="1" x14ac:dyDescent="0.25">
      <c r="A887" s="170"/>
      <c r="B887" s="763"/>
      <c r="C887" s="764"/>
      <c r="D887" s="765"/>
      <c r="E887" s="765"/>
      <c r="F887" s="211" t="str">
        <f>IF(B879="Лікар-педіатр",Законод!$G$17,IF(B879="Лікар загальної практики - сімейний лікар",Законод!$G$21,IF(B879="Лікар-терапевт",Законод!$G$25,"х")))</f>
        <v>х</v>
      </c>
      <c r="G887" s="776" t="s">
        <v>158</v>
      </c>
      <c r="H887" s="776"/>
      <c r="I887" s="776"/>
      <c r="J887" s="776"/>
      <c r="K887" s="776"/>
      <c r="L887" s="169">
        <f>IF($B$879="Лікар загальної практики - сімейний лікар",IF(L883&lt;Законод!$C$22,0,(IF(AND(L883&gt;=Законод!$G$22,L883&lt;=Законод!$G$23),L883-Законод!$F$23,IF('01_Доходи'!L883&gt;=Законод!$H$22,Законод!$G$24,0)))),IF($B$879="Лікар-педіатр",IF(L883&lt;Законод!$C$18,0,(IF(AND(L883&gt;=Законод!$G$18,L883&lt;=Законод!$G$19),L883-Законод!$F$19,IF('01_Доходи'!L883&gt;=Законод!$H$18,Законод!$G$20,0)))),IF($B$879="Лікар-терапевт",IF(L883&lt;Законод!$C$26,0,(IF(AND(L883&gt;=Законод!$G$26,L883&lt;=Законод!$G$27),L883-Законод!$F$27,IF('01_Доходи'!L883&gt;=Законод!$H$26,Законод!$G$28,0)))),0)))</f>
        <v>0</v>
      </c>
      <c r="M887" s="767"/>
      <c r="N887" s="776" t="s">
        <v>158</v>
      </c>
      <c r="O887" s="776"/>
      <c r="P887" s="776"/>
      <c r="Q887" s="776"/>
      <c r="R887" s="776"/>
      <c r="S887" s="169">
        <f>IF($B$879="Лікар загальної практики - сімейний лікар",IF(S883&lt;Законод!$C$22,0,(IF(AND(S883&gt;=Законод!$G$22,S883&lt;=Законод!$G$23),S883-Законод!$F$23,IF('01_Доходи'!S883&gt;=Законод!$H$22,Законод!$G$24,0)))),IF($B$879="Лікар-педіатр",IF(S883&lt;Законод!$C$18,0,(IF(AND(S883&gt;=Законод!$G$18,S883&lt;=Законод!$G$19),S883-Законод!$F$19,IF('01_Доходи'!S883&gt;=Законод!$H$18,Законод!$G$20,0)))),IF($B$879="Лікар-терапевт",IF(S883&lt;Законод!$C$26,0,(IF(AND(S883&gt;=Законод!$G$26,S883&lt;=Законод!$G$27),S883-Законод!$F$27,IF('01_Доходи'!S883&gt;=Законод!$H$26,Законод!$G$28,0)))),0)))</f>
        <v>0</v>
      </c>
      <c r="T887" s="767"/>
      <c r="U887" s="776" t="s">
        <v>158</v>
      </c>
      <c r="V887" s="776"/>
      <c r="W887" s="776"/>
      <c r="X887" s="776"/>
      <c r="Y887" s="776"/>
      <c r="Z887" s="169">
        <f>IF($B$879="Лікар загальної практики - сімейний лікар",IF(Z883&lt;Законод!$C$22,0,(IF(AND(Z883&gt;=Законод!$G$22,Z883&lt;=Законод!$G$23),Z883-Законод!$F$23,IF('01_Доходи'!Z883&gt;=Законод!$H$22,Законод!$G$24,0)))),IF($B$879="Лікар-педіатр",IF(Z883&lt;Законод!$C$18,0,(IF(AND(Z883&gt;=Законод!$G$18,Z883&lt;=Законод!$G$19),Z883-Законод!$F$19,IF('01_Доходи'!Z883&gt;=Законод!$H$18,Законод!$G$20,0)))),IF($B$879="Лікар-терапевт",IF(Z883&lt;Законод!$C$26,0,(IF(AND(Z883&gt;=Законод!$G$26,Z883&lt;=Законод!$G$27),Z883-Законод!$F$27,IF('01_Доходи'!Z883&gt;=Законод!$H$26,Законод!$G$28,0)))),0)))</f>
        <v>0</v>
      </c>
      <c r="AA887" s="767"/>
      <c r="AB887" s="776" t="s">
        <v>158</v>
      </c>
      <c r="AC887" s="776"/>
      <c r="AD887" s="776"/>
      <c r="AE887" s="776"/>
      <c r="AF887" s="776"/>
      <c r="AG887" s="169">
        <f>IF($B$879="Лікар загальної практики - сімейний лікар",IF(AG883&lt;Законод!$C$22,0,(IF(AND(AG883&gt;=Законод!$G$22,AG883&lt;=Законод!$G$23),AG883-Законод!$F$23,IF('01_Доходи'!AG883&gt;=Законод!$H$22,Законод!$G$24,0)))),IF($B$879="Лікар-педіатр",IF(AG883&lt;Законод!$C$18,0,(IF(AND(AG883&gt;=Законод!$G$18,AG883&lt;=Законод!$G$19),AG883-Законод!$F$19,IF('01_Доходи'!AG883&gt;=Законод!$H$18,Законод!$G$20,0)))),IF($B$879="Лікар-терапевт",IF(AG883&lt;Законод!$C$26,0,(IF(AND(AG883&gt;=Законод!$G$26,AG883&lt;=Законод!$G$27),AG883-Законод!$F$27,IF('01_Доходи'!AG883&gt;=Законод!$H$26,Законод!$G$28,0)))),0)))</f>
        <v>0</v>
      </c>
      <c r="AH887" s="767"/>
      <c r="AI887" s="174"/>
      <c r="AJ887" s="771"/>
      <c r="AK887" s="774"/>
      <c r="AL887" s="774"/>
      <c r="AM887" s="758"/>
      <c r="AN887" s="183">
        <f>IF(B879="Лікар загальної практики - сімейний лікар",L887*Законод!$C$9/4*Законод!$G$16,IF(B879="Лікар-педіатр",L887*Законод!$C$9/4*Законод!$G$16,IF(B879="Лікар-терапевт",L887*Законод!$C$9/4*Законод!$G$16,0)))</f>
        <v>0</v>
      </c>
      <c r="AO887" s="183">
        <f>IF(B879="Лікар загальної практики - сімейний лікар",S887*Законод!$C$9/4*Законод!$G$16,IF(B879="Лікар-педіатр",S887*Законод!$C$9/4*Законод!$G$16,IF(B879="Лікар-терапевт",S887*Законод!$C$9/4*Законод!$G$16,0)))</f>
        <v>0</v>
      </c>
      <c r="AP887" s="183">
        <f>IF(B879="Лікар загальної практики - сімейний лікар",Z887*Законод!$C$9/4*Законод!$G$16,IF(B879="Лікар-педіатр",Z887*Законод!$C$9/4*Законод!$G$16,IF(B879="Лікар-терапевт",Z887*Законод!$C$9/4*Законод!$G$16,0)))</f>
        <v>0</v>
      </c>
      <c r="AQ887" s="183">
        <f>IF(B879="Лікар загальної практики - сімейний лікар",AG887*Законод!$C$9/4*Законод!$G$16,IF(B879="Лікар-педіатр",AG887*Законод!$C$9/4*Законод!$G$16,IF(B879="Лікар-терапевт",AG887*Законод!$C$9/4*Законод!$G$16,0)))</f>
        <v>0</v>
      </c>
      <c r="AR887" s="184">
        <f t="shared" ref="AR887" si="158">SUM(AN887:AQ887)</f>
        <v>0</v>
      </c>
    </row>
    <row r="888" spans="1:44" s="52" customFormat="1" ht="31.9" hidden="1" customHeight="1" x14ac:dyDescent="0.25">
      <c r="A888" s="170"/>
      <c r="B888" s="763"/>
      <c r="C888" s="764"/>
      <c r="D888" s="765"/>
      <c r="E888" s="765"/>
      <c r="F888" s="211" t="str">
        <f>IF(B879="Лікар-педіатр",Законод!$H$17,IF(B879="Лікар загальної практики - сімейний лікар",Законод!$H$21,IF(B879="Лікар-терапевт",Законод!$H$25,"х")))</f>
        <v>х</v>
      </c>
      <c r="G888" s="776" t="s">
        <v>158</v>
      </c>
      <c r="H888" s="776"/>
      <c r="I888" s="776"/>
      <c r="J888" s="776"/>
      <c r="K888" s="776"/>
      <c r="L888" s="169">
        <f>IF($B$879="Лікар загальної практики - сімейний лікар",IF(L883&lt;Законод!$C$22,0,(IF(AND(L883&gt;=Законод!$H$22,L883&lt;=Законод!$H$23),L883-Законод!$G$23,IF('01_Доходи'!L883&gt;=Законод!$I$22,Законод!$H$24,0)))),IF($B$879="Лікар-педіатр",IF(L883&lt;Законод!$C$18,0,(IF(AND(L883&gt;=Законод!$H$18,L883&lt;=Законод!$H$19),L883-Законод!$G$19,IF('01_Доходи'!L883&gt;=Законод!$I$18,Законод!$H$20,0)))),IF($B$879="Лікар-терапевт",IF(L883&lt;Законод!$C$26,0,(IF(AND(L883&gt;=Законод!$H$26,L883&lt;=Законод!$H$27),L883-Законод!$G$27,IF(L883&gt;=Законод!$I$26,Законод!$H$28,0)))),0)))</f>
        <v>0</v>
      </c>
      <c r="M888" s="767"/>
      <c r="N888" s="776" t="s">
        <v>158</v>
      </c>
      <c r="O888" s="776"/>
      <c r="P888" s="776"/>
      <c r="Q888" s="776"/>
      <c r="R888" s="776"/>
      <c r="S888" s="169">
        <f>IF($B$879="Лікар загальної практики - сімейний лікар",IF(S883&lt;Законод!$C$22,0,(IF(AND(S883&gt;=Законод!$H$22,S883&lt;=Законод!$H$23),S883-Законод!$G$23,IF('01_Доходи'!S883&gt;=Законод!$I$22,Законод!$H$24,0)))),IF($B$879="Лікар-педіатр",IF(S883&lt;Законод!$C$18,0,(IF(AND(S883&gt;=Законод!$H$18,S883&lt;=Законод!$H$19),S883-Законод!$G$19,IF('01_Доходи'!S883&gt;=Законод!$I$18,Законод!$H$20,0)))),IF($B$879="Лікар-терапевт",IF(S883&lt;Законод!$C$26,0,(IF(AND(S883&gt;=Законод!$H$26,S883&lt;=Законод!$H$27),S883-Законод!$G$27,IF(S883&gt;=Законод!$I$26,Законод!$H$28,0)))),0)))</f>
        <v>0</v>
      </c>
      <c r="T888" s="767"/>
      <c r="U888" s="776" t="s">
        <v>158</v>
      </c>
      <c r="V888" s="776"/>
      <c r="W888" s="776"/>
      <c r="X888" s="776"/>
      <c r="Y888" s="776"/>
      <c r="Z888" s="169">
        <f>IF($B$879="Лікар загальної практики - сімейний лікар",IF(Z883&lt;Законод!$C$22,0,(IF(AND(Z883&gt;=Законод!$H$22,Z883&lt;=Законод!$H$23),Z883-Законод!$G$23,IF('01_Доходи'!Z883&gt;=Законод!$I$22,Законод!$H$24,0)))),IF($B$879="Лікар-педіатр",IF(Z883&lt;Законод!$C$18,0,(IF(AND(Z883&gt;=Законод!$H$18,Z883&lt;=Законод!$H$19),Z883-Законод!$G$19,IF('01_Доходи'!Z883&gt;=Законод!$I$18,Законод!$H$20,0)))),IF($B$879="Лікар-терапевт",IF(Z883&lt;Законод!$C$26,0,(IF(AND(Z883&gt;=Законод!$H$26,Z883&lt;=Законод!$H$27),Z883-Законод!$G$27,IF(Z883&gt;=Законод!$I$26,Законод!$H$28,0)))),0)))</f>
        <v>0</v>
      </c>
      <c r="AA888" s="767"/>
      <c r="AB888" s="776" t="s">
        <v>158</v>
      </c>
      <c r="AC888" s="776"/>
      <c r="AD888" s="776"/>
      <c r="AE888" s="776"/>
      <c r="AF888" s="776"/>
      <c r="AG888" s="169">
        <f>IF($B$879="Лікар загальної практики - сімейний лікар",IF(AG883&lt;Законод!$C$22,0,(IF(AND(AG883&gt;=Законод!$H$22,AG883&lt;=Законод!$H$23),AG883-Законод!$G$23,IF('01_Доходи'!AG883&gt;=Законод!$I$22,Законод!$H$24,0)))),IF($B$879="Лікар-педіатр",IF(AG883&lt;Законод!$C$18,0,(IF(AND(AG883&gt;=Законод!$H$18,AG883&lt;=Законод!$H$19),AG883-Законод!$G$19,IF('01_Доходи'!AG883&gt;=Законод!$I$18,Законод!$H$20,0)))),IF($B$879="Лікар-терапевт",IF(AG883&lt;Законод!$C$26,0,(IF(AND(AG883&gt;=Законод!$H$26,AG883&lt;=Законод!$H$27),AG883-Законод!$G$27,IF(AG883&gt;=Законод!$I$26,Законод!$H$28,0)))),0)))</f>
        <v>0</v>
      </c>
      <c r="AH888" s="767"/>
      <c r="AI888" s="174"/>
      <c r="AJ888" s="771"/>
      <c r="AK888" s="774"/>
      <c r="AL888" s="774"/>
      <c r="AM888" s="758"/>
      <c r="AN888" s="183">
        <f>IF(B879="Лікар загальної практики - сімейний лікар",L888*Законод!$C$9/4*Законод!$H$16,IF(B879="Лікар-педіатр",L888*Законод!$C$9/4*Законод!$H$16,IF(B879="Лікар-терапевт",L888*Законод!$C$9/4*Законод!$H$16,0)))</f>
        <v>0</v>
      </c>
      <c r="AO888" s="183">
        <f>IF(B879="Лікар загальної практики - сімейний лікар",S888*Законод!$C$9/4*Законод!$H$16,IF(B879="Лікар-педіатр",S888*Законод!$C$9/4*Законод!$H$16,IF(B879="Лікар-терапевт",S888*Законод!$C$9/4*Законод!$H$16,0)))</f>
        <v>0</v>
      </c>
      <c r="AP888" s="183">
        <f>IF(B879="Лікар загальної практики - сімейний лікар",Z888*Законод!$C$9/4*Законод!$H$16,IF(B879="Лікар-педіатр",Z888*Законод!$C$9/4*Законод!$H$16,IF(B879="Лікар-терапевт",Z888*Законод!$C$9/4*Законод!$H$16,0)))</f>
        <v>0</v>
      </c>
      <c r="AQ888" s="183">
        <f>IF(B879="Лікар загальної практики - сімейний лікар",AG888*Законод!$C$9/4*Законод!$H$16,IF(B879="Лікар-педіатр",AG888*Законод!$C$9/4*Законод!$H$16,IF(B879="Лікар-терапевт",AG888*Законод!$C$9/4*Законод!$H$16,0)))</f>
        <v>0</v>
      </c>
      <c r="AR888" s="184">
        <f>SUM(AN888:AQ888)</f>
        <v>0</v>
      </c>
    </row>
    <row r="889" spans="1:44" s="52" customFormat="1" ht="31.9" hidden="1" customHeight="1" x14ac:dyDescent="0.25">
      <c r="A889" s="170"/>
      <c r="B889" s="763"/>
      <c r="C889" s="764"/>
      <c r="D889" s="765"/>
      <c r="E889" s="765"/>
      <c r="F889" s="211" t="str">
        <f>IF(B879="Лікар-педіатр",Законод!$I$17,IF(B879="Лікар загальної практики - сімейний лікар",Законод!$I$21,IF(B879="Лікар-терапевт",Законод!$I$25,"х")))</f>
        <v>х</v>
      </c>
      <c r="G889" s="776" t="s">
        <v>158</v>
      </c>
      <c r="H889" s="776"/>
      <c r="I889" s="776"/>
      <c r="J889" s="776"/>
      <c r="K889" s="776"/>
      <c r="L889" s="169">
        <f>IF($B$879="Лікар загальної практики - сімейний лікар",IF(L883&lt;Законод!$C$22,0,(IF(AND(L883&gt;=Законод!$I$22,L883&lt;=Законод!$I$23),L883-Законод!$H$23,IF('01_Доходи'!L883&gt;=Законод!$I$22,Законод!$I$24,0)))),IF($B$879="Лікар-педіатр",IF(L883&lt;Законод!$C$18,0,(IF(AND(L883&gt;=Законод!$I$18,L883&lt;=Законод!$I$19),L883-Законод!$H$19,IF('01_Доходи'!L883&gt;=Законод!$I$18,Законод!$H$20,0)))),IF($B$879="Лікар-терапевт",IF(L883&lt;Законод!$C$26,0,(IF(AND(L883&gt;=Законод!$I$26,L883&lt;=Законод!$I$27),L883-Законод!$H$27,IF('01_Доходи'!L883&gt;=Законод!$I$26,Законод!$H$28,0)))),0)))</f>
        <v>0</v>
      </c>
      <c r="M889" s="767"/>
      <c r="N889" s="776" t="s">
        <v>158</v>
      </c>
      <c r="O889" s="776"/>
      <c r="P889" s="776"/>
      <c r="Q889" s="776"/>
      <c r="R889" s="776"/>
      <c r="S889" s="169">
        <f>IF($B$879="Лікар загальної практики - сімейний лікар",IF(S883&lt;Законод!$C$22,0,(IF(AND(S883&gt;=Законод!$I$22,S883&lt;=Законод!$I$23),S883-Законод!$H$23,IF('01_Доходи'!S883&gt;=Законод!$I$22,Законод!$I$24,0)))),IF($B$879="Лікар-педіатр",IF(S883&lt;Законод!$C$18,0,(IF(AND(S883&gt;=Законод!$I$18,S883&lt;=Законод!$I$19),S883-Законод!$H$19,IF('01_Доходи'!S883&gt;=Законод!$I$18,Законод!$H$20,0)))),IF($B$879="Лікар-терапевт",IF(S883&lt;Законод!$C$26,0,(IF(AND(S883&gt;=Законод!$I$26,S883&lt;=Законод!$I$27),S883-Законод!$H$27,IF('01_Доходи'!S883&gt;=Законод!$I$26,Законод!$H$28,0)))),0)))</f>
        <v>0</v>
      </c>
      <c r="T889" s="767"/>
      <c r="U889" s="776" t="s">
        <v>158</v>
      </c>
      <c r="V889" s="776"/>
      <c r="W889" s="776"/>
      <c r="X889" s="776"/>
      <c r="Y889" s="776"/>
      <c r="Z889" s="169">
        <f>IF($B$879="Лікар загальної практики - сімейний лікар",IF(Z883&lt;Законод!$C$22,0,(IF(AND(Z883&gt;=Законод!$I$22,Z883&lt;=Законод!$I$23),Z883-Законод!$H$23,IF('01_Доходи'!Z883&gt;=Законод!$I$22,Законод!$I$24,0)))),IF($B$879="Лікар-педіатр",IF(Z883&lt;Законод!$C$18,0,(IF(AND(Z883&gt;=Законод!$I$18,Z883&lt;=Законод!$I$19),Z883-Законод!$H$19,IF('01_Доходи'!Z883&gt;=Законод!$I$18,Законод!$H$20,0)))),IF($B$879="Лікар-терапевт",IF(Z883&lt;Законод!$C$26,0,(IF(AND(Z883&gt;=Законод!$I$26,Z883&lt;=Законод!$I$27),Z883-Законод!$H$27,IF('01_Доходи'!Z883&gt;=Законод!$I$26,Законод!$H$28,0)))),0)))</f>
        <v>0</v>
      </c>
      <c r="AA889" s="767"/>
      <c r="AB889" s="776" t="s">
        <v>158</v>
      </c>
      <c r="AC889" s="776"/>
      <c r="AD889" s="776"/>
      <c r="AE889" s="776"/>
      <c r="AF889" s="776"/>
      <c r="AG889" s="169">
        <f>IF($B$879="Лікар загальної практики - сімейний лікар",IF(AG883&lt;Законод!$C$22,0,(IF(AND(AG883&gt;=Законод!$I$22,AG883&lt;=Законод!$I$23),AG883-Законод!$H$23,IF('01_Доходи'!AG883&gt;=Законод!$I$22,Законод!$I$24,0)))),IF($B$879="Лікар-педіатр",IF(AG883&lt;Законод!$C$18,0,(IF(AND(AG883&gt;=Законод!$I$18,AG883&lt;=Законод!$I$19),AG883-Законод!$H$19,IF('01_Доходи'!AG883&gt;=Законод!$I$18,Законод!$H$20,0)))),IF($B$879="Лікар-терапевт",IF(AG883&lt;Законод!$C$26,0,(IF(AND(AG883&gt;=Законод!$I$26,AG883&lt;=Законод!$I$27),AG883-Законод!$H$27,IF('01_Доходи'!AG883&gt;=Законод!$I$26,Законод!$H$28,0)))),0)))</f>
        <v>0</v>
      </c>
      <c r="AH889" s="767"/>
      <c r="AI889" s="174"/>
      <c r="AJ889" s="771"/>
      <c r="AK889" s="774"/>
      <c r="AL889" s="774"/>
      <c r="AM889" s="758"/>
      <c r="AN889" s="183">
        <f>IF(B879="Лікар загальної практики - сімейний лікар",L889*Законод!$C$9/4*Законод!$I$16,IF(B879="Лікар-педіатр",L889*Законод!$C$9/4*Законод!$I$16,IF(B879="Лікар-терапевт",L889*Законод!$C$9/4*Законод!$I$16,0)))</f>
        <v>0</v>
      </c>
      <c r="AO889" s="183">
        <f>IF(B879="Лікар загальної практики - сімейний лікар",S889*Законод!$C$9/4*Законод!$I$16,IF(B879="Лікар-педіатр",S889*Законод!$C$9/4*Законод!$I$16,IF(B879="Лікар-терапевт",S889*Законод!$C$9/4*Законод!$I$16,0)))</f>
        <v>0</v>
      </c>
      <c r="AP889" s="183">
        <f>IF(B879="Лікар загальної практики - сімейний лікар",Z889*Законод!$C$9/4*Законод!$I$16,IF(B879="Лікар-педіатр",Z889*Законод!$C$9/4*Законод!$I$16,IF(B879="Лікар-терапевт",Z889*Законод!$C$9/4*Законод!$I$16,0)))</f>
        <v>0</v>
      </c>
      <c r="AQ889" s="183">
        <f>IF(B879="Лікар загальної практики - сімейний лікар",AG889*Законод!$C$9/4*Законод!$I$16,IF(B879="Лікар-педіатр",AG889*Законод!$C$9/4*Законод!$I$16,IF(B879="Лікар-терапевт",AG889*Законод!$C$9/4*Законод!$I$16,0)))</f>
        <v>0</v>
      </c>
      <c r="AR889" s="184">
        <f>SUM(AN889:AQ889)</f>
        <v>0</v>
      </c>
    </row>
    <row r="890" spans="1:44" s="191" customFormat="1" ht="31.9" hidden="1" customHeight="1" thickBot="1" x14ac:dyDescent="0.3">
      <c r="A890" s="186"/>
      <c r="B890" s="763"/>
      <c r="C890" s="764"/>
      <c r="D890" s="765"/>
      <c r="E890" s="765"/>
      <c r="F890" s="212" t="str">
        <f>IF(B879="Лікар-педіатр",Законод!$J$17,IF(B879="Лікар загальної практики - сімейний лікар",Законод!$J$21,IF(B879="Лікар-терапевт",Законод!$J$25,"х")))</f>
        <v>х</v>
      </c>
      <c r="G890" s="777" t="s">
        <v>158</v>
      </c>
      <c r="H890" s="777"/>
      <c r="I890" s="777"/>
      <c r="J890" s="777"/>
      <c r="K890" s="777"/>
      <c r="L890" s="169">
        <f>IF($B$879="Лікар загальної практики - сімейний лікар",IF(L883&gt;=Законод!$J$22,'01_Доходи'!L883-('01_Доходи'!L884+'01_Доходи'!L885+'01_Доходи'!L886+'01_Доходи'!L887+'01_Доходи'!L888+'01_Доходи'!L889),0),IF($B$879="Лікар-педіатр",IF(L883&gt;=Законод!$J$18,'01_Доходи'!L883-('01_Доходи'!L884+'01_Доходи'!L885+'01_Доходи'!L886+'01_Доходи'!L887+'01_Доходи'!L888+'01_Доходи'!L889),0),IF($B$879="Лікар-терапевт",IF('01_Доходи'!L883&gt;=Законод!$J$26,L883-Законод!$I$27,0),0)))</f>
        <v>0</v>
      </c>
      <c r="M890" s="767"/>
      <c r="N890" s="777" t="s">
        <v>158</v>
      </c>
      <c r="O890" s="777"/>
      <c r="P890" s="777"/>
      <c r="Q890" s="777"/>
      <c r="R890" s="777"/>
      <c r="S890" s="169">
        <f>IF($B$879="Лікар загальної практики - сімейний лікар",IF(S883&gt;=Законод!$J$22,'01_Доходи'!S883-('01_Доходи'!S884+'01_Доходи'!S885+'01_Доходи'!S886+'01_Доходи'!S887+'01_Доходи'!S888+'01_Доходи'!S889),0),IF($B$879="Лікар-педіатр",IF(S883&gt;=Законод!$J$18,'01_Доходи'!S883-('01_Доходи'!S884+'01_Доходи'!S885+'01_Доходи'!S886+'01_Доходи'!S887+'01_Доходи'!S888+'01_Доходи'!S889),0),IF($B$879="Лікар-терапевт",IF('01_Доходи'!S883&gt;=Законод!$J$26,S883-Законод!$I$27,0),0)))</f>
        <v>0</v>
      </c>
      <c r="T890" s="767"/>
      <c r="U890" s="777" t="s">
        <v>158</v>
      </c>
      <c r="V890" s="777"/>
      <c r="W890" s="777"/>
      <c r="X890" s="777"/>
      <c r="Y890" s="777"/>
      <c r="Z890" s="169">
        <f>IF($B$879="Лікар загальної практики - сімейний лікар",IF(Z883&gt;=Законод!$J$22,'01_Доходи'!Z883-('01_Доходи'!Z884+'01_Доходи'!Z885+'01_Доходи'!Z886+'01_Доходи'!Z887+'01_Доходи'!Z888+'01_Доходи'!Z889),0),IF($B$879="Лікар-педіатр",IF(Z883&gt;=Законод!$J$18,'01_Доходи'!Z883-('01_Доходи'!Z884+'01_Доходи'!Z885+'01_Доходи'!Z886+'01_Доходи'!Z887+'01_Доходи'!Z888+'01_Доходи'!Z889),0),IF($B$879="Лікар-терапевт",IF('01_Доходи'!Z883&gt;=Законод!$J$26,Z883-Законод!$I$27,0),0)))</f>
        <v>0</v>
      </c>
      <c r="AA890" s="767"/>
      <c r="AB890" s="777" t="s">
        <v>158</v>
      </c>
      <c r="AC890" s="777"/>
      <c r="AD890" s="777"/>
      <c r="AE890" s="777"/>
      <c r="AF890" s="777"/>
      <c r="AG890" s="169">
        <f>IF($B$879="Лікар загальної практики - сімейний лікар",IF(AG883&gt;=Законод!$J$22,'01_Доходи'!AG883-('01_Доходи'!AG884+'01_Доходи'!AG885+'01_Доходи'!AG886+'01_Доходи'!AG887+'01_Доходи'!AG888+'01_Доходи'!AG889),0),IF($B$879="Лікар-педіатр",IF(AG883&gt;=Законод!$J$18,'01_Доходи'!AG883-('01_Доходи'!AG884+'01_Доходи'!AG885+'01_Доходи'!AG886+'01_Доходи'!AG887+'01_Доходи'!AG888+'01_Доходи'!AG889),0),IF($B$879="Лікар-терапевт",IF('01_Доходи'!AG883&gt;=Законод!$J$26,AG883-Законод!$I$27,0),0)))</f>
        <v>0</v>
      </c>
      <c r="AH890" s="767"/>
      <c r="AI890" s="188"/>
      <c r="AJ890" s="772"/>
      <c r="AK890" s="775"/>
      <c r="AL890" s="775"/>
      <c r="AM890" s="759"/>
      <c r="AN890" s="189">
        <f>IF(B879="Лікар загальної практики - сімейний лікар",L890*Законод!$C$9/4*Законод!$J$16,IF(B879="Лікар-педіатр",L890*Законод!$C$9/4*Законод!$J$16,IF(B879="Лікар-терапевт",L890*Законод!$C$9/4*Законод!$J$16,0)))</f>
        <v>0</v>
      </c>
      <c r="AO890" s="189">
        <f>IF(B879="Лікар загальної практики - сімейний лікар",S890*Законод!$C$9/4*Законод!$J$16,IF(B879="Лікар-педіатр",S890*Законод!$C$9/4*Законод!$J$16,IF(B879="Лікар-терапевт",S890*Законод!$C$9/4*Законод!$J$16,0)))</f>
        <v>0</v>
      </c>
      <c r="AP890" s="189">
        <f>IF(B879="Лікар загальної практики - сімейний лікар",S890*Законод!$C$9/4*Законод!$J$16,IF(B879="Лікар-педіатр",S890*Законод!$C$9/4*Законод!$J$16,IF(B879="Лікар-терапевт",S890*Законод!$C$9/4*Законод!$J$16,0)))</f>
        <v>0</v>
      </c>
      <c r="AQ890" s="189">
        <f>IF(B879="Лікар загальної практики - сімейний лікар",AG890*Законод!$C$9/4*Законод!$J$16,IF(B879="Лікар-педіатр",AG890*Законод!$C$9/4*Законод!$J$16,IF(B879="Лікар-терапевт",AG890*Законод!$C$9/4*Законод!$J$16,0)))</f>
        <v>0</v>
      </c>
      <c r="AR890" s="190">
        <f t="shared" ref="AR890" si="159">SUM(AN890:AQ890)</f>
        <v>0</v>
      </c>
    </row>
    <row r="891" spans="1:44" s="220" customFormat="1" ht="23.45" hidden="1" customHeight="1" thickBot="1" x14ac:dyDescent="0.3">
      <c r="A891" s="216"/>
      <c r="B891" s="217"/>
      <c r="C891" s="217"/>
      <c r="D891" s="217"/>
      <c r="E891" s="217"/>
      <c r="F891" s="218"/>
      <c r="G891" s="219"/>
      <c r="H891" s="219"/>
      <c r="L891" s="221"/>
      <c r="S891" s="221"/>
      <c r="Z891" s="221"/>
      <c r="AG891" s="221"/>
      <c r="AM891" s="222"/>
      <c r="AR891" s="223"/>
    </row>
    <row r="892" spans="1:44" s="164" customFormat="1" ht="24.6" hidden="1" customHeight="1" x14ac:dyDescent="0.3">
      <c r="A892" s="167">
        <f>A879+1</f>
        <v>67</v>
      </c>
      <c r="B892" s="763"/>
      <c r="C892" s="764"/>
      <c r="D892" s="765"/>
      <c r="E892" s="765"/>
      <c r="F892" s="207" t="s">
        <v>422</v>
      </c>
      <c r="G892" s="169">
        <f>IF($B$892="Лікар-педіатр",G895*L892,IF($B$892="Лікар-терапевт","х",IF($B$892="Лікар загальної практики - сімейний лікар",G895*L892,0)))</f>
        <v>0</v>
      </c>
      <c r="H892" s="169">
        <f>IF($B$892="Лікар-педіатр",H895*L892,IF($B$892="Лікар-терапевт","х",IF($B$892="Лікар загальної практики - сімейний лікар",H895*L892,0)))</f>
        <v>0</v>
      </c>
      <c r="I892" s="169">
        <f>IF($B$892="Лікар-педіатр","x",IF($B$892="Лікар-терапевт",I895*L892,IF($B$892="Лікар загальної практики - сімейний лікар",I895*L892,0)))</f>
        <v>0</v>
      </c>
      <c r="J892" s="169">
        <f>IF($B$892="Лікар-педіатр","x",IF($B$892="Лікар-терапевт",J895*L892,IF($B$892="Лікар загальної практики - сімейний лікар",J895*L892,0)))</f>
        <v>0</v>
      </c>
      <c r="K892" s="169">
        <f>IF($B$892="Лікар-педіатр","x",IF($B$892="Лікар-терапевт",K895*L892,IF($B$892="Лікар загальної практики - сімейний лікар",K895*L892,0)))</f>
        <v>0</v>
      </c>
      <c r="L892" s="542"/>
      <c r="M892" s="767"/>
      <c r="N892" s="169">
        <f>IF($B$892="Лікар-педіатр",N895*S892,IF($B$892="Лікар-терапевт","х",IF($B$892="Лікар загальної практики - сімейний лікар",N895*S892,0)))</f>
        <v>0</v>
      </c>
      <c r="O892" s="169">
        <f>IF($B$892="Лікар-педіатр",O895*S892,IF($B$892="Лікар-терапевт","х",IF($B$892="Лікар загальної практики - сімейний лікар",O895*S892,0)))</f>
        <v>0</v>
      </c>
      <c r="P892" s="169">
        <f>IF($B$892="Лікар-педіатр","x",IF($B$892="Лікар-терапевт",P895*S892,IF($B$892="Лікар загальної практики - сімейний лікар",P895*S892,0)))</f>
        <v>0</v>
      </c>
      <c r="Q892" s="169">
        <f>IF($B$892="Лікар-педіатр","x",IF($B$892="Лікар-терапевт",Q895*S892,IF($B$892="Лікар загальної практики - сімейний лікар",Q895*S892,0)))</f>
        <v>0</v>
      </c>
      <c r="R892" s="169">
        <f>IF($B$892="Лікар-педіатр","x",IF($B$892="Лікар-терапевт",R895*S892,IF($B$892="Лікар загальної практики - сімейний лікар",R895*S892,0)))</f>
        <v>0</v>
      </c>
      <c r="S892" s="542"/>
      <c r="T892" s="767"/>
      <c r="U892" s="169">
        <f>IF($B$892="Лікар-педіатр",U895*Z892,IF($B$892="Лікар-терапевт","х",IF($B$892="Лікар загальної практики - сімейний лікар",U895*Z892,0)))</f>
        <v>0</v>
      </c>
      <c r="V892" s="169">
        <f>IF($B$892="Лікар-педіатр",V895*Z892,IF($B$892="Лікар-терапевт","х",IF($B$892="Лікар загальної практики - сімейний лікар",V895*Z892,0)))</f>
        <v>0</v>
      </c>
      <c r="W892" s="169">
        <f>IF($B$892="Лікар-педіатр","x",IF($B$892="Лікар-терапевт",W895*Z892,IF($B$892="Лікар загальної практики - сімейний лікар",W895*Z892,0)))</f>
        <v>0</v>
      </c>
      <c r="X892" s="169">
        <f>IF($B$892="Лікар-педіатр","x",IF($B$892="Лікар-терапевт",X895*Z892,IF($B$892="Лікар загальної практики - сімейний лікар",X895*Z892,0)))</f>
        <v>0</v>
      </c>
      <c r="Y892" s="169">
        <f>IF($B$892="Лікар-педіатр","x",IF($B$892="Лікар-терапевт",Y895*Z892,IF($B$892="Лікар загальної практики - сімейний лікар",Y895*Z892,0)))</f>
        <v>0</v>
      </c>
      <c r="Z892" s="542"/>
      <c r="AA892" s="767"/>
      <c r="AB892" s="169">
        <f>IF($B$892="Лікар-педіатр",AB895*AG892,IF($B$892="Лікар-терапевт","х",IF($B$892="Лікар загальної практики - сімейний лікар",AB895*AG892,0)))</f>
        <v>0</v>
      </c>
      <c r="AC892" s="169">
        <f>IF($B$892="Лікар-педіатр",AC895*AG892,IF($B$892="Лікар-терапевт","х",IF($B$892="Лікар загальної практики - сімейний лікар",AC895*AG892,0)))</f>
        <v>0</v>
      </c>
      <c r="AD892" s="169">
        <f>IF($B$892="Лікар-педіатр","x",IF($B$892="Лікар-терапевт",AD895*AG892,IF($B$892="Лікар загальної практики - сімейний лікар",AD895*AG892,0)))</f>
        <v>0</v>
      </c>
      <c r="AE892" s="169">
        <f>IF($B$892="Лікар-педіатр","x",IF($B$892="Лікар-терапевт",AE895*AG892,IF($B$892="Лікар загальної практики - сімейний лікар",AE895*AG892,0)))</f>
        <v>0</v>
      </c>
      <c r="AF892" s="169">
        <f>IF($B$892="Лікар-педіатр","x",IF($B$892="Лікар-терапевт",AF895*AG892,IF($B$892="Лікар загальної практики - сімейний лікар",AF895*AG892,0)))</f>
        <v>0</v>
      </c>
      <c r="AG892" s="542"/>
      <c r="AH892" s="767"/>
      <c r="AI892" s="525">
        <f>A892</f>
        <v>67</v>
      </c>
      <c r="AJ892" s="770">
        <f>B892</f>
        <v>0</v>
      </c>
      <c r="AK892" s="773">
        <f>C892</f>
        <v>0</v>
      </c>
      <c r="AL892" s="773">
        <f>D892</f>
        <v>0</v>
      </c>
      <c r="AM892" s="760" t="s">
        <v>568</v>
      </c>
      <c r="AN892" s="778">
        <f>SUM(AN897:AN903)</f>
        <v>0</v>
      </c>
      <c r="AO892" s="778">
        <f>SUM(AO897:AO903)</f>
        <v>0</v>
      </c>
      <c r="AP892" s="778">
        <f>SUM(AP897:AP903)</f>
        <v>0</v>
      </c>
      <c r="AQ892" s="778">
        <f>SUM(AQ897:AQ903)</f>
        <v>0</v>
      </c>
      <c r="AR892" s="781">
        <f>SUM(AN892:AQ896)</f>
        <v>0</v>
      </c>
    </row>
    <row r="893" spans="1:44" s="52" customFormat="1" ht="28.15" hidden="1" customHeight="1" x14ac:dyDescent="0.25">
      <c r="A893" s="170"/>
      <c r="B893" s="763"/>
      <c r="C893" s="764"/>
      <c r="D893" s="765"/>
      <c r="E893" s="765"/>
      <c r="F893" s="207" t="s">
        <v>423</v>
      </c>
      <c r="G893" s="169">
        <f>IF($B$892="Лікар-педіатр",G895*L893,IF($B$892="Лікар-терапевт","х",IF($B$892="Лікар загальної практики - сімейний лікар",G895*L893,0)))</f>
        <v>0</v>
      </c>
      <c r="H893" s="169">
        <f>IF($B$892="Лікар-педіатр",H895*L893,IF($B$892="Лікар-терапевт","х",IF($B$892="Лікар загальної практики - сімейний лікар",H895*L893,0)))</f>
        <v>0</v>
      </c>
      <c r="I893" s="169">
        <f>IF($B$892="Лікар-педіатр","x",IF($B$892="Лікар-терапевт",I895*L893,IF($B$892="Лікар загальної практики - сімейний лікар",I895*L893,0)))</f>
        <v>0</v>
      </c>
      <c r="J893" s="169">
        <f>IF($B$892="Лікар-педіатр","x",IF($B$892="Лікар-терапевт",J895*L893,IF($B$892="Лікар загальної практики - сімейний лікар",J895*L893,0)))</f>
        <v>0</v>
      </c>
      <c r="K893" s="169">
        <f>IF($B$892="Лікар-педіатр","x",IF($B$892="Лікар-терапевт",K895*L893,IF($B$892="Лікар загальної практики - сімейний лікар",K895*L893,0)))</f>
        <v>0</v>
      </c>
      <c r="L893" s="542"/>
      <c r="M893" s="767"/>
      <c r="N893" s="169">
        <f>IF($B$892="Лікар-педіатр",N895*S893,IF($B$892="Лікар-терапевт","х",IF($B$892="Лікар загальної практики - сімейний лікар",N895*S893,0)))</f>
        <v>0</v>
      </c>
      <c r="O893" s="169">
        <f>IF($B$892="Лікар-педіатр",O895*S893,IF($B$892="Лікар-терапевт","х",IF($B$892="Лікар загальної практики - сімейний лікар",O895*S893,0)))</f>
        <v>0</v>
      </c>
      <c r="P893" s="169">
        <f>IF($B$892="Лікар-педіатр","x",IF($B$892="Лікар-терапевт",P895*S893,IF($B$892="Лікар загальної практики - сімейний лікар",P895*S893,0)))</f>
        <v>0</v>
      </c>
      <c r="Q893" s="169">
        <f>IF($B$892="Лікар-педіатр","x",IF($B$892="Лікар-терапевт",Q895*S893,IF($B$892="Лікар загальної практики - сімейний лікар",Q895*S893,0)))</f>
        <v>0</v>
      </c>
      <c r="R893" s="169">
        <f>IF($B$892="Лікар-педіатр","x",IF($B$892="Лікар-терапевт",R895*S893,IF($B$892="Лікар загальної практики - сімейний лікар",R895*S893,0)))</f>
        <v>0</v>
      </c>
      <c r="S893" s="542"/>
      <c r="T893" s="767"/>
      <c r="U893" s="169">
        <f>IF($B$892="Лікар-педіатр",U895*Z893,IF($B$892="Лікар-терапевт","х",IF($B$892="Лікар загальної практики - сімейний лікар",U895*Z893,0)))</f>
        <v>0</v>
      </c>
      <c r="V893" s="169">
        <f>IF($B$892="Лікар-педіатр",V895*Z893,IF($B$892="Лікар-терапевт","х",IF($B$892="Лікар загальної практики - сімейний лікар",V895*Z893,0)))</f>
        <v>0</v>
      </c>
      <c r="W893" s="169">
        <f>IF($B$892="Лікар-педіатр","x",IF($B$892="Лікар-терапевт",W895*Z893,IF($B$892="Лікар загальної практики - сімейний лікар",W895*Z893,0)))</f>
        <v>0</v>
      </c>
      <c r="X893" s="169">
        <f>IF($B$892="Лікар-педіатр","x",IF($B$892="Лікар-терапевт",X895*Z893,IF($B$892="Лікар загальної практики - сімейний лікар",X895*Z893,0)))</f>
        <v>0</v>
      </c>
      <c r="Y893" s="169">
        <f>IF($B$892="Лікар-педіатр","x",IF($B$892="Лікар-терапевт",Y895*Z893,IF($B$892="Лікар загальної практики - сімейний лікар",Y895*Z893,0)))</f>
        <v>0</v>
      </c>
      <c r="Z893" s="542"/>
      <c r="AA893" s="767"/>
      <c r="AB893" s="169">
        <f>IF($B$892="Лікар-педіатр",AB895*AG893,IF($B$892="Лікар-терапевт","х",IF($B$892="Лікар загальної практики - сімейний лікар",AB895*AG893,0)))</f>
        <v>0</v>
      </c>
      <c r="AC893" s="169">
        <f>IF($B$892="Лікар-педіатр",AC895*AG893,IF($B$892="Лікар-терапевт","х",IF($B$892="Лікар загальної практики - сімейний лікар",AC895*AG893,0)))</f>
        <v>0</v>
      </c>
      <c r="AD893" s="169">
        <f>IF($B$892="Лікар-педіатр","x",IF($B$892="Лікар-терапевт",AD895*AG893,IF($B$892="Лікар загальної практики - сімейний лікар",AD895*AG893,0)))</f>
        <v>0</v>
      </c>
      <c r="AE893" s="169">
        <f>IF($B$892="Лікар-педіатр","x",IF($B$892="Лікар-терапевт",AE895*AG893,IF($B$892="Лікар загальної практики - сімейний лікар",AE895*AG893,0)))</f>
        <v>0</v>
      </c>
      <c r="AF893" s="169">
        <f>IF($B$892="Лікар-педіатр","x",IF($B$892="Лікар-терапевт",AF895*AG893,IF($B$892="Лікар загальної практики - сімейний лікар",AF895*AG893,0)))</f>
        <v>0</v>
      </c>
      <c r="AG893" s="542"/>
      <c r="AH893" s="767"/>
      <c r="AI893" s="171"/>
      <c r="AJ893" s="771"/>
      <c r="AK893" s="774"/>
      <c r="AL893" s="774"/>
      <c r="AM893" s="761"/>
      <c r="AN893" s="779"/>
      <c r="AO893" s="779"/>
      <c r="AP893" s="779"/>
      <c r="AQ893" s="779"/>
      <c r="AR893" s="782"/>
    </row>
    <row r="894" spans="1:44" s="92" customFormat="1" ht="31.15" hidden="1" customHeight="1" x14ac:dyDescent="0.25">
      <c r="A894" s="213"/>
      <c r="B894" s="763"/>
      <c r="C894" s="764"/>
      <c r="D894" s="765"/>
      <c r="E894" s="765"/>
      <c r="F894" s="214" t="s">
        <v>424</v>
      </c>
      <c r="G894" s="172">
        <f>IF(B892="Лікар загальної практики - сімейний лікар"," ",IF(B892="Лікар-педіатр"," ",IF(B892="Лікар-терапевт","х",0)))</f>
        <v>0</v>
      </c>
      <c r="H894" s="172">
        <f>IF(B892="Лікар загальної практики - сімейний лікар"," ",IF(B892="Лікар-педіатр"," ",IF(B892="Лікар-терапевт","х",0)))</f>
        <v>0</v>
      </c>
      <c r="I894" s="172">
        <f>IF(B892="Лікар загальної практики - сімейний лікар"," ",IF(B892="Лікар-педіатр","х",IF(B892="Лікар-терапевт"," ",0)))</f>
        <v>0</v>
      </c>
      <c r="J894" s="172">
        <f>IF(B892="Лікар загальної практики - сімейний лікар"," ",IF(B892="Лікар-педіатр","х",IF(B892="Лікар-терапевт"," ",0)))</f>
        <v>0</v>
      </c>
      <c r="K894" s="172">
        <f>IF(B892="Лікар загальної практики - сімейний лікар"," ",IF(B892="Лікар-педіатр","х",IF(B892="Лікар-терапевт"," ",0)))</f>
        <v>0</v>
      </c>
      <c r="L894" s="173">
        <f>SUM(G894:K894)</f>
        <v>0</v>
      </c>
      <c r="M894" s="767"/>
      <c r="N894" s="172">
        <f>IF(B892="Лікар загальної практики - сімейний лікар"," ",IF(B892="Лікар-педіатр"," ",IF(B892="Лікар-терапевт","х",0)))</f>
        <v>0</v>
      </c>
      <c r="O894" s="172">
        <f>IF(B892="Лікар загальної практики - сімейний лікар"," ",IF(B892="Лікар-педіатр"," ",IF(B892="Лікар-терапевт","х",0)))</f>
        <v>0</v>
      </c>
      <c r="P894" s="172">
        <f>IF(B892="Лікар загальної практики - сімейний лікар"," ",IF(B892="Лікар-педіатр","х",IF(B892="Лікар-терапевт"," ",0)))</f>
        <v>0</v>
      </c>
      <c r="Q894" s="172">
        <f>IF(B892="Лікар загальної практики - сімейний лікар"," ",IF(B892="Лікар-педіатр","х",IF(B892="Лікар-терапевт"," ",0)))</f>
        <v>0</v>
      </c>
      <c r="R894" s="172">
        <f>IF(B892="Лікар загальної практики - сімейний лікар"," ",IF(B892="Лікар-педіатр","х",IF(B892="Лікар-терапевт"," ",0)))</f>
        <v>0</v>
      </c>
      <c r="S894" s="173">
        <f>SUM(N894:R894)</f>
        <v>0</v>
      </c>
      <c r="T894" s="767"/>
      <c r="U894" s="172">
        <f>IF(B892="Лікар загальної практики - сімейний лікар"," ",IF(B892="Лікар-педіатр"," ",IF(B892="Лікар-терапевт","х",0)))</f>
        <v>0</v>
      </c>
      <c r="V894" s="172">
        <f>IF(B892="Лікар загальної практики - сімейний лікар"," ",IF(B892="Лікар-педіатр"," ",IF(B892="Лікар-терапевт","х",0)))</f>
        <v>0</v>
      </c>
      <c r="W894" s="172">
        <f>IF(B892="Лікар загальної практики - сімейний лікар"," ",IF(B892="Лікар-педіатр","х",IF(B892="Лікар-терапевт"," ",0)))</f>
        <v>0</v>
      </c>
      <c r="X894" s="172">
        <f>IF(B892="Лікар загальної практики - сімейний лікар"," ",IF(B892="Лікар-педіатр","х",IF(B892="Лікар-терапевт"," ",0)))</f>
        <v>0</v>
      </c>
      <c r="Y894" s="172">
        <f>IF(B892="Лікар загальної практики - сімейний лікар"," ",IF(B892="Лікар-педіатр","х",IF(B892="Лікар-терапевт"," ",0)))</f>
        <v>0</v>
      </c>
      <c r="Z894" s="173">
        <f>SUM(U894:Y894)</f>
        <v>0</v>
      </c>
      <c r="AA894" s="767"/>
      <c r="AB894" s="172">
        <f>IF(B892="Лікар загальної практики - сімейний лікар"," ",IF(B892="Лікар-педіатр"," ",IF(B892="Лікар-терапевт","х",0)))</f>
        <v>0</v>
      </c>
      <c r="AC894" s="172">
        <f>IF(B892="Лікар загальної практики - сімейний лікар"," ",IF(B892="Лікар-педіатр"," ",IF(B892="Лікар-терапевт","х",0)))</f>
        <v>0</v>
      </c>
      <c r="AD894" s="172">
        <f>IF(B892="Лікар загальної практики - сімейний лікар"," ",IF(B892="Лікар-педіатр","х",IF(B892="Лікар-терапевт"," ",0)))</f>
        <v>0</v>
      </c>
      <c r="AE894" s="172">
        <f>IF(B892="Лікар загальної практики - сімейний лікар"," ",IF(B892="Лікар-педіатр","х",IF(B892="Лікар-терапевт"," ",0)))</f>
        <v>0</v>
      </c>
      <c r="AF894" s="172">
        <f>IF(B892="Лікар загальної практики - сімейний лікар"," ",IF(B892="Лікар-педіатр","х",IF(B892="Лікар-терапевт"," ",0)))</f>
        <v>0</v>
      </c>
      <c r="AG894" s="173">
        <f>SUM(AB894:AF894)</f>
        <v>0</v>
      </c>
      <c r="AH894" s="767"/>
      <c r="AI894" s="215"/>
      <c r="AJ894" s="771"/>
      <c r="AK894" s="774"/>
      <c r="AL894" s="774"/>
      <c r="AM894" s="761"/>
      <c r="AN894" s="779"/>
      <c r="AO894" s="779"/>
      <c r="AP894" s="779"/>
      <c r="AQ894" s="779"/>
      <c r="AR894" s="782"/>
    </row>
    <row r="895" spans="1:44" s="52" customFormat="1" ht="31.9" hidden="1" customHeight="1" thickBot="1" x14ac:dyDescent="0.3">
      <c r="A895" s="170"/>
      <c r="B895" s="763"/>
      <c r="C895" s="764"/>
      <c r="D895" s="765"/>
      <c r="E895" s="765"/>
      <c r="F895" s="209" t="s">
        <v>161</v>
      </c>
      <c r="G895" s="176">
        <f>IF($B$892="Лікар-педіатр",G894/L894,IF($B$892="Лікар-терапевт","х",IF($B$892="Лікар загальної практики - сімейний лікар",G894/L894,0)))</f>
        <v>0</v>
      </c>
      <c r="H895" s="176">
        <f>IF($B$892="Лікар-педіатр",H894/L894,IF($B$892="Лікар-терапевт","х",IF($B$892="Лікар загальної практики - сімейний лікар",H894/L894,0)))</f>
        <v>0</v>
      </c>
      <c r="I895" s="176">
        <f>IF($B$892="Лікар-педіатр","x",IF($B$892="Лікар-терапевт",I894/L894,IF($B$892="Лікар загальної практики - сімейний лікар",I894/L894,0)))</f>
        <v>0</v>
      </c>
      <c r="J895" s="176">
        <f>IF($B$892="Лікар-педіатр","x",IF($B$892="Лікар-терапевт",J894/L894,IF($B$892="Лікар загальної практики - сімейний лікар",J894/L894,0)))</f>
        <v>0</v>
      </c>
      <c r="K895" s="176">
        <f>IF($B$892="Лікар-педіатр","x",IF($B$892="Лікар-терапевт",K894/L894,IF($B$892="Лікар загальної практики - сімейний лікар",K894/L894,0)))</f>
        <v>0</v>
      </c>
      <c r="L895" s="176">
        <f>SUM(G895:K895)</f>
        <v>0</v>
      </c>
      <c r="M895" s="767"/>
      <c r="N895" s="176">
        <f>IF($B$892="Лікар-педіатр",N894/S894,IF($B$892="Лікар-терапевт","х",IF($B$892="Лікар загальної практики - сімейний лікар",N894/S894,0)))</f>
        <v>0</v>
      </c>
      <c r="O895" s="176">
        <f>IF($B$892="Лікар-педіатр",O894/S894,IF($B$892="Лікар-терапевт","х",IF($B$892="Лікар загальної практики - сімейний лікар",O894/S894,0)))</f>
        <v>0</v>
      </c>
      <c r="P895" s="176">
        <f>IF($B$892="Лікар-педіатр","x",IF($B$892="Лікар-терапевт",P894/S894,IF($B$892="Лікар загальної практики - сімейний лікар",P894/S894,0)))</f>
        <v>0</v>
      </c>
      <c r="Q895" s="176">
        <f>IF($B$892="Лікар-педіатр","x",IF($B$892="Лікар-терапевт",Q894/S894,IF($B$892="Лікар загальної практики - сімейний лікар",Q894/S894,0)))</f>
        <v>0</v>
      </c>
      <c r="R895" s="176">
        <f>IF($B$892="Лікар-педіатр","x",IF($B$892="Лікар-терапевт",R894/S894,IF($B$892="Лікар загальної практики - сімейний лікар",R894/S894,0)))</f>
        <v>0</v>
      </c>
      <c r="S895" s="176">
        <f>SUM(N895:R895)</f>
        <v>0</v>
      </c>
      <c r="T895" s="767"/>
      <c r="U895" s="176">
        <f>IF($B$892="Лікар-педіатр",U894/Z894,IF($B$892="Лікар-терапевт","х",IF($B$892="Лікар загальної практики - сімейний лікар",U894/Z894,0)))</f>
        <v>0</v>
      </c>
      <c r="V895" s="176">
        <f>IF($B$892="Лікар-педіатр",V894/Z894,IF($B$892="Лікар-терапевт","х",IF($B$892="Лікар загальної практики - сімейний лікар",V894/Z894,0)))</f>
        <v>0</v>
      </c>
      <c r="W895" s="176">
        <f>IF($B$892="Лікар-педіатр","x",IF($B$892="Лікар-терапевт",W894/Z894,IF($B$892="Лікар загальної практики - сімейний лікар",W894/Z894,0)))</f>
        <v>0</v>
      </c>
      <c r="X895" s="176">
        <f>IF($B$892="Лікар-педіатр","x",IF($B$892="Лікар-терапевт",X894/Z894,IF($B$892="Лікар загальної практики - сімейний лікар",X894/Z894,0)))</f>
        <v>0</v>
      </c>
      <c r="Y895" s="176">
        <f>IF($B$892="Лікар-педіатр","x",IF($B$892="Лікар-терапевт",Y894/Z894,IF($B$892="Лікар загальної практики - сімейний лікар",Y894/Z894,0)))</f>
        <v>0</v>
      </c>
      <c r="Z895" s="176">
        <f>SUM(U895:Y895)</f>
        <v>0</v>
      </c>
      <c r="AA895" s="767"/>
      <c r="AB895" s="176">
        <f>IF($B$892="Лікар-педіатр",AB894/AG894,IF($B$892="Лікар-терапевт","х",IF($B$892="Лікар загальної практики - сімейний лікар",AB894/AG894,0)))</f>
        <v>0</v>
      </c>
      <c r="AC895" s="176">
        <f>IF($B$892="Лікар-педіатр",AC894/AG894,IF($B$892="Лікар-терапевт","х",IF($B$892="Лікар загальної практики - сімейний лікар",AC894/AG894,0)))</f>
        <v>0</v>
      </c>
      <c r="AD895" s="176">
        <f>IF($B$892="Лікар-педіатр","x",IF($B$892="Лікар-терапевт",AD894/AG894,IF($B$892="Лікар загальної практики - сімейний лікар",AD894/AG894,0)))</f>
        <v>0</v>
      </c>
      <c r="AE895" s="176">
        <f>IF($B$892="Лікар-педіатр","x",IF($B$892="Лікар-терапевт",AE894/AG894,IF($B$892="Лікар загальної практики - сімейний лікар",AE894/AG894,0)))</f>
        <v>0</v>
      </c>
      <c r="AF895" s="176">
        <f>IF($B$892="Лікар-педіатр","x",IF($B$892="Лікар-терапевт",AF894/AG894,IF($B$892="Лікар загальної практики - сімейний лікар",AF894/AG894,0)))</f>
        <v>0</v>
      </c>
      <c r="AG895" s="176">
        <f>SUM(AB895:AF895)</f>
        <v>0</v>
      </c>
      <c r="AH895" s="767"/>
      <c r="AI895" s="174"/>
      <c r="AJ895" s="771"/>
      <c r="AK895" s="774"/>
      <c r="AL895" s="774"/>
      <c r="AM895" s="761"/>
      <c r="AN895" s="779"/>
      <c r="AO895" s="779"/>
      <c r="AP895" s="779"/>
      <c r="AQ895" s="779"/>
      <c r="AR895" s="782"/>
    </row>
    <row r="896" spans="1:44" s="52" customFormat="1" ht="45" hidden="1" customHeight="1" thickBot="1" x14ac:dyDescent="0.3">
      <c r="A896" s="170"/>
      <c r="B896" s="763"/>
      <c r="C896" s="764"/>
      <c r="D896" s="765"/>
      <c r="E896" s="766"/>
      <c r="F896" s="177" t="s">
        <v>425</v>
      </c>
      <c r="G896" s="178">
        <f>IF($B$892="Лікар загальної практики - сімейний лікар",AVERAGE(G892:G894),IF($B$892="Лікар-педіатр",AVERAGE(G892:G894),IF($B$892="Лікар-терапевт","х",0)))</f>
        <v>0</v>
      </c>
      <c r="H896" s="178">
        <f>IF($B$892="Лікар загальної практики - сімейний лікар",AVERAGE(H892:H894),IF($B$892="Лікар-педіатр",AVERAGE(H892:H894),IF($B$892="Лікар-терапевт","х",0)))</f>
        <v>0</v>
      </c>
      <c r="I896" s="178">
        <f>IF($B$892="Лікар загальної практики - сімейний лікар",AVERAGE(I892:I894),IF($B$892="Лікар-педіатр","x",IF($B$892="Лікар-терапевт",AVERAGE(I892:I894),0)))</f>
        <v>0</v>
      </c>
      <c r="J896" s="178">
        <f>IF($B$892="Лікар загальної практики - сімейний лікар",AVERAGE(J892:J894),IF($B$892="Лікар-педіатр","x",IF($B$892="Лікар-терапевт",AVERAGE(J892:J894),0)))</f>
        <v>0</v>
      </c>
      <c r="K896" s="178">
        <f>IF($B$892="Лікар загальної практики - сімейний лікар",AVERAGE(K892:K894),IF($B$892="Лікар-педіатр","x",IF($B$892="Лікар-терапевт",AVERAGE(K892:K894),0)))</f>
        <v>0</v>
      </c>
      <c r="L896" s="179">
        <f>SUM(G896:K896)</f>
        <v>0</v>
      </c>
      <c r="M896" s="768"/>
      <c r="N896" s="178">
        <f>IF($B$892="Лікар загальної практики - сімейний лікар",AVERAGE(N892:N894),IF($B$892="Лікар-педіатр",AVERAGE(N892:N894),IF($B$892="Лікар-терапевт","х",0)))</f>
        <v>0</v>
      </c>
      <c r="O896" s="178">
        <f>IF($B$892="Лікар загальної практики - сімейний лікар",AVERAGE(O892:O894),IF($B$892="Лікар-педіатр",AVERAGE(O892:O894),IF($B$892="Лікар-терапевт","х",0)))</f>
        <v>0</v>
      </c>
      <c r="P896" s="178">
        <f>IF($B$892="Лікар загальної практики - сімейний лікар",AVERAGE(P892:P894),IF($B$892="Лікар-педіатр","x",IF($B$892="Лікар-терапевт",AVERAGE(P892:P894),0)))</f>
        <v>0</v>
      </c>
      <c r="Q896" s="178">
        <f>IF($B$892="Лікар загальної практики - сімейний лікар",AVERAGE(Q892:Q894),IF($B$892="Лікар-педіатр","x",IF($B$892="Лікар-терапевт",AVERAGE(Q892:Q894),0)))</f>
        <v>0</v>
      </c>
      <c r="R896" s="178">
        <f>IF($B$892="Лікар загальної практики - сімейний лікар",AVERAGE(R892:R894),IF($B$892="Лікар-педіатр","x",IF($B$892="Лікар-терапевт",AVERAGE(R892:R894),0)))</f>
        <v>0</v>
      </c>
      <c r="S896" s="179">
        <f>SUM(N896:R896)</f>
        <v>0</v>
      </c>
      <c r="T896" s="768"/>
      <c r="U896" s="178">
        <f>IF($B$892="Лікар загальної практики - сімейний лікар",AVERAGE(U892:U894),IF($B$892="Лікар-педіатр",AVERAGE(U892:U894),IF($B$892="Лікар-терапевт","х",0)))</f>
        <v>0</v>
      </c>
      <c r="V896" s="178">
        <f>IF($B$892="Лікар загальної практики - сімейний лікар",AVERAGE(V892:V894),IF($B$892="Лікар-педіатр",AVERAGE(V892:V894),IF($B$892="Лікар-терапевт","х",0)))</f>
        <v>0</v>
      </c>
      <c r="W896" s="178">
        <f>IF($B$892="Лікар загальної практики - сімейний лікар",AVERAGE(W892:W894),IF($B$892="Лікар-педіатр","x",IF($B$892="Лікар-терапевт",AVERAGE(W892:W894),0)))</f>
        <v>0</v>
      </c>
      <c r="X896" s="178">
        <f>IF($B$892="Лікар загальної практики - сімейний лікар",AVERAGE(X892:X894),IF($B$892="Лікар-педіатр","x",IF($B$892="Лікар-терапевт",AVERAGE(X892:X894),0)))</f>
        <v>0</v>
      </c>
      <c r="Y896" s="178">
        <f>IF($B$892="Лікар загальної практики - сімейний лікар",AVERAGE(Y892:Y894),IF($B$892="Лікар-педіатр","x",IF($B$892="Лікар-терапевт",AVERAGE(Y892:Y894),0)))</f>
        <v>0</v>
      </c>
      <c r="Z896" s="179">
        <f>SUM(U896:Y896)</f>
        <v>0</v>
      </c>
      <c r="AA896" s="768"/>
      <c r="AB896" s="178">
        <f>IF($B$892="Лікар загальної практики - сімейний лікар",AVERAGE(AB892:AB894),IF($B$892="Лікар-педіатр",AVERAGE(AB892:AB894),IF($B$892="Лікар-терапевт","х",0)))</f>
        <v>0</v>
      </c>
      <c r="AC896" s="178">
        <f>IF($B$892="Лікар загальної практики - сімейний лікар",AVERAGE(AC892:AC894),IF($B$892="Лікар-педіатр",AVERAGE(AC892:AC894),IF($B$892="Лікар-терапевт","х",0)))</f>
        <v>0</v>
      </c>
      <c r="AD896" s="178">
        <f>IF($B$892="Лікар загальної практики - сімейний лікар",AVERAGE(AD892:AD894),IF($B$892="Лікар-педіатр","x",IF($B$892="Лікар-терапевт",AVERAGE(AD892:AD894),0)))</f>
        <v>0</v>
      </c>
      <c r="AE896" s="178">
        <f>IF($B$892="Лікар загальної практики - сімейний лікар",AVERAGE(AE892:AE894),IF($B$892="Лікар-педіатр","x",IF($B$892="Лікар-терапевт",AVERAGE(AE892:AE894),0)))</f>
        <v>0</v>
      </c>
      <c r="AF896" s="178">
        <f>IF($B$892="Лікар загальної практики - сімейний лікар",AVERAGE(AF892:AF894),IF($B$892="Лікар-педіатр","x",IF($B$892="Лікар-терапевт",AVERAGE(AF892:AF894),0)))</f>
        <v>0</v>
      </c>
      <c r="AG896" s="179">
        <f>SUM(AB896:AF896)</f>
        <v>0</v>
      </c>
      <c r="AH896" s="769"/>
      <c r="AI896" s="174"/>
      <c r="AJ896" s="771"/>
      <c r="AK896" s="774"/>
      <c r="AL896" s="774"/>
      <c r="AM896" s="762"/>
      <c r="AN896" s="780"/>
      <c r="AO896" s="780"/>
      <c r="AP896" s="780"/>
      <c r="AQ896" s="780"/>
      <c r="AR896" s="783"/>
    </row>
    <row r="897" spans="1:44" s="52" customFormat="1" ht="40.5" hidden="1" x14ac:dyDescent="0.25">
      <c r="A897" s="170"/>
      <c r="B897" s="763"/>
      <c r="C897" s="764"/>
      <c r="D897" s="765"/>
      <c r="E897" s="765"/>
      <c r="F897" s="210" t="str">
        <f>IF(B892="Лікар-педіатр",Законод!$C$17,IF(B892="Лікар загальної практики - сімейний лікар",Законод!$C$21,IF(B892="Лікар-терапевт",Законод!$C$25,"х")))</f>
        <v>х</v>
      </c>
      <c r="G897" s="181">
        <f>IF($B$892="Лікар загальної практики - сімейний лікар",IF(L896&lt;=Законод!$C$22,G896,Законод!$C$22*'01_Доходи'!G895),IF($B$892="Лікар-педіатр",IF(L896&lt;=Законод!$C$18,G896,Законод!$C$18*'01_Доходи'!G895),IF($B$892="Лікар-терапевт","x",0)))</f>
        <v>0</v>
      </c>
      <c r="H897" s="181">
        <f>IF($B$892="Лікар загальної практики - сімейний лікар",IF(L896&lt;=Законод!$C$22,H896,Законод!$C$22*'01_Доходи'!H895),IF($B$892="Лікар-педіатр",IF(L896&lt;=Законод!$C$18,H896,Законод!$C$18*'01_Доходи'!H895),IF($B$892="Лікар-терапевт","x",0)))</f>
        <v>0</v>
      </c>
      <c r="I897" s="181">
        <f>IF($B$892="Лікар загальної практики - сімейний лікар",IF(L896&lt;=Законод!$C$22,I896,Законод!$C$22*'01_Доходи'!I895),IF($B$892="Лікар-педіатр","x",IF($B$892="Лікар-терапевт",IF(L896&lt;=Законод!$C$26,I896,Законод!$C$26*'01_Доходи'!I895),0)))</f>
        <v>0</v>
      </c>
      <c r="J897" s="181">
        <f>IF($B$892="Лікар загальної практики - сімейний лікар",IF(L896&lt;=Законод!$C$22,J896,Законод!$C$22*'01_Доходи'!J895),IF($B$892="Лікар-педіатр","x",IF($B$892="Лікар-терапевт",IF(L896&lt;=Законод!$C$26,J896,Законод!$C$26*'01_Доходи'!J895),0)))</f>
        <v>0</v>
      </c>
      <c r="K897" s="181">
        <f>IF($B$892="Лікар загальної практики - сімейний лікар",IF(L896&lt;=Законод!$C$22,K896,Законод!$C$22*'01_Доходи'!K895),IF($B$892="Лікар-педіатр","x",IF($B$892="Лікар-терапевт",IF(L896&lt;=Законод!$C$26,K896,Законод!$C$26*'01_Доходи'!K895),0)))</f>
        <v>0</v>
      </c>
      <c r="L897" s="182">
        <f>SUM(G897:K897)</f>
        <v>0</v>
      </c>
      <c r="M897" s="767"/>
      <c r="N897" s="181">
        <f>IF($B$892="Лікар загальної практики - сімейний лікар",IF(S896&lt;=Законод!$C$22,N896,Законод!$C$22*'01_Доходи'!N895),IF($B$892="Лікар-педіатр",IF(S896&lt;=Законод!$C$18,N896,Законод!$C$18*'01_Доходи'!N895),IF($B$892="Лікар-терапевт","x",0)))</f>
        <v>0</v>
      </c>
      <c r="O897" s="181">
        <f>IF($B$892="Лікар загальної практики - сімейний лікар",IF(S896&lt;=Законод!$C$22,O896,Законод!$C$22*'01_Доходи'!O895),IF($B$892="Лікар-педіатр",IF(S896&lt;=Законод!$C$18,O896,Законод!$C$18*'01_Доходи'!O895),IF($B$892="Лікар-терапевт","x",0)))</f>
        <v>0</v>
      </c>
      <c r="P897" s="181">
        <f>IF($B$892="Лікар загальної практики - сімейний лікар",IF(S896&lt;=Законод!$C$22,P896,Законод!$C$22*'01_Доходи'!P895),IF($B$892="Лікар-педіатр","x",IF($B$892="Лікар-терапевт",IF(S896&lt;=Законод!$C$26,P896,Законод!$C$26*'01_Доходи'!P895),0)))</f>
        <v>0</v>
      </c>
      <c r="Q897" s="181">
        <f>IF($B$892="Лікар загальної практики - сімейний лікар",IF(S896&lt;=Законод!$C$22,Q896,Законод!$C$22*'01_Доходи'!Q895),IF($B$892="Лікар-педіатр","x",IF($B$892="Лікар-терапевт",IF(S896&lt;=Законод!$C$26,Q896,Законод!$C$26*'01_Доходи'!Q895),0)))</f>
        <v>0</v>
      </c>
      <c r="R897" s="181">
        <f>IF($B$892="Лікар загальної практики - сімейний лікар",IF(S896&lt;=Законод!$C$22,R896,Законод!$C$22*'01_Доходи'!R895),IF($B$892="Лікар-педіатр","x",IF($B$892="Лікар-терапевт",IF(S896&lt;=Законод!$C$26,R896,Законод!$C$26*'01_Доходи'!R895),0)))</f>
        <v>0</v>
      </c>
      <c r="S897" s="182">
        <f>SUM(N897:R897)</f>
        <v>0</v>
      </c>
      <c r="T897" s="767"/>
      <c r="U897" s="181">
        <f>IF($B$892="Лікар загальної практики - сімейний лікар",IF(Z896&lt;=Законод!$C$22,U896,Законод!$C$22*'01_Доходи'!U895),IF($B$892="Лікар-педіатр",IF(Z896&lt;=Законод!$C$18,U896,Законод!$C$18*'01_Доходи'!U895),IF($B$892="Лікар-терапевт","x",0)))</f>
        <v>0</v>
      </c>
      <c r="V897" s="181">
        <f>IF($B$892="Лікар загальної практики - сімейний лікар",IF(Z896&lt;=Законод!$C$22,V896,Законод!$C$22*'01_Доходи'!V895),IF($B$892="Лікар-педіатр",IF(Z896&lt;=Законод!$C$18,V896,Законод!$C$18*'01_Доходи'!V895),IF($B$892="Лікар-терапевт","x",0)))</f>
        <v>0</v>
      </c>
      <c r="W897" s="181">
        <f>IF($B$892="Лікар загальної практики - сімейний лікар",IF(Z896&lt;=Законод!$C$22,W896,Законод!$C$22*'01_Доходи'!W895),IF($B$892="Лікар-педіатр","x",IF($B$892="Лікар-терапевт",IF(Z896&lt;=Законод!$C$26,W896,Законод!$C$26*'01_Доходи'!W895),0)))</f>
        <v>0</v>
      </c>
      <c r="X897" s="181">
        <f>IF($B$892="Лікар загальної практики - сімейний лікар",IF(Z896&lt;=Законод!$C$22,X896,Законод!$C$22*'01_Доходи'!X895),IF($B$892="Лікар-педіатр","x",IF($B$892="Лікар-терапевт",IF(Z896&lt;=Законод!$C$26,X896,Законод!$C$26*'01_Доходи'!X895),0)))</f>
        <v>0</v>
      </c>
      <c r="Y897" s="181">
        <f>IF($B$892="Лікар загальної практики - сімейний лікар",IF(Z896&lt;=Законод!$C$22,Y896,Законод!$C$22*'01_Доходи'!Y895),IF($B$892="Лікар-педіатр","x",IF($B$892="Лікар-терапевт",IF(Z896&lt;=Законод!$C$26,Y896,Законод!$C$26*'01_Доходи'!Y895),0)))</f>
        <v>0</v>
      </c>
      <c r="Z897" s="182">
        <f>SUM(U897:Y897)</f>
        <v>0</v>
      </c>
      <c r="AA897" s="767"/>
      <c r="AB897" s="181">
        <f>IF($B$892="Лікар загальної практики - сімейний лікар",IF(AG896&lt;=Законод!$C$22,AB896,Законод!$C$22*'01_Доходи'!AB895),IF($B$892="Лікар-педіатр",IF(AG896&lt;=Законод!$C$18,AB896,Законод!$C$18*'01_Доходи'!AB895),IF($B$892="Лікар-терапевт","x",0)))</f>
        <v>0</v>
      </c>
      <c r="AC897" s="181">
        <f>IF($B$892="Лікар загальної практики - сімейний лікар",IF(AG896&lt;=Законод!$C$22,AC896,Законод!$C$22*'01_Доходи'!AC895),IF($B$892="Лікар-педіатр",IF(AG896&lt;=Законод!$C$18,AC896,Законод!$C$18*'01_Доходи'!AC895),IF($B$892="Лікар-терапевт","x",0)))</f>
        <v>0</v>
      </c>
      <c r="AD897" s="181">
        <f>IF($B$892="Лікар загальної практики - сімейний лікар",IF(AG896&lt;=Законод!$C$22,AD896,Законод!$C$22*'01_Доходи'!AD895),IF($B$892="Лікар-педіатр","x",IF($B$892="Лікар-терапевт",IF(AG896&lt;=Законод!$C$26,AD896,Законод!$C$26*'01_Доходи'!AD895),0)))</f>
        <v>0</v>
      </c>
      <c r="AE897" s="181">
        <f>IF($B$892="Лікар загальної практики - сімейний лікар",IF(AG896&lt;=Законод!$C$22,AE896,Законод!$C$22*'01_Доходи'!AE895),IF($B$892="Лікар-педіатр","x",IF($B$892="Лікар-терапевт",IF(AG896&lt;=Законод!$C$26,AE896,Законод!$C$26*'01_Доходи'!AE895),0)))</f>
        <v>0</v>
      </c>
      <c r="AF897" s="181">
        <f>IF($B$892="Лікар загальної практики - сімейний лікар",IF(AG896&lt;=Законод!$C$22,AF896,Законод!$C$22*'01_Доходи'!AF895),IF($B$892="Лікар-педіатр","x",IF($B$892="Лікар-терапевт",IF(AG896&lt;=Законод!$C$26,AF896,Законод!$C$26*'01_Доходи'!AF895),0)))</f>
        <v>0</v>
      </c>
      <c r="AG897" s="182">
        <f>SUM(AB897:AF897)</f>
        <v>0</v>
      </c>
      <c r="AH897" s="767"/>
      <c r="AI897" s="174"/>
      <c r="AJ897" s="771"/>
      <c r="AK897" s="774"/>
      <c r="AL897" s="774"/>
      <c r="AM897" s="318" t="s">
        <v>186</v>
      </c>
      <c r="AN897" s="183">
        <f>IF(B892="Лікар загальної практики - сімейний лікар",G897*Законод!$C$11+'01_Доходи'!H897*Законод!$D$11+'01_Доходи'!I897*Законод!$E$11+'01_Доходи'!J897*Законод!$F$11+'01_Доходи'!K897*Законод!$G$11,IF(B892="Лікар-педіатр",G897*Законод!$C$11+'01_Доходи'!H897*Законод!$D$11,IF(B892="Лікар-терапевт",'01_Доходи'!I897*Законод!$E$11+'01_Доходи'!J897*Законод!$F$11+'01_Доходи'!K897*Законод!$G$11,0)))</f>
        <v>0</v>
      </c>
      <c r="AO897" s="183">
        <f>IF(B892="Лікар загальної практики - сімейний лікар",N897*Законод!$C$11+'01_Доходи'!O897*Законод!$D$11+'01_Доходи'!P897*Законод!$E$11+'01_Доходи'!Q897*Законод!$F$11+'01_Доходи'!R897*Законод!$G$11,IF(B892="Лікар-педіатр",N897*Законод!$C$11+'01_Доходи'!O897*Законод!$D$11,IF(B892="Лікар-терапевт",'01_Доходи'!P897*Законод!$E$11+'01_Доходи'!Q897*Законод!$F$11+'01_Доходи'!R897*Законод!$G$11,0)))</f>
        <v>0</v>
      </c>
      <c r="AP897" s="183">
        <f>IF(B892="Лікар загальної практики - сімейний лікар",U897*Законод!$C$11+'01_Доходи'!V897*Законод!$D$11+'01_Доходи'!W897*Законод!$E$11+'01_Доходи'!X897*Законод!$F$11+'01_Доходи'!Y897*Законод!$G$11,IF(B892="Лікар-педіатр",U897*Законод!$C$11+'01_Доходи'!V897*Законод!$D$11,IF(B892="Лікар-терапевт",'01_Доходи'!W897*Законод!$E$11+'01_Доходи'!X897*Законод!$F$11+'01_Доходи'!Y897*Законод!$G$11,0)))</f>
        <v>0</v>
      </c>
      <c r="AQ897" s="183">
        <f>IF(B892="Лікар загальної практики - сімейний лікар",AB897*Законод!$C$11+'01_Доходи'!AC897*Законод!$D$11+'01_Доходи'!AD897*Законод!$E$11+'01_Доходи'!AE897*Законод!$F$11+'01_Доходи'!AF897*Законод!$G$11,IF(B892="Лікар-педіатр",AB897*Законод!$C$11+'01_Доходи'!AC897*Законод!$D$11,IF(B892="Лікар-терапевт",'01_Доходи'!AD897*Законод!$E$11+'01_Доходи'!AE897*Законод!$F$11+'01_Доходи'!AF897*Законод!$G$11,0)))</f>
        <v>0</v>
      </c>
      <c r="AR897" s="184">
        <f>SUM(AN897:AQ897)</f>
        <v>0</v>
      </c>
    </row>
    <row r="898" spans="1:44" s="52" customFormat="1" ht="31.9" hidden="1" customHeight="1" x14ac:dyDescent="0.25">
      <c r="A898" s="170"/>
      <c r="B898" s="763"/>
      <c r="C898" s="764"/>
      <c r="D898" s="765"/>
      <c r="E898" s="765"/>
      <c r="F898" s="211" t="str">
        <f>IF(B892="Лікар-педіатр",Законод!$E$17,IF(B892="Лікар загальної практики - сімейний лікар",Законод!$E$21,IF(B892="Лікар-терапевт",Законод!$E$25,"х")))</f>
        <v>х</v>
      </c>
      <c r="G898" s="776" t="s">
        <v>158</v>
      </c>
      <c r="H898" s="776"/>
      <c r="I898" s="776"/>
      <c r="J898" s="776"/>
      <c r="K898" s="776"/>
      <c r="L898" s="169">
        <f>IF($B$892="Лікар загальної практики - сімейний лікар",IF(L896&lt;Законод!$C$22,0,(IF(AND(L896&gt;=Законод!$E$22,L896&lt;=Законод!$E$23),L896-Законод!$C$22,IF('01_Доходи'!L896&gt;=Законод!$F$22,Законод!$E$24,0)))),IF($B$892="Лікар-педіатр",IF(L896&lt;Законод!$C$18,0,(IF(AND(L896&gt;=Законод!$E$18,L896&lt;=Законод!$E$19),L896-Законод!$C$18,IF('01_Доходи'!L896&gt;=Законод!$F$18,Законод!$E$20,0)))),IF($B$892="Лікар-терапевт",IF(L896&lt;Законод!$C$26,0,(IF(AND(L896&gt;=Законод!$E$26,L896&lt;=Законод!$E$27),L896-Законод!$C$26,IF('01_Доходи'!L896&gt;=Законод!$F$26,Законод!$E$28,0)))),0)))</f>
        <v>0</v>
      </c>
      <c r="M898" s="767"/>
      <c r="N898" s="776" t="s">
        <v>158</v>
      </c>
      <c r="O898" s="776"/>
      <c r="P898" s="776"/>
      <c r="Q898" s="776"/>
      <c r="R898" s="776"/>
      <c r="S898" s="169">
        <f>IF($B$892="Лікар загальної практики - сімейний лікар",IF(S896&lt;Законод!$C$22,0,(IF(AND(S896&gt;=Законод!$E$22,S896&lt;=Законод!$E$23),S896-Законод!$C$22,IF('01_Доходи'!S896&gt;=Законод!$F$22,Законод!$E$24,0)))),IF($B$892="Лікар-педіатр",IF(S896&lt;Законод!$C$18,0,(IF(AND(S896&gt;=Законод!$E$18,S896&lt;=Законод!$E$19),S896-Законод!$C$18,IF('01_Доходи'!S896&gt;=Законод!$F$18,Законод!$E$20,0)))),IF($B$892="Лікар-терапевт",IF(S896&lt;Законод!$C$26,0,(IF(AND(S896&gt;=Законод!$E$26,S896&lt;=Законод!$E$27),S896-Законод!$C$26,IF('01_Доходи'!S896&gt;=Законод!$F$26,Законод!$E$28,0)))),0)))</f>
        <v>0</v>
      </c>
      <c r="T898" s="767"/>
      <c r="U898" s="776" t="s">
        <v>158</v>
      </c>
      <c r="V898" s="776"/>
      <c r="W898" s="776"/>
      <c r="X898" s="776"/>
      <c r="Y898" s="776"/>
      <c r="Z898" s="169">
        <f>IF($B$892="Лікар загальної практики - сімейний лікар",IF(Z896&lt;Законод!$C$22,0,(IF(AND(Z896&gt;=Законод!$E$22,Z896&lt;=Законод!$E$23),Z896-Законод!$C$22,IF('01_Доходи'!Z896&gt;=Законод!$F$22,Законод!$E$24,0)))),IF($B$892="Лікар-педіатр",IF(Z896&lt;Законод!$C$18,0,(IF(AND(Z896&gt;=Законод!$E$18,Z896&lt;=Законод!$E$19),Z896-Законод!$C$18,IF('01_Доходи'!Z896&gt;=Законод!$F$18,Законод!$E$20,0)))),IF($B$892="Лікар-терапевт",IF(Z896&lt;Законод!$C$26,0,(IF(AND(Z896&gt;=Законод!$E$26,Z896&lt;=Законод!$E$27),Z896-Законод!$C$26,IF('01_Доходи'!Z896&gt;=Законод!$F$26,Законод!$E$28,0)))),0)))</f>
        <v>0</v>
      </c>
      <c r="AA898" s="767"/>
      <c r="AB898" s="776" t="s">
        <v>158</v>
      </c>
      <c r="AC898" s="776"/>
      <c r="AD898" s="776"/>
      <c r="AE898" s="776"/>
      <c r="AF898" s="776"/>
      <c r="AG898" s="169">
        <f>IF($B$892="Лікар загальної практики - сімейний лікар",IF(AG896&lt;Законод!$C$22,0,(IF(AND(AG896&gt;=Законод!$E$22,AG896&lt;=Законод!$E$23),AG896-Законод!$C$22,IF('01_Доходи'!AG896&gt;=Законод!$F$22,Законод!$E$24,0)))),IF($B$892="Лікар-педіатр",IF(AG896&lt;Законод!$C$18,0,(IF(AND(AG896&gt;=Законод!$E$18,AG896&lt;=Законод!$E$19),AG896-Законод!$C$18,IF('01_Доходи'!AG896&gt;=Законод!$F$18,Законод!$E$20,0)))),IF($B$892="Лікар-терапевт",IF(AG896&lt;Законод!$C$26,0,(IF(AND(AG896&gt;=Законод!$E$26,AG896&lt;=Законод!$E$27),AG896-Законод!$C$26,IF('01_Доходи'!AG896&gt;=Законод!$F$26,Законод!$E$28,0)))),0)))</f>
        <v>0</v>
      </c>
      <c r="AH898" s="767"/>
      <c r="AI898" s="174"/>
      <c r="AJ898" s="771"/>
      <c r="AK898" s="774"/>
      <c r="AL898" s="774"/>
      <c r="AM898" s="757" t="s">
        <v>187</v>
      </c>
      <c r="AN898" s="183">
        <f>IF(B892="Лікар загальної практики - сімейний лікар",L898*Законод!$C$9/4*Законод!$E$16,IF(B892="Лікар-педіатр",L898*Законод!$C$9/4*Законод!$E$16,IF(B892="Лікар-терапевт",L898*Законод!$C$9/4*Законод!$E$16,0)))</f>
        <v>0</v>
      </c>
      <c r="AO898" s="183">
        <f>IF(B892="Лікар загальної практики - сімейний лікар",S898*Законод!$C$9/4*Законод!$E$16,IF(B892="Лікар-педіатр",S898*Законод!$C$9/4*Законод!$E$16,IF(B892="Лікар-терапевт",S898*Законод!$C$9/4*Законод!$E$16,0)))</f>
        <v>0</v>
      </c>
      <c r="AP898" s="183">
        <f>IF(B892="Лікар загальної практики - сімейний лікар",Z898*Законод!$C$9/4*Законод!$E$16,IF(B892="Лікар-педіатр",Z898*Законод!$C$9/4*Законод!$E$16,IF(B892="Лікар-терапевт",Z898*Законод!$C$9/4*Законод!$E$16,0)))</f>
        <v>0</v>
      </c>
      <c r="AQ898" s="183">
        <f>IF(B892="Лікар загальної практики - сімейний лікар",AG898*Законод!$C$9/4*Законод!$E$16,IF(B892="Лікар-педіатр",AG898*Законод!$C$9/4*Законод!$E$16,IF(B892="Лікар-терапевт",AG898*Законод!$C$9/4*Законод!$E$16,0)))</f>
        <v>0</v>
      </c>
      <c r="AR898" s="184">
        <f>SUM(AN898:AQ898)</f>
        <v>0</v>
      </c>
    </row>
    <row r="899" spans="1:44" s="52" customFormat="1" ht="31.9" hidden="1" customHeight="1" x14ac:dyDescent="0.25">
      <c r="A899" s="170"/>
      <c r="B899" s="763"/>
      <c r="C899" s="764"/>
      <c r="D899" s="765"/>
      <c r="E899" s="765"/>
      <c r="F899" s="211" t="str">
        <f>IF(B892="Лікар-педіатр",Законод!$F$17,IF(B892="Лікар загальної практики - сімейний лікар",Законод!$F$21,IF(B892="Лікар-терапевт",Законод!$F$25,"х")))</f>
        <v>х</v>
      </c>
      <c r="G899" s="776" t="s">
        <v>158</v>
      </c>
      <c r="H899" s="776"/>
      <c r="I899" s="776"/>
      <c r="J899" s="776"/>
      <c r="K899" s="776"/>
      <c r="L899" s="169">
        <f>IF($B$892="Лікар загальної практики - сімейний лікар",IF(L896&lt;Законод!$C$22,0,(IF(AND(L896&gt;=Законод!$F$22,L896&lt;=Законод!$F$23),L896-Законод!$E$23,IF('01_Доходи'!L896&gt;=Законод!$G$22,Законод!$F$24,0)))),IF($B$892="Лікар-педіатр",IF(L896&lt;Законод!$C$18,0,(IF(AND(L896&gt;=Законод!$F$18,L896&lt;=Законод!$F$19),L896-Законод!$E$19,IF('01_Доходи'!L896&gt;=Законод!$G$18,Законод!$F$20,0)))),IF($B$892="Лікар-терапевт",IF(L896&lt;Законод!$C$26,0,(IF(AND(L896&gt;=Законод!$F$26,L896&lt;=Законод!$F$27),L896-Законод!$E$27,IF('01_Доходи'!L896&gt;=Законод!$G$26,Законод!$F$28,0)))),0)))</f>
        <v>0</v>
      </c>
      <c r="M899" s="767"/>
      <c r="N899" s="776" t="s">
        <v>158</v>
      </c>
      <c r="O899" s="776"/>
      <c r="P899" s="776"/>
      <c r="Q899" s="776"/>
      <c r="R899" s="776"/>
      <c r="S899" s="169">
        <f>IF($B$892="Лікар загальної практики - сімейний лікар",IF(S896&lt;Законод!$C$22,0,(IF(AND(S896&gt;=Законод!$F$22,S896&lt;=Законод!$F$23),S896-Законод!$E$23,IF('01_Доходи'!S896&gt;=Законод!$G$22,Законод!$F$24,0)))),IF($B$892="Лікар-педіатр",IF(S896&lt;Законод!$C$18,0,(IF(AND(S896&gt;=Законод!$F$18,S896&lt;=Законод!$F$19),S896-Законод!$E$19,IF('01_Доходи'!S896&gt;=Законод!$G$18,Законод!$F$20,0)))),IF($B$892="Лікар-терапевт",IF(S896&lt;Законод!$C$26,0,(IF(AND(S896&gt;=Законод!$F$26,S896&lt;=Законод!$F$27),S896-Законод!$E$27,IF('01_Доходи'!S896&gt;=Законод!$G$26,Законод!$F$28,0)))),0)))</f>
        <v>0</v>
      </c>
      <c r="T899" s="767"/>
      <c r="U899" s="776" t="s">
        <v>158</v>
      </c>
      <c r="V899" s="776"/>
      <c r="W899" s="776"/>
      <c r="X899" s="776"/>
      <c r="Y899" s="776"/>
      <c r="Z899" s="169">
        <f>IF($B$892="Лікар загальної практики - сімейний лікар",IF(Z896&lt;Законод!$C$22,0,(IF(AND(Z896&gt;=Законод!$F$22,Z896&lt;=Законод!$F$23),Z896-Законод!$E$23,IF('01_Доходи'!Z896&gt;=Законод!$G$22,Законод!$F$24,0)))),IF($B$892="Лікар-педіатр",IF(Z896&lt;Законод!$C$18,0,(IF(AND(Z896&gt;=Законод!$F$18,Z896&lt;=Законод!$F$19),Z896-Законод!$E$19,IF('01_Доходи'!Z896&gt;=Законод!$G$18,Законод!$F$20,0)))),IF($B$892="Лікар-терапевт",IF(Z896&lt;Законод!$C$26,0,(IF(AND(Z896&gt;=Законод!$F$26,Z896&lt;=Законод!$F$27),Z896-Законод!$E$27,IF('01_Доходи'!Z896&gt;=Законод!$G$26,Законод!$F$28,0)))),0)))</f>
        <v>0</v>
      </c>
      <c r="AA899" s="767"/>
      <c r="AB899" s="776" t="s">
        <v>158</v>
      </c>
      <c r="AC899" s="776"/>
      <c r="AD899" s="776"/>
      <c r="AE899" s="776"/>
      <c r="AF899" s="776"/>
      <c r="AG899" s="169">
        <f>IF($B$892="Лікар загальної практики - сімейний лікар",IF(AG896&lt;Законод!$C$22,0,(IF(AND(AG896&gt;=Законод!$F$22,AG896&lt;=Законод!$F$23),AG896-Законод!$E$23,IF('01_Доходи'!AG896&gt;=Законод!$G$22,Законод!$F$24,0)))),IF($B$892="Лікар-педіатр",IF(AG896&lt;Законод!$C$18,0,(IF(AND(AG896&gt;=Законод!$F$18,AG896&lt;=Законод!$F$19),AG896-Законод!$E$19,IF('01_Доходи'!AG896&gt;=Законод!$G$18,Законод!$F$20,0)))),IF($B$892="Лікар-терапевт",IF(AG896&lt;Законод!$C$26,0,(IF(AND(AG896&gt;=Законод!$F$26,AG896&lt;=Законод!$F$27),AG896-Законод!$E$27,IF('01_Доходи'!AG896&gt;=Законод!$G$26,Законод!$F$28,0)))),0)))</f>
        <v>0</v>
      </c>
      <c r="AH899" s="767"/>
      <c r="AI899" s="174"/>
      <c r="AJ899" s="771"/>
      <c r="AK899" s="774"/>
      <c r="AL899" s="774"/>
      <c r="AM899" s="758"/>
      <c r="AN899" s="183">
        <f>IF(B892="Лікар загальної практики - сімейний лікар",L899*Законод!$C$9/4*Законод!$F$16,IF(B892="Лікар-педіатр",L899*Законод!$C$9/4*Законод!$F$16,IF(B892="Лікар-терапевт",L899*Законод!$C$9/4*Законод!$F$16,0)))</f>
        <v>0</v>
      </c>
      <c r="AO899" s="183">
        <f>IF(B892="Лікар загальної практики - сімейний лікар",S899*Законод!$C$9/4*Законод!$F$16,IF(B892="Лікар-педіатр",S899*Законод!$C$9/4*Законод!$F$16,IF(B892="Лікар-терапевт",S899*Законод!$C$9/4*Законод!$F$16,0)))</f>
        <v>0</v>
      </c>
      <c r="AP899" s="183">
        <f>IF(B892="Лікар загальної практики - сімейний лікар",Z899*Законод!$C$9/4*Законод!$F$16,IF(B892="Лікар-педіатр",Z899*Законод!$C$9/4*Законод!$F$16,IF(B892="Лікар-терапевт",Z899*Законод!$C$9/4*Законод!$F$16,0)))</f>
        <v>0</v>
      </c>
      <c r="AQ899" s="183">
        <f>IF(B892="Лікар загальної практики - сімейний лікар",AG899*Законод!$C$9/4*Законод!$F$16,IF(B892="Лікар-педіатр",AG899*Законод!$C$9/4*Законод!$F$16,IF(B892="Лікар-терапевт",AG899*Законод!$C$9/4*Законод!$F$16,0)))</f>
        <v>0</v>
      </c>
      <c r="AR899" s="184">
        <f>SUM(AN899:AQ899)</f>
        <v>0</v>
      </c>
    </row>
    <row r="900" spans="1:44" s="52" customFormat="1" ht="31.9" hidden="1" customHeight="1" x14ac:dyDescent="0.25">
      <c r="A900" s="170"/>
      <c r="B900" s="763"/>
      <c r="C900" s="764"/>
      <c r="D900" s="765"/>
      <c r="E900" s="765"/>
      <c r="F900" s="211" t="str">
        <f>IF(B892="Лікар-педіатр",Законод!$G$17,IF(B892="Лікар загальної практики - сімейний лікар",Законод!$G$21,IF(B892="Лікар-терапевт",Законод!$G$25,"х")))</f>
        <v>х</v>
      </c>
      <c r="G900" s="776" t="s">
        <v>158</v>
      </c>
      <c r="H900" s="776"/>
      <c r="I900" s="776"/>
      <c r="J900" s="776"/>
      <c r="K900" s="776"/>
      <c r="L900" s="169">
        <f>IF($B$892="Лікар загальної практики - сімейний лікар",IF(L896&lt;Законод!$C$22,0,(IF(AND(L896&gt;=Законод!$G$22,L896&lt;=Законод!$G$23),L896-Законод!$F$23,IF('01_Доходи'!L896&gt;=Законод!$H$22,Законод!$G$24,0)))),IF($B$892="Лікар-педіатр",IF(L896&lt;Законод!$C$18,0,(IF(AND(L896&gt;=Законод!$G$18,L896&lt;=Законод!$G$19),L896-Законод!$F$19,IF('01_Доходи'!L896&gt;=Законод!$H$18,Законод!$G$20,0)))),IF($B$892="Лікар-терапевт",IF(L896&lt;Законод!$C$26,0,(IF(AND(L896&gt;=Законод!$G$26,L896&lt;=Законод!$G$27),L896-Законод!$F$27,IF('01_Доходи'!L896&gt;=Законод!$H$26,Законод!$G$28,0)))),0)))</f>
        <v>0</v>
      </c>
      <c r="M900" s="767"/>
      <c r="N900" s="776" t="s">
        <v>158</v>
      </c>
      <c r="O900" s="776"/>
      <c r="P900" s="776"/>
      <c r="Q900" s="776"/>
      <c r="R900" s="776"/>
      <c r="S900" s="169">
        <f>IF($B$892="Лікар загальної практики - сімейний лікар",IF(S896&lt;Законод!$C$22,0,(IF(AND(S896&gt;=Законод!$G$22,S896&lt;=Законод!$G$23),S896-Законод!$F$23,IF('01_Доходи'!S896&gt;=Законод!$H$22,Законод!$G$24,0)))),IF($B$892="Лікар-педіатр",IF(S896&lt;Законод!$C$18,0,(IF(AND(S896&gt;=Законод!$G$18,S896&lt;=Законод!$G$19),S896-Законод!$F$19,IF('01_Доходи'!S896&gt;=Законод!$H$18,Законод!$G$20,0)))),IF($B$892="Лікар-терапевт",IF(S896&lt;Законод!$C$26,0,(IF(AND(S896&gt;=Законод!$G$26,S896&lt;=Законод!$G$27),S896-Законод!$F$27,IF('01_Доходи'!S896&gt;=Законод!$H$26,Законод!$G$28,0)))),0)))</f>
        <v>0</v>
      </c>
      <c r="T900" s="767"/>
      <c r="U900" s="776" t="s">
        <v>158</v>
      </c>
      <c r="V900" s="776"/>
      <c r="W900" s="776"/>
      <c r="X900" s="776"/>
      <c r="Y900" s="776"/>
      <c r="Z900" s="169">
        <f>IF($B$892="Лікар загальної практики - сімейний лікар",IF(Z896&lt;Законод!$C$22,0,(IF(AND(Z896&gt;=Законод!$G$22,Z896&lt;=Законод!$G$23),Z896-Законод!$F$23,IF('01_Доходи'!Z896&gt;=Законод!$H$22,Законод!$G$24,0)))),IF($B$892="Лікар-педіатр",IF(Z896&lt;Законод!$C$18,0,(IF(AND(Z896&gt;=Законод!$G$18,Z896&lt;=Законод!$G$19),Z896-Законод!$F$19,IF('01_Доходи'!Z896&gt;=Законод!$H$18,Законод!$G$20,0)))),IF($B$892="Лікар-терапевт",IF(Z896&lt;Законод!$C$26,0,(IF(AND(Z896&gt;=Законод!$G$26,Z896&lt;=Законод!$G$27),Z896-Законод!$F$27,IF('01_Доходи'!Z896&gt;=Законод!$H$26,Законод!$G$28,0)))),0)))</f>
        <v>0</v>
      </c>
      <c r="AA900" s="767"/>
      <c r="AB900" s="776" t="s">
        <v>158</v>
      </c>
      <c r="AC900" s="776"/>
      <c r="AD900" s="776"/>
      <c r="AE900" s="776"/>
      <c r="AF900" s="776"/>
      <c r="AG900" s="169">
        <f>IF($B$892="Лікар загальної практики - сімейний лікар",IF(AG896&lt;Законод!$C$22,0,(IF(AND(AG896&gt;=Законод!$G$22,AG896&lt;=Законод!$G$23),AG896-Законод!$F$23,IF('01_Доходи'!AG896&gt;=Законод!$H$22,Законод!$G$24,0)))),IF($B$892="Лікар-педіатр",IF(AG896&lt;Законод!$C$18,0,(IF(AND(AG896&gt;=Законод!$G$18,AG896&lt;=Законод!$G$19),AG896-Законод!$F$19,IF('01_Доходи'!AG896&gt;=Законод!$H$18,Законод!$G$20,0)))),IF($B$892="Лікар-терапевт",IF(AG896&lt;Законод!$C$26,0,(IF(AND(AG896&gt;=Законод!$G$26,AG896&lt;=Законод!$G$27),AG896-Законод!$F$27,IF('01_Доходи'!AG896&gt;=Законод!$H$26,Законод!$G$28,0)))),0)))</f>
        <v>0</v>
      </c>
      <c r="AH900" s="767"/>
      <c r="AI900" s="174"/>
      <c r="AJ900" s="771"/>
      <c r="AK900" s="774"/>
      <c r="AL900" s="774"/>
      <c r="AM900" s="758"/>
      <c r="AN900" s="183">
        <f>IF(B892="Лікар загальної практики - сімейний лікар",L900*Законод!$C$9/4*Законод!$G$16,IF(B892="Лікар-педіатр",L900*Законод!$C$9/4*Законод!$G$16,IF(B892="Лікар-терапевт",L900*Законод!$C$9/4*Законод!$G$16,0)))</f>
        <v>0</v>
      </c>
      <c r="AO900" s="183">
        <f>IF(B892="Лікар загальної практики - сімейний лікар",S900*Законод!$C$9/4*Законод!$G$16,IF(B892="Лікар-педіатр",S900*Законод!$C$9/4*Законод!$G$16,IF(B892="Лікар-терапевт",S900*Законод!$C$9/4*Законод!$G$16,0)))</f>
        <v>0</v>
      </c>
      <c r="AP900" s="183">
        <f>IF(B892="Лікар загальної практики - сімейний лікар",Z900*Законод!$C$9/4*Законод!$G$16,IF(B892="Лікар-педіатр",Z900*Законод!$C$9/4*Законод!$G$16,IF(B892="Лікар-терапевт",Z900*Законод!$C$9/4*Законод!$G$16,0)))</f>
        <v>0</v>
      </c>
      <c r="AQ900" s="183">
        <f>IF(B892="Лікар загальної практики - сімейний лікар",AG900*Законод!$C$9/4*Законод!$G$16,IF(B892="Лікар-педіатр",AG900*Законод!$C$9/4*Законод!$G$16,IF(B892="Лікар-терапевт",AG900*Законод!$C$9/4*Законод!$G$16,0)))</f>
        <v>0</v>
      </c>
      <c r="AR900" s="184">
        <f t="shared" ref="AR900" si="160">SUM(AN900:AQ900)</f>
        <v>0</v>
      </c>
    </row>
    <row r="901" spans="1:44" s="52" customFormat="1" ht="31.9" hidden="1" customHeight="1" x14ac:dyDescent="0.25">
      <c r="A901" s="170"/>
      <c r="B901" s="763"/>
      <c r="C901" s="764"/>
      <c r="D901" s="765"/>
      <c r="E901" s="765"/>
      <c r="F901" s="211" t="str">
        <f>IF(B892="Лікар-педіатр",Законод!$H$17,IF(B892="Лікар загальної практики - сімейний лікар",Законод!$H$21,IF(B892="Лікар-терапевт",Законод!$H$25,"х")))</f>
        <v>х</v>
      </c>
      <c r="G901" s="776" t="s">
        <v>158</v>
      </c>
      <c r="H901" s="776"/>
      <c r="I901" s="776"/>
      <c r="J901" s="776"/>
      <c r="K901" s="776"/>
      <c r="L901" s="169">
        <f>IF($B$892="Лікар загальної практики - сімейний лікар",IF(L896&lt;Законод!$C$22,0,(IF(AND(L896&gt;=Законод!$H$22,L896&lt;=Законод!$H$23),L896-Законод!$G$23,IF('01_Доходи'!L896&gt;=Законод!$I$22,Законод!$H$24,0)))),IF($B$892="Лікар-педіатр",IF(L896&lt;Законод!$C$18,0,(IF(AND(L896&gt;=Законод!$H$18,L896&lt;=Законод!$H$19),L896-Законод!$G$19,IF('01_Доходи'!L896&gt;=Законод!$I$18,Законод!$H$20,0)))),IF($B$892="Лікар-терапевт",IF(L896&lt;Законод!$C$26,0,(IF(AND(L896&gt;=Законод!$H$26,L896&lt;=Законод!$H$27),L896-Законод!$G$27,IF(L896&gt;=Законод!$I$26,Законод!$H$28,0)))),0)))</f>
        <v>0</v>
      </c>
      <c r="M901" s="767"/>
      <c r="N901" s="776" t="s">
        <v>158</v>
      </c>
      <c r="O901" s="776"/>
      <c r="P901" s="776"/>
      <c r="Q901" s="776"/>
      <c r="R901" s="776"/>
      <c r="S901" s="169">
        <f>IF($B$892="Лікар загальної практики - сімейний лікар",IF(S896&lt;Законод!$C$22,0,(IF(AND(S896&gt;=Законод!$H$22,S896&lt;=Законод!$H$23),S896-Законод!$G$23,IF('01_Доходи'!S896&gt;=Законод!$I$22,Законод!$H$24,0)))),IF($B$892="Лікар-педіатр",IF(S896&lt;Законод!$C$18,0,(IF(AND(S896&gt;=Законод!$H$18,S896&lt;=Законод!$H$19),S896-Законод!$G$19,IF('01_Доходи'!S896&gt;=Законод!$I$18,Законод!$H$20,0)))),IF($B$892="Лікар-терапевт",IF(S896&lt;Законод!$C$26,0,(IF(AND(S896&gt;=Законод!$H$26,S896&lt;=Законод!$H$27),S896-Законод!$G$27,IF(S896&gt;=Законод!$I$26,Законод!$H$28,0)))),0)))</f>
        <v>0</v>
      </c>
      <c r="T901" s="767"/>
      <c r="U901" s="776" t="s">
        <v>158</v>
      </c>
      <c r="V901" s="776"/>
      <c r="W901" s="776"/>
      <c r="X901" s="776"/>
      <c r="Y901" s="776"/>
      <c r="Z901" s="169">
        <f>IF($B$892="Лікар загальної практики - сімейний лікар",IF(Z896&lt;Законод!$C$22,0,(IF(AND(Z896&gt;=Законод!$H$22,Z896&lt;=Законод!$H$23),Z896-Законод!$G$23,IF('01_Доходи'!Z896&gt;=Законод!$I$22,Законод!$H$24,0)))),IF($B$892="Лікар-педіатр",IF(Z896&lt;Законод!$C$18,0,(IF(AND(Z896&gt;=Законод!$H$18,Z896&lt;=Законод!$H$19),Z896-Законод!$G$19,IF('01_Доходи'!Z896&gt;=Законод!$I$18,Законод!$H$20,0)))),IF($B$892="Лікар-терапевт",IF(Z896&lt;Законод!$C$26,0,(IF(AND(Z896&gt;=Законод!$H$26,Z896&lt;=Законод!$H$27),Z896-Законод!$G$27,IF(Z896&gt;=Законод!$I$26,Законод!$H$28,0)))),0)))</f>
        <v>0</v>
      </c>
      <c r="AA901" s="767"/>
      <c r="AB901" s="776" t="s">
        <v>158</v>
      </c>
      <c r="AC901" s="776"/>
      <c r="AD901" s="776"/>
      <c r="AE901" s="776"/>
      <c r="AF901" s="776"/>
      <c r="AG901" s="169">
        <f>IF($B$892="Лікар загальної практики - сімейний лікар",IF(AG896&lt;Законод!$C$22,0,(IF(AND(AG896&gt;=Законод!$H$22,AG896&lt;=Законод!$H$23),AG896-Законод!$G$23,IF('01_Доходи'!AG896&gt;=Законод!$I$22,Законод!$H$24,0)))),IF($B$892="Лікар-педіатр",IF(AG896&lt;Законод!$C$18,0,(IF(AND(AG896&gt;=Законод!$H$18,AG896&lt;=Законод!$H$19),AG896-Законод!$G$19,IF('01_Доходи'!AG896&gt;=Законод!$I$18,Законод!$H$20,0)))),IF($B$892="Лікар-терапевт",IF(AG896&lt;Законод!$C$26,0,(IF(AND(AG896&gt;=Законод!$H$26,AG896&lt;=Законод!$H$27),AG896-Законод!$G$27,IF(AG896&gt;=Законод!$I$26,Законод!$H$28,0)))),0)))</f>
        <v>0</v>
      </c>
      <c r="AH901" s="767"/>
      <c r="AI901" s="174"/>
      <c r="AJ901" s="771"/>
      <c r="AK901" s="774"/>
      <c r="AL901" s="774"/>
      <c r="AM901" s="758"/>
      <c r="AN901" s="183">
        <f>IF(B892="Лікар загальної практики - сімейний лікар",L901*Законод!$C$9/4*Законод!$H$16,IF(B892="Лікар-педіатр",L901*Законод!$C$9/4*Законод!$H$16,IF(B892="Лікар-терапевт",L901*Законод!$C$9/4*Законод!$H$16,0)))</f>
        <v>0</v>
      </c>
      <c r="AO901" s="183">
        <f>IF(B892="Лікар загальної практики - сімейний лікар",S901*Законод!$C$9/4*Законод!$H$16,IF(B892="Лікар-педіатр",S901*Законод!$C$9/4*Законод!$H$16,IF(B892="Лікар-терапевт",S901*Законод!$C$9/4*Законод!$H$16,0)))</f>
        <v>0</v>
      </c>
      <c r="AP901" s="183">
        <f>IF(B892="Лікар загальної практики - сімейний лікар",Z901*Законод!$C$9/4*Законод!$H$16,IF(B892="Лікар-педіатр",Z901*Законод!$C$9/4*Законод!$H$16,IF(B892="Лікар-терапевт",Z901*Законод!$C$9/4*Законод!$H$16,0)))</f>
        <v>0</v>
      </c>
      <c r="AQ901" s="183">
        <f>IF(B892="Лікар загальної практики - сімейний лікар",AG901*Законод!$C$9/4*Законод!$H$16,IF(B892="Лікар-педіатр",AG901*Законод!$C$9/4*Законод!$H$16,IF(B892="Лікар-терапевт",AG901*Законод!$C$9/4*Законод!$H$16,0)))</f>
        <v>0</v>
      </c>
      <c r="AR901" s="184">
        <f>SUM(AN901:AQ901)</f>
        <v>0</v>
      </c>
    </row>
    <row r="902" spans="1:44" s="52" customFormat="1" ht="31.9" hidden="1" customHeight="1" x14ac:dyDescent="0.25">
      <c r="A902" s="170"/>
      <c r="B902" s="763"/>
      <c r="C902" s="764"/>
      <c r="D902" s="765"/>
      <c r="E902" s="765"/>
      <c r="F902" s="211" t="str">
        <f>IF(B892="Лікар-педіатр",Законод!$I$17,IF(B892="Лікар загальної практики - сімейний лікар",Законод!$I$21,IF(B892="Лікар-терапевт",Законод!$I$25,"х")))</f>
        <v>х</v>
      </c>
      <c r="G902" s="776" t="s">
        <v>158</v>
      </c>
      <c r="H902" s="776"/>
      <c r="I902" s="776"/>
      <c r="J902" s="776"/>
      <c r="K902" s="776"/>
      <c r="L902" s="169">
        <f>IF($B$892="Лікар загальної практики - сімейний лікар",IF(L896&lt;Законод!$C$22,0,(IF(AND(L896&gt;=Законод!$I$22,L896&lt;=Законод!$I$23),L896-Законод!$H$23,IF('01_Доходи'!L896&gt;=Законод!$I$22,Законод!$I$24,0)))),IF($B$892="Лікар-педіатр",IF(L896&lt;Законод!$C$18,0,(IF(AND(L896&gt;=Законод!$I$18,L896&lt;=Законод!$I$19),L896-Законод!$H$19,IF('01_Доходи'!L896&gt;=Законод!$I$18,Законод!$H$20,0)))),IF($B$892="Лікар-терапевт",IF(L896&lt;Законод!$C$26,0,(IF(AND(L896&gt;=Законод!$I$26,L896&lt;=Законод!$I$27),L896-Законод!$H$27,IF('01_Доходи'!L896&gt;=Законод!$I$26,Законод!$H$28,0)))),0)))</f>
        <v>0</v>
      </c>
      <c r="M902" s="767"/>
      <c r="N902" s="776" t="s">
        <v>158</v>
      </c>
      <c r="O902" s="776"/>
      <c r="P902" s="776"/>
      <c r="Q902" s="776"/>
      <c r="R902" s="776"/>
      <c r="S902" s="169">
        <f>IF($B$892="Лікар загальної практики - сімейний лікар",IF(S896&lt;Законод!$C$22,0,(IF(AND(S896&gt;=Законод!$I$22,S896&lt;=Законод!$I$23),S896-Законод!$H$23,IF('01_Доходи'!S896&gt;=Законод!$I$22,Законод!$I$24,0)))),IF($B$892="Лікар-педіатр",IF(S896&lt;Законод!$C$18,0,(IF(AND(S896&gt;=Законод!$I$18,S896&lt;=Законод!$I$19),S896-Законод!$H$19,IF('01_Доходи'!S896&gt;=Законод!$I$18,Законод!$H$20,0)))),IF($B$892="Лікар-терапевт",IF(S896&lt;Законод!$C$26,0,(IF(AND(S896&gt;=Законод!$I$26,S896&lt;=Законод!$I$27),S896-Законод!$H$27,IF('01_Доходи'!S896&gt;=Законод!$I$26,Законод!$H$28,0)))),0)))</f>
        <v>0</v>
      </c>
      <c r="T902" s="767"/>
      <c r="U902" s="776" t="s">
        <v>158</v>
      </c>
      <c r="V902" s="776"/>
      <c r="W902" s="776"/>
      <c r="X902" s="776"/>
      <c r="Y902" s="776"/>
      <c r="Z902" s="169">
        <f>IF($B$892="Лікар загальної практики - сімейний лікар",IF(Z896&lt;Законод!$C$22,0,(IF(AND(Z896&gt;=Законод!$I$22,Z896&lt;=Законод!$I$23),Z896-Законод!$H$23,IF('01_Доходи'!Z896&gt;=Законод!$I$22,Законод!$I$24,0)))),IF($B$892="Лікар-педіатр",IF(Z896&lt;Законод!$C$18,0,(IF(AND(Z896&gt;=Законод!$I$18,Z896&lt;=Законод!$I$19),Z896-Законод!$H$19,IF('01_Доходи'!Z896&gt;=Законод!$I$18,Законод!$H$20,0)))),IF($B$892="Лікар-терапевт",IF(Z896&lt;Законод!$C$26,0,(IF(AND(Z896&gt;=Законод!$I$26,Z896&lt;=Законод!$I$27),Z896-Законод!$H$27,IF('01_Доходи'!Z896&gt;=Законод!$I$26,Законод!$H$28,0)))),0)))</f>
        <v>0</v>
      </c>
      <c r="AA902" s="767"/>
      <c r="AB902" s="776" t="s">
        <v>158</v>
      </c>
      <c r="AC902" s="776"/>
      <c r="AD902" s="776"/>
      <c r="AE902" s="776"/>
      <c r="AF902" s="776"/>
      <c r="AG902" s="169">
        <f>IF($B$892="Лікар загальної практики - сімейний лікар",IF(AG896&lt;Законод!$C$22,0,(IF(AND(AG896&gt;=Законод!$I$22,AG896&lt;=Законод!$I$23),AG896-Законод!$H$23,IF('01_Доходи'!AG896&gt;=Законод!$I$22,Законод!$I$24,0)))),IF($B$892="Лікар-педіатр",IF(AG896&lt;Законод!$C$18,0,(IF(AND(AG896&gt;=Законод!$I$18,AG896&lt;=Законод!$I$19),AG896-Законод!$H$19,IF('01_Доходи'!AG896&gt;=Законод!$I$18,Законод!$H$20,0)))),IF($B$892="Лікар-терапевт",IF(AG896&lt;Законод!$C$26,0,(IF(AND(AG896&gt;=Законод!$I$26,AG896&lt;=Законод!$I$27),AG896-Законод!$H$27,IF('01_Доходи'!AG896&gt;=Законод!$I$26,Законод!$H$28,0)))),0)))</f>
        <v>0</v>
      </c>
      <c r="AH902" s="767"/>
      <c r="AI902" s="174"/>
      <c r="AJ902" s="771"/>
      <c r="AK902" s="774"/>
      <c r="AL902" s="774"/>
      <c r="AM902" s="758"/>
      <c r="AN902" s="183">
        <f>IF(B892="Лікар загальної практики - сімейний лікар",L902*Законод!$C$9/4*Законод!$I$16,IF(B892="Лікар-педіатр",L902*Законод!$C$9/4*Законод!$I$16,IF(B892="Лікар-терапевт",L902*Законод!$C$9/4*Законод!$I$16,0)))</f>
        <v>0</v>
      </c>
      <c r="AO902" s="183">
        <f>IF(B892="Лікар загальної практики - сімейний лікар",S902*Законод!$C$9/4*Законод!$I$16,IF(B892="Лікар-педіатр",S902*Законод!$C$9/4*Законод!$I$16,IF(B892="Лікар-терапевт",S902*Законод!$C$9/4*Законод!$I$16,0)))</f>
        <v>0</v>
      </c>
      <c r="AP902" s="183">
        <f>IF(B892="Лікар загальної практики - сімейний лікар",Z902*Законод!$C$9/4*Законод!$I$16,IF(B892="Лікар-педіатр",Z902*Законод!$C$9/4*Законод!$I$16,IF(B892="Лікар-терапевт",Z902*Законод!$C$9/4*Законод!$I$16,0)))</f>
        <v>0</v>
      </c>
      <c r="AQ902" s="183">
        <f>IF(B892="Лікар загальної практики - сімейний лікар",AG902*Законод!$C$9/4*Законод!$I$16,IF(B892="Лікар-педіатр",AG902*Законод!$C$9/4*Законод!$I$16,IF(B892="Лікар-терапевт",AG902*Законод!$C$9/4*Законод!$I$16,0)))</f>
        <v>0</v>
      </c>
      <c r="AR902" s="184">
        <f>SUM(AN902:AQ902)</f>
        <v>0</v>
      </c>
    </row>
    <row r="903" spans="1:44" s="191" customFormat="1" ht="31.9" hidden="1" customHeight="1" thickBot="1" x14ac:dyDescent="0.3">
      <c r="A903" s="186"/>
      <c r="B903" s="763"/>
      <c r="C903" s="764"/>
      <c r="D903" s="765"/>
      <c r="E903" s="765"/>
      <c r="F903" s="212" t="str">
        <f>IF(B892="Лікар-педіатр",Законод!$J$17,IF(B892="Лікар загальної практики - сімейний лікар",Законод!$J$21,IF(B892="Лікар-терапевт",Законод!$J$25,"х")))</f>
        <v>х</v>
      </c>
      <c r="G903" s="777" t="s">
        <v>158</v>
      </c>
      <c r="H903" s="777"/>
      <c r="I903" s="777"/>
      <c r="J903" s="777"/>
      <c r="K903" s="777"/>
      <c r="L903" s="169">
        <f>IF($B$892="Лікар загальної практики - сімейний лікар",IF(L896&gt;=Законод!$J$22,'01_Доходи'!L896-('01_Доходи'!L897+'01_Доходи'!L898+'01_Доходи'!L899+'01_Доходи'!L900+'01_Доходи'!L901+'01_Доходи'!L902),0),IF($B$892="Лікар-педіатр",IF(L896&gt;=Законод!$J$18,'01_Доходи'!L896-('01_Доходи'!L897+'01_Доходи'!L898+'01_Доходи'!L899+'01_Доходи'!L900+'01_Доходи'!L901+'01_Доходи'!L902),0),IF($B$892="Лікар-терапевт",IF('01_Доходи'!L896&gt;=Законод!$J$26,L896-Законод!$I$27,0),0)))</f>
        <v>0</v>
      </c>
      <c r="M903" s="767"/>
      <c r="N903" s="777" t="s">
        <v>158</v>
      </c>
      <c r="O903" s="777"/>
      <c r="P903" s="777"/>
      <c r="Q903" s="777"/>
      <c r="R903" s="777"/>
      <c r="S903" s="169">
        <f>IF($B$892="Лікар загальної практики - сімейний лікар",IF(S896&gt;=Законод!$J$22,'01_Доходи'!S896-('01_Доходи'!S897+'01_Доходи'!S898+'01_Доходи'!S899+'01_Доходи'!S900+'01_Доходи'!S901+'01_Доходи'!S902),0),IF($B$892="Лікар-педіатр",IF(S896&gt;=Законод!$J$18,'01_Доходи'!S896-('01_Доходи'!S897+'01_Доходи'!S898+'01_Доходи'!S899+'01_Доходи'!S900+'01_Доходи'!S901+'01_Доходи'!S902),0),IF($B$892="Лікар-терапевт",IF('01_Доходи'!S896&gt;=Законод!$J$26,S896-Законод!$I$27,0),0)))</f>
        <v>0</v>
      </c>
      <c r="T903" s="767"/>
      <c r="U903" s="777" t="s">
        <v>158</v>
      </c>
      <c r="V903" s="777"/>
      <c r="W903" s="777"/>
      <c r="X903" s="777"/>
      <c r="Y903" s="777"/>
      <c r="Z903" s="169">
        <f>IF($B$892="Лікар загальної практики - сімейний лікар",IF(Z896&gt;=Законод!$J$22,'01_Доходи'!Z896-('01_Доходи'!Z897+'01_Доходи'!Z898+'01_Доходи'!Z899+'01_Доходи'!Z900+'01_Доходи'!Z901+'01_Доходи'!Z902),0),IF($B$892="Лікар-педіатр",IF(Z896&gt;=Законод!$J$18,'01_Доходи'!Z896-('01_Доходи'!Z897+'01_Доходи'!Z898+'01_Доходи'!Z899+'01_Доходи'!Z900+'01_Доходи'!Z901+'01_Доходи'!Z902),0),IF($B$892="Лікар-терапевт",IF('01_Доходи'!Z896&gt;=Законод!$J$26,Z896-Законод!$I$27,0),0)))</f>
        <v>0</v>
      </c>
      <c r="AA903" s="767"/>
      <c r="AB903" s="777" t="s">
        <v>158</v>
      </c>
      <c r="AC903" s="777"/>
      <c r="AD903" s="777"/>
      <c r="AE903" s="777"/>
      <c r="AF903" s="777"/>
      <c r="AG903" s="169">
        <f>IF($B$892="Лікар загальної практики - сімейний лікар",IF(AG896&gt;=Законод!$J$22,'01_Доходи'!AG896-('01_Доходи'!AG897+'01_Доходи'!AG898+'01_Доходи'!AG899+'01_Доходи'!AG900+'01_Доходи'!AG901+'01_Доходи'!AG902),0),IF($B$892="Лікар-педіатр",IF(AG896&gt;=Законод!$J$18,'01_Доходи'!AG896-('01_Доходи'!AG897+'01_Доходи'!AG898+'01_Доходи'!AG899+'01_Доходи'!AG900+'01_Доходи'!AG901+'01_Доходи'!AG902),0),IF($B$892="Лікар-терапевт",IF('01_Доходи'!AG896&gt;=Законод!$J$26,AG896-Законод!$I$27,0),0)))</f>
        <v>0</v>
      </c>
      <c r="AH903" s="767"/>
      <c r="AI903" s="188"/>
      <c r="AJ903" s="772"/>
      <c r="AK903" s="775"/>
      <c r="AL903" s="775"/>
      <c r="AM903" s="759"/>
      <c r="AN903" s="189">
        <f>IF(B892="Лікар загальної практики - сімейний лікар",L903*Законод!$C$9/4*Законод!$J$16,IF(B892="Лікар-педіатр",L903*Законод!$C$9/4*Законод!$J$16,IF(B892="Лікар-терапевт",L903*Законод!$C$9/4*Законод!$J$16,0)))</f>
        <v>0</v>
      </c>
      <c r="AO903" s="189">
        <f>IF(B892="Лікар загальної практики - сімейний лікар",S903*Законод!$C$9/4*Законод!$J$16,IF(B892="Лікар-педіатр",S903*Законод!$C$9/4*Законод!$J$16,IF(B892="Лікар-терапевт",S903*Законод!$C$9/4*Законод!$J$16,0)))</f>
        <v>0</v>
      </c>
      <c r="AP903" s="189">
        <f>IF(B892="Лікар загальної практики - сімейний лікар",S903*Законод!$C$9/4*Законод!$J$16,IF(B892="Лікар-педіатр",S903*Законод!$C$9/4*Законод!$J$16,IF(B892="Лікар-терапевт",S903*Законод!$C$9/4*Законод!$J$16,0)))</f>
        <v>0</v>
      </c>
      <c r="AQ903" s="189">
        <f>IF(B892="Лікар загальної практики - сімейний лікар",AG903*Законод!$C$9/4*Законод!$J$16,IF(B892="Лікар-педіатр",AG903*Законод!$C$9/4*Законод!$J$16,IF(B892="Лікар-терапевт",AG903*Законод!$C$9/4*Законод!$J$16,0)))</f>
        <v>0</v>
      </c>
      <c r="AR903" s="190">
        <f t="shared" ref="AR903" si="161">SUM(AN903:AQ903)</f>
        <v>0</v>
      </c>
    </row>
    <row r="904" spans="1:44" s="220" customFormat="1" ht="23.45" hidden="1" customHeight="1" thickBot="1" x14ac:dyDescent="0.3">
      <c r="A904" s="216"/>
      <c r="B904" s="217"/>
      <c r="C904" s="217"/>
      <c r="D904" s="217"/>
      <c r="E904" s="217"/>
      <c r="F904" s="218"/>
      <c r="G904" s="219"/>
      <c r="H904" s="219"/>
      <c r="L904" s="221"/>
      <c r="S904" s="221"/>
      <c r="Z904" s="221"/>
      <c r="AG904" s="221"/>
      <c r="AM904" s="222"/>
      <c r="AR904" s="223"/>
    </row>
    <row r="905" spans="1:44" s="164" customFormat="1" ht="24.6" hidden="1" customHeight="1" x14ac:dyDescent="0.3">
      <c r="A905" s="167">
        <f>A892+1</f>
        <v>68</v>
      </c>
      <c r="B905" s="763"/>
      <c r="C905" s="764"/>
      <c r="D905" s="765"/>
      <c r="E905" s="765"/>
      <c r="F905" s="207" t="s">
        <v>422</v>
      </c>
      <c r="G905" s="169">
        <f>IF($B$905="Лікар-педіатр",G908*L905,IF($B$905="Лікар-терапевт","х",IF($B$905="Лікар загальної практики - сімейний лікар",G908*L905,0)))</f>
        <v>0</v>
      </c>
      <c r="H905" s="169">
        <f>IF($B$905="Лікар-педіатр",H908*L905,IF($B$905="Лікар-терапевт","х",IF($B$905="Лікар загальної практики - сімейний лікар",H908*L905,0)))</f>
        <v>0</v>
      </c>
      <c r="I905" s="169">
        <f>IF($B$905="Лікар-педіатр","x",IF($B$905="Лікар-терапевт",I908*L905,IF($B$905="Лікар загальної практики - сімейний лікар",I908*L905,0)))</f>
        <v>0</v>
      </c>
      <c r="J905" s="169">
        <f>IF($B$905="Лікар-педіатр","x",IF($B$905="Лікар-терапевт",J908*L905,IF($B$905="Лікар загальної практики - сімейний лікар",J908*L905,0)))</f>
        <v>0</v>
      </c>
      <c r="K905" s="169">
        <f>IF($B$905="Лікар-педіатр","x",IF($B$905="Лікар-терапевт",K908*L905,IF($B$905="Лікар загальної практики - сімейний лікар",K908*L905,0)))</f>
        <v>0</v>
      </c>
      <c r="L905" s="542"/>
      <c r="M905" s="767"/>
      <c r="N905" s="169">
        <f>IF($B$905="Лікар-педіатр",N908*S905,IF($B$905="Лікар-терапевт","х",IF($B$905="Лікар загальної практики - сімейний лікар",N908*S905,0)))</f>
        <v>0</v>
      </c>
      <c r="O905" s="169">
        <f>IF($B$905="Лікар-педіатр",O908*S905,IF($B$905="Лікар-терапевт","х",IF($B$905="Лікар загальної практики - сімейний лікар",O908*S905,0)))</f>
        <v>0</v>
      </c>
      <c r="P905" s="169">
        <f>IF($B$905="Лікар-педіатр","x",IF($B$905="Лікар-терапевт",P908*S905,IF($B$905="Лікар загальної практики - сімейний лікар",P908*S905,0)))</f>
        <v>0</v>
      </c>
      <c r="Q905" s="169">
        <f>IF($B$905="Лікар-педіатр","x",IF($B$905="Лікар-терапевт",Q908*S905,IF($B$905="Лікар загальної практики - сімейний лікар",Q908*S905,0)))</f>
        <v>0</v>
      </c>
      <c r="R905" s="169">
        <f>IF($B$905="Лікар-педіатр","x",IF($B$905="Лікар-терапевт",R908*S905,IF($B$905="Лікар загальної практики - сімейний лікар",R908*S905,0)))</f>
        <v>0</v>
      </c>
      <c r="S905" s="542"/>
      <c r="T905" s="767"/>
      <c r="U905" s="169">
        <f>IF($B$905="Лікар-педіатр",U908*Z905,IF($B$905="Лікар-терапевт","х",IF($B$905="Лікар загальної практики - сімейний лікар",U908*Z905,0)))</f>
        <v>0</v>
      </c>
      <c r="V905" s="169">
        <f>IF($B$905="Лікар-педіатр",V908*Z905,IF($B$905="Лікар-терапевт","х",IF($B$905="Лікар загальної практики - сімейний лікар",V908*Z905,0)))</f>
        <v>0</v>
      </c>
      <c r="W905" s="169">
        <f>IF($B$905="Лікар-педіатр","x",IF($B$905="Лікар-терапевт",W908*Z905,IF($B$905="Лікар загальної практики - сімейний лікар",W908*Z905,0)))</f>
        <v>0</v>
      </c>
      <c r="X905" s="169">
        <f>IF($B$905="Лікар-педіатр","x",IF($B$905="Лікар-терапевт",X908*Z905,IF($B$905="Лікар загальної практики - сімейний лікар",X908*Z905,0)))</f>
        <v>0</v>
      </c>
      <c r="Y905" s="169">
        <f>IF($B$905="Лікар-педіатр","x",IF($B$905="Лікар-терапевт",Y908*Z905,IF($B$905="Лікар загальної практики - сімейний лікар",Y908*Z905,0)))</f>
        <v>0</v>
      </c>
      <c r="Z905" s="542"/>
      <c r="AA905" s="767"/>
      <c r="AB905" s="169">
        <f>IF($B$905="Лікар-педіатр",AB908*AG905,IF($B$905="Лікар-терапевт","х",IF($B$905="Лікар загальної практики - сімейний лікар",AB908*AG905,0)))</f>
        <v>0</v>
      </c>
      <c r="AC905" s="169">
        <f>IF($B$905="Лікар-педіатр",AC908*AG905,IF($B$905="Лікар-терапевт","х",IF($B$905="Лікар загальної практики - сімейний лікар",AC908*AG905,0)))</f>
        <v>0</v>
      </c>
      <c r="AD905" s="169">
        <f>IF($B$905="Лікар-педіатр","x",IF($B$905="Лікар-терапевт",AD908*AG905,IF($B$905="Лікар загальної практики - сімейний лікар",AD908*AG905,0)))</f>
        <v>0</v>
      </c>
      <c r="AE905" s="169">
        <f>IF($B$905="Лікар-педіатр","x",IF($B$905="Лікар-терапевт",AE908*AG905,IF($B$905="Лікар загальної практики - сімейний лікар",AE908*AG905,0)))</f>
        <v>0</v>
      </c>
      <c r="AF905" s="169">
        <f>IF($B$905="Лікар-педіатр","x",IF($B$905="Лікар-терапевт",AF908*AG905,IF($B$905="Лікар загальної практики - сімейний лікар",AF908*AG905,0)))</f>
        <v>0</v>
      </c>
      <c r="AG905" s="542"/>
      <c r="AH905" s="767"/>
      <c r="AI905" s="525">
        <f>A905</f>
        <v>68</v>
      </c>
      <c r="AJ905" s="770">
        <f>B905</f>
        <v>0</v>
      </c>
      <c r="AK905" s="773">
        <f>C905</f>
        <v>0</v>
      </c>
      <c r="AL905" s="773">
        <f>D905</f>
        <v>0</v>
      </c>
      <c r="AM905" s="760" t="s">
        <v>568</v>
      </c>
      <c r="AN905" s="778">
        <f>SUM(AN910:AN916)</f>
        <v>0</v>
      </c>
      <c r="AO905" s="778">
        <f>SUM(AO910:AO916)</f>
        <v>0</v>
      </c>
      <c r="AP905" s="778">
        <f>SUM(AP910:AP916)</f>
        <v>0</v>
      </c>
      <c r="AQ905" s="778">
        <f>SUM(AQ910:AQ916)</f>
        <v>0</v>
      </c>
      <c r="AR905" s="781">
        <f>SUM(AN905:AQ909)</f>
        <v>0</v>
      </c>
    </row>
    <row r="906" spans="1:44" s="52" customFormat="1" ht="28.15" hidden="1" customHeight="1" x14ac:dyDescent="0.25">
      <c r="A906" s="170"/>
      <c r="B906" s="763"/>
      <c r="C906" s="764"/>
      <c r="D906" s="765"/>
      <c r="E906" s="765"/>
      <c r="F906" s="207" t="s">
        <v>423</v>
      </c>
      <c r="G906" s="169">
        <f>IF($B$905="Лікар-педіатр",G908*L906,IF($B$905="Лікар-терапевт","х",IF($B$905="Лікар загальної практики - сімейний лікар",G908*L906,0)))</f>
        <v>0</v>
      </c>
      <c r="H906" s="169">
        <f>IF($B$905="Лікар-педіатр",H908*L906,IF($B$905="Лікар-терапевт","х",IF($B$905="Лікар загальної практики - сімейний лікар",H908*L906,0)))</f>
        <v>0</v>
      </c>
      <c r="I906" s="169">
        <f>IF($B$905="Лікар-педіатр","x",IF($B$905="Лікар-терапевт",I908*L906,IF($B$905="Лікар загальної практики - сімейний лікар",I908*L906,0)))</f>
        <v>0</v>
      </c>
      <c r="J906" s="169">
        <f>IF($B$905="Лікар-педіатр","x",IF($B$905="Лікар-терапевт",J908*L906,IF($B$905="Лікар загальної практики - сімейний лікар",J908*L906,0)))</f>
        <v>0</v>
      </c>
      <c r="K906" s="169">
        <f>IF($B$905="Лікар-педіатр","x",IF($B$905="Лікар-терапевт",K908*L906,IF($B$905="Лікар загальної практики - сімейний лікар",K908*L906,0)))</f>
        <v>0</v>
      </c>
      <c r="L906" s="542"/>
      <c r="M906" s="767"/>
      <c r="N906" s="169">
        <f>IF($B$905="Лікар-педіатр",N908*S906,IF($B$905="Лікар-терапевт","х",IF($B$905="Лікар загальної практики - сімейний лікар",N908*S906,0)))</f>
        <v>0</v>
      </c>
      <c r="O906" s="169">
        <f>IF($B$905="Лікар-педіатр",O908*S906,IF($B$905="Лікар-терапевт","х",IF($B$905="Лікар загальної практики - сімейний лікар",O908*S906,0)))</f>
        <v>0</v>
      </c>
      <c r="P906" s="169">
        <f>IF($B$905="Лікар-педіатр","x",IF($B$905="Лікар-терапевт",P908*S906,IF($B$905="Лікар загальної практики - сімейний лікар",P908*S906,0)))</f>
        <v>0</v>
      </c>
      <c r="Q906" s="169">
        <f>IF($B$905="Лікар-педіатр","x",IF($B$905="Лікар-терапевт",Q908*S906,IF($B$905="Лікар загальної практики - сімейний лікар",Q908*S906,0)))</f>
        <v>0</v>
      </c>
      <c r="R906" s="169">
        <f>IF($B$905="Лікар-педіатр","x",IF($B$905="Лікар-терапевт",R908*S906,IF($B$905="Лікар загальної практики - сімейний лікар",R908*S906,0)))</f>
        <v>0</v>
      </c>
      <c r="S906" s="542"/>
      <c r="T906" s="767"/>
      <c r="U906" s="169">
        <f>IF($B$905="Лікар-педіатр",U908*Z906,IF($B$905="Лікар-терапевт","х",IF($B$905="Лікар загальної практики - сімейний лікар",U908*Z906,0)))</f>
        <v>0</v>
      </c>
      <c r="V906" s="169">
        <f>IF($B$905="Лікар-педіатр",V908*Z906,IF($B$905="Лікар-терапевт","х",IF($B$905="Лікар загальної практики - сімейний лікар",V908*Z906,0)))</f>
        <v>0</v>
      </c>
      <c r="W906" s="169">
        <f>IF($B$905="Лікар-педіатр","x",IF($B$905="Лікар-терапевт",W908*Z906,IF($B$905="Лікар загальної практики - сімейний лікар",W908*Z906,0)))</f>
        <v>0</v>
      </c>
      <c r="X906" s="169">
        <f>IF($B$905="Лікар-педіатр","x",IF($B$905="Лікар-терапевт",X908*Z906,IF($B$905="Лікар загальної практики - сімейний лікар",X908*Z906,0)))</f>
        <v>0</v>
      </c>
      <c r="Y906" s="169">
        <f>IF($B$905="Лікар-педіатр","x",IF($B$905="Лікар-терапевт",Y908*Z906,IF($B$905="Лікар загальної практики - сімейний лікар",Y908*Z906,0)))</f>
        <v>0</v>
      </c>
      <c r="Z906" s="542"/>
      <c r="AA906" s="767"/>
      <c r="AB906" s="169">
        <f>IF($B$905="Лікар-педіатр",AB908*AG906,IF($B$905="Лікар-терапевт","х",IF($B$905="Лікар загальної практики - сімейний лікар",AB908*AG906,0)))</f>
        <v>0</v>
      </c>
      <c r="AC906" s="169">
        <f>IF($B$905="Лікар-педіатр",AC908*AG906,IF($B$905="Лікар-терапевт","х",IF($B$905="Лікар загальної практики - сімейний лікар",AC908*AG906,0)))</f>
        <v>0</v>
      </c>
      <c r="AD906" s="169">
        <f>IF($B$905="Лікар-педіатр","x",IF($B$905="Лікар-терапевт",AD908*AG906,IF($B$905="Лікар загальної практики - сімейний лікар",AD908*AG906,0)))</f>
        <v>0</v>
      </c>
      <c r="AE906" s="169">
        <f>IF($B$905="Лікар-педіатр","x",IF($B$905="Лікар-терапевт",AE908*AG906,IF($B$905="Лікар загальної практики - сімейний лікар",AE908*AG906,0)))</f>
        <v>0</v>
      </c>
      <c r="AF906" s="169">
        <f>IF($B$905="Лікар-педіатр","x",IF($B$905="Лікар-терапевт",AF908*AG906,IF($B$905="Лікар загальної практики - сімейний лікар",AF908*AG906,0)))</f>
        <v>0</v>
      </c>
      <c r="AG906" s="542"/>
      <c r="AH906" s="767"/>
      <c r="AI906" s="171"/>
      <c r="AJ906" s="771"/>
      <c r="AK906" s="774"/>
      <c r="AL906" s="774"/>
      <c r="AM906" s="761"/>
      <c r="AN906" s="779"/>
      <c r="AO906" s="779"/>
      <c r="AP906" s="779"/>
      <c r="AQ906" s="779"/>
      <c r="AR906" s="782"/>
    </row>
    <row r="907" spans="1:44" s="92" customFormat="1" ht="31.15" hidden="1" customHeight="1" x14ac:dyDescent="0.25">
      <c r="A907" s="213"/>
      <c r="B907" s="763"/>
      <c r="C907" s="764"/>
      <c r="D907" s="765"/>
      <c r="E907" s="765"/>
      <c r="F907" s="214" t="s">
        <v>424</v>
      </c>
      <c r="G907" s="172">
        <f>IF(B905="Лікар загальної практики - сімейний лікар"," ",IF(B905="Лікар-педіатр"," ",IF(B905="Лікар-терапевт","х",0)))</f>
        <v>0</v>
      </c>
      <c r="H907" s="172">
        <f>IF(B905="Лікар загальної практики - сімейний лікар"," ",IF(B905="Лікар-педіатр"," ",IF(B905="Лікар-терапевт","х",0)))</f>
        <v>0</v>
      </c>
      <c r="I907" s="172">
        <f>IF(B905="Лікар загальної практики - сімейний лікар"," ",IF(B905="Лікар-педіатр","х",IF(B905="Лікар-терапевт"," ",0)))</f>
        <v>0</v>
      </c>
      <c r="J907" s="172">
        <f>IF(B905="Лікар загальної практики - сімейний лікар"," ",IF(B905="Лікар-педіатр","х",IF(B905="Лікар-терапевт"," ",0)))</f>
        <v>0</v>
      </c>
      <c r="K907" s="172">
        <f>IF(B905="Лікар загальної практики - сімейний лікар"," ",IF(B905="Лікар-педіатр","х",IF(B905="Лікар-терапевт"," ",0)))</f>
        <v>0</v>
      </c>
      <c r="L907" s="173">
        <f>SUM(G907:K907)</f>
        <v>0</v>
      </c>
      <c r="M907" s="767"/>
      <c r="N907" s="172">
        <f>IF(B905="Лікар загальної практики - сімейний лікар"," ",IF(B905="Лікар-педіатр"," ",IF(B905="Лікар-терапевт","х",0)))</f>
        <v>0</v>
      </c>
      <c r="O907" s="172">
        <f>IF(B905="Лікар загальної практики - сімейний лікар"," ",IF(B905="Лікар-педіатр"," ",IF(B905="Лікар-терапевт","х",0)))</f>
        <v>0</v>
      </c>
      <c r="P907" s="172">
        <f>IF(B905="Лікар загальної практики - сімейний лікар"," ",IF(B905="Лікар-педіатр","х",IF(B905="Лікар-терапевт"," ",0)))</f>
        <v>0</v>
      </c>
      <c r="Q907" s="172">
        <f>IF(B905="Лікар загальної практики - сімейний лікар"," ",IF(B905="Лікар-педіатр","х",IF(B905="Лікар-терапевт"," ",0)))</f>
        <v>0</v>
      </c>
      <c r="R907" s="172">
        <f>IF(B905="Лікар загальної практики - сімейний лікар"," ",IF(B905="Лікар-педіатр","х",IF(B905="Лікар-терапевт"," ",0)))</f>
        <v>0</v>
      </c>
      <c r="S907" s="173">
        <f>SUM(N907:R907)</f>
        <v>0</v>
      </c>
      <c r="T907" s="767"/>
      <c r="U907" s="172">
        <f>IF(B905="Лікар загальної практики - сімейний лікар"," ",IF(B905="Лікар-педіатр"," ",IF(B905="Лікар-терапевт","х",0)))</f>
        <v>0</v>
      </c>
      <c r="V907" s="172">
        <f>IF(B905="Лікар загальної практики - сімейний лікар"," ",IF(B905="Лікар-педіатр"," ",IF(B905="Лікар-терапевт","х",0)))</f>
        <v>0</v>
      </c>
      <c r="W907" s="172">
        <f>IF(B905="Лікар загальної практики - сімейний лікар"," ",IF(B905="Лікар-педіатр","х",IF(B905="Лікар-терапевт"," ",0)))</f>
        <v>0</v>
      </c>
      <c r="X907" s="172">
        <f>IF(B905="Лікар загальної практики - сімейний лікар"," ",IF(B905="Лікар-педіатр","х",IF(B905="Лікар-терапевт"," ",0)))</f>
        <v>0</v>
      </c>
      <c r="Y907" s="172">
        <f>IF(B905="Лікар загальної практики - сімейний лікар"," ",IF(B905="Лікар-педіатр","х",IF(B905="Лікар-терапевт"," ",0)))</f>
        <v>0</v>
      </c>
      <c r="Z907" s="173">
        <f>SUM(U907:Y907)</f>
        <v>0</v>
      </c>
      <c r="AA907" s="767"/>
      <c r="AB907" s="172">
        <f>IF(B905="Лікар загальної практики - сімейний лікар"," ",IF(B905="Лікар-педіатр"," ",IF(B905="Лікар-терапевт","х",0)))</f>
        <v>0</v>
      </c>
      <c r="AC907" s="172">
        <f>IF(B905="Лікар загальної практики - сімейний лікар"," ",IF(B905="Лікар-педіатр"," ",IF(B905="Лікар-терапевт","х",0)))</f>
        <v>0</v>
      </c>
      <c r="AD907" s="172">
        <f>IF(B905="Лікар загальної практики - сімейний лікар"," ",IF(B905="Лікар-педіатр","х",IF(B905="Лікар-терапевт"," ",0)))</f>
        <v>0</v>
      </c>
      <c r="AE907" s="172">
        <f>IF(B905="Лікар загальної практики - сімейний лікар"," ",IF(B905="Лікар-педіатр","х",IF(B905="Лікар-терапевт"," ",0)))</f>
        <v>0</v>
      </c>
      <c r="AF907" s="172">
        <f>IF(B905="Лікар загальної практики - сімейний лікар"," ",IF(B905="Лікар-педіатр","х",IF(B905="Лікар-терапевт"," ",0)))</f>
        <v>0</v>
      </c>
      <c r="AG907" s="173">
        <f>SUM(AB907:AF907)</f>
        <v>0</v>
      </c>
      <c r="AH907" s="767"/>
      <c r="AI907" s="215"/>
      <c r="AJ907" s="771"/>
      <c r="AK907" s="774"/>
      <c r="AL907" s="774"/>
      <c r="AM907" s="761"/>
      <c r="AN907" s="779"/>
      <c r="AO907" s="779"/>
      <c r="AP907" s="779"/>
      <c r="AQ907" s="779"/>
      <c r="AR907" s="782"/>
    </row>
    <row r="908" spans="1:44" s="52" customFormat="1" ht="31.9" hidden="1" customHeight="1" thickBot="1" x14ac:dyDescent="0.3">
      <c r="A908" s="170"/>
      <c r="B908" s="763"/>
      <c r="C908" s="764"/>
      <c r="D908" s="765"/>
      <c r="E908" s="765"/>
      <c r="F908" s="209" t="s">
        <v>161</v>
      </c>
      <c r="G908" s="176">
        <f>IF($B$905="Лікар-педіатр",G907/L907,IF($B$905="Лікар-терапевт","х",IF($B$905="Лікар загальної практики - сімейний лікар",G907/L907,0)))</f>
        <v>0</v>
      </c>
      <c r="H908" s="176">
        <f>IF($B$905="Лікар-педіатр",H907/L907,IF($B$905="Лікар-терапевт","х",IF($B$905="Лікар загальної практики - сімейний лікар",H907/L907,0)))</f>
        <v>0</v>
      </c>
      <c r="I908" s="176">
        <f>IF($B$905="Лікар-педіатр","x",IF($B$905="Лікар-терапевт",I907/L907,IF($B$905="Лікар загальної практики - сімейний лікар",I907/L907,0)))</f>
        <v>0</v>
      </c>
      <c r="J908" s="176">
        <f>IF($B$905="Лікар-педіатр","x",IF($B$905="Лікар-терапевт",J907/L907,IF($B$905="Лікар загальної практики - сімейний лікар",J907/L907,0)))</f>
        <v>0</v>
      </c>
      <c r="K908" s="176">
        <f>IF($B$905="Лікар-педіатр","x",IF($B$905="Лікар-терапевт",K907/L907,IF($B$905="Лікар загальної практики - сімейний лікар",K907/L907,0)))</f>
        <v>0</v>
      </c>
      <c r="L908" s="176">
        <f>SUM(G908:K908)</f>
        <v>0</v>
      </c>
      <c r="M908" s="767"/>
      <c r="N908" s="176">
        <f>IF($B$905="Лікар-педіатр",N907/S907,IF($B$905="Лікар-терапевт","х",IF($B$905="Лікар загальної практики - сімейний лікар",N907/S907,0)))</f>
        <v>0</v>
      </c>
      <c r="O908" s="176">
        <f>IF($B$905="Лікар-педіатр",O907/S907,IF($B$905="Лікар-терапевт","х",IF($B$905="Лікар загальної практики - сімейний лікар",O907/S907,0)))</f>
        <v>0</v>
      </c>
      <c r="P908" s="176">
        <f>IF($B$905="Лікар-педіатр","x",IF($B$905="Лікар-терапевт",P907/S907,IF($B$905="Лікар загальної практики - сімейний лікар",P907/S907,0)))</f>
        <v>0</v>
      </c>
      <c r="Q908" s="176">
        <f>IF($B$905="Лікар-педіатр","x",IF($B$905="Лікар-терапевт",Q907/S907,IF($B$905="Лікар загальної практики - сімейний лікар",Q907/S907,0)))</f>
        <v>0</v>
      </c>
      <c r="R908" s="176">
        <f>IF($B$905="Лікар-педіатр","x",IF($B$905="Лікар-терапевт",R907/S907,IF($B$905="Лікар загальної практики - сімейний лікар",R907/S907,0)))</f>
        <v>0</v>
      </c>
      <c r="S908" s="176">
        <f>SUM(N908:R908)</f>
        <v>0</v>
      </c>
      <c r="T908" s="767"/>
      <c r="U908" s="176">
        <f>IF($B$905="Лікар-педіатр",U907/Z907,IF($B$905="Лікар-терапевт","х",IF($B$905="Лікар загальної практики - сімейний лікар",U907/Z907,0)))</f>
        <v>0</v>
      </c>
      <c r="V908" s="176">
        <f>IF($B$905="Лікар-педіатр",V907/Z907,IF($B$905="Лікар-терапевт","х",IF($B$905="Лікар загальної практики - сімейний лікар",V907/Z907,0)))</f>
        <v>0</v>
      </c>
      <c r="W908" s="176">
        <f>IF($B$905="Лікар-педіатр","x",IF($B$905="Лікар-терапевт",W907/Z907,IF($B$905="Лікар загальної практики - сімейний лікар",W907/Z907,0)))</f>
        <v>0</v>
      </c>
      <c r="X908" s="176">
        <f>IF($B$905="Лікар-педіатр","x",IF($B$905="Лікар-терапевт",X907/Z907,IF($B$905="Лікар загальної практики - сімейний лікар",X907/Z907,0)))</f>
        <v>0</v>
      </c>
      <c r="Y908" s="176">
        <f>IF($B$905="Лікар-педіатр","x",IF($B$905="Лікар-терапевт",Y907/Z907,IF($B$905="Лікар загальної практики - сімейний лікар",Y907/Z907,0)))</f>
        <v>0</v>
      </c>
      <c r="Z908" s="176">
        <f>SUM(U908:Y908)</f>
        <v>0</v>
      </c>
      <c r="AA908" s="767"/>
      <c r="AB908" s="176">
        <f>IF($B$905="Лікар-педіатр",AB907/AG907,IF($B$905="Лікар-терапевт","х",IF($B$905="Лікар загальної практики - сімейний лікар",AB907/AG907,0)))</f>
        <v>0</v>
      </c>
      <c r="AC908" s="176">
        <f>IF($B$905="Лікар-педіатр",AC907/AG907,IF($B$905="Лікар-терапевт","х",IF($B$905="Лікар загальної практики - сімейний лікар",AC907/AG907,0)))</f>
        <v>0</v>
      </c>
      <c r="AD908" s="176">
        <f>IF($B$905="Лікар-педіатр","x",IF($B$905="Лікар-терапевт",AD907/AG907,IF($B$905="Лікар загальної практики - сімейний лікар",AD907/AG907,0)))</f>
        <v>0</v>
      </c>
      <c r="AE908" s="176">
        <f>IF($B$905="Лікар-педіатр","x",IF($B$905="Лікар-терапевт",AE907/AG907,IF($B$905="Лікар загальної практики - сімейний лікар",AE907/AG907,0)))</f>
        <v>0</v>
      </c>
      <c r="AF908" s="176">
        <f>IF($B$905="Лікар-педіатр","x",IF($B$905="Лікар-терапевт",AF907/AG907,IF($B$905="Лікар загальної практики - сімейний лікар",AF907/AG907,0)))</f>
        <v>0</v>
      </c>
      <c r="AG908" s="176">
        <f>SUM(AB908:AF908)</f>
        <v>0</v>
      </c>
      <c r="AH908" s="767"/>
      <c r="AI908" s="174"/>
      <c r="AJ908" s="771"/>
      <c r="AK908" s="774"/>
      <c r="AL908" s="774"/>
      <c r="AM908" s="761"/>
      <c r="AN908" s="779"/>
      <c r="AO908" s="779"/>
      <c r="AP908" s="779"/>
      <c r="AQ908" s="779"/>
      <c r="AR908" s="782"/>
    </row>
    <row r="909" spans="1:44" s="52" customFormat="1" ht="45" hidden="1" customHeight="1" thickBot="1" x14ac:dyDescent="0.3">
      <c r="A909" s="170"/>
      <c r="B909" s="763"/>
      <c r="C909" s="764"/>
      <c r="D909" s="765"/>
      <c r="E909" s="766"/>
      <c r="F909" s="177" t="s">
        <v>425</v>
      </c>
      <c r="G909" s="178">
        <f>IF($B$905="Лікар загальної практики - сімейний лікар",AVERAGE(G905:G907),IF($B$905="Лікар-педіатр",AVERAGE(G905:G907),IF($B$905="Лікар-терапевт","х",0)))</f>
        <v>0</v>
      </c>
      <c r="H909" s="178">
        <f>IF($B$905="Лікар загальної практики - сімейний лікар",AVERAGE(H905:H907),IF($B$905="Лікар-педіатр",AVERAGE(H905:H907),IF($B$905="Лікар-терапевт","х",0)))</f>
        <v>0</v>
      </c>
      <c r="I909" s="178">
        <f>IF($B$905="Лікар загальної практики - сімейний лікар",AVERAGE(I905:I907),IF($B$905="Лікар-педіатр","x",IF($B$905="Лікар-терапевт",AVERAGE(I905:I907),0)))</f>
        <v>0</v>
      </c>
      <c r="J909" s="178">
        <f>IF($B$905="Лікар загальної практики - сімейний лікар",AVERAGE(J905:J907),IF($B$905="Лікар-педіатр","x",IF($B$905="Лікар-терапевт",AVERAGE(J905:J907),0)))</f>
        <v>0</v>
      </c>
      <c r="K909" s="178">
        <f>IF($B$905="Лікар загальної практики - сімейний лікар",AVERAGE(K905:K907),IF($B$905="Лікар-педіатр","x",IF($B$905="Лікар-терапевт",AVERAGE(K905:K907),0)))</f>
        <v>0</v>
      </c>
      <c r="L909" s="179">
        <f>SUM(G909:K909)</f>
        <v>0</v>
      </c>
      <c r="M909" s="768"/>
      <c r="N909" s="178">
        <f>IF($B$905="Лікар загальної практики - сімейний лікар",AVERAGE(N905:N907),IF($B$905="Лікар-педіатр",AVERAGE(N905:N907),IF($B$905="Лікар-терапевт","х",0)))</f>
        <v>0</v>
      </c>
      <c r="O909" s="178">
        <f>IF($B$905="Лікар загальної практики - сімейний лікар",AVERAGE(O905:O907),IF($B$905="Лікар-педіатр",AVERAGE(O905:O907),IF($B$905="Лікар-терапевт","х",0)))</f>
        <v>0</v>
      </c>
      <c r="P909" s="178">
        <f>IF($B$905="Лікар загальної практики - сімейний лікар",AVERAGE(P905:P907),IF($B$905="Лікар-педіатр","x",IF($B$905="Лікар-терапевт",AVERAGE(P905:P907),0)))</f>
        <v>0</v>
      </c>
      <c r="Q909" s="178">
        <f>IF($B$905="Лікар загальної практики - сімейний лікар",AVERAGE(Q905:Q907),IF($B$905="Лікар-педіатр","x",IF($B$905="Лікар-терапевт",AVERAGE(Q905:Q907),0)))</f>
        <v>0</v>
      </c>
      <c r="R909" s="178">
        <f>IF($B$905="Лікар загальної практики - сімейний лікар",AVERAGE(R905:R907),IF($B$905="Лікар-педіатр","x",IF($B$905="Лікар-терапевт",AVERAGE(R905:R907),0)))</f>
        <v>0</v>
      </c>
      <c r="S909" s="179">
        <f>SUM(N909:R909)</f>
        <v>0</v>
      </c>
      <c r="T909" s="768"/>
      <c r="U909" s="178">
        <f>IF($B$905="Лікар загальної практики - сімейний лікар",AVERAGE(U905:U907),IF($B$905="Лікар-педіатр",AVERAGE(U905:U907),IF($B$905="Лікар-терапевт","х",0)))</f>
        <v>0</v>
      </c>
      <c r="V909" s="178">
        <f>IF($B$905="Лікар загальної практики - сімейний лікар",AVERAGE(V905:V907),IF($B$905="Лікар-педіатр",AVERAGE(V905:V907),IF($B$905="Лікар-терапевт","х",0)))</f>
        <v>0</v>
      </c>
      <c r="W909" s="178">
        <f>IF($B$905="Лікар загальної практики - сімейний лікар",AVERAGE(W905:W907),IF($B$905="Лікар-педіатр","x",IF($B$905="Лікар-терапевт",AVERAGE(W905:W907),0)))</f>
        <v>0</v>
      </c>
      <c r="X909" s="178">
        <f>IF($B$905="Лікар загальної практики - сімейний лікар",AVERAGE(X905:X907),IF($B$905="Лікар-педіатр","x",IF($B$905="Лікар-терапевт",AVERAGE(X905:X907),0)))</f>
        <v>0</v>
      </c>
      <c r="Y909" s="178">
        <f>IF($B$905="Лікар загальної практики - сімейний лікар",AVERAGE(Y905:Y907),IF($B$905="Лікар-педіатр","x",IF($B$905="Лікар-терапевт",AVERAGE(Y905:Y907),0)))</f>
        <v>0</v>
      </c>
      <c r="Z909" s="179">
        <f>SUM(U909:Y909)</f>
        <v>0</v>
      </c>
      <c r="AA909" s="768"/>
      <c r="AB909" s="178">
        <f>IF($B$905="Лікар загальної практики - сімейний лікар",AVERAGE(AB905:AB907),IF($B$905="Лікар-педіатр",AVERAGE(AB905:AB907),IF($B$905="Лікар-терапевт","х",0)))</f>
        <v>0</v>
      </c>
      <c r="AC909" s="178">
        <f>IF($B$905="Лікар загальної практики - сімейний лікар",AVERAGE(AC905:AC907),IF($B$905="Лікар-педіатр",AVERAGE(AC905:AC907),IF($B$905="Лікар-терапевт","х",0)))</f>
        <v>0</v>
      </c>
      <c r="AD909" s="178">
        <f>IF($B$905="Лікар загальної практики - сімейний лікар",AVERAGE(AD905:AD907),IF($B$905="Лікар-педіатр","x",IF($B$905="Лікар-терапевт",AVERAGE(AD905:AD907),0)))</f>
        <v>0</v>
      </c>
      <c r="AE909" s="178">
        <f>IF($B$905="Лікар загальної практики - сімейний лікар",AVERAGE(AE905:AE907),IF($B$905="Лікар-педіатр","x",IF($B$905="Лікар-терапевт",AVERAGE(AE905:AE907),0)))</f>
        <v>0</v>
      </c>
      <c r="AF909" s="178">
        <f>IF($B$905="Лікар загальної практики - сімейний лікар",AVERAGE(AF905:AF907),IF($B$905="Лікар-педіатр","x",IF($B$905="Лікар-терапевт",AVERAGE(AF905:AF907),0)))</f>
        <v>0</v>
      </c>
      <c r="AG909" s="179">
        <f>SUM(AB909:AF909)</f>
        <v>0</v>
      </c>
      <c r="AH909" s="769"/>
      <c r="AI909" s="174"/>
      <c r="AJ909" s="771"/>
      <c r="AK909" s="774"/>
      <c r="AL909" s="774"/>
      <c r="AM909" s="762"/>
      <c r="AN909" s="780"/>
      <c r="AO909" s="780"/>
      <c r="AP909" s="780"/>
      <c r="AQ909" s="780"/>
      <c r="AR909" s="783"/>
    </row>
    <row r="910" spans="1:44" s="52" customFormat="1" ht="40.5" hidden="1" x14ac:dyDescent="0.25">
      <c r="A910" s="170"/>
      <c r="B910" s="763"/>
      <c r="C910" s="764"/>
      <c r="D910" s="765"/>
      <c r="E910" s="765"/>
      <c r="F910" s="210" t="str">
        <f>IF(B905="Лікар-педіатр",Законод!$C$17,IF(B905="Лікар загальної практики - сімейний лікар",Законод!$C$21,IF(B905="Лікар-терапевт",Законод!$C$25,"х")))</f>
        <v>х</v>
      </c>
      <c r="G910" s="181">
        <f>IF($B$905="Лікар загальної практики - сімейний лікар",IF(L909&lt;=Законод!$C$22,G909,Законод!$C$22*'01_Доходи'!G908),IF($B$905="Лікар-педіатр",IF(L909&lt;=Законод!$C$18,G909,Законод!$C$18*'01_Доходи'!G908),IF($B$905="Лікар-терапевт","x",0)))</f>
        <v>0</v>
      </c>
      <c r="H910" s="181">
        <f>IF($B$905="Лікар загальної практики - сімейний лікар",IF(L909&lt;=Законод!$C$22,H909,Законод!$C$22*'01_Доходи'!H908),IF($B$905="Лікар-педіатр",IF(L909&lt;=Законод!$C$18,H909,Законод!$C$18*'01_Доходи'!H908),IF($B$905="Лікар-терапевт","x",0)))</f>
        <v>0</v>
      </c>
      <c r="I910" s="181">
        <f>IF($B$905="Лікар загальної практики - сімейний лікар",IF(L909&lt;=Законод!$C$22,I909,Законод!$C$22*'01_Доходи'!I908),IF($B$905="Лікар-педіатр","x",IF($B$905="Лікар-терапевт",IF(L909&lt;=Законод!$C$26,I909,Законод!$C$26*'01_Доходи'!I908),0)))</f>
        <v>0</v>
      </c>
      <c r="J910" s="181">
        <f>IF($B$905="Лікар загальної практики - сімейний лікар",IF(L909&lt;=Законод!$C$22,J909,Законод!$C$22*'01_Доходи'!J908),IF($B$905="Лікар-педіатр","x",IF($B$905="Лікар-терапевт",IF(L909&lt;=Законод!$C$26,J909,Законод!$C$26*'01_Доходи'!J908),0)))</f>
        <v>0</v>
      </c>
      <c r="K910" s="181">
        <f>IF($B$905="Лікар загальної практики - сімейний лікар",IF(L909&lt;=Законод!$C$22,K909,Законод!$C$22*'01_Доходи'!K908),IF($B$905="Лікар-педіатр","x",IF($B$905="Лікар-терапевт",IF(L909&lt;=Законод!$C$26,K909,Законод!$C$26*'01_Доходи'!K908),0)))</f>
        <v>0</v>
      </c>
      <c r="L910" s="182">
        <f>SUM(G910:K910)</f>
        <v>0</v>
      </c>
      <c r="M910" s="767"/>
      <c r="N910" s="181">
        <f>IF($B$905="Лікар загальної практики - сімейний лікар",IF(S909&lt;=Законод!$C$22,N909,Законод!$C$22*'01_Доходи'!N908),IF($B$905="Лікар-педіатр",IF(S909&lt;=Законод!$C$18,N909,Законод!$C$18*'01_Доходи'!N908),IF($B$905="Лікар-терапевт","x",0)))</f>
        <v>0</v>
      </c>
      <c r="O910" s="181">
        <f>IF($B$905="Лікар загальної практики - сімейний лікар",IF(S909&lt;=Законод!$C$22,O909,Законод!$C$22*'01_Доходи'!O908),IF($B$905="Лікар-педіатр",IF(S909&lt;=Законод!$C$18,O909,Законод!$C$18*'01_Доходи'!O908),IF($B$905="Лікар-терапевт","x",0)))</f>
        <v>0</v>
      </c>
      <c r="P910" s="181">
        <f>IF($B$905="Лікар загальної практики - сімейний лікар",IF(S909&lt;=Законод!$C$22,P909,Законод!$C$22*'01_Доходи'!P908),IF($B$905="Лікар-педіатр","x",IF($B$905="Лікар-терапевт",IF(S909&lt;=Законод!$C$26,P909,Законод!$C$26*'01_Доходи'!P908),0)))</f>
        <v>0</v>
      </c>
      <c r="Q910" s="181">
        <f>IF($B$905="Лікар загальної практики - сімейний лікар",IF(S909&lt;=Законод!$C$22,Q909,Законод!$C$22*'01_Доходи'!Q908),IF($B$905="Лікар-педіатр","x",IF($B$905="Лікар-терапевт",IF(S909&lt;=Законод!$C$26,Q909,Законод!$C$26*'01_Доходи'!Q908),0)))</f>
        <v>0</v>
      </c>
      <c r="R910" s="181">
        <f>IF($B$905="Лікар загальної практики - сімейний лікар",IF(S909&lt;=Законод!$C$22,R909,Законод!$C$22*'01_Доходи'!R908),IF($B$905="Лікар-педіатр","x",IF($B$905="Лікар-терапевт",IF(S909&lt;=Законод!$C$26,R909,Законод!$C$26*'01_Доходи'!R908),0)))</f>
        <v>0</v>
      </c>
      <c r="S910" s="182">
        <f>SUM(N910:R910)</f>
        <v>0</v>
      </c>
      <c r="T910" s="767"/>
      <c r="U910" s="181">
        <f>IF($B$905="Лікар загальної практики - сімейний лікар",IF(Z909&lt;=Законод!$C$22,U909,Законод!$C$22*'01_Доходи'!U908),IF($B$905="Лікар-педіатр",IF(Z909&lt;=Законод!$C$18,U909,Законод!$C$18*'01_Доходи'!U908),IF($B$905="Лікар-терапевт","x",0)))</f>
        <v>0</v>
      </c>
      <c r="V910" s="181">
        <f>IF($B$905="Лікар загальної практики - сімейний лікар",IF(Z909&lt;=Законод!$C$22,V909,Законод!$C$22*'01_Доходи'!V908),IF($B$905="Лікар-педіатр",IF(Z909&lt;=Законод!$C$18,V909,Законод!$C$18*'01_Доходи'!V908),IF($B$905="Лікар-терапевт","x",0)))</f>
        <v>0</v>
      </c>
      <c r="W910" s="181">
        <f>IF($B$905="Лікар загальної практики - сімейний лікар",IF(Z909&lt;=Законод!$C$22,W909,Законод!$C$22*'01_Доходи'!W908),IF($B$905="Лікар-педіатр","x",IF($B$905="Лікар-терапевт",IF(Z909&lt;=Законод!$C$26,W909,Законод!$C$26*'01_Доходи'!W908),0)))</f>
        <v>0</v>
      </c>
      <c r="X910" s="181">
        <f>IF($B$905="Лікар загальної практики - сімейний лікар",IF(Z909&lt;=Законод!$C$22,X909,Законод!$C$22*'01_Доходи'!X908),IF($B$905="Лікар-педіатр","x",IF($B$905="Лікар-терапевт",IF(Z909&lt;=Законод!$C$26,X909,Законод!$C$26*'01_Доходи'!X908),0)))</f>
        <v>0</v>
      </c>
      <c r="Y910" s="181">
        <f>IF($B$905="Лікар загальної практики - сімейний лікар",IF(Z909&lt;=Законод!$C$22,Y909,Законод!$C$22*'01_Доходи'!Y908),IF($B$905="Лікар-педіатр","x",IF($B$905="Лікар-терапевт",IF(Z909&lt;=Законод!$C$26,Y909,Законод!$C$26*'01_Доходи'!Y908),0)))</f>
        <v>0</v>
      </c>
      <c r="Z910" s="182">
        <f>SUM(U910:Y910)</f>
        <v>0</v>
      </c>
      <c r="AA910" s="767"/>
      <c r="AB910" s="181">
        <f>IF($B$905="Лікар загальної практики - сімейний лікар",IF(AG909&lt;=Законод!$C$22,AB909,Законод!$C$22*'01_Доходи'!AB908),IF($B$905="Лікар-педіатр",IF(AG909&lt;=Законод!$C$18,AB909,Законод!$C$18*'01_Доходи'!AB908),IF($B$905="Лікар-терапевт","x",0)))</f>
        <v>0</v>
      </c>
      <c r="AC910" s="181">
        <f>IF($B$905="Лікар загальної практики - сімейний лікар",IF(AG909&lt;=Законод!$C$22,AC909,Законод!$C$22*'01_Доходи'!AC908),IF($B$905="Лікар-педіатр",IF(AG909&lt;=Законод!$C$18,AC909,Законод!$C$18*'01_Доходи'!AC908),IF($B$905="Лікар-терапевт","x",0)))</f>
        <v>0</v>
      </c>
      <c r="AD910" s="181">
        <f>IF($B$905="Лікар загальної практики - сімейний лікар",IF(AG909&lt;=Законод!$C$22,AD909,Законод!$C$22*'01_Доходи'!AD908),IF($B$905="Лікар-педіатр","x",IF($B$905="Лікар-терапевт",IF(AG909&lt;=Законод!$C$26,AD909,Законод!$C$26*'01_Доходи'!AD908),0)))</f>
        <v>0</v>
      </c>
      <c r="AE910" s="181">
        <f>IF($B$905="Лікар загальної практики - сімейний лікар",IF(AG909&lt;=Законод!$C$22,AE909,Законод!$C$22*'01_Доходи'!AE908),IF($B$905="Лікар-педіатр","x",IF($B$905="Лікар-терапевт",IF(AG909&lt;=Законод!$C$26,AE909,Законод!$C$26*'01_Доходи'!AE908),0)))</f>
        <v>0</v>
      </c>
      <c r="AF910" s="181">
        <f>IF($B$905="Лікар загальної практики - сімейний лікар",IF(AG909&lt;=Законод!$C$22,AF909,Законод!$C$22*'01_Доходи'!AF908),IF($B$905="Лікар-педіатр","x",IF($B$905="Лікар-терапевт",IF(AG909&lt;=Законод!$C$26,AF909,Законод!$C$26*'01_Доходи'!AF908),0)))</f>
        <v>0</v>
      </c>
      <c r="AG910" s="182">
        <f>SUM(AB910:AF910)</f>
        <v>0</v>
      </c>
      <c r="AH910" s="767"/>
      <c r="AI910" s="174"/>
      <c r="AJ910" s="771"/>
      <c r="AK910" s="774"/>
      <c r="AL910" s="774"/>
      <c r="AM910" s="318" t="s">
        <v>186</v>
      </c>
      <c r="AN910" s="183">
        <f>IF(B905="Лікар загальної практики - сімейний лікар",G910*Законод!$C$11+'01_Доходи'!H910*Законод!$D$11+'01_Доходи'!I910*Законод!$E$11+'01_Доходи'!J910*Законод!$F$11+'01_Доходи'!K910*Законод!$G$11,IF(B905="Лікар-педіатр",G910*Законод!$C$11+'01_Доходи'!H910*Законод!$D$11,IF(B905="Лікар-терапевт",'01_Доходи'!I910*Законод!$E$11+'01_Доходи'!J910*Законод!$F$11+'01_Доходи'!K910*Законод!$G$11,0)))</f>
        <v>0</v>
      </c>
      <c r="AO910" s="183">
        <f>IF(B905="Лікар загальної практики - сімейний лікар",N910*Законод!$C$11+'01_Доходи'!O910*Законод!$D$11+'01_Доходи'!P910*Законод!$E$11+'01_Доходи'!Q910*Законод!$F$11+'01_Доходи'!R910*Законод!$G$11,IF(B905="Лікар-педіатр",N910*Законод!$C$11+'01_Доходи'!O910*Законод!$D$11,IF(B905="Лікар-терапевт",'01_Доходи'!P910*Законод!$E$11+'01_Доходи'!Q910*Законод!$F$11+'01_Доходи'!R910*Законод!$G$11,0)))</f>
        <v>0</v>
      </c>
      <c r="AP910" s="183">
        <f>IF(B905="Лікар загальної практики - сімейний лікар",U910*Законод!$C$11+'01_Доходи'!V910*Законод!$D$11+'01_Доходи'!W910*Законод!$E$11+'01_Доходи'!X910*Законод!$F$11+'01_Доходи'!Y910*Законод!$G$11,IF(B905="Лікар-педіатр",U910*Законод!$C$11+'01_Доходи'!V910*Законод!$D$11,IF(B905="Лікар-терапевт",'01_Доходи'!W910*Законод!$E$11+'01_Доходи'!X910*Законод!$F$11+'01_Доходи'!Y910*Законод!$G$11,0)))</f>
        <v>0</v>
      </c>
      <c r="AQ910" s="183">
        <f>IF(B905="Лікар загальної практики - сімейний лікар",AB910*Законод!$C$11+'01_Доходи'!AC910*Законод!$D$11+'01_Доходи'!AD910*Законод!$E$11+'01_Доходи'!AE910*Законод!$F$11+'01_Доходи'!AF910*Законод!$G$11,IF(B905="Лікар-педіатр",AB910*Законод!$C$11+'01_Доходи'!AC910*Законод!$D$11,IF(B905="Лікар-терапевт",'01_Доходи'!AD910*Законод!$E$11+'01_Доходи'!AE910*Законод!$F$11+'01_Доходи'!AF910*Законод!$G$11,0)))</f>
        <v>0</v>
      </c>
      <c r="AR910" s="184">
        <f>SUM(AN910:AQ910)</f>
        <v>0</v>
      </c>
    </row>
    <row r="911" spans="1:44" s="52" customFormat="1" ht="31.9" hidden="1" customHeight="1" x14ac:dyDescent="0.25">
      <c r="A911" s="170"/>
      <c r="B911" s="763"/>
      <c r="C911" s="764"/>
      <c r="D911" s="765"/>
      <c r="E911" s="765"/>
      <c r="F911" s="211" t="str">
        <f>IF(B905="Лікар-педіатр",Законод!$E$17,IF(B905="Лікар загальної практики - сімейний лікар",Законод!$E$21,IF(B905="Лікар-терапевт",Законод!$E$25,"х")))</f>
        <v>х</v>
      </c>
      <c r="G911" s="776" t="s">
        <v>158</v>
      </c>
      <c r="H911" s="776"/>
      <c r="I911" s="776"/>
      <c r="J911" s="776"/>
      <c r="K911" s="776"/>
      <c r="L911" s="169">
        <f>IF($B$905="Лікар загальної практики - сімейний лікар",IF(L909&lt;Законод!$C$22,0,(IF(AND(L909&gt;=Законод!$E$22,L909&lt;=Законод!$E$23),L909-Законод!$C$22,IF('01_Доходи'!L909&gt;=Законод!$F$22,Законод!$E$24,0)))),IF($B$905="Лікар-педіатр",IF(L909&lt;Законод!$C$18,0,(IF(AND(L909&gt;=Законод!$E$18,L909&lt;=Законод!$E$19),L909-Законод!$C$18,IF('01_Доходи'!L909&gt;=Законод!$F$18,Законод!$E$20,0)))),IF($B$905="Лікар-терапевт",IF(L909&lt;Законод!$C$26,0,(IF(AND(L909&gt;=Законод!$E$26,L909&lt;=Законод!$E$27),L909-Законод!$C$26,IF('01_Доходи'!L909&gt;=Законод!$F$26,Законод!$E$28,0)))),0)))</f>
        <v>0</v>
      </c>
      <c r="M911" s="767"/>
      <c r="N911" s="776" t="s">
        <v>158</v>
      </c>
      <c r="O911" s="776"/>
      <c r="P911" s="776"/>
      <c r="Q911" s="776"/>
      <c r="R911" s="776"/>
      <c r="S911" s="169">
        <f>IF($B$905="Лікар загальної практики - сімейний лікар",IF(S909&lt;Законод!$C$22,0,(IF(AND(S909&gt;=Законод!$E$22,S909&lt;=Законод!$E$23),S909-Законод!$C$22,IF('01_Доходи'!S909&gt;=Законод!$F$22,Законод!$E$24,0)))),IF($B$905="Лікар-педіатр",IF(S909&lt;Законод!$C$18,0,(IF(AND(S909&gt;=Законод!$E$18,S909&lt;=Законод!$E$19),S909-Законод!$C$18,IF('01_Доходи'!S909&gt;=Законод!$F$18,Законод!$E$20,0)))),IF($B$905="Лікар-терапевт",IF(S909&lt;Законод!$C$26,0,(IF(AND(S909&gt;=Законод!$E$26,S909&lt;=Законод!$E$27),S909-Законод!$C$26,IF('01_Доходи'!S909&gt;=Законод!$F$26,Законод!$E$28,0)))),0)))</f>
        <v>0</v>
      </c>
      <c r="T911" s="767"/>
      <c r="U911" s="776" t="s">
        <v>158</v>
      </c>
      <c r="V911" s="776"/>
      <c r="W911" s="776"/>
      <c r="X911" s="776"/>
      <c r="Y911" s="776"/>
      <c r="Z911" s="169">
        <f>IF($B$905="Лікар загальної практики - сімейний лікар",IF(Z909&lt;Законод!$C$22,0,(IF(AND(Z909&gt;=Законод!$E$22,Z909&lt;=Законод!$E$23),Z909-Законод!$C$22,IF('01_Доходи'!Z909&gt;=Законод!$F$22,Законод!$E$24,0)))),IF($B$905="Лікар-педіатр",IF(Z909&lt;Законод!$C$18,0,(IF(AND(Z909&gt;=Законод!$E$18,Z909&lt;=Законод!$E$19),Z909-Законод!$C$18,IF('01_Доходи'!Z909&gt;=Законод!$F$18,Законод!$E$20,0)))),IF($B$905="Лікар-терапевт",IF(Z909&lt;Законод!$C$26,0,(IF(AND(Z909&gt;=Законод!$E$26,Z909&lt;=Законод!$E$27),Z909-Законод!$C$26,IF('01_Доходи'!Z909&gt;=Законод!$F$26,Законод!$E$28,0)))),0)))</f>
        <v>0</v>
      </c>
      <c r="AA911" s="767"/>
      <c r="AB911" s="776" t="s">
        <v>158</v>
      </c>
      <c r="AC911" s="776"/>
      <c r="AD911" s="776"/>
      <c r="AE911" s="776"/>
      <c r="AF911" s="776"/>
      <c r="AG911" s="169">
        <f>IF($B$905="Лікар загальної практики - сімейний лікар",IF(AG909&lt;Законод!$C$22,0,(IF(AND(AG909&gt;=Законод!$E$22,AG909&lt;=Законод!$E$23),AG909-Законод!$C$22,IF('01_Доходи'!AG909&gt;=Законод!$F$22,Законод!$E$24,0)))),IF($B$905="Лікар-педіатр",IF(AG909&lt;Законод!$C$18,0,(IF(AND(AG909&gt;=Законод!$E$18,AG909&lt;=Законод!$E$19),AG909-Законод!$C$18,IF('01_Доходи'!AG909&gt;=Законод!$F$18,Законод!$E$20,0)))),IF($B$905="Лікар-терапевт",IF(AG909&lt;Законод!$C$26,0,(IF(AND(AG909&gt;=Законод!$E$26,AG909&lt;=Законод!$E$27),AG909-Законод!$C$26,IF('01_Доходи'!AG909&gt;=Законод!$F$26,Законод!$E$28,0)))),0)))</f>
        <v>0</v>
      </c>
      <c r="AH911" s="767"/>
      <c r="AI911" s="174"/>
      <c r="AJ911" s="771"/>
      <c r="AK911" s="774"/>
      <c r="AL911" s="774"/>
      <c r="AM911" s="757" t="s">
        <v>187</v>
      </c>
      <c r="AN911" s="183">
        <f>IF(B905="Лікар загальної практики - сімейний лікар",L911*Законод!$C$9/4*Законод!$E$16,IF(B905="Лікар-педіатр",L911*Законод!$C$9/4*Законод!$E$16,IF(B905="Лікар-терапевт",L911*Законод!$C$9/4*Законод!$E$16,0)))</f>
        <v>0</v>
      </c>
      <c r="AO911" s="183">
        <f>IF(B905="Лікар загальної практики - сімейний лікар",S911*Законод!$C$9/4*Законод!$E$16,IF(B905="Лікар-педіатр",S911*Законод!$C$9/4*Законод!$E$16,IF(B905="Лікар-терапевт",S911*Законод!$C$9/4*Законод!$E$16,0)))</f>
        <v>0</v>
      </c>
      <c r="AP911" s="183">
        <f>IF(B905="Лікар загальної практики - сімейний лікар",Z911*Законод!$C$9/4*Законод!$E$16,IF(B905="Лікар-педіатр",Z911*Законод!$C$9/4*Законод!$E$16,IF(B905="Лікар-терапевт",Z911*Законод!$C$9/4*Законод!$E$16,0)))</f>
        <v>0</v>
      </c>
      <c r="AQ911" s="183">
        <f>IF(B905="Лікар загальної практики - сімейний лікар",AG911*Законод!$C$9/4*Законод!$E$16,IF(B905="Лікар-педіатр",AG911*Законод!$C$9/4*Законод!$E$16,IF(B905="Лікар-терапевт",AG911*Законод!$C$9/4*Законод!$E$16,0)))</f>
        <v>0</v>
      </c>
      <c r="AR911" s="184">
        <f>SUM(AN911:AQ911)</f>
        <v>0</v>
      </c>
    </row>
    <row r="912" spans="1:44" s="52" customFormat="1" ht="31.9" hidden="1" customHeight="1" x14ac:dyDescent="0.25">
      <c r="A912" s="170"/>
      <c r="B912" s="763"/>
      <c r="C912" s="764"/>
      <c r="D912" s="765"/>
      <c r="E912" s="765"/>
      <c r="F912" s="211" t="str">
        <f>IF(B905="Лікар-педіатр",Законод!$F$17,IF(B905="Лікар загальної практики - сімейний лікар",Законод!$F$21,IF(B905="Лікар-терапевт",Законод!$F$25,"х")))</f>
        <v>х</v>
      </c>
      <c r="G912" s="776" t="s">
        <v>158</v>
      </c>
      <c r="H912" s="776"/>
      <c r="I912" s="776"/>
      <c r="J912" s="776"/>
      <c r="K912" s="776"/>
      <c r="L912" s="169">
        <f>IF($B$905="Лікар загальної практики - сімейний лікар",IF(L909&lt;Законод!$C$22,0,(IF(AND(L909&gt;=Законод!$F$22,L909&lt;=Законод!$F$23),L909-Законод!$E$23,IF('01_Доходи'!L909&gt;=Законод!$G$22,Законод!$F$24,0)))),IF($B$905="Лікар-педіатр",IF(L909&lt;Законод!$C$18,0,(IF(AND(L909&gt;=Законод!$F$18,L909&lt;=Законод!$F$19),L909-Законод!$E$19,IF('01_Доходи'!L909&gt;=Законод!$G$18,Законод!$F$20,0)))),IF($B$905="Лікар-терапевт",IF(L909&lt;Законод!$C$26,0,(IF(AND(L909&gt;=Законод!$F$26,L909&lt;=Законод!$F$27),L909-Законод!$E$27,IF('01_Доходи'!L909&gt;=Законод!$G$26,Законод!$F$28,0)))),0)))</f>
        <v>0</v>
      </c>
      <c r="M912" s="767"/>
      <c r="N912" s="776" t="s">
        <v>158</v>
      </c>
      <c r="O912" s="776"/>
      <c r="P912" s="776"/>
      <c r="Q912" s="776"/>
      <c r="R912" s="776"/>
      <c r="S912" s="169">
        <f>IF($B$905="Лікар загальної практики - сімейний лікар",IF(S909&lt;Законод!$C$22,0,(IF(AND(S909&gt;=Законод!$F$22,S909&lt;=Законод!$F$23),S909-Законод!$E$23,IF('01_Доходи'!S909&gt;=Законод!$G$22,Законод!$F$24,0)))),IF($B$905="Лікар-педіатр",IF(S909&lt;Законод!$C$18,0,(IF(AND(S909&gt;=Законод!$F$18,S909&lt;=Законод!$F$19),S909-Законод!$E$19,IF('01_Доходи'!S909&gt;=Законод!$G$18,Законод!$F$20,0)))),IF($B$905="Лікар-терапевт",IF(S909&lt;Законод!$C$26,0,(IF(AND(S909&gt;=Законод!$F$26,S909&lt;=Законод!$F$27),S909-Законод!$E$27,IF('01_Доходи'!S909&gt;=Законод!$G$26,Законод!$F$28,0)))),0)))</f>
        <v>0</v>
      </c>
      <c r="T912" s="767"/>
      <c r="U912" s="776" t="s">
        <v>158</v>
      </c>
      <c r="V912" s="776"/>
      <c r="W912" s="776"/>
      <c r="X912" s="776"/>
      <c r="Y912" s="776"/>
      <c r="Z912" s="169">
        <f>IF($B$905="Лікар загальної практики - сімейний лікар",IF(Z909&lt;Законод!$C$22,0,(IF(AND(Z909&gt;=Законод!$F$22,Z909&lt;=Законод!$F$23),Z909-Законод!$E$23,IF('01_Доходи'!Z909&gt;=Законод!$G$22,Законод!$F$24,0)))),IF($B$905="Лікар-педіатр",IF(Z909&lt;Законод!$C$18,0,(IF(AND(Z909&gt;=Законод!$F$18,Z909&lt;=Законод!$F$19),Z909-Законод!$E$19,IF('01_Доходи'!Z909&gt;=Законод!$G$18,Законод!$F$20,0)))),IF($B$905="Лікар-терапевт",IF(Z909&lt;Законод!$C$26,0,(IF(AND(Z909&gt;=Законод!$F$26,Z909&lt;=Законод!$F$27),Z909-Законод!$E$27,IF('01_Доходи'!Z909&gt;=Законод!$G$26,Законод!$F$28,0)))),0)))</f>
        <v>0</v>
      </c>
      <c r="AA912" s="767"/>
      <c r="AB912" s="776" t="s">
        <v>158</v>
      </c>
      <c r="AC912" s="776"/>
      <c r="AD912" s="776"/>
      <c r="AE912" s="776"/>
      <c r="AF912" s="776"/>
      <c r="AG912" s="169">
        <f>IF($B$905="Лікар загальної практики - сімейний лікар",IF(AG909&lt;Законод!$C$22,0,(IF(AND(AG909&gt;=Законод!$F$22,AG909&lt;=Законод!$F$23),AG909-Законод!$E$23,IF('01_Доходи'!AG909&gt;=Законод!$G$22,Законод!$F$24,0)))),IF($B$905="Лікар-педіатр",IF(AG909&lt;Законод!$C$18,0,(IF(AND(AG909&gt;=Законод!$F$18,AG909&lt;=Законод!$F$19),AG909-Законод!$E$19,IF('01_Доходи'!AG909&gt;=Законод!$G$18,Законод!$F$20,0)))),IF($B$905="Лікар-терапевт",IF(AG909&lt;Законод!$C$26,0,(IF(AND(AG909&gt;=Законод!$F$26,AG909&lt;=Законод!$F$27),AG909-Законод!$E$27,IF('01_Доходи'!AG909&gt;=Законод!$G$26,Законод!$F$28,0)))),0)))</f>
        <v>0</v>
      </c>
      <c r="AH912" s="767"/>
      <c r="AI912" s="174"/>
      <c r="AJ912" s="771"/>
      <c r="AK912" s="774"/>
      <c r="AL912" s="774"/>
      <c r="AM912" s="758"/>
      <c r="AN912" s="183">
        <f>IF(B905="Лікар загальної практики - сімейний лікар",L912*Законод!$C$9/4*Законод!$F$16,IF(B905="Лікар-педіатр",L912*Законод!$C$9/4*Законод!$F$16,IF(B905="Лікар-терапевт",L912*Законод!$C$9/4*Законод!$F$16,0)))</f>
        <v>0</v>
      </c>
      <c r="AO912" s="183">
        <f>IF(B905="Лікар загальної практики - сімейний лікар",S912*Законод!$C$9/4*Законод!$F$16,IF(B905="Лікар-педіатр",S912*Законод!$C$9/4*Законод!$F$16,IF(B905="Лікар-терапевт",S912*Законод!$C$9/4*Законод!$F$16,0)))</f>
        <v>0</v>
      </c>
      <c r="AP912" s="183">
        <f>IF(B905="Лікар загальної практики - сімейний лікар",Z912*Законод!$C$9/4*Законод!$F$16,IF(B905="Лікар-педіатр",Z912*Законод!$C$9/4*Законод!$F$16,IF(B905="Лікар-терапевт",Z912*Законод!$C$9/4*Законод!$F$16,0)))</f>
        <v>0</v>
      </c>
      <c r="AQ912" s="183">
        <f>IF(B905="Лікар загальної практики - сімейний лікар",AG912*Законод!$C$9/4*Законод!$F$16,IF(B905="Лікар-педіатр",AG912*Законод!$C$9/4*Законод!$F$16,IF(B905="Лікар-терапевт",AG912*Законод!$C$9/4*Законод!$F$16,0)))</f>
        <v>0</v>
      </c>
      <c r="AR912" s="184">
        <f>SUM(AN912:AQ912)</f>
        <v>0</v>
      </c>
    </row>
    <row r="913" spans="1:44" s="52" customFormat="1" ht="31.9" hidden="1" customHeight="1" x14ac:dyDescent="0.25">
      <c r="A913" s="170"/>
      <c r="B913" s="763"/>
      <c r="C913" s="764"/>
      <c r="D913" s="765"/>
      <c r="E913" s="765"/>
      <c r="F913" s="211" t="str">
        <f>IF(B905="Лікар-педіатр",Законод!$G$17,IF(B905="Лікар загальної практики - сімейний лікар",Законод!$G$21,IF(B905="Лікар-терапевт",Законод!$G$25,"х")))</f>
        <v>х</v>
      </c>
      <c r="G913" s="776" t="s">
        <v>158</v>
      </c>
      <c r="H913" s="776"/>
      <c r="I913" s="776"/>
      <c r="J913" s="776"/>
      <c r="K913" s="776"/>
      <c r="L913" s="169">
        <f>IF($B$905="Лікар загальної практики - сімейний лікар",IF(L909&lt;Законод!$C$22,0,(IF(AND(L909&gt;=Законод!$G$22,L909&lt;=Законод!$G$23),L909-Законод!$F$23,IF('01_Доходи'!L909&gt;=Законод!$H$22,Законод!$G$24,0)))),IF($B$905="Лікар-педіатр",IF(L909&lt;Законод!$C$18,0,(IF(AND(L909&gt;=Законод!$G$18,L909&lt;=Законод!$G$19),L909-Законод!$F$19,IF('01_Доходи'!L909&gt;=Законод!$H$18,Законод!$G$20,0)))),IF($B$905="Лікар-терапевт",IF(L909&lt;Законод!$C$26,0,(IF(AND(L909&gt;=Законод!$G$26,L909&lt;=Законод!$G$27),L909-Законод!$F$27,IF('01_Доходи'!L909&gt;=Законод!$H$26,Законод!$G$28,0)))),0)))</f>
        <v>0</v>
      </c>
      <c r="M913" s="767"/>
      <c r="N913" s="776" t="s">
        <v>158</v>
      </c>
      <c r="O913" s="776"/>
      <c r="P913" s="776"/>
      <c r="Q913" s="776"/>
      <c r="R913" s="776"/>
      <c r="S913" s="169">
        <f>IF($B$905="Лікар загальної практики - сімейний лікар",IF(S909&lt;Законод!$C$22,0,(IF(AND(S909&gt;=Законод!$G$22,S909&lt;=Законод!$G$23),S909-Законод!$F$23,IF('01_Доходи'!S909&gt;=Законод!$H$22,Законод!$G$24,0)))),IF($B$905="Лікар-педіатр",IF(S909&lt;Законод!$C$18,0,(IF(AND(S909&gt;=Законод!$G$18,S909&lt;=Законод!$G$19),S909-Законод!$F$19,IF('01_Доходи'!S909&gt;=Законод!$H$18,Законод!$G$20,0)))),IF($B$905="Лікар-терапевт",IF(S909&lt;Законод!$C$26,0,(IF(AND(S909&gt;=Законод!$G$26,S909&lt;=Законод!$G$27),S909-Законод!$F$27,IF('01_Доходи'!S909&gt;=Законод!$H$26,Законод!$G$28,0)))),0)))</f>
        <v>0</v>
      </c>
      <c r="T913" s="767"/>
      <c r="U913" s="776" t="s">
        <v>158</v>
      </c>
      <c r="V913" s="776"/>
      <c r="W913" s="776"/>
      <c r="X913" s="776"/>
      <c r="Y913" s="776"/>
      <c r="Z913" s="169">
        <f>IF($B$905="Лікар загальної практики - сімейний лікар",IF(Z909&lt;Законод!$C$22,0,(IF(AND(Z909&gt;=Законод!$G$22,Z909&lt;=Законод!$G$23),Z909-Законод!$F$23,IF('01_Доходи'!Z909&gt;=Законод!$H$22,Законод!$G$24,0)))),IF($B$905="Лікар-педіатр",IF(Z909&lt;Законод!$C$18,0,(IF(AND(Z909&gt;=Законод!$G$18,Z909&lt;=Законод!$G$19),Z909-Законод!$F$19,IF('01_Доходи'!Z909&gt;=Законод!$H$18,Законод!$G$20,0)))),IF($B$905="Лікар-терапевт",IF(Z909&lt;Законод!$C$26,0,(IF(AND(Z909&gt;=Законод!$G$26,Z909&lt;=Законод!$G$27),Z909-Законод!$F$27,IF('01_Доходи'!Z909&gt;=Законод!$H$26,Законод!$G$28,0)))),0)))</f>
        <v>0</v>
      </c>
      <c r="AA913" s="767"/>
      <c r="AB913" s="776" t="s">
        <v>158</v>
      </c>
      <c r="AC913" s="776"/>
      <c r="AD913" s="776"/>
      <c r="AE913" s="776"/>
      <c r="AF913" s="776"/>
      <c r="AG913" s="169">
        <f>IF($B$905="Лікар загальної практики - сімейний лікар",IF(AG909&lt;Законод!$C$22,0,(IF(AND(AG909&gt;=Законод!$G$22,AG909&lt;=Законод!$G$23),AG909-Законод!$F$23,IF('01_Доходи'!AG909&gt;=Законод!$H$22,Законод!$G$24,0)))),IF($B$905="Лікар-педіатр",IF(AG909&lt;Законод!$C$18,0,(IF(AND(AG909&gt;=Законод!$G$18,AG909&lt;=Законод!$G$19),AG909-Законод!$F$19,IF('01_Доходи'!AG909&gt;=Законод!$H$18,Законод!$G$20,0)))),IF($B$905="Лікар-терапевт",IF(AG909&lt;Законод!$C$26,0,(IF(AND(AG909&gt;=Законод!$G$26,AG909&lt;=Законод!$G$27),AG909-Законод!$F$27,IF('01_Доходи'!AG909&gt;=Законод!$H$26,Законод!$G$28,0)))),0)))</f>
        <v>0</v>
      </c>
      <c r="AH913" s="767"/>
      <c r="AI913" s="174"/>
      <c r="AJ913" s="771"/>
      <c r="AK913" s="774"/>
      <c r="AL913" s="774"/>
      <c r="AM913" s="758"/>
      <c r="AN913" s="183">
        <f>IF(B905="Лікар загальної практики - сімейний лікар",L913*Законод!$C$9/4*Законод!$G$16,IF(B905="Лікар-педіатр",L913*Законод!$C$9/4*Законод!$G$16,IF(B905="Лікар-терапевт",L913*Законод!$C$9/4*Законод!$G$16,0)))</f>
        <v>0</v>
      </c>
      <c r="AO913" s="183">
        <f>IF(B905="Лікар загальної практики - сімейний лікар",S913*Законод!$C$9/4*Законод!$G$16,IF(B905="Лікар-педіатр",S913*Законод!$C$9/4*Законод!$G$16,IF(B905="Лікар-терапевт",S913*Законод!$C$9/4*Законод!$G$16,0)))</f>
        <v>0</v>
      </c>
      <c r="AP913" s="183">
        <f>IF(B905="Лікар загальної практики - сімейний лікар",Z913*Законод!$C$9/4*Законод!$G$16,IF(B905="Лікар-педіатр",Z913*Законод!$C$9/4*Законод!$G$16,IF(B905="Лікар-терапевт",Z913*Законод!$C$9/4*Законод!$G$16,0)))</f>
        <v>0</v>
      </c>
      <c r="AQ913" s="183">
        <f>IF(B905="Лікар загальної практики - сімейний лікар",AG913*Законод!$C$9/4*Законод!$G$16,IF(B905="Лікар-педіатр",AG913*Законод!$C$9/4*Законод!$G$16,IF(B905="Лікар-терапевт",AG913*Законод!$C$9/4*Законод!$G$16,0)))</f>
        <v>0</v>
      </c>
      <c r="AR913" s="184">
        <f t="shared" ref="AR913" si="162">SUM(AN913:AQ913)</f>
        <v>0</v>
      </c>
    </row>
    <row r="914" spans="1:44" s="52" customFormat="1" ht="31.9" hidden="1" customHeight="1" x14ac:dyDescent="0.25">
      <c r="A914" s="170"/>
      <c r="B914" s="763"/>
      <c r="C914" s="764"/>
      <c r="D914" s="765"/>
      <c r="E914" s="765"/>
      <c r="F914" s="211" t="str">
        <f>IF(B905="Лікар-педіатр",Законод!$H$17,IF(B905="Лікар загальної практики - сімейний лікар",Законод!$H$21,IF(B905="Лікар-терапевт",Законод!$H$25,"х")))</f>
        <v>х</v>
      </c>
      <c r="G914" s="776" t="s">
        <v>158</v>
      </c>
      <c r="H914" s="776"/>
      <c r="I914" s="776"/>
      <c r="J914" s="776"/>
      <c r="K914" s="776"/>
      <c r="L914" s="169">
        <f>IF($B$905="Лікар загальної практики - сімейний лікар",IF(L909&lt;Законод!$C$22,0,(IF(AND(L909&gt;=Законод!$H$22,L909&lt;=Законод!$H$23),L909-Законод!$G$23,IF('01_Доходи'!L909&gt;=Законод!$I$22,Законод!$H$24,0)))),IF($B$905="Лікар-педіатр",IF(L909&lt;Законод!$C$18,0,(IF(AND(L909&gt;=Законод!$H$18,L909&lt;=Законод!$H$19),L909-Законод!$G$19,IF('01_Доходи'!L909&gt;=Законод!$I$18,Законод!$H$20,0)))),IF($B$905="Лікар-терапевт",IF(L909&lt;Законод!$C$26,0,(IF(AND(L909&gt;=Законод!$H$26,L909&lt;=Законод!$H$27),L909-Законод!$G$27,IF(L909&gt;=Законод!$I$26,Законод!$H$28,0)))),0)))</f>
        <v>0</v>
      </c>
      <c r="M914" s="767"/>
      <c r="N914" s="776" t="s">
        <v>158</v>
      </c>
      <c r="O914" s="776"/>
      <c r="P914" s="776"/>
      <c r="Q914" s="776"/>
      <c r="R914" s="776"/>
      <c r="S914" s="169">
        <f>IF($B$905="Лікар загальної практики - сімейний лікар",IF(S909&lt;Законод!$C$22,0,(IF(AND(S909&gt;=Законод!$H$22,S909&lt;=Законод!$H$23),S909-Законод!$G$23,IF('01_Доходи'!S909&gt;=Законод!$I$22,Законод!$H$24,0)))),IF($B$905="Лікар-педіатр",IF(S909&lt;Законод!$C$18,0,(IF(AND(S909&gt;=Законод!$H$18,S909&lt;=Законод!$H$19),S909-Законод!$G$19,IF('01_Доходи'!S909&gt;=Законод!$I$18,Законод!$H$20,0)))),IF($B$905="Лікар-терапевт",IF(S909&lt;Законод!$C$26,0,(IF(AND(S909&gt;=Законод!$H$26,S909&lt;=Законод!$H$27),S909-Законод!$G$27,IF(S909&gt;=Законод!$I$26,Законод!$H$28,0)))),0)))</f>
        <v>0</v>
      </c>
      <c r="T914" s="767"/>
      <c r="U914" s="776" t="s">
        <v>158</v>
      </c>
      <c r="V914" s="776"/>
      <c r="W914" s="776"/>
      <c r="X914" s="776"/>
      <c r="Y914" s="776"/>
      <c r="Z914" s="169">
        <f>IF($B$905="Лікар загальної практики - сімейний лікар",IF(Z909&lt;Законод!$C$22,0,(IF(AND(Z909&gt;=Законод!$H$22,Z909&lt;=Законод!$H$23),Z909-Законод!$G$23,IF('01_Доходи'!Z909&gt;=Законод!$I$22,Законод!$H$24,0)))),IF($B$905="Лікар-педіатр",IF(Z909&lt;Законод!$C$18,0,(IF(AND(Z909&gt;=Законод!$H$18,Z909&lt;=Законод!$H$19),Z909-Законод!$G$19,IF('01_Доходи'!Z909&gt;=Законод!$I$18,Законод!$H$20,0)))),IF($B$905="Лікар-терапевт",IF(Z909&lt;Законод!$C$26,0,(IF(AND(Z909&gt;=Законод!$H$26,Z909&lt;=Законод!$H$27),Z909-Законод!$G$27,IF(Z909&gt;=Законод!$I$26,Законод!$H$28,0)))),0)))</f>
        <v>0</v>
      </c>
      <c r="AA914" s="767"/>
      <c r="AB914" s="776" t="s">
        <v>158</v>
      </c>
      <c r="AC914" s="776"/>
      <c r="AD914" s="776"/>
      <c r="AE914" s="776"/>
      <c r="AF914" s="776"/>
      <c r="AG914" s="169">
        <f>IF($B$905="Лікар загальної практики - сімейний лікар",IF(AG909&lt;Законод!$C$22,0,(IF(AND(AG909&gt;=Законод!$H$22,AG909&lt;=Законод!$H$23),AG909-Законод!$G$23,IF('01_Доходи'!AG909&gt;=Законод!$I$22,Законод!$H$24,0)))),IF($B$905="Лікар-педіатр",IF(AG909&lt;Законод!$C$18,0,(IF(AND(AG909&gt;=Законод!$H$18,AG909&lt;=Законод!$H$19),AG909-Законод!$G$19,IF('01_Доходи'!AG909&gt;=Законод!$I$18,Законод!$H$20,0)))),IF($B$905="Лікар-терапевт",IF(AG909&lt;Законод!$C$26,0,(IF(AND(AG909&gt;=Законод!$H$26,AG909&lt;=Законод!$H$27),AG909-Законод!$G$27,IF(AG909&gt;=Законод!$I$26,Законод!$H$28,0)))),0)))</f>
        <v>0</v>
      </c>
      <c r="AH914" s="767"/>
      <c r="AI914" s="174"/>
      <c r="AJ914" s="771"/>
      <c r="AK914" s="774"/>
      <c r="AL914" s="774"/>
      <c r="AM914" s="758"/>
      <c r="AN914" s="183">
        <f>IF(B905="Лікар загальної практики - сімейний лікар",L914*Законод!$C$9/4*Законод!$H$16,IF(B905="Лікар-педіатр",L914*Законод!$C$9/4*Законод!$H$16,IF(B905="Лікар-терапевт",L914*Законод!$C$9/4*Законод!$H$16,0)))</f>
        <v>0</v>
      </c>
      <c r="AO914" s="183">
        <f>IF(B905="Лікар загальної практики - сімейний лікар",S914*Законод!$C$9/4*Законод!$H$16,IF(B905="Лікар-педіатр",S914*Законод!$C$9/4*Законод!$H$16,IF(B905="Лікар-терапевт",S914*Законод!$C$9/4*Законод!$H$16,0)))</f>
        <v>0</v>
      </c>
      <c r="AP914" s="183">
        <f>IF(B905="Лікар загальної практики - сімейний лікар",Z914*Законод!$C$9/4*Законод!$H$16,IF(B905="Лікар-педіатр",Z914*Законод!$C$9/4*Законод!$H$16,IF(B905="Лікар-терапевт",Z914*Законод!$C$9/4*Законод!$H$16,0)))</f>
        <v>0</v>
      </c>
      <c r="AQ914" s="183">
        <f>IF(B905="Лікар загальної практики - сімейний лікар",AG914*Законод!$C$9/4*Законод!$H$16,IF(B905="Лікар-педіатр",AG914*Законод!$C$9/4*Законод!$H$16,IF(B905="Лікар-терапевт",AG914*Законод!$C$9/4*Законод!$H$16,0)))</f>
        <v>0</v>
      </c>
      <c r="AR914" s="184">
        <f>SUM(AN914:AQ914)</f>
        <v>0</v>
      </c>
    </row>
    <row r="915" spans="1:44" s="52" customFormat="1" ht="31.9" hidden="1" customHeight="1" x14ac:dyDescent="0.25">
      <c r="A915" s="170"/>
      <c r="B915" s="763"/>
      <c r="C915" s="764"/>
      <c r="D915" s="765"/>
      <c r="E915" s="765"/>
      <c r="F915" s="211" t="str">
        <f>IF(B905="Лікар-педіатр",Законод!$I$17,IF(B905="Лікар загальної практики - сімейний лікар",Законод!$I$21,IF(B905="Лікар-терапевт",Законод!$I$25,"х")))</f>
        <v>х</v>
      </c>
      <c r="G915" s="776" t="s">
        <v>158</v>
      </c>
      <c r="H915" s="776"/>
      <c r="I915" s="776"/>
      <c r="J915" s="776"/>
      <c r="K915" s="776"/>
      <c r="L915" s="169">
        <f>IF($B$905="Лікар загальної практики - сімейний лікар",IF(L909&lt;Законод!$C$22,0,(IF(AND(L909&gt;=Законод!$I$22,L909&lt;=Законод!$I$23),L909-Законод!$H$23,IF('01_Доходи'!L909&gt;=Законод!$I$22,Законод!$I$24,0)))),IF($B$905="Лікар-педіатр",IF(L909&lt;Законод!$C$18,0,(IF(AND(L909&gt;=Законод!$I$18,L909&lt;=Законод!$I$19),L909-Законод!$H$19,IF('01_Доходи'!L909&gt;=Законод!$I$18,Законод!$H$20,0)))),IF($B$905="Лікар-терапевт",IF(L909&lt;Законод!$C$26,0,(IF(AND(L909&gt;=Законод!$I$26,L909&lt;=Законод!$I$27),L909-Законод!$H$27,IF('01_Доходи'!L909&gt;=Законод!$I$26,Законод!$H$28,0)))),0)))</f>
        <v>0</v>
      </c>
      <c r="M915" s="767"/>
      <c r="N915" s="776" t="s">
        <v>158</v>
      </c>
      <c r="O915" s="776"/>
      <c r="P915" s="776"/>
      <c r="Q915" s="776"/>
      <c r="R915" s="776"/>
      <c r="S915" s="169">
        <f>IF($B$905="Лікар загальної практики - сімейний лікар",IF(S909&lt;Законод!$C$22,0,(IF(AND(S909&gt;=Законод!$I$22,S909&lt;=Законод!$I$23),S909-Законод!$H$23,IF('01_Доходи'!S909&gt;=Законод!$I$22,Законод!$I$24,0)))),IF($B$905="Лікар-педіатр",IF(S909&lt;Законод!$C$18,0,(IF(AND(S909&gt;=Законод!$I$18,S909&lt;=Законод!$I$19),S909-Законод!$H$19,IF('01_Доходи'!S909&gt;=Законод!$I$18,Законод!$H$20,0)))),IF($B$905="Лікар-терапевт",IF(S909&lt;Законод!$C$26,0,(IF(AND(S909&gt;=Законод!$I$26,S909&lt;=Законод!$I$27),S909-Законод!$H$27,IF('01_Доходи'!S909&gt;=Законод!$I$26,Законод!$H$28,0)))),0)))</f>
        <v>0</v>
      </c>
      <c r="T915" s="767"/>
      <c r="U915" s="776" t="s">
        <v>158</v>
      </c>
      <c r="V915" s="776"/>
      <c r="W915" s="776"/>
      <c r="X915" s="776"/>
      <c r="Y915" s="776"/>
      <c r="Z915" s="169">
        <f>IF($B$905="Лікар загальної практики - сімейний лікар",IF(Z909&lt;Законод!$C$22,0,(IF(AND(Z909&gt;=Законод!$I$22,Z909&lt;=Законод!$I$23),Z909-Законод!$H$23,IF('01_Доходи'!Z909&gt;=Законод!$I$22,Законод!$I$24,0)))),IF($B$905="Лікар-педіатр",IF(Z909&lt;Законод!$C$18,0,(IF(AND(Z909&gt;=Законод!$I$18,Z909&lt;=Законод!$I$19),Z909-Законод!$H$19,IF('01_Доходи'!Z909&gt;=Законод!$I$18,Законод!$H$20,0)))),IF($B$905="Лікар-терапевт",IF(Z909&lt;Законод!$C$26,0,(IF(AND(Z909&gt;=Законод!$I$26,Z909&lt;=Законод!$I$27),Z909-Законод!$H$27,IF('01_Доходи'!Z909&gt;=Законод!$I$26,Законод!$H$28,0)))),0)))</f>
        <v>0</v>
      </c>
      <c r="AA915" s="767"/>
      <c r="AB915" s="776" t="s">
        <v>158</v>
      </c>
      <c r="AC915" s="776"/>
      <c r="AD915" s="776"/>
      <c r="AE915" s="776"/>
      <c r="AF915" s="776"/>
      <c r="AG915" s="169">
        <f>IF($B$905="Лікар загальної практики - сімейний лікар",IF(AG909&lt;Законод!$C$22,0,(IF(AND(AG909&gt;=Законод!$I$22,AG909&lt;=Законод!$I$23),AG909-Законод!$H$23,IF('01_Доходи'!AG909&gt;=Законод!$I$22,Законод!$I$24,0)))),IF($B$905="Лікар-педіатр",IF(AG909&lt;Законод!$C$18,0,(IF(AND(AG909&gt;=Законод!$I$18,AG909&lt;=Законод!$I$19),AG909-Законод!$H$19,IF('01_Доходи'!AG909&gt;=Законод!$I$18,Законод!$H$20,0)))),IF($B$905="Лікар-терапевт",IF(AG909&lt;Законод!$C$26,0,(IF(AND(AG909&gt;=Законод!$I$26,AG909&lt;=Законод!$I$27),AG909-Законод!$H$27,IF('01_Доходи'!AG909&gt;=Законод!$I$26,Законод!$H$28,0)))),0)))</f>
        <v>0</v>
      </c>
      <c r="AH915" s="767"/>
      <c r="AI915" s="174"/>
      <c r="AJ915" s="771"/>
      <c r="AK915" s="774"/>
      <c r="AL915" s="774"/>
      <c r="AM915" s="758"/>
      <c r="AN915" s="183">
        <f>IF(B905="Лікар загальної практики - сімейний лікар",L915*Законод!$C$9/4*Законод!$I$16,IF(B905="Лікар-педіатр",L915*Законод!$C$9/4*Законод!$I$16,IF(B905="Лікар-терапевт",L915*Законод!$C$9/4*Законод!$I$16,0)))</f>
        <v>0</v>
      </c>
      <c r="AO915" s="183">
        <f>IF(B905="Лікар загальної практики - сімейний лікар",S915*Законод!$C$9/4*Законод!$I$16,IF(B905="Лікар-педіатр",S915*Законод!$C$9/4*Законод!$I$16,IF(B905="Лікар-терапевт",S915*Законод!$C$9/4*Законод!$I$16,0)))</f>
        <v>0</v>
      </c>
      <c r="AP915" s="183">
        <f>IF(B905="Лікар загальної практики - сімейний лікар",Z915*Законод!$C$9/4*Законод!$I$16,IF(B905="Лікар-педіатр",Z915*Законод!$C$9/4*Законод!$I$16,IF(B905="Лікар-терапевт",Z915*Законод!$C$9/4*Законод!$I$16,0)))</f>
        <v>0</v>
      </c>
      <c r="AQ915" s="183">
        <f>IF(B905="Лікар загальної практики - сімейний лікар",AG915*Законод!$C$9/4*Законод!$I$16,IF(B905="Лікар-педіатр",AG915*Законод!$C$9/4*Законод!$I$16,IF(B905="Лікар-терапевт",AG915*Законод!$C$9/4*Законод!$I$16,0)))</f>
        <v>0</v>
      </c>
      <c r="AR915" s="184">
        <f>SUM(AN915:AQ915)</f>
        <v>0</v>
      </c>
    </row>
    <row r="916" spans="1:44" s="191" customFormat="1" ht="31.9" hidden="1" customHeight="1" thickBot="1" x14ac:dyDescent="0.3">
      <c r="A916" s="186"/>
      <c r="B916" s="763"/>
      <c r="C916" s="764"/>
      <c r="D916" s="765"/>
      <c r="E916" s="765"/>
      <c r="F916" s="212" t="str">
        <f>IF(B905="Лікар-педіатр",Законод!$J$17,IF(B905="Лікар загальної практики - сімейний лікар",Законод!$J$21,IF(B905="Лікар-терапевт",Законод!$J$25,"х")))</f>
        <v>х</v>
      </c>
      <c r="G916" s="777" t="s">
        <v>158</v>
      </c>
      <c r="H916" s="777"/>
      <c r="I916" s="777"/>
      <c r="J916" s="777"/>
      <c r="K916" s="777"/>
      <c r="L916" s="169">
        <f>IF($B$905="Лікар загальної практики - сімейний лікар",IF(L909&gt;=Законод!$J$22,'01_Доходи'!L909-('01_Доходи'!L910+'01_Доходи'!L911+'01_Доходи'!L912+'01_Доходи'!L913+'01_Доходи'!L914+'01_Доходи'!L915),0),IF($B$905="Лікар-педіатр",IF(L909&gt;=Законод!$J$18,'01_Доходи'!L909-('01_Доходи'!L910+'01_Доходи'!L911+'01_Доходи'!L912+'01_Доходи'!L913+'01_Доходи'!L914+'01_Доходи'!L915),0),IF($B$905="Лікар-терапевт",IF('01_Доходи'!L909&gt;=Законод!$J$26,L909-Законод!$I$27,0),0)))</f>
        <v>0</v>
      </c>
      <c r="M916" s="767"/>
      <c r="N916" s="777" t="s">
        <v>158</v>
      </c>
      <c r="O916" s="777"/>
      <c r="P916" s="777"/>
      <c r="Q916" s="777"/>
      <c r="R916" s="777"/>
      <c r="S916" s="169">
        <f>IF($B$905="Лікар загальної практики - сімейний лікар",IF(S909&gt;=Законод!$J$22,'01_Доходи'!S909-('01_Доходи'!S910+'01_Доходи'!S911+'01_Доходи'!S912+'01_Доходи'!S913+'01_Доходи'!S914+'01_Доходи'!S915),0),IF($B$905="Лікар-педіатр",IF(S909&gt;=Законод!$J$18,'01_Доходи'!S909-('01_Доходи'!S910+'01_Доходи'!S911+'01_Доходи'!S912+'01_Доходи'!S913+'01_Доходи'!S914+'01_Доходи'!S915),0),IF($B$905="Лікар-терапевт",IF('01_Доходи'!S909&gt;=Законод!$J$26,S909-Законод!$I$27,0),0)))</f>
        <v>0</v>
      </c>
      <c r="T916" s="767"/>
      <c r="U916" s="777" t="s">
        <v>158</v>
      </c>
      <c r="V916" s="777"/>
      <c r="W916" s="777"/>
      <c r="X916" s="777"/>
      <c r="Y916" s="777"/>
      <c r="Z916" s="169">
        <f>IF($B$905="Лікар загальної практики - сімейний лікар",IF(Z909&gt;=Законод!$J$22,'01_Доходи'!Z909-('01_Доходи'!Z910+'01_Доходи'!Z911+'01_Доходи'!Z912+'01_Доходи'!Z913+'01_Доходи'!Z914+'01_Доходи'!Z915),0),IF($B$905="Лікар-педіатр",IF(Z909&gt;=Законод!$J$18,'01_Доходи'!Z909-('01_Доходи'!Z910+'01_Доходи'!Z911+'01_Доходи'!Z912+'01_Доходи'!Z913+'01_Доходи'!Z914+'01_Доходи'!Z915),0),IF($B$905="Лікар-терапевт",IF('01_Доходи'!Z909&gt;=Законод!$J$26,Z909-Законод!$I$27,0),0)))</f>
        <v>0</v>
      </c>
      <c r="AA916" s="767"/>
      <c r="AB916" s="777" t="s">
        <v>158</v>
      </c>
      <c r="AC916" s="777"/>
      <c r="AD916" s="777"/>
      <c r="AE916" s="777"/>
      <c r="AF916" s="777"/>
      <c r="AG916" s="169">
        <f>IF($B$905="Лікар загальної практики - сімейний лікар",IF(AG909&gt;=Законод!$J$22,'01_Доходи'!AG909-('01_Доходи'!AG910+'01_Доходи'!AG911+'01_Доходи'!AG912+'01_Доходи'!AG913+'01_Доходи'!AG914+'01_Доходи'!AG915),0),IF($B$905="Лікар-педіатр",IF(AG909&gt;=Законод!$J$18,'01_Доходи'!AG909-('01_Доходи'!AG910+'01_Доходи'!AG911+'01_Доходи'!AG912+'01_Доходи'!AG913+'01_Доходи'!AG914+'01_Доходи'!AG915),0),IF($B$905="Лікар-терапевт",IF('01_Доходи'!AG909&gt;=Законод!$J$26,AG909-Законод!$I$27,0),0)))</f>
        <v>0</v>
      </c>
      <c r="AH916" s="767"/>
      <c r="AI916" s="188"/>
      <c r="AJ916" s="772"/>
      <c r="AK916" s="775"/>
      <c r="AL916" s="775"/>
      <c r="AM916" s="759"/>
      <c r="AN916" s="189">
        <f>IF(B905="Лікар загальної практики - сімейний лікар",L916*Законод!$C$9/4*Законод!$J$16,IF(B905="Лікар-педіатр",L916*Законод!$C$9/4*Законод!$J$16,IF(B905="Лікар-терапевт",L916*Законод!$C$9/4*Законод!$J$16,0)))</f>
        <v>0</v>
      </c>
      <c r="AO916" s="189">
        <f>IF(B905="Лікар загальної практики - сімейний лікар",S916*Законод!$C$9/4*Законод!$J$16,IF(B905="Лікар-педіатр",S916*Законод!$C$9/4*Законод!$J$16,IF(B905="Лікар-терапевт",S916*Законод!$C$9/4*Законод!$J$16,0)))</f>
        <v>0</v>
      </c>
      <c r="AP916" s="189">
        <f>IF(B905="Лікар загальної практики - сімейний лікар",S916*Законод!$C$9/4*Законод!$J$16,IF(B905="Лікар-педіатр",S916*Законод!$C$9/4*Законод!$J$16,IF(B905="Лікар-терапевт",S916*Законод!$C$9/4*Законод!$J$16,0)))</f>
        <v>0</v>
      </c>
      <c r="AQ916" s="189">
        <f>IF(B905="Лікар загальної практики - сімейний лікар",AG916*Законод!$C$9/4*Законод!$J$16,IF(B905="Лікар-педіатр",AG916*Законод!$C$9/4*Законод!$J$16,IF(B905="Лікар-терапевт",AG916*Законод!$C$9/4*Законод!$J$16,0)))</f>
        <v>0</v>
      </c>
      <c r="AR916" s="190">
        <f t="shared" ref="AR916" si="163">SUM(AN916:AQ916)</f>
        <v>0</v>
      </c>
    </row>
    <row r="917" spans="1:44" s="220" customFormat="1" ht="23.45" hidden="1" customHeight="1" thickBot="1" x14ac:dyDescent="0.3">
      <c r="A917" s="216"/>
      <c r="B917" s="217"/>
      <c r="C917" s="217"/>
      <c r="D917" s="217"/>
      <c r="E917" s="217"/>
      <c r="F917" s="218"/>
      <c r="G917" s="219"/>
      <c r="H917" s="219"/>
      <c r="L917" s="221"/>
      <c r="S917" s="221"/>
      <c r="Z917" s="221"/>
      <c r="AG917" s="221"/>
      <c r="AM917" s="222"/>
      <c r="AR917" s="223"/>
    </row>
    <row r="918" spans="1:44" s="164" customFormat="1" ht="24.6" hidden="1" customHeight="1" x14ac:dyDescent="0.3">
      <c r="A918" s="167">
        <f>A905+1</f>
        <v>69</v>
      </c>
      <c r="B918" s="763"/>
      <c r="C918" s="764"/>
      <c r="D918" s="765"/>
      <c r="E918" s="765"/>
      <c r="F918" s="207" t="s">
        <v>422</v>
      </c>
      <c r="G918" s="169">
        <f>IF($B$918="Лікар-педіатр",G921*L918,IF($B$918="Лікар-терапевт","х",IF($B$918="Лікар загальної практики - сімейний лікар",G921*L918,0)))</f>
        <v>0</v>
      </c>
      <c r="H918" s="169">
        <f>IF($B$918="Лікар-педіатр",H921*L918,IF($B$918="Лікар-терапевт","х",IF($B$918="Лікар загальної практики - сімейний лікар",H921*L918,0)))</f>
        <v>0</v>
      </c>
      <c r="I918" s="169">
        <f>IF($B$918="Лікар-педіатр","x",IF($B$918="Лікар-терапевт",I921*L918,IF($B$918="Лікар загальної практики - сімейний лікар",I921*L918,0)))</f>
        <v>0</v>
      </c>
      <c r="J918" s="169">
        <f>IF($B$918="Лікар-педіатр","x",IF($B$918="Лікар-терапевт",J921*L918,IF($B$918="Лікар загальної практики - сімейний лікар",J921*L918,0)))</f>
        <v>0</v>
      </c>
      <c r="K918" s="169">
        <f>IF($B$918="Лікар-педіатр","x",IF($B$918="Лікар-терапевт",K921*L918,IF($B$918="Лікар загальної практики - сімейний лікар",K921*L918,0)))</f>
        <v>0</v>
      </c>
      <c r="L918" s="542"/>
      <c r="M918" s="767"/>
      <c r="N918" s="169">
        <f>IF($B$918="Лікар-педіатр",N921*S918,IF($B$918="Лікар-терапевт","х",IF($B$918="Лікар загальної практики - сімейний лікар",N921*S918,0)))</f>
        <v>0</v>
      </c>
      <c r="O918" s="169">
        <f>IF($B$918="Лікар-педіатр",O921*S918,IF($B$918="Лікар-терапевт","х",IF($B$918="Лікар загальної практики - сімейний лікар",O921*S918,0)))</f>
        <v>0</v>
      </c>
      <c r="P918" s="169">
        <f>IF($B$918="Лікар-педіатр","x",IF($B$918="Лікар-терапевт",P921*S918,IF($B$918="Лікар загальної практики - сімейний лікар",P921*S918,0)))</f>
        <v>0</v>
      </c>
      <c r="Q918" s="169">
        <f>IF($B$918="Лікар-педіатр","x",IF($B$918="Лікар-терапевт",Q921*S918,IF($B$918="Лікар загальної практики - сімейний лікар",Q921*S918,0)))</f>
        <v>0</v>
      </c>
      <c r="R918" s="169">
        <f>IF($B$918="Лікар-педіатр","x",IF($B$918="Лікар-терапевт",R921*S918,IF($B$918="Лікар загальної практики - сімейний лікар",R921*S918,0)))</f>
        <v>0</v>
      </c>
      <c r="S918" s="542"/>
      <c r="T918" s="767"/>
      <c r="U918" s="169">
        <f>IF($B$918="Лікар-педіатр",U921*Z918,IF($B$918="Лікар-терапевт","х",IF($B$918="Лікар загальної практики - сімейний лікар",U921*Z918,0)))</f>
        <v>0</v>
      </c>
      <c r="V918" s="169">
        <f>IF($B$918="Лікар-педіатр",V921*Z918,IF($B$918="Лікар-терапевт","х",IF($B$918="Лікар загальної практики - сімейний лікар",V921*Z918,0)))</f>
        <v>0</v>
      </c>
      <c r="W918" s="169">
        <f>IF($B$918="Лікар-педіатр","x",IF($B$918="Лікар-терапевт",W921*Z918,IF($B$918="Лікар загальної практики - сімейний лікар",W921*Z918,0)))</f>
        <v>0</v>
      </c>
      <c r="X918" s="169">
        <f>IF($B$918="Лікар-педіатр","x",IF($B$918="Лікар-терапевт",X921*Z918,IF($B$918="Лікар загальної практики - сімейний лікар",X921*Z918,0)))</f>
        <v>0</v>
      </c>
      <c r="Y918" s="169">
        <f>IF($B$918="Лікар-педіатр","x",IF($B$918="Лікар-терапевт",Y921*Z918,IF($B$918="Лікар загальної практики - сімейний лікар",Y921*Z918,0)))</f>
        <v>0</v>
      </c>
      <c r="Z918" s="542"/>
      <c r="AA918" s="767"/>
      <c r="AB918" s="169">
        <f>IF($B$918="Лікар-педіатр",AB921*AG918,IF($B$918="Лікар-терапевт","х",IF($B$918="Лікар загальної практики - сімейний лікар",AB921*AG918,0)))</f>
        <v>0</v>
      </c>
      <c r="AC918" s="169">
        <f>IF($B$918="Лікар-педіатр",AC921*AG918,IF($B$918="Лікар-терапевт","х",IF($B$918="Лікар загальної практики - сімейний лікар",AC921*AG918,0)))</f>
        <v>0</v>
      </c>
      <c r="AD918" s="169">
        <f>IF($B$918="Лікар-педіатр","x",IF($B$918="Лікар-терапевт",AD921*AG918,IF($B$918="Лікар загальної практики - сімейний лікар",AD921*AG918,0)))</f>
        <v>0</v>
      </c>
      <c r="AE918" s="169">
        <f>IF($B$918="Лікар-педіатр","x",IF($B$918="Лікар-терапевт",AE921*AG918,IF($B$918="Лікар загальної практики - сімейний лікар",AE921*AG918,0)))</f>
        <v>0</v>
      </c>
      <c r="AF918" s="169">
        <f>IF($B$918="Лікар-педіатр","x",IF($B$918="Лікар-терапевт",AF921*AG918,IF($B$918="Лікар загальної практики - сімейний лікар",AF921*AG918,0)))</f>
        <v>0</v>
      </c>
      <c r="AG918" s="542"/>
      <c r="AH918" s="767"/>
      <c r="AI918" s="525">
        <f>A918</f>
        <v>69</v>
      </c>
      <c r="AJ918" s="770">
        <f>B918</f>
        <v>0</v>
      </c>
      <c r="AK918" s="773">
        <f>C918</f>
        <v>0</v>
      </c>
      <c r="AL918" s="773">
        <f>D918</f>
        <v>0</v>
      </c>
      <c r="AM918" s="760" t="s">
        <v>568</v>
      </c>
      <c r="AN918" s="778">
        <f>SUM(AN923:AN929)</f>
        <v>0</v>
      </c>
      <c r="AO918" s="778">
        <f>SUM(AO923:AO929)</f>
        <v>0</v>
      </c>
      <c r="AP918" s="778">
        <f>SUM(AP923:AP929)</f>
        <v>0</v>
      </c>
      <c r="AQ918" s="778">
        <f>SUM(AQ923:AQ929)</f>
        <v>0</v>
      </c>
      <c r="AR918" s="781">
        <f>SUM(AN918:AQ922)</f>
        <v>0</v>
      </c>
    </row>
    <row r="919" spans="1:44" s="52" customFormat="1" ht="28.15" hidden="1" customHeight="1" x14ac:dyDescent="0.25">
      <c r="A919" s="170"/>
      <c r="B919" s="763"/>
      <c r="C919" s="764"/>
      <c r="D919" s="765"/>
      <c r="E919" s="765"/>
      <c r="F919" s="207" t="s">
        <v>423</v>
      </c>
      <c r="G919" s="169">
        <f>IF($B$918="Лікар-педіатр",G921*L919,IF($B$918="Лікар-терапевт","х",IF($B$918="Лікар загальної практики - сімейний лікар",G921*L919,0)))</f>
        <v>0</v>
      </c>
      <c r="H919" s="169">
        <f>IF($B$918="Лікар-педіатр",H921*L919,IF($B$918="Лікар-терапевт","х",IF($B$918="Лікар загальної практики - сімейний лікар",H921*L919,0)))</f>
        <v>0</v>
      </c>
      <c r="I919" s="169">
        <f>IF($B$918="Лікар-педіатр","x",IF($B$918="Лікар-терапевт",I921*L919,IF($B$918="Лікар загальної практики - сімейний лікар",I921*L919,0)))</f>
        <v>0</v>
      </c>
      <c r="J919" s="169">
        <f>IF($B$918="Лікар-педіатр","x",IF($B$918="Лікар-терапевт",J921*L919,IF($B$918="Лікар загальної практики - сімейний лікар",J921*L919,0)))</f>
        <v>0</v>
      </c>
      <c r="K919" s="169">
        <f>IF($B$918="Лікар-педіатр","x",IF($B$918="Лікар-терапевт",K921*L919,IF($B$918="Лікар загальної практики - сімейний лікар",K921*L919,0)))</f>
        <v>0</v>
      </c>
      <c r="L919" s="542"/>
      <c r="M919" s="767"/>
      <c r="N919" s="169">
        <f>IF($B$918="Лікар-педіатр",N921*S919,IF($B$918="Лікар-терапевт","х",IF($B$918="Лікар загальної практики - сімейний лікар",N921*S919,0)))</f>
        <v>0</v>
      </c>
      <c r="O919" s="169">
        <f>IF($B$918="Лікар-педіатр",O921*S919,IF($B$918="Лікар-терапевт","х",IF($B$918="Лікар загальної практики - сімейний лікар",O921*S919,0)))</f>
        <v>0</v>
      </c>
      <c r="P919" s="169">
        <f>IF($B$918="Лікар-педіатр","x",IF($B$918="Лікар-терапевт",P921*S919,IF($B$918="Лікар загальної практики - сімейний лікар",P921*S919,0)))</f>
        <v>0</v>
      </c>
      <c r="Q919" s="169">
        <f>IF($B$918="Лікар-педіатр","x",IF($B$918="Лікар-терапевт",Q921*S919,IF($B$918="Лікар загальної практики - сімейний лікар",Q921*S919,0)))</f>
        <v>0</v>
      </c>
      <c r="R919" s="169">
        <f>IF($B$918="Лікар-педіатр","x",IF($B$918="Лікар-терапевт",R921*S919,IF($B$918="Лікар загальної практики - сімейний лікар",R921*S919,0)))</f>
        <v>0</v>
      </c>
      <c r="S919" s="542"/>
      <c r="T919" s="767"/>
      <c r="U919" s="169">
        <f>IF($B$918="Лікар-педіатр",U921*Z919,IF($B$918="Лікар-терапевт","х",IF($B$918="Лікар загальної практики - сімейний лікар",U921*Z919,0)))</f>
        <v>0</v>
      </c>
      <c r="V919" s="169">
        <f>IF($B$918="Лікар-педіатр",V921*Z919,IF($B$918="Лікар-терапевт","х",IF($B$918="Лікар загальної практики - сімейний лікар",V921*Z919,0)))</f>
        <v>0</v>
      </c>
      <c r="W919" s="169">
        <f>IF($B$918="Лікар-педіатр","x",IF($B$918="Лікар-терапевт",W921*Z919,IF($B$918="Лікар загальної практики - сімейний лікар",W921*Z919,0)))</f>
        <v>0</v>
      </c>
      <c r="X919" s="169">
        <f>IF($B$918="Лікар-педіатр","x",IF($B$918="Лікар-терапевт",X921*Z919,IF($B$918="Лікар загальної практики - сімейний лікар",X921*Z919,0)))</f>
        <v>0</v>
      </c>
      <c r="Y919" s="169">
        <f>IF($B$918="Лікар-педіатр","x",IF($B$918="Лікар-терапевт",Y921*Z919,IF($B$918="Лікар загальної практики - сімейний лікар",Y921*Z919,0)))</f>
        <v>0</v>
      </c>
      <c r="Z919" s="542"/>
      <c r="AA919" s="767"/>
      <c r="AB919" s="169">
        <f>IF($B$918="Лікар-педіатр",AB921*AG919,IF($B$918="Лікар-терапевт","х",IF($B$918="Лікар загальної практики - сімейний лікар",AB921*AG919,0)))</f>
        <v>0</v>
      </c>
      <c r="AC919" s="169">
        <f>IF($B$918="Лікар-педіатр",AC921*AG919,IF($B$918="Лікар-терапевт","х",IF($B$918="Лікар загальної практики - сімейний лікар",AC921*AG919,0)))</f>
        <v>0</v>
      </c>
      <c r="AD919" s="169">
        <f>IF($B$918="Лікар-педіатр","x",IF($B$918="Лікар-терапевт",AD921*AG919,IF($B$918="Лікар загальної практики - сімейний лікар",AD921*AG919,0)))</f>
        <v>0</v>
      </c>
      <c r="AE919" s="169">
        <f>IF($B$918="Лікар-педіатр","x",IF($B$918="Лікар-терапевт",AE921*AG919,IF($B$918="Лікар загальної практики - сімейний лікар",AE921*AG919,0)))</f>
        <v>0</v>
      </c>
      <c r="AF919" s="169">
        <f>IF($B$918="Лікар-педіатр","x",IF($B$918="Лікар-терапевт",AF921*AG919,IF($B$918="Лікар загальної практики - сімейний лікар",AF921*AG919,0)))</f>
        <v>0</v>
      </c>
      <c r="AG919" s="542"/>
      <c r="AH919" s="767"/>
      <c r="AI919" s="171"/>
      <c r="AJ919" s="771"/>
      <c r="AK919" s="774"/>
      <c r="AL919" s="774"/>
      <c r="AM919" s="761"/>
      <c r="AN919" s="779"/>
      <c r="AO919" s="779"/>
      <c r="AP919" s="779"/>
      <c r="AQ919" s="779"/>
      <c r="AR919" s="782"/>
    </row>
    <row r="920" spans="1:44" s="92" customFormat="1" ht="31.15" hidden="1" customHeight="1" x14ac:dyDescent="0.25">
      <c r="A920" s="213"/>
      <c r="B920" s="763"/>
      <c r="C920" s="764"/>
      <c r="D920" s="765"/>
      <c r="E920" s="765"/>
      <c r="F920" s="214" t="s">
        <v>424</v>
      </c>
      <c r="G920" s="172">
        <f>IF(B918="Лікар загальної практики - сімейний лікар"," ",IF(B918="Лікар-педіатр"," ",IF(B918="Лікар-терапевт","х",0)))</f>
        <v>0</v>
      </c>
      <c r="H920" s="172">
        <f>IF(B918="Лікар загальної практики - сімейний лікар"," ",IF(B918="Лікар-педіатр"," ",IF(B918="Лікар-терапевт","х",0)))</f>
        <v>0</v>
      </c>
      <c r="I920" s="172">
        <f>IF(B918="Лікар загальної практики - сімейний лікар"," ",IF(B918="Лікар-педіатр","х",IF(B918="Лікар-терапевт"," ",0)))</f>
        <v>0</v>
      </c>
      <c r="J920" s="172">
        <f>IF(B918="Лікар загальної практики - сімейний лікар"," ",IF(B918="Лікар-педіатр","х",IF(B918="Лікар-терапевт"," ",0)))</f>
        <v>0</v>
      </c>
      <c r="K920" s="172">
        <f>IF(B918="Лікар загальної практики - сімейний лікар"," ",IF(B918="Лікар-педіатр","х",IF(B918="Лікар-терапевт"," ",0)))</f>
        <v>0</v>
      </c>
      <c r="L920" s="173">
        <f>SUM(G920:K920)</f>
        <v>0</v>
      </c>
      <c r="M920" s="767"/>
      <c r="N920" s="172">
        <f>IF(B918="Лікар загальної практики - сімейний лікар"," ",IF(B918="Лікар-педіатр"," ",IF(B918="Лікар-терапевт","х",0)))</f>
        <v>0</v>
      </c>
      <c r="O920" s="172">
        <f>IF(B918="Лікар загальної практики - сімейний лікар"," ",IF(B918="Лікар-педіатр"," ",IF(B918="Лікар-терапевт","х",0)))</f>
        <v>0</v>
      </c>
      <c r="P920" s="172">
        <f>IF(B918="Лікар загальної практики - сімейний лікар"," ",IF(B918="Лікар-педіатр","х",IF(B918="Лікар-терапевт"," ",0)))</f>
        <v>0</v>
      </c>
      <c r="Q920" s="172">
        <f>IF(B918="Лікар загальної практики - сімейний лікар"," ",IF(B918="Лікар-педіатр","х",IF(B918="Лікар-терапевт"," ",0)))</f>
        <v>0</v>
      </c>
      <c r="R920" s="172">
        <f>IF(B918="Лікар загальної практики - сімейний лікар"," ",IF(B918="Лікар-педіатр","х",IF(B918="Лікар-терапевт"," ",0)))</f>
        <v>0</v>
      </c>
      <c r="S920" s="173">
        <f>SUM(N920:R920)</f>
        <v>0</v>
      </c>
      <c r="T920" s="767"/>
      <c r="U920" s="172">
        <f>IF(B918="Лікар загальної практики - сімейний лікар"," ",IF(B918="Лікар-педіатр"," ",IF(B918="Лікар-терапевт","х",0)))</f>
        <v>0</v>
      </c>
      <c r="V920" s="172">
        <f>IF(B918="Лікар загальної практики - сімейний лікар"," ",IF(B918="Лікар-педіатр"," ",IF(B918="Лікар-терапевт","х",0)))</f>
        <v>0</v>
      </c>
      <c r="W920" s="172">
        <f>IF(B918="Лікар загальної практики - сімейний лікар"," ",IF(B918="Лікар-педіатр","х",IF(B918="Лікар-терапевт"," ",0)))</f>
        <v>0</v>
      </c>
      <c r="X920" s="172">
        <f>IF(B918="Лікар загальної практики - сімейний лікар"," ",IF(B918="Лікар-педіатр","х",IF(B918="Лікар-терапевт"," ",0)))</f>
        <v>0</v>
      </c>
      <c r="Y920" s="172">
        <f>IF(B918="Лікар загальної практики - сімейний лікар"," ",IF(B918="Лікар-педіатр","х",IF(B918="Лікар-терапевт"," ",0)))</f>
        <v>0</v>
      </c>
      <c r="Z920" s="173">
        <f>SUM(U920:Y920)</f>
        <v>0</v>
      </c>
      <c r="AA920" s="767"/>
      <c r="AB920" s="172">
        <f>IF(B918="Лікар загальної практики - сімейний лікар"," ",IF(B918="Лікар-педіатр"," ",IF(B918="Лікар-терапевт","х",0)))</f>
        <v>0</v>
      </c>
      <c r="AC920" s="172">
        <f>IF(B918="Лікар загальної практики - сімейний лікар"," ",IF(B918="Лікар-педіатр"," ",IF(B918="Лікар-терапевт","х",0)))</f>
        <v>0</v>
      </c>
      <c r="AD920" s="172">
        <f>IF(B918="Лікар загальної практики - сімейний лікар"," ",IF(B918="Лікар-педіатр","х",IF(B918="Лікар-терапевт"," ",0)))</f>
        <v>0</v>
      </c>
      <c r="AE920" s="172">
        <f>IF(B918="Лікар загальної практики - сімейний лікар"," ",IF(B918="Лікар-педіатр","х",IF(B918="Лікар-терапевт"," ",0)))</f>
        <v>0</v>
      </c>
      <c r="AF920" s="172">
        <f>IF(B918="Лікар загальної практики - сімейний лікар"," ",IF(B918="Лікар-педіатр","х",IF(B918="Лікар-терапевт"," ",0)))</f>
        <v>0</v>
      </c>
      <c r="AG920" s="173">
        <f>SUM(AB920:AF920)</f>
        <v>0</v>
      </c>
      <c r="AH920" s="767"/>
      <c r="AI920" s="215"/>
      <c r="AJ920" s="771"/>
      <c r="AK920" s="774"/>
      <c r="AL920" s="774"/>
      <c r="AM920" s="761"/>
      <c r="AN920" s="779"/>
      <c r="AO920" s="779"/>
      <c r="AP920" s="779"/>
      <c r="AQ920" s="779"/>
      <c r="AR920" s="782"/>
    </row>
    <row r="921" spans="1:44" s="52" customFormat="1" ht="31.9" hidden="1" customHeight="1" thickBot="1" x14ac:dyDescent="0.3">
      <c r="A921" s="170"/>
      <c r="B921" s="763"/>
      <c r="C921" s="764"/>
      <c r="D921" s="765"/>
      <c r="E921" s="765"/>
      <c r="F921" s="209" t="s">
        <v>161</v>
      </c>
      <c r="G921" s="176">
        <f>IF($B$918="Лікар-педіатр",G920/L920,IF($B$918="Лікар-терапевт","х",IF($B$918="Лікар загальної практики - сімейний лікар",G920/L920,0)))</f>
        <v>0</v>
      </c>
      <c r="H921" s="176">
        <f>IF($B$918="Лікар-педіатр",H920/L920,IF($B$918="Лікар-терапевт","х",IF($B$918="Лікар загальної практики - сімейний лікар",H920/L920,0)))</f>
        <v>0</v>
      </c>
      <c r="I921" s="176">
        <f>IF($B$918="Лікар-педіатр","x",IF($B$918="Лікар-терапевт",I920/L920,IF($B$918="Лікар загальної практики - сімейний лікар",I920/L920,0)))</f>
        <v>0</v>
      </c>
      <c r="J921" s="176">
        <f>IF($B$918="Лікар-педіатр","x",IF($B$918="Лікар-терапевт",J920/L920,IF($B$918="Лікар загальної практики - сімейний лікар",J920/L920,0)))</f>
        <v>0</v>
      </c>
      <c r="K921" s="176">
        <f>IF($B$918="Лікар-педіатр","x",IF($B$918="Лікар-терапевт",K920/L920,IF($B$918="Лікар загальної практики - сімейний лікар",K920/L920,0)))</f>
        <v>0</v>
      </c>
      <c r="L921" s="176">
        <f>SUM(G921:K921)</f>
        <v>0</v>
      </c>
      <c r="M921" s="767"/>
      <c r="N921" s="176">
        <f>IF($B$918="Лікар-педіатр",N920/S920,IF($B$918="Лікар-терапевт","х",IF($B$918="Лікар загальної практики - сімейний лікар",N920/S920,0)))</f>
        <v>0</v>
      </c>
      <c r="O921" s="176">
        <f>IF($B$918="Лікар-педіатр",O920/S920,IF($B$918="Лікар-терапевт","х",IF($B$918="Лікар загальної практики - сімейний лікар",O920/S920,0)))</f>
        <v>0</v>
      </c>
      <c r="P921" s="176">
        <f>IF($B$918="Лікар-педіатр","x",IF($B$918="Лікар-терапевт",P920/S920,IF($B$918="Лікар загальної практики - сімейний лікар",P920/S920,0)))</f>
        <v>0</v>
      </c>
      <c r="Q921" s="176">
        <f>IF($B$918="Лікар-педіатр","x",IF($B$918="Лікар-терапевт",Q920/S920,IF($B$918="Лікар загальної практики - сімейний лікар",Q920/S920,0)))</f>
        <v>0</v>
      </c>
      <c r="R921" s="176">
        <f>IF($B$918="Лікар-педіатр","x",IF($B$918="Лікар-терапевт",R920/S920,IF($B$918="Лікар загальної практики - сімейний лікар",R920/S920,0)))</f>
        <v>0</v>
      </c>
      <c r="S921" s="176">
        <f>SUM(N921:R921)</f>
        <v>0</v>
      </c>
      <c r="T921" s="767"/>
      <c r="U921" s="176">
        <f>IF($B$918="Лікар-педіатр",U920/Z920,IF($B$918="Лікар-терапевт","х",IF($B$918="Лікар загальної практики - сімейний лікар",U920/Z920,0)))</f>
        <v>0</v>
      </c>
      <c r="V921" s="176">
        <f>IF($B$918="Лікар-педіатр",V920/Z920,IF($B$918="Лікар-терапевт","х",IF($B$918="Лікар загальної практики - сімейний лікар",V920/Z920,0)))</f>
        <v>0</v>
      </c>
      <c r="W921" s="176">
        <f>IF($B$918="Лікар-педіатр","x",IF($B$918="Лікар-терапевт",W920/Z920,IF($B$918="Лікар загальної практики - сімейний лікар",W920/Z920,0)))</f>
        <v>0</v>
      </c>
      <c r="X921" s="176">
        <f>IF($B$918="Лікар-педіатр","x",IF($B$918="Лікар-терапевт",X920/Z920,IF($B$918="Лікар загальної практики - сімейний лікар",X920/Z920,0)))</f>
        <v>0</v>
      </c>
      <c r="Y921" s="176">
        <f>IF($B$918="Лікар-педіатр","x",IF($B$918="Лікар-терапевт",Y920/Z920,IF($B$918="Лікар загальної практики - сімейний лікар",Y920/Z920,0)))</f>
        <v>0</v>
      </c>
      <c r="Z921" s="176">
        <f>SUM(U921:Y921)</f>
        <v>0</v>
      </c>
      <c r="AA921" s="767"/>
      <c r="AB921" s="176">
        <f>IF($B$918="Лікар-педіатр",AB920/AG920,IF($B$918="Лікар-терапевт","х",IF($B$918="Лікар загальної практики - сімейний лікар",AB920/AG920,0)))</f>
        <v>0</v>
      </c>
      <c r="AC921" s="176">
        <f>IF($B$918="Лікар-педіатр",AC920/AG920,IF($B$918="Лікар-терапевт","х",IF($B$918="Лікар загальної практики - сімейний лікар",AC920/AG920,0)))</f>
        <v>0</v>
      </c>
      <c r="AD921" s="176">
        <f>IF($B$918="Лікар-педіатр","x",IF($B$918="Лікар-терапевт",AD920/AG920,IF($B$918="Лікар загальної практики - сімейний лікар",AD920/AG920,0)))</f>
        <v>0</v>
      </c>
      <c r="AE921" s="176">
        <f>IF($B$918="Лікар-педіатр","x",IF($B$918="Лікар-терапевт",AE920/AG920,IF($B$918="Лікар загальної практики - сімейний лікар",AE920/AG920,0)))</f>
        <v>0</v>
      </c>
      <c r="AF921" s="176">
        <f>IF($B$918="Лікар-педіатр","x",IF($B$918="Лікар-терапевт",AF920/AG920,IF($B$918="Лікар загальної практики - сімейний лікар",AF920/AG920,0)))</f>
        <v>0</v>
      </c>
      <c r="AG921" s="176">
        <f>SUM(AB921:AF921)</f>
        <v>0</v>
      </c>
      <c r="AH921" s="767"/>
      <c r="AI921" s="174"/>
      <c r="AJ921" s="771"/>
      <c r="AK921" s="774"/>
      <c r="AL921" s="774"/>
      <c r="AM921" s="761"/>
      <c r="AN921" s="779"/>
      <c r="AO921" s="779"/>
      <c r="AP921" s="779"/>
      <c r="AQ921" s="779"/>
      <c r="AR921" s="782"/>
    </row>
    <row r="922" spans="1:44" s="52" customFormat="1" ht="45" hidden="1" customHeight="1" thickBot="1" x14ac:dyDescent="0.3">
      <c r="A922" s="170"/>
      <c r="B922" s="763"/>
      <c r="C922" s="764"/>
      <c r="D922" s="765"/>
      <c r="E922" s="766"/>
      <c r="F922" s="177" t="s">
        <v>425</v>
      </c>
      <c r="G922" s="178">
        <f>IF($B$918="Лікар загальної практики - сімейний лікар",AVERAGE(G918:G920),IF($B$918="Лікар-педіатр",AVERAGE(G918:G920),IF($B$918="Лікар-терапевт","х",0)))</f>
        <v>0</v>
      </c>
      <c r="H922" s="178">
        <f>IF($B$918="Лікар загальної практики - сімейний лікар",AVERAGE(H918:H920),IF($B$918="Лікар-педіатр",AVERAGE(H918:H920),IF($B$918="Лікар-терапевт","х",0)))</f>
        <v>0</v>
      </c>
      <c r="I922" s="178">
        <f>IF($B$918="Лікар загальної практики - сімейний лікар",AVERAGE(I918:I920),IF($B$918="Лікар-педіатр","x",IF($B$918="Лікар-терапевт",AVERAGE(I918:I920),0)))</f>
        <v>0</v>
      </c>
      <c r="J922" s="178">
        <f>IF($B$918="Лікар загальної практики - сімейний лікар",AVERAGE(J918:J920),IF($B$918="Лікар-педіатр","x",IF($B$918="Лікар-терапевт",AVERAGE(J918:J920),0)))</f>
        <v>0</v>
      </c>
      <c r="K922" s="178">
        <f>IF($B$918="Лікар загальної практики - сімейний лікар",AVERAGE(K918:K920),IF($B$918="Лікар-педіатр","x",IF($B$918="Лікар-терапевт",AVERAGE(K918:K920),0)))</f>
        <v>0</v>
      </c>
      <c r="L922" s="179">
        <f>SUM(G922:K922)</f>
        <v>0</v>
      </c>
      <c r="M922" s="768"/>
      <c r="N922" s="178">
        <f>IF($B$918="Лікар загальної практики - сімейний лікар",AVERAGE(N918:N920),IF($B$918="Лікар-педіатр",AVERAGE(N918:N920),IF($B$918="Лікар-терапевт","х",0)))</f>
        <v>0</v>
      </c>
      <c r="O922" s="178">
        <f>IF($B$918="Лікар загальної практики - сімейний лікар",AVERAGE(O918:O920),IF($B$918="Лікар-педіатр",AVERAGE(O918:O920),IF($B$918="Лікар-терапевт","х",0)))</f>
        <v>0</v>
      </c>
      <c r="P922" s="178">
        <f>IF($B$918="Лікар загальної практики - сімейний лікар",AVERAGE(P918:P920),IF($B$918="Лікар-педіатр","x",IF($B$918="Лікар-терапевт",AVERAGE(P918:P920),0)))</f>
        <v>0</v>
      </c>
      <c r="Q922" s="178">
        <f>IF($B$918="Лікар загальної практики - сімейний лікар",AVERAGE(Q918:Q920),IF($B$918="Лікар-педіатр","x",IF($B$918="Лікар-терапевт",AVERAGE(Q918:Q920),0)))</f>
        <v>0</v>
      </c>
      <c r="R922" s="178">
        <f>IF($B$918="Лікар загальної практики - сімейний лікар",AVERAGE(R918:R920),IF($B$918="Лікар-педіатр","x",IF($B$918="Лікар-терапевт",AVERAGE(R918:R920),0)))</f>
        <v>0</v>
      </c>
      <c r="S922" s="179">
        <f>SUM(N922:R922)</f>
        <v>0</v>
      </c>
      <c r="T922" s="768"/>
      <c r="U922" s="178">
        <f>IF($B$918="Лікар загальної практики - сімейний лікар",AVERAGE(U918:U920),IF($B$918="Лікар-педіатр",AVERAGE(U918:U920),IF($B$918="Лікар-терапевт","х",0)))</f>
        <v>0</v>
      </c>
      <c r="V922" s="178">
        <f>IF($B$918="Лікар загальної практики - сімейний лікар",AVERAGE(V918:V920),IF($B$918="Лікар-педіатр",AVERAGE(V918:V920),IF($B$918="Лікар-терапевт","х",0)))</f>
        <v>0</v>
      </c>
      <c r="W922" s="178">
        <f>IF($B$918="Лікар загальної практики - сімейний лікар",AVERAGE(W918:W920),IF($B$918="Лікар-педіатр","x",IF($B$918="Лікар-терапевт",AVERAGE(W918:W920),0)))</f>
        <v>0</v>
      </c>
      <c r="X922" s="178">
        <f>IF($B$918="Лікар загальної практики - сімейний лікар",AVERAGE(X918:X920),IF($B$918="Лікар-педіатр","x",IF($B$918="Лікар-терапевт",AVERAGE(X918:X920),0)))</f>
        <v>0</v>
      </c>
      <c r="Y922" s="178">
        <f>IF($B$918="Лікар загальної практики - сімейний лікар",AVERAGE(Y918:Y920),IF($B$918="Лікар-педіатр","x",IF($B$918="Лікар-терапевт",AVERAGE(Y918:Y920),0)))</f>
        <v>0</v>
      </c>
      <c r="Z922" s="179">
        <f>SUM(U922:Y922)</f>
        <v>0</v>
      </c>
      <c r="AA922" s="768"/>
      <c r="AB922" s="178">
        <f>IF($B$918="Лікар загальної практики - сімейний лікар",AVERAGE(AB918:AB920),IF($B$918="Лікар-педіатр",AVERAGE(AB918:AB920),IF($B$918="Лікар-терапевт","х",0)))</f>
        <v>0</v>
      </c>
      <c r="AC922" s="178">
        <f>IF($B$918="Лікар загальної практики - сімейний лікар",AVERAGE(AC918:AC920),IF($B$918="Лікар-педіатр",AVERAGE(AC918:AC920),IF($B$918="Лікар-терапевт","х",0)))</f>
        <v>0</v>
      </c>
      <c r="AD922" s="178">
        <f>IF($B$918="Лікар загальної практики - сімейний лікар",AVERAGE(AD918:AD920),IF($B$918="Лікар-педіатр","x",IF($B$918="Лікар-терапевт",AVERAGE(AD918:AD920),0)))</f>
        <v>0</v>
      </c>
      <c r="AE922" s="178">
        <f>IF($B$918="Лікар загальної практики - сімейний лікар",AVERAGE(AE918:AE920),IF($B$918="Лікар-педіатр","x",IF($B$918="Лікар-терапевт",AVERAGE(AE918:AE920),0)))</f>
        <v>0</v>
      </c>
      <c r="AF922" s="178">
        <f>IF($B$918="Лікар загальної практики - сімейний лікар",AVERAGE(AF918:AF920),IF($B$918="Лікар-педіатр","x",IF($B$918="Лікар-терапевт",AVERAGE(AF918:AF920),0)))</f>
        <v>0</v>
      </c>
      <c r="AG922" s="179">
        <f>SUM(AB922:AF922)</f>
        <v>0</v>
      </c>
      <c r="AH922" s="769"/>
      <c r="AI922" s="174"/>
      <c r="AJ922" s="771"/>
      <c r="AK922" s="774"/>
      <c r="AL922" s="774"/>
      <c r="AM922" s="762"/>
      <c r="AN922" s="780"/>
      <c r="AO922" s="780"/>
      <c r="AP922" s="780"/>
      <c r="AQ922" s="780"/>
      <c r="AR922" s="783"/>
    </row>
    <row r="923" spans="1:44" s="52" customFormat="1" ht="40.5" hidden="1" x14ac:dyDescent="0.25">
      <c r="A923" s="170"/>
      <c r="B923" s="763"/>
      <c r="C923" s="764"/>
      <c r="D923" s="765"/>
      <c r="E923" s="765"/>
      <c r="F923" s="210" t="str">
        <f>IF(B918="Лікар-педіатр",Законод!$C$17,IF(B918="Лікар загальної практики - сімейний лікар",Законод!$C$21,IF(B918="Лікар-терапевт",Законод!$C$25,"х")))</f>
        <v>х</v>
      </c>
      <c r="G923" s="181">
        <f>IF($B$918="Лікар загальної практики - сімейний лікар",IF(L922&lt;=Законод!$C$22,G922,Законод!$C$22*'01_Доходи'!G921),IF($B$918="Лікар-педіатр",IF(L922&lt;=Законод!$C$18,G922,Законод!$C$18*'01_Доходи'!G921),IF($B$918="Лікар-терапевт","x",0)))</f>
        <v>0</v>
      </c>
      <c r="H923" s="181">
        <f>IF($B$918="Лікар загальної практики - сімейний лікар",IF(L922&lt;=Законод!$C$22,H922,Законод!$C$22*'01_Доходи'!H921),IF($B$918="Лікар-педіатр",IF(L922&lt;=Законод!$C$18,H922,Законод!$C$18*'01_Доходи'!H921),IF($B$918="Лікар-терапевт","x",0)))</f>
        <v>0</v>
      </c>
      <c r="I923" s="181">
        <f>IF($B$918="Лікар загальної практики - сімейний лікар",IF(L922&lt;=Законод!$C$22,I922,Законод!$C$22*'01_Доходи'!I921),IF($B$918="Лікар-педіатр","x",IF($B$918="Лікар-терапевт",IF(L922&lt;=Законод!$C$26,I922,Законод!$C$26*'01_Доходи'!I921),0)))</f>
        <v>0</v>
      </c>
      <c r="J923" s="181">
        <f>IF($B$918="Лікар загальної практики - сімейний лікар",IF(L922&lt;=Законод!$C$22,J922,Законод!$C$22*'01_Доходи'!J921),IF($B$918="Лікар-педіатр","x",IF($B$918="Лікар-терапевт",IF(L922&lt;=Законод!$C$26,J922,Законод!$C$26*'01_Доходи'!J921),0)))</f>
        <v>0</v>
      </c>
      <c r="K923" s="181">
        <f>IF($B$918="Лікар загальної практики - сімейний лікар",IF(L922&lt;=Законод!$C$22,K922,Законод!$C$22*'01_Доходи'!K921),IF($B$918="Лікар-педіатр","x",IF($B$918="Лікар-терапевт",IF(L922&lt;=Законод!$C$26,K922,Законод!$C$26*'01_Доходи'!K921),0)))</f>
        <v>0</v>
      </c>
      <c r="L923" s="182">
        <f>SUM(G923:K923)</f>
        <v>0</v>
      </c>
      <c r="M923" s="767"/>
      <c r="N923" s="181">
        <f>IF($B$918="Лікар загальної практики - сімейний лікар",IF(S922&lt;=Законод!$C$22,N922,Законод!$C$22*'01_Доходи'!N921),IF($B$918="Лікар-педіатр",IF(S922&lt;=Законод!$C$18,N922,Законод!$C$18*'01_Доходи'!N921),IF($B$918="Лікар-терапевт","x",0)))</f>
        <v>0</v>
      </c>
      <c r="O923" s="181">
        <f>IF($B$918="Лікар загальної практики - сімейний лікар",IF(S922&lt;=Законод!$C$22,O922,Законод!$C$22*'01_Доходи'!O921),IF($B$918="Лікар-педіатр",IF(S922&lt;=Законод!$C$18,O922,Законод!$C$18*'01_Доходи'!O921),IF($B$918="Лікар-терапевт","x",0)))</f>
        <v>0</v>
      </c>
      <c r="P923" s="181">
        <f>IF($B$918="Лікар загальної практики - сімейний лікар",IF(S922&lt;=Законод!$C$22,P922,Законод!$C$22*'01_Доходи'!P921),IF($B$918="Лікар-педіатр","x",IF($B$918="Лікар-терапевт",IF(S922&lt;=Законод!$C$26,P922,Законод!$C$26*'01_Доходи'!P921),0)))</f>
        <v>0</v>
      </c>
      <c r="Q923" s="181">
        <f>IF($B$918="Лікар загальної практики - сімейний лікар",IF(S922&lt;=Законод!$C$22,Q922,Законод!$C$22*'01_Доходи'!Q921),IF($B$918="Лікар-педіатр","x",IF($B$918="Лікар-терапевт",IF(S922&lt;=Законод!$C$26,Q922,Законод!$C$26*'01_Доходи'!Q921),0)))</f>
        <v>0</v>
      </c>
      <c r="R923" s="181">
        <f>IF($B$918="Лікар загальної практики - сімейний лікар",IF(S922&lt;=Законод!$C$22,R922,Законод!$C$22*'01_Доходи'!R921),IF($B$918="Лікар-педіатр","x",IF($B$918="Лікар-терапевт",IF(S922&lt;=Законод!$C$26,R922,Законод!$C$26*'01_Доходи'!R921),0)))</f>
        <v>0</v>
      </c>
      <c r="S923" s="182">
        <f>SUM(N923:R923)</f>
        <v>0</v>
      </c>
      <c r="T923" s="767"/>
      <c r="U923" s="181">
        <f>IF($B$918="Лікар загальної практики - сімейний лікар",IF(Z922&lt;=Законод!$C$22,U922,Законод!$C$22*'01_Доходи'!U921),IF($B$918="Лікар-педіатр",IF(Z922&lt;=Законод!$C$18,U922,Законод!$C$18*'01_Доходи'!U921),IF($B$918="Лікар-терапевт","x",0)))</f>
        <v>0</v>
      </c>
      <c r="V923" s="181">
        <f>IF($B$918="Лікар загальної практики - сімейний лікар",IF(Z922&lt;=Законод!$C$22,V922,Законод!$C$22*'01_Доходи'!V921),IF($B$918="Лікар-педіатр",IF(Z922&lt;=Законод!$C$18,V922,Законод!$C$18*'01_Доходи'!V921),IF($B$918="Лікар-терапевт","x",0)))</f>
        <v>0</v>
      </c>
      <c r="W923" s="181">
        <f>IF($B$918="Лікар загальної практики - сімейний лікар",IF(Z922&lt;=Законод!$C$22,W922,Законод!$C$22*'01_Доходи'!W921),IF($B$918="Лікар-педіатр","x",IF($B$918="Лікар-терапевт",IF(Z922&lt;=Законод!$C$26,W922,Законод!$C$26*'01_Доходи'!W921),0)))</f>
        <v>0</v>
      </c>
      <c r="X923" s="181">
        <f>IF($B$918="Лікар загальної практики - сімейний лікар",IF(Z922&lt;=Законод!$C$22,X922,Законод!$C$22*'01_Доходи'!X921),IF($B$918="Лікар-педіатр","x",IF($B$918="Лікар-терапевт",IF(Z922&lt;=Законод!$C$26,X922,Законод!$C$26*'01_Доходи'!X921),0)))</f>
        <v>0</v>
      </c>
      <c r="Y923" s="181">
        <f>IF($B$918="Лікар загальної практики - сімейний лікар",IF(Z922&lt;=Законод!$C$22,Y922,Законод!$C$22*'01_Доходи'!Y921),IF($B$918="Лікар-педіатр","x",IF($B$918="Лікар-терапевт",IF(Z922&lt;=Законод!$C$26,Y922,Законод!$C$26*'01_Доходи'!Y921),0)))</f>
        <v>0</v>
      </c>
      <c r="Z923" s="182">
        <f>SUM(U923:Y923)</f>
        <v>0</v>
      </c>
      <c r="AA923" s="767"/>
      <c r="AB923" s="181">
        <f>IF($B$918="Лікар загальної практики - сімейний лікар",IF(AG922&lt;=Законод!$C$22,AB922,Законод!$C$22*'01_Доходи'!AB921),IF($B$918="Лікар-педіатр",IF(AG922&lt;=Законод!$C$18,AB922,Законод!$C$18*'01_Доходи'!AB921),IF($B$918="Лікар-терапевт","x",0)))</f>
        <v>0</v>
      </c>
      <c r="AC923" s="181">
        <f>IF($B$918="Лікар загальної практики - сімейний лікар",IF(AG922&lt;=Законод!$C$22,AC922,Законод!$C$22*'01_Доходи'!AC921),IF($B$918="Лікар-педіатр",IF(AG922&lt;=Законод!$C$18,AC922,Законод!$C$18*'01_Доходи'!AC921),IF($B$918="Лікар-терапевт","x",0)))</f>
        <v>0</v>
      </c>
      <c r="AD923" s="181">
        <f>IF($B$918="Лікар загальної практики - сімейний лікар",IF(AG922&lt;=Законод!$C$22,AD922,Законод!$C$22*'01_Доходи'!AD921),IF($B$918="Лікар-педіатр","x",IF($B$918="Лікар-терапевт",IF(AG922&lt;=Законод!$C$26,AD922,Законод!$C$26*'01_Доходи'!AD921),0)))</f>
        <v>0</v>
      </c>
      <c r="AE923" s="181">
        <f>IF($B$918="Лікар загальної практики - сімейний лікар",IF(AG922&lt;=Законод!$C$22,AE922,Законод!$C$22*'01_Доходи'!AE921),IF($B$918="Лікар-педіатр","x",IF($B$918="Лікар-терапевт",IF(AG922&lt;=Законод!$C$26,AE922,Законод!$C$26*'01_Доходи'!AE921),0)))</f>
        <v>0</v>
      </c>
      <c r="AF923" s="181">
        <f>IF($B$918="Лікар загальної практики - сімейний лікар",IF(AG922&lt;=Законод!$C$22,AF922,Законод!$C$22*'01_Доходи'!AF921),IF($B$918="Лікар-педіатр","x",IF($B$918="Лікар-терапевт",IF(AG922&lt;=Законод!$C$26,AF922,Законод!$C$26*'01_Доходи'!AF921),0)))</f>
        <v>0</v>
      </c>
      <c r="AG923" s="182">
        <f>SUM(AB923:AF923)</f>
        <v>0</v>
      </c>
      <c r="AH923" s="767"/>
      <c r="AI923" s="174"/>
      <c r="AJ923" s="771"/>
      <c r="AK923" s="774"/>
      <c r="AL923" s="774"/>
      <c r="AM923" s="318" t="s">
        <v>186</v>
      </c>
      <c r="AN923" s="183">
        <f>IF(B918="Лікар загальної практики - сімейний лікар",G923*Законод!$C$11+'01_Доходи'!H923*Законод!$D$11+'01_Доходи'!I923*Законод!$E$11+'01_Доходи'!J923*Законод!$F$11+'01_Доходи'!K923*Законод!$G$11,IF(B918="Лікар-педіатр",G923*Законод!$C$11+'01_Доходи'!H923*Законод!$D$11,IF(B918="Лікар-терапевт",'01_Доходи'!I923*Законод!$E$11+'01_Доходи'!J923*Законод!$F$11+'01_Доходи'!K923*Законод!$G$11,0)))</f>
        <v>0</v>
      </c>
      <c r="AO923" s="183">
        <f>IF(B918="Лікар загальної практики - сімейний лікар",N923*Законод!$C$11+'01_Доходи'!O923*Законод!$D$11+'01_Доходи'!P923*Законод!$E$11+'01_Доходи'!Q923*Законод!$F$11+'01_Доходи'!R923*Законод!$G$11,IF(B918="Лікар-педіатр",N923*Законод!$C$11+'01_Доходи'!O923*Законод!$D$11,IF(B918="Лікар-терапевт",'01_Доходи'!P923*Законод!$E$11+'01_Доходи'!Q923*Законод!$F$11+'01_Доходи'!R923*Законод!$G$11,0)))</f>
        <v>0</v>
      </c>
      <c r="AP923" s="183">
        <f>IF(B918="Лікар загальної практики - сімейний лікар",U923*Законод!$C$11+'01_Доходи'!V923*Законод!$D$11+'01_Доходи'!W923*Законод!$E$11+'01_Доходи'!X923*Законод!$F$11+'01_Доходи'!Y923*Законод!$G$11,IF(B918="Лікар-педіатр",U923*Законод!$C$11+'01_Доходи'!V923*Законод!$D$11,IF(B918="Лікар-терапевт",'01_Доходи'!W923*Законод!$E$11+'01_Доходи'!X923*Законод!$F$11+'01_Доходи'!Y923*Законод!$G$11,0)))</f>
        <v>0</v>
      </c>
      <c r="AQ923" s="183">
        <f>IF(B918="Лікар загальної практики - сімейний лікар",AB923*Законод!$C$11+'01_Доходи'!AC923*Законод!$D$11+'01_Доходи'!AD923*Законод!$E$11+'01_Доходи'!AE923*Законод!$F$11+'01_Доходи'!AF923*Законод!$G$11,IF(B918="Лікар-педіатр",AB923*Законод!$C$11+'01_Доходи'!AC923*Законод!$D$11,IF(B918="Лікар-терапевт",'01_Доходи'!AD923*Законод!$E$11+'01_Доходи'!AE923*Законод!$F$11+'01_Доходи'!AF923*Законод!$G$11,0)))</f>
        <v>0</v>
      </c>
      <c r="AR923" s="184">
        <f>SUM(AN923:AQ923)</f>
        <v>0</v>
      </c>
    </row>
    <row r="924" spans="1:44" s="52" customFormat="1" ht="31.9" hidden="1" customHeight="1" x14ac:dyDescent="0.25">
      <c r="A924" s="170"/>
      <c r="B924" s="763"/>
      <c r="C924" s="764"/>
      <c r="D924" s="765"/>
      <c r="E924" s="765"/>
      <c r="F924" s="211" t="str">
        <f>IF(B918="Лікар-педіатр",Законод!$E$17,IF(B918="Лікар загальної практики - сімейний лікар",Законод!$E$21,IF(B918="Лікар-терапевт",Законод!$E$25,"х")))</f>
        <v>х</v>
      </c>
      <c r="G924" s="776" t="s">
        <v>158</v>
      </c>
      <c r="H924" s="776"/>
      <c r="I924" s="776"/>
      <c r="J924" s="776"/>
      <c r="K924" s="776"/>
      <c r="L924" s="169">
        <f>IF($B$918="Лікар загальної практики - сімейний лікар",IF(L922&lt;Законод!$C$22,0,(IF(AND(L922&gt;=Законод!$E$22,L922&lt;=Законод!$E$23),L922-Законод!$C$22,IF('01_Доходи'!L922&gt;=Законод!$F$22,Законод!$E$24,0)))),IF($B$918="Лікар-педіатр",IF(L922&lt;Законод!$C$18,0,(IF(AND(L922&gt;=Законод!$E$18,L922&lt;=Законод!$E$19),L922-Законод!$C$18,IF('01_Доходи'!L922&gt;=Законод!$F$18,Законод!$E$20,0)))),IF($B$918="Лікар-терапевт",IF(L922&lt;Законод!$C$26,0,(IF(AND(L922&gt;=Законод!$E$26,L922&lt;=Законод!$E$27),L922-Законод!$C$26,IF('01_Доходи'!L922&gt;=Законод!$F$26,Законод!$E$28,0)))),0)))</f>
        <v>0</v>
      </c>
      <c r="M924" s="767"/>
      <c r="N924" s="776" t="s">
        <v>158</v>
      </c>
      <c r="O924" s="776"/>
      <c r="P924" s="776"/>
      <c r="Q924" s="776"/>
      <c r="R924" s="776"/>
      <c r="S924" s="169">
        <f>IF($B$918="Лікар загальної практики - сімейний лікар",IF(S922&lt;Законод!$C$22,0,(IF(AND(S922&gt;=Законод!$E$22,S922&lt;=Законод!$E$23),S922-Законод!$C$22,IF('01_Доходи'!S922&gt;=Законод!$F$22,Законод!$E$24,0)))),IF($B$918="Лікар-педіатр",IF(S922&lt;Законод!$C$18,0,(IF(AND(S922&gt;=Законод!$E$18,S922&lt;=Законод!$E$19),S922-Законод!$C$18,IF('01_Доходи'!S922&gt;=Законод!$F$18,Законод!$E$20,0)))),IF($B$918="Лікар-терапевт",IF(S922&lt;Законод!$C$26,0,(IF(AND(S922&gt;=Законод!$E$26,S922&lt;=Законод!$E$27),S922-Законод!$C$26,IF('01_Доходи'!S922&gt;=Законод!$F$26,Законод!$E$28,0)))),0)))</f>
        <v>0</v>
      </c>
      <c r="T924" s="767"/>
      <c r="U924" s="776" t="s">
        <v>158</v>
      </c>
      <c r="V924" s="776"/>
      <c r="W924" s="776"/>
      <c r="X924" s="776"/>
      <c r="Y924" s="776"/>
      <c r="Z924" s="169">
        <f>IF($B$918="Лікар загальної практики - сімейний лікар",IF(Z922&lt;Законод!$C$22,0,(IF(AND(Z922&gt;=Законод!$E$22,Z922&lt;=Законод!$E$23),Z922-Законод!$C$22,IF('01_Доходи'!Z922&gt;=Законод!$F$22,Законод!$E$24,0)))),IF($B$918="Лікар-педіатр",IF(Z922&lt;Законод!$C$18,0,(IF(AND(Z922&gt;=Законод!$E$18,Z922&lt;=Законод!$E$19),Z922-Законод!$C$18,IF('01_Доходи'!Z922&gt;=Законод!$F$18,Законод!$E$20,0)))),IF($B$918="Лікар-терапевт",IF(Z922&lt;Законод!$C$26,0,(IF(AND(Z922&gt;=Законод!$E$26,Z922&lt;=Законод!$E$27),Z922-Законод!$C$26,IF('01_Доходи'!Z922&gt;=Законод!$F$26,Законод!$E$28,0)))),0)))</f>
        <v>0</v>
      </c>
      <c r="AA924" s="767"/>
      <c r="AB924" s="776" t="s">
        <v>158</v>
      </c>
      <c r="AC924" s="776"/>
      <c r="AD924" s="776"/>
      <c r="AE924" s="776"/>
      <c r="AF924" s="776"/>
      <c r="AG924" s="169">
        <f>IF($B$918="Лікар загальної практики - сімейний лікар",IF(AG922&lt;Законод!$C$22,0,(IF(AND(AG922&gt;=Законод!$E$22,AG922&lt;=Законод!$E$23),AG922-Законод!$C$22,IF('01_Доходи'!AG922&gt;=Законод!$F$22,Законод!$E$24,0)))),IF($B$918="Лікар-педіатр",IF(AG922&lt;Законод!$C$18,0,(IF(AND(AG922&gt;=Законод!$E$18,AG922&lt;=Законод!$E$19),AG922-Законод!$C$18,IF('01_Доходи'!AG922&gt;=Законод!$F$18,Законод!$E$20,0)))),IF($B$918="Лікар-терапевт",IF(AG922&lt;Законод!$C$26,0,(IF(AND(AG922&gt;=Законод!$E$26,AG922&lt;=Законод!$E$27),AG922-Законод!$C$26,IF('01_Доходи'!AG922&gt;=Законод!$F$26,Законод!$E$28,0)))),0)))</f>
        <v>0</v>
      </c>
      <c r="AH924" s="767"/>
      <c r="AI924" s="174"/>
      <c r="AJ924" s="771"/>
      <c r="AK924" s="774"/>
      <c r="AL924" s="774"/>
      <c r="AM924" s="757" t="s">
        <v>187</v>
      </c>
      <c r="AN924" s="183">
        <f>IF(B918="Лікар загальної практики - сімейний лікар",L924*Законод!$C$9/4*Законод!$E$16,IF(B918="Лікар-педіатр",L924*Законод!$C$9/4*Законод!$E$16,IF(B918="Лікар-терапевт",L924*Законод!$C$9/4*Законод!$E$16,0)))</f>
        <v>0</v>
      </c>
      <c r="AO924" s="183">
        <f>IF(B918="Лікар загальної практики - сімейний лікар",S924*Законод!$C$9/4*Законод!$E$16,IF(B918="Лікар-педіатр",S924*Законод!$C$9/4*Законод!$E$16,IF(B918="Лікар-терапевт",S924*Законод!$C$9/4*Законод!$E$16,0)))</f>
        <v>0</v>
      </c>
      <c r="AP924" s="183">
        <f>IF(B918="Лікар загальної практики - сімейний лікар",Z924*Законод!$C$9/4*Законод!$E$16,IF(B918="Лікар-педіатр",Z924*Законод!$C$9/4*Законод!$E$16,IF(B918="Лікар-терапевт",Z924*Законод!$C$9/4*Законод!$E$16,0)))</f>
        <v>0</v>
      </c>
      <c r="AQ924" s="183">
        <f>IF(B918="Лікар загальної практики - сімейний лікар",AG924*Законод!$C$9/4*Законод!$E$16,IF(B918="Лікар-педіатр",AG924*Законод!$C$9/4*Законод!$E$16,IF(B918="Лікар-терапевт",AG924*Законод!$C$9/4*Законод!$E$16,0)))</f>
        <v>0</v>
      </c>
      <c r="AR924" s="184">
        <f>SUM(AN924:AQ924)</f>
        <v>0</v>
      </c>
    </row>
    <row r="925" spans="1:44" s="52" customFormat="1" ht="31.9" hidden="1" customHeight="1" x14ac:dyDescent="0.25">
      <c r="A925" s="170"/>
      <c r="B925" s="763"/>
      <c r="C925" s="764"/>
      <c r="D925" s="765"/>
      <c r="E925" s="765"/>
      <c r="F925" s="211" t="str">
        <f>IF(B918="Лікар-педіатр",Законод!$F$17,IF(B918="Лікар загальної практики - сімейний лікар",Законод!$F$21,IF(B918="Лікар-терапевт",Законод!$F$25,"х")))</f>
        <v>х</v>
      </c>
      <c r="G925" s="776" t="s">
        <v>158</v>
      </c>
      <c r="H925" s="776"/>
      <c r="I925" s="776"/>
      <c r="J925" s="776"/>
      <c r="K925" s="776"/>
      <c r="L925" s="169">
        <f>IF($B$918="Лікар загальної практики - сімейний лікар",IF(L922&lt;Законод!$C$22,0,(IF(AND(L922&gt;=Законод!$F$22,L922&lt;=Законод!$F$23),L922-Законод!$E$23,IF('01_Доходи'!L922&gt;=Законод!$G$22,Законод!$F$24,0)))),IF($B$918="Лікар-педіатр",IF(L922&lt;Законод!$C$18,0,(IF(AND(L922&gt;=Законод!$F$18,L922&lt;=Законод!$F$19),L922-Законод!$E$19,IF('01_Доходи'!L922&gt;=Законод!$G$18,Законод!$F$20,0)))),IF($B$918="Лікар-терапевт",IF(L922&lt;Законод!$C$26,0,(IF(AND(L922&gt;=Законод!$F$26,L922&lt;=Законод!$F$27),L922-Законод!$E$27,IF('01_Доходи'!L922&gt;=Законод!$G$26,Законод!$F$28,0)))),0)))</f>
        <v>0</v>
      </c>
      <c r="M925" s="767"/>
      <c r="N925" s="776" t="s">
        <v>158</v>
      </c>
      <c r="O925" s="776"/>
      <c r="P925" s="776"/>
      <c r="Q925" s="776"/>
      <c r="R925" s="776"/>
      <c r="S925" s="169">
        <f>IF($B$918="Лікар загальної практики - сімейний лікар",IF(S922&lt;Законод!$C$22,0,(IF(AND(S922&gt;=Законод!$F$22,S922&lt;=Законод!$F$23),S922-Законод!$E$23,IF('01_Доходи'!S922&gt;=Законод!$G$22,Законод!$F$24,0)))),IF($B$918="Лікар-педіатр",IF(S922&lt;Законод!$C$18,0,(IF(AND(S922&gt;=Законод!$F$18,S922&lt;=Законод!$F$19),S922-Законод!$E$19,IF('01_Доходи'!S922&gt;=Законод!$G$18,Законод!$F$20,0)))),IF($B$918="Лікар-терапевт",IF(S922&lt;Законод!$C$26,0,(IF(AND(S922&gt;=Законод!$F$26,S922&lt;=Законод!$F$27),S922-Законод!$E$27,IF('01_Доходи'!S922&gt;=Законод!$G$26,Законод!$F$28,0)))),0)))</f>
        <v>0</v>
      </c>
      <c r="T925" s="767"/>
      <c r="U925" s="776" t="s">
        <v>158</v>
      </c>
      <c r="V925" s="776"/>
      <c r="W925" s="776"/>
      <c r="X925" s="776"/>
      <c r="Y925" s="776"/>
      <c r="Z925" s="169">
        <f>IF($B$918="Лікар загальної практики - сімейний лікар",IF(Z922&lt;Законод!$C$22,0,(IF(AND(Z922&gt;=Законод!$F$22,Z922&lt;=Законод!$F$23),Z922-Законод!$E$23,IF('01_Доходи'!Z922&gt;=Законод!$G$22,Законод!$F$24,0)))),IF($B$918="Лікар-педіатр",IF(Z922&lt;Законод!$C$18,0,(IF(AND(Z922&gt;=Законод!$F$18,Z922&lt;=Законод!$F$19),Z922-Законод!$E$19,IF('01_Доходи'!Z922&gt;=Законод!$G$18,Законод!$F$20,0)))),IF($B$918="Лікар-терапевт",IF(Z922&lt;Законод!$C$26,0,(IF(AND(Z922&gt;=Законод!$F$26,Z922&lt;=Законод!$F$27),Z922-Законод!$E$27,IF('01_Доходи'!Z922&gt;=Законод!$G$26,Законод!$F$28,0)))),0)))</f>
        <v>0</v>
      </c>
      <c r="AA925" s="767"/>
      <c r="AB925" s="776" t="s">
        <v>158</v>
      </c>
      <c r="AC925" s="776"/>
      <c r="AD925" s="776"/>
      <c r="AE925" s="776"/>
      <c r="AF925" s="776"/>
      <c r="AG925" s="169">
        <f>IF($B$918="Лікар загальної практики - сімейний лікар",IF(AG922&lt;Законод!$C$22,0,(IF(AND(AG922&gt;=Законод!$F$22,AG922&lt;=Законод!$F$23),AG922-Законод!$E$23,IF('01_Доходи'!AG922&gt;=Законод!$G$22,Законод!$F$24,0)))),IF($B$918="Лікар-педіатр",IF(AG922&lt;Законод!$C$18,0,(IF(AND(AG922&gt;=Законод!$F$18,AG922&lt;=Законод!$F$19),AG922-Законод!$E$19,IF('01_Доходи'!AG922&gt;=Законод!$G$18,Законод!$F$20,0)))),IF($B$918="Лікар-терапевт",IF(AG922&lt;Законод!$C$26,0,(IF(AND(AG922&gt;=Законод!$F$26,AG922&lt;=Законод!$F$27),AG922-Законод!$E$27,IF('01_Доходи'!AG922&gt;=Законод!$G$26,Законод!$F$28,0)))),0)))</f>
        <v>0</v>
      </c>
      <c r="AH925" s="767"/>
      <c r="AI925" s="174"/>
      <c r="AJ925" s="771"/>
      <c r="AK925" s="774"/>
      <c r="AL925" s="774"/>
      <c r="AM925" s="758"/>
      <c r="AN925" s="183">
        <f>IF(B918="Лікар загальної практики - сімейний лікар",L925*Законод!$C$9/4*Законод!$F$16,IF(B918="Лікар-педіатр",L925*Законод!$C$9/4*Законод!$F$16,IF(B918="Лікар-терапевт",L925*Законод!$C$9/4*Законод!$F$16,0)))</f>
        <v>0</v>
      </c>
      <c r="AO925" s="183">
        <f>IF(B918="Лікар загальної практики - сімейний лікар",S925*Законод!$C$9/4*Законод!$F$16,IF(B918="Лікар-педіатр",S925*Законод!$C$9/4*Законод!$F$16,IF(B918="Лікар-терапевт",S925*Законод!$C$9/4*Законод!$F$16,0)))</f>
        <v>0</v>
      </c>
      <c r="AP925" s="183">
        <f>IF(B918="Лікар загальної практики - сімейний лікар",Z925*Законод!$C$9/4*Законод!$F$16,IF(B918="Лікар-педіатр",Z925*Законод!$C$9/4*Законод!$F$16,IF(B918="Лікар-терапевт",Z925*Законод!$C$9/4*Законод!$F$16,0)))</f>
        <v>0</v>
      </c>
      <c r="AQ925" s="183">
        <f>IF(B918="Лікар загальної практики - сімейний лікар",AG925*Законод!$C$9/4*Законод!$F$16,IF(B918="Лікар-педіатр",AG925*Законод!$C$9/4*Законод!$F$16,IF(B918="Лікар-терапевт",AG925*Законод!$C$9/4*Законод!$F$16,0)))</f>
        <v>0</v>
      </c>
      <c r="AR925" s="184">
        <f>SUM(AN925:AQ925)</f>
        <v>0</v>
      </c>
    </row>
    <row r="926" spans="1:44" s="52" customFormat="1" ht="31.9" hidden="1" customHeight="1" x14ac:dyDescent="0.25">
      <c r="A926" s="170"/>
      <c r="B926" s="763"/>
      <c r="C926" s="764"/>
      <c r="D926" s="765"/>
      <c r="E926" s="765"/>
      <c r="F926" s="211" t="str">
        <f>IF(B918="Лікар-педіатр",Законод!$G$17,IF(B918="Лікар загальної практики - сімейний лікар",Законод!$G$21,IF(B918="Лікар-терапевт",Законод!$G$25,"х")))</f>
        <v>х</v>
      </c>
      <c r="G926" s="776" t="s">
        <v>158</v>
      </c>
      <c r="H926" s="776"/>
      <c r="I926" s="776"/>
      <c r="J926" s="776"/>
      <c r="K926" s="776"/>
      <c r="L926" s="169">
        <f>IF($B$918="Лікар загальної практики - сімейний лікар",IF(L922&lt;Законод!$C$22,0,(IF(AND(L922&gt;=Законод!$G$22,L922&lt;=Законод!$G$23),L922-Законод!$F$23,IF('01_Доходи'!L922&gt;=Законод!$H$22,Законод!$G$24,0)))),IF($B$918="Лікар-педіатр",IF(L922&lt;Законод!$C$18,0,(IF(AND(L922&gt;=Законод!$G$18,L922&lt;=Законод!$G$19),L922-Законод!$F$19,IF('01_Доходи'!L922&gt;=Законод!$H$18,Законод!$G$20,0)))),IF($B$918="Лікар-терапевт",IF(L922&lt;Законод!$C$26,0,(IF(AND(L922&gt;=Законод!$G$26,L922&lt;=Законод!$G$27),L922-Законод!$F$27,IF('01_Доходи'!L922&gt;=Законод!$H$26,Законод!$G$28,0)))),0)))</f>
        <v>0</v>
      </c>
      <c r="M926" s="767"/>
      <c r="N926" s="776" t="s">
        <v>158</v>
      </c>
      <c r="O926" s="776"/>
      <c r="P926" s="776"/>
      <c r="Q926" s="776"/>
      <c r="R926" s="776"/>
      <c r="S926" s="169">
        <f>IF($B$918="Лікар загальної практики - сімейний лікар",IF(S922&lt;Законод!$C$22,0,(IF(AND(S922&gt;=Законод!$G$22,S922&lt;=Законод!$G$23),S922-Законод!$F$23,IF('01_Доходи'!S922&gt;=Законод!$H$22,Законод!$G$24,0)))),IF($B$918="Лікар-педіатр",IF(S922&lt;Законод!$C$18,0,(IF(AND(S922&gt;=Законод!$G$18,S922&lt;=Законод!$G$19),S922-Законод!$F$19,IF('01_Доходи'!S922&gt;=Законод!$H$18,Законод!$G$20,0)))),IF($B$918="Лікар-терапевт",IF(S922&lt;Законод!$C$26,0,(IF(AND(S922&gt;=Законод!$G$26,S922&lt;=Законод!$G$27),S922-Законод!$F$27,IF('01_Доходи'!S922&gt;=Законод!$H$26,Законод!$G$28,0)))),0)))</f>
        <v>0</v>
      </c>
      <c r="T926" s="767"/>
      <c r="U926" s="776" t="s">
        <v>158</v>
      </c>
      <c r="V926" s="776"/>
      <c r="W926" s="776"/>
      <c r="X926" s="776"/>
      <c r="Y926" s="776"/>
      <c r="Z926" s="169">
        <f>IF($B$918="Лікар загальної практики - сімейний лікар",IF(Z922&lt;Законод!$C$22,0,(IF(AND(Z922&gt;=Законод!$G$22,Z922&lt;=Законод!$G$23),Z922-Законод!$F$23,IF('01_Доходи'!Z922&gt;=Законод!$H$22,Законод!$G$24,0)))),IF($B$918="Лікар-педіатр",IF(Z922&lt;Законод!$C$18,0,(IF(AND(Z922&gt;=Законод!$G$18,Z922&lt;=Законод!$G$19),Z922-Законод!$F$19,IF('01_Доходи'!Z922&gt;=Законод!$H$18,Законод!$G$20,0)))),IF($B$918="Лікар-терапевт",IF(Z922&lt;Законод!$C$26,0,(IF(AND(Z922&gt;=Законод!$G$26,Z922&lt;=Законод!$G$27),Z922-Законод!$F$27,IF('01_Доходи'!Z922&gt;=Законод!$H$26,Законод!$G$28,0)))),0)))</f>
        <v>0</v>
      </c>
      <c r="AA926" s="767"/>
      <c r="AB926" s="776" t="s">
        <v>158</v>
      </c>
      <c r="AC926" s="776"/>
      <c r="AD926" s="776"/>
      <c r="AE926" s="776"/>
      <c r="AF926" s="776"/>
      <c r="AG926" s="169">
        <f>IF($B$918="Лікар загальної практики - сімейний лікар",IF(AG922&lt;Законод!$C$22,0,(IF(AND(AG922&gt;=Законод!$G$22,AG922&lt;=Законод!$G$23),AG922-Законод!$F$23,IF('01_Доходи'!AG922&gt;=Законод!$H$22,Законод!$G$24,0)))),IF($B$918="Лікар-педіатр",IF(AG922&lt;Законод!$C$18,0,(IF(AND(AG922&gt;=Законод!$G$18,AG922&lt;=Законод!$G$19),AG922-Законод!$F$19,IF('01_Доходи'!AG922&gt;=Законод!$H$18,Законод!$G$20,0)))),IF($B$918="Лікар-терапевт",IF(AG922&lt;Законод!$C$26,0,(IF(AND(AG922&gt;=Законод!$G$26,AG922&lt;=Законод!$G$27),AG922-Законод!$F$27,IF('01_Доходи'!AG922&gt;=Законод!$H$26,Законод!$G$28,0)))),0)))</f>
        <v>0</v>
      </c>
      <c r="AH926" s="767"/>
      <c r="AI926" s="174"/>
      <c r="AJ926" s="771"/>
      <c r="AK926" s="774"/>
      <c r="AL926" s="774"/>
      <c r="AM926" s="758"/>
      <c r="AN926" s="183">
        <f>IF(B918="Лікар загальної практики - сімейний лікар",L926*Законод!$C$9/4*Законод!$G$16,IF(B918="Лікар-педіатр",L926*Законод!$C$9/4*Законод!$G$16,IF(B918="Лікар-терапевт",L926*Законод!$C$9/4*Законод!$G$16,0)))</f>
        <v>0</v>
      </c>
      <c r="AO926" s="183">
        <f>IF(B918="Лікар загальної практики - сімейний лікар",S926*Законод!$C$9/4*Законод!$G$16,IF(B918="Лікар-педіатр",S926*Законод!$C$9/4*Законод!$G$16,IF(B918="Лікар-терапевт",S926*Законод!$C$9/4*Законод!$G$16,0)))</f>
        <v>0</v>
      </c>
      <c r="AP926" s="183">
        <f>IF(B918="Лікар загальної практики - сімейний лікар",Z926*Законод!$C$9/4*Законод!$G$16,IF(B918="Лікар-педіатр",Z926*Законод!$C$9/4*Законод!$G$16,IF(B918="Лікар-терапевт",Z926*Законод!$C$9/4*Законод!$G$16,0)))</f>
        <v>0</v>
      </c>
      <c r="AQ926" s="183">
        <f>IF(B918="Лікар загальної практики - сімейний лікар",AG926*Законод!$C$9/4*Законод!$G$16,IF(B918="Лікар-педіатр",AG926*Законод!$C$9/4*Законод!$G$16,IF(B918="Лікар-терапевт",AG926*Законод!$C$9/4*Законод!$G$16,0)))</f>
        <v>0</v>
      </c>
      <c r="AR926" s="184">
        <f t="shared" ref="AR926" si="164">SUM(AN926:AQ926)</f>
        <v>0</v>
      </c>
    </row>
    <row r="927" spans="1:44" s="52" customFormat="1" ht="31.9" hidden="1" customHeight="1" x14ac:dyDescent="0.25">
      <c r="A927" s="170"/>
      <c r="B927" s="763"/>
      <c r="C927" s="764"/>
      <c r="D927" s="765"/>
      <c r="E927" s="765"/>
      <c r="F927" s="211" t="str">
        <f>IF(B918="Лікар-педіатр",Законод!$H$17,IF(B918="Лікар загальної практики - сімейний лікар",Законод!$H$21,IF(B918="Лікар-терапевт",Законод!$H$25,"х")))</f>
        <v>х</v>
      </c>
      <c r="G927" s="776" t="s">
        <v>158</v>
      </c>
      <c r="H927" s="776"/>
      <c r="I927" s="776"/>
      <c r="J927" s="776"/>
      <c r="K927" s="776"/>
      <c r="L927" s="169">
        <f>IF($B$918="Лікар загальної практики - сімейний лікар",IF(L922&lt;Законод!$C$22,0,(IF(AND(L922&gt;=Законод!$H$22,L922&lt;=Законод!$H$23),L922-Законод!$G$23,IF('01_Доходи'!L922&gt;=Законод!$I$22,Законод!$H$24,0)))),IF($B$918="Лікар-педіатр",IF(L922&lt;Законод!$C$18,0,(IF(AND(L922&gt;=Законод!$H$18,L922&lt;=Законод!$H$19),L922-Законод!$G$19,IF('01_Доходи'!L922&gt;=Законод!$I$18,Законод!$H$20,0)))),IF($B$918="Лікар-терапевт",IF(L922&lt;Законод!$C$26,0,(IF(AND(L922&gt;=Законод!$H$26,L922&lt;=Законод!$H$27),L922-Законод!$G$27,IF(L922&gt;=Законод!$I$26,Законод!$H$28,0)))),0)))</f>
        <v>0</v>
      </c>
      <c r="M927" s="767"/>
      <c r="N927" s="776" t="s">
        <v>158</v>
      </c>
      <c r="O927" s="776"/>
      <c r="P927" s="776"/>
      <c r="Q927" s="776"/>
      <c r="R927" s="776"/>
      <c r="S927" s="169">
        <f>IF($B$918="Лікар загальної практики - сімейний лікар",IF(S922&lt;Законод!$C$22,0,(IF(AND(S922&gt;=Законод!$H$22,S922&lt;=Законод!$H$23),S922-Законод!$G$23,IF('01_Доходи'!S922&gt;=Законод!$I$22,Законод!$H$24,0)))),IF($B$918="Лікар-педіатр",IF(S922&lt;Законод!$C$18,0,(IF(AND(S922&gt;=Законод!$H$18,S922&lt;=Законод!$H$19),S922-Законод!$G$19,IF('01_Доходи'!S922&gt;=Законод!$I$18,Законод!$H$20,0)))),IF($B$918="Лікар-терапевт",IF(S922&lt;Законод!$C$26,0,(IF(AND(S922&gt;=Законод!$H$26,S922&lt;=Законод!$H$27),S922-Законод!$G$27,IF(S922&gt;=Законод!$I$26,Законод!$H$28,0)))),0)))</f>
        <v>0</v>
      </c>
      <c r="T927" s="767"/>
      <c r="U927" s="776" t="s">
        <v>158</v>
      </c>
      <c r="V927" s="776"/>
      <c r="W927" s="776"/>
      <c r="X927" s="776"/>
      <c r="Y927" s="776"/>
      <c r="Z927" s="169">
        <f>IF($B$918="Лікар загальної практики - сімейний лікар",IF(Z922&lt;Законод!$C$22,0,(IF(AND(Z922&gt;=Законод!$H$22,Z922&lt;=Законод!$H$23),Z922-Законод!$G$23,IF('01_Доходи'!Z922&gt;=Законод!$I$22,Законод!$H$24,0)))),IF($B$918="Лікар-педіатр",IF(Z922&lt;Законод!$C$18,0,(IF(AND(Z922&gt;=Законод!$H$18,Z922&lt;=Законод!$H$19),Z922-Законод!$G$19,IF('01_Доходи'!Z922&gt;=Законод!$I$18,Законод!$H$20,0)))),IF($B$918="Лікар-терапевт",IF(Z922&lt;Законод!$C$26,0,(IF(AND(Z922&gt;=Законод!$H$26,Z922&lt;=Законод!$H$27),Z922-Законод!$G$27,IF(Z922&gt;=Законод!$I$26,Законод!$H$28,0)))),0)))</f>
        <v>0</v>
      </c>
      <c r="AA927" s="767"/>
      <c r="AB927" s="776" t="s">
        <v>158</v>
      </c>
      <c r="AC927" s="776"/>
      <c r="AD927" s="776"/>
      <c r="AE927" s="776"/>
      <c r="AF927" s="776"/>
      <c r="AG927" s="169">
        <f>IF($B$918="Лікар загальної практики - сімейний лікар",IF(AG922&lt;Законод!$C$22,0,(IF(AND(AG922&gt;=Законод!$H$22,AG922&lt;=Законод!$H$23),AG922-Законод!$G$23,IF('01_Доходи'!AG922&gt;=Законод!$I$22,Законод!$H$24,0)))),IF($B$918="Лікар-педіатр",IF(AG922&lt;Законод!$C$18,0,(IF(AND(AG922&gt;=Законод!$H$18,AG922&lt;=Законод!$H$19),AG922-Законод!$G$19,IF('01_Доходи'!AG922&gt;=Законод!$I$18,Законод!$H$20,0)))),IF($B$918="Лікар-терапевт",IF(AG922&lt;Законод!$C$26,0,(IF(AND(AG922&gt;=Законод!$H$26,AG922&lt;=Законод!$H$27),AG922-Законод!$G$27,IF(AG922&gt;=Законод!$I$26,Законод!$H$28,0)))),0)))</f>
        <v>0</v>
      </c>
      <c r="AH927" s="767"/>
      <c r="AI927" s="174"/>
      <c r="AJ927" s="771"/>
      <c r="AK927" s="774"/>
      <c r="AL927" s="774"/>
      <c r="AM927" s="758"/>
      <c r="AN927" s="183">
        <f>IF(B918="Лікар загальної практики - сімейний лікар",L927*Законод!$C$9/4*Законод!$H$16,IF(B918="Лікар-педіатр",L927*Законод!$C$9/4*Законод!$H$16,IF(B918="Лікар-терапевт",L927*Законод!$C$9/4*Законод!$H$16,0)))</f>
        <v>0</v>
      </c>
      <c r="AO927" s="183">
        <f>IF(B918="Лікар загальної практики - сімейний лікар",S927*Законод!$C$9/4*Законод!$H$16,IF(B918="Лікар-педіатр",S927*Законод!$C$9/4*Законод!$H$16,IF(B918="Лікар-терапевт",S927*Законод!$C$9/4*Законод!$H$16,0)))</f>
        <v>0</v>
      </c>
      <c r="AP927" s="183">
        <f>IF(B918="Лікар загальної практики - сімейний лікар",Z927*Законод!$C$9/4*Законод!$H$16,IF(B918="Лікар-педіатр",Z927*Законод!$C$9/4*Законод!$H$16,IF(B918="Лікар-терапевт",Z927*Законод!$C$9/4*Законод!$H$16,0)))</f>
        <v>0</v>
      </c>
      <c r="AQ927" s="183">
        <f>IF(B918="Лікар загальної практики - сімейний лікар",AG927*Законод!$C$9/4*Законод!$H$16,IF(B918="Лікар-педіатр",AG927*Законод!$C$9/4*Законод!$H$16,IF(B918="Лікар-терапевт",AG927*Законод!$C$9/4*Законод!$H$16,0)))</f>
        <v>0</v>
      </c>
      <c r="AR927" s="184">
        <f>SUM(AN927:AQ927)</f>
        <v>0</v>
      </c>
    </row>
    <row r="928" spans="1:44" s="52" customFormat="1" ht="31.9" hidden="1" customHeight="1" x14ac:dyDescent="0.25">
      <c r="A928" s="170"/>
      <c r="B928" s="763"/>
      <c r="C928" s="764"/>
      <c r="D928" s="765"/>
      <c r="E928" s="765"/>
      <c r="F928" s="211" t="str">
        <f>IF(B918="Лікар-педіатр",Законод!$I$17,IF(B918="Лікар загальної практики - сімейний лікар",Законод!$I$21,IF(B918="Лікар-терапевт",Законод!$I$25,"х")))</f>
        <v>х</v>
      </c>
      <c r="G928" s="776" t="s">
        <v>158</v>
      </c>
      <c r="H928" s="776"/>
      <c r="I928" s="776"/>
      <c r="J928" s="776"/>
      <c r="K928" s="776"/>
      <c r="L928" s="169">
        <f>IF($B$918="Лікар загальної практики - сімейний лікар",IF(L922&lt;Законод!$C$22,0,(IF(AND(L922&gt;=Законод!$I$22,L922&lt;=Законод!$I$23),L922-Законод!$H$23,IF('01_Доходи'!L922&gt;=Законод!$I$22,Законод!$I$24,0)))),IF($B$918="Лікар-педіатр",IF(L922&lt;Законод!$C$18,0,(IF(AND(L922&gt;=Законод!$I$18,L922&lt;=Законод!$I$19),L922-Законод!$H$19,IF('01_Доходи'!L922&gt;=Законод!$I$18,Законод!$H$20,0)))),IF($B$918="Лікар-терапевт",IF(L922&lt;Законод!$C$26,0,(IF(AND(L922&gt;=Законод!$I$26,L922&lt;=Законод!$I$27),L922-Законод!$H$27,IF('01_Доходи'!L922&gt;=Законод!$I$26,Законод!$H$28,0)))),0)))</f>
        <v>0</v>
      </c>
      <c r="M928" s="767"/>
      <c r="N928" s="776" t="s">
        <v>158</v>
      </c>
      <c r="O928" s="776"/>
      <c r="P928" s="776"/>
      <c r="Q928" s="776"/>
      <c r="R928" s="776"/>
      <c r="S928" s="169">
        <f>IF($B$918="Лікар загальної практики - сімейний лікар",IF(S922&lt;Законод!$C$22,0,(IF(AND(S922&gt;=Законод!$I$22,S922&lt;=Законод!$I$23),S922-Законод!$H$23,IF('01_Доходи'!S922&gt;=Законод!$I$22,Законод!$I$24,0)))),IF($B$918="Лікар-педіатр",IF(S922&lt;Законод!$C$18,0,(IF(AND(S922&gt;=Законод!$I$18,S922&lt;=Законод!$I$19),S922-Законод!$H$19,IF('01_Доходи'!S922&gt;=Законод!$I$18,Законод!$H$20,0)))),IF($B$918="Лікар-терапевт",IF(S922&lt;Законод!$C$26,0,(IF(AND(S922&gt;=Законод!$I$26,S922&lt;=Законод!$I$27),S922-Законод!$H$27,IF('01_Доходи'!S922&gt;=Законод!$I$26,Законод!$H$28,0)))),0)))</f>
        <v>0</v>
      </c>
      <c r="T928" s="767"/>
      <c r="U928" s="776" t="s">
        <v>158</v>
      </c>
      <c r="V928" s="776"/>
      <c r="W928" s="776"/>
      <c r="X928" s="776"/>
      <c r="Y928" s="776"/>
      <c r="Z928" s="169">
        <f>IF($B$918="Лікар загальної практики - сімейний лікар",IF(Z922&lt;Законод!$C$22,0,(IF(AND(Z922&gt;=Законод!$I$22,Z922&lt;=Законод!$I$23),Z922-Законод!$H$23,IF('01_Доходи'!Z922&gt;=Законод!$I$22,Законод!$I$24,0)))),IF($B$918="Лікар-педіатр",IF(Z922&lt;Законод!$C$18,0,(IF(AND(Z922&gt;=Законод!$I$18,Z922&lt;=Законод!$I$19),Z922-Законод!$H$19,IF('01_Доходи'!Z922&gt;=Законод!$I$18,Законод!$H$20,0)))),IF($B$918="Лікар-терапевт",IF(Z922&lt;Законод!$C$26,0,(IF(AND(Z922&gt;=Законод!$I$26,Z922&lt;=Законод!$I$27),Z922-Законод!$H$27,IF('01_Доходи'!Z922&gt;=Законод!$I$26,Законод!$H$28,0)))),0)))</f>
        <v>0</v>
      </c>
      <c r="AA928" s="767"/>
      <c r="AB928" s="776" t="s">
        <v>158</v>
      </c>
      <c r="AC928" s="776"/>
      <c r="AD928" s="776"/>
      <c r="AE928" s="776"/>
      <c r="AF928" s="776"/>
      <c r="AG928" s="169">
        <f>IF($B$918="Лікар загальної практики - сімейний лікар",IF(AG922&lt;Законод!$C$22,0,(IF(AND(AG922&gt;=Законод!$I$22,AG922&lt;=Законод!$I$23),AG922-Законод!$H$23,IF('01_Доходи'!AG922&gt;=Законод!$I$22,Законод!$I$24,0)))),IF($B$918="Лікар-педіатр",IF(AG922&lt;Законод!$C$18,0,(IF(AND(AG922&gt;=Законод!$I$18,AG922&lt;=Законод!$I$19),AG922-Законод!$H$19,IF('01_Доходи'!AG922&gt;=Законод!$I$18,Законод!$H$20,0)))),IF($B$918="Лікар-терапевт",IF(AG922&lt;Законод!$C$26,0,(IF(AND(AG922&gt;=Законод!$I$26,AG922&lt;=Законод!$I$27),AG922-Законод!$H$27,IF('01_Доходи'!AG922&gt;=Законод!$I$26,Законод!$H$28,0)))),0)))</f>
        <v>0</v>
      </c>
      <c r="AH928" s="767"/>
      <c r="AI928" s="174"/>
      <c r="AJ928" s="771"/>
      <c r="AK928" s="774"/>
      <c r="AL928" s="774"/>
      <c r="AM928" s="758"/>
      <c r="AN928" s="183">
        <f>IF(B918="Лікар загальної практики - сімейний лікар",L928*Законод!$C$9/4*Законод!$I$16,IF(B918="Лікар-педіатр",L928*Законод!$C$9/4*Законод!$I$16,IF(B918="Лікар-терапевт",L928*Законод!$C$9/4*Законод!$I$16,0)))</f>
        <v>0</v>
      </c>
      <c r="AO928" s="183">
        <f>IF(B918="Лікар загальної практики - сімейний лікар",S928*Законод!$C$9/4*Законод!$I$16,IF(B918="Лікар-педіатр",S928*Законод!$C$9/4*Законод!$I$16,IF(B918="Лікар-терапевт",S928*Законод!$C$9/4*Законод!$I$16,0)))</f>
        <v>0</v>
      </c>
      <c r="AP928" s="183">
        <f>IF(B918="Лікар загальної практики - сімейний лікар",Z928*Законод!$C$9/4*Законод!$I$16,IF(B918="Лікар-педіатр",Z928*Законод!$C$9/4*Законод!$I$16,IF(B918="Лікар-терапевт",Z928*Законод!$C$9/4*Законод!$I$16,0)))</f>
        <v>0</v>
      </c>
      <c r="AQ928" s="183">
        <f>IF(B918="Лікар загальної практики - сімейний лікар",AG928*Законод!$C$9/4*Законод!$I$16,IF(B918="Лікар-педіатр",AG928*Законод!$C$9/4*Законод!$I$16,IF(B918="Лікар-терапевт",AG928*Законод!$C$9/4*Законод!$I$16,0)))</f>
        <v>0</v>
      </c>
      <c r="AR928" s="184">
        <f>SUM(AN928:AQ928)</f>
        <v>0</v>
      </c>
    </row>
    <row r="929" spans="1:44" s="191" customFormat="1" ht="31.9" hidden="1" customHeight="1" thickBot="1" x14ac:dyDescent="0.3">
      <c r="A929" s="186"/>
      <c r="B929" s="763"/>
      <c r="C929" s="764"/>
      <c r="D929" s="765"/>
      <c r="E929" s="765"/>
      <c r="F929" s="212" t="str">
        <f>IF(B918="Лікар-педіатр",Законод!$J$17,IF(B918="Лікар загальної практики - сімейний лікар",Законод!$J$21,IF(B918="Лікар-терапевт",Законод!$J$25,"х")))</f>
        <v>х</v>
      </c>
      <c r="G929" s="777" t="s">
        <v>158</v>
      </c>
      <c r="H929" s="777"/>
      <c r="I929" s="777"/>
      <c r="J929" s="777"/>
      <c r="K929" s="777"/>
      <c r="L929" s="169">
        <f>IF($B$918="Лікар загальної практики - сімейний лікар",IF(L922&gt;=Законод!$J$22,'01_Доходи'!L922-('01_Доходи'!L923+'01_Доходи'!L924+'01_Доходи'!L925+'01_Доходи'!L926+'01_Доходи'!L927+'01_Доходи'!L928),0),IF($B$918="Лікар-педіатр",IF(L922&gt;=Законод!$J$18,'01_Доходи'!L922-('01_Доходи'!L923+'01_Доходи'!L924+'01_Доходи'!L925+'01_Доходи'!L926+'01_Доходи'!L927+'01_Доходи'!L928),0),IF($B$918="Лікар-терапевт",IF('01_Доходи'!L922&gt;=Законод!$J$26,L922-Законод!$I$27,0),0)))</f>
        <v>0</v>
      </c>
      <c r="M929" s="767"/>
      <c r="N929" s="777" t="s">
        <v>158</v>
      </c>
      <c r="O929" s="777"/>
      <c r="P929" s="777"/>
      <c r="Q929" s="777"/>
      <c r="R929" s="777"/>
      <c r="S929" s="169">
        <f>IF($B$918="Лікар загальної практики - сімейний лікар",IF(S922&gt;=Законод!$J$22,'01_Доходи'!S922-('01_Доходи'!S923+'01_Доходи'!S924+'01_Доходи'!S925+'01_Доходи'!S926+'01_Доходи'!S927+'01_Доходи'!S928),0),IF($B$918="Лікар-педіатр",IF(S922&gt;=Законод!$J$18,'01_Доходи'!S922-('01_Доходи'!S923+'01_Доходи'!S924+'01_Доходи'!S925+'01_Доходи'!S926+'01_Доходи'!S927+'01_Доходи'!S928),0),IF($B$918="Лікар-терапевт",IF('01_Доходи'!S922&gt;=Законод!$J$26,S922-Законод!$I$27,0),0)))</f>
        <v>0</v>
      </c>
      <c r="T929" s="767"/>
      <c r="U929" s="777" t="s">
        <v>158</v>
      </c>
      <c r="V929" s="777"/>
      <c r="W929" s="777"/>
      <c r="X929" s="777"/>
      <c r="Y929" s="777"/>
      <c r="Z929" s="169">
        <f>IF($B$918="Лікар загальної практики - сімейний лікар",IF(Z922&gt;=Законод!$J$22,'01_Доходи'!Z922-('01_Доходи'!Z923+'01_Доходи'!Z924+'01_Доходи'!Z925+'01_Доходи'!Z926+'01_Доходи'!Z927+'01_Доходи'!Z928),0),IF($B$918="Лікар-педіатр",IF(Z922&gt;=Законод!$J$18,'01_Доходи'!Z922-('01_Доходи'!Z923+'01_Доходи'!Z924+'01_Доходи'!Z925+'01_Доходи'!Z926+'01_Доходи'!Z927+'01_Доходи'!Z928),0),IF($B$918="Лікар-терапевт",IF('01_Доходи'!Z922&gt;=Законод!$J$26,Z922-Законод!$I$27,0),0)))</f>
        <v>0</v>
      </c>
      <c r="AA929" s="767"/>
      <c r="AB929" s="777" t="s">
        <v>158</v>
      </c>
      <c r="AC929" s="777"/>
      <c r="AD929" s="777"/>
      <c r="AE929" s="777"/>
      <c r="AF929" s="777"/>
      <c r="AG929" s="169">
        <f>IF($B$918="Лікар загальної практики - сімейний лікар",IF(AG922&gt;=Законод!$J$22,'01_Доходи'!AG922-('01_Доходи'!AG923+'01_Доходи'!AG924+'01_Доходи'!AG925+'01_Доходи'!AG926+'01_Доходи'!AG927+'01_Доходи'!AG928),0),IF($B$918="Лікар-педіатр",IF(AG922&gt;=Законод!$J$18,'01_Доходи'!AG922-('01_Доходи'!AG923+'01_Доходи'!AG924+'01_Доходи'!AG925+'01_Доходи'!AG926+'01_Доходи'!AG927+'01_Доходи'!AG928),0),IF($B$918="Лікар-терапевт",IF('01_Доходи'!AG922&gt;=Законод!$J$26,AG922-Законод!$I$27,0),0)))</f>
        <v>0</v>
      </c>
      <c r="AH929" s="767"/>
      <c r="AI929" s="188"/>
      <c r="AJ929" s="772"/>
      <c r="AK929" s="775"/>
      <c r="AL929" s="775"/>
      <c r="AM929" s="759"/>
      <c r="AN929" s="189">
        <f>IF(B918="Лікар загальної практики - сімейний лікар",L929*Законод!$C$9/4*Законод!$J$16,IF(B918="Лікар-педіатр",L929*Законод!$C$9/4*Законод!$J$16,IF(B918="Лікар-терапевт",L929*Законод!$C$9/4*Законод!$J$16,0)))</f>
        <v>0</v>
      </c>
      <c r="AO929" s="189">
        <f>IF(B918="Лікар загальної практики - сімейний лікар",S929*Законод!$C$9/4*Законод!$J$16,IF(B918="Лікар-педіатр",S929*Законод!$C$9/4*Законод!$J$16,IF(B918="Лікар-терапевт",S929*Законод!$C$9/4*Законод!$J$16,0)))</f>
        <v>0</v>
      </c>
      <c r="AP929" s="189">
        <f>IF(B918="Лікар загальної практики - сімейний лікар",S929*Законод!$C$9/4*Законод!$J$16,IF(B918="Лікар-педіатр",S929*Законод!$C$9/4*Законод!$J$16,IF(B918="Лікар-терапевт",S929*Законод!$C$9/4*Законод!$J$16,0)))</f>
        <v>0</v>
      </c>
      <c r="AQ929" s="189">
        <f>IF(B918="Лікар загальної практики - сімейний лікар",AG929*Законод!$C$9/4*Законод!$J$16,IF(B918="Лікар-педіатр",AG929*Законод!$C$9/4*Законод!$J$16,IF(B918="Лікар-терапевт",AG929*Законод!$C$9/4*Законод!$J$16,0)))</f>
        <v>0</v>
      </c>
      <c r="AR929" s="190">
        <f t="shared" ref="AR929" si="165">SUM(AN929:AQ929)</f>
        <v>0</v>
      </c>
    </row>
    <row r="930" spans="1:44" s="220" customFormat="1" ht="23.45" hidden="1" customHeight="1" thickBot="1" x14ac:dyDescent="0.3">
      <c r="A930" s="216"/>
      <c r="B930" s="217"/>
      <c r="C930" s="217"/>
      <c r="D930" s="217"/>
      <c r="E930" s="217"/>
      <c r="F930" s="218"/>
      <c r="G930" s="219"/>
      <c r="H930" s="219"/>
      <c r="L930" s="221"/>
      <c r="S930" s="221"/>
      <c r="Z930" s="221"/>
      <c r="AG930" s="221"/>
      <c r="AM930" s="222"/>
      <c r="AR930" s="223"/>
    </row>
    <row r="931" spans="1:44" s="164" customFormat="1" ht="24.6" hidden="1" customHeight="1" x14ac:dyDescent="0.3">
      <c r="A931" s="167">
        <f>A918+1</f>
        <v>70</v>
      </c>
      <c r="B931" s="763"/>
      <c r="C931" s="764"/>
      <c r="D931" s="765"/>
      <c r="E931" s="765"/>
      <c r="F931" s="207" t="s">
        <v>422</v>
      </c>
      <c r="G931" s="169">
        <f>IF($B$931="Лікар-педіатр",G934*L931,IF($B$931="Лікар-терапевт","х",IF($B$931="Лікар загальної практики - сімейний лікар",G934*L931,0)))</f>
        <v>0</v>
      </c>
      <c r="H931" s="169">
        <f>IF($B$931="Лікар-педіатр",H934*L931,IF($B$931="Лікар-терапевт","х",IF($B$931="Лікар загальної практики - сімейний лікар",H934*L931,0)))</f>
        <v>0</v>
      </c>
      <c r="I931" s="169">
        <f>IF($B$931="Лікар-педіатр","x",IF($B$931="Лікар-терапевт",I934*L931,IF($B$931="Лікар загальної практики - сімейний лікар",I934*L931,0)))</f>
        <v>0</v>
      </c>
      <c r="J931" s="169">
        <f>IF($B$931="Лікар-педіатр","x",IF($B$931="Лікар-терапевт",J934*L931,IF($B$931="Лікар загальної практики - сімейний лікар",J934*L931,0)))</f>
        <v>0</v>
      </c>
      <c r="K931" s="169">
        <f>IF($B$931="Лікар-педіатр","x",IF($B$931="Лікар-терапевт",K934*L931,IF($B$931="Лікар загальної практики - сімейний лікар",K934*L931,0)))</f>
        <v>0</v>
      </c>
      <c r="L931" s="542"/>
      <c r="M931" s="767"/>
      <c r="N931" s="169">
        <f>IF($B$931="Лікар-педіатр",N934*S931,IF($B$931="Лікар-терапевт","х",IF($B$931="Лікар загальної практики - сімейний лікар",N934*S931,0)))</f>
        <v>0</v>
      </c>
      <c r="O931" s="169">
        <f>IF($B$931="Лікар-педіатр",O934*S931,IF($B$931="Лікар-терапевт","х",IF($B$931="Лікар загальної практики - сімейний лікар",O934*S931,0)))</f>
        <v>0</v>
      </c>
      <c r="P931" s="169">
        <f>IF($B$931="Лікар-педіатр","x",IF($B$931="Лікар-терапевт",P934*S931,IF($B$931="Лікар загальної практики - сімейний лікар",P934*S931,0)))</f>
        <v>0</v>
      </c>
      <c r="Q931" s="169">
        <f>IF($B$931="Лікар-педіатр","x",IF($B$931="Лікар-терапевт",Q934*S931,IF($B$931="Лікар загальної практики - сімейний лікар",Q934*S931,0)))</f>
        <v>0</v>
      </c>
      <c r="R931" s="169">
        <f>IF($B$931="Лікар-педіатр","x",IF($B$931="Лікар-терапевт",R934*S931,IF($B$931="Лікар загальної практики - сімейний лікар",R934*S931,0)))</f>
        <v>0</v>
      </c>
      <c r="S931" s="542"/>
      <c r="T931" s="767"/>
      <c r="U931" s="169">
        <f>IF($B$931="Лікар-педіатр",U934*Z931,IF($B$931="Лікар-терапевт","х",IF($B$931="Лікар загальної практики - сімейний лікар",U934*Z931,0)))</f>
        <v>0</v>
      </c>
      <c r="V931" s="169">
        <f>IF($B$931="Лікар-педіатр",V934*Z931,IF($B$931="Лікар-терапевт","х",IF($B$931="Лікар загальної практики - сімейний лікар",V934*Z931,0)))</f>
        <v>0</v>
      </c>
      <c r="W931" s="169">
        <f>IF($B$931="Лікар-педіатр","x",IF($B$931="Лікар-терапевт",W934*Z931,IF($B$931="Лікар загальної практики - сімейний лікар",W934*Z931,0)))</f>
        <v>0</v>
      </c>
      <c r="X931" s="169">
        <f>IF($B$931="Лікар-педіатр","x",IF($B$931="Лікар-терапевт",X934*Z931,IF($B$931="Лікар загальної практики - сімейний лікар",X934*Z931,0)))</f>
        <v>0</v>
      </c>
      <c r="Y931" s="169">
        <f>IF($B$931="Лікар-педіатр","x",IF($B$931="Лікар-терапевт",Y934*Z931,IF($B$931="Лікар загальної практики - сімейний лікар",Y934*Z931,0)))</f>
        <v>0</v>
      </c>
      <c r="Z931" s="542"/>
      <c r="AA931" s="767"/>
      <c r="AB931" s="169">
        <f>IF($B$931="Лікар-педіатр",AB934*AG931,IF($B$931="Лікар-терапевт","х",IF($B$931="Лікар загальної практики - сімейний лікар",AB934*AG931,0)))</f>
        <v>0</v>
      </c>
      <c r="AC931" s="169">
        <f>IF($B$931="Лікар-педіатр",AC934*AG931,IF($B$931="Лікар-терапевт","х",IF($B$931="Лікар загальної практики - сімейний лікар",AC934*AG931,0)))</f>
        <v>0</v>
      </c>
      <c r="AD931" s="169">
        <f>IF($B$931="Лікар-педіатр","x",IF($B$931="Лікар-терапевт",AD934*AG931,IF($B$931="Лікар загальної практики - сімейний лікар",AD934*AG931,0)))</f>
        <v>0</v>
      </c>
      <c r="AE931" s="169">
        <f>IF($B$931="Лікар-педіатр","x",IF($B$931="Лікар-терапевт",AE934*AG931,IF($B$931="Лікар загальної практики - сімейний лікар",AE934*AG931,0)))</f>
        <v>0</v>
      </c>
      <c r="AF931" s="169">
        <f>IF($B$931="Лікар-педіатр","x",IF($B$931="Лікар-терапевт",AF934*AG931,IF($B$931="Лікар загальної практики - сімейний лікар",AF934*AG931,0)))</f>
        <v>0</v>
      </c>
      <c r="AG931" s="542"/>
      <c r="AH931" s="767"/>
      <c r="AI931" s="525">
        <f>A931</f>
        <v>70</v>
      </c>
      <c r="AJ931" s="770">
        <f>B931</f>
        <v>0</v>
      </c>
      <c r="AK931" s="773">
        <f>C931</f>
        <v>0</v>
      </c>
      <c r="AL931" s="773">
        <f>D931</f>
        <v>0</v>
      </c>
      <c r="AM931" s="760" t="s">
        <v>568</v>
      </c>
      <c r="AN931" s="778">
        <f>SUM(AN936:AN942)</f>
        <v>0</v>
      </c>
      <c r="AO931" s="778">
        <f>SUM(AO936:AO942)</f>
        <v>0</v>
      </c>
      <c r="AP931" s="778">
        <f>SUM(AP936:AP942)</f>
        <v>0</v>
      </c>
      <c r="AQ931" s="778">
        <f>SUM(AQ936:AQ942)</f>
        <v>0</v>
      </c>
      <c r="AR931" s="781">
        <f>SUM(AN931:AQ935)</f>
        <v>0</v>
      </c>
    </row>
    <row r="932" spans="1:44" s="52" customFormat="1" ht="28.15" hidden="1" customHeight="1" x14ac:dyDescent="0.25">
      <c r="A932" s="170"/>
      <c r="B932" s="763"/>
      <c r="C932" s="764"/>
      <c r="D932" s="765"/>
      <c r="E932" s="765"/>
      <c r="F932" s="207" t="s">
        <v>423</v>
      </c>
      <c r="G932" s="169">
        <f>IF($B$931="Лікар-педіатр",G934*L932,IF($B$931="Лікар-терапевт","х",IF($B$931="Лікар загальної практики - сімейний лікар",G934*L932,0)))</f>
        <v>0</v>
      </c>
      <c r="H932" s="169">
        <f>IF($B$931="Лікар-педіатр",H934*L932,IF($B$931="Лікар-терапевт","х",IF($B$931="Лікар загальної практики - сімейний лікар",H934*L932,0)))</f>
        <v>0</v>
      </c>
      <c r="I932" s="169">
        <f>IF($B$931="Лікар-педіатр","x",IF($B$931="Лікар-терапевт",I934*L932,IF($B$931="Лікар загальної практики - сімейний лікар",I934*L932,0)))</f>
        <v>0</v>
      </c>
      <c r="J932" s="169">
        <f>IF($B$931="Лікар-педіатр","x",IF($B$931="Лікар-терапевт",J934*L932,IF($B$931="Лікар загальної практики - сімейний лікар",J934*L932,0)))</f>
        <v>0</v>
      </c>
      <c r="K932" s="169">
        <f>IF($B$931="Лікар-педіатр","x",IF($B$931="Лікар-терапевт",K934*L932,IF($B$931="Лікар загальної практики - сімейний лікар",K934*L932,0)))</f>
        <v>0</v>
      </c>
      <c r="L932" s="542"/>
      <c r="M932" s="767"/>
      <c r="N932" s="169">
        <f>IF($B$931="Лікар-педіатр",N934*S932,IF($B$931="Лікар-терапевт","х",IF($B$931="Лікар загальної практики - сімейний лікар",N934*S932,0)))</f>
        <v>0</v>
      </c>
      <c r="O932" s="169">
        <f>IF($B$931="Лікар-педіатр",O934*S932,IF($B$931="Лікар-терапевт","х",IF($B$931="Лікар загальної практики - сімейний лікар",O934*S932,0)))</f>
        <v>0</v>
      </c>
      <c r="P932" s="169">
        <f>IF($B$931="Лікар-педіатр","x",IF($B$931="Лікар-терапевт",P934*S932,IF($B$931="Лікар загальної практики - сімейний лікар",P934*S932,0)))</f>
        <v>0</v>
      </c>
      <c r="Q932" s="169">
        <f>IF($B$931="Лікар-педіатр","x",IF($B$931="Лікар-терапевт",Q934*S932,IF($B$931="Лікар загальної практики - сімейний лікар",Q934*S932,0)))</f>
        <v>0</v>
      </c>
      <c r="R932" s="169">
        <f>IF($B$931="Лікар-педіатр","x",IF($B$931="Лікар-терапевт",R934*S932,IF($B$931="Лікар загальної практики - сімейний лікар",R934*S932,0)))</f>
        <v>0</v>
      </c>
      <c r="S932" s="542"/>
      <c r="T932" s="767"/>
      <c r="U932" s="169">
        <f>IF($B$931="Лікар-педіатр",U934*Z932,IF($B$931="Лікар-терапевт","х",IF($B$931="Лікар загальної практики - сімейний лікар",U934*Z932,0)))</f>
        <v>0</v>
      </c>
      <c r="V932" s="169">
        <f>IF($B$931="Лікар-педіатр",V934*Z932,IF($B$931="Лікар-терапевт","х",IF($B$931="Лікар загальної практики - сімейний лікар",V934*Z932,0)))</f>
        <v>0</v>
      </c>
      <c r="W932" s="169">
        <f>IF($B$931="Лікар-педіатр","x",IF($B$931="Лікар-терапевт",W934*Z932,IF($B$931="Лікар загальної практики - сімейний лікар",W934*Z932,0)))</f>
        <v>0</v>
      </c>
      <c r="X932" s="169">
        <f>IF($B$931="Лікар-педіатр","x",IF($B$931="Лікар-терапевт",X934*Z932,IF($B$931="Лікар загальної практики - сімейний лікар",X934*Z932,0)))</f>
        <v>0</v>
      </c>
      <c r="Y932" s="169">
        <f>IF($B$931="Лікар-педіатр","x",IF($B$931="Лікар-терапевт",Y934*Z932,IF($B$931="Лікар загальної практики - сімейний лікар",Y934*Z932,0)))</f>
        <v>0</v>
      </c>
      <c r="Z932" s="542"/>
      <c r="AA932" s="767"/>
      <c r="AB932" s="169">
        <f>IF($B$931="Лікар-педіатр",AB934*AG932,IF($B$931="Лікар-терапевт","х",IF($B$931="Лікар загальної практики - сімейний лікар",AB934*AG932,0)))</f>
        <v>0</v>
      </c>
      <c r="AC932" s="169">
        <f>IF($B$931="Лікар-педіатр",AC934*AG932,IF($B$931="Лікар-терапевт","х",IF($B$931="Лікар загальної практики - сімейний лікар",AC934*AG932,0)))</f>
        <v>0</v>
      </c>
      <c r="AD932" s="169">
        <f>IF($B$931="Лікар-педіатр","x",IF($B$931="Лікар-терапевт",AD934*AG932,IF($B$931="Лікар загальної практики - сімейний лікар",AD934*AG932,0)))</f>
        <v>0</v>
      </c>
      <c r="AE932" s="169">
        <f>IF($B$931="Лікар-педіатр","x",IF($B$931="Лікар-терапевт",AE934*AG932,IF($B$931="Лікар загальної практики - сімейний лікар",AE934*AG932,0)))</f>
        <v>0</v>
      </c>
      <c r="AF932" s="169">
        <f>IF($B$931="Лікар-педіатр","x",IF($B$931="Лікар-терапевт",AF934*AG932,IF($B$931="Лікар загальної практики - сімейний лікар",AF934*AG932,0)))</f>
        <v>0</v>
      </c>
      <c r="AG932" s="542"/>
      <c r="AH932" s="767"/>
      <c r="AI932" s="171"/>
      <c r="AJ932" s="771"/>
      <c r="AK932" s="774"/>
      <c r="AL932" s="774"/>
      <c r="AM932" s="761"/>
      <c r="AN932" s="779"/>
      <c r="AO932" s="779"/>
      <c r="AP932" s="779"/>
      <c r="AQ932" s="779"/>
      <c r="AR932" s="782"/>
    </row>
    <row r="933" spans="1:44" s="92" customFormat="1" ht="31.15" hidden="1" customHeight="1" x14ac:dyDescent="0.25">
      <c r="A933" s="213"/>
      <c r="B933" s="763"/>
      <c r="C933" s="764"/>
      <c r="D933" s="765"/>
      <c r="E933" s="765"/>
      <c r="F933" s="214" t="s">
        <v>424</v>
      </c>
      <c r="G933" s="172">
        <f>IF(B931="Лікар загальної практики - сімейний лікар"," ",IF(B931="Лікар-педіатр"," ",IF(B931="Лікар-терапевт","х",0)))</f>
        <v>0</v>
      </c>
      <c r="H933" s="172">
        <f>IF(B931="Лікар загальної практики - сімейний лікар"," ",IF(B931="Лікар-педіатр"," ",IF(B931="Лікар-терапевт","х",0)))</f>
        <v>0</v>
      </c>
      <c r="I933" s="172">
        <f>IF(B931="Лікар загальної практики - сімейний лікар"," ",IF(B931="Лікар-педіатр","х",IF(B931="Лікар-терапевт"," ",0)))</f>
        <v>0</v>
      </c>
      <c r="J933" s="172">
        <f>IF(B931="Лікар загальної практики - сімейний лікар"," ",IF(B931="Лікар-педіатр","х",IF(B931="Лікар-терапевт"," ",0)))</f>
        <v>0</v>
      </c>
      <c r="K933" s="172">
        <f>IF(B931="Лікар загальної практики - сімейний лікар"," ",IF(B931="Лікар-педіатр","х",IF(B931="Лікар-терапевт"," ",0)))</f>
        <v>0</v>
      </c>
      <c r="L933" s="173">
        <f>SUM(G933:K933)</f>
        <v>0</v>
      </c>
      <c r="M933" s="767"/>
      <c r="N933" s="172">
        <f>IF(B931="Лікар загальної практики - сімейний лікар"," ",IF(B931="Лікар-педіатр"," ",IF(B931="Лікар-терапевт","х",0)))</f>
        <v>0</v>
      </c>
      <c r="O933" s="172">
        <f>IF(B931="Лікар загальної практики - сімейний лікар"," ",IF(B931="Лікар-педіатр"," ",IF(B931="Лікар-терапевт","х",0)))</f>
        <v>0</v>
      </c>
      <c r="P933" s="172">
        <f>IF(B931="Лікар загальної практики - сімейний лікар"," ",IF(B931="Лікар-педіатр","х",IF(B931="Лікар-терапевт"," ",0)))</f>
        <v>0</v>
      </c>
      <c r="Q933" s="172">
        <f>IF(B931="Лікар загальної практики - сімейний лікар"," ",IF(B931="Лікар-педіатр","х",IF(B931="Лікар-терапевт"," ",0)))</f>
        <v>0</v>
      </c>
      <c r="R933" s="172">
        <f>IF(B931="Лікар загальної практики - сімейний лікар"," ",IF(B931="Лікар-педіатр","х",IF(B931="Лікар-терапевт"," ",0)))</f>
        <v>0</v>
      </c>
      <c r="S933" s="173">
        <f>SUM(N933:R933)</f>
        <v>0</v>
      </c>
      <c r="T933" s="767"/>
      <c r="U933" s="172">
        <f>IF(B931="Лікар загальної практики - сімейний лікар"," ",IF(B931="Лікар-педіатр"," ",IF(B931="Лікар-терапевт","х",0)))</f>
        <v>0</v>
      </c>
      <c r="V933" s="172">
        <f>IF(B931="Лікар загальної практики - сімейний лікар"," ",IF(B931="Лікар-педіатр"," ",IF(B931="Лікар-терапевт","х",0)))</f>
        <v>0</v>
      </c>
      <c r="W933" s="172">
        <f>IF(B931="Лікар загальної практики - сімейний лікар"," ",IF(B931="Лікар-педіатр","х",IF(B931="Лікар-терапевт"," ",0)))</f>
        <v>0</v>
      </c>
      <c r="X933" s="172">
        <f>IF(B931="Лікар загальної практики - сімейний лікар"," ",IF(B931="Лікар-педіатр","х",IF(B931="Лікар-терапевт"," ",0)))</f>
        <v>0</v>
      </c>
      <c r="Y933" s="172">
        <f>IF(B931="Лікар загальної практики - сімейний лікар"," ",IF(B931="Лікар-педіатр","х",IF(B931="Лікар-терапевт"," ",0)))</f>
        <v>0</v>
      </c>
      <c r="Z933" s="173">
        <f>SUM(U933:Y933)</f>
        <v>0</v>
      </c>
      <c r="AA933" s="767"/>
      <c r="AB933" s="172">
        <f>IF(B931="Лікар загальної практики - сімейний лікар"," ",IF(B931="Лікар-педіатр"," ",IF(B931="Лікар-терапевт","х",0)))</f>
        <v>0</v>
      </c>
      <c r="AC933" s="172">
        <f>IF(B931="Лікар загальної практики - сімейний лікар"," ",IF(B931="Лікар-педіатр"," ",IF(B931="Лікар-терапевт","х",0)))</f>
        <v>0</v>
      </c>
      <c r="AD933" s="172">
        <f>IF(B931="Лікар загальної практики - сімейний лікар"," ",IF(B931="Лікар-педіатр","х",IF(B931="Лікар-терапевт"," ",0)))</f>
        <v>0</v>
      </c>
      <c r="AE933" s="172">
        <f>IF(B931="Лікар загальної практики - сімейний лікар"," ",IF(B931="Лікар-педіатр","х",IF(B931="Лікар-терапевт"," ",0)))</f>
        <v>0</v>
      </c>
      <c r="AF933" s="172">
        <f>IF(B931="Лікар загальної практики - сімейний лікар"," ",IF(B931="Лікар-педіатр","х",IF(B931="Лікар-терапевт"," ",0)))</f>
        <v>0</v>
      </c>
      <c r="AG933" s="173">
        <f>SUM(AB933:AF933)</f>
        <v>0</v>
      </c>
      <c r="AH933" s="767"/>
      <c r="AI933" s="215"/>
      <c r="AJ933" s="771"/>
      <c r="AK933" s="774"/>
      <c r="AL933" s="774"/>
      <c r="AM933" s="761"/>
      <c r="AN933" s="779"/>
      <c r="AO933" s="779"/>
      <c r="AP933" s="779"/>
      <c r="AQ933" s="779"/>
      <c r="AR933" s="782"/>
    </row>
    <row r="934" spans="1:44" s="52" customFormat="1" ht="31.9" hidden="1" customHeight="1" thickBot="1" x14ac:dyDescent="0.3">
      <c r="A934" s="170"/>
      <c r="B934" s="763"/>
      <c r="C934" s="764"/>
      <c r="D934" s="765"/>
      <c r="E934" s="765"/>
      <c r="F934" s="209" t="s">
        <v>161</v>
      </c>
      <c r="G934" s="176">
        <f>IF($B$931="Лікар-педіатр",G933/L933,IF($B$931="Лікар-терапевт","х",IF($B$931="Лікар загальної практики - сімейний лікар",G933/L933,0)))</f>
        <v>0</v>
      </c>
      <c r="H934" s="176">
        <f>IF($B$931="Лікар-педіатр",H933/L933,IF($B$931="Лікар-терапевт","х",IF($B$931="Лікар загальної практики - сімейний лікар",H933/L933,0)))</f>
        <v>0</v>
      </c>
      <c r="I934" s="176">
        <f>IF($B$931="Лікар-педіатр","x",IF($B$931="Лікар-терапевт",I933/L933,IF($B$931="Лікар загальної практики - сімейний лікар",I933/L933,0)))</f>
        <v>0</v>
      </c>
      <c r="J934" s="176">
        <f>IF($B$931="Лікар-педіатр","x",IF($B$931="Лікар-терапевт",J933/L933,IF($B$931="Лікар загальної практики - сімейний лікар",J933/L933,0)))</f>
        <v>0</v>
      </c>
      <c r="K934" s="176">
        <f>IF($B$931="Лікар-педіатр","x",IF($B$931="Лікар-терапевт",K933/L933,IF($B$931="Лікар загальної практики - сімейний лікар",K933/L933,0)))</f>
        <v>0</v>
      </c>
      <c r="L934" s="176">
        <f>SUM(G934:K934)</f>
        <v>0</v>
      </c>
      <c r="M934" s="767"/>
      <c r="N934" s="176">
        <f>IF($B$931="Лікар-педіатр",N933/S933,IF($B$931="Лікар-терапевт","х",IF($B$931="Лікар загальної практики - сімейний лікар",N933/S933,0)))</f>
        <v>0</v>
      </c>
      <c r="O934" s="176">
        <f>IF($B$931="Лікар-педіатр",O933/S933,IF($B$931="Лікар-терапевт","х",IF($B$931="Лікар загальної практики - сімейний лікар",O933/S933,0)))</f>
        <v>0</v>
      </c>
      <c r="P934" s="176">
        <f>IF($B$931="Лікар-педіатр","x",IF($B$931="Лікар-терапевт",P933/S933,IF($B$931="Лікар загальної практики - сімейний лікар",P933/S933,0)))</f>
        <v>0</v>
      </c>
      <c r="Q934" s="176">
        <f>IF($B$931="Лікар-педіатр","x",IF($B$931="Лікар-терапевт",Q933/S933,IF($B$931="Лікар загальної практики - сімейний лікар",Q933/S933,0)))</f>
        <v>0</v>
      </c>
      <c r="R934" s="176">
        <f>IF($B$931="Лікар-педіатр","x",IF($B$931="Лікар-терапевт",R933/S933,IF($B$931="Лікар загальної практики - сімейний лікар",R933/S933,0)))</f>
        <v>0</v>
      </c>
      <c r="S934" s="176">
        <f>SUM(N934:R934)</f>
        <v>0</v>
      </c>
      <c r="T934" s="767"/>
      <c r="U934" s="176">
        <f>IF($B$931="Лікар-педіатр",U933/Z933,IF($B$931="Лікар-терапевт","х",IF($B$931="Лікар загальної практики - сімейний лікар",U933/Z933,0)))</f>
        <v>0</v>
      </c>
      <c r="V934" s="176">
        <f>IF($B$931="Лікар-педіатр",V933/Z933,IF($B$931="Лікар-терапевт","х",IF($B$931="Лікар загальної практики - сімейний лікар",V933/Z933,0)))</f>
        <v>0</v>
      </c>
      <c r="W934" s="176">
        <f>IF($B$931="Лікар-педіатр","x",IF($B$931="Лікар-терапевт",W933/Z933,IF($B$931="Лікар загальної практики - сімейний лікар",W933/Z933,0)))</f>
        <v>0</v>
      </c>
      <c r="X934" s="176">
        <f>IF($B$931="Лікар-педіатр","x",IF($B$931="Лікар-терапевт",X933/Z933,IF($B$931="Лікар загальної практики - сімейний лікар",X933/Z933,0)))</f>
        <v>0</v>
      </c>
      <c r="Y934" s="176">
        <f>IF($B$931="Лікар-педіатр","x",IF($B$931="Лікар-терапевт",Y933/Z933,IF($B$931="Лікар загальної практики - сімейний лікар",Y933/Z933,0)))</f>
        <v>0</v>
      </c>
      <c r="Z934" s="176">
        <f>SUM(U934:Y934)</f>
        <v>0</v>
      </c>
      <c r="AA934" s="767"/>
      <c r="AB934" s="176">
        <f>IF($B$931="Лікар-педіатр",AB933/AG933,IF($B$931="Лікар-терапевт","х",IF($B$931="Лікар загальної практики - сімейний лікар",AB933/AG933,0)))</f>
        <v>0</v>
      </c>
      <c r="AC934" s="176">
        <f>IF($B$931="Лікар-педіатр",AC933/AG933,IF($B$931="Лікар-терапевт","х",IF($B$931="Лікар загальної практики - сімейний лікар",AC933/AG933,0)))</f>
        <v>0</v>
      </c>
      <c r="AD934" s="176">
        <f>IF($B$931="Лікар-педіатр","x",IF($B$931="Лікар-терапевт",AD933/AG933,IF($B$931="Лікар загальної практики - сімейний лікар",AD933/AG933,0)))</f>
        <v>0</v>
      </c>
      <c r="AE934" s="176">
        <f>IF($B$931="Лікар-педіатр","x",IF($B$931="Лікар-терапевт",AE933/AG933,IF($B$931="Лікар загальної практики - сімейний лікар",AE933/AG933,0)))</f>
        <v>0</v>
      </c>
      <c r="AF934" s="176">
        <f>IF($B$931="Лікар-педіатр","x",IF($B$931="Лікар-терапевт",AF933/AG933,IF($B$931="Лікар загальної практики - сімейний лікар",AF933/AG933,0)))</f>
        <v>0</v>
      </c>
      <c r="AG934" s="176">
        <f>SUM(AB934:AF934)</f>
        <v>0</v>
      </c>
      <c r="AH934" s="767"/>
      <c r="AI934" s="174"/>
      <c r="AJ934" s="771"/>
      <c r="AK934" s="774"/>
      <c r="AL934" s="774"/>
      <c r="AM934" s="761"/>
      <c r="AN934" s="779"/>
      <c r="AO934" s="779"/>
      <c r="AP934" s="779"/>
      <c r="AQ934" s="779"/>
      <c r="AR934" s="782"/>
    </row>
    <row r="935" spans="1:44" s="52" customFormat="1" ht="45" hidden="1" customHeight="1" thickBot="1" x14ac:dyDescent="0.3">
      <c r="A935" s="170"/>
      <c r="B935" s="763"/>
      <c r="C935" s="764"/>
      <c r="D935" s="765"/>
      <c r="E935" s="766"/>
      <c r="F935" s="177" t="s">
        <v>425</v>
      </c>
      <c r="G935" s="178">
        <f>IF($B$931="Лікар загальної практики - сімейний лікар",AVERAGE(G931:G933),IF($B$931="Лікар-педіатр",AVERAGE(G931:G933),IF($B$931="Лікар-терапевт","х",0)))</f>
        <v>0</v>
      </c>
      <c r="H935" s="178">
        <f>IF($B$931="Лікар загальної практики - сімейний лікар",AVERAGE(H931:H933),IF($B$931="Лікар-педіатр",AVERAGE(H931:H933),IF($B$931="Лікар-терапевт","х",0)))</f>
        <v>0</v>
      </c>
      <c r="I935" s="178">
        <f>IF($B$931="Лікар загальної практики - сімейний лікар",AVERAGE(I931:I933),IF($B$931="Лікар-педіатр","x",IF($B$931="Лікар-терапевт",AVERAGE(I931:I933),0)))</f>
        <v>0</v>
      </c>
      <c r="J935" s="178">
        <f>IF($B$931="Лікар загальної практики - сімейний лікар",AVERAGE(J931:J933),IF($B$931="Лікар-педіатр","x",IF($B$931="Лікар-терапевт",AVERAGE(J931:J933),0)))</f>
        <v>0</v>
      </c>
      <c r="K935" s="178">
        <f>IF($B$931="Лікар загальної практики - сімейний лікар",AVERAGE(K931:K933),IF($B$931="Лікар-педіатр","x",IF($B$931="Лікар-терапевт",AVERAGE(K931:K933),0)))</f>
        <v>0</v>
      </c>
      <c r="L935" s="179">
        <f>SUM(G935:K935)</f>
        <v>0</v>
      </c>
      <c r="M935" s="768"/>
      <c r="N935" s="178">
        <f>IF($B$931="Лікар загальної практики - сімейний лікар",AVERAGE(N931:N933),IF($B$931="Лікар-педіатр",AVERAGE(N931:N933),IF($B$931="Лікар-терапевт","х",0)))</f>
        <v>0</v>
      </c>
      <c r="O935" s="178">
        <f>IF($B$931="Лікар загальної практики - сімейний лікар",AVERAGE(O931:O933),IF($B$931="Лікар-педіатр",AVERAGE(O931:O933),IF($B$931="Лікар-терапевт","х",0)))</f>
        <v>0</v>
      </c>
      <c r="P935" s="178">
        <f>IF($B$931="Лікар загальної практики - сімейний лікар",AVERAGE(P931:P933),IF($B$931="Лікар-педіатр","x",IF($B$931="Лікар-терапевт",AVERAGE(P931:P933),0)))</f>
        <v>0</v>
      </c>
      <c r="Q935" s="178">
        <f>IF($B$931="Лікар загальної практики - сімейний лікар",AVERAGE(Q931:Q933),IF($B$931="Лікар-педіатр","x",IF($B$931="Лікар-терапевт",AVERAGE(Q931:Q933),0)))</f>
        <v>0</v>
      </c>
      <c r="R935" s="178">
        <f>IF($B$931="Лікар загальної практики - сімейний лікар",AVERAGE(R931:R933),IF($B$931="Лікар-педіатр","x",IF($B$931="Лікар-терапевт",AVERAGE(R931:R933),0)))</f>
        <v>0</v>
      </c>
      <c r="S935" s="179">
        <f>SUM(N935:R935)</f>
        <v>0</v>
      </c>
      <c r="T935" s="768"/>
      <c r="U935" s="178">
        <f>IF($B$931="Лікар загальної практики - сімейний лікар",AVERAGE(U931:U933),IF($B$931="Лікар-педіатр",AVERAGE(U931:U933),IF($B$931="Лікар-терапевт","х",0)))</f>
        <v>0</v>
      </c>
      <c r="V935" s="178">
        <f>IF($B$931="Лікар загальної практики - сімейний лікар",AVERAGE(V931:V933),IF($B$931="Лікар-педіатр",AVERAGE(V931:V933),IF($B$931="Лікар-терапевт","х",0)))</f>
        <v>0</v>
      </c>
      <c r="W935" s="178">
        <f>IF($B$931="Лікар загальної практики - сімейний лікар",AVERAGE(W931:W933),IF($B$931="Лікар-педіатр","x",IF($B$931="Лікар-терапевт",AVERAGE(W931:W933),0)))</f>
        <v>0</v>
      </c>
      <c r="X935" s="178">
        <f>IF($B$931="Лікар загальної практики - сімейний лікар",AVERAGE(X931:X933),IF($B$931="Лікар-педіатр","x",IF($B$931="Лікар-терапевт",AVERAGE(X931:X933),0)))</f>
        <v>0</v>
      </c>
      <c r="Y935" s="178">
        <f>IF($B$931="Лікар загальної практики - сімейний лікар",AVERAGE(Y931:Y933),IF($B$931="Лікар-педіатр","x",IF($B$931="Лікар-терапевт",AVERAGE(Y931:Y933),0)))</f>
        <v>0</v>
      </c>
      <c r="Z935" s="179">
        <f>SUM(U935:Y935)</f>
        <v>0</v>
      </c>
      <c r="AA935" s="768"/>
      <c r="AB935" s="178">
        <f>IF($B$931="Лікар загальної практики - сімейний лікар",AVERAGE(AB931:AB933),IF($B$931="Лікар-педіатр",AVERAGE(AB931:AB933),IF($B$931="Лікар-терапевт","х",0)))</f>
        <v>0</v>
      </c>
      <c r="AC935" s="178">
        <f>IF($B$931="Лікар загальної практики - сімейний лікар",AVERAGE(AC931:AC933),IF($B$931="Лікар-педіатр",AVERAGE(AC931:AC933),IF($B$931="Лікар-терапевт","х",0)))</f>
        <v>0</v>
      </c>
      <c r="AD935" s="178">
        <f>IF($B$931="Лікар загальної практики - сімейний лікар",AVERAGE(AD931:AD933),IF($B$931="Лікар-педіатр","x",IF($B$931="Лікар-терапевт",AVERAGE(AD931:AD933),0)))</f>
        <v>0</v>
      </c>
      <c r="AE935" s="178">
        <f>IF($B$931="Лікар загальної практики - сімейний лікар",AVERAGE(AE931:AE933),IF($B$931="Лікар-педіатр","x",IF($B$931="Лікар-терапевт",AVERAGE(AE931:AE933),0)))</f>
        <v>0</v>
      </c>
      <c r="AF935" s="178">
        <f>IF($B$931="Лікар загальної практики - сімейний лікар",AVERAGE(AF931:AF933),IF($B$931="Лікар-педіатр","x",IF($B$931="Лікар-терапевт",AVERAGE(AF931:AF933),0)))</f>
        <v>0</v>
      </c>
      <c r="AG935" s="179">
        <f>SUM(AB935:AF935)</f>
        <v>0</v>
      </c>
      <c r="AH935" s="769"/>
      <c r="AI935" s="174"/>
      <c r="AJ935" s="771"/>
      <c r="AK935" s="774"/>
      <c r="AL935" s="774"/>
      <c r="AM935" s="762"/>
      <c r="AN935" s="780"/>
      <c r="AO935" s="780"/>
      <c r="AP935" s="780"/>
      <c r="AQ935" s="780"/>
      <c r="AR935" s="783"/>
    </row>
    <row r="936" spans="1:44" s="52" customFormat="1" ht="40.5" hidden="1" x14ac:dyDescent="0.25">
      <c r="A936" s="170"/>
      <c r="B936" s="763"/>
      <c r="C936" s="764"/>
      <c r="D936" s="765"/>
      <c r="E936" s="765"/>
      <c r="F936" s="210" t="str">
        <f>IF(B931="Лікар-педіатр",Законод!$C$17,IF(B931="Лікар загальної практики - сімейний лікар",Законод!$C$21,IF(B931="Лікар-терапевт",Законод!$C$25,"х")))</f>
        <v>х</v>
      </c>
      <c r="G936" s="181">
        <f>IF($B$931="Лікар загальної практики - сімейний лікар",IF(L935&lt;=Законод!$C$22,G935,Законод!$C$22*'01_Доходи'!G934),IF($B$931="Лікар-педіатр",IF(L935&lt;=Законод!$C$18,G935,Законод!$C$18*'01_Доходи'!G934),IF($B$931="Лікар-терапевт","x",0)))</f>
        <v>0</v>
      </c>
      <c r="H936" s="181">
        <f>IF($B$931="Лікар загальної практики - сімейний лікар",IF(L935&lt;=Законод!$C$22,H935,Законод!$C$22*'01_Доходи'!H934),IF($B$931="Лікар-педіатр",IF(L935&lt;=Законод!$C$18,H935,Законод!$C$18*'01_Доходи'!H934),IF($B$931="Лікар-терапевт","x",0)))</f>
        <v>0</v>
      </c>
      <c r="I936" s="181">
        <f>IF($B$931="Лікар загальної практики - сімейний лікар",IF(L935&lt;=Законод!$C$22,I935,Законод!$C$22*'01_Доходи'!I934),IF($B$931="Лікар-педіатр","x",IF($B$931="Лікар-терапевт",IF(L935&lt;=Законод!$C$26,I935,Законод!$C$26*'01_Доходи'!I934),0)))</f>
        <v>0</v>
      </c>
      <c r="J936" s="181">
        <f>IF($B$931="Лікар загальної практики - сімейний лікар",IF(L935&lt;=Законод!$C$22,J935,Законод!$C$22*'01_Доходи'!J934),IF($B$931="Лікар-педіатр","x",IF($B$931="Лікар-терапевт",IF(L935&lt;=Законод!$C$26,J935,Законод!$C$26*'01_Доходи'!J934),0)))</f>
        <v>0</v>
      </c>
      <c r="K936" s="181">
        <f>IF($B$931="Лікар загальної практики - сімейний лікар",IF(L935&lt;=Законод!$C$22,K935,Законод!$C$22*'01_Доходи'!K934),IF($B$931="Лікар-педіатр","x",IF($B$931="Лікар-терапевт",IF(L935&lt;=Законод!$C$26,K935,Законод!$C$26*'01_Доходи'!K934),0)))</f>
        <v>0</v>
      </c>
      <c r="L936" s="182">
        <f>SUM(G936:K936)</f>
        <v>0</v>
      </c>
      <c r="M936" s="767"/>
      <c r="N936" s="181">
        <f>IF($B$931="Лікар загальної практики - сімейний лікар",IF(S935&lt;=Законод!$C$22,N935,Законод!$C$22*'01_Доходи'!N934),IF($B$931="Лікар-педіатр",IF(S935&lt;=Законод!$C$18,N935,Законод!$C$18*'01_Доходи'!N934),IF($B$931="Лікар-терапевт","x",0)))</f>
        <v>0</v>
      </c>
      <c r="O936" s="181">
        <f>IF($B$931="Лікар загальної практики - сімейний лікар",IF(S935&lt;=Законод!$C$22,O935,Законод!$C$22*'01_Доходи'!O934),IF($B$931="Лікар-педіатр",IF(S935&lt;=Законод!$C$18,O935,Законод!$C$18*'01_Доходи'!O934),IF($B$931="Лікар-терапевт","x",0)))</f>
        <v>0</v>
      </c>
      <c r="P936" s="181">
        <f>IF($B$931="Лікар загальної практики - сімейний лікар",IF(S935&lt;=Законод!$C$22,P935,Законод!$C$22*'01_Доходи'!P934),IF($B$931="Лікар-педіатр","x",IF($B$931="Лікар-терапевт",IF(S935&lt;=Законод!$C$26,P935,Законод!$C$26*'01_Доходи'!P934),0)))</f>
        <v>0</v>
      </c>
      <c r="Q936" s="181">
        <f>IF($B$931="Лікар загальної практики - сімейний лікар",IF(S935&lt;=Законод!$C$22,Q935,Законод!$C$22*'01_Доходи'!Q934),IF($B$931="Лікар-педіатр","x",IF($B$931="Лікар-терапевт",IF(S935&lt;=Законод!$C$26,Q935,Законод!$C$26*'01_Доходи'!Q934),0)))</f>
        <v>0</v>
      </c>
      <c r="R936" s="181">
        <f>IF($B$931="Лікар загальної практики - сімейний лікар",IF(S935&lt;=Законод!$C$22,R935,Законод!$C$22*'01_Доходи'!R934),IF($B$931="Лікар-педіатр","x",IF($B$931="Лікар-терапевт",IF(S935&lt;=Законод!$C$26,R935,Законод!$C$26*'01_Доходи'!R934),0)))</f>
        <v>0</v>
      </c>
      <c r="S936" s="182">
        <f>SUM(N936:R936)</f>
        <v>0</v>
      </c>
      <c r="T936" s="767"/>
      <c r="U936" s="181">
        <f>IF($B$931="Лікар загальної практики - сімейний лікар",IF(Z935&lt;=Законод!$C$22,U935,Законод!$C$22*'01_Доходи'!U934),IF($B$931="Лікар-педіатр",IF(Z935&lt;=Законод!$C$18,U935,Законод!$C$18*'01_Доходи'!U934),IF($B$931="Лікар-терапевт","x",0)))</f>
        <v>0</v>
      </c>
      <c r="V936" s="181">
        <f>IF($B$931="Лікар загальної практики - сімейний лікар",IF(Z935&lt;=Законод!$C$22,V935,Законод!$C$22*'01_Доходи'!V934),IF($B$931="Лікар-педіатр",IF(Z935&lt;=Законод!$C$18,V935,Законод!$C$18*'01_Доходи'!V934),IF($B$931="Лікар-терапевт","x",0)))</f>
        <v>0</v>
      </c>
      <c r="W936" s="181">
        <f>IF($B$931="Лікар загальної практики - сімейний лікар",IF(Z935&lt;=Законод!$C$22,W935,Законод!$C$22*'01_Доходи'!W934),IF($B$931="Лікар-педіатр","x",IF($B$931="Лікар-терапевт",IF(Z935&lt;=Законод!$C$26,W935,Законод!$C$26*'01_Доходи'!W934),0)))</f>
        <v>0</v>
      </c>
      <c r="X936" s="181">
        <f>IF($B$931="Лікар загальної практики - сімейний лікар",IF(Z935&lt;=Законод!$C$22,X935,Законод!$C$22*'01_Доходи'!X934),IF($B$931="Лікар-педіатр","x",IF($B$931="Лікар-терапевт",IF(Z935&lt;=Законод!$C$26,X935,Законод!$C$26*'01_Доходи'!X934),0)))</f>
        <v>0</v>
      </c>
      <c r="Y936" s="181">
        <f>IF($B$931="Лікар загальної практики - сімейний лікар",IF(Z935&lt;=Законод!$C$22,Y935,Законод!$C$22*'01_Доходи'!Y934),IF($B$931="Лікар-педіатр","x",IF($B$931="Лікар-терапевт",IF(Z935&lt;=Законод!$C$26,Y935,Законод!$C$26*'01_Доходи'!Y934),0)))</f>
        <v>0</v>
      </c>
      <c r="Z936" s="182">
        <f>SUM(U936:Y936)</f>
        <v>0</v>
      </c>
      <c r="AA936" s="767"/>
      <c r="AB936" s="181">
        <f>IF($B$931="Лікар загальної практики - сімейний лікар",IF(AG935&lt;=Законод!$C$22,AB935,Законод!$C$22*'01_Доходи'!AB934),IF($B$931="Лікар-педіатр",IF(AG935&lt;=Законод!$C$18,AB935,Законод!$C$18*'01_Доходи'!AB934),IF($B$931="Лікар-терапевт","x",0)))</f>
        <v>0</v>
      </c>
      <c r="AC936" s="181">
        <f>IF($B$931="Лікар загальної практики - сімейний лікар",IF(AG935&lt;=Законод!$C$22,AC935,Законод!$C$22*'01_Доходи'!AC934),IF($B$931="Лікар-педіатр",IF(AG935&lt;=Законод!$C$18,AC935,Законод!$C$18*'01_Доходи'!AC934),IF($B$931="Лікар-терапевт","x",0)))</f>
        <v>0</v>
      </c>
      <c r="AD936" s="181">
        <f>IF($B$931="Лікар загальної практики - сімейний лікар",IF(AG935&lt;=Законод!$C$22,AD935,Законод!$C$22*'01_Доходи'!AD934),IF($B$931="Лікар-педіатр","x",IF($B$931="Лікар-терапевт",IF(AG935&lt;=Законод!$C$26,AD935,Законод!$C$26*'01_Доходи'!AD934),0)))</f>
        <v>0</v>
      </c>
      <c r="AE936" s="181">
        <f>IF($B$931="Лікар загальної практики - сімейний лікар",IF(AG935&lt;=Законод!$C$22,AE935,Законод!$C$22*'01_Доходи'!AE934),IF($B$931="Лікар-педіатр","x",IF($B$931="Лікар-терапевт",IF(AG935&lt;=Законод!$C$26,AE935,Законод!$C$26*'01_Доходи'!AE934),0)))</f>
        <v>0</v>
      </c>
      <c r="AF936" s="181">
        <f>IF($B$931="Лікар загальної практики - сімейний лікар",IF(AG935&lt;=Законод!$C$22,AF935,Законод!$C$22*'01_Доходи'!AF934),IF($B$931="Лікар-педіатр","x",IF($B$931="Лікар-терапевт",IF(AG935&lt;=Законод!$C$26,AF935,Законод!$C$26*'01_Доходи'!AF934),0)))</f>
        <v>0</v>
      </c>
      <c r="AG936" s="182">
        <f>SUM(AB936:AF936)</f>
        <v>0</v>
      </c>
      <c r="AH936" s="767"/>
      <c r="AI936" s="174"/>
      <c r="AJ936" s="771"/>
      <c r="AK936" s="774"/>
      <c r="AL936" s="774"/>
      <c r="AM936" s="318" t="s">
        <v>186</v>
      </c>
      <c r="AN936" s="183">
        <f>IF(B931="Лікар загальної практики - сімейний лікар",G936*Законод!$C$11+'01_Доходи'!H936*Законод!$D$11+'01_Доходи'!I936*Законод!$E$11+'01_Доходи'!J936*Законод!$F$11+'01_Доходи'!K936*Законод!$G$11,IF(B931="Лікар-педіатр",G936*Законод!$C$11+'01_Доходи'!H936*Законод!$D$11,IF(B931="Лікар-терапевт",'01_Доходи'!I936*Законод!$E$11+'01_Доходи'!J936*Законод!$F$11+'01_Доходи'!K936*Законод!$G$11,0)))</f>
        <v>0</v>
      </c>
      <c r="AO936" s="183">
        <f>IF(B931="Лікар загальної практики - сімейний лікар",N936*Законод!$C$11+'01_Доходи'!O936*Законод!$D$11+'01_Доходи'!P936*Законод!$E$11+'01_Доходи'!Q936*Законод!$F$11+'01_Доходи'!R936*Законод!$G$11,IF(B931="Лікар-педіатр",N936*Законод!$C$11+'01_Доходи'!O936*Законод!$D$11,IF(B931="Лікар-терапевт",'01_Доходи'!P936*Законод!$E$11+'01_Доходи'!Q936*Законод!$F$11+'01_Доходи'!R936*Законод!$G$11,0)))</f>
        <v>0</v>
      </c>
      <c r="AP936" s="183">
        <f>IF(B931="Лікар загальної практики - сімейний лікар",U936*Законод!$C$11+'01_Доходи'!V936*Законод!$D$11+'01_Доходи'!W936*Законод!$E$11+'01_Доходи'!X936*Законод!$F$11+'01_Доходи'!Y936*Законод!$G$11,IF(B931="Лікар-педіатр",U936*Законод!$C$11+'01_Доходи'!V936*Законод!$D$11,IF(B931="Лікар-терапевт",'01_Доходи'!W936*Законод!$E$11+'01_Доходи'!X936*Законод!$F$11+'01_Доходи'!Y936*Законод!$G$11,0)))</f>
        <v>0</v>
      </c>
      <c r="AQ936" s="183">
        <f>IF(B931="Лікар загальної практики - сімейний лікар",AB936*Законод!$C$11+'01_Доходи'!AC936*Законод!$D$11+'01_Доходи'!AD936*Законод!$E$11+'01_Доходи'!AE936*Законод!$F$11+'01_Доходи'!AF936*Законод!$G$11,IF(B931="Лікар-педіатр",AB936*Законод!$C$11+'01_Доходи'!AC936*Законод!$D$11,IF(B931="Лікар-терапевт",'01_Доходи'!AD936*Законод!$E$11+'01_Доходи'!AE936*Законод!$F$11+'01_Доходи'!AF936*Законод!$G$11,0)))</f>
        <v>0</v>
      </c>
      <c r="AR936" s="184">
        <f>SUM(AN936:AQ936)</f>
        <v>0</v>
      </c>
    </row>
    <row r="937" spans="1:44" s="52" customFormat="1" ht="31.9" hidden="1" customHeight="1" x14ac:dyDescent="0.25">
      <c r="A937" s="170"/>
      <c r="B937" s="763"/>
      <c r="C937" s="764"/>
      <c r="D937" s="765"/>
      <c r="E937" s="765"/>
      <c r="F937" s="211" t="str">
        <f>IF(B931="Лікар-педіатр",Законод!$E$17,IF(B931="Лікар загальної практики - сімейний лікар",Законод!$E$21,IF(B931="Лікар-терапевт",Законод!$E$25,"х")))</f>
        <v>х</v>
      </c>
      <c r="G937" s="776" t="s">
        <v>158</v>
      </c>
      <c r="H937" s="776"/>
      <c r="I937" s="776"/>
      <c r="J937" s="776"/>
      <c r="K937" s="776"/>
      <c r="L937" s="169">
        <f>IF($B$931="Лікар загальної практики - сімейний лікар",IF(L935&lt;Законод!$C$22,0,(IF(AND(L935&gt;=Законод!$E$22,L935&lt;=Законод!$E$23),L935-Законод!$C$22,IF('01_Доходи'!L935&gt;=Законод!$F$22,Законод!$E$24,0)))),IF($B$931="Лікар-педіатр",IF(L935&lt;Законод!$C$18,0,(IF(AND(L935&gt;=Законод!$E$18,L935&lt;=Законод!$E$19),L935-Законод!$C$18,IF('01_Доходи'!L935&gt;=Законод!$F$18,Законод!$E$20,0)))),IF($B$931="Лікар-терапевт",IF(L935&lt;Законод!$C$26,0,(IF(AND(L935&gt;=Законод!$E$26,L935&lt;=Законод!$E$27),L935-Законод!$C$26,IF('01_Доходи'!L935&gt;=Законод!$F$26,Законод!$E$28,0)))),0)))</f>
        <v>0</v>
      </c>
      <c r="M937" s="767"/>
      <c r="N937" s="776" t="s">
        <v>158</v>
      </c>
      <c r="O937" s="776"/>
      <c r="P937" s="776"/>
      <c r="Q937" s="776"/>
      <c r="R937" s="776"/>
      <c r="S937" s="169">
        <f>IF($B$931="Лікар загальної практики - сімейний лікар",IF(S935&lt;Законод!$C$22,0,(IF(AND(S935&gt;=Законод!$E$22,S935&lt;=Законод!$E$23),S935-Законод!$C$22,IF('01_Доходи'!S935&gt;=Законод!$F$22,Законод!$E$24,0)))),IF($B$931="Лікар-педіатр",IF(S935&lt;Законод!$C$18,0,(IF(AND(S935&gt;=Законод!$E$18,S935&lt;=Законод!$E$19),S935-Законод!$C$18,IF('01_Доходи'!S935&gt;=Законод!$F$18,Законод!$E$20,0)))),IF($B$931="Лікар-терапевт",IF(S935&lt;Законод!$C$26,0,(IF(AND(S935&gt;=Законод!$E$26,S935&lt;=Законод!$E$27),S935-Законод!$C$26,IF('01_Доходи'!S935&gt;=Законод!$F$26,Законод!$E$28,0)))),0)))</f>
        <v>0</v>
      </c>
      <c r="T937" s="767"/>
      <c r="U937" s="776" t="s">
        <v>158</v>
      </c>
      <c r="V937" s="776"/>
      <c r="W937" s="776"/>
      <c r="X937" s="776"/>
      <c r="Y937" s="776"/>
      <c r="Z937" s="169">
        <f>IF($B$931="Лікар загальної практики - сімейний лікар",IF(Z935&lt;Законод!$C$22,0,(IF(AND(Z935&gt;=Законод!$E$22,Z935&lt;=Законод!$E$23),Z935-Законод!$C$22,IF('01_Доходи'!Z935&gt;=Законод!$F$22,Законод!$E$24,0)))),IF($B$931="Лікар-педіатр",IF(Z935&lt;Законод!$C$18,0,(IF(AND(Z935&gt;=Законод!$E$18,Z935&lt;=Законод!$E$19),Z935-Законод!$C$18,IF('01_Доходи'!Z935&gt;=Законод!$F$18,Законод!$E$20,0)))),IF($B$931="Лікар-терапевт",IF(Z935&lt;Законод!$C$26,0,(IF(AND(Z935&gt;=Законод!$E$26,Z935&lt;=Законод!$E$27),Z935-Законод!$C$26,IF('01_Доходи'!Z935&gt;=Законод!$F$26,Законод!$E$28,0)))),0)))</f>
        <v>0</v>
      </c>
      <c r="AA937" s="767"/>
      <c r="AB937" s="776" t="s">
        <v>158</v>
      </c>
      <c r="AC937" s="776"/>
      <c r="AD937" s="776"/>
      <c r="AE937" s="776"/>
      <c r="AF937" s="776"/>
      <c r="AG937" s="169">
        <f>IF($B$931="Лікар загальної практики - сімейний лікар",IF(AG935&lt;Законод!$C$22,0,(IF(AND(AG935&gt;=Законод!$E$22,AG935&lt;=Законод!$E$23),AG935-Законод!$C$22,IF('01_Доходи'!AG935&gt;=Законод!$F$22,Законод!$E$24,0)))),IF($B$931="Лікар-педіатр",IF(AG935&lt;Законод!$C$18,0,(IF(AND(AG935&gt;=Законод!$E$18,AG935&lt;=Законод!$E$19),AG935-Законод!$C$18,IF('01_Доходи'!AG935&gt;=Законод!$F$18,Законод!$E$20,0)))),IF($B$931="Лікар-терапевт",IF(AG935&lt;Законод!$C$26,0,(IF(AND(AG935&gt;=Законод!$E$26,AG935&lt;=Законод!$E$27),AG935-Законод!$C$26,IF('01_Доходи'!AG935&gt;=Законод!$F$26,Законод!$E$28,0)))),0)))</f>
        <v>0</v>
      </c>
      <c r="AH937" s="767"/>
      <c r="AI937" s="174"/>
      <c r="AJ937" s="771"/>
      <c r="AK937" s="774"/>
      <c r="AL937" s="774"/>
      <c r="AM937" s="757" t="s">
        <v>187</v>
      </c>
      <c r="AN937" s="183">
        <f>IF(B931="Лікар загальної практики - сімейний лікар",L937*Законод!$C$9/4*Законод!$E$16,IF(B931="Лікар-педіатр",L937*Законод!$C$9/4*Законод!$E$16,IF(B931="Лікар-терапевт",L937*Законод!$C$9/4*Законод!$E$16,0)))</f>
        <v>0</v>
      </c>
      <c r="AO937" s="183">
        <f>IF(B931="Лікар загальної практики - сімейний лікар",S937*Законод!$C$9/4*Законод!$E$16,IF(B931="Лікар-педіатр",S937*Законод!$C$9/4*Законод!$E$16,IF(B931="Лікар-терапевт",S937*Законод!$C$9/4*Законод!$E$16,0)))</f>
        <v>0</v>
      </c>
      <c r="AP937" s="183">
        <f>IF(B931="Лікар загальної практики - сімейний лікар",Z937*Законод!$C$9/4*Законод!$E$16,IF(B931="Лікар-педіатр",Z937*Законод!$C$9/4*Законод!$E$16,IF(B931="Лікар-терапевт",Z937*Законод!$C$9/4*Законод!$E$16,0)))</f>
        <v>0</v>
      </c>
      <c r="AQ937" s="183">
        <f>IF(B931="Лікар загальної практики - сімейний лікар",AG937*Законод!$C$9/4*Законод!$E$16,IF(B931="Лікар-педіатр",AG937*Законод!$C$9/4*Законод!$E$16,IF(B931="Лікар-терапевт",AG937*Законод!$C$9/4*Законод!$E$16,0)))</f>
        <v>0</v>
      </c>
      <c r="AR937" s="184">
        <f>SUM(AN937:AQ937)</f>
        <v>0</v>
      </c>
    </row>
    <row r="938" spans="1:44" s="52" customFormat="1" ht="31.9" hidden="1" customHeight="1" x14ac:dyDescent="0.25">
      <c r="A938" s="170"/>
      <c r="B938" s="763"/>
      <c r="C938" s="764"/>
      <c r="D938" s="765"/>
      <c r="E938" s="765"/>
      <c r="F938" s="211" t="str">
        <f>IF(B931="Лікар-педіатр",Законод!$F$17,IF(B931="Лікар загальної практики - сімейний лікар",Законод!$F$21,IF(B931="Лікар-терапевт",Законод!$F$25,"х")))</f>
        <v>х</v>
      </c>
      <c r="G938" s="776" t="s">
        <v>158</v>
      </c>
      <c r="H938" s="776"/>
      <c r="I938" s="776"/>
      <c r="J938" s="776"/>
      <c r="K938" s="776"/>
      <c r="L938" s="169">
        <f>IF($B$931="Лікар загальної практики - сімейний лікар",IF(L935&lt;Законод!$C$22,0,(IF(AND(L935&gt;=Законод!$F$22,L935&lt;=Законод!$F$23),L935-Законод!$E$23,IF('01_Доходи'!L935&gt;=Законод!$G$22,Законод!$F$24,0)))),IF($B$931="Лікар-педіатр",IF(L935&lt;Законод!$C$18,0,(IF(AND(L935&gt;=Законод!$F$18,L935&lt;=Законод!$F$19),L935-Законод!$E$19,IF('01_Доходи'!L935&gt;=Законод!$G$18,Законод!$F$20,0)))),IF($B$931="Лікар-терапевт",IF(L935&lt;Законод!$C$26,0,(IF(AND(L935&gt;=Законод!$F$26,L935&lt;=Законод!$F$27),L935-Законод!$E$27,IF('01_Доходи'!L935&gt;=Законод!$G$26,Законод!$F$28,0)))),0)))</f>
        <v>0</v>
      </c>
      <c r="M938" s="767"/>
      <c r="N938" s="776" t="s">
        <v>158</v>
      </c>
      <c r="O938" s="776"/>
      <c r="P938" s="776"/>
      <c r="Q938" s="776"/>
      <c r="R938" s="776"/>
      <c r="S938" s="169">
        <f>IF($B$931="Лікар загальної практики - сімейний лікар",IF(S935&lt;Законод!$C$22,0,(IF(AND(S935&gt;=Законод!$F$22,S935&lt;=Законод!$F$23),S935-Законод!$E$23,IF('01_Доходи'!S935&gt;=Законод!$G$22,Законод!$F$24,0)))),IF($B$931="Лікар-педіатр",IF(S935&lt;Законод!$C$18,0,(IF(AND(S935&gt;=Законод!$F$18,S935&lt;=Законод!$F$19),S935-Законод!$E$19,IF('01_Доходи'!S935&gt;=Законод!$G$18,Законод!$F$20,0)))),IF($B$931="Лікар-терапевт",IF(S935&lt;Законод!$C$26,0,(IF(AND(S935&gt;=Законод!$F$26,S935&lt;=Законод!$F$27),S935-Законод!$E$27,IF('01_Доходи'!S935&gt;=Законод!$G$26,Законод!$F$28,0)))),0)))</f>
        <v>0</v>
      </c>
      <c r="T938" s="767"/>
      <c r="U938" s="776" t="s">
        <v>158</v>
      </c>
      <c r="V938" s="776"/>
      <c r="W938" s="776"/>
      <c r="X938" s="776"/>
      <c r="Y938" s="776"/>
      <c r="Z938" s="169">
        <f>IF($B$931="Лікар загальної практики - сімейний лікар",IF(Z935&lt;Законод!$C$22,0,(IF(AND(Z935&gt;=Законод!$F$22,Z935&lt;=Законод!$F$23),Z935-Законод!$E$23,IF('01_Доходи'!Z935&gt;=Законод!$G$22,Законод!$F$24,0)))),IF($B$931="Лікар-педіатр",IF(Z935&lt;Законод!$C$18,0,(IF(AND(Z935&gt;=Законод!$F$18,Z935&lt;=Законод!$F$19),Z935-Законод!$E$19,IF('01_Доходи'!Z935&gt;=Законод!$G$18,Законод!$F$20,0)))),IF($B$931="Лікар-терапевт",IF(Z935&lt;Законод!$C$26,0,(IF(AND(Z935&gt;=Законод!$F$26,Z935&lt;=Законод!$F$27),Z935-Законод!$E$27,IF('01_Доходи'!Z935&gt;=Законод!$G$26,Законод!$F$28,0)))),0)))</f>
        <v>0</v>
      </c>
      <c r="AA938" s="767"/>
      <c r="AB938" s="776" t="s">
        <v>158</v>
      </c>
      <c r="AC938" s="776"/>
      <c r="AD938" s="776"/>
      <c r="AE938" s="776"/>
      <c r="AF938" s="776"/>
      <c r="AG938" s="169">
        <f>IF($B$931="Лікар загальної практики - сімейний лікар",IF(AG935&lt;Законод!$C$22,0,(IF(AND(AG935&gt;=Законод!$F$22,AG935&lt;=Законод!$F$23),AG935-Законод!$E$23,IF('01_Доходи'!AG935&gt;=Законод!$G$22,Законод!$F$24,0)))),IF($B$931="Лікар-педіатр",IF(AG935&lt;Законод!$C$18,0,(IF(AND(AG935&gt;=Законод!$F$18,AG935&lt;=Законод!$F$19),AG935-Законод!$E$19,IF('01_Доходи'!AG935&gt;=Законод!$G$18,Законод!$F$20,0)))),IF($B$931="Лікар-терапевт",IF(AG935&lt;Законод!$C$26,0,(IF(AND(AG935&gt;=Законод!$F$26,AG935&lt;=Законод!$F$27),AG935-Законод!$E$27,IF('01_Доходи'!AG935&gt;=Законод!$G$26,Законод!$F$28,0)))),0)))</f>
        <v>0</v>
      </c>
      <c r="AH938" s="767"/>
      <c r="AI938" s="174"/>
      <c r="AJ938" s="771"/>
      <c r="AK938" s="774"/>
      <c r="AL938" s="774"/>
      <c r="AM938" s="758"/>
      <c r="AN938" s="183">
        <f>IF(B931="Лікар загальної практики - сімейний лікар",L938*Законод!$C$9/4*Законод!$F$16,IF(B931="Лікар-педіатр",L938*Законод!$C$9/4*Законод!$F$16,IF(B931="Лікар-терапевт",L938*Законод!$C$9/4*Законод!$F$16,0)))</f>
        <v>0</v>
      </c>
      <c r="AO938" s="183">
        <f>IF(B931="Лікар загальної практики - сімейний лікар",S938*Законод!$C$9/4*Законод!$F$16,IF(B931="Лікар-педіатр",S938*Законод!$C$9/4*Законод!$F$16,IF(B931="Лікар-терапевт",S938*Законод!$C$9/4*Законод!$F$16,0)))</f>
        <v>0</v>
      </c>
      <c r="AP938" s="183">
        <f>IF(B931="Лікар загальної практики - сімейний лікар",Z938*Законод!$C$9/4*Законод!$F$16,IF(B931="Лікар-педіатр",Z938*Законод!$C$9/4*Законод!$F$16,IF(B931="Лікар-терапевт",Z938*Законод!$C$9/4*Законод!$F$16,0)))</f>
        <v>0</v>
      </c>
      <c r="AQ938" s="183">
        <f>IF(B931="Лікар загальної практики - сімейний лікар",AG938*Законод!$C$9/4*Законод!$F$16,IF(B931="Лікар-педіатр",AG938*Законод!$C$9/4*Законод!$F$16,IF(B931="Лікар-терапевт",AG938*Законод!$C$9/4*Законод!$F$16,0)))</f>
        <v>0</v>
      </c>
      <c r="AR938" s="184">
        <f>SUM(AN938:AQ938)</f>
        <v>0</v>
      </c>
    </row>
    <row r="939" spans="1:44" s="52" customFormat="1" ht="31.9" hidden="1" customHeight="1" x14ac:dyDescent="0.25">
      <c r="A939" s="170"/>
      <c r="B939" s="763"/>
      <c r="C939" s="764"/>
      <c r="D939" s="765"/>
      <c r="E939" s="765"/>
      <c r="F939" s="211" t="str">
        <f>IF(B931="Лікар-педіатр",Законод!$G$17,IF(B931="Лікар загальної практики - сімейний лікар",Законод!$G$21,IF(B931="Лікар-терапевт",Законод!$G$25,"х")))</f>
        <v>х</v>
      </c>
      <c r="G939" s="776" t="s">
        <v>158</v>
      </c>
      <c r="H939" s="776"/>
      <c r="I939" s="776"/>
      <c r="J939" s="776"/>
      <c r="K939" s="776"/>
      <c r="L939" s="169">
        <f>IF($B$931="Лікар загальної практики - сімейний лікар",IF(L935&lt;Законод!$C$22,0,(IF(AND(L935&gt;=Законод!$G$22,L935&lt;=Законод!$G$23),L935-Законод!$F$23,IF('01_Доходи'!L935&gt;=Законод!$H$22,Законод!$G$24,0)))),IF($B$931="Лікар-педіатр",IF(L935&lt;Законод!$C$18,0,(IF(AND(L935&gt;=Законод!$G$18,L935&lt;=Законод!$G$19),L935-Законод!$F$19,IF('01_Доходи'!L935&gt;=Законод!$H$18,Законод!$G$20,0)))),IF($B$931="Лікар-терапевт",IF(L935&lt;Законод!$C$26,0,(IF(AND(L935&gt;=Законод!$G$26,L935&lt;=Законод!$G$27),L935-Законод!$F$27,IF('01_Доходи'!L935&gt;=Законод!$H$26,Законод!$G$28,0)))),0)))</f>
        <v>0</v>
      </c>
      <c r="M939" s="767"/>
      <c r="N939" s="776" t="s">
        <v>158</v>
      </c>
      <c r="O939" s="776"/>
      <c r="P939" s="776"/>
      <c r="Q939" s="776"/>
      <c r="R939" s="776"/>
      <c r="S939" s="169">
        <f>IF($B$931="Лікар загальної практики - сімейний лікар",IF(S935&lt;Законод!$C$22,0,(IF(AND(S935&gt;=Законод!$G$22,S935&lt;=Законод!$G$23),S935-Законод!$F$23,IF('01_Доходи'!S935&gt;=Законод!$H$22,Законод!$G$24,0)))),IF($B$931="Лікар-педіатр",IF(S935&lt;Законод!$C$18,0,(IF(AND(S935&gt;=Законод!$G$18,S935&lt;=Законод!$G$19),S935-Законод!$F$19,IF('01_Доходи'!S935&gt;=Законод!$H$18,Законод!$G$20,0)))),IF($B$931="Лікар-терапевт",IF(S935&lt;Законод!$C$26,0,(IF(AND(S935&gt;=Законод!$G$26,S935&lt;=Законод!$G$27),S935-Законод!$F$27,IF('01_Доходи'!S935&gt;=Законод!$H$26,Законод!$G$28,0)))),0)))</f>
        <v>0</v>
      </c>
      <c r="T939" s="767"/>
      <c r="U939" s="776" t="s">
        <v>158</v>
      </c>
      <c r="V939" s="776"/>
      <c r="W939" s="776"/>
      <c r="X939" s="776"/>
      <c r="Y939" s="776"/>
      <c r="Z939" s="169">
        <f>IF($B$931="Лікар загальної практики - сімейний лікар",IF(Z935&lt;Законод!$C$22,0,(IF(AND(Z935&gt;=Законод!$G$22,Z935&lt;=Законод!$G$23),Z935-Законод!$F$23,IF('01_Доходи'!Z935&gt;=Законод!$H$22,Законод!$G$24,0)))),IF($B$931="Лікар-педіатр",IF(Z935&lt;Законод!$C$18,0,(IF(AND(Z935&gt;=Законод!$G$18,Z935&lt;=Законод!$G$19),Z935-Законод!$F$19,IF('01_Доходи'!Z935&gt;=Законод!$H$18,Законод!$G$20,0)))),IF($B$931="Лікар-терапевт",IF(Z935&lt;Законод!$C$26,0,(IF(AND(Z935&gt;=Законод!$G$26,Z935&lt;=Законод!$G$27),Z935-Законод!$F$27,IF('01_Доходи'!Z935&gt;=Законод!$H$26,Законод!$G$28,0)))),0)))</f>
        <v>0</v>
      </c>
      <c r="AA939" s="767"/>
      <c r="AB939" s="776" t="s">
        <v>158</v>
      </c>
      <c r="AC939" s="776"/>
      <c r="AD939" s="776"/>
      <c r="AE939" s="776"/>
      <c r="AF939" s="776"/>
      <c r="AG939" s="169">
        <f>IF($B$931="Лікар загальної практики - сімейний лікар",IF(AG935&lt;Законод!$C$22,0,(IF(AND(AG935&gt;=Законод!$G$22,AG935&lt;=Законод!$G$23),AG935-Законод!$F$23,IF('01_Доходи'!AG935&gt;=Законод!$H$22,Законод!$G$24,0)))),IF($B$931="Лікар-педіатр",IF(AG935&lt;Законод!$C$18,0,(IF(AND(AG935&gt;=Законод!$G$18,AG935&lt;=Законод!$G$19),AG935-Законод!$F$19,IF('01_Доходи'!AG935&gt;=Законод!$H$18,Законод!$G$20,0)))),IF($B$931="Лікар-терапевт",IF(AG935&lt;Законод!$C$26,0,(IF(AND(AG935&gt;=Законод!$G$26,AG935&lt;=Законод!$G$27),AG935-Законод!$F$27,IF('01_Доходи'!AG935&gt;=Законод!$H$26,Законод!$G$28,0)))),0)))</f>
        <v>0</v>
      </c>
      <c r="AH939" s="767"/>
      <c r="AI939" s="174"/>
      <c r="AJ939" s="771"/>
      <c r="AK939" s="774"/>
      <c r="AL939" s="774"/>
      <c r="AM939" s="758"/>
      <c r="AN939" s="183">
        <f>IF(B931="Лікар загальної практики - сімейний лікар",L939*Законод!$C$9/4*Законод!$G$16,IF(B931="Лікар-педіатр",L939*Законод!$C$9/4*Законод!$G$16,IF(B931="Лікар-терапевт",L939*Законод!$C$9/4*Законод!$G$16,0)))</f>
        <v>0</v>
      </c>
      <c r="AO939" s="183">
        <f>IF(B931="Лікар загальної практики - сімейний лікар",S939*Законод!$C$9/4*Законод!$G$16,IF(B931="Лікар-педіатр",S939*Законод!$C$9/4*Законод!$G$16,IF(B931="Лікар-терапевт",S939*Законод!$C$9/4*Законод!$G$16,0)))</f>
        <v>0</v>
      </c>
      <c r="AP939" s="183">
        <f>IF(B931="Лікар загальної практики - сімейний лікар",Z939*Законод!$C$9/4*Законод!$G$16,IF(B931="Лікар-педіатр",Z939*Законод!$C$9/4*Законод!$G$16,IF(B931="Лікар-терапевт",Z939*Законод!$C$9/4*Законод!$G$16,0)))</f>
        <v>0</v>
      </c>
      <c r="AQ939" s="183">
        <f>IF(B931="Лікар загальної практики - сімейний лікар",AG939*Законод!$C$9/4*Законод!$G$16,IF(B931="Лікар-педіатр",AG939*Законод!$C$9/4*Законод!$G$16,IF(B931="Лікар-терапевт",AG939*Законод!$C$9/4*Законод!$G$16,0)))</f>
        <v>0</v>
      </c>
      <c r="AR939" s="184">
        <f t="shared" ref="AR939" si="166">SUM(AN939:AQ939)</f>
        <v>0</v>
      </c>
    </row>
    <row r="940" spans="1:44" s="52" customFormat="1" ht="31.9" hidden="1" customHeight="1" x14ac:dyDescent="0.25">
      <c r="A940" s="170"/>
      <c r="B940" s="763"/>
      <c r="C940" s="764"/>
      <c r="D940" s="765"/>
      <c r="E940" s="765"/>
      <c r="F940" s="211" t="str">
        <f>IF(B931="Лікар-педіатр",Законод!$H$17,IF(B931="Лікар загальної практики - сімейний лікар",Законод!$H$21,IF(B931="Лікар-терапевт",Законод!$H$25,"х")))</f>
        <v>х</v>
      </c>
      <c r="G940" s="776" t="s">
        <v>158</v>
      </c>
      <c r="H940" s="776"/>
      <c r="I940" s="776"/>
      <c r="J940" s="776"/>
      <c r="K940" s="776"/>
      <c r="L940" s="169">
        <f>IF($B$931="Лікар загальної практики - сімейний лікар",IF(L935&lt;Законод!$C$22,0,(IF(AND(L935&gt;=Законод!$H$22,L935&lt;=Законод!$H$23),L935-Законод!$G$23,IF('01_Доходи'!L935&gt;=Законод!$I$22,Законод!$H$24,0)))),IF($B$931="Лікар-педіатр",IF(L935&lt;Законод!$C$18,0,(IF(AND(L935&gt;=Законод!$H$18,L935&lt;=Законод!$H$19),L935-Законод!$G$19,IF('01_Доходи'!L935&gt;=Законод!$I$18,Законод!$H$20,0)))),IF($B$931="Лікар-терапевт",IF(L935&lt;Законод!$C$26,0,(IF(AND(L935&gt;=Законод!$H$26,L935&lt;=Законод!$H$27),L935-Законод!$G$27,IF(L935&gt;=Законод!$I$26,Законод!$H$28,0)))),0)))</f>
        <v>0</v>
      </c>
      <c r="M940" s="767"/>
      <c r="N940" s="776" t="s">
        <v>158</v>
      </c>
      <c r="O940" s="776"/>
      <c r="P940" s="776"/>
      <c r="Q940" s="776"/>
      <c r="R940" s="776"/>
      <c r="S940" s="169">
        <f>IF($B$931="Лікар загальної практики - сімейний лікар",IF(S935&lt;Законод!$C$22,0,(IF(AND(S935&gt;=Законод!$H$22,S935&lt;=Законод!$H$23),S935-Законод!$G$23,IF('01_Доходи'!S935&gt;=Законод!$I$22,Законод!$H$24,0)))),IF($B$931="Лікар-педіатр",IF(S935&lt;Законод!$C$18,0,(IF(AND(S935&gt;=Законод!$H$18,S935&lt;=Законод!$H$19),S935-Законод!$G$19,IF('01_Доходи'!S935&gt;=Законод!$I$18,Законод!$H$20,0)))),IF($B$931="Лікар-терапевт",IF(S935&lt;Законод!$C$26,0,(IF(AND(S935&gt;=Законод!$H$26,S935&lt;=Законод!$H$27),S935-Законод!$G$27,IF(S935&gt;=Законод!$I$26,Законод!$H$28,0)))),0)))</f>
        <v>0</v>
      </c>
      <c r="T940" s="767"/>
      <c r="U940" s="776" t="s">
        <v>158</v>
      </c>
      <c r="V940" s="776"/>
      <c r="W940" s="776"/>
      <c r="X940" s="776"/>
      <c r="Y940" s="776"/>
      <c r="Z940" s="169">
        <f>IF($B$931="Лікар загальної практики - сімейний лікар",IF(Z935&lt;Законод!$C$22,0,(IF(AND(Z935&gt;=Законод!$H$22,Z935&lt;=Законод!$H$23),Z935-Законод!$G$23,IF('01_Доходи'!Z935&gt;=Законод!$I$22,Законод!$H$24,0)))),IF($B$931="Лікар-педіатр",IF(Z935&lt;Законод!$C$18,0,(IF(AND(Z935&gt;=Законод!$H$18,Z935&lt;=Законод!$H$19),Z935-Законод!$G$19,IF('01_Доходи'!Z935&gt;=Законод!$I$18,Законод!$H$20,0)))),IF($B$931="Лікар-терапевт",IF(Z935&lt;Законод!$C$26,0,(IF(AND(Z935&gt;=Законод!$H$26,Z935&lt;=Законод!$H$27),Z935-Законод!$G$27,IF(Z935&gt;=Законод!$I$26,Законод!$H$28,0)))),0)))</f>
        <v>0</v>
      </c>
      <c r="AA940" s="767"/>
      <c r="AB940" s="776" t="s">
        <v>158</v>
      </c>
      <c r="AC940" s="776"/>
      <c r="AD940" s="776"/>
      <c r="AE940" s="776"/>
      <c r="AF940" s="776"/>
      <c r="AG940" s="169">
        <f>IF($B$931="Лікар загальної практики - сімейний лікар",IF(AG935&lt;Законод!$C$22,0,(IF(AND(AG935&gt;=Законод!$H$22,AG935&lt;=Законод!$H$23),AG935-Законод!$G$23,IF('01_Доходи'!AG935&gt;=Законод!$I$22,Законод!$H$24,0)))),IF($B$931="Лікар-педіатр",IF(AG935&lt;Законод!$C$18,0,(IF(AND(AG935&gt;=Законод!$H$18,AG935&lt;=Законод!$H$19),AG935-Законод!$G$19,IF('01_Доходи'!AG935&gt;=Законод!$I$18,Законод!$H$20,0)))),IF($B$931="Лікар-терапевт",IF(AG935&lt;Законод!$C$26,0,(IF(AND(AG935&gt;=Законод!$H$26,AG935&lt;=Законод!$H$27),AG935-Законод!$G$27,IF(AG935&gt;=Законод!$I$26,Законод!$H$28,0)))),0)))</f>
        <v>0</v>
      </c>
      <c r="AH940" s="767"/>
      <c r="AI940" s="174"/>
      <c r="AJ940" s="771"/>
      <c r="AK940" s="774"/>
      <c r="AL940" s="774"/>
      <c r="AM940" s="758"/>
      <c r="AN940" s="183">
        <f>IF(B931="Лікар загальної практики - сімейний лікар",L940*Законод!$C$9/4*Законод!$H$16,IF(B931="Лікар-педіатр",L940*Законод!$C$9/4*Законод!$H$16,IF(B931="Лікар-терапевт",L940*Законод!$C$9/4*Законод!$H$16,0)))</f>
        <v>0</v>
      </c>
      <c r="AO940" s="183">
        <f>IF(B931="Лікар загальної практики - сімейний лікар",S940*Законод!$C$9/4*Законод!$H$16,IF(B931="Лікар-педіатр",S940*Законод!$C$9/4*Законод!$H$16,IF(B931="Лікар-терапевт",S940*Законод!$C$9/4*Законод!$H$16,0)))</f>
        <v>0</v>
      </c>
      <c r="AP940" s="183">
        <f>IF(B931="Лікар загальної практики - сімейний лікар",Z940*Законод!$C$9/4*Законод!$H$16,IF(B931="Лікар-педіатр",Z940*Законод!$C$9/4*Законод!$H$16,IF(B931="Лікар-терапевт",Z940*Законод!$C$9/4*Законод!$H$16,0)))</f>
        <v>0</v>
      </c>
      <c r="AQ940" s="183">
        <f>IF(B931="Лікар загальної практики - сімейний лікар",AG940*Законод!$C$9/4*Законод!$H$16,IF(B931="Лікар-педіатр",AG940*Законод!$C$9/4*Законод!$H$16,IF(B931="Лікар-терапевт",AG940*Законод!$C$9/4*Законод!$H$16,0)))</f>
        <v>0</v>
      </c>
      <c r="AR940" s="184">
        <f>SUM(AN940:AQ940)</f>
        <v>0</v>
      </c>
    </row>
    <row r="941" spans="1:44" s="52" customFormat="1" ht="31.9" hidden="1" customHeight="1" x14ac:dyDescent="0.25">
      <c r="A941" s="170"/>
      <c r="B941" s="763"/>
      <c r="C941" s="764"/>
      <c r="D941" s="765"/>
      <c r="E941" s="765"/>
      <c r="F941" s="211" t="str">
        <f>IF(B931="Лікар-педіатр",Законод!$I$17,IF(B931="Лікар загальної практики - сімейний лікар",Законод!$I$21,IF(B931="Лікар-терапевт",Законод!$I$25,"х")))</f>
        <v>х</v>
      </c>
      <c r="G941" s="776" t="s">
        <v>158</v>
      </c>
      <c r="H941" s="776"/>
      <c r="I941" s="776"/>
      <c r="J941" s="776"/>
      <c r="K941" s="776"/>
      <c r="L941" s="169">
        <f>IF($B$931="Лікар загальної практики - сімейний лікар",IF(L935&lt;Законод!$C$22,0,(IF(AND(L935&gt;=Законод!$I$22,L935&lt;=Законод!$I$23),L935-Законод!$H$23,IF('01_Доходи'!L935&gt;=Законод!$I$22,Законод!$I$24,0)))),IF($B$931="Лікар-педіатр",IF(L935&lt;Законод!$C$18,0,(IF(AND(L935&gt;=Законод!$I$18,L935&lt;=Законод!$I$19),L935-Законод!$H$19,IF('01_Доходи'!L935&gt;=Законод!$I$18,Законод!$H$20,0)))),IF($B$931="Лікар-терапевт",IF(L935&lt;Законод!$C$26,0,(IF(AND(L935&gt;=Законод!$I$26,L935&lt;=Законод!$I$27),L935-Законод!$H$27,IF('01_Доходи'!L935&gt;=Законод!$I$26,Законод!$H$28,0)))),0)))</f>
        <v>0</v>
      </c>
      <c r="M941" s="767"/>
      <c r="N941" s="776" t="s">
        <v>158</v>
      </c>
      <c r="O941" s="776"/>
      <c r="P941" s="776"/>
      <c r="Q941" s="776"/>
      <c r="R941" s="776"/>
      <c r="S941" s="169">
        <f>IF($B$931="Лікар загальної практики - сімейний лікар",IF(S935&lt;Законод!$C$22,0,(IF(AND(S935&gt;=Законод!$I$22,S935&lt;=Законод!$I$23),S935-Законод!$H$23,IF('01_Доходи'!S935&gt;=Законод!$I$22,Законод!$I$24,0)))),IF($B$931="Лікар-педіатр",IF(S935&lt;Законод!$C$18,0,(IF(AND(S935&gt;=Законод!$I$18,S935&lt;=Законод!$I$19),S935-Законод!$H$19,IF('01_Доходи'!S935&gt;=Законод!$I$18,Законод!$H$20,0)))),IF($B$931="Лікар-терапевт",IF(S935&lt;Законод!$C$26,0,(IF(AND(S935&gt;=Законод!$I$26,S935&lt;=Законод!$I$27),S935-Законод!$H$27,IF('01_Доходи'!S935&gt;=Законод!$I$26,Законод!$H$28,0)))),0)))</f>
        <v>0</v>
      </c>
      <c r="T941" s="767"/>
      <c r="U941" s="776" t="s">
        <v>158</v>
      </c>
      <c r="V941" s="776"/>
      <c r="W941" s="776"/>
      <c r="X941" s="776"/>
      <c r="Y941" s="776"/>
      <c r="Z941" s="169">
        <f>IF($B$931="Лікар загальної практики - сімейний лікар",IF(Z935&lt;Законод!$C$22,0,(IF(AND(Z935&gt;=Законод!$I$22,Z935&lt;=Законод!$I$23),Z935-Законод!$H$23,IF('01_Доходи'!Z935&gt;=Законод!$I$22,Законод!$I$24,0)))),IF($B$931="Лікар-педіатр",IF(Z935&lt;Законод!$C$18,0,(IF(AND(Z935&gt;=Законод!$I$18,Z935&lt;=Законод!$I$19),Z935-Законод!$H$19,IF('01_Доходи'!Z935&gt;=Законод!$I$18,Законод!$H$20,0)))),IF($B$931="Лікар-терапевт",IF(Z935&lt;Законод!$C$26,0,(IF(AND(Z935&gt;=Законод!$I$26,Z935&lt;=Законод!$I$27),Z935-Законод!$H$27,IF('01_Доходи'!Z935&gt;=Законод!$I$26,Законод!$H$28,0)))),0)))</f>
        <v>0</v>
      </c>
      <c r="AA941" s="767"/>
      <c r="AB941" s="776" t="s">
        <v>158</v>
      </c>
      <c r="AC941" s="776"/>
      <c r="AD941" s="776"/>
      <c r="AE941" s="776"/>
      <c r="AF941" s="776"/>
      <c r="AG941" s="169">
        <f>IF($B$931="Лікар загальної практики - сімейний лікар",IF(AG935&lt;Законод!$C$22,0,(IF(AND(AG935&gt;=Законод!$I$22,AG935&lt;=Законод!$I$23),AG935-Законод!$H$23,IF('01_Доходи'!AG935&gt;=Законод!$I$22,Законод!$I$24,0)))),IF($B$931="Лікар-педіатр",IF(AG935&lt;Законод!$C$18,0,(IF(AND(AG935&gt;=Законод!$I$18,AG935&lt;=Законод!$I$19),AG935-Законод!$H$19,IF('01_Доходи'!AG935&gt;=Законод!$I$18,Законод!$H$20,0)))),IF($B$931="Лікар-терапевт",IF(AG935&lt;Законод!$C$26,0,(IF(AND(AG935&gt;=Законод!$I$26,AG935&lt;=Законод!$I$27),AG935-Законод!$H$27,IF('01_Доходи'!AG935&gt;=Законод!$I$26,Законод!$H$28,0)))),0)))</f>
        <v>0</v>
      </c>
      <c r="AH941" s="767"/>
      <c r="AI941" s="174"/>
      <c r="AJ941" s="771"/>
      <c r="AK941" s="774"/>
      <c r="AL941" s="774"/>
      <c r="AM941" s="758"/>
      <c r="AN941" s="183">
        <f>IF(B931="Лікар загальної практики - сімейний лікар",L941*Законод!$C$9/4*Законод!$I$16,IF(B931="Лікар-педіатр",L941*Законод!$C$9/4*Законод!$I$16,IF(B931="Лікар-терапевт",L941*Законод!$C$9/4*Законод!$I$16,0)))</f>
        <v>0</v>
      </c>
      <c r="AO941" s="183">
        <f>IF(B931="Лікар загальної практики - сімейний лікар",S941*Законод!$C$9/4*Законод!$I$16,IF(B931="Лікар-педіатр",S941*Законод!$C$9/4*Законод!$I$16,IF(B931="Лікар-терапевт",S941*Законод!$C$9/4*Законод!$I$16,0)))</f>
        <v>0</v>
      </c>
      <c r="AP941" s="183">
        <f>IF(B931="Лікар загальної практики - сімейний лікар",Z941*Законод!$C$9/4*Законод!$I$16,IF(B931="Лікар-педіатр",Z941*Законод!$C$9/4*Законод!$I$16,IF(B931="Лікар-терапевт",Z941*Законод!$C$9/4*Законод!$I$16,0)))</f>
        <v>0</v>
      </c>
      <c r="AQ941" s="183">
        <f>IF(B931="Лікар загальної практики - сімейний лікар",AG941*Законод!$C$9/4*Законод!$I$16,IF(B931="Лікар-педіатр",AG941*Законод!$C$9/4*Законод!$I$16,IF(B931="Лікар-терапевт",AG941*Законод!$C$9/4*Законод!$I$16,0)))</f>
        <v>0</v>
      </c>
      <c r="AR941" s="184">
        <f>SUM(AN941:AQ941)</f>
        <v>0</v>
      </c>
    </row>
    <row r="942" spans="1:44" s="191" customFormat="1" ht="31.9" hidden="1" customHeight="1" thickBot="1" x14ac:dyDescent="0.3">
      <c r="A942" s="186"/>
      <c r="B942" s="763"/>
      <c r="C942" s="764"/>
      <c r="D942" s="765"/>
      <c r="E942" s="765"/>
      <c r="F942" s="212" t="str">
        <f>IF(B931="Лікар-педіатр",Законод!$J$17,IF(B931="Лікар загальної практики - сімейний лікар",Законод!$J$21,IF(B931="Лікар-терапевт",Законод!$J$25,"х")))</f>
        <v>х</v>
      </c>
      <c r="G942" s="777" t="s">
        <v>158</v>
      </c>
      <c r="H942" s="777"/>
      <c r="I942" s="777"/>
      <c r="J942" s="777"/>
      <c r="K942" s="777"/>
      <c r="L942" s="169">
        <f>IF($B$931="Лікар загальної практики - сімейний лікар",IF(L935&gt;=Законод!$J$22,'01_Доходи'!L935-('01_Доходи'!L936+'01_Доходи'!L937+'01_Доходи'!L938+'01_Доходи'!L939+'01_Доходи'!L940+'01_Доходи'!L941),0),IF($B$931="Лікар-педіатр",IF(L935&gt;=Законод!$J$18,'01_Доходи'!L935-('01_Доходи'!L936+'01_Доходи'!L937+'01_Доходи'!L938+'01_Доходи'!L939+'01_Доходи'!L940+'01_Доходи'!L941),0),IF($B$931="Лікар-терапевт",IF('01_Доходи'!L935&gt;=Законод!$J$26,L935-Законод!$I$27,0),0)))</f>
        <v>0</v>
      </c>
      <c r="M942" s="767"/>
      <c r="N942" s="777" t="s">
        <v>158</v>
      </c>
      <c r="O942" s="777"/>
      <c r="P942" s="777"/>
      <c r="Q942" s="777"/>
      <c r="R942" s="777"/>
      <c r="S942" s="169">
        <f>IF($B$931="Лікар загальної практики - сімейний лікар",IF(S935&gt;=Законод!$J$22,'01_Доходи'!S935-('01_Доходи'!S936+'01_Доходи'!S937+'01_Доходи'!S938+'01_Доходи'!S939+'01_Доходи'!S940+'01_Доходи'!S941),0),IF($B$931="Лікар-педіатр",IF(S935&gt;=Законод!$J$18,'01_Доходи'!S935-('01_Доходи'!S936+'01_Доходи'!S937+'01_Доходи'!S938+'01_Доходи'!S939+'01_Доходи'!S940+'01_Доходи'!S941),0),IF($B$931="Лікар-терапевт",IF('01_Доходи'!S935&gt;=Законод!$J$26,S935-Законод!$I$27,0),0)))</f>
        <v>0</v>
      </c>
      <c r="T942" s="767"/>
      <c r="U942" s="777" t="s">
        <v>158</v>
      </c>
      <c r="V942" s="777"/>
      <c r="W942" s="777"/>
      <c r="X942" s="777"/>
      <c r="Y942" s="777"/>
      <c r="Z942" s="169">
        <f>IF($B$931="Лікар загальної практики - сімейний лікар",IF(Z935&gt;=Законод!$J$22,'01_Доходи'!Z935-('01_Доходи'!Z936+'01_Доходи'!Z937+'01_Доходи'!Z938+'01_Доходи'!Z939+'01_Доходи'!Z940+'01_Доходи'!Z941),0),IF($B$931="Лікар-педіатр",IF(Z935&gt;=Законод!$J$18,'01_Доходи'!Z935-('01_Доходи'!Z936+'01_Доходи'!Z937+'01_Доходи'!Z938+'01_Доходи'!Z939+'01_Доходи'!Z940+'01_Доходи'!Z941),0),IF($B$931="Лікар-терапевт",IF('01_Доходи'!Z935&gt;=Законод!$J$26,Z935-Законод!$I$27,0),0)))</f>
        <v>0</v>
      </c>
      <c r="AA942" s="767"/>
      <c r="AB942" s="777" t="s">
        <v>158</v>
      </c>
      <c r="AC942" s="777"/>
      <c r="AD942" s="777"/>
      <c r="AE942" s="777"/>
      <c r="AF942" s="777"/>
      <c r="AG942" s="169">
        <f>IF($B$931="Лікар загальної практики - сімейний лікар",IF(AG935&gt;=Законод!$J$22,'01_Доходи'!AG935-('01_Доходи'!AG936+'01_Доходи'!AG937+'01_Доходи'!AG938+'01_Доходи'!AG939+'01_Доходи'!AG940+'01_Доходи'!AG941),0),IF($B$931="Лікар-педіатр",IF(AG935&gt;=Законод!$J$18,'01_Доходи'!AG935-('01_Доходи'!AG936+'01_Доходи'!AG937+'01_Доходи'!AG938+'01_Доходи'!AG939+'01_Доходи'!AG940+'01_Доходи'!AG941),0),IF($B$931="Лікар-терапевт",IF('01_Доходи'!AG935&gt;=Законод!$J$26,AG935-Законод!$I$27,0),0)))</f>
        <v>0</v>
      </c>
      <c r="AH942" s="767"/>
      <c r="AI942" s="188"/>
      <c r="AJ942" s="772"/>
      <c r="AK942" s="775"/>
      <c r="AL942" s="775"/>
      <c r="AM942" s="759"/>
      <c r="AN942" s="189">
        <f>IF(B931="Лікар загальної практики - сімейний лікар",L942*Законод!$C$9/4*Законод!$J$16,IF(B931="Лікар-педіатр",L942*Законод!$C$9/4*Законод!$J$16,IF(B931="Лікар-терапевт",L942*Законод!$C$9/4*Законод!$J$16,0)))</f>
        <v>0</v>
      </c>
      <c r="AO942" s="189">
        <f>IF(B931="Лікар загальної практики - сімейний лікар",S942*Законод!$C$9/4*Законод!$J$16,IF(B931="Лікар-педіатр",S942*Законод!$C$9/4*Законод!$J$16,IF(B931="Лікар-терапевт",S942*Законод!$C$9/4*Законод!$J$16,0)))</f>
        <v>0</v>
      </c>
      <c r="AP942" s="189">
        <f>IF(B931="Лікар загальної практики - сімейний лікар",S942*Законод!$C$9/4*Законод!$J$16,IF(B931="Лікар-педіатр",S942*Законод!$C$9/4*Законод!$J$16,IF(B931="Лікар-терапевт",S942*Законод!$C$9/4*Законод!$J$16,0)))</f>
        <v>0</v>
      </c>
      <c r="AQ942" s="189">
        <f>IF(B931="Лікар загальної практики - сімейний лікар",AG942*Законод!$C$9/4*Законод!$J$16,IF(B931="Лікар-педіатр",AG942*Законод!$C$9/4*Законод!$J$16,IF(B931="Лікар-терапевт",AG942*Законод!$C$9/4*Законод!$J$16,0)))</f>
        <v>0</v>
      </c>
      <c r="AR942" s="190">
        <f t="shared" ref="AR942" si="167">SUM(AN942:AQ942)</f>
        <v>0</v>
      </c>
    </row>
    <row r="943" spans="1:44" s="220" customFormat="1" ht="23.45" hidden="1" customHeight="1" thickBot="1" x14ac:dyDescent="0.3">
      <c r="A943" s="216"/>
      <c r="B943" s="217"/>
      <c r="C943" s="217"/>
      <c r="D943" s="217"/>
      <c r="E943" s="217"/>
      <c r="F943" s="218"/>
      <c r="G943" s="219"/>
      <c r="H943" s="219"/>
      <c r="L943" s="221"/>
      <c r="S943" s="221"/>
      <c r="Z943" s="221"/>
      <c r="AG943" s="221"/>
      <c r="AM943" s="222"/>
      <c r="AR943" s="223"/>
    </row>
    <row r="944" spans="1:44" s="164" customFormat="1" ht="24.6" hidden="1" customHeight="1" x14ac:dyDescent="0.3">
      <c r="A944" s="167">
        <f>A931+1</f>
        <v>71</v>
      </c>
      <c r="B944" s="763"/>
      <c r="C944" s="764"/>
      <c r="D944" s="765"/>
      <c r="E944" s="765"/>
      <c r="F944" s="207" t="s">
        <v>422</v>
      </c>
      <c r="G944" s="169">
        <f>IF($B$944="Лікар-педіатр",G947*L944,IF($B$944="Лікар-терапевт","х",IF($B$944="Лікар загальної практики - сімейний лікар",G947*L944,0)))</f>
        <v>0</v>
      </c>
      <c r="H944" s="169">
        <f>IF($B$944="Лікар-педіатр",H947*L944,IF($B$944="Лікар-терапевт","х",IF($B$944="Лікар загальної практики - сімейний лікар",H947*L944,0)))</f>
        <v>0</v>
      </c>
      <c r="I944" s="169">
        <f>IF($B$944="Лікар-педіатр","x",IF($B$944="Лікар-терапевт",I947*L944,IF($B$944="Лікар загальної практики - сімейний лікар",I947*L944,0)))</f>
        <v>0</v>
      </c>
      <c r="J944" s="169">
        <f>IF($B$944="Лікар-педіатр","x",IF($B$944="Лікар-терапевт",J947*L944,IF($B$944="Лікар загальної практики - сімейний лікар",J947*L944,0)))</f>
        <v>0</v>
      </c>
      <c r="K944" s="169">
        <f>IF($B$944="Лікар-педіатр","x",IF($B$944="Лікар-терапевт",K947*L944,IF($B$944="Лікар загальної практики - сімейний лікар",K947*L944,0)))</f>
        <v>0</v>
      </c>
      <c r="L944" s="542"/>
      <c r="M944" s="767"/>
      <c r="N944" s="169">
        <f>IF($B$944="Лікар-педіатр",N947*S944,IF($B$944="Лікар-терапевт","х",IF($B$944="Лікар загальної практики - сімейний лікар",N947*S944,0)))</f>
        <v>0</v>
      </c>
      <c r="O944" s="169">
        <f>IF($B$944="Лікар-педіатр",O947*S944,IF($B$944="Лікар-терапевт","х",IF($B$944="Лікар загальної практики - сімейний лікар",O947*S944,0)))</f>
        <v>0</v>
      </c>
      <c r="P944" s="169">
        <f>IF($B$944="Лікар-педіатр","x",IF($B$944="Лікар-терапевт",P947*S944,IF($B$944="Лікар загальної практики - сімейний лікар",P947*S944,0)))</f>
        <v>0</v>
      </c>
      <c r="Q944" s="169">
        <f>IF($B$944="Лікар-педіатр","x",IF($B$944="Лікар-терапевт",Q947*S944,IF($B$944="Лікар загальної практики - сімейний лікар",Q947*S944,0)))</f>
        <v>0</v>
      </c>
      <c r="R944" s="169">
        <f>IF($B$944="Лікар-педіатр","x",IF($B$944="Лікар-терапевт",R947*S944,IF($B$944="Лікар загальної практики - сімейний лікар",R947*S944,0)))</f>
        <v>0</v>
      </c>
      <c r="S944" s="542"/>
      <c r="T944" s="767"/>
      <c r="U944" s="169">
        <f>IF($B$944="Лікар-педіатр",U947*Z944,IF($B$944="Лікар-терапевт","х",IF($B$944="Лікар загальної практики - сімейний лікар",U947*Z944,0)))</f>
        <v>0</v>
      </c>
      <c r="V944" s="169">
        <f>IF($B$944="Лікар-педіатр",V947*Z944,IF($B$944="Лікар-терапевт","х",IF($B$944="Лікар загальної практики - сімейний лікар",V947*Z944,0)))</f>
        <v>0</v>
      </c>
      <c r="W944" s="169">
        <f>IF($B$944="Лікар-педіатр","x",IF($B$944="Лікар-терапевт",W947*Z944,IF($B$944="Лікар загальної практики - сімейний лікар",W947*Z944,0)))</f>
        <v>0</v>
      </c>
      <c r="X944" s="169">
        <f>IF($B$944="Лікар-педіатр","x",IF($B$944="Лікар-терапевт",X947*Z944,IF($B$944="Лікар загальної практики - сімейний лікар",X947*Z944,0)))</f>
        <v>0</v>
      </c>
      <c r="Y944" s="169">
        <f>IF($B$944="Лікар-педіатр","x",IF($B$944="Лікар-терапевт",Y947*Z944,IF($B$944="Лікар загальної практики - сімейний лікар",Y947*Z944,0)))</f>
        <v>0</v>
      </c>
      <c r="Z944" s="542"/>
      <c r="AA944" s="767"/>
      <c r="AB944" s="169">
        <f>IF($B$944="Лікар-педіатр",AB947*AG944,IF($B$944="Лікар-терапевт","х",IF($B$944="Лікар загальної практики - сімейний лікар",AB947*AG944,0)))</f>
        <v>0</v>
      </c>
      <c r="AC944" s="169">
        <f>IF($B$944="Лікар-педіатр",AC947*AG944,IF($B$944="Лікар-терапевт","х",IF($B$944="Лікар загальної практики - сімейний лікар",AC947*AG944,0)))</f>
        <v>0</v>
      </c>
      <c r="AD944" s="169">
        <f>IF($B$944="Лікар-педіатр","x",IF($B$944="Лікар-терапевт",AD947*AG944,IF($B$944="Лікар загальної практики - сімейний лікар",AD947*AG944,0)))</f>
        <v>0</v>
      </c>
      <c r="AE944" s="169">
        <f>IF($B$944="Лікар-педіатр","x",IF($B$944="Лікар-терапевт",AE947*AG944,IF($B$944="Лікар загальної практики - сімейний лікар",AE947*AG944,0)))</f>
        <v>0</v>
      </c>
      <c r="AF944" s="169">
        <f>IF($B$944="Лікар-педіатр","x",IF($B$944="Лікар-терапевт",AF947*AG944,IF($B$944="Лікар загальної практики - сімейний лікар",AF947*AG944,0)))</f>
        <v>0</v>
      </c>
      <c r="AG944" s="542"/>
      <c r="AH944" s="767"/>
      <c r="AI944" s="525">
        <f>A944</f>
        <v>71</v>
      </c>
      <c r="AJ944" s="770">
        <f>B944</f>
        <v>0</v>
      </c>
      <c r="AK944" s="773">
        <f>C944</f>
        <v>0</v>
      </c>
      <c r="AL944" s="773">
        <f>D944</f>
        <v>0</v>
      </c>
      <c r="AM944" s="760" t="s">
        <v>568</v>
      </c>
      <c r="AN944" s="778">
        <f>SUM(AN949:AN955)</f>
        <v>0</v>
      </c>
      <c r="AO944" s="778">
        <f>SUM(AO949:AO955)</f>
        <v>0</v>
      </c>
      <c r="AP944" s="778">
        <f>SUM(AP949:AP955)</f>
        <v>0</v>
      </c>
      <c r="AQ944" s="778">
        <f>SUM(AQ949:AQ955)</f>
        <v>0</v>
      </c>
      <c r="AR944" s="781">
        <f>SUM(AN944:AQ948)</f>
        <v>0</v>
      </c>
    </row>
    <row r="945" spans="1:44" s="52" customFormat="1" ht="28.15" hidden="1" customHeight="1" x14ac:dyDescent="0.25">
      <c r="A945" s="170"/>
      <c r="B945" s="763"/>
      <c r="C945" s="764"/>
      <c r="D945" s="765"/>
      <c r="E945" s="765"/>
      <c r="F945" s="207" t="s">
        <v>423</v>
      </c>
      <c r="G945" s="169">
        <f>IF($B$944="Лікар-педіатр",G947*L945,IF($B$944="Лікар-терапевт","х",IF($B$944="Лікар загальної практики - сімейний лікар",G947*L945,0)))</f>
        <v>0</v>
      </c>
      <c r="H945" s="169">
        <f>IF($B$944="Лікар-педіатр",H947*L945,IF($B$944="Лікар-терапевт","х",IF($B$944="Лікар загальної практики - сімейний лікар",H947*L945,0)))</f>
        <v>0</v>
      </c>
      <c r="I945" s="169">
        <f>IF($B$944="Лікар-педіатр","x",IF($B$944="Лікар-терапевт",I947*L945,IF($B$944="Лікар загальної практики - сімейний лікар",I947*L945,0)))</f>
        <v>0</v>
      </c>
      <c r="J945" s="169">
        <f>IF($B$944="Лікар-педіатр","x",IF($B$944="Лікар-терапевт",J947*L945,IF($B$944="Лікар загальної практики - сімейний лікар",J947*L945,0)))</f>
        <v>0</v>
      </c>
      <c r="K945" s="169">
        <f>IF($B$944="Лікар-педіатр","x",IF($B$944="Лікар-терапевт",K947*L945,IF($B$944="Лікар загальної практики - сімейний лікар",K947*L945,0)))</f>
        <v>0</v>
      </c>
      <c r="L945" s="542"/>
      <c r="M945" s="767"/>
      <c r="N945" s="169">
        <f>IF($B$944="Лікар-педіатр",N947*S945,IF($B$944="Лікар-терапевт","х",IF($B$944="Лікар загальної практики - сімейний лікар",N947*S945,0)))</f>
        <v>0</v>
      </c>
      <c r="O945" s="169">
        <f>IF($B$944="Лікар-педіатр",O947*S945,IF($B$944="Лікар-терапевт","х",IF($B$944="Лікар загальної практики - сімейний лікар",O947*S945,0)))</f>
        <v>0</v>
      </c>
      <c r="P945" s="169">
        <f>IF($B$944="Лікар-педіатр","x",IF($B$944="Лікар-терапевт",P947*S945,IF($B$944="Лікар загальної практики - сімейний лікар",P947*S945,0)))</f>
        <v>0</v>
      </c>
      <c r="Q945" s="169">
        <f>IF($B$944="Лікар-педіатр","x",IF($B$944="Лікар-терапевт",Q947*S945,IF($B$944="Лікар загальної практики - сімейний лікар",Q947*S945,0)))</f>
        <v>0</v>
      </c>
      <c r="R945" s="169">
        <f>IF($B$944="Лікар-педіатр","x",IF($B$944="Лікар-терапевт",R947*S945,IF($B$944="Лікар загальної практики - сімейний лікар",R947*S945,0)))</f>
        <v>0</v>
      </c>
      <c r="S945" s="542"/>
      <c r="T945" s="767"/>
      <c r="U945" s="169">
        <f>IF($B$944="Лікар-педіатр",U947*Z945,IF($B$944="Лікар-терапевт","х",IF($B$944="Лікар загальної практики - сімейний лікар",U947*Z945,0)))</f>
        <v>0</v>
      </c>
      <c r="V945" s="169">
        <f>IF($B$944="Лікар-педіатр",V947*Z945,IF($B$944="Лікар-терапевт","х",IF($B$944="Лікар загальної практики - сімейний лікар",V947*Z945,0)))</f>
        <v>0</v>
      </c>
      <c r="W945" s="169">
        <f>IF($B$944="Лікар-педіатр","x",IF($B$944="Лікар-терапевт",W947*Z945,IF($B$944="Лікар загальної практики - сімейний лікар",W947*Z945,0)))</f>
        <v>0</v>
      </c>
      <c r="X945" s="169">
        <f>IF($B$944="Лікар-педіатр","x",IF($B$944="Лікар-терапевт",X947*Z945,IF($B$944="Лікар загальної практики - сімейний лікар",X947*Z945,0)))</f>
        <v>0</v>
      </c>
      <c r="Y945" s="169">
        <f>IF($B$944="Лікар-педіатр","x",IF($B$944="Лікар-терапевт",Y947*Z945,IF($B$944="Лікар загальної практики - сімейний лікар",Y947*Z945,0)))</f>
        <v>0</v>
      </c>
      <c r="Z945" s="542"/>
      <c r="AA945" s="767"/>
      <c r="AB945" s="169">
        <f>IF($B$944="Лікар-педіатр",AB947*AG945,IF($B$944="Лікар-терапевт","х",IF($B$944="Лікар загальної практики - сімейний лікар",AB947*AG945,0)))</f>
        <v>0</v>
      </c>
      <c r="AC945" s="169">
        <f>IF($B$944="Лікар-педіатр",AC947*AG945,IF($B$944="Лікар-терапевт","х",IF($B$944="Лікар загальної практики - сімейний лікар",AC947*AG945,0)))</f>
        <v>0</v>
      </c>
      <c r="AD945" s="169">
        <f>IF($B$944="Лікар-педіатр","x",IF($B$944="Лікар-терапевт",AD947*AG945,IF($B$944="Лікар загальної практики - сімейний лікар",AD947*AG945,0)))</f>
        <v>0</v>
      </c>
      <c r="AE945" s="169">
        <f>IF($B$944="Лікар-педіатр","x",IF($B$944="Лікар-терапевт",AE947*AG945,IF($B$944="Лікар загальної практики - сімейний лікар",AE947*AG945,0)))</f>
        <v>0</v>
      </c>
      <c r="AF945" s="169">
        <f>IF($B$944="Лікар-педіатр","x",IF($B$944="Лікар-терапевт",AF947*AG945,IF($B$944="Лікар загальної практики - сімейний лікар",AF947*AG945,0)))</f>
        <v>0</v>
      </c>
      <c r="AG945" s="542"/>
      <c r="AH945" s="767"/>
      <c r="AI945" s="171"/>
      <c r="AJ945" s="771"/>
      <c r="AK945" s="774"/>
      <c r="AL945" s="774"/>
      <c r="AM945" s="761"/>
      <c r="AN945" s="779"/>
      <c r="AO945" s="779"/>
      <c r="AP945" s="779"/>
      <c r="AQ945" s="779"/>
      <c r="AR945" s="782"/>
    </row>
    <row r="946" spans="1:44" s="92" customFormat="1" ht="31.15" hidden="1" customHeight="1" x14ac:dyDescent="0.25">
      <c r="A946" s="213"/>
      <c r="B946" s="763"/>
      <c r="C946" s="764"/>
      <c r="D946" s="765"/>
      <c r="E946" s="765"/>
      <c r="F946" s="214" t="s">
        <v>424</v>
      </c>
      <c r="G946" s="172">
        <f>IF(B944="Лікар загальної практики - сімейний лікар"," ",IF(B944="Лікар-педіатр"," ",IF(B944="Лікар-терапевт","х",0)))</f>
        <v>0</v>
      </c>
      <c r="H946" s="172">
        <f>IF(B944="Лікар загальної практики - сімейний лікар"," ",IF(B944="Лікар-педіатр"," ",IF(B944="Лікар-терапевт","х",0)))</f>
        <v>0</v>
      </c>
      <c r="I946" s="172">
        <f>IF(B944="Лікар загальної практики - сімейний лікар"," ",IF(B944="Лікар-педіатр","х",IF(B944="Лікар-терапевт"," ",0)))</f>
        <v>0</v>
      </c>
      <c r="J946" s="172">
        <f>IF(B944="Лікар загальної практики - сімейний лікар"," ",IF(B944="Лікар-педіатр","х",IF(B944="Лікар-терапевт"," ",0)))</f>
        <v>0</v>
      </c>
      <c r="K946" s="172">
        <f>IF(B944="Лікар загальної практики - сімейний лікар"," ",IF(B944="Лікар-педіатр","х",IF(B944="Лікар-терапевт"," ",0)))</f>
        <v>0</v>
      </c>
      <c r="L946" s="173">
        <f>SUM(G946:K946)</f>
        <v>0</v>
      </c>
      <c r="M946" s="767"/>
      <c r="N946" s="172">
        <f>IF(B944="Лікар загальної практики - сімейний лікар"," ",IF(B944="Лікар-педіатр"," ",IF(B944="Лікар-терапевт","х",0)))</f>
        <v>0</v>
      </c>
      <c r="O946" s="172">
        <f>IF(B944="Лікар загальної практики - сімейний лікар"," ",IF(B944="Лікар-педіатр"," ",IF(B944="Лікар-терапевт","х",0)))</f>
        <v>0</v>
      </c>
      <c r="P946" s="172">
        <f>IF(B944="Лікар загальної практики - сімейний лікар"," ",IF(B944="Лікар-педіатр","х",IF(B944="Лікар-терапевт"," ",0)))</f>
        <v>0</v>
      </c>
      <c r="Q946" s="172">
        <f>IF(B944="Лікар загальної практики - сімейний лікар"," ",IF(B944="Лікар-педіатр","х",IF(B944="Лікар-терапевт"," ",0)))</f>
        <v>0</v>
      </c>
      <c r="R946" s="172">
        <f>IF(B944="Лікар загальної практики - сімейний лікар"," ",IF(B944="Лікар-педіатр","х",IF(B944="Лікар-терапевт"," ",0)))</f>
        <v>0</v>
      </c>
      <c r="S946" s="173">
        <f>SUM(N946:R946)</f>
        <v>0</v>
      </c>
      <c r="T946" s="767"/>
      <c r="U946" s="172">
        <f>IF(B944="Лікар загальної практики - сімейний лікар"," ",IF(B944="Лікар-педіатр"," ",IF(B944="Лікар-терапевт","х",0)))</f>
        <v>0</v>
      </c>
      <c r="V946" s="172">
        <f>IF(B944="Лікар загальної практики - сімейний лікар"," ",IF(B944="Лікар-педіатр"," ",IF(B944="Лікар-терапевт","х",0)))</f>
        <v>0</v>
      </c>
      <c r="W946" s="172">
        <f>IF(B944="Лікар загальної практики - сімейний лікар"," ",IF(B944="Лікар-педіатр","х",IF(B944="Лікар-терапевт"," ",0)))</f>
        <v>0</v>
      </c>
      <c r="X946" s="172">
        <f>IF(B944="Лікар загальної практики - сімейний лікар"," ",IF(B944="Лікар-педіатр","х",IF(B944="Лікар-терапевт"," ",0)))</f>
        <v>0</v>
      </c>
      <c r="Y946" s="172">
        <f>IF(B944="Лікар загальної практики - сімейний лікар"," ",IF(B944="Лікар-педіатр","х",IF(B944="Лікар-терапевт"," ",0)))</f>
        <v>0</v>
      </c>
      <c r="Z946" s="173">
        <f>SUM(U946:Y946)</f>
        <v>0</v>
      </c>
      <c r="AA946" s="767"/>
      <c r="AB946" s="172">
        <f>IF(B944="Лікар загальної практики - сімейний лікар"," ",IF(B944="Лікар-педіатр"," ",IF(B944="Лікар-терапевт","х",0)))</f>
        <v>0</v>
      </c>
      <c r="AC946" s="172">
        <f>IF(B944="Лікар загальної практики - сімейний лікар"," ",IF(B944="Лікар-педіатр"," ",IF(B944="Лікар-терапевт","х",0)))</f>
        <v>0</v>
      </c>
      <c r="AD946" s="172">
        <f>IF(B944="Лікар загальної практики - сімейний лікар"," ",IF(B944="Лікар-педіатр","х",IF(B944="Лікар-терапевт"," ",0)))</f>
        <v>0</v>
      </c>
      <c r="AE946" s="172">
        <f>IF(B944="Лікар загальної практики - сімейний лікар"," ",IF(B944="Лікар-педіатр","х",IF(B944="Лікар-терапевт"," ",0)))</f>
        <v>0</v>
      </c>
      <c r="AF946" s="172">
        <f>IF(B944="Лікар загальної практики - сімейний лікар"," ",IF(B944="Лікар-педіатр","х",IF(B944="Лікар-терапевт"," ",0)))</f>
        <v>0</v>
      </c>
      <c r="AG946" s="173">
        <f>SUM(AB946:AF946)</f>
        <v>0</v>
      </c>
      <c r="AH946" s="767"/>
      <c r="AI946" s="215"/>
      <c r="AJ946" s="771"/>
      <c r="AK946" s="774"/>
      <c r="AL946" s="774"/>
      <c r="AM946" s="761"/>
      <c r="AN946" s="779"/>
      <c r="AO946" s="779"/>
      <c r="AP946" s="779"/>
      <c r="AQ946" s="779"/>
      <c r="AR946" s="782"/>
    </row>
    <row r="947" spans="1:44" s="52" customFormat="1" ht="31.9" hidden="1" customHeight="1" thickBot="1" x14ac:dyDescent="0.3">
      <c r="A947" s="170"/>
      <c r="B947" s="763"/>
      <c r="C947" s="764"/>
      <c r="D947" s="765"/>
      <c r="E947" s="765"/>
      <c r="F947" s="209" t="s">
        <v>161</v>
      </c>
      <c r="G947" s="176">
        <f>IF($B$944="Лікар-педіатр",G946/L946,IF($B$944="Лікар-терапевт","х",IF($B$944="Лікар загальної практики - сімейний лікар",G946/L946,0)))</f>
        <v>0</v>
      </c>
      <c r="H947" s="176">
        <f>IF($B$944="Лікар-педіатр",H946/L946,IF($B$944="Лікар-терапевт","х",IF($B$944="Лікар загальної практики - сімейний лікар",H946/L946,0)))</f>
        <v>0</v>
      </c>
      <c r="I947" s="176">
        <f>IF($B$944="Лікар-педіатр","x",IF($B$944="Лікар-терапевт",I946/L946,IF($B$944="Лікар загальної практики - сімейний лікар",I946/L946,0)))</f>
        <v>0</v>
      </c>
      <c r="J947" s="176">
        <f>IF($B$944="Лікар-педіатр","x",IF($B$944="Лікар-терапевт",J946/L946,IF($B$944="Лікар загальної практики - сімейний лікар",J946/L946,0)))</f>
        <v>0</v>
      </c>
      <c r="K947" s="176">
        <f>IF($B$944="Лікар-педіатр","x",IF($B$944="Лікар-терапевт",K946/L946,IF($B$944="Лікар загальної практики - сімейний лікар",K946/L946,0)))</f>
        <v>0</v>
      </c>
      <c r="L947" s="176">
        <f>SUM(G947:K947)</f>
        <v>0</v>
      </c>
      <c r="M947" s="767"/>
      <c r="N947" s="176">
        <f>IF($B$944="Лікар-педіатр",N946/S946,IF($B$944="Лікар-терапевт","х",IF($B$944="Лікар загальної практики - сімейний лікар",N946/S946,0)))</f>
        <v>0</v>
      </c>
      <c r="O947" s="176">
        <f>IF($B$944="Лікар-педіатр",O946/S946,IF($B$944="Лікар-терапевт","х",IF($B$944="Лікар загальної практики - сімейний лікар",O946/S946,0)))</f>
        <v>0</v>
      </c>
      <c r="P947" s="176">
        <f>IF($B$944="Лікар-педіатр","x",IF($B$944="Лікар-терапевт",P946/S946,IF($B$944="Лікар загальної практики - сімейний лікар",P946/S946,0)))</f>
        <v>0</v>
      </c>
      <c r="Q947" s="176">
        <f>IF($B$944="Лікар-педіатр","x",IF($B$944="Лікар-терапевт",Q946/S946,IF($B$944="Лікар загальної практики - сімейний лікар",Q946/S946,0)))</f>
        <v>0</v>
      </c>
      <c r="R947" s="176">
        <f>IF($B$944="Лікар-педіатр","x",IF($B$944="Лікар-терапевт",R946/S946,IF($B$944="Лікар загальної практики - сімейний лікар",R946/S946,0)))</f>
        <v>0</v>
      </c>
      <c r="S947" s="176">
        <f>SUM(N947:R947)</f>
        <v>0</v>
      </c>
      <c r="T947" s="767"/>
      <c r="U947" s="176">
        <f>IF($B$944="Лікар-педіатр",U946/Z946,IF($B$944="Лікар-терапевт","х",IF($B$944="Лікар загальної практики - сімейний лікар",U946/Z946,0)))</f>
        <v>0</v>
      </c>
      <c r="V947" s="176">
        <f>IF($B$944="Лікар-педіатр",V946/Z946,IF($B$944="Лікар-терапевт","х",IF($B$944="Лікар загальної практики - сімейний лікар",V946/Z946,0)))</f>
        <v>0</v>
      </c>
      <c r="W947" s="176">
        <f>IF($B$944="Лікар-педіатр","x",IF($B$944="Лікар-терапевт",W946/Z946,IF($B$944="Лікар загальної практики - сімейний лікар",W946/Z946,0)))</f>
        <v>0</v>
      </c>
      <c r="X947" s="176">
        <f>IF($B$944="Лікар-педіатр","x",IF($B$944="Лікар-терапевт",X946/Z946,IF($B$944="Лікар загальної практики - сімейний лікар",X946/Z946,0)))</f>
        <v>0</v>
      </c>
      <c r="Y947" s="176">
        <f>IF($B$944="Лікар-педіатр","x",IF($B$944="Лікар-терапевт",Y946/Z946,IF($B$944="Лікар загальної практики - сімейний лікар",Y946/Z946,0)))</f>
        <v>0</v>
      </c>
      <c r="Z947" s="176">
        <f>SUM(U947:Y947)</f>
        <v>0</v>
      </c>
      <c r="AA947" s="767"/>
      <c r="AB947" s="176">
        <f>IF($B$944="Лікар-педіатр",AB946/AG946,IF($B$944="Лікар-терапевт","х",IF($B$944="Лікар загальної практики - сімейний лікар",AB946/AG946,0)))</f>
        <v>0</v>
      </c>
      <c r="AC947" s="176">
        <f>IF($B$944="Лікар-педіатр",AC946/AG946,IF($B$944="Лікар-терапевт","х",IF($B$944="Лікар загальної практики - сімейний лікар",AC946/AG946,0)))</f>
        <v>0</v>
      </c>
      <c r="AD947" s="176">
        <f>IF($B$944="Лікар-педіатр","x",IF($B$944="Лікар-терапевт",AD946/AG946,IF($B$944="Лікар загальної практики - сімейний лікар",AD946/AG946,0)))</f>
        <v>0</v>
      </c>
      <c r="AE947" s="176">
        <f>IF($B$944="Лікар-педіатр","x",IF($B$944="Лікар-терапевт",AE946/AG946,IF($B$944="Лікар загальної практики - сімейний лікар",AE946/AG946,0)))</f>
        <v>0</v>
      </c>
      <c r="AF947" s="176">
        <f>IF($B$944="Лікар-педіатр","x",IF($B$944="Лікар-терапевт",AF946/AG946,IF($B$944="Лікар загальної практики - сімейний лікар",AF946/AG946,0)))</f>
        <v>0</v>
      </c>
      <c r="AG947" s="176">
        <f>SUM(AB947:AF947)</f>
        <v>0</v>
      </c>
      <c r="AH947" s="767"/>
      <c r="AI947" s="174"/>
      <c r="AJ947" s="771"/>
      <c r="AK947" s="774"/>
      <c r="AL947" s="774"/>
      <c r="AM947" s="761"/>
      <c r="AN947" s="779"/>
      <c r="AO947" s="779"/>
      <c r="AP947" s="779"/>
      <c r="AQ947" s="779"/>
      <c r="AR947" s="782"/>
    </row>
    <row r="948" spans="1:44" s="52" customFormat="1" ht="45" hidden="1" customHeight="1" thickBot="1" x14ac:dyDescent="0.3">
      <c r="A948" s="170"/>
      <c r="B948" s="763"/>
      <c r="C948" s="764"/>
      <c r="D948" s="765"/>
      <c r="E948" s="766"/>
      <c r="F948" s="177" t="s">
        <v>425</v>
      </c>
      <c r="G948" s="178">
        <f>IF($B$944="Лікар загальної практики - сімейний лікар",AVERAGE(G944:G946),IF($B$944="Лікар-педіатр",AVERAGE(G944:G946),IF($B$944="Лікар-терапевт","х",0)))</f>
        <v>0</v>
      </c>
      <c r="H948" s="178">
        <f>IF($B$944="Лікар загальної практики - сімейний лікар",AVERAGE(H944:H946),IF($B$944="Лікар-педіатр",AVERAGE(H944:H946),IF($B$944="Лікар-терапевт","х",0)))</f>
        <v>0</v>
      </c>
      <c r="I948" s="178">
        <f>IF($B$944="Лікар загальної практики - сімейний лікар",AVERAGE(I944:I946),IF($B$944="Лікар-педіатр","x",IF($B$944="Лікар-терапевт",AVERAGE(I944:I946),0)))</f>
        <v>0</v>
      </c>
      <c r="J948" s="178">
        <f>IF($B$944="Лікар загальної практики - сімейний лікар",AVERAGE(J944:J946),IF($B$944="Лікар-педіатр","x",IF($B$944="Лікар-терапевт",AVERAGE(J944:J946),0)))</f>
        <v>0</v>
      </c>
      <c r="K948" s="178">
        <f>IF($B$944="Лікар загальної практики - сімейний лікар",AVERAGE(K944:K946),IF($B$944="Лікар-педіатр","x",IF($B$944="Лікар-терапевт",AVERAGE(K944:K946),0)))</f>
        <v>0</v>
      </c>
      <c r="L948" s="179">
        <f>SUM(G948:K948)</f>
        <v>0</v>
      </c>
      <c r="M948" s="768"/>
      <c r="N948" s="178">
        <f>IF($B$944="Лікар загальної практики - сімейний лікар",AVERAGE(N944:N946),IF($B$944="Лікар-педіатр",AVERAGE(N944:N946),IF($B$944="Лікар-терапевт","х",0)))</f>
        <v>0</v>
      </c>
      <c r="O948" s="178">
        <f>IF($B$944="Лікар загальної практики - сімейний лікар",AVERAGE(O944:O946),IF($B$944="Лікар-педіатр",AVERAGE(O944:O946),IF($B$944="Лікар-терапевт","х",0)))</f>
        <v>0</v>
      </c>
      <c r="P948" s="178">
        <f>IF($B$944="Лікар загальної практики - сімейний лікар",AVERAGE(P944:P946),IF($B$944="Лікар-педіатр","x",IF($B$944="Лікар-терапевт",AVERAGE(P944:P946),0)))</f>
        <v>0</v>
      </c>
      <c r="Q948" s="178">
        <f>IF($B$944="Лікар загальної практики - сімейний лікар",AVERAGE(Q944:Q946),IF($B$944="Лікар-педіатр","x",IF($B$944="Лікар-терапевт",AVERAGE(Q944:Q946),0)))</f>
        <v>0</v>
      </c>
      <c r="R948" s="178">
        <f>IF($B$944="Лікар загальної практики - сімейний лікар",AVERAGE(R944:R946),IF($B$944="Лікар-педіатр","x",IF($B$944="Лікар-терапевт",AVERAGE(R944:R946),0)))</f>
        <v>0</v>
      </c>
      <c r="S948" s="179">
        <f>SUM(N948:R948)</f>
        <v>0</v>
      </c>
      <c r="T948" s="768"/>
      <c r="U948" s="178">
        <f>IF($B$944="Лікар загальної практики - сімейний лікар",AVERAGE(U944:U946),IF($B$944="Лікар-педіатр",AVERAGE(U944:U946),IF($B$944="Лікар-терапевт","х",0)))</f>
        <v>0</v>
      </c>
      <c r="V948" s="178">
        <f>IF($B$944="Лікар загальної практики - сімейний лікар",AVERAGE(V944:V946),IF($B$944="Лікар-педіатр",AVERAGE(V944:V946),IF($B$944="Лікар-терапевт","х",0)))</f>
        <v>0</v>
      </c>
      <c r="W948" s="178">
        <f>IF($B$944="Лікар загальної практики - сімейний лікар",AVERAGE(W944:W946),IF($B$944="Лікар-педіатр","x",IF($B$944="Лікар-терапевт",AVERAGE(W944:W946),0)))</f>
        <v>0</v>
      </c>
      <c r="X948" s="178">
        <f>IF($B$944="Лікар загальної практики - сімейний лікар",AVERAGE(X944:X946),IF($B$944="Лікар-педіатр","x",IF($B$944="Лікар-терапевт",AVERAGE(X944:X946),0)))</f>
        <v>0</v>
      </c>
      <c r="Y948" s="178">
        <f>IF($B$944="Лікар загальної практики - сімейний лікар",AVERAGE(Y944:Y946),IF($B$944="Лікар-педіатр","x",IF($B$944="Лікар-терапевт",AVERAGE(Y944:Y946),0)))</f>
        <v>0</v>
      </c>
      <c r="Z948" s="179">
        <f>SUM(U948:Y948)</f>
        <v>0</v>
      </c>
      <c r="AA948" s="768"/>
      <c r="AB948" s="178">
        <f>IF($B$944="Лікар загальної практики - сімейний лікар",AVERAGE(AB944:AB946),IF($B$944="Лікар-педіатр",AVERAGE(AB944:AB946),IF($B$944="Лікар-терапевт","х",0)))</f>
        <v>0</v>
      </c>
      <c r="AC948" s="178">
        <f>IF($B$944="Лікар загальної практики - сімейний лікар",AVERAGE(AC944:AC946),IF($B$944="Лікар-педіатр",AVERAGE(AC944:AC946),IF($B$944="Лікар-терапевт","х",0)))</f>
        <v>0</v>
      </c>
      <c r="AD948" s="178">
        <f>IF($B$944="Лікар загальної практики - сімейний лікар",AVERAGE(AD944:AD946),IF($B$944="Лікар-педіатр","x",IF($B$944="Лікар-терапевт",AVERAGE(AD944:AD946),0)))</f>
        <v>0</v>
      </c>
      <c r="AE948" s="178">
        <f>IF($B$944="Лікар загальної практики - сімейний лікар",AVERAGE(AE944:AE946),IF($B$944="Лікар-педіатр","x",IF($B$944="Лікар-терапевт",AVERAGE(AE944:AE946),0)))</f>
        <v>0</v>
      </c>
      <c r="AF948" s="178">
        <f>IF($B$944="Лікар загальної практики - сімейний лікар",AVERAGE(AF944:AF946),IF($B$944="Лікар-педіатр","x",IF($B$944="Лікар-терапевт",AVERAGE(AF944:AF946),0)))</f>
        <v>0</v>
      </c>
      <c r="AG948" s="179">
        <f>SUM(AB948:AF948)</f>
        <v>0</v>
      </c>
      <c r="AH948" s="769"/>
      <c r="AI948" s="174"/>
      <c r="AJ948" s="771"/>
      <c r="AK948" s="774"/>
      <c r="AL948" s="774"/>
      <c r="AM948" s="762"/>
      <c r="AN948" s="780"/>
      <c r="AO948" s="780"/>
      <c r="AP948" s="780"/>
      <c r="AQ948" s="780"/>
      <c r="AR948" s="783"/>
    </row>
    <row r="949" spans="1:44" s="52" customFormat="1" ht="40.5" hidden="1" x14ac:dyDescent="0.25">
      <c r="A949" s="170"/>
      <c r="B949" s="763"/>
      <c r="C949" s="764"/>
      <c r="D949" s="765"/>
      <c r="E949" s="765"/>
      <c r="F949" s="210" t="str">
        <f>IF(B944="Лікар-педіатр",Законод!$C$17,IF(B944="Лікар загальної практики - сімейний лікар",Законод!$C$21,IF(B944="Лікар-терапевт",Законод!$C$25,"х")))</f>
        <v>х</v>
      </c>
      <c r="G949" s="181">
        <f>IF($B$944="Лікар загальної практики - сімейний лікар",IF(L948&lt;=Законод!$C$22,G948,Законод!$C$22*'01_Доходи'!G947),IF($B$944="Лікар-педіатр",IF(L948&lt;=Законод!$C$18,G948,Законод!$C$18*'01_Доходи'!G947),IF($B$944="Лікар-терапевт","x",0)))</f>
        <v>0</v>
      </c>
      <c r="H949" s="181">
        <f>IF($B$944="Лікар загальної практики - сімейний лікар",IF(L948&lt;=Законод!$C$22,H948,Законод!$C$22*'01_Доходи'!H947),IF($B$944="Лікар-педіатр",IF(L948&lt;=Законод!$C$18,H948,Законод!$C$18*'01_Доходи'!H947),IF($B$944="Лікар-терапевт","x",0)))</f>
        <v>0</v>
      </c>
      <c r="I949" s="181">
        <f>IF($B$944="Лікар загальної практики - сімейний лікар",IF(L948&lt;=Законод!$C$22,I948,Законод!$C$22*'01_Доходи'!I947),IF($B$944="Лікар-педіатр","x",IF($B$944="Лікар-терапевт",IF(L948&lt;=Законод!$C$26,I948,Законод!$C$26*'01_Доходи'!I947),0)))</f>
        <v>0</v>
      </c>
      <c r="J949" s="181">
        <f>IF($B$944="Лікар загальної практики - сімейний лікар",IF(L948&lt;=Законод!$C$22,J948,Законод!$C$22*'01_Доходи'!J947),IF($B$944="Лікар-педіатр","x",IF($B$944="Лікар-терапевт",IF(L948&lt;=Законод!$C$26,J948,Законод!$C$26*'01_Доходи'!J947),0)))</f>
        <v>0</v>
      </c>
      <c r="K949" s="181">
        <f>IF($B$944="Лікар загальної практики - сімейний лікар",IF(L948&lt;=Законод!$C$22,K948,Законод!$C$22*'01_Доходи'!K947),IF($B$944="Лікар-педіатр","x",IF($B$944="Лікар-терапевт",IF(L948&lt;=Законод!$C$26,K948,Законод!$C$26*'01_Доходи'!K947),0)))</f>
        <v>0</v>
      </c>
      <c r="L949" s="182">
        <f>SUM(G949:K949)</f>
        <v>0</v>
      </c>
      <c r="M949" s="767"/>
      <c r="N949" s="181">
        <f>IF($B$944="Лікар загальної практики - сімейний лікар",IF(S948&lt;=Законод!$C$22,N948,Законод!$C$22*'01_Доходи'!N947),IF($B$944="Лікар-педіатр",IF(S948&lt;=Законод!$C$18,N948,Законод!$C$18*'01_Доходи'!N947),IF($B$944="Лікар-терапевт","x",0)))</f>
        <v>0</v>
      </c>
      <c r="O949" s="181">
        <f>IF($B$944="Лікар загальної практики - сімейний лікар",IF(S948&lt;=Законод!$C$22,O948,Законод!$C$22*'01_Доходи'!O947),IF($B$944="Лікар-педіатр",IF(S948&lt;=Законод!$C$18,O948,Законод!$C$18*'01_Доходи'!O947),IF($B$944="Лікар-терапевт","x",0)))</f>
        <v>0</v>
      </c>
      <c r="P949" s="181">
        <f>IF($B$944="Лікар загальної практики - сімейний лікар",IF(S948&lt;=Законод!$C$22,P948,Законод!$C$22*'01_Доходи'!P947),IF($B$944="Лікар-педіатр","x",IF($B$944="Лікар-терапевт",IF(S948&lt;=Законод!$C$26,P948,Законод!$C$26*'01_Доходи'!P947),0)))</f>
        <v>0</v>
      </c>
      <c r="Q949" s="181">
        <f>IF($B$944="Лікар загальної практики - сімейний лікар",IF(S948&lt;=Законод!$C$22,Q948,Законод!$C$22*'01_Доходи'!Q947),IF($B$944="Лікар-педіатр","x",IF($B$944="Лікар-терапевт",IF(S948&lt;=Законод!$C$26,Q948,Законод!$C$26*'01_Доходи'!Q947),0)))</f>
        <v>0</v>
      </c>
      <c r="R949" s="181">
        <f>IF($B$944="Лікар загальної практики - сімейний лікар",IF(S948&lt;=Законод!$C$22,R948,Законод!$C$22*'01_Доходи'!R947),IF($B$944="Лікар-педіатр","x",IF($B$944="Лікар-терапевт",IF(S948&lt;=Законод!$C$26,R948,Законод!$C$26*'01_Доходи'!R947),0)))</f>
        <v>0</v>
      </c>
      <c r="S949" s="182">
        <f>SUM(N949:R949)</f>
        <v>0</v>
      </c>
      <c r="T949" s="767"/>
      <c r="U949" s="181">
        <f>IF($B$944="Лікар загальної практики - сімейний лікар",IF(Z948&lt;=Законод!$C$22,U948,Законод!$C$22*'01_Доходи'!U947),IF($B$944="Лікар-педіатр",IF(Z948&lt;=Законод!$C$18,U948,Законод!$C$18*'01_Доходи'!U947),IF($B$944="Лікар-терапевт","x",0)))</f>
        <v>0</v>
      </c>
      <c r="V949" s="181">
        <f>IF($B$944="Лікар загальної практики - сімейний лікар",IF(Z948&lt;=Законод!$C$22,V948,Законод!$C$22*'01_Доходи'!V947),IF($B$944="Лікар-педіатр",IF(Z948&lt;=Законод!$C$18,V948,Законод!$C$18*'01_Доходи'!V947),IF($B$944="Лікар-терапевт","x",0)))</f>
        <v>0</v>
      </c>
      <c r="W949" s="181">
        <f>IF($B$944="Лікар загальної практики - сімейний лікар",IF(Z948&lt;=Законод!$C$22,W948,Законод!$C$22*'01_Доходи'!W947),IF($B$944="Лікар-педіатр","x",IF($B$944="Лікар-терапевт",IF(Z948&lt;=Законод!$C$26,W948,Законод!$C$26*'01_Доходи'!W947),0)))</f>
        <v>0</v>
      </c>
      <c r="X949" s="181">
        <f>IF($B$944="Лікар загальної практики - сімейний лікар",IF(Z948&lt;=Законод!$C$22,X948,Законод!$C$22*'01_Доходи'!X947),IF($B$944="Лікар-педіатр","x",IF($B$944="Лікар-терапевт",IF(Z948&lt;=Законод!$C$26,X948,Законод!$C$26*'01_Доходи'!X947),0)))</f>
        <v>0</v>
      </c>
      <c r="Y949" s="181">
        <f>IF($B$944="Лікар загальної практики - сімейний лікар",IF(Z948&lt;=Законод!$C$22,Y948,Законод!$C$22*'01_Доходи'!Y947),IF($B$944="Лікар-педіатр","x",IF($B$944="Лікар-терапевт",IF(Z948&lt;=Законод!$C$26,Y948,Законод!$C$26*'01_Доходи'!Y947),0)))</f>
        <v>0</v>
      </c>
      <c r="Z949" s="182">
        <f>SUM(U949:Y949)</f>
        <v>0</v>
      </c>
      <c r="AA949" s="767"/>
      <c r="AB949" s="181">
        <f>IF($B$944="Лікар загальної практики - сімейний лікар",IF(AG948&lt;=Законод!$C$22,AB948,Законод!$C$22*'01_Доходи'!AB947),IF($B$944="Лікар-педіатр",IF(AG948&lt;=Законод!$C$18,AB948,Законод!$C$18*'01_Доходи'!AB947),IF($B$944="Лікар-терапевт","x",0)))</f>
        <v>0</v>
      </c>
      <c r="AC949" s="181">
        <f>IF($B$944="Лікар загальної практики - сімейний лікар",IF(AG948&lt;=Законод!$C$22,AC948,Законод!$C$22*'01_Доходи'!AC947),IF($B$944="Лікар-педіатр",IF(AG948&lt;=Законод!$C$18,AC948,Законод!$C$18*'01_Доходи'!AC947),IF($B$944="Лікар-терапевт","x",0)))</f>
        <v>0</v>
      </c>
      <c r="AD949" s="181">
        <f>IF($B$944="Лікар загальної практики - сімейний лікар",IF(AG948&lt;=Законод!$C$22,AD948,Законод!$C$22*'01_Доходи'!AD947),IF($B$944="Лікар-педіатр","x",IF($B$944="Лікар-терапевт",IF(AG948&lt;=Законод!$C$26,AD948,Законод!$C$26*'01_Доходи'!AD947),0)))</f>
        <v>0</v>
      </c>
      <c r="AE949" s="181">
        <f>IF($B$944="Лікар загальної практики - сімейний лікар",IF(AG948&lt;=Законод!$C$22,AE948,Законод!$C$22*'01_Доходи'!AE947),IF($B$944="Лікар-педіатр","x",IF($B$944="Лікар-терапевт",IF(AG948&lt;=Законод!$C$26,AE948,Законод!$C$26*'01_Доходи'!AE947),0)))</f>
        <v>0</v>
      </c>
      <c r="AF949" s="181">
        <f>IF($B$944="Лікар загальної практики - сімейний лікар",IF(AG948&lt;=Законод!$C$22,AF948,Законод!$C$22*'01_Доходи'!AF947),IF($B$944="Лікар-педіатр","x",IF($B$944="Лікар-терапевт",IF(AG948&lt;=Законод!$C$26,AF948,Законод!$C$26*'01_Доходи'!AF947),0)))</f>
        <v>0</v>
      </c>
      <c r="AG949" s="182">
        <f>SUM(AB949:AF949)</f>
        <v>0</v>
      </c>
      <c r="AH949" s="767"/>
      <c r="AI949" s="174"/>
      <c r="AJ949" s="771"/>
      <c r="AK949" s="774"/>
      <c r="AL949" s="774"/>
      <c r="AM949" s="318" t="s">
        <v>186</v>
      </c>
      <c r="AN949" s="183">
        <f>IF(B944="Лікар загальної практики - сімейний лікар",G949*Законод!$C$11+'01_Доходи'!H949*Законод!$D$11+'01_Доходи'!I949*Законод!$E$11+'01_Доходи'!J949*Законод!$F$11+'01_Доходи'!K949*Законод!$G$11,IF(B944="Лікар-педіатр",G949*Законод!$C$11+'01_Доходи'!H949*Законод!$D$11,IF(B944="Лікар-терапевт",'01_Доходи'!I949*Законод!$E$11+'01_Доходи'!J949*Законод!$F$11+'01_Доходи'!K949*Законод!$G$11,0)))</f>
        <v>0</v>
      </c>
      <c r="AO949" s="183">
        <f>IF(B944="Лікар загальної практики - сімейний лікар",N949*Законод!$C$11+'01_Доходи'!O949*Законод!$D$11+'01_Доходи'!P949*Законод!$E$11+'01_Доходи'!Q949*Законод!$F$11+'01_Доходи'!R949*Законод!$G$11,IF(B944="Лікар-педіатр",N949*Законод!$C$11+'01_Доходи'!O949*Законод!$D$11,IF(B944="Лікар-терапевт",'01_Доходи'!P949*Законод!$E$11+'01_Доходи'!Q949*Законод!$F$11+'01_Доходи'!R949*Законод!$G$11,0)))</f>
        <v>0</v>
      </c>
      <c r="AP949" s="183">
        <f>IF(B944="Лікар загальної практики - сімейний лікар",U949*Законод!$C$11+'01_Доходи'!V949*Законод!$D$11+'01_Доходи'!W949*Законод!$E$11+'01_Доходи'!X949*Законод!$F$11+'01_Доходи'!Y949*Законод!$G$11,IF(B944="Лікар-педіатр",U949*Законод!$C$11+'01_Доходи'!V949*Законод!$D$11,IF(B944="Лікар-терапевт",'01_Доходи'!W949*Законод!$E$11+'01_Доходи'!X949*Законод!$F$11+'01_Доходи'!Y949*Законод!$G$11,0)))</f>
        <v>0</v>
      </c>
      <c r="AQ949" s="183">
        <f>IF(B944="Лікар загальної практики - сімейний лікар",AB949*Законод!$C$11+'01_Доходи'!AC949*Законод!$D$11+'01_Доходи'!AD949*Законод!$E$11+'01_Доходи'!AE949*Законод!$F$11+'01_Доходи'!AF949*Законод!$G$11,IF(B944="Лікар-педіатр",AB949*Законод!$C$11+'01_Доходи'!AC949*Законод!$D$11,IF(B944="Лікар-терапевт",'01_Доходи'!AD949*Законод!$E$11+'01_Доходи'!AE949*Законод!$F$11+'01_Доходи'!AF949*Законод!$G$11,0)))</f>
        <v>0</v>
      </c>
      <c r="AR949" s="184">
        <f>SUM(AN949:AQ949)</f>
        <v>0</v>
      </c>
    </row>
    <row r="950" spans="1:44" s="52" customFormat="1" ht="31.9" hidden="1" customHeight="1" x14ac:dyDescent="0.25">
      <c r="A950" s="170"/>
      <c r="B950" s="763"/>
      <c r="C950" s="764"/>
      <c r="D950" s="765"/>
      <c r="E950" s="765"/>
      <c r="F950" s="211" t="str">
        <f>IF(B944="Лікар-педіатр",Законод!$E$17,IF(B944="Лікар загальної практики - сімейний лікар",Законод!$E$21,IF(B944="Лікар-терапевт",Законод!$E$25,"х")))</f>
        <v>х</v>
      </c>
      <c r="G950" s="776" t="s">
        <v>158</v>
      </c>
      <c r="H950" s="776"/>
      <c r="I950" s="776"/>
      <c r="J950" s="776"/>
      <c r="K950" s="776"/>
      <c r="L950" s="169">
        <f>IF($B$944="Лікар загальної практики - сімейний лікар",IF(L948&lt;Законод!$C$22,0,(IF(AND(L948&gt;=Законод!$E$22,L948&lt;=Законод!$E$23),L948-Законод!$C$22,IF('01_Доходи'!L948&gt;=Законод!$F$22,Законод!$E$24,0)))),IF($B$944="Лікар-педіатр",IF(L948&lt;Законод!$C$18,0,(IF(AND(L948&gt;=Законод!$E$18,L948&lt;=Законод!$E$19),L948-Законод!$C$18,IF('01_Доходи'!L948&gt;=Законод!$F$18,Законод!$E$20,0)))),IF($B$944="Лікар-терапевт",IF(L948&lt;Законод!$C$26,0,(IF(AND(L948&gt;=Законод!$E$26,L948&lt;=Законод!$E$27),L948-Законод!$C$26,IF('01_Доходи'!L948&gt;=Законод!$F$26,Законод!$E$28,0)))),0)))</f>
        <v>0</v>
      </c>
      <c r="M950" s="767"/>
      <c r="N950" s="776" t="s">
        <v>158</v>
      </c>
      <c r="O950" s="776"/>
      <c r="P950" s="776"/>
      <c r="Q950" s="776"/>
      <c r="R950" s="776"/>
      <c r="S950" s="169">
        <f>IF($B$944="Лікар загальної практики - сімейний лікар",IF(S948&lt;Законод!$C$22,0,(IF(AND(S948&gt;=Законод!$E$22,S948&lt;=Законод!$E$23),S948-Законод!$C$22,IF('01_Доходи'!S948&gt;=Законод!$F$22,Законод!$E$24,0)))),IF($B$944="Лікар-педіатр",IF(S948&lt;Законод!$C$18,0,(IF(AND(S948&gt;=Законод!$E$18,S948&lt;=Законод!$E$19),S948-Законод!$C$18,IF('01_Доходи'!S948&gt;=Законод!$F$18,Законод!$E$20,0)))),IF($B$944="Лікар-терапевт",IF(S948&lt;Законод!$C$26,0,(IF(AND(S948&gt;=Законод!$E$26,S948&lt;=Законод!$E$27),S948-Законод!$C$26,IF('01_Доходи'!S948&gt;=Законод!$F$26,Законод!$E$28,0)))),0)))</f>
        <v>0</v>
      </c>
      <c r="T950" s="767"/>
      <c r="U950" s="776" t="s">
        <v>158</v>
      </c>
      <c r="V950" s="776"/>
      <c r="W950" s="776"/>
      <c r="X950" s="776"/>
      <c r="Y950" s="776"/>
      <c r="Z950" s="169">
        <f>IF($B$944="Лікар загальної практики - сімейний лікар",IF(Z948&lt;Законод!$C$22,0,(IF(AND(Z948&gt;=Законод!$E$22,Z948&lt;=Законод!$E$23),Z948-Законод!$C$22,IF('01_Доходи'!Z948&gt;=Законод!$F$22,Законод!$E$24,0)))),IF($B$944="Лікар-педіатр",IF(Z948&lt;Законод!$C$18,0,(IF(AND(Z948&gt;=Законод!$E$18,Z948&lt;=Законод!$E$19),Z948-Законод!$C$18,IF('01_Доходи'!Z948&gt;=Законод!$F$18,Законод!$E$20,0)))),IF($B$944="Лікар-терапевт",IF(Z948&lt;Законод!$C$26,0,(IF(AND(Z948&gt;=Законод!$E$26,Z948&lt;=Законод!$E$27),Z948-Законод!$C$26,IF('01_Доходи'!Z948&gt;=Законод!$F$26,Законод!$E$28,0)))),0)))</f>
        <v>0</v>
      </c>
      <c r="AA950" s="767"/>
      <c r="AB950" s="776" t="s">
        <v>158</v>
      </c>
      <c r="AC950" s="776"/>
      <c r="AD950" s="776"/>
      <c r="AE950" s="776"/>
      <c r="AF950" s="776"/>
      <c r="AG950" s="169">
        <f>IF($B$944="Лікар загальної практики - сімейний лікар",IF(AG948&lt;Законод!$C$22,0,(IF(AND(AG948&gt;=Законод!$E$22,AG948&lt;=Законод!$E$23),AG948-Законод!$C$22,IF('01_Доходи'!AG948&gt;=Законод!$F$22,Законод!$E$24,0)))),IF($B$944="Лікар-педіатр",IF(AG948&lt;Законод!$C$18,0,(IF(AND(AG948&gt;=Законод!$E$18,AG948&lt;=Законод!$E$19),AG948-Законод!$C$18,IF('01_Доходи'!AG948&gt;=Законод!$F$18,Законод!$E$20,0)))),IF($B$944="Лікар-терапевт",IF(AG948&lt;Законод!$C$26,0,(IF(AND(AG948&gt;=Законод!$E$26,AG948&lt;=Законод!$E$27),AG948-Законод!$C$26,IF('01_Доходи'!AG948&gt;=Законод!$F$26,Законод!$E$28,0)))),0)))</f>
        <v>0</v>
      </c>
      <c r="AH950" s="767"/>
      <c r="AI950" s="174"/>
      <c r="AJ950" s="771"/>
      <c r="AK950" s="774"/>
      <c r="AL950" s="774"/>
      <c r="AM950" s="757" t="s">
        <v>187</v>
      </c>
      <c r="AN950" s="183">
        <f>IF(B944="Лікар загальної практики - сімейний лікар",L950*Законод!$C$9/4*Законод!$E$16,IF(B944="Лікар-педіатр",L950*Законод!$C$9/4*Законод!$E$16,IF(B944="Лікар-терапевт",L950*Законод!$C$9/4*Законод!$E$16,0)))</f>
        <v>0</v>
      </c>
      <c r="AO950" s="183">
        <f>IF(B944="Лікар загальної практики - сімейний лікар",S950*Законод!$C$9/4*Законод!$E$16,IF(B944="Лікар-педіатр",S950*Законод!$C$9/4*Законод!$E$16,IF(B944="Лікар-терапевт",S950*Законод!$C$9/4*Законод!$E$16,0)))</f>
        <v>0</v>
      </c>
      <c r="AP950" s="183">
        <f>IF(B944="Лікар загальної практики - сімейний лікар",Z950*Законод!$C$9/4*Законод!$E$16,IF(B944="Лікар-педіатр",Z950*Законод!$C$9/4*Законод!$E$16,IF(B944="Лікар-терапевт",Z950*Законод!$C$9/4*Законод!$E$16,0)))</f>
        <v>0</v>
      </c>
      <c r="AQ950" s="183">
        <f>IF(B944="Лікар загальної практики - сімейний лікар",AG950*Законод!$C$9/4*Законод!$E$16,IF(B944="Лікар-педіатр",AG950*Законод!$C$9/4*Законод!$E$16,IF(B944="Лікар-терапевт",AG950*Законод!$C$9/4*Законод!$E$16,0)))</f>
        <v>0</v>
      </c>
      <c r="AR950" s="184">
        <f>SUM(AN950:AQ950)</f>
        <v>0</v>
      </c>
    </row>
    <row r="951" spans="1:44" s="52" customFormat="1" ht="31.9" hidden="1" customHeight="1" x14ac:dyDescent="0.25">
      <c r="A951" s="170"/>
      <c r="B951" s="763"/>
      <c r="C951" s="764"/>
      <c r="D951" s="765"/>
      <c r="E951" s="765"/>
      <c r="F951" s="211" t="str">
        <f>IF(B944="Лікар-педіатр",Законод!$F$17,IF(B944="Лікар загальної практики - сімейний лікар",Законод!$F$21,IF(B944="Лікар-терапевт",Законод!$F$25,"х")))</f>
        <v>х</v>
      </c>
      <c r="G951" s="776" t="s">
        <v>158</v>
      </c>
      <c r="H951" s="776"/>
      <c r="I951" s="776"/>
      <c r="J951" s="776"/>
      <c r="K951" s="776"/>
      <c r="L951" s="169">
        <f>IF($B$944="Лікар загальної практики - сімейний лікар",IF(L948&lt;Законод!$C$22,0,(IF(AND(L948&gt;=Законод!$F$22,L948&lt;=Законод!$F$23),L948-Законод!$E$23,IF('01_Доходи'!L948&gt;=Законод!$G$22,Законод!$F$24,0)))),IF($B$944="Лікар-педіатр",IF(L948&lt;Законод!$C$18,0,(IF(AND(L948&gt;=Законод!$F$18,L948&lt;=Законод!$F$19),L948-Законод!$E$19,IF('01_Доходи'!L948&gt;=Законод!$G$18,Законод!$F$20,0)))),IF($B$944="Лікар-терапевт",IF(L948&lt;Законод!$C$26,0,(IF(AND(L948&gt;=Законод!$F$26,L948&lt;=Законод!$F$27),L948-Законод!$E$27,IF('01_Доходи'!L948&gt;=Законод!$G$26,Законод!$F$28,0)))),0)))</f>
        <v>0</v>
      </c>
      <c r="M951" s="767"/>
      <c r="N951" s="776" t="s">
        <v>158</v>
      </c>
      <c r="O951" s="776"/>
      <c r="P951" s="776"/>
      <c r="Q951" s="776"/>
      <c r="R951" s="776"/>
      <c r="S951" s="169">
        <f>IF($B$944="Лікар загальної практики - сімейний лікар",IF(S948&lt;Законод!$C$22,0,(IF(AND(S948&gt;=Законод!$F$22,S948&lt;=Законод!$F$23),S948-Законод!$E$23,IF('01_Доходи'!S948&gt;=Законод!$G$22,Законод!$F$24,0)))),IF($B$944="Лікар-педіатр",IF(S948&lt;Законод!$C$18,0,(IF(AND(S948&gt;=Законод!$F$18,S948&lt;=Законод!$F$19),S948-Законод!$E$19,IF('01_Доходи'!S948&gt;=Законод!$G$18,Законод!$F$20,0)))),IF($B$944="Лікар-терапевт",IF(S948&lt;Законод!$C$26,0,(IF(AND(S948&gt;=Законод!$F$26,S948&lt;=Законод!$F$27),S948-Законод!$E$27,IF('01_Доходи'!S948&gt;=Законод!$G$26,Законод!$F$28,0)))),0)))</f>
        <v>0</v>
      </c>
      <c r="T951" s="767"/>
      <c r="U951" s="776" t="s">
        <v>158</v>
      </c>
      <c r="V951" s="776"/>
      <c r="W951" s="776"/>
      <c r="X951" s="776"/>
      <c r="Y951" s="776"/>
      <c r="Z951" s="169">
        <f>IF($B$944="Лікар загальної практики - сімейний лікар",IF(Z948&lt;Законод!$C$22,0,(IF(AND(Z948&gt;=Законод!$F$22,Z948&lt;=Законод!$F$23),Z948-Законод!$E$23,IF('01_Доходи'!Z948&gt;=Законод!$G$22,Законод!$F$24,0)))),IF($B$944="Лікар-педіатр",IF(Z948&lt;Законод!$C$18,0,(IF(AND(Z948&gt;=Законод!$F$18,Z948&lt;=Законод!$F$19),Z948-Законод!$E$19,IF('01_Доходи'!Z948&gt;=Законод!$G$18,Законод!$F$20,0)))),IF($B$944="Лікар-терапевт",IF(Z948&lt;Законод!$C$26,0,(IF(AND(Z948&gt;=Законод!$F$26,Z948&lt;=Законод!$F$27),Z948-Законод!$E$27,IF('01_Доходи'!Z948&gt;=Законод!$G$26,Законод!$F$28,0)))),0)))</f>
        <v>0</v>
      </c>
      <c r="AA951" s="767"/>
      <c r="AB951" s="776" t="s">
        <v>158</v>
      </c>
      <c r="AC951" s="776"/>
      <c r="AD951" s="776"/>
      <c r="AE951" s="776"/>
      <c r="AF951" s="776"/>
      <c r="AG951" s="169">
        <f>IF($B$944="Лікар загальної практики - сімейний лікар",IF(AG948&lt;Законод!$C$22,0,(IF(AND(AG948&gt;=Законод!$F$22,AG948&lt;=Законод!$F$23),AG948-Законод!$E$23,IF('01_Доходи'!AG948&gt;=Законод!$G$22,Законод!$F$24,0)))),IF($B$944="Лікар-педіатр",IF(AG948&lt;Законод!$C$18,0,(IF(AND(AG948&gt;=Законод!$F$18,AG948&lt;=Законод!$F$19),AG948-Законод!$E$19,IF('01_Доходи'!AG948&gt;=Законод!$G$18,Законод!$F$20,0)))),IF($B$944="Лікар-терапевт",IF(AG948&lt;Законод!$C$26,0,(IF(AND(AG948&gt;=Законод!$F$26,AG948&lt;=Законод!$F$27),AG948-Законод!$E$27,IF('01_Доходи'!AG948&gt;=Законод!$G$26,Законод!$F$28,0)))),0)))</f>
        <v>0</v>
      </c>
      <c r="AH951" s="767"/>
      <c r="AI951" s="174"/>
      <c r="AJ951" s="771"/>
      <c r="AK951" s="774"/>
      <c r="AL951" s="774"/>
      <c r="AM951" s="758"/>
      <c r="AN951" s="183">
        <f>IF(B944="Лікар загальної практики - сімейний лікар",L951*Законод!$C$9/4*Законод!$F$16,IF(B944="Лікар-педіатр",L951*Законод!$C$9/4*Законод!$F$16,IF(B944="Лікар-терапевт",L951*Законод!$C$9/4*Законод!$F$16,0)))</f>
        <v>0</v>
      </c>
      <c r="AO951" s="183">
        <f>IF(B944="Лікар загальної практики - сімейний лікар",S951*Законод!$C$9/4*Законод!$F$16,IF(B944="Лікар-педіатр",S951*Законод!$C$9/4*Законод!$F$16,IF(B944="Лікар-терапевт",S951*Законод!$C$9/4*Законод!$F$16,0)))</f>
        <v>0</v>
      </c>
      <c r="AP951" s="183">
        <f>IF(B944="Лікар загальної практики - сімейний лікар",Z951*Законод!$C$9/4*Законод!$F$16,IF(B944="Лікар-педіатр",Z951*Законод!$C$9/4*Законод!$F$16,IF(B944="Лікар-терапевт",Z951*Законод!$C$9/4*Законод!$F$16,0)))</f>
        <v>0</v>
      </c>
      <c r="AQ951" s="183">
        <f>IF(B944="Лікар загальної практики - сімейний лікар",AG951*Законод!$C$9/4*Законод!$F$16,IF(B944="Лікар-педіатр",AG951*Законод!$C$9/4*Законод!$F$16,IF(B944="Лікар-терапевт",AG951*Законод!$C$9/4*Законод!$F$16,0)))</f>
        <v>0</v>
      </c>
      <c r="AR951" s="184">
        <f>SUM(AN951:AQ951)</f>
        <v>0</v>
      </c>
    </row>
    <row r="952" spans="1:44" s="52" customFormat="1" ht="31.9" hidden="1" customHeight="1" x14ac:dyDescent="0.25">
      <c r="A952" s="170"/>
      <c r="B952" s="763"/>
      <c r="C952" s="764"/>
      <c r="D952" s="765"/>
      <c r="E952" s="765"/>
      <c r="F952" s="211" t="str">
        <f>IF(B944="Лікар-педіатр",Законод!$G$17,IF(B944="Лікар загальної практики - сімейний лікар",Законод!$G$21,IF(B944="Лікар-терапевт",Законод!$G$25,"х")))</f>
        <v>х</v>
      </c>
      <c r="G952" s="776" t="s">
        <v>158</v>
      </c>
      <c r="H952" s="776"/>
      <c r="I952" s="776"/>
      <c r="J952" s="776"/>
      <c r="K952" s="776"/>
      <c r="L952" s="169">
        <f>IF($B$944="Лікар загальної практики - сімейний лікар",IF(L948&lt;Законод!$C$22,0,(IF(AND(L948&gt;=Законод!$G$22,L948&lt;=Законод!$G$23),L948-Законод!$F$23,IF('01_Доходи'!L948&gt;=Законод!$H$22,Законод!$G$24,0)))),IF($B$944="Лікар-педіатр",IF(L948&lt;Законод!$C$18,0,(IF(AND(L948&gt;=Законод!$G$18,L948&lt;=Законод!$G$19),L948-Законод!$F$19,IF('01_Доходи'!L948&gt;=Законод!$H$18,Законод!$G$20,0)))),IF($B$944="Лікар-терапевт",IF(L948&lt;Законод!$C$26,0,(IF(AND(L948&gt;=Законод!$G$26,L948&lt;=Законод!$G$27),L948-Законод!$F$27,IF('01_Доходи'!L948&gt;=Законод!$H$26,Законод!$G$28,0)))),0)))</f>
        <v>0</v>
      </c>
      <c r="M952" s="767"/>
      <c r="N952" s="776" t="s">
        <v>158</v>
      </c>
      <c r="O952" s="776"/>
      <c r="P952" s="776"/>
      <c r="Q952" s="776"/>
      <c r="R952" s="776"/>
      <c r="S952" s="169">
        <f>IF($B$944="Лікар загальної практики - сімейний лікар",IF(S948&lt;Законод!$C$22,0,(IF(AND(S948&gt;=Законод!$G$22,S948&lt;=Законод!$G$23),S948-Законод!$F$23,IF('01_Доходи'!S948&gt;=Законод!$H$22,Законод!$G$24,0)))),IF($B$944="Лікар-педіатр",IF(S948&lt;Законод!$C$18,0,(IF(AND(S948&gt;=Законод!$G$18,S948&lt;=Законод!$G$19),S948-Законод!$F$19,IF('01_Доходи'!S948&gt;=Законод!$H$18,Законод!$G$20,0)))),IF($B$944="Лікар-терапевт",IF(S948&lt;Законод!$C$26,0,(IF(AND(S948&gt;=Законод!$G$26,S948&lt;=Законод!$G$27),S948-Законод!$F$27,IF('01_Доходи'!S948&gt;=Законод!$H$26,Законод!$G$28,0)))),0)))</f>
        <v>0</v>
      </c>
      <c r="T952" s="767"/>
      <c r="U952" s="776" t="s">
        <v>158</v>
      </c>
      <c r="V952" s="776"/>
      <c r="W952" s="776"/>
      <c r="X952" s="776"/>
      <c r="Y952" s="776"/>
      <c r="Z952" s="169">
        <f>IF($B$944="Лікар загальної практики - сімейний лікар",IF(Z948&lt;Законод!$C$22,0,(IF(AND(Z948&gt;=Законод!$G$22,Z948&lt;=Законод!$G$23),Z948-Законод!$F$23,IF('01_Доходи'!Z948&gt;=Законод!$H$22,Законод!$G$24,0)))),IF($B$944="Лікар-педіатр",IF(Z948&lt;Законод!$C$18,0,(IF(AND(Z948&gt;=Законод!$G$18,Z948&lt;=Законод!$G$19),Z948-Законод!$F$19,IF('01_Доходи'!Z948&gt;=Законод!$H$18,Законод!$G$20,0)))),IF($B$944="Лікар-терапевт",IF(Z948&lt;Законод!$C$26,0,(IF(AND(Z948&gt;=Законод!$G$26,Z948&lt;=Законод!$G$27),Z948-Законод!$F$27,IF('01_Доходи'!Z948&gt;=Законод!$H$26,Законод!$G$28,0)))),0)))</f>
        <v>0</v>
      </c>
      <c r="AA952" s="767"/>
      <c r="AB952" s="776" t="s">
        <v>158</v>
      </c>
      <c r="AC952" s="776"/>
      <c r="AD952" s="776"/>
      <c r="AE952" s="776"/>
      <c r="AF952" s="776"/>
      <c r="AG952" s="169">
        <f>IF($B$944="Лікар загальної практики - сімейний лікар",IF(AG948&lt;Законод!$C$22,0,(IF(AND(AG948&gt;=Законод!$G$22,AG948&lt;=Законод!$G$23),AG948-Законод!$F$23,IF('01_Доходи'!AG948&gt;=Законод!$H$22,Законод!$G$24,0)))),IF($B$944="Лікар-педіатр",IF(AG948&lt;Законод!$C$18,0,(IF(AND(AG948&gt;=Законод!$G$18,AG948&lt;=Законод!$G$19),AG948-Законод!$F$19,IF('01_Доходи'!AG948&gt;=Законод!$H$18,Законод!$G$20,0)))),IF($B$944="Лікар-терапевт",IF(AG948&lt;Законод!$C$26,0,(IF(AND(AG948&gt;=Законод!$G$26,AG948&lt;=Законод!$G$27),AG948-Законод!$F$27,IF('01_Доходи'!AG948&gt;=Законод!$H$26,Законод!$G$28,0)))),0)))</f>
        <v>0</v>
      </c>
      <c r="AH952" s="767"/>
      <c r="AI952" s="174"/>
      <c r="AJ952" s="771"/>
      <c r="AK952" s="774"/>
      <c r="AL952" s="774"/>
      <c r="AM952" s="758"/>
      <c r="AN952" s="183">
        <f>IF(B944="Лікар загальної практики - сімейний лікар",L952*Законод!$C$9/4*Законод!$G$16,IF(B944="Лікар-педіатр",L952*Законод!$C$9/4*Законод!$G$16,IF(B944="Лікар-терапевт",L952*Законод!$C$9/4*Законод!$G$16,0)))</f>
        <v>0</v>
      </c>
      <c r="AO952" s="183">
        <f>IF(B944="Лікар загальної практики - сімейний лікар",S952*Законод!$C$9/4*Законод!$G$16,IF(B944="Лікар-педіатр",S952*Законод!$C$9/4*Законод!$G$16,IF(B944="Лікар-терапевт",S952*Законод!$C$9/4*Законод!$G$16,0)))</f>
        <v>0</v>
      </c>
      <c r="AP952" s="183">
        <f>IF(B944="Лікар загальної практики - сімейний лікар",Z952*Законод!$C$9/4*Законод!$G$16,IF(B944="Лікар-педіатр",Z952*Законод!$C$9/4*Законод!$G$16,IF(B944="Лікар-терапевт",Z952*Законод!$C$9/4*Законод!$G$16,0)))</f>
        <v>0</v>
      </c>
      <c r="AQ952" s="183">
        <f>IF(B944="Лікар загальної практики - сімейний лікар",AG952*Законод!$C$9/4*Законод!$G$16,IF(B944="Лікар-педіатр",AG952*Законод!$C$9/4*Законод!$G$16,IF(B944="Лікар-терапевт",AG952*Законод!$C$9/4*Законод!$G$16,0)))</f>
        <v>0</v>
      </c>
      <c r="AR952" s="184">
        <f t="shared" ref="AR952" si="168">SUM(AN952:AQ952)</f>
        <v>0</v>
      </c>
    </row>
    <row r="953" spans="1:44" s="52" customFormat="1" ht="31.9" hidden="1" customHeight="1" x14ac:dyDescent="0.25">
      <c r="A953" s="170"/>
      <c r="B953" s="763"/>
      <c r="C953" s="764"/>
      <c r="D953" s="765"/>
      <c r="E953" s="765"/>
      <c r="F953" s="211" t="str">
        <f>IF(B944="Лікар-педіатр",Законод!$H$17,IF(B944="Лікар загальної практики - сімейний лікар",Законод!$H$21,IF(B944="Лікар-терапевт",Законод!$H$25,"х")))</f>
        <v>х</v>
      </c>
      <c r="G953" s="776" t="s">
        <v>158</v>
      </c>
      <c r="H953" s="776"/>
      <c r="I953" s="776"/>
      <c r="J953" s="776"/>
      <c r="K953" s="776"/>
      <c r="L953" s="169">
        <f>IF($B$944="Лікар загальної практики - сімейний лікар",IF(L948&lt;Законод!$C$22,0,(IF(AND(L948&gt;=Законод!$H$22,L948&lt;=Законод!$H$23),L948-Законод!$G$23,IF('01_Доходи'!L948&gt;=Законод!$I$22,Законод!$H$24,0)))),IF($B$944="Лікар-педіатр",IF(L948&lt;Законод!$C$18,0,(IF(AND(L948&gt;=Законод!$H$18,L948&lt;=Законод!$H$19),L948-Законод!$G$19,IF('01_Доходи'!L948&gt;=Законод!$I$18,Законод!$H$20,0)))),IF($B$944="Лікар-терапевт",IF(L948&lt;Законод!$C$26,0,(IF(AND(L948&gt;=Законод!$H$26,L948&lt;=Законод!$H$27),L948-Законод!$G$27,IF(L948&gt;=Законод!$I$26,Законод!$H$28,0)))),0)))</f>
        <v>0</v>
      </c>
      <c r="M953" s="767"/>
      <c r="N953" s="776" t="s">
        <v>158</v>
      </c>
      <c r="O953" s="776"/>
      <c r="P953" s="776"/>
      <c r="Q953" s="776"/>
      <c r="R953" s="776"/>
      <c r="S953" s="169">
        <f>IF($B$944="Лікар загальної практики - сімейний лікар",IF(S948&lt;Законод!$C$22,0,(IF(AND(S948&gt;=Законод!$H$22,S948&lt;=Законод!$H$23),S948-Законод!$G$23,IF('01_Доходи'!S948&gt;=Законод!$I$22,Законод!$H$24,0)))),IF($B$944="Лікар-педіатр",IF(S948&lt;Законод!$C$18,0,(IF(AND(S948&gt;=Законод!$H$18,S948&lt;=Законод!$H$19),S948-Законод!$G$19,IF('01_Доходи'!S948&gt;=Законод!$I$18,Законод!$H$20,0)))),IF($B$944="Лікар-терапевт",IF(S948&lt;Законод!$C$26,0,(IF(AND(S948&gt;=Законод!$H$26,S948&lt;=Законод!$H$27),S948-Законод!$G$27,IF(S948&gt;=Законод!$I$26,Законод!$H$28,0)))),0)))</f>
        <v>0</v>
      </c>
      <c r="T953" s="767"/>
      <c r="U953" s="776" t="s">
        <v>158</v>
      </c>
      <c r="V953" s="776"/>
      <c r="W953" s="776"/>
      <c r="X953" s="776"/>
      <c r="Y953" s="776"/>
      <c r="Z953" s="169">
        <f>IF($B$944="Лікар загальної практики - сімейний лікар",IF(Z948&lt;Законод!$C$22,0,(IF(AND(Z948&gt;=Законод!$H$22,Z948&lt;=Законод!$H$23),Z948-Законод!$G$23,IF('01_Доходи'!Z948&gt;=Законод!$I$22,Законод!$H$24,0)))),IF($B$944="Лікар-педіатр",IF(Z948&lt;Законод!$C$18,0,(IF(AND(Z948&gt;=Законод!$H$18,Z948&lt;=Законод!$H$19),Z948-Законод!$G$19,IF('01_Доходи'!Z948&gt;=Законод!$I$18,Законод!$H$20,0)))),IF($B$944="Лікар-терапевт",IF(Z948&lt;Законод!$C$26,0,(IF(AND(Z948&gt;=Законод!$H$26,Z948&lt;=Законод!$H$27),Z948-Законод!$G$27,IF(Z948&gt;=Законод!$I$26,Законод!$H$28,0)))),0)))</f>
        <v>0</v>
      </c>
      <c r="AA953" s="767"/>
      <c r="AB953" s="776" t="s">
        <v>158</v>
      </c>
      <c r="AC953" s="776"/>
      <c r="AD953" s="776"/>
      <c r="AE953" s="776"/>
      <c r="AF953" s="776"/>
      <c r="AG953" s="169">
        <f>IF($B$944="Лікар загальної практики - сімейний лікар",IF(AG948&lt;Законод!$C$22,0,(IF(AND(AG948&gt;=Законод!$H$22,AG948&lt;=Законод!$H$23),AG948-Законод!$G$23,IF('01_Доходи'!AG948&gt;=Законод!$I$22,Законод!$H$24,0)))),IF($B$944="Лікар-педіатр",IF(AG948&lt;Законод!$C$18,0,(IF(AND(AG948&gt;=Законод!$H$18,AG948&lt;=Законод!$H$19),AG948-Законод!$G$19,IF('01_Доходи'!AG948&gt;=Законод!$I$18,Законод!$H$20,0)))),IF($B$944="Лікар-терапевт",IF(AG948&lt;Законод!$C$26,0,(IF(AND(AG948&gt;=Законод!$H$26,AG948&lt;=Законод!$H$27),AG948-Законод!$G$27,IF(AG948&gt;=Законод!$I$26,Законод!$H$28,0)))),0)))</f>
        <v>0</v>
      </c>
      <c r="AH953" s="767"/>
      <c r="AI953" s="174"/>
      <c r="AJ953" s="771"/>
      <c r="AK953" s="774"/>
      <c r="AL953" s="774"/>
      <c r="AM953" s="758"/>
      <c r="AN953" s="183">
        <f>IF(B944="Лікар загальної практики - сімейний лікар",L953*Законод!$C$9/4*Законод!$H$16,IF(B944="Лікар-педіатр",L953*Законод!$C$9/4*Законод!$H$16,IF(B944="Лікар-терапевт",L953*Законод!$C$9/4*Законод!$H$16,0)))</f>
        <v>0</v>
      </c>
      <c r="AO953" s="183">
        <f>IF(B944="Лікар загальної практики - сімейний лікар",S953*Законод!$C$9/4*Законод!$H$16,IF(B944="Лікар-педіатр",S953*Законод!$C$9/4*Законод!$H$16,IF(B944="Лікар-терапевт",S953*Законод!$C$9/4*Законод!$H$16,0)))</f>
        <v>0</v>
      </c>
      <c r="AP953" s="183">
        <f>IF(B944="Лікар загальної практики - сімейний лікар",Z953*Законод!$C$9/4*Законод!$H$16,IF(B944="Лікар-педіатр",Z953*Законод!$C$9/4*Законод!$H$16,IF(B944="Лікар-терапевт",Z953*Законод!$C$9/4*Законод!$H$16,0)))</f>
        <v>0</v>
      </c>
      <c r="AQ953" s="183">
        <f>IF(B944="Лікар загальної практики - сімейний лікар",AG953*Законод!$C$9/4*Законод!$H$16,IF(B944="Лікар-педіатр",AG953*Законод!$C$9/4*Законод!$H$16,IF(B944="Лікар-терапевт",AG953*Законод!$C$9/4*Законод!$H$16,0)))</f>
        <v>0</v>
      </c>
      <c r="AR953" s="184">
        <f>SUM(AN953:AQ953)</f>
        <v>0</v>
      </c>
    </row>
    <row r="954" spans="1:44" s="52" customFormat="1" ht="31.9" hidden="1" customHeight="1" x14ac:dyDescent="0.25">
      <c r="A954" s="170"/>
      <c r="B954" s="763"/>
      <c r="C954" s="764"/>
      <c r="D954" s="765"/>
      <c r="E954" s="765"/>
      <c r="F954" s="211" t="str">
        <f>IF(B944="Лікар-педіатр",Законод!$I$17,IF(B944="Лікар загальної практики - сімейний лікар",Законод!$I$21,IF(B944="Лікар-терапевт",Законод!$I$25,"х")))</f>
        <v>х</v>
      </c>
      <c r="G954" s="776" t="s">
        <v>158</v>
      </c>
      <c r="H954" s="776"/>
      <c r="I954" s="776"/>
      <c r="J954" s="776"/>
      <c r="K954" s="776"/>
      <c r="L954" s="169">
        <f>IF($B$944="Лікар загальної практики - сімейний лікар",IF(L948&lt;Законод!$C$22,0,(IF(AND(L948&gt;=Законод!$I$22,L948&lt;=Законод!$I$23),L948-Законод!$H$23,IF('01_Доходи'!L948&gt;=Законод!$I$22,Законод!$I$24,0)))),IF($B$944="Лікар-педіатр",IF(L948&lt;Законод!$C$18,0,(IF(AND(L948&gt;=Законод!$I$18,L948&lt;=Законод!$I$19),L948-Законод!$H$19,IF('01_Доходи'!L948&gt;=Законод!$I$18,Законод!$H$20,0)))),IF($B$944="Лікар-терапевт",IF(L948&lt;Законод!$C$26,0,(IF(AND(L948&gt;=Законод!$I$26,L948&lt;=Законод!$I$27),L948-Законод!$H$27,IF('01_Доходи'!L948&gt;=Законод!$I$26,Законод!$H$28,0)))),0)))</f>
        <v>0</v>
      </c>
      <c r="M954" s="767"/>
      <c r="N954" s="776" t="s">
        <v>158</v>
      </c>
      <c r="O954" s="776"/>
      <c r="P954" s="776"/>
      <c r="Q954" s="776"/>
      <c r="R954" s="776"/>
      <c r="S954" s="169">
        <f>IF($B$944="Лікар загальної практики - сімейний лікар",IF(S948&lt;Законод!$C$22,0,(IF(AND(S948&gt;=Законод!$I$22,S948&lt;=Законод!$I$23),S948-Законод!$H$23,IF('01_Доходи'!S948&gt;=Законод!$I$22,Законод!$I$24,0)))),IF($B$944="Лікар-педіатр",IF(S948&lt;Законод!$C$18,0,(IF(AND(S948&gt;=Законод!$I$18,S948&lt;=Законод!$I$19),S948-Законод!$H$19,IF('01_Доходи'!S948&gt;=Законод!$I$18,Законод!$H$20,0)))),IF($B$944="Лікар-терапевт",IF(S948&lt;Законод!$C$26,0,(IF(AND(S948&gt;=Законод!$I$26,S948&lt;=Законод!$I$27),S948-Законод!$H$27,IF('01_Доходи'!S948&gt;=Законод!$I$26,Законод!$H$28,0)))),0)))</f>
        <v>0</v>
      </c>
      <c r="T954" s="767"/>
      <c r="U954" s="776" t="s">
        <v>158</v>
      </c>
      <c r="V954" s="776"/>
      <c r="W954" s="776"/>
      <c r="X954" s="776"/>
      <c r="Y954" s="776"/>
      <c r="Z954" s="169">
        <f>IF($B$944="Лікар загальної практики - сімейний лікар",IF(Z948&lt;Законод!$C$22,0,(IF(AND(Z948&gt;=Законод!$I$22,Z948&lt;=Законод!$I$23),Z948-Законод!$H$23,IF('01_Доходи'!Z948&gt;=Законод!$I$22,Законод!$I$24,0)))),IF($B$944="Лікар-педіатр",IF(Z948&lt;Законод!$C$18,0,(IF(AND(Z948&gt;=Законод!$I$18,Z948&lt;=Законод!$I$19),Z948-Законод!$H$19,IF('01_Доходи'!Z948&gt;=Законод!$I$18,Законод!$H$20,0)))),IF($B$944="Лікар-терапевт",IF(Z948&lt;Законод!$C$26,0,(IF(AND(Z948&gt;=Законод!$I$26,Z948&lt;=Законод!$I$27),Z948-Законод!$H$27,IF('01_Доходи'!Z948&gt;=Законод!$I$26,Законод!$H$28,0)))),0)))</f>
        <v>0</v>
      </c>
      <c r="AA954" s="767"/>
      <c r="AB954" s="776" t="s">
        <v>158</v>
      </c>
      <c r="AC954" s="776"/>
      <c r="AD954" s="776"/>
      <c r="AE954" s="776"/>
      <c r="AF954" s="776"/>
      <c r="AG954" s="169">
        <f>IF($B$944="Лікар загальної практики - сімейний лікар",IF(AG948&lt;Законод!$C$22,0,(IF(AND(AG948&gt;=Законод!$I$22,AG948&lt;=Законод!$I$23),AG948-Законод!$H$23,IF('01_Доходи'!AG948&gt;=Законод!$I$22,Законод!$I$24,0)))),IF($B$944="Лікар-педіатр",IF(AG948&lt;Законод!$C$18,0,(IF(AND(AG948&gt;=Законод!$I$18,AG948&lt;=Законод!$I$19),AG948-Законод!$H$19,IF('01_Доходи'!AG948&gt;=Законод!$I$18,Законод!$H$20,0)))),IF($B$944="Лікар-терапевт",IF(AG948&lt;Законод!$C$26,0,(IF(AND(AG948&gt;=Законод!$I$26,AG948&lt;=Законод!$I$27),AG948-Законод!$H$27,IF('01_Доходи'!AG948&gt;=Законод!$I$26,Законод!$H$28,0)))),0)))</f>
        <v>0</v>
      </c>
      <c r="AH954" s="767"/>
      <c r="AI954" s="174"/>
      <c r="AJ954" s="771"/>
      <c r="AK954" s="774"/>
      <c r="AL954" s="774"/>
      <c r="AM954" s="758"/>
      <c r="AN954" s="183">
        <f>IF(B944="Лікар загальної практики - сімейний лікар",L954*Законод!$C$9/4*Законод!$I$16,IF(B944="Лікар-педіатр",L954*Законод!$C$9/4*Законод!$I$16,IF(B944="Лікар-терапевт",L954*Законод!$C$9/4*Законод!$I$16,0)))</f>
        <v>0</v>
      </c>
      <c r="AO954" s="183">
        <f>IF(B944="Лікар загальної практики - сімейний лікар",S954*Законод!$C$9/4*Законод!$I$16,IF(B944="Лікар-педіатр",S954*Законод!$C$9/4*Законод!$I$16,IF(B944="Лікар-терапевт",S954*Законод!$C$9/4*Законод!$I$16,0)))</f>
        <v>0</v>
      </c>
      <c r="AP954" s="183">
        <f>IF(B944="Лікар загальної практики - сімейний лікар",Z954*Законод!$C$9/4*Законод!$I$16,IF(B944="Лікар-педіатр",Z954*Законод!$C$9/4*Законод!$I$16,IF(B944="Лікар-терапевт",Z954*Законод!$C$9/4*Законод!$I$16,0)))</f>
        <v>0</v>
      </c>
      <c r="AQ954" s="183">
        <f>IF(B944="Лікар загальної практики - сімейний лікар",AG954*Законод!$C$9/4*Законод!$I$16,IF(B944="Лікар-педіатр",AG954*Законод!$C$9/4*Законод!$I$16,IF(B944="Лікар-терапевт",AG954*Законод!$C$9/4*Законод!$I$16,0)))</f>
        <v>0</v>
      </c>
      <c r="AR954" s="184">
        <f>SUM(AN954:AQ954)</f>
        <v>0</v>
      </c>
    </row>
    <row r="955" spans="1:44" s="191" customFormat="1" ht="31.9" hidden="1" customHeight="1" thickBot="1" x14ac:dyDescent="0.3">
      <c r="A955" s="186"/>
      <c r="B955" s="763"/>
      <c r="C955" s="764"/>
      <c r="D955" s="765"/>
      <c r="E955" s="765"/>
      <c r="F955" s="212" t="str">
        <f>IF(B944="Лікар-педіатр",Законод!$J$17,IF(B944="Лікар загальної практики - сімейний лікар",Законод!$J$21,IF(B944="Лікар-терапевт",Законод!$J$25,"х")))</f>
        <v>х</v>
      </c>
      <c r="G955" s="777" t="s">
        <v>158</v>
      </c>
      <c r="H955" s="777"/>
      <c r="I955" s="777"/>
      <c r="J955" s="777"/>
      <c r="K955" s="777"/>
      <c r="L955" s="169">
        <f>IF($B$944="Лікар загальної практики - сімейний лікар",IF(L948&gt;=Законод!$J$22,'01_Доходи'!L948-('01_Доходи'!L949+'01_Доходи'!L950+'01_Доходи'!L951+'01_Доходи'!L952+'01_Доходи'!L953+'01_Доходи'!L954),0),IF($B$944="Лікар-педіатр",IF(L948&gt;=Законод!$J$18,'01_Доходи'!L948-('01_Доходи'!L949+'01_Доходи'!L950+'01_Доходи'!L951+'01_Доходи'!L952+'01_Доходи'!L953+'01_Доходи'!L954),0),IF($B$944="Лікар-терапевт",IF('01_Доходи'!L948&gt;=Законод!$J$26,L948-Законод!$I$27,0),0)))</f>
        <v>0</v>
      </c>
      <c r="M955" s="767"/>
      <c r="N955" s="777" t="s">
        <v>158</v>
      </c>
      <c r="O955" s="777"/>
      <c r="P955" s="777"/>
      <c r="Q955" s="777"/>
      <c r="R955" s="777"/>
      <c r="S955" s="169">
        <f>IF($B$944="Лікар загальної практики - сімейний лікар",IF(S948&gt;=Законод!$J$22,'01_Доходи'!S948-('01_Доходи'!S949+'01_Доходи'!S950+'01_Доходи'!S951+'01_Доходи'!S952+'01_Доходи'!S953+'01_Доходи'!S954),0),IF($B$944="Лікар-педіатр",IF(S948&gt;=Законод!$J$18,'01_Доходи'!S948-('01_Доходи'!S949+'01_Доходи'!S950+'01_Доходи'!S951+'01_Доходи'!S952+'01_Доходи'!S953+'01_Доходи'!S954),0),IF($B$944="Лікар-терапевт",IF('01_Доходи'!S948&gt;=Законод!$J$26,S948-Законод!$I$27,0),0)))</f>
        <v>0</v>
      </c>
      <c r="T955" s="767"/>
      <c r="U955" s="777" t="s">
        <v>158</v>
      </c>
      <c r="V955" s="777"/>
      <c r="W955" s="777"/>
      <c r="X955" s="777"/>
      <c r="Y955" s="777"/>
      <c r="Z955" s="169">
        <f>IF($B$944="Лікар загальної практики - сімейний лікар",IF(Z948&gt;=Законод!$J$22,'01_Доходи'!Z948-('01_Доходи'!Z949+'01_Доходи'!Z950+'01_Доходи'!Z951+'01_Доходи'!Z952+'01_Доходи'!Z953+'01_Доходи'!Z954),0),IF($B$944="Лікар-педіатр",IF(Z948&gt;=Законод!$J$18,'01_Доходи'!Z948-('01_Доходи'!Z949+'01_Доходи'!Z950+'01_Доходи'!Z951+'01_Доходи'!Z952+'01_Доходи'!Z953+'01_Доходи'!Z954),0),IF($B$944="Лікар-терапевт",IF('01_Доходи'!Z948&gt;=Законод!$J$26,Z948-Законод!$I$27,0),0)))</f>
        <v>0</v>
      </c>
      <c r="AA955" s="767"/>
      <c r="AB955" s="777" t="s">
        <v>158</v>
      </c>
      <c r="AC955" s="777"/>
      <c r="AD955" s="777"/>
      <c r="AE955" s="777"/>
      <c r="AF955" s="777"/>
      <c r="AG955" s="169">
        <f>IF($B$944="Лікар загальної практики - сімейний лікар",IF(AG948&gt;=Законод!$J$22,'01_Доходи'!AG948-('01_Доходи'!AG949+'01_Доходи'!AG950+'01_Доходи'!AG951+'01_Доходи'!AG952+'01_Доходи'!AG953+'01_Доходи'!AG954),0),IF($B$944="Лікар-педіатр",IF(AG948&gt;=Законод!$J$18,'01_Доходи'!AG948-('01_Доходи'!AG949+'01_Доходи'!AG950+'01_Доходи'!AG951+'01_Доходи'!AG952+'01_Доходи'!AG953+'01_Доходи'!AG954),0),IF($B$944="Лікар-терапевт",IF('01_Доходи'!AG948&gt;=Законод!$J$26,AG948-Законод!$I$27,0),0)))</f>
        <v>0</v>
      </c>
      <c r="AH955" s="767"/>
      <c r="AI955" s="188"/>
      <c r="AJ955" s="772"/>
      <c r="AK955" s="775"/>
      <c r="AL955" s="775"/>
      <c r="AM955" s="759"/>
      <c r="AN955" s="189">
        <f>IF(B944="Лікар загальної практики - сімейний лікар",L955*Законод!$C$9/4*Законод!$J$16,IF(B944="Лікар-педіатр",L955*Законод!$C$9/4*Законод!$J$16,IF(B944="Лікар-терапевт",L955*Законод!$C$9/4*Законод!$J$16,0)))</f>
        <v>0</v>
      </c>
      <c r="AO955" s="189">
        <f>IF(B944="Лікар загальної практики - сімейний лікар",S955*Законод!$C$9/4*Законод!$J$16,IF(B944="Лікар-педіатр",S955*Законод!$C$9/4*Законод!$J$16,IF(B944="Лікар-терапевт",S955*Законод!$C$9/4*Законод!$J$16,0)))</f>
        <v>0</v>
      </c>
      <c r="AP955" s="189">
        <f>IF(B944="Лікар загальної практики - сімейний лікар",S955*Законод!$C$9/4*Законод!$J$16,IF(B944="Лікар-педіатр",S955*Законод!$C$9/4*Законод!$J$16,IF(B944="Лікар-терапевт",S955*Законод!$C$9/4*Законод!$J$16,0)))</f>
        <v>0</v>
      </c>
      <c r="AQ955" s="189">
        <f>IF(B944="Лікар загальної практики - сімейний лікар",AG955*Законод!$C$9/4*Законод!$J$16,IF(B944="Лікар-педіатр",AG955*Законод!$C$9/4*Законод!$J$16,IF(B944="Лікар-терапевт",AG955*Законод!$C$9/4*Законод!$J$16,0)))</f>
        <v>0</v>
      </c>
      <c r="AR955" s="190">
        <f t="shared" ref="AR955" si="169">SUM(AN955:AQ955)</f>
        <v>0</v>
      </c>
    </row>
    <row r="956" spans="1:44" s="220" customFormat="1" ht="23.45" hidden="1" customHeight="1" thickBot="1" x14ac:dyDescent="0.3">
      <c r="A956" s="216"/>
      <c r="B956" s="217"/>
      <c r="C956" s="217"/>
      <c r="D956" s="217"/>
      <c r="E956" s="217"/>
      <c r="F956" s="218"/>
      <c r="G956" s="219"/>
      <c r="H956" s="219"/>
      <c r="L956" s="221"/>
      <c r="S956" s="221"/>
      <c r="Z956" s="221"/>
      <c r="AG956" s="221"/>
      <c r="AM956" s="222"/>
      <c r="AR956" s="223"/>
    </row>
    <row r="957" spans="1:44" s="164" customFormat="1" ht="24.6" hidden="1" customHeight="1" x14ac:dyDescent="0.3">
      <c r="A957" s="167">
        <f>A944+1</f>
        <v>72</v>
      </c>
      <c r="B957" s="763"/>
      <c r="C957" s="764"/>
      <c r="D957" s="765"/>
      <c r="E957" s="765"/>
      <c r="F957" s="207" t="s">
        <v>422</v>
      </c>
      <c r="G957" s="169">
        <f>IF($B$957="Лікар-педіатр",G960*L957,IF($B$957="Лікар-терапевт","х",IF($B$957="Лікар загальної практики - сімейний лікар",G960*L957,0)))</f>
        <v>0</v>
      </c>
      <c r="H957" s="169">
        <f>IF($B$957="Лікар-педіатр",H960*L957,IF($B$957="Лікар-терапевт","х",IF($B$957="Лікар загальної практики - сімейний лікар",H960*L957,0)))</f>
        <v>0</v>
      </c>
      <c r="I957" s="169">
        <f>IF($B$957="Лікар-педіатр","x",IF($B$957="Лікар-терапевт",I960*L957,IF($B$957="Лікар загальної практики - сімейний лікар",I960*L957,0)))</f>
        <v>0</v>
      </c>
      <c r="J957" s="169">
        <f>IF($B$957="Лікар-педіатр","x",IF($B$957="Лікар-терапевт",J960*L957,IF($B$957="Лікар загальної практики - сімейний лікар",J960*L957,0)))</f>
        <v>0</v>
      </c>
      <c r="K957" s="169">
        <f>IF($B$957="Лікар-педіатр","x",IF($B$957="Лікар-терапевт",K960*L957,IF($B$957="Лікар загальної практики - сімейний лікар",K960*L957,0)))</f>
        <v>0</v>
      </c>
      <c r="L957" s="542"/>
      <c r="M957" s="767"/>
      <c r="N957" s="169">
        <f>IF($B$957="Лікар-педіатр",N960*S957,IF($B$957="Лікар-терапевт","х",IF($B$957="Лікар загальної практики - сімейний лікар",N960*S957,0)))</f>
        <v>0</v>
      </c>
      <c r="O957" s="169">
        <f>IF($B$957="Лікар-педіатр",O960*S957,IF($B$957="Лікар-терапевт","х",IF($B$957="Лікар загальної практики - сімейний лікар",O960*S957,0)))</f>
        <v>0</v>
      </c>
      <c r="P957" s="169">
        <f>IF($B$957="Лікар-педіатр","x",IF($B$957="Лікар-терапевт",P960*S957,IF($B$957="Лікар загальної практики - сімейний лікар",P960*S957,0)))</f>
        <v>0</v>
      </c>
      <c r="Q957" s="169">
        <f>IF($B$957="Лікар-педіатр","x",IF($B$957="Лікар-терапевт",Q960*S957,IF($B$957="Лікар загальної практики - сімейний лікар",Q960*S957,0)))</f>
        <v>0</v>
      </c>
      <c r="R957" s="169">
        <f>IF($B$957="Лікар-педіатр","x",IF($B$957="Лікар-терапевт",R960*S957,IF($B$957="Лікар загальної практики - сімейний лікар",R960*S957,0)))</f>
        <v>0</v>
      </c>
      <c r="S957" s="542"/>
      <c r="T957" s="767"/>
      <c r="U957" s="169">
        <f>IF($B$957="Лікар-педіатр",U960*Z957,IF($B$957="Лікар-терапевт","х",IF($B$957="Лікар загальної практики - сімейний лікар",U960*Z957,0)))</f>
        <v>0</v>
      </c>
      <c r="V957" s="169">
        <f>IF($B$957="Лікар-педіатр",V960*Z957,IF($B$957="Лікар-терапевт","х",IF($B$957="Лікар загальної практики - сімейний лікар",V960*Z957,0)))</f>
        <v>0</v>
      </c>
      <c r="W957" s="169">
        <f>IF($B$957="Лікар-педіатр","x",IF($B$957="Лікар-терапевт",W960*Z957,IF($B$957="Лікар загальної практики - сімейний лікар",W960*Z957,0)))</f>
        <v>0</v>
      </c>
      <c r="X957" s="169">
        <f>IF($B$957="Лікар-педіатр","x",IF($B$957="Лікар-терапевт",X960*Z957,IF($B$957="Лікар загальної практики - сімейний лікар",X960*Z957,0)))</f>
        <v>0</v>
      </c>
      <c r="Y957" s="169">
        <f>IF($B$957="Лікар-педіатр","x",IF($B$957="Лікар-терапевт",Y960*Z957,IF($B$957="Лікар загальної практики - сімейний лікар",Y960*Z957,0)))</f>
        <v>0</v>
      </c>
      <c r="Z957" s="542"/>
      <c r="AA957" s="767"/>
      <c r="AB957" s="169">
        <f>IF($B$957="Лікар-педіатр",AB960*AG957,IF($B$957="Лікар-терапевт","х",IF($B$957="Лікар загальної практики - сімейний лікар",AB960*AG957,0)))</f>
        <v>0</v>
      </c>
      <c r="AC957" s="169">
        <f>IF($B$957="Лікар-педіатр",AC960*AG957,IF($B$957="Лікар-терапевт","х",IF($B$957="Лікар загальної практики - сімейний лікар",AC960*AG957,0)))</f>
        <v>0</v>
      </c>
      <c r="AD957" s="169">
        <f>IF($B$957="Лікар-педіатр","x",IF($B$957="Лікар-терапевт",AD960*AG957,IF($B$957="Лікар загальної практики - сімейний лікар",AD960*AG957,0)))</f>
        <v>0</v>
      </c>
      <c r="AE957" s="169">
        <f>IF($B$957="Лікар-педіатр","x",IF($B$957="Лікар-терапевт",AE960*AG957,IF($B$957="Лікар загальної практики - сімейний лікар",AE960*AG957,0)))</f>
        <v>0</v>
      </c>
      <c r="AF957" s="169">
        <f>IF($B$957="Лікар-педіатр","x",IF($B$957="Лікар-терапевт",AF960*AG957,IF($B$957="Лікар загальної практики - сімейний лікар",AF960*AG957,0)))</f>
        <v>0</v>
      </c>
      <c r="AG957" s="542"/>
      <c r="AH957" s="767"/>
      <c r="AI957" s="525">
        <f>A957</f>
        <v>72</v>
      </c>
      <c r="AJ957" s="770">
        <f>B957</f>
        <v>0</v>
      </c>
      <c r="AK957" s="773">
        <f>C957</f>
        <v>0</v>
      </c>
      <c r="AL957" s="773">
        <f>D957</f>
        <v>0</v>
      </c>
      <c r="AM957" s="760" t="s">
        <v>568</v>
      </c>
      <c r="AN957" s="778">
        <f>SUM(AN962:AN968)</f>
        <v>0</v>
      </c>
      <c r="AO957" s="778">
        <f>SUM(AO962:AO968)</f>
        <v>0</v>
      </c>
      <c r="AP957" s="778">
        <f>SUM(AP962:AP968)</f>
        <v>0</v>
      </c>
      <c r="AQ957" s="778">
        <f>SUM(AQ962:AQ968)</f>
        <v>0</v>
      </c>
      <c r="AR957" s="781">
        <f>SUM(AN957:AQ961)</f>
        <v>0</v>
      </c>
    </row>
    <row r="958" spans="1:44" s="52" customFormat="1" ht="28.15" hidden="1" customHeight="1" x14ac:dyDescent="0.25">
      <c r="A958" s="170"/>
      <c r="B958" s="763"/>
      <c r="C958" s="764"/>
      <c r="D958" s="765"/>
      <c r="E958" s="765"/>
      <c r="F958" s="207" t="s">
        <v>423</v>
      </c>
      <c r="G958" s="169">
        <f>IF($B$957="Лікар-педіатр",G960*L958,IF($B$957="Лікар-терапевт","х",IF($B$957="Лікар загальної практики - сімейний лікар",G960*L958,0)))</f>
        <v>0</v>
      </c>
      <c r="H958" s="169">
        <f>IF($B$957="Лікар-педіатр",H960*L958,IF($B$957="Лікар-терапевт","х",IF($B$957="Лікар загальної практики - сімейний лікар",H960*L958,0)))</f>
        <v>0</v>
      </c>
      <c r="I958" s="169">
        <f>IF($B$957="Лікар-педіатр","x",IF($B$957="Лікар-терапевт",I960*L958,IF($B$957="Лікар загальної практики - сімейний лікар",I960*L958,0)))</f>
        <v>0</v>
      </c>
      <c r="J958" s="169">
        <f>IF($B$957="Лікар-педіатр","x",IF($B$957="Лікар-терапевт",J960*L958,IF($B$957="Лікар загальної практики - сімейний лікар",J960*L958,0)))</f>
        <v>0</v>
      </c>
      <c r="K958" s="169">
        <f>IF($B$957="Лікар-педіатр","x",IF($B$957="Лікар-терапевт",K960*L958,IF($B$957="Лікар загальної практики - сімейний лікар",K960*L958,0)))</f>
        <v>0</v>
      </c>
      <c r="L958" s="542"/>
      <c r="M958" s="767"/>
      <c r="N958" s="169">
        <f>IF($B$957="Лікар-педіатр",N960*S958,IF($B$957="Лікар-терапевт","х",IF($B$957="Лікар загальної практики - сімейний лікар",N960*S958,0)))</f>
        <v>0</v>
      </c>
      <c r="O958" s="169">
        <f>IF($B$957="Лікар-педіатр",O960*S958,IF($B$957="Лікар-терапевт","х",IF($B$957="Лікар загальної практики - сімейний лікар",O960*S958,0)))</f>
        <v>0</v>
      </c>
      <c r="P958" s="169">
        <f>IF($B$957="Лікар-педіатр","x",IF($B$957="Лікар-терапевт",P960*S958,IF($B$957="Лікар загальної практики - сімейний лікар",P960*S958,0)))</f>
        <v>0</v>
      </c>
      <c r="Q958" s="169">
        <f>IF($B$957="Лікар-педіатр","x",IF($B$957="Лікар-терапевт",Q960*S958,IF($B$957="Лікар загальної практики - сімейний лікар",Q960*S958,0)))</f>
        <v>0</v>
      </c>
      <c r="R958" s="169">
        <f>IF($B$957="Лікар-педіатр","x",IF($B$957="Лікар-терапевт",R960*S958,IF($B$957="Лікар загальної практики - сімейний лікар",R960*S958,0)))</f>
        <v>0</v>
      </c>
      <c r="S958" s="542"/>
      <c r="T958" s="767"/>
      <c r="U958" s="169">
        <f>IF($B$957="Лікар-педіатр",U960*Z958,IF($B$957="Лікар-терапевт","х",IF($B$957="Лікар загальної практики - сімейний лікар",U960*Z958,0)))</f>
        <v>0</v>
      </c>
      <c r="V958" s="169">
        <f>IF($B$957="Лікар-педіатр",V960*Z958,IF($B$957="Лікар-терапевт","х",IF($B$957="Лікар загальної практики - сімейний лікар",V960*Z958,0)))</f>
        <v>0</v>
      </c>
      <c r="W958" s="169">
        <f>IF($B$957="Лікар-педіатр","x",IF($B$957="Лікар-терапевт",W960*Z958,IF($B$957="Лікар загальної практики - сімейний лікар",W960*Z958,0)))</f>
        <v>0</v>
      </c>
      <c r="X958" s="169">
        <f>IF($B$957="Лікар-педіатр","x",IF($B$957="Лікар-терапевт",X960*Z958,IF($B$957="Лікар загальної практики - сімейний лікар",X960*Z958,0)))</f>
        <v>0</v>
      </c>
      <c r="Y958" s="169">
        <f>IF($B$957="Лікар-педіатр","x",IF($B$957="Лікар-терапевт",Y960*Z958,IF($B$957="Лікар загальної практики - сімейний лікар",Y960*Z958,0)))</f>
        <v>0</v>
      </c>
      <c r="Z958" s="542"/>
      <c r="AA958" s="767"/>
      <c r="AB958" s="169">
        <f>IF($B$957="Лікар-педіатр",AB960*AG958,IF($B$957="Лікар-терапевт","х",IF($B$957="Лікар загальної практики - сімейний лікар",AB960*AG958,0)))</f>
        <v>0</v>
      </c>
      <c r="AC958" s="169">
        <f>IF($B$957="Лікар-педіатр",AC960*AG958,IF($B$957="Лікар-терапевт","х",IF($B$957="Лікар загальної практики - сімейний лікар",AC960*AG958,0)))</f>
        <v>0</v>
      </c>
      <c r="AD958" s="169">
        <f>IF($B$957="Лікар-педіатр","x",IF($B$957="Лікар-терапевт",AD960*AG958,IF($B$957="Лікар загальної практики - сімейний лікар",AD960*AG958,0)))</f>
        <v>0</v>
      </c>
      <c r="AE958" s="169">
        <f>IF($B$957="Лікар-педіатр","x",IF($B$957="Лікар-терапевт",AE960*AG958,IF($B$957="Лікар загальної практики - сімейний лікар",AE960*AG958,0)))</f>
        <v>0</v>
      </c>
      <c r="AF958" s="169">
        <f>IF($B$957="Лікар-педіатр","x",IF($B$957="Лікар-терапевт",AF960*AG958,IF($B$957="Лікар загальної практики - сімейний лікар",AF960*AG958,0)))</f>
        <v>0</v>
      </c>
      <c r="AG958" s="542"/>
      <c r="AH958" s="767"/>
      <c r="AI958" s="171"/>
      <c r="AJ958" s="771"/>
      <c r="AK958" s="774"/>
      <c r="AL958" s="774"/>
      <c r="AM958" s="761"/>
      <c r="AN958" s="779"/>
      <c r="AO958" s="779"/>
      <c r="AP958" s="779"/>
      <c r="AQ958" s="779"/>
      <c r="AR958" s="782"/>
    </row>
    <row r="959" spans="1:44" s="92" customFormat="1" ht="31.15" hidden="1" customHeight="1" x14ac:dyDescent="0.25">
      <c r="A959" s="213"/>
      <c r="B959" s="763"/>
      <c r="C959" s="764"/>
      <c r="D959" s="765"/>
      <c r="E959" s="765"/>
      <c r="F959" s="214" t="s">
        <v>424</v>
      </c>
      <c r="G959" s="172">
        <f>IF(B957="Лікар загальної практики - сімейний лікар"," ",IF(B957="Лікар-педіатр"," ",IF(B957="Лікар-терапевт","х",0)))</f>
        <v>0</v>
      </c>
      <c r="H959" s="172">
        <f>IF(B957="Лікар загальної практики - сімейний лікар"," ",IF(B957="Лікар-педіатр"," ",IF(B957="Лікар-терапевт","х",0)))</f>
        <v>0</v>
      </c>
      <c r="I959" s="172">
        <f>IF(B957="Лікар загальної практики - сімейний лікар"," ",IF(B957="Лікар-педіатр","х",IF(B957="Лікар-терапевт"," ",0)))</f>
        <v>0</v>
      </c>
      <c r="J959" s="172">
        <f>IF(B957="Лікар загальної практики - сімейний лікар"," ",IF(B957="Лікар-педіатр","х",IF(B957="Лікар-терапевт"," ",0)))</f>
        <v>0</v>
      </c>
      <c r="K959" s="172">
        <f>IF(B957="Лікар загальної практики - сімейний лікар"," ",IF(B957="Лікар-педіатр","х",IF(B957="Лікар-терапевт"," ",0)))</f>
        <v>0</v>
      </c>
      <c r="L959" s="173">
        <f>SUM(G959:K959)</f>
        <v>0</v>
      </c>
      <c r="M959" s="767"/>
      <c r="N959" s="172">
        <f>IF(B957="Лікар загальної практики - сімейний лікар"," ",IF(B957="Лікар-педіатр"," ",IF(B957="Лікар-терапевт","х",0)))</f>
        <v>0</v>
      </c>
      <c r="O959" s="172">
        <f>IF(B957="Лікар загальної практики - сімейний лікар"," ",IF(B957="Лікар-педіатр"," ",IF(B957="Лікар-терапевт","х",0)))</f>
        <v>0</v>
      </c>
      <c r="P959" s="172">
        <f>IF(B957="Лікар загальної практики - сімейний лікар"," ",IF(B957="Лікар-педіатр","х",IF(B957="Лікар-терапевт"," ",0)))</f>
        <v>0</v>
      </c>
      <c r="Q959" s="172">
        <f>IF(B957="Лікар загальної практики - сімейний лікар"," ",IF(B957="Лікар-педіатр","х",IF(B957="Лікар-терапевт"," ",0)))</f>
        <v>0</v>
      </c>
      <c r="R959" s="172">
        <f>IF(B957="Лікар загальної практики - сімейний лікар"," ",IF(B957="Лікар-педіатр","х",IF(B957="Лікар-терапевт"," ",0)))</f>
        <v>0</v>
      </c>
      <c r="S959" s="173">
        <f>SUM(N959:R959)</f>
        <v>0</v>
      </c>
      <c r="T959" s="767"/>
      <c r="U959" s="172">
        <f>IF(B957="Лікар загальної практики - сімейний лікар"," ",IF(B957="Лікар-педіатр"," ",IF(B957="Лікар-терапевт","х",0)))</f>
        <v>0</v>
      </c>
      <c r="V959" s="172">
        <f>IF(B957="Лікар загальної практики - сімейний лікар"," ",IF(B957="Лікар-педіатр"," ",IF(B957="Лікар-терапевт","х",0)))</f>
        <v>0</v>
      </c>
      <c r="W959" s="172">
        <f>IF(B957="Лікар загальної практики - сімейний лікар"," ",IF(B957="Лікар-педіатр","х",IF(B957="Лікар-терапевт"," ",0)))</f>
        <v>0</v>
      </c>
      <c r="X959" s="172">
        <f>IF(B957="Лікар загальної практики - сімейний лікар"," ",IF(B957="Лікар-педіатр","х",IF(B957="Лікар-терапевт"," ",0)))</f>
        <v>0</v>
      </c>
      <c r="Y959" s="172">
        <f>IF(B957="Лікар загальної практики - сімейний лікар"," ",IF(B957="Лікар-педіатр","х",IF(B957="Лікар-терапевт"," ",0)))</f>
        <v>0</v>
      </c>
      <c r="Z959" s="173">
        <f>SUM(U959:Y959)</f>
        <v>0</v>
      </c>
      <c r="AA959" s="767"/>
      <c r="AB959" s="172">
        <f>IF(B957="Лікар загальної практики - сімейний лікар"," ",IF(B957="Лікар-педіатр"," ",IF(B957="Лікар-терапевт","х",0)))</f>
        <v>0</v>
      </c>
      <c r="AC959" s="172">
        <f>IF(B957="Лікар загальної практики - сімейний лікар"," ",IF(B957="Лікар-педіатр"," ",IF(B957="Лікар-терапевт","х",0)))</f>
        <v>0</v>
      </c>
      <c r="AD959" s="172">
        <f>IF(B957="Лікар загальної практики - сімейний лікар"," ",IF(B957="Лікар-педіатр","х",IF(B957="Лікар-терапевт"," ",0)))</f>
        <v>0</v>
      </c>
      <c r="AE959" s="172">
        <f>IF(B957="Лікар загальної практики - сімейний лікар"," ",IF(B957="Лікар-педіатр","х",IF(B957="Лікар-терапевт"," ",0)))</f>
        <v>0</v>
      </c>
      <c r="AF959" s="172">
        <f>IF(B957="Лікар загальної практики - сімейний лікар"," ",IF(B957="Лікар-педіатр","х",IF(B957="Лікар-терапевт"," ",0)))</f>
        <v>0</v>
      </c>
      <c r="AG959" s="173">
        <f>SUM(AB959:AF959)</f>
        <v>0</v>
      </c>
      <c r="AH959" s="767"/>
      <c r="AI959" s="215"/>
      <c r="AJ959" s="771"/>
      <c r="AK959" s="774"/>
      <c r="AL959" s="774"/>
      <c r="AM959" s="761"/>
      <c r="AN959" s="779"/>
      <c r="AO959" s="779"/>
      <c r="AP959" s="779"/>
      <c r="AQ959" s="779"/>
      <c r="AR959" s="782"/>
    </row>
    <row r="960" spans="1:44" s="52" customFormat="1" ht="31.9" hidden="1" customHeight="1" thickBot="1" x14ac:dyDescent="0.3">
      <c r="A960" s="170"/>
      <c r="B960" s="763"/>
      <c r="C960" s="764"/>
      <c r="D960" s="765"/>
      <c r="E960" s="765"/>
      <c r="F960" s="209" t="s">
        <v>161</v>
      </c>
      <c r="G960" s="176">
        <f>IF($B$957="Лікар-педіатр",G959/L959,IF($B$957="Лікар-терапевт","х",IF($B$957="Лікар загальної практики - сімейний лікар",G959/L959,0)))</f>
        <v>0</v>
      </c>
      <c r="H960" s="176">
        <f>IF($B$957="Лікар-педіатр",H959/L959,IF($B$957="Лікар-терапевт","х",IF($B$957="Лікар загальної практики - сімейний лікар",H959/L959,0)))</f>
        <v>0</v>
      </c>
      <c r="I960" s="176">
        <f>IF($B$957="Лікар-педіатр","x",IF($B$957="Лікар-терапевт",I959/L959,IF($B$957="Лікар загальної практики - сімейний лікар",I959/L959,0)))</f>
        <v>0</v>
      </c>
      <c r="J960" s="176">
        <f>IF($B$957="Лікар-педіатр","x",IF($B$957="Лікар-терапевт",J959/L959,IF($B$957="Лікар загальної практики - сімейний лікар",J959/L959,0)))</f>
        <v>0</v>
      </c>
      <c r="K960" s="176">
        <f>IF($B$957="Лікар-педіатр","x",IF($B$957="Лікар-терапевт",K959/L959,IF($B$957="Лікар загальної практики - сімейний лікар",K959/L959,0)))</f>
        <v>0</v>
      </c>
      <c r="L960" s="176">
        <f>SUM(G960:K960)</f>
        <v>0</v>
      </c>
      <c r="M960" s="767"/>
      <c r="N960" s="176">
        <f>IF($B$957="Лікар-педіатр",N959/S959,IF($B$957="Лікар-терапевт","х",IF($B$957="Лікар загальної практики - сімейний лікар",N959/S959,0)))</f>
        <v>0</v>
      </c>
      <c r="O960" s="176">
        <f>IF($B$957="Лікар-педіатр",O959/S959,IF($B$957="Лікар-терапевт","х",IF($B$957="Лікар загальної практики - сімейний лікар",O959/S959,0)))</f>
        <v>0</v>
      </c>
      <c r="P960" s="176">
        <f>IF($B$957="Лікар-педіатр","x",IF($B$957="Лікар-терапевт",P959/S959,IF($B$957="Лікар загальної практики - сімейний лікар",P959/S959,0)))</f>
        <v>0</v>
      </c>
      <c r="Q960" s="176">
        <f>IF($B$957="Лікар-педіатр","x",IF($B$957="Лікар-терапевт",Q959/S959,IF($B$957="Лікар загальної практики - сімейний лікар",Q959/S959,0)))</f>
        <v>0</v>
      </c>
      <c r="R960" s="176">
        <f>IF($B$957="Лікар-педіатр","x",IF($B$957="Лікар-терапевт",R959/S959,IF($B$957="Лікар загальної практики - сімейний лікар",R959/S959,0)))</f>
        <v>0</v>
      </c>
      <c r="S960" s="176">
        <f>SUM(N960:R960)</f>
        <v>0</v>
      </c>
      <c r="T960" s="767"/>
      <c r="U960" s="176">
        <f>IF($B$957="Лікар-педіатр",U959/Z959,IF($B$957="Лікар-терапевт","х",IF($B$957="Лікар загальної практики - сімейний лікар",U959/Z959,0)))</f>
        <v>0</v>
      </c>
      <c r="V960" s="176">
        <f>IF($B$957="Лікар-педіатр",V959/Z959,IF($B$957="Лікар-терапевт","х",IF($B$957="Лікар загальної практики - сімейний лікар",V959/Z959,0)))</f>
        <v>0</v>
      </c>
      <c r="W960" s="176">
        <f>IF($B$957="Лікар-педіатр","x",IF($B$957="Лікар-терапевт",W959/Z959,IF($B$957="Лікар загальної практики - сімейний лікар",W959/Z959,0)))</f>
        <v>0</v>
      </c>
      <c r="X960" s="176">
        <f>IF($B$957="Лікар-педіатр","x",IF($B$957="Лікар-терапевт",X959/Z959,IF($B$957="Лікар загальної практики - сімейний лікар",X959/Z959,0)))</f>
        <v>0</v>
      </c>
      <c r="Y960" s="176">
        <f>IF($B$957="Лікар-педіатр","x",IF($B$957="Лікар-терапевт",Y959/Z959,IF($B$957="Лікар загальної практики - сімейний лікар",Y959/Z959,0)))</f>
        <v>0</v>
      </c>
      <c r="Z960" s="176">
        <f>SUM(U960:Y960)</f>
        <v>0</v>
      </c>
      <c r="AA960" s="767"/>
      <c r="AB960" s="176">
        <f>IF($B$957="Лікар-педіатр",AB959/AG959,IF($B$957="Лікар-терапевт","х",IF($B$957="Лікар загальної практики - сімейний лікар",AB959/AG959,0)))</f>
        <v>0</v>
      </c>
      <c r="AC960" s="176">
        <f>IF($B$957="Лікар-педіатр",AC959/AG959,IF($B$957="Лікар-терапевт","х",IF($B$957="Лікар загальної практики - сімейний лікар",AC959/AG959,0)))</f>
        <v>0</v>
      </c>
      <c r="AD960" s="176">
        <f>IF($B$957="Лікар-педіатр","x",IF($B$957="Лікар-терапевт",AD959/AG959,IF($B$957="Лікар загальної практики - сімейний лікар",AD959/AG959,0)))</f>
        <v>0</v>
      </c>
      <c r="AE960" s="176">
        <f>IF($B$957="Лікар-педіатр","x",IF($B$957="Лікар-терапевт",AE959/AG959,IF($B$957="Лікар загальної практики - сімейний лікар",AE959/AG959,0)))</f>
        <v>0</v>
      </c>
      <c r="AF960" s="176">
        <f>IF($B$957="Лікар-педіатр","x",IF($B$957="Лікар-терапевт",AF959/AG959,IF($B$957="Лікар загальної практики - сімейний лікар",AF959/AG959,0)))</f>
        <v>0</v>
      </c>
      <c r="AG960" s="176">
        <f>SUM(AB960:AF960)</f>
        <v>0</v>
      </c>
      <c r="AH960" s="767"/>
      <c r="AI960" s="174"/>
      <c r="AJ960" s="771"/>
      <c r="AK960" s="774"/>
      <c r="AL960" s="774"/>
      <c r="AM960" s="761"/>
      <c r="AN960" s="779"/>
      <c r="AO960" s="779"/>
      <c r="AP960" s="779"/>
      <c r="AQ960" s="779"/>
      <c r="AR960" s="782"/>
    </row>
    <row r="961" spans="1:44" s="52" customFormat="1" ht="45" hidden="1" customHeight="1" thickBot="1" x14ac:dyDescent="0.3">
      <c r="A961" s="170"/>
      <c r="B961" s="763"/>
      <c r="C961" s="764"/>
      <c r="D961" s="765"/>
      <c r="E961" s="766"/>
      <c r="F961" s="177" t="s">
        <v>425</v>
      </c>
      <c r="G961" s="178">
        <f>IF($B$957="Лікар загальної практики - сімейний лікар",AVERAGE(G957:G959),IF($B$957="Лікар-педіатр",AVERAGE(G957:G959),IF($B$957="Лікар-терапевт","х",0)))</f>
        <v>0</v>
      </c>
      <c r="H961" s="178">
        <f>IF($B$957="Лікар загальної практики - сімейний лікар",AVERAGE(H957:H959),IF($B$957="Лікар-педіатр",AVERAGE(H957:H959),IF($B$957="Лікар-терапевт","х",0)))</f>
        <v>0</v>
      </c>
      <c r="I961" s="178">
        <f>IF($B$957="Лікар загальної практики - сімейний лікар",AVERAGE(I957:I959),IF($B$957="Лікар-педіатр","x",IF($B$957="Лікар-терапевт",AVERAGE(I957:I959),0)))</f>
        <v>0</v>
      </c>
      <c r="J961" s="178">
        <f>IF($B$957="Лікар загальної практики - сімейний лікар",AVERAGE(J957:J959),IF($B$957="Лікар-педіатр","x",IF($B$957="Лікар-терапевт",AVERAGE(J957:J959),0)))</f>
        <v>0</v>
      </c>
      <c r="K961" s="178">
        <f>IF($B$957="Лікар загальної практики - сімейний лікар",AVERAGE(K957:K959),IF($B$957="Лікар-педіатр","x",IF($B$957="Лікар-терапевт",AVERAGE(K957:K959),0)))</f>
        <v>0</v>
      </c>
      <c r="L961" s="179">
        <f>SUM(G961:K961)</f>
        <v>0</v>
      </c>
      <c r="M961" s="768"/>
      <c r="N961" s="178">
        <f>IF($B$957="Лікар загальної практики - сімейний лікар",AVERAGE(N957:N959),IF($B$957="Лікар-педіатр",AVERAGE(N957:N959),IF($B$957="Лікар-терапевт","х",0)))</f>
        <v>0</v>
      </c>
      <c r="O961" s="178">
        <f>IF($B$957="Лікар загальної практики - сімейний лікар",AVERAGE(O957:O959),IF($B$957="Лікар-педіатр",AVERAGE(O957:O959),IF($B$957="Лікар-терапевт","х",0)))</f>
        <v>0</v>
      </c>
      <c r="P961" s="178">
        <f>IF($B$957="Лікар загальної практики - сімейний лікар",AVERAGE(P957:P959),IF($B$957="Лікар-педіатр","x",IF($B$957="Лікар-терапевт",AVERAGE(P957:P959),0)))</f>
        <v>0</v>
      </c>
      <c r="Q961" s="178">
        <f>IF($B$957="Лікар загальної практики - сімейний лікар",AVERAGE(Q957:Q959),IF($B$957="Лікар-педіатр","x",IF($B$957="Лікар-терапевт",AVERAGE(Q957:Q959),0)))</f>
        <v>0</v>
      </c>
      <c r="R961" s="178">
        <f>IF($B$957="Лікар загальної практики - сімейний лікар",AVERAGE(R957:R959),IF($B$957="Лікар-педіатр","x",IF($B$957="Лікар-терапевт",AVERAGE(R957:R959),0)))</f>
        <v>0</v>
      </c>
      <c r="S961" s="179">
        <f>SUM(N961:R961)</f>
        <v>0</v>
      </c>
      <c r="T961" s="768"/>
      <c r="U961" s="178">
        <f>IF($B$957="Лікар загальної практики - сімейний лікар",AVERAGE(U957:U959),IF($B$957="Лікар-педіатр",AVERAGE(U957:U959),IF($B$957="Лікар-терапевт","х",0)))</f>
        <v>0</v>
      </c>
      <c r="V961" s="178">
        <f>IF($B$957="Лікар загальної практики - сімейний лікар",AVERAGE(V957:V959),IF($B$957="Лікар-педіатр",AVERAGE(V957:V959),IF($B$957="Лікар-терапевт","х",0)))</f>
        <v>0</v>
      </c>
      <c r="W961" s="178">
        <f>IF($B$957="Лікар загальної практики - сімейний лікар",AVERAGE(W957:W959),IF($B$957="Лікар-педіатр","x",IF($B$957="Лікар-терапевт",AVERAGE(W957:W959),0)))</f>
        <v>0</v>
      </c>
      <c r="X961" s="178">
        <f>IF($B$957="Лікар загальної практики - сімейний лікар",AVERAGE(X957:X959),IF($B$957="Лікар-педіатр","x",IF($B$957="Лікар-терапевт",AVERAGE(X957:X959),0)))</f>
        <v>0</v>
      </c>
      <c r="Y961" s="178">
        <f>IF($B$957="Лікар загальної практики - сімейний лікар",AVERAGE(Y957:Y959),IF($B$957="Лікар-педіатр","x",IF($B$957="Лікар-терапевт",AVERAGE(Y957:Y959),0)))</f>
        <v>0</v>
      </c>
      <c r="Z961" s="179">
        <f>SUM(U961:Y961)</f>
        <v>0</v>
      </c>
      <c r="AA961" s="768"/>
      <c r="AB961" s="178">
        <f>IF($B$957="Лікар загальної практики - сімейний лікар",AVERAGE(AB957:AB959),IF($B$957="Лікар-педіатр",AVERAGE(AB957:AB959),IF($B$957="Лікар-терапевт","х",0)))</f>
        <v>0</v>
      </c>
      <c r="AC961" s="178">
        <f>IF($B$957="Лікар загальної практики - сімейний лікар",AVERAGE(AC957:AC959),IF($B$957="Лікар-педіатр",AVERAGE(AC957:AC959),IF($B$957="Лікар-терапевт","х",0)))</f>
        <v>0</v>
      </c>
      <c r="AD961" s="178">
        <f>IF($B$957="Лікар загальної практики - сімейний лікар",AVERAGE(AD957:AD959),IF($B$957="Лікар-педіатр","x",IF($B$957="Лікар-терапевт",AVERAGE(AD957:AD959),0)))</f>
        <v>0</v>
      </c>
      <c r="AE961" s="178">
        <f>IF($B$957="Лікар загальної практики - сімейний лікар",AVERAGE(AE957:AE959),IF($B$957="Лікар-педіатр","x",IF($B$957="Лікар-терапевт",AVERAGE(AE957:AE959),0)))</f>
        <v>0</v>
      </c>
      <c r="AF961" s="178">
        <f>IF($B$957="Лікар загальної практики - сімейний лікар",AVERAGE(AF957:AF959),IF($B$957="Лікар-педіатр","x",IF($B$957="Лікар-терапевт",AVERAGE(AF957:AF959),0)))</f>
        <v>0</v>
      </c>
      <c r="AG961" s="179">
        <f>SUM(AB961:AF961)</f>
        <v>0</v>
      </c>
      <c r="AH961" s="769"/>
      <c r="AI961" s="174"/>
      <c r="AJ961" s="771"/>
      <c r="AK961" s="774"/>
      <c r="AL961" s="774"/>
      <c r="AM961" s="762"/>
      <c r="AN961" s="780"/>
      <c r="AO961" s="780"/>
      <c r="AP961" s="780"/>
      <c r="AQ961" s="780"/>
      <c r="AR961" s="783"/>
    </row>
    <row r="962" spans="1:44" s="52" customFormat="1" ht="40.5" hidden="1" x14ac:dyDescent="0.25">
      <c r="A962" s="170"/>
      <c r="B962" s="763"/>
      <c r="C962" s="764"/>
      <c r="D962" s="765"/>
      <c r="E962" s="765"/>
      <c r="F962" s="210" t="str">
        <f>IF(B957="Лікар-педіатр",Законод!$C$17,IF(B957="Лікар загальної практики - сімейний лікар",Законод!$C$21,IF(B957="Лікар-терапевт",Законод!$C$25,"х")))</f>
        <v>х</v>
      </c>
      <c r="G962" s="181">
        <f>IF($B$957="Лікар загальної практики - сімейний лікар",IF(L961&lt;=Законод!$C$22,G961,Законод!$C$22*'01_Доходи'!G960),IF($B$957="Лікар-педіатр",IF(L961&lt;=Законод!$C$18,G961,Законод!$C$18*'01_Доходи'!G960),IF($B$957="Лікар-терапевт","x",0)))</f>
        <v>0</v>
      </c>
      <c r="H962" s="181">
        <f>IF($B$957="Лікар загальної практики - сімейний лікар",IF(L961&lt;=Законод!$C$22,H961,Законод!$C$22*'01_Доходи'!H960),IF($B$957="Лікар-педіатр",IF(L961&lt;=Законод!$C$18,H961,Законод!$C$18*'01_Доходи'!H960),IF($B$957="Лікар-терапевт","x",0)))</f>
        <v>0</v>
      </c>
      <c r="I962" s="181">
        <f>IF($B$957="Лікар загальної практики - сімейний лікар",IF(L961&lt;=Законод!$C$22,I961,Законод!$C$22*'01_Доходи'!I960),IF($B$957="Лікар-педіатр","x",IF($B$957="Лікар-терапевт",IF(L961&lt;=Законод!$C$26,I961,Законод!$C$26*'01_Доходи'!I960),0)))</f>
        <v>0</v>
      </c>
      <c r="J962" s="181">
        <f>IF($B$957="Лікар загальної практики - сімейний лікар",IF(L961&lt;=Законод!$C$22,J961,Законод!$C$22*'01_Доходи'!J960),IF($B$957="Лікар-педіатр","x",IF($B$957="Лікар-терапевт",IF(L961&lt;=Законод!$C$26,J961,Законод!$C$26*'01_Доходи'!J960),0)))</f>
        <v>0</v>
      </c>
      <c r="K962" s="181">
        <f>IF($B$957="Лікар загальної практики - сімейний лікар",IF(L961&lt;=Законод!$C$22,K961,Законод!$C$22*'01_Доходи'!K960),IF($B$957="Лікар-педіатр","x",IF($B$957="Лікар-терапевт",IF(L961&lt;=Законод!$C$26,K961,Законод!$C$26*'01_Доходи'!K960),0)))</f>
        <v>0</v>
      </c>
      <c r="L962" s="182">
        <f>SUM(G962:K962)</f>
        <v>0</v>
      </c>
      <c r="M962" s="767"/>
      <c r="N962" s="181">
        <f>IF($B$957="Лікар загальної практики - сімейний лікар",IF(S961&lt;=Законод!$C$22,N961,Законод!$C$22*'01_Доходи'!N960),IF($B$957="Лікар-педіатр",IF(S961&lt;=Законод!$C$18,N961,Законод!$C$18*'01_Доходи'!N960),IF($B$957="Лікар-терапевт","x",0)))</f>
        <v>0</v>
      </c>
      <c r="O962" s="181">
        <f>IF($B$957="Лікар загальної практики - сімейний лікар",IF(S961&lt;=Законод!$C$22,O961,Законод!$C$22*'01_Доходи'!O960),IF($B$957="Лікар-педіатр",IF(S961&lt;=Законод!$C$18,O961,Законод!$C$18*'01_Доходи'!O960),IF($B$957="Лікар-терапевт","x",0)))</f>
        <v>0</v>
      </c>
      <c r="P962" s="181">
        <f>IF($B$957="Лікар загальної практики - сімейний лікар",IF(S961&lt;=Законод!$C$22,P961,Законод!$C$22*'01_Доходи'!P960),IF($B$957="Лікар-педіатр","x",IF($B$957="Лікар-терапевт",IF(S961&lt;=Законод!$C$26,P961,Законод!$C$26*'01_Доходи'!P960),0)))</f>
        <v>0</v>
      </c>
      <c r="Q962" s="181">
        <f>IF($B$957="Лікар загальної практики - сімейний лікар",IF(S961&lt;=Законод!$C$22,Q961,Законод!$C$22*'01_Доходи'!Q960),IF($B$957="Лікар-педіатр","x",IF($B$957="Лікар-терапевт",IF(S961&lt;=Законод!$C$26,Q961,Законод!$C$26*'01_Доходи'!Q960),0)))</f>
        <v>0</v>
      </c>
      <c r="R962" s="181">
        <f>IF($B$957="Лікар загальної практики - сімейний лікар",IF(S961&lt;=Законод!$C$22,R961,Законод!$C$22*'01_Доходи'!R960),IF($B$957="Лікар-педіатр","x",IF($B$957="Лікар-терапевт",IF(S961&lt;=Законод!$C$26,R961,Законод!$C$26*'01_Доходи'!R960),0)))</f>
        <v>0</v>
      </c>
      <c r="S962" s="182">
        <f>SUM(N962:R962)</f>
        <v>0</v>
      </c>
      <c r="T962" s="767"/>
      <c r="U962" s="181">
        <f>IF($B$957="Лікар загальної практики - сімейний лікар",IF(Z961&lt;=Законод!$C$22,U961,Законод!$C$22*'01_Доходи'!U960),IF($B$957="Лікар-педіатр",IF(Z961&lt;=Законод!$C$18,U961,Законод!$C$18*'01_Доходи'!U960),IF($B$957="Лікар-терапевт","x",0)))</f>
        <v>0</v>
      </c>
      <c r="V962" s="181">
        <f>IF($B$957="Лікар загальної практики - сімейний лікар",IF(Z961&lt;=Законод!$C$22,V961,Законод!$C$22*'01_Доходи'!V960),IF($B$957="Лікар-педіатр",IF(Z961&lt;=Законод!$C$18,V961,Законод!$C$18*'01_Доходи'!V960),IF($B$957="Лікар-терапевт","x",0)))</f>
        <v>0</v>
      </c>
      <c r="W962" s="181">
        <f>IF($B$957="Лікар загальної практики - сімейний лікар",IF(Z961&lt;=Законод!$C$22,W961,Законод!$C$22*'01_Доходи'!W960),IF($B$957="Лікар-педіатр","x",IF($B$957="Лікар-терапевт",IF(Z961&lt;=Законод!$C$26,W961,Законод!$C$26*'01_Доходи'!W960),0)))</f>
        <v>0</v>
      </c>
      <c r="X962" s="181">
        <f>IF($B$957="Лікар загальної практики - сімейний лікар",IF(Z961&lt;=Законод!$C$22,X961,Законод!$C$22*'01_Доходи'!X960),IF($B$957="Лікар-педіатр","x",IF($B$957="Лікар-терапевт",IF(Z961&lt;=Законод!$C$26,X961,Законод!$C$26*'01_Доходи'!X960),0)))</f>
        <v>0</v>
      </c>
      <c r="Y962" s="181">
        <f>IF($B$957="Лікар загальної практики - сімейний лікар",IF(Z961&lt;=Законод!$C$22,Y961,Законод!$C$22*'01_Доходи'!Y960),IF($B$957="Лікар-педіатр","x",IF($B$957="Лікар-терапевт",IF(Z961&lt;=Законод!$C$26,Y961,Законод!$C$26*'01_Доходи'!Y960),0)))</f>
        <v>0</v>
      </c>
      <c r="Z962" s="182">
        <f>SUM(U962:Y962)</f>
        <v>0</v>
      </c>
      <c r="AA962" s="767"/>
      <c r="AB962" s="181">
        <f>IF($B$957="Лікар загальної практики - сімейний лікар",IF(AG961&lt;=Законод!$C$22,AB961,Законод!$C$22*'01_Доходи'!AB960),IF($B$957="Лікар-педіатр",IF(AG961&lt;=Законод!$C$18,AB961,Законод!$C$18*'01_Доходи'!AB960),IF($B$957="Лікар-терапевт","x",0)))</f>
        <v>0</v>
      </c>
      <c r="AC962" s="181">
        <f>IF($B$957="Лікар загальної практики - сімейний лікар",IF(AG961&lt;=Законод!$C$22,AC961,Законод!$C$22*'01_Доходи'!AC960),IF($B$957="Лікар-педіатр",IF(AG961&lt;=Законод!$C$18,AC961,Законод!$C$18*'01_Доходи'!AC960),IF($B$957="Лікар-терапевт","x",0)))</f>
        <v>0</v>
      </c>
      <c r="AD962" s="181">
        <f>IF($B$957="Лікар загальної практики - сімейний лікар",IF(AG961&lt;=Законод!$C$22,AD961,Законод!$C$22*'01_Доходи'!AD960),IF($B$957="Лікар-педіатр","x",IF($B$957="Лікар-терапевт",IF(AG961&lt;=Законод!$C$26,AD961,Законод!$C$26*'01_Доходи'!AD960),0)))</f>
        <v>0</v>
      </c>
      <c r="AE962" s="181">
        <f>IF($B$957="Лікар загальної практики - сімейний лікар",IF(AG961&lt;=Законод!$C$22,AE961,Законод!$C$22*'01_Доходи'!AE960),IF($B$957="Лікар-педіатр","x",IF($B$957="Лікар-терапевт",IF(AG961&lt;=Законод!$C$26,AE961,Законод!$C$26*'01_Доходи'!AE960),0)))</f>
        <v>0</v>
      </c>
      <c r="AF962" s="181">
        <f>IF($B$957="Лікар загальної практики - сімейний лікар",IF(AG961&lt;=Законод!$C$22,AF961,Законод!$C$22*'01_Доходи'!AF960),IF($B$957="Лікар-педіатр","x",IF($B$957="Лікар-терапевт",IF(AG961&lt;=Законод!$C$26,AF961,Законод!$C$26*'01_Доходи'!AF960),0)))</f>
        <v>0</v>
      </c>
      <c r="AG962" s="182">
        <f>SUM(AB962:AF962)</f>
        <v>0</v>
      </c>
      <c r="AH962" s="767"/>
      <c r="AI962" s="174"/>
      <c r="AJ962" s="771"/>
      <c r="AK962" s="774"/>
      <c r="AL962" s="774"/>
      <c r="AM962" s="318" t="s">
        <v>186</v>
      </c>
      <c r="AN962" s="183">
        <f>IF(B957="Лікар загальної практики - сімейний лікар",G962*Законод!$C$11+'01_Доходи'!H962*Законод!$D$11+'01_Доходи'!I962*Законод!$E$11+'01_Доходи'!J962*Законод!$F$11+'01_Доходи'!K962*Законод!$G$11,IF(B957="Лікар-педіатр",G962*Законод!$C$11+'01_Доходи'!H962*Законод!$D$11,IF(B957="Лікар-терапевт",'01_Доходи'!I962*Законод!$E$11+'01_Доходи'!J962*Законод!$F$11+'01_Доходи'!K962*Законод!$G$11,0)))</f>
        <v>0</v>
      </c>
      <c r="AO962" s="183">
        <f>IF(B957="Лікар загальної практики - сімейний лікар",N962*Законод!$C$11+'01_Доходи'!O962*Законод!$D$11+'01_Доходи'!P962*Законод!$E$11+'01_Доходи'!Q962*Законод!$F$11+'01_Доходи'!R962*Законод!$G$11,IF(B957="Лікар-педіатр",N962*Законод!$C$11+'01_Доходи'!O962*Законод!$D$11,IF(B957="Лікар-терапевт",'01_Доходи'!P962*Законод!$E$11+'01_Доходи'!Q962*Законод!$F$11+'01_Доходи'!R962*Законод!$G$11,0)))</f>
        <v>0</v>
      </c>
      <c r="AP962" s="183">
        <f>IF(B957="Лікар загальної практики - сімейний лікар",U962*Законод!$C$11+'01_Доходи'!V962*Законод!$D$11+'01_Доходи'!W962*Законод!$E$11+'01_Доходи'!X962*Законод!$F$11+'01_Доходи'!Y962*Законод!$G$11,IF(B957="Лікар-педіатр",U962*Законод!$C$11+'01_Доходи'!V962*Законод!$D$11,IF(B957="Лікар-терапевт",'01_Доходи'!W962*Законод!$E$11+'01_Доходи'!X962*Законод!$F$11+'01_Доходи'!Y962*Законод!$G$11,0)))</f>
        <v>0</v>
      </c>
      <c r="AQ962" s="183">
        <f>IF(B957="Лікар загальної практики - сімейний лікар",AB962*Законод!$C$11+'01_Доходи'!AC962*Законод!$D$11+'01_Доходи'!AD962*Законод!$E$11+'01_Доходи'!AE962*Законод!$F$11+'01_Доходи'!AF962*Законод!$G$11,IF(B957="Лікар-педіатр",AB962*Законод!$C$11+'01_Доходи'!AC962*Законод!$D$11,IF(B957="Лікар-терапевт",'01_Доходи'!AD962*Законод!$E$11+'01_Доходи'!AE962*Законод!$F$11+'01_Доходи'!AF962*Законод!$G$11,0)))</f>
        <v>0</v>
      </c>
      <c r="AR962" s="184">
        <f>SUM(AN962:AQ962)</f>
        <v>0</v>
      </c>
    </row>
    <row r="963" spans="1:44" s="52" customFormat="1" ht="31.9" hidden="1" customHeight="1" x14ac:dyDescent="0.25">
      <c r="A963" s="170"/>
      <c r="B963" s="763"/>
      <c r="C963" s="764"/>
      <c r="D963" s="765"/>
      <c r="E963" s="765"/>
      <c r="F963" s="211" t="str">
        <f>IF(B957="Лікар-педіатр",Законод!$E$17,IF(B957="Лікар загальної практики - сімейний лікар",Законод!$E$21,IF(B957="Лікар-терапевт",Законод!$E$25,"х")))</f>
        <v>х</v>
      </c>
      <c r="G963" s="776" t="s">
        <v>158</v>
      </c>
      <c r="H963" s="776"/>
      <c r="I963" s="776"/>
      <c r="J963" s="776"/>
      <c r="K963" s="776"/>
      <c r="L963" s="169">
        <f>IF($B$957="Лікар загальної практики - сімейний лікар",IF(L961&lt;Законод!$C$22,0,(IF(AND(L961&gt;=Законод!$E$22,L961&lt;=Законод!$E$23),L961-Законод!$C$22,IF('01_Доходи'!L961&gt;=Законод!$F$22,Законод!$E$24,0)))),IF($B$957="Лікар-педіатр",IF(L961&lt;Законод!$C$18,0,(IF(AND(L961&gt;=Законод!$E$18,L961&lt;=Законод!$E$19),L961-Законод!$C$18,IF('01_Доходи'!L961&gt;=Законод!$F$18,Законод!$E$20,0)))),IF($B$957="Лікар-терапевт",IF(L961&lt;Законод!$C$26,0,(IF(AND(L961&gt;=Законод!$E$26,L961&lt;=Законод!$E$27),L961-Законод!$C$26,IF('01_Доходи'!L961&gt;=Законод!$F$26,Законод!$E$28,0)))),0)))</f>
        <v>0</v>
      </c>
      <c r="M963" s="767"/>
      <c r="N963" s="776" t="s">
        <v>158</v>
      </c>
      <c r="O963" s="776"/>
      <c r="P963" s="776"/>
      <c r="Q963" s="776"/>
      <c r="R963" s="776"/>
      <c r="S963" s="169">
        <f>IF($B$957="Лікар загальної практики - сімейний лікар",IF(S961&lt;Законод!$C$22,0,(IF(AND(S961&gt;=Законод!$E$22,S961&lt;=Законод!$E$23),S961-Законод!$C$22,IF('01_Доходи'!S961&gt;=Законод!$F$22,Законод!$E$24,0)))),IF($B$957="Лікар-педіатр",IF(S961&lt;Законод!$C$18,0,(IF(AND(S961&gt;=Законод!$E$18,S961&lt;=Законод!$E$19),S961-Законод!$C$18,IF('01_Доходи'!S961&gt;=Законод!$F$18,Законод!$E$20,0)))),IF($B$957="Лікар-терапевт",IF(S961&lt;Законод!$C$26,0,(IF(AND(S961&gt;=Законод!$E$26,S961&lt;=Законод!$E$27),S961-Законод!$C$26,IF('01_Доходи'!S961&gt;=Законод!$F$26,Законод!$E$28,0)))),0)))</f>
        <v>0</v>
      </c>
      <c r="T963" s="767"/>
      <c r="U963" s="776" t="s">
        <v>158</v>
      </c>
      <c r="V963" s="776"/>
      <c r="W963" s="776"/>
      <c r="X963" s="776"/>
      <c r="Y963" s="776"/>
      <c r="Z963" s="169">
        <f>IF($B$957="Лікар загальної практики - сімейний лікар",IF(Z961&lt;Законод!$C$22,0,(IF(AND(Z961&gt;=Законод!$E$22,Z961&lt;=Законод!$E$23),Z961-Законод!$C$22,IF('01_Доходи'!Z961&gt;=Законод!$F$22,Законод!$E$24,0)))),IF($B$957="Лікар-педіатр",IF(Z961&lt;Законод!$C$18,0,(IF(AND(Z961&gt;=Законод!$E$18,Z961&lt;=Законод!$E$19),Z961-Законод!$C$18,IF('01_Доходи'!Z961&gt;=Законод!$F$18,Законод!$E$20,0)))),IF($B$957="Лікар-терапевт",IF(Z961&lt;Законод!$C$26,0,(IF(AND(Z961&gt;=Законод!$E$26,Z961&lt;=Законод!$E$27),Z961-Законод!$C$26,IF('01_Доходи'!Z961&gt;=Законод!$F$26,Законод!$E$28,0)))),0)))</f>
        <v>0</v>
      </c>
      <c r="AA963" s="767"/>
      <c r="AB963" s="776" t="s">
        <v>158</v>
      </c>
      <c r="AC963" s="776"/>
      <c r="AD963" s="776"/>
      <c r="AE963" s="776"/>
      <c r="AF963" s="776"/>
      <c r="AG963" s="169">
        <f>IF($B$957="Лікар загальної практики - сімейний лікар",IF(AG961&lt;Законод!$C$22,0,(IF(AND(AG961&gt;=Законод!$E$22,AG961&lt;=Законод!$E$23),AG961-Законод!$C$22,IF('01_Доходи'!AG961&gt;=Законод!$F$22,Законод!$E$24,0)))),IF($B$957="Лікар-педіатр",IF(AG961&lt;Законод!$C$18,0,(IF(AND(AG961&gt;=Законод!$E$18,AG961&lt;=Законод!$E$19),AG961-Законод!$C$18,IF('01_Доходи'!AG961&gt;=Законод!$F$18,Законод!$E$20,0)))),IF($B$957="Лікар-терапевт",IF(AG961&lt;Законод!$C$26,0,(IF(AND(AG961&gt;=Законод!$E$26,AG961&lt;=Законод!$E$27),AG961-Законод!$C$26,IF('01_Доходи'!AG961&gt;=Законод!$F$26,Законод!$E$28,0)))),0)))</f>
        <v>0</v>
      </c>
      <c r="AH963" s="767"/>
      <c r="AI963" s="174"/>
      <c r="AJ963" s="771"/>
      <c r="AK963" s="774"/>
      <c r="AL963" s="774"/>
      <c r="AM963" s="757" t="s">
        <v>187</v>
      </c>
      <c r="AN963" s="183">
        <f>IF(B957="Лікар загальної практики - сімейний лікар",L963*Законод!$C$9/4*Законод!$E$16,IF(B957="Лікар-педіатр",L963*Законод!$C$9/4*Законод!$E$16,IF(B957="Лікар-терапевт",L963*Законод!$C$9/4*Законод!$E$16,0)))</f>
        <v>0</v>
      </c>
      <c r="AO963" s="183">
        <f>IF(B957="Лікар загальної практики - сімейний лікар",S963*Законод!$C$9/4*Законод!$E$16,IF(B957="Лікар-педіатр",S963*Законод!$C$9/4*Законод!$E$16,IF(B957="Лікар-терапевт",S963*Законод!$C$9/4*Законод!$E$16,0)))</f>
        <v>0</v>
      </c>
      <c r="AP963" s="183">
        <f>IF(B957="Лікар загальної практики - сімейний лікар",Z963*Законод!$C$9/4*Законод!$E$16,IF(B957="Лікар-педіатр",Z963*Законод!$C$9/4*Законод!$E$16,IF(B957="Лікар-терапевт",Z963*Законод!$C$9/4*Законод!$E$16,0)))</f>
        <v>0</v>
      </c>
      <c r="AQ963" s="183">
        <f>IF(B957="Лікар загальної практики - сімейний лікар",AG963*Законод!$C$9/4*Законод!$E$16,IF(B957="Лікар-педіатр",AG963*Законод!$C$9/4*Законод!$E$16,IF(B957="Лікар-терапевт",AG963*Законод!$C$9/4*Законод!$E$16,0)))</f>
        <v>0</v>
      </c>
      <c r="AR963" s="184">
        <f>SUM(AN963:AQ963)</f>
        <v>0</v>
      </c>
    </row>
    <row r="964" spans="1:44" s="52" customFormat="1" ht="31.9" hidden="1" customHeight="1" x14ac:dyDescent="0.25">
      <c r="A964" s="170"/>
      <c r="B964" s="763"/>
      <c r="C964" s="764"/>
      <c r="D964" s="765"/>
      <c r="E964" s="765"/>
      <c r="F964" s="211" t="str">
        <f>IF(B957="Лікар-педіатр",Законод!$F$17,IF(B957="Лікар загальної практики - сімейний лікар",Законод!$F$21,IF(B957="Лікар-терапевт",Законод!$F$25,"х")))</f>
        <v>х</v>
      </c>
      <c r="G964" s="776" t="s">
        <v>158</v>
      </c>
      <c r="H964" s="776"/>
      <c r="I964" s="776"/>
      <c r="J964" s="776"/>
      <c r="K964" s="776"/>
      <c r="L964" s="169">
        <f>IF($B$957="Лікар загальної практики - сімейний лікар",IF(L961&lt;Законод!$C$22,0,(IF(AND(L961&gt;=Законод!$F$22,L961&lt;=Законод!$F$23),L961-Законод!$E$23,IF('01_Доходи'!L961&gt;=Законод!$G$22,Законод!$F$24,0)))),IF($B$957="Лікар-педіатр",IF(L961&lt;Законод!$C$18,0,(IF(AND(L961&gt;=Законод!$F$18,L961&lt;=Законод!$F$19),L961-Законод!$E$19,IF('01_Доходи'!L961&gt;=Законод!$G$18,Законод!$F$20,0)))),IF($B$957="Лікар-терапевт",IF(L961&lt;Законод!$C$26,0,(IF(AND(L961&gt;=Законод!$F$26,L961&lt;=Законод!$F$27),L961-Законод!$E$27,IF('01_Доходи'!L961&gt;=Законод!$G$26,Законод!$F$28,0)))),0)))</f>
        <v>0</v>
      </c>
      <c r="M964" s="767"/>
      <c r="N964" s="776" t="s">
        <v>158</v>
      </c>
      <c r="O964" s="776"/>
      <c r="P964" s="776"/>
      <c r="Q964" s="776"/>
      <c r="R964" s="776"/>
      <c r="S964" s="169">
        <f>IF($B$957="Лікар загальної практики - сімейний лікар",IF(S961&lt;Законод!$C$22,0,(IF(AND(S961&gt;=Законод!$F$22,S961&lt;=Законод!$F$23),S961-Законод!$E$23,IF('01_Доходи'!S961&gt;=Законод!$G$22,Законод!$F$24,0)))),IF($B$957="Лікар-педіатр",IF(S961&lt;Законод!$C$18,0,(IF(AND(S961&gt;=Законод!$F$18,S961&lt;=Законод!$F$19),S961-Законод!$E$19,IF('01_Доходи'!S961&gt;=Законод!$G$18,Законод!$F$20,0)))),IF($B$957="Лікар-терапевт",IF(S961&lt;Законод!$C$26,0,(IF(AND(S961&gt;=Законод!$F$26,S961&lt;=Законод!$F$27),S961-Законод!$E$27,IF('01_Доходи'!S961&gt;=Законод!$G$26,Законод!$F$28,0)))),0)))</f>
        <v>0</v>
      </c>
      <c r="T964" s="767"/>
      <c r="U964" s="776" t="s">
        <v>158</v>
      </c>
      <c r="V964" s="776"/>
      <c r="W964" s="776"/>
      <c r="X964" s="776"/>
      <c r="Y964" s="776"/>
      <c r="Z964" s="169">
        <f>IF($B$957="Лікар загальної практики - сімейний лікар",IF(Z961&lt;Законод!$C$22,0,(IF(AND(Z961&gt;=Законод!$F$22,Z961&lt;=Законод!$F$23),Z961-Законод!$E$23,IF('01_Доходи'!Z961&gt;=Законод!$G$22,Законод!$F$24,0)))),IF($B$957="Лікар-педіатр",IF(Z961&lt;Законод!$C$18,0,(IF(AND(Z961&gt;=Законод!$F$18,Z961&lt;=Законод!$F$19),Z961-Законод!$E$19,IF('01_Доходи'!Z961&gt;=Законод!$G$18,Законод!$F$20,0)))),IF($B$957="Лікар-терапевт",IF(Z961&lt;Законод!$C$26,0,(IF(AND(Z961&gt;=Законод!$F$26,Z961&lt;=Законод!$F$27),Z961-Законод!$E$27,IF('01_Доходи'!Z961&gt;=Законод!$G$26,Законод!$F$28,0)))),0)))</f>
        <v>0</v>
      </c>
      <c r="AA964" s="767"/>
      <c r="AB964" s="776" t="s">
        <v>158</v>
      </c>
      <c r="AC964" s="776"/>
      <c r="AD964" s="776"/>
      <c r="AE964" s="776"/>
      <c r="AF964" s="776"/>
      <c r="AG964" s="169">
        <f>IF($B$957="Лікар загальної практики - сімейний лікар",IF(AG961&lt;Законод!$C$22,0,(IF(AND(AG961&gt;=Законод!$F$22,AG961&lt;=Законод!$F$23),AG961-Законод!$E$23,IF('01_Доходи'!AG961&gt;=Законод!$G$22,Законод!$F$24,0)))),IF($B$957="Лікар-педіатр",IF(AG961&lt;Законод!$C$18,0,(IF(AND(AG961&gt;=Законод!$F$18,AG961&lt;=Законод!$F$19),AG961-Законод!$E$19,IF('01_Доходи'!AG961&gt;=Законод!$G$18,Законод!$F$20,0)))),IF($B$957="Лікар-терапевт",IF(AG961&lt;Законод!$C$26,0,(IF(AND(AG961&gt;=Законод!$F$26,AG961&lt;=Законод!$F$27),AG961-Законод!$E$27,IF('01_Доходи'!AG961&gt;=Законод!$G$26,Законод!$F$28,0)))),0)))</f>
        <v>0</v>
      </c>
      <c r="AH964" s="767"/>
      <c r="AI964" s="174"/>
      <c r="AJ964" s="771"/>
      <c r="AK964" s="774"/>
      <c r="AL964" s="774"/>
      <c r="AM964" s="758"/>
      <c r="AN964" s="183">
        <f>IF(B957="Лікар загальної практики - сімейний лікар",L964*Законод!$C$9/4*Законод!$F$16,IF(B957="Лікар-педіатр",L964*Законод!$C$9/4*Законод!$F$16,IF(B957="Лікар-терапевт",L964*Законод!$C$9/4*Законод!$F$16,0)))</f>
        <v>0</v>
      </c>
      <c r="AO964" s="183">
        <f>IF(B957="Лікар загальної практики - сімейний лікар",S964*Законод!$C$9/4*Законод!$F$16,IF(B957="Лікар-педіатр",S964*Законод!$C$9/4*Законод!$F$16,IF(B957="Лікар-терапевт",S964*Законод!$C$9/4*Законод!$F$16,0)))</f>
        <v>0</v>
      </c>
      <c r="AP964" s="183">
        <f>IF(B957="Лікар загальної практики - сімейний лікар",Z964*Законод!$C$9/4*Законод!$F$16,IF(B957="Лікар-педіатр",Z964*Законод!$C$9/4*Законод!$F$16,IF(B957="Лікар-терапевт",Z964*Законод!$C$9/4*Законод!$F$16,0)))</f>
        <v>0</v>
      </c>
      <c r="AQ964" s="183">
        <f>IF(B957="Лікар загальної практики - сімейний лікар",AG964*Законод!$C$9/4*Законод!$F$16,IF(B957="Лікар-педіатр",AG964*Законод!$C$9/4*Законод!$F$16,IF(B957="Лікар-терапевт",AG964*Законод!$C$9/4*Законод!$F$16,0)))</f>
        <v>0</v>
      </c>
      <c r="AR964" s="184">
        <f>SUM(AN964:AQ964)</f>
        <v>0</v>
      </c>
    </row>
    <row r="965" spans="1:44" s="52" customFormat="1" ht="31.9" hidden="1" customHeight="1" x14ac:dyDescent="0.25">
      <c r="A965" s="170"/>
      <c r="B965" s="763"/>
      <c r="C965" s="764"/>
      <c r="D965" s="765"/>
      <c r="E965" s="765"/>
      <c r="F965" s="211" t="str">
        <f>IF(B957="Лікар-педіатр",Законод!$G$17,IF(B957="Лікар загальної практики - сімейний лікар",Законод!$G$21,IF(B957="Лікар-терапевт",Законод!$G$25,"х")))</f>
        <v>х</v>
      </c>
      <c r="G965" s="776" t="s">
        <v>158</v>
      </c>
      <c r="H965" s="776"/>
      <c r="I965" s="776"/>
      <c r="J965" s="776"/>
      <c r="K965" s="776"/>
      <c r="L965" s="169">
        <f>IF($B$957="Лікар загальної практики - сімейний лікар",IF(L961&lt;Законод!$C$22,0,(IF(AND(L961&gt;=Законод!$G$22,L961&lt;=Законод!$G$23),L961-Законод!$F$23,IF('01_Доходи'!L961&gt;=Законод!$H$22,Законод!$G$24,0)))),IF($B$957="Лікар-педіатр",IF(L961&lt;Законод!$C$18,0,(IF(AND(L961&gt;=Законод!$G$18,L961&lt;=Законод!$G$19),L961-Законод!$F$19,IF('01_Доходи'!L961&gt;=Законод!$H$18,Законод!$G$20,0)))),IF($B$957="Лікар-терапевт",IF(L961&lt;Законод!$C$26,0,(IF(AND(L961&gt;=Законод!$G$26,L961&lt;=Законод!$G$27),L961-Законод!$F$27,IF('01_Доходи'!L961&gt;=Законод!$H$26,Законод!$G$28,0)))),0)))</f>
        <v>0</v>
      </c>
      <c r="M965" s="767"/>
      <c r="N965" s="776" t="s">
        <v>158</v>
      </c>
      <c r="O965" s="776"/>
      <c r="P965" s="776"/>
      <c r="Q965" s="776"/>
      <c r="R965" s="776"/>
      <c r="S965" s="169">
        <f>IF($B$957="Лікар загальної практики - сімейний лікар",IF(S961&lt;Законод!$C$22,0,(IF(AND(S961&gt;=Законод!$G$22,S961&lt;=Законод!$G$23),S961-Законод!$F$23,IF('01_Доходи'!S961&gt;=Законод!$H$22,Законод!$G$24,0)))),IF($B$957="Лікар-педіатр",IF(S961&lt;Законод!$C$18,0,(IF(AND(S961&gt;=Законод!$G$18,S961&lt;=Законод!$G$19),S961-Законод!$F$19,IF('01_Доходи'!S961&gt;=Законод!$H$18,Законод!$G$20,0)))),IF($B$957="Лікар-терапевт",IF(S961&lt;Законод!$C$26,0,(IF(AND(S961&gt;=Законод!$G$26,S961&lt;=Законод!$G$27),S961-Законод!$F$27,IF('01_Доходи'!S961&gt;=Законод!$H$26,Законод!$G$28,0)))),0)))</f>
        <v>0</v>
      </c>
      <c r="T965" s="767"/>
      <c r="U965" s="776" t="s">
        <v>158</v>
      </c>
      <c r="V965" s="776"/>
      <c r="W965" s="776"/>
      <c r="X965" s="776"/>
      <c r="Y965" s="776"/>
      <c r="Z965" s="169">
        <f>IF($B$957="Лікар загальної практики - сімейний лікар",IF(Z961&lt;Законод!$C$22,0,(IF(AND(Z961&gt;=Законод!$G$22,Z961&lt;=Законод!$G$23),Z961-Законод!$F$23,IF('01_Доходи'!Z961&gt;=Законод!$H$22,Законод!$G$24,0)))),IF($B$957="Лікар-педіатр",IF(Z961&lt;Законод!$C$18,0,(IF(AND(Z961&gt;=Законод!$G$18,Z961&lt;=Законод!$G$19),Z961-Законод!$F$19,IF('01_Доходи'!Z961&gt;=Законод!$H$18,Законод!$G$20,0)))),IF($B$957="Лікар-терапевт",IF(Z961&lt;Законод!$C$26,0,(IF(AND(Z961&gt;=Законод!$G$26,Z961&lt;=Законод!$G$27),Z961-Законод!$F$27,IF('01_Доходи'!Z961&gt;=Законод!$H$26,Законод!$G$28,0)))),0)))</f>
        <v>0</v>
      </c>
      <c r="AA965" s="767"/>
      <c r="AB965" s="776" t="s">
        <v>158</v>
      </c>
      <c r="AC965" s="776"/>
      <c r="AD965" s="776"/>
      <c r="AE965" s="776"/>
      <c r="AF965" s="776"/>
      <c r="AG965" s="169">
        <f>IF($B$957="Лікар загальної практики - сімейний лікар",IF(AG961&lt;Законод!$C$22,0,(IF(AND(AG961&gt;=Законод!$G$22,AG961&lt;=Законод!$G$23),AG961-Законод!$F$23,IF('01_Доходи'!AG961&gt;=Законод!$H$22,Законод!$G$24,0)))),IF($B$957="Лікар-педіатр",IF(AG961&lt;Законод!$C$18,0,(IF(AND(AG961&gt;=Законод!$G$18,AG961&lt;=Законод!$G$19),AG961-Законод!$F$19,IF('01_Доходи'!AG961&gt;=Законод!$H$18,Законод!$G$20,0)))),IF($B$957="Лікар-терапевт",IF(AG961&lt;Законод!$C$26,0,(IF(AND(AG961&gt;=Законод!$G$26,AG961&lt;=Законод!$G$27),AG961-Законод!$F$27,IF('01_Доходи'!AG961&gt;=Законод!$H$26,Законод!$G$28,0)))),0)))</f>
        <v>0</v>
      </c>
      <c r="AH965" s="767"/>
      <c r="AI965" s="174"/>
      <c r="AJ965" s="771"/>
      <c r="AK965" s="774"/>
      <c r="AL965" s="774"/>
      <c r="AM965" s="758"/>
      <c r="AN965" s="183">
        <f>IF(B957="Лікар загальної практики - сімейний лікар",L965*Законод!$C$9/4*Законод!$G$16,IF(B957="Лікар-педіатр",L965*Законод!$C$9/4*Законод!$G$16,IF(B957="Лікар-терапевт",L965*Законод!$C$9/4*Законод!$G$16,0)))</f>
        <v>0</v>
      </c>
      <c r="AO965" s="183">
        <f>IF(B957="Лікар загальної практики - сімейний лікар",S965*Законод!$C$9/4*Законод!$G$16,IF(B957="Лікар-педіатр",S965*Законод!$C$9/4*Законод!$G$16,IF(B957="Лікар-терапевт",S965*Законод!$C$9/4*Законод!$G$16,0)))</f>
        <v>0</v>
      </c>
      <c r="AP965" s="183">
        <f>IF(B957="Лікар загальної практики - сімейний лікар",Z965*Законод!$C$9/4*Законод!$G$16,IF(B957="Лікар-педіатр",Z965*Законод!$C$9/4*Законод!$G$16,IF(B957="Лікар-терапевт",Z965*Законод!$C$9/4*Законод!$G$16,0)))</f>
        <v>0</v>
      </c>
      <c r="AQ965" s="183">
        <f>IF(B957="Лікар загальної практики - сімейний лікар",AG965*Законод!$C$9/4*Законод!$G$16,IF(B957="Лікар-педіатр",AG965*Законод!$C$9/4*Законод!$G$16,IF(B957="Лікар-терапевт",AG965*Законод!$C$9/4*Законод!$G$16,0)))</f>
        <v>0</v>
      </c>
      <c r="AR965" s="184">
        <f t="shared" ref="AR965" si="170">SUM(AN965:AQ965)</f>
        <v>0</v>
      </c>
    </row>
    <row r="966" spans="1:44" s="52" customFormat="1" ht="31.9" hidden="1" customHeight="1" x14ac:dyDescent="0.25">
      <c r="A966" s="170"/>
      <c r="B966" s="763"/>
      <c r="C966" s="764"/>
      <c r="D966" s="765"/>
      <c r="E966" s="765"/>
      <c r="F966" s="211" t="str">
        <f>IF(B957="Лікар-педіатр",Законод!$H$17,IF(B957="Лікар загальної практики - сімейний лікар",Законод!$H$21,IF(B957="Лікар-терапевт",Законод!$H$25,"х")))</f>
        <v>х</v>
      </c>
      <c r="G966" s="776" t="s">
        <v>158</v>
      </c>
      <c r="H966" s="776"/>
      <c r="I966" s="776"/>
      <c r="J966" s="776"/>
      <c r="K966" s="776"/>
      <c r="L966" s="169">
        <f>IF($B$957="Лікар загальної практики - сімейний лікар",IF(L961&lt;Законод!$C$22,0,(IF(AND(L961&gt;=Законод!$H$22,L961&lt;=Законод!$H$23),L961-Законод!$G$23,IF('01_Доходи'!L961&gt;=Законод!$I$22,Законод!$H$24,0)))),IF($B$957="Лікар-педіатр",IF(L961&lt;Законод!$C$18,0,(IF(AND(L961&gt;=Законод!$H$18,L961&lt;=Законод!$H$19),L961-Законод!$G$19,IF('01_Доходи'!L961&gt;=Законод!$I$18,Законод!$H$20,0)))),IF($B$957="Лікар-терапевт",IF(L961&lt;Законод!$C$26,0,(IF(AND(L961&gt;=Законод!$H$26,L961&lt;=Законод!$H$27),L961-Законод!$G$27,IF(L961&gt;=Законод!$I$26,Законод!$H$28,0)))),0)))</f>
        <v>0</v>
      </c>
      <c r="M966" s="767"/>
      <c r="N966" s="776" t="s">
        <v>158</v>
      </c>
      <c r="O966" s="776"/>
      <c r="P966" s="776"/>
      <c r="Q966" s="776"/>
      <c r="R966" s="776"/>
      <c r="S966" s="169">
        <f>IF($B$957="Лікар загальної практики - сімейний лікар",IF(S961&lt;Законод!$C$22,0,(IF(AND(S961&gt;=Законод!$H$22,S961&lt;=Законод!$H$23),S961-Законод!$G$23,IF('01_Доходи'!S961&gt;=Законод!$I$22,Законод!$H$24,0)))),IF($B$957="Лікар-педіатр",IF(S961&lt;Законод!$C$18,0,(IF(AND(S961&gt;=Законод!$H$18,S961&lt;=Законод!$H$19),S961-Законод!$G$19,IF('01_Доходи'!S961&gt;=Законод!$I$18,Законод!$H$20,0)))),IF($B$957="Лікар-терапевт",IF(S961&lt;Законод!$C$26,0,(IF(AND(S961&gt;=Законод!$H$26,S961&lt;=Законод!$H$27),S961-Законод!$G$27,IF(S961&gt;=Законод!$I$26,Законод!$H$28,0)))),0)))</f>
        <v>0</v>
      </c>
      <c r="T966" s="767"/>
      <c r="U966" s="776" t="s">
        <v>158</v>
      </c>
      <c r="V966" s="776"/>
      <c r="W966" s="776"/>
      <c r="X966" s="776"/>
      <c r="Y966" s="776"/>
      <c r="Z966" s="169">
        <f>IF($B$957="Лікар загальної практики - сімейний лікар",IF(Z961&lt;Законод!$C$22,0,(IF(AND(Z961&gt;=Законод!$H$22,Z961&lt;=Законод!$H$23),Z961-Законод!$G$23,IF('01_Доходи'!Z961&gt;=Законод!$I$22,Законод!$H$24,0)))),IF($B$957="Лікар-педіатр",IF(Z961&lt;Законод!$C$18,0,(IF(AND(Z961&gt;=Законод!$H$18,Z961&lt;=Законод!$H$19),Z961-Законод!$G$19,IF('01_Доходи'!Z961&gt;=Законод!$I$18,Законод!$H$20,0)))),IF($B$957="Лікар-терапевт",IF(Z961&lt;Законод!$C$26,0,(IF(AND(Z961&gt;=Законод!$H$26,Z961&lt;=Законод!$H$27),Z961-Законод!$G$27,IF(Z961&gt;=Законод!$I$26,Законод!$H$28,0)))),0)))</f>
        <v>0</v>
      </c>
      <c r="AA966" s="767"/>
      <c r="AB966" s="776" t="s">
        <v>158</v>
      </c>
      <c r="AC966" s="776"/>
      <c r="AD966" s="776"/>
      <c r="AE966" s="776"/>
      <c r="AF966" s="776"/>
      <c r="AG966" s="169">
        <f>IF($B$957="Лікар загальної практики - сімейний лікар",IF(AG961&lt;Законод!$C$22,0,(IF(AND(AG961&gt;=Законод!$H$22,AG961&lt;=Законод!$H$23),AG961-Законод!$G$23,IF('01_Доходи'!AG961&gt;=Законод!$I$22,Законод!$H$24,0)))),IF($B$957="Лікар-педіатр",IF(AG961&lt;Законод!$C$18,0,(IF(AND(AG961&gt;=Законод!$H$18,AG961&lt;=Законод!$H$19),AG961-Законод!$G$19,IF('01_Доходи'!AG961&gt;=Законод!$I$18,Законод!$H$20,0)))),IF($B$957="Лікар-терапевт",IF(AG961&lt;Законод!$C$26,0,(IF(AND(AG961&gt;=Законод!$H$26,AG961&lt;=Законод!$H$27),AG961-Законод!$G$27,IF(AG961&gt;=Законод!$I$26,Законод!$H$28,0)))),0)))</f>
        <v>0</v>
      </c>
      <c r="AH966" s="767"/>
      <c r="AI966" s="174"/>
      <c r="AJ966" s="771"/>
      <c r="AK966" s="774"/>
      <c r="AL966" s="774"/>
      <c r="AM966" s="758"/>
      <c r="AN966" s="183">
        <f>IF(B957="Лікар загальної практики - сімейний лікар",L966*Законод!$C$9/4*Законод!$H$16,IF(B957="Лікар-педіатр",L966*Законод!$C$9/4*Законод!$H$16,IF(B957="Лікар-терапевт",L966*Законод!$C$9/4*Законод!$H$16,0)))</f>
        <v>0</v>
      </c>
      <c r="AO966" s="183">
        <f>IF(B957="Лікар загальної практики - сімейний лікар",S966*Законод!$C$9/4*Законод!$H$16,IF(B957="Лікар-педіатр",S966*Законод!$C$9/4*Законод!$H$16,IF(B957="Лікар-терапевт",S966*Законод!$C$9/4*Законод!$H$16,0)))</f>
        <v>0</v>
      </c>
      <c r="AP966" s="183">
        <f>IF(B957="Лікар загальної практики - сімейний лікар",Z966*Законод!$C$9/4*Законод!$H$16,IF(B957="Лікар-педіатр",Z966*Законод!$C$9/4*Законод!$H$16,IF(B957="Лікар-терапевт",Z966*Законод!$C$9/4*Законод!$H$16,0)))</f>
        <v>0</v>
      </c>
      <c r="AQ966" s="183">
        <f>IF(B957="Лікар загальної практики - сімейний лікар",AG966*Законод!$C$9/4*Законод!$H$16,IF(B957="Лікар-педіатр",AG966*Законод!$C$9/4*Законод!$H$16,IF(B957="Лікар-терапевт",AG966*Законод!$C$9/4*Законод!$H$16,0)))</f>
        <v>0</v>
      </c>
      <c r="AR966" s="184">
        <f>SUM(AN966:AQ966)</f>
        <v>0</v>
      </c>
    </row>
    <row r="967" spans="1:44" s="52" customFormat="1" ht="31.9" hidden="1" customHeight="1" x14ac:dyDescent="0.25">
      <c r="A967" s="170"/>
      <c r="B967" s="763"/>
      <c r="C967" s="764"/>
      <c r="D967" s="765"/>
      <c r="E967" s="765"/>
      <c r="F967" s="211" t="str">
        <f>IF(B957="Лікар-педіатр",Законод!$I$17,IF(B957="Лікар загальної практики - сімейний лікар",Законод!$I$21,IF(B957="Лікар-терапевт",Законод!$I$25,"х")))</f>
        <v>х</v>
      </c>
      <c r="G967" s="776" t="s">
        <v>158</v>
      </c>
      <c r="H967" s="776"/>
      <c r="I967" s="776"/>
      <c r="J967" s="776"/>
      <c r="K967" s="776"/>
      <c r="L967" s="169">
        <f>IF($B$957="Лікар загальної практики - сімейний лікар",IF(L961&lt;Законод!$C$22,0,(IF(AND(L961&gt;=Законод!$I$22,L961&lt;=Законод!$I$23),L961-Законод!$H$23,IF('01_Доходи'!L961&gt;=Законод!$I$22,Законод!$I$24,0)))),IF($B$957="Лікар-педіатр",IF(L961&lt;Законод!$C$18,0,(IF(AND(L961&gt;=Законод!$I$18,L961&lt;=Законод!$I$19),L961-Законод!$H$19,IF('01_Доходи'!L961&gt;=Законод!$I$18,Законод!$H$20,0)))),IF($B$957="Лікар-терапевт",IF(L961&lt;Законод!$C$26,0,(IF(AND(L961&gt;=Законод!$I$26,L961&lt;=Законод!$I$27),L961-Законод!$H$27,IF('01_Доходи'!L961&gt;=Законод!$I$26,Законод!$H$28,0)))),0)))</f>
        <v>0</v>
      </c>
      <c r="M967" s="767"/>
      <c r="N967" s="776" t="s">
        <v>158</v>
      </c>
      <c r="O967" s="776"/>
      <c r="P967" s="776"/>
      <c r="Q967" s="776"/>
      <c r="R967" s="776"/>
      <c r="S967" s="169">
        <f>IF($B$957="Лікар загальної практики - сімейний лікар",IF(S961&lt;Законод!$C$22,0,(IF(AND(S961&gt;=Законод!$I$22,S961&lt;=Законод!$I$23),S961-Законод!$H$23,IF('01_Доходи'!S961&gt;=Законод!$I$22,Законод!$I$24,0)))),IF($B$957="Лікар-педіатр",IF(S961&lt;Законод!$C$18,0,(IF(AND(S961&gt;=Законод!$I$18,S961&lt;=Законод!$I$19),S961-Законод!$H$19,IF('01_Доходи'!S961&gt;=Законод!$I$18,Законод!$H$20,0)))),IF($B$957="Лікар-терапевт",IF(S961&lt;Законод!$C$26,0,(IF(AND(S961&gt;=Законод!$I$26,S961&lt;=Законод!$I$27),S961-Законод!$H$27,IF('01_Доходи'!S961&gt;=Законод!$I$26,Законод!$H$28,0)))),0)))</f>
        <v>0</v>
      </c>
      <c r="T967" s="767"/>
      <c r="U967" s="776" t="s">
        <v>158</v>
      </c>
      <c r="V967" s="776"/>
      <c r="W967" s="776"/>
      <c r="X967" s="776"/>
      <c r="Y967" s="776"/>
      <c r="Z967" s="169">
        <f>IF($B$957="Лікар загальної практики - сімейний лікар",IF(Z961&lt;Законод!$C$22,0,(IF(AND(Z961&gt;=Законод!$I$22,Z961&lt;=Законод!$I$23),Z961-Законод!$H$23,IF('01_Доходи'!Z961&gt;=Законод!$I$22,Законод!$I$24,0)))),IF($B$957="Лікар-педіатр",IF(Z961&lt;Законод!$C$18,0,(IF(AND(Z961&gt;=Законод!$I$18,Z961&lt;=Законод!$I$19),Z961-Законод!$H$19,IF('01_Доходи'!Z961&gt;=Законод!$I$18,Законод!$H$20,0)))),IF($B$957="Лікар-терапевт",IF(Z961&lt;Законод!$C$26,0,(IF(AND(Z961&gt;=Законод!$I$26,Z961&lt;=Законод!$I$27),Z961-Законод!$H$27,IF('01_Доходи'!Z961&gt;=Законод!$I$26,Законод!$H$28,0)))),0)))</f>
        <v>0</v>
      </c>
      <c r="AA967" s="767"/>
      <c r="AB967" s="776" t="s">
        <v>158</v>
      </c>
      <c r="AC967" s="776"/>
      <c r="AD967" s="776"/>
      <c r="AE967" s="776"/>
      <c r="AF967" s="776"/>
      <c r="AG967" s="169">
        <f>IF($B$957="Лікар загальної практики - сімейний лікар",IF(AG961&lt;Законод!$C$22,0,(IF(AND(AG961&gt;=Законод!$I$22,AG961&lt;=Законод!$I$23),AG961-Законод!$H$23,IF('01_Доходи'!AG961&gt;=Законод!$I$22,Законод!$I$24,0)))),IF($B$957="Лікар-педіатр",IF(AG961&lt;Законод!$C$18,0,(IF(AND(AG961&gt;=Законод!$I$18,AG961&lt;=Законод!$I$19),AG961-Законод!$H$19,IF('01_Доходи'!AG961&gt;=Законод!$I$18,Законод!$H$20,0)))),IF($B$957="Лікар-терапевт",IF(AG961&lt;Законод!$C$26,0,(IF(AND(AG961&gt;=Законод!$I$26,AG961&lt;=Законод!$I$27),AG961-Законод!$H$27,IF('01_Доходи'!AG961&gt;=Законод!$I$26,Законод!$H$28,0)))),0)))</f>
        <v>0</v>
      </c>
      <c r="AH967" s="767"/>
      <c r="AI967" s="174"/>
      <c r="AJ967" s="771"/>
      <c r="AK967" s="774"/>
      <c r="AL967" s="774"/>
      <c r="AM967" s="758"/>
      <c r="AN967" s="183">
        <f>IF(B957="Лікар загальної практики - сімейний лікар",L967*Законод!$C$9/4*Законод!$I$16,IF(B957="Лікар-педіатр",L967*Законод!$C$9/4*Законод!$I$16,IF(B957="Лікар-терапевт",L967*Законод!$C$9/4*Законод!$I$16,0)))</f>
        <v>0</v>
      </c>
      <c r="AO967" s="183">
        <f>IF(B957="Лікар загальної практики - сімейний лікар",S967*Законод!$C$9/4*Законод!$I$16,IF(B957="Лікар-педіатр",S967*Законод!$C$9/4*Законод!$I$16,IF(B957="Лікар-терапевт",S967*Законод!$C$9/4*Законод!$I$16,0)))</f>
        <v>0</v>
      </c>
      <c r="AP967" s="183">
        <f>IF(B957="Лікар загальної практики - сімейний лікар",Z967*Законод!$C$9/4*Законод!$I$16,IF(B957="Лікар-педіатр",Z967*Законод!$C$9/4*Законод!$I$16,IF(B957="Лікар-терапевт",Z967*Законод!$C$9/4*Законод!$I$16,0)))</f>
        <v>0</v>
      </c>
      <c r="AQ967" s="183">
        <f>IF(B957="Лікар загальної практики - сімейний лікар",AG967*Законод!$C$9/4*Законод!$I$16,IF(B957="Лікар-педіатр",AG967*Законод!$C$9/4*Законод!$I$16,IF(B957="Лікар-терапевт",AG967*Законод!$C$9/4*Законод!$I$16,0)))</f>
        <v>0</v>
      </c>
      <c r="AR967" s="184">
        <f>SUM(AN967:AQ967)</f>
        <v>0</v>
      </c>
    </row>
    <row r="968" spans="1:44" s="191" customFormat="1" ht="31.9" hidden="1" customHeight="1" thickBot="1" x14ac:dyDescent="0.3">
      <c r="A968" s="186"/>
      <c r="B968" s="763"/>
      <c r="C968" s="764"/>
      <c r="D968" s="765"/>
      <c r="E968" s="765"/>
      <c r="F968" s="212" t="str">
        <f>IF(B957="Лікар-педіатр",Законод!$J$17,IF(B957="Лікар загальної практики - сімейний лікар",Законод!$J$21,IF(B957="Лікар-терапевт",Законод!$J$25,"х")))</f>
        <v>х</v>
      </c>
      <c r="G968" s="777" t="s">
        <v>158</v>
      </c>
      <c r="H968" s="777"/>
      <c r="I968" s="777"/>
      <c r="J968" s="777"/>
      <c r="K968" s="777"/>
      <c r="L968" s="169">
        <f>IF($B$957="Лікар загальної практики - сімейний лікар",IF(L961&gt;=Законод!$J$22,'01_Доходи'!L961-('01_Доходи'!L962+'01_Доходи'!L963+'01_Доходи'!L964+'01_Доходи'!L965+'01_Доходи'!L966+'01_Доходи'!L967),0),IF($B$957="Лікар-педіатр",IF(L961&gt;=Законод!$J$18,'01_Доходи'!L961-('01_Доходи'!L962+'01_Доходи'!L963+'01_Доходи'!L964+'01_Доходи'!L965+'01_Доходи'!L966+'01_Доходи'!L967),0),IF($B$957="Лікар-терапевт",IF('01_Доходи'!L961&gt;=Законод!$J$26,L961-Законод!$I$27,0),0)))</f>
        <v>0</v>
      </c>
      <c r="M968" s="767"/>
      <c r="N968" s="777" t="s">
        <v>158</v>
      </c>
      <c r="O968" s="777"/>
      <c r="P968" s="777"/>
      <c r="Q968" s="777"/>
      <c r="R968" s="777"/>
      <c r="S968" s="169">
        <f>IF($B$957="Лікар загальної практики - сімейний лікар",IF(S961&gt;=Законод!$J$22,'01_Доходи'!S961-('01_Доходи'!S962+'01_Доходи'!S963+'01_Доходи'!S964+'01_Доходи'!S965+'01_Доходи'!S966+'01_Доходи'!S967),0),IF($B$957="Лікар-педіатр",IF(S961&gt;=Законод!$J$18,'01_Доходи'!S961-('01_Доходи'!S962+'01_Доходи'!S963+'01_Доходи'!S964+'01_Доходи'!S965+'01_Доходи'!S966+'01_Доходи'!S967),0),IF($B$957="Лікар-терапевт",IF('01_Доходи'!S961&gt;=Законод!$J$26,S961-Законод!$I$27,0),0)))</f>
        <v>0</v>
      </c>
      <c r="T968" s="767"/>
      <c r="U968" s="777" t="s">
        <v>158</v>
      </c>
      <c r="V968" s="777"/>
      <c r="W968" s="777"/>
      <c r="X968" s="777"/>
      <c r="Y968" s="777"/>
      <c r="Z968" s="169">
        <f>IF($B$957="Лікар загальної практики - сімейний лікар",IF(Z961&gt;=Законод!$J$22,'01_Доходи'!Z961-('01_Доходи'!Z962+'01_Доходи'!Z963+'01_Доходи'!Z964+'01_Доходи'!Z965+'01_Доходи'!Z966+'01_Доходи'!Z967),0),IF($B$957="Лікар-педіатр",IF(Z961&gt;=Законод!$J$18,'01_Доходи'!Z961-('01_Доходи'!Z962+'01_Доходи'!Z963+'01_Доходи'!Z964+'01_Доходи'!Z965+'01_Доходи'!Z966+'01_Доходи'!Z967),0),IF($B$957="Лікар-терапевт",IF('01_Доходи'!Z961&gt;=Законод!$J$26,Z961-Законод!$I$27,0),0)))</f>
        <v>0</v>
      </c>
      <c r="AA968" s="767"/>
      <c r="AB968" s="777" t="s">
        <v>158</v>
      </c>
      <c r="AC968" s="777"/>
      <c r="AD968" s="777"/>
      <c r="AE968" s="777"/>
      <c r="AF968" s="777"/>
      <c r="AG968" s="169">
        <f>IF($B$957="Лікар загальної практики - сімейний лікар",IF(AG961&gt;=Законод!$J$22,'01_Доходи'!AG961-('01_Доходи'!AG962+'01_Доходи'!AG963+'01_Доходи'!AG964+'01_Доходи'!AG965+'01_Доходи'!AG966+'01_Доходи'!AG967),0),IF($B$957="Лікар-педіатр",IF(AG961&gt;=Законод!$J$18,'01_Доходи'!AG961-('01_Доходи'!AG962+'01_Доходи'!AG963+'01_Доходи'!AG964+'01_Доходи'!AG965+'01_Доходи'!AG966+'01_Доходи'!AG967),0),IF($B$957="Лікар-терапевт",IF('01_Доходи'!AG961&gt;=Законод!$J$26,AG961-Законод!$I$27,0),0)))</f>
        <v>0</v>
      </c>
      <c r="AH968" s="767"/>
      <c r="AI968" s="188"/>
      <c r="AJ968" s="772"/>
      <c r="AK968" s="775"/>
      <c r="AL968" s="775"/>
      <c r="AM968" s="759"/>
      <c r="AN968" s="189">
        <f>IF(B957="Лікар загальної практики - сімейний лікар",L968*Законод!$C$9/4*Законод!$J$16,IF(B957="Лікар-педіатр",L968*Законод!$C$9/4*Законод!$J$16,IF(B957="Лікар-терапевт",L968*Законод!$C$9/4*Законод!$J$16,0)))</f>
        <v>0</v>
      </c>
      <c r="AO968" s="189">
        <f>IF(B957="Лікар загальної практики - сімейний лікар",S968*Законод!$C$9/4*Законод!$J$16,IF(B957="Лікар-педіатр",S968*Законод!$C$9/4*Законод!$J$16,IF(B957="Лікар-терапевт",S968*Законод!$C$9/4*Законод!$J$16,0)))</f>
        <v>0</v>
      </c>
      <c r="AP968" s="189">
        <f>IF(B957="Лікар загальної практики - сімейний лікар",S968*Законод!$C$9/4*Законод!$J$16,IF(B957="Лікар-педіатр",S968*Законод!$C$9/4*Законод!$J$16,IF(B957="Лікар-терапевт",S968*Законод!$C$9/4*Законод!$J$16,0)))</f>
        <v>0</v>
      </c>
      <c r="AQ968" s="189">
        <f>IF(B957="Лікар загальної практики - сімейний лікар",AG968*Законод!$C$9/4*Законод!$J$16,IF(B957="Лікар-педіатр",AG968*Законод!$C$9/4*Законод!$J$16,IF(B957="Лікар-терапевт",AG968*Законод!$C$9/4*Законод!$J$16,0)))</f>
        <v>0</v>
      </c>
      <c r="AR968" s="190">
        <f t="shared" ref="AR968" si="171">SUM(AN968:AQ968)</f>
        <v>0</v>
      </c>
    </row>
    <row r="969" spans="1:44" s="220" customFormat="1" ht="23.45" hidden="1" customHeight="1" thickBot="1" x14ac:dyDescent="0.3">
      <c r="A969" s="216"/>
      <c r="B969" s="217"/>
      <c r="C969" s="217"/>
      <c r="D969" s="217"/>
      <c r="E969" s="217"/>
      <c r="F969" s="218"/>
      <c r="G969" s="219"/>
      <c r="H969" s="219"/>
      <c r="L969" s="221"/>
      <c r="S969" s="221"/>
      <c r="Z969" s="221"/>
      <c r="AG969" s="221"/>
      <c r="AM969" s="222"/>
      <c r="AR969" s="223"/>
    </row>
    <row r="970" spans="1:44" s="164" customFormat="1" ht="24.6" hidden="1" customHeight="1" x14ac:dyDescent="0.3">
      <c r="A970" s="167">
        <f>A957+1</f>
        <v>73</v>
      </c>
      <c r="B970" s="763"/>
      <c r="C970" s="764"/>
      <c r="D970" s="765"/>
      <c r="E970" s="765"/>
      <c r="F970" s="207" t="s">
        <v>422</v>
      </c>
      <c r="G970" s="169">
        <f>IF($B$970="Лікар-педіатр",G973*L970,IF($B$970="Лікар-терапевт","х",IF($B$970="Лікар загальної практики - сімейний лікар",G973*L970,0)))</f>
        <v>0</v>
      </c>
      <c r="H970" s="169">
        <f>IF($B$970="Лікар-педіатр",H973*L970,IF($B$970="Лікар-терапевт","х",IF($B$970="Лікар загальної практики - сімейний лікар",H973*L970,0)))</f>
        <v>0</v>
      </c>
      <c r="I970" s="169">
        <f>IF($B$970="Лікар-педіатр","x",IF($B$970="Лікар-терапевт",I973*L970,IF($B$970="Лікар загальної практики - сімейний лікар",I973*L970,0)))</f>
        <v>0</v>
      </c>
      <c r="J970" s="169">
        <f>IF($B$970="Лікар-педіатр","x",IF($B$970="Лікар-терапевт",J973*L970,IF($B$970="Лікар загальної практики - сімейний лікар",J973*L970,0)))</f>
        <v>0</v>
      </c>
      <c r="K970" s="169">
        <f>IF($B$970="Лікар-педіатр","x",IF($B$970="Лікар-терапевт",K973*L970,IF($B$970="Лікар загальної практики - сімейний лікар",K973*L970,0)))</f>
        <v>0</v>
      </c>
      <c r="L970" s="542"/>
      <c r="M970" s="767"/>
      <c r="N970" s="169">
        <f>IF($B$970="Лікар-педіатр",N973*S970,IF($B$970="Лікар-терапевт","х",IF($B$970="Лікар загальної практики - сімейний лікар",N973*S970,0)))</f>
        <v>0</v>
      </c>
      <c r="O970" s="169">
        <f>IF($B$970="Лікар-педіатр",O973*S970,IF($B$970="Лікар-терапевт","х",IF($B$970="Лікар загальної практики - сімейний лікар",O973*S970,0)))</f>
        <v>0</v>
      </c>
      <c r="P970" s="169">
        <f>IF($B$970="Лікар-педіатр","x",IF($B$970="Лікар-терапевт",P973*S970,IF($B$970="Лікар загальної практики - сімейний лікар",P973*S970,0)))</f>
        <v>0</v>
      </c>
      <c r="Q970" s="169">
        <f>IF($B$970="Лікар-педіатр","x",IF($B$970="Лікар-терапевт",Q973*S970,IF($B$970="Лікар загальної практики - сімейний лікар",Q973*S970,0)))</f>
        <v>0</v>
      </c>
      <c r="R970" s="169">
        <f>IF($B$970="Лікар-педіатр","x",IF($B$970="Лікар-терапевт",R973*S970,IF($B$970="Лікар загальної практики - сімейний лікар",R973*S970,0)))</f>
        <v>0</v>
      </c>
      <c r="S970" s="542"/>
      <c r="T970" s="767"/>
      <c r="U970" s="169">
        <f>IF($B$970="Лікар-педіатр",U973*Z970,IF($B$970="Лікар-терапевт","х",IF($B$970="Лікар загальної практики - сімейний лікар",U973*Z970,0)))</f>
        <v>0</v>
      </c>
      <c r="V970" s="169">
        <f>IF($B$970="Лікар-педіатр",V973*Z970,IF($B$970="Лікар-терапевт","х",IF($B$970="Лікар загальної практики - сімейний лікар",V973*Z970,0)))</f>
        <v>0</v>
      </c>
      <c r="W970" s="169">
        <f>IF($B$970="Лікар-педіатр","x",IF($B$970="Лікар-терапевт",W973*Z970,IF($B$970="Лікар загальної практики - сімейний лікар",W973*Z970,0)))</f>
        <v>0</v>
      </c>
      <c r="X970" s="169">
        <f>IF($B$970="Лікар-педіатр","x",IF($B$970="Лікар-терапевт",X973*Z970,IF($B$970="Лікар загальної практики - сімейний лікар",X973*Z970,0)))</f>
        <v>0</v>
      </c>
      <c r="Y970" s="169">
        <f>IF($B$970="Лікар-педіатр","x",IF($B$970="Лікар-терапевт",Y973*Z970,IF($B$970="Лікар загальної практики - сімейний лікар",Y973*Z970,0)))</f>
        <v>0</v>
      </c>
      <c r="Z970" s="542"/>
      <c r="AA970" s="767"/>
      <c r="AB970" s="169">
        <f>IF($B$970="Лікар-педіатр",AB973*AG970,IF($B$970="Лікар-терапевт","х",IF($B$970="Лікар загальної практики - сімейний лікар",AB973*AG970,0)))</f>
        <v>0</v>
      </c>
      <c r="AC970" s="169">
        <f>IF($B$970="Лікар-педіатр",AC973*AG970,IF($B$970="Лікар-терапевт","х",IF($B$970="Лікар загальної практики - сімейний лікар",AC973*AG970,0)))</f>
        <v>0</v>
      </c>
      <c r="AD970" s="169">
        <f>IF($B$970="Лікар-педіатр","x",IF($B$970="Лікар-терапевт",AD973*AG970,IF($B$970="Лікар загальної практики - сімейний лікар",AD973*AG970,0)))</f>
        <v>0</v>
      </c>
      <c r="AE970" s="169">
        <f>IF($B$970="Лікар-педіатр","x",IF($B$970="Лікар-терапевт",AE973*AG970,IF($B$970="Лікар загальної практики - сімейний лікар",AE973*AG970,0)))</f>
        <v>0</v>
      </c>
      <c r="AF970" s="169">
        <f>IF($B$970="Лікар-педіатр","x",IF($B$970="Лікар-терапевт",AF973*AG970,IF($B$970="Лікар загальної практики - сімейний лікар",AF973*AG970,0)))</f>
        <v>0</v>
      </c>
      <c r="AG970" s="542"/>
      <c r="AH970" s="767"/>
      <c r="AI970" s="525">
        <f>A970</f>
        <v>73</v>
      </c>
      <c r="AJ970" s="770">
        <f>B970</f>
        <v>0</v>
      </c>
      <c r="AK970" s="773">
        <f>C970</f>
        <v>0</v>
      </c>
      <c r="AL970" s="773">
        <f>D970</f>
        <v>0</v>
      </c>
      <c r="AM970" s="760" t="s">
        <v>568</v>
      </c>
      <c r="AN970" s="778">
        <f>SUM(AN975:AN981)</f>
        <v>0</v>
      </c>
      <c r="AO970" s="778">
        <f>SUM(AO975:AO981)</f>
        <v>0</v>
      </c>
      <c r="AP970" s="778">
        <f>SUM(AP975:AP981)</f>
        <v>0</v>
      </c>
      <c r="AQ970" s="778">
        <f>SUM(AQ975:AQ981)</f>
        <v>0</v>
      </c>
      <c r="AR970" s="781">
        <f>SUM(AN970:AQ974)</f>
        <v>0</v>
      </c>
    </row>
    <row r="971" spans="1:44" s="52" customFormat="1" ht="28.15" hidden="1" customHeight="1" x14ac:dyDescent="0.25">
      <c r="A971" s="170"/>
      <c r="B971" s="763"/>
      <c r="C971" s="764"/>
      <c r="D971" s="765"/>
      <c r="E971" s="765"/>
      <c r="F971" s="207" t="s">
        <v>423</v>
      </c>
      <c r="G971" s="169">
        <f>IF($B$970="Лікар-педіатр",G973*L971,IF($B$970="Лікар-терапевт","х",IF($B$970="Лікар загальної практики - сімейний лікар",G973*L971,0)))</f>
        <v>0</v>
      </c>
      <c r="H971" s="169">
        <f>IF($B$970="Лікар-педіатр",H973*L971,IF($B$970="Лікар-терапевт","х",IF($B$970="Лікар загальної практики - сімейний лікар",H973*L971,0)))</f>
        <v>0</v>
      </c>
      <c r="I971" s="169">
        <f>IF($B$970="Лікар-педіатр","x",IF($B$970="Лікар-терапевт",I973*L971,IF($B$970="Лікар загальної практики - сімейний лікар",I973*L971,0)))</f>
        <v>0</v>
      </c>
      <c r="J971" s="169">
        <f>IF($B$970="Лікар-педіатр","x",IF($B$970="Лікар-терапевт",J973*L971,IF($B$970="Лікар загальної практики - сімейний лікар",J973*L971,0)))</f>
        <v>0</v>
      </c>
      <c r="K971" s="169">
        <f>IF($B$970="Лікар-педіатр","x",IF($B$970="Лікар-терапевт",K973*L971,IF($B$970="Лікар загальної практики - сімейний лікар",K973*L971,0)))</f>
        <v>0</v>
      </c>
      <c r="L971" s="542"/>
      <c r="M971" s="767"/>
      <c r="N971" s="169">
        <f>IF($B$970="Лікар-педіатр",N973*S971,IF($B$970="Лікар-терапевт","х",IF($B$970="Лікар загальної практики - сімейний лікар",N973*S971,0)))</f>
        <v>0</v>
      </c>
      <c r="O971" s="169">
        <f>IF($B$970="Лікар-педіатр",O973*S971,IF($B$970="Лікар-терапевт","х",IF($B$970="Лікар загальної практики - сімейний лікар",O973*S971,0)))</f>
        <v>0</v>
      </c>
      <c r="P971" s="169">
        <f>IF($B$970="Лікар-педіатр","x",IF($B$970="Лікар-терапевт",P973*S971,IF($B$970="Лікар загальної практики - сімейний лікар",P973*S971,0)))</f>
        <v>0</v>
      </c>
      <c r="Q971" s="169">
        <f>IF($B$970="Лікар-педіатр","x",IF($B$970="Лікар-терапевт",Q973*S971,IF($B$970="Лікар загальної практики - сімейний лікар",Q973*S971,0)))</f>
        <v>0</v>
      </c>
      <c r="R971" s="169">
        <f>IF($B$970="Лікар-педіатр","x",IF($B$970="Лікар-терапевт",R973*S971,IF($B$970="Лікар загальної практики - сімейний лікар",R973*S971,0)))</f>
        <v>0</v>
      </c>
      <c r="S971" s="542"/>
      <c r="T971" s="767"/>
      <c r="U971" s="169">
        <f>IF($B$970="Лікар-педіатр",U973*Z971,IF($B$970="Лікар-терапевт","х",IF($B$970="Лікар загальної практики - сімейний лікар",U973*Z971,0)))</f>
        <v>0</v>
      </c>
      <c r="V971" s="169">
        <f>IF($B$970="Лікар-педіатр",V973*Z971,IF($B$970="Лікар-терапевт","х",IF($B$970="Лікар загальної практики - сімейний лікар",V973*Z971,0)))</f>
        <v>0</v>
      </c>
      <c r="W971" s="169">
        <f>IF($B$970="Лікар-педіатр","x",IF($B$970="Лікар-терапевт",W973*Z971,IF($B$970="Лікар загальної практики - сімейний лікар",W973*Z971,0)))</f>
        <v>0</v>
      </c>
      <c r="X971" s="169">
        <f>IF($B$970="Лікар-педіатр","x",IF($B$970="Лікар-терапевт",X973*Z971,IF($B$970="Лікар загальної практики - сімейний лікар",X973*Z971,0)))</f>
        <v>0</v>
      </c>
      <c r="Y971" s="169">
        <f>IF($B$970="Лікар-педіатр","x",IF($B$970="Лікар-терапевт",Y973*Z971,IF($B$970="Лікар загальної практики - сімейний лікар",Y973*Z971,0)))</f>
        <v>0</v>
      </c>
      <c r="Z971" s="542"/>
      <c r="AA971" s="767"/>
      <c r="AB971" s="169">
        <f>IF($B$970="Лікар-педіатр",AB973*AG971,IF($B$970="Лікар-терапевт","х",IF($B$970="Лікар загальної практики - сімейний лікар",AB973*AG971,0)))</f>
        <v>0</v>
      </c>
      <c r="AC971" s="169">
        <f>IF($B$970="Лікар-педіатр",AC973*AG971,IF($B$970="Лікар-терапевт","х",IF($B$970="Лікар загальної практики - сімейний лікар",AC973*AG971,0)))</f>
        <v>0</v>
      </c>
      <c r="AD971" s="169">
        <f>IF($B$970="Лікар-педіатр","x",IF($B$970="Лікар-терапевт",AD973*AG971,IF($B$970="Лікар загальної практики - сімейний лікар",AD973*AG971,0)))</f>
        <v>0</v>
      </c>
      <c r="AE971" s="169">
        <f>IF($B$970="Лікар-педіатр","x",IF($B$970="Лікар-терапевт",AE973*AG971,IF($B$970="Лікар загальної практики - сімейний лікар",AE973*AG971,0)))</f>
        <v>0</v>
      </c>
      <c r="AF971" s="169">
        <f>IF($B$970="Лікар-педіатр","x",IF($B$970="Лікар-терапевт",AF973*AG971,IF($B$970="Лікар загальної практики - сімейний лікар",AF973*AG971,0)))</f>
        <v>0</v>
      </c>
      <c r="AG971" s="542"/>
      <c r="AH971" s="767"/>
      <c r="AI971" s="171"/>
      <c r="AJ971" s="771"/>
      <c r="AK971" s="774"/>
      <c r="AL971" s="774"/>
      <c r="AM971" s="761"/>
      <c r="AN971" s="779"/>
      <c r="AO971" s="779"/>
      <c r="AP971" s="779"/>
      <c r="AQ971" s="779"/>
      <c r="AR971" s="782"/>
    </row>
    <row r="972" spans="1:44" s="92" customFormat="1" ht="31.15" hidden="1" customHeight="1" x14ac:dyDescent="0.25">
      <c r="A972" s="213"/>
      <c r="B972" s="763"/>
      <c r="C972" s="764"/>
      <c r="D972" s="765"/>
      <c r="E972" s="765"/>
      <c r="F972" s="214" t="s">
        <v>424</v>
      </c>
      <c r="G972" s="172">
        <f>IF(B970="Лікар загальної практики - сімейний лікар"," ",IF(B970="Лікар-педіатр"," ",IF(B970="Лікар-терапевт","х",0)))</f>
        <v>0</v>
      </c>
      <c r="H972" s="172">
        <f>IF(B970="Лікар загальної практики - сімейний лікар"," ",IF(B970="Лікар-педіатр"," ",IF(B970="Лікар-терапевт","х",0)))</f>
        <v>0</v>
      </c>
      <c r="I972" s="172">
        <f>IF(B970="Лікар загальної практики - сімейний лікар"," ",IF(B970="Лікар-педіатр","х",IF(B970="Лікар-терапевт"," ",0)))</f>
        <v>0</v>
      </c>
      <c r="J972" s="172">
        <f>IF(B970="Лікар загальної практики - сімейний лікар"," ",IF(B970="Лікар-педіатр","х",IF(B970="Лікар-терапевт"," ",0)))</f>
        <v>0</v>
      </c>
      <c r="K972" s="172">
        <f>IF(B970="Лікар загальної практики - сімейний лікар"," ",IF(B970="Лікар-педіатр","х",IF(B970="Лікар-терапевт"," ",0)))</f>
        <v>0</v>
      </c>
      <c r="L972" s="173">
        <f>SUM(G972:K972)</f>
        <v>0</v>
      </c>
      <c r="M972" s="767"/>
      <c r="N972" s="172">
        <f>IF(B970="Лікар загальної практики - сімейний лікар"," ",IF(B970="Лікар-педіатр"," ",IF(B970="Лікар-терапевт","х",0)))</f>
        <v>0</v>
      </c>
      <c r="O972" s="172">
        <f>IF(B970="Лікар загальної практики - сімейний лікар"," ",IF(B970="Лікар-педіатр"," ",IF(B970="Лікар-терапевт","х",0)))</f>
        <v>0</v>
      </c>
      <c r="P972" s="172">
        <f>IF(B970="Лікар загальної практики - сімейний лікар"," ",IF(B970="Лікар-педіатр","х",IF(B970="Лікар-терапевт"," ",0)))</f>
        <v>0</v>
      </c>
      <c r="Q972" s="172">
        <f>IF(B970="Лікар загальної практики - сімейний лікар"," ",IF(B970="Лікар-педіатр","х",IF(B970="Лікар-терапевт"," ",0)))</f>
        <v>0</v>
      </c>
      <c r="R972" s="172">
        <f>IF(B970="Лікар загальної практики - сімейний лікар"," ",IF(B970="Лікар-педіатр","х",IF(B970="Лікар-терапевт"," ",0)))</f>
        <v>0</v>
      </c>
      <c r="S972" s="173">
        <f>SUM(N972:R972)</f>
        <v>0</v>
      </c>
      <c r="T972" s="767"/>
      <c r="U972" s="172">
        <f>IF(B970="Лікар загальної практики - сімейний лікар"," ",IF(B970="Лікар-педіатр"," ",IF(B970="Лікар-терапевт","х",0)))</f>
        <v>0</v>
      </c>
      <c r="V972" s="172">
        <f>IF(B970="Лікар загальної практики - сімейний лікар"," ",IF(B970="Лікар-педіатр"," ",IF(B970="Лікар-терапевт","х",0)))</f>
        <v>0</v>
      </c>
      <c r="W972" s="172">
        <f>IF(B970="Лікар загальної практики - сімейний лікар"," ",IF(B970="Лікар-педіатр","х",IF(B970="Лікар-терапевт"," ",0)))</f>
        <v>0</v>
      </c>
      <c r="X972" s="172">
        <f>IF(B970="Лікар загальної практики - сімейний лікар"," ",IF(B970="Лікар-педіатр","х",IF(B970="Лікар-терапевт"," ",0)))</f>
        <v>0</v>
      </c>
      <c r="Y972" s="172">
        <f>IF(B970="Лікар загальної практики - сімейний лікар"," ",IF(B970="Лікар-педіатр","х",IF(B970="Лікар-терапевт"," ",0)))</f>
        <v>0</v>
      </c>
      <c r="Z972" s="173">
        <f>SUM(U972:Y972)</f>
        <v>0</v>
      </c>
      <c r="AA972" s="767"/>
      <c r="AB972" s="172">
        <f>IF(B970="Лікар загальної практики - сімейний лікар"," ",IF(B970="Лікар-педіатр"," ",IF(B970="Лікар-терапевт","х",0)))</f>
        <v>0</v>
      </c>
      <c r="AC972" s="172">
        <f>IF(B970="Лікар загальної практики - сімейний лікар"," ",IF(B970="Лікар-педіатр"," ",IF(B970="Лікар-терапевт","х",0)))</f>
        <v>0</v>
      </c>
      <c r="AD972" s="172">
        <f>IF(B970="Лікар загальної практики - сімейний лікар"," ",IF(B970="Лікар-педіатр","х",IF(B970="Лікар-терапевт"," ",0)))</f>
        <v>0</v>
      </c>
      <c r="AE972" s="172">
        <f>IF(B970="Лікар загальної практики - сімейний лікар"," ",IF(B970="Лікар-педіатр","х",IF(B970="Лікар-терапевт"," ",0)))</f>
        <v>0</v>
      </c>
      <c r="AF972" s="172">
        <f>IF(B970="Лікар загальної практики - сімейний лікар"," ",IF(B970="Лікар-педіатр","х",IF(B970="Лікар-терапевт"," ",0)))</f>
        <v>0</v>
      </c>
      <c r="AG972" s="173">
        <f>SUM(AB972:AF972)</f>
        <v>0</v>
      </c>
      <c r="AH972" s="767"/>
      <c r="AI972" s="215"/>
      <c r="AJ972" s="771"/>
      <c r="AK972" s="774"/>
      <c r="AL972" s="774"/>
      <c r="AM972" s="761"/>
      <c r="AN972" s="779"/>
      <c r="AO972" s="779"/>
      <c r="AP972" s="779"/>
      <c r="AQ972" s="779"/>
      <c r="AR972" s="782"/>
    </row>
    <row r="973" spans="1:44" s="52" customFormat="1" ht="31.9" hidden="1" customHeight="1" thickBot="1" x14ac:dyDescent="0.3">
      <c r="A973" s="170"/>
      <c r="B973" s="763"/>
      <c r="C973" s="764"/>
      <c r="D973" s="765"/>
      <c r="E973" s="765"/>
      <c r="F973" s="209" t="s">
        <v>161</v>
      </c>
      <c r="G973" s="176">
        <f>IF($B$970="Лікар-педіатр",G972/L972,IF($B$970="Лікар-терапевт","х",IF($B$970="Лікар загальної практики - сімейний лікар",G972/L972,0)))</f>
        <v>0</v>
      </c>
      <c r="H973" s="176">
        <f>IF($B$970="Лікар-педіатр",H972/L972,IF($B$970="Лікар-терапевт","х",IF($B$970="Лікар загальної практики - сімейний лікар",H972/L972,0)))</f>
        <v>0</v>
      </c>
      <c r="I973" s="176">
        <f>IF($B$970="Лікар-педіатр","x",IF($B$970="Лікар-терапевт",I972/L972,IF($B$970="Лікар загальної практики - сімейний лікар",I972/L972,0)))</f>
        <v>0</v>
      </c>
      <c r="J973" s="176">
        <f>IF($B$970="Лікар-педіатр","x",IF($B$970="Лікар-терапевт",J972/L972,IF($B$970="Лікар загальної практики - сімейний лікар",J972/L972,0)))</f>
        <v>0</v>
      </c>
      <c r="K973" s="176">
        <f>IF($B$970="Лікар-педіатр","x",IF($B$970="Лікар-терапевт",K972/L972,IF($B$970="Лікар загальної практики - сімейний лікар",K972/L972,0)))</f>
        <v>0</v>
      </c>
      <c r="L973" s="176">
        <f>SUM(G973:K973)</f>
        <v>0</v>
      </c>
      <c r="M973" s="767"/>
      <c r="N973" s="176">
        <f>IF($B$970="Лікар-педіатр",N972/S972,IF($B$970="Лікар-терапевт","х",IF($B$970="Лікар загальної практики - сімейний лікар",N972/S972,0)))</f>
        <v>0</v>
      </c>
      <c r="O973" s="176">
        <f>IF($B$970="Лікар-педіатр",O972/S972,IF($B$970="Лікар-терапевт","х",IF($B$970="Лікар загальної практики - сімейний лікар",O972/S972,0)))</f>
        <v>0</v>
      </c>
      <c r="P973" s="176">
        <f>IF($B$970="Лікар-педіатр","x",IF($B$970="Лікар-терапевт",P972/S972,IF($B$970="Лікар загальної практики - сімейний лікар",P972/S972,0)))</f>
        <v>0</v>
      </c>
      <c r="Q973" s="176">
        <f>IF($B$970="Лікар-педіатр","x",IF($B$970="Лікар-терапевт",Q972/S972,IF($B$970="Лікар загальної практики - сімейний лікар",Q972/S972,0)))</f>
        <v>0</v>
      </c>
      <c r="R973" s="176">
        <f>IF($B$970="Лікар-педіатр","x",IF($B$970="Лікар-терапевт",R972/S972,IF($B$970="Лікар загальної практики - сімейний лікар",R972/S972,0)))</f>
        <v>0</v>
      </c>
      <c r="S973" s="176">
        <f>SUM(N973:R973)</f>
        <v>0</v>
      </c>
      <c r="T973" s="767"/>
      <c r="U973" s="176">
        <f>IF($B$970="Лікар-педіатр",U972/Z972,IF($B$970="Лікар-терапевт","х",IF($B$970="Лікар загальної практики - сімейний лікар",U972/Z972,0)))</f>
        <v>0</v>
      </c>
      <c r="V973" s="176">
        <f>IF($B$970="Лікар-педіатр",V972/Z972,IF($B$970="Лікар-терапевт","х",IF($B$970="Лікар загальної практики - сімейний лікар",V972/Z972,0)))</f>
        <v>0</v>
      </c>
      <c r="W973" s="176">
        <f>IF($B$970="Лікар-педіатр","x",IF($B$970="Лікар-терапевт",W972/Z972,IF($B$970="Лікар загальної практики - сімейний лікар",W972/Z972,0)))</f>
        <v>0</v>
      </c>
      <c r="X973" s="176">
        <f>IF($B$970="Лікар-педіатр","x",IF($B$970="Лікар-терапевт",X972/Z972,IF($B$970="Лікар загальної практики - сімейний лікар",X972/Z972,0)))</f>
        <v>0</v>
      </c>
      <c r="Y973" s="176">
        <f>IF($B$970="Лікар-педіатр","x",IF($B$970="Лікар-терапевт",Y972/Z972,IF($B$970="Лікар загальної практики - сімейний лікар",Y972/Z972,0)))</f>
        <v>0</v>
      </c>
      <c r="Z973" s="176">
        <f>SUM(U973:Y973)</f>
        <v>0</v>
      </c>
      <c r="AA973" s="767"/>
      <c r="AB973" s="176">
        <f>IF($B$970="Лікар-педіатр",AB972/AG972,IF($B$970="Лікар-терапевт","х",IF($B$970="Лікар загальної практики - сімейний лікар",AB972/AG972,0)))</f>
        <v>0</v>
      </c>
      <c r="AC973" s="176">
        <f>IF($B$970="Лікар-педіатр",AC972/AG972,IF($B$970="Лікар-терапевт","х",IF($B$970="Лікар загальної практики - сімейний лікар",AC972/AG972,0)))</f>
        <v>0</v>
      </c>
      <c r="AD973" s="176">
        <f>IF($B$970="Лікар-педіатр","x",IF($B$970="Лікар-терапевт",AD972/AG972,IF($B$970="Лікар загальної практики - сімейний лікар",AD972/AG972,0)))</f>
        <v>0</v>
      </c>
      <c r="AE973" s="176">
        <f>IF($B$970="Лікар-педіатр","x",IF($B$970="Лікар-терапевт",AE972/AG972,IF($B$970="Лікар загальної практики - сімейний лікар",AE972/AG972,0)))</f>
        <v>0</v>
      </c>
      <c r="AF973" s="176">
        <f>IF($B$970="Лікар-педіатр","x",IF($B$970="Лікар-терапевт",AF972/AG972,IF($B$970="Лікар загальної практики - сімейний лікар",AF972/AG972,0)))</f>
        <v>0</v>
      </c>
      <c r="AG973" s="176">
        <f>SUM(AB973:AF973)</f>
        <v>0</v>
      </c>
      <c r="AH973" s="767"/>
      <c r="AI973" s="174"/>
      <c r="AJ973" s="771"/>
      <c r="AK973" s="774"/>
      <c r="AL973" s="774"/>
      <c r="AM973" s="761"/>
      <c r="AN973" s="779"/>
      <c r="AO973" s="779"/>
      <c r="AP973" s="779"/>
      <c r="AQ973" s="779"/>
      <c r="AR973" s="782"/>
    </row>
    <row r="974" spans="1:44" s="52" customFormat="1" ht="45" hidden="1" customHeight="1" thickBot="1" x14ac:dyDescent="0.3">
      <c r="A974" s="170"/>
      <c r="B974" s="763"/>
      <c r="C974" s="764"/>
      <c r="D974" s="765"/>
      <c r="E974" s="766"/>
      <c r="F974" s="177" t="s">
        <v>425</v>
      </c>
      <c r="G974" s="178">
        <f>IF($B$970="Лікар загальної практики - сімейний лікар",AVERAGE(G970:G972),IF($B$970="Лікар-педіатр",AVERAGE(G970:G972),IF($B$970="Лікар-терапевт","х",0)))</f>
        <v>0</v>
      </c>
      <c r="H974" s="178">
        <f>IF($B$970="Лікар загальної практики - сімейний лікар",AVERAGE(H970:H972),IF($B$970="Лікар-педіатр",AVERAGE(H970:H972),IF($B$970="Лікар-терапевт","х",0)))</f>
        <v>0</v>
      </c>
      <c r="I974" s="178">
        <f>IF($B$970="Лікар загальної практики - сімейний лікар",AVERAGE(I970:I972),IF($B$970="Лікар-педіатр","x",IF($B$970="Лікар-терапевт",AVERAGE(I970:I972),0)))</f>
        <v>0</v>
      </c>
      <c r="J974" s="178">
        <f>IF($B$970="Лікар загальної практики - сімейний лікар",AVERAGE(J970:J972),IF($B$970="Лікар-педіатр","x",IF($B$970="Лікар-терапевт",AVERAGE(J970:J972),0)))</f>
        <v>0</v>
      </c>
      <c r="K974" s="178">
        <f>IF($B$970="Лікар загальної практики - сімейний лікар",AVERAGE(K970:K972),IF($B$970="Лікар-педіатр","x",IF($B$970="Лікар-терапевт",AVERAGE(K970:K972),0)))</f>
        <v>0</v>
      </c>
      <c r="L974" s="179">
        <f>SUM(G974:K974)</f>
        <v>0</v>
      </c>
      <c r="M974" s="768"/>
      <c r="N974" s="178">
        <f>IF($B$970="Лікар загальної практики - сімейний лікар",AVERAGE(N970:N972),IF($B$970="Лікар-педіатр",AVERAGE(N970:N972),IF($B$970="Лікар-терапевт","х",0)))</f>
        <v>0</v>
      </c>
      <c r="O974" s="178">
        <f>IF($B$970="Лікар загальної практики - сімейний лікар",AVERAGE(O970:O972),IF($B$970="Лікар-педіатр",AVERAGE(O970:O972),IF($B$970="Лікар-терапевт","х",0)))</f>
        <v>0</v>
      </c>
      <c r="P974" s="178">
        <f>IF($B$970="Лікар загальної практики - сімейний лікар",AVERAGE(P970:P972),IF($B$970="Лікар-педіатр","x",IF($B$970="Лікар-терапевт",AVERAGE(P970:P972),0)))</f>
        <v>0</v>
      </c>
      <c r="Q974" s="178">
        <f>IF($B$970="Лікар загальної практики - сімейний лікар",AVERAGE(Q970:Q972),IF($B$970="Лікар-педіатр","x",IF($B$970="Лікар-терапевт",AVERAGE(Q970:Q972),0)))</f>
        <v>0</v>
      </c>
      <c r="R974" s="178">
        <f>IF($B$970="Лікар загальної практики - сімейний лікар",AVERAGE(R970:R972),IF($B$970="Лікар-педіатр","x",IF($B$970="Лікар-терапевт",AVERAGE(R970:R972),0)))</f>
        <v>0</v>
      </c>
      <c r="S974" s="179">
        <f>SUM(N974:R974)</f>
        <v>0</v>
      </c>
      <c r="T974" s="768"/>
      <c r="U974" s="178">
        <f>IF($B$970="Лікар загальної практики - сімейний лікар",AVERAGE(U970:U972),IF($B$970="Лікар-педіатр",AVERAGE(U970:U972),IF($B$970="Лікар-терапевт","х",0)))</f>
        <v>0</v>
      </c>
      <c r="V974" s="178">
        <f>IF($B$970="Лікар загальної практики - сімейний лікар",AVERAGE(V970:V972),IF($B$970="Лікар-педіатр",AVERAGE(V970:V972),IF($B$970="Лікар-терапевт","х",0)))</f>
        <v>0</v>
      </c>
      <c r="W974" s="178">
        <f>IF($B$970="Лікар загальної практики - сімейний лікар",AVERAGE(W970:W972),IF($B$970="Лікар-педіатр","x",IF($B$970="Лікар-терапевт",AVERAGE(W970:W972),0)))</f>
        <v>0</v>
      </c>
      <c r="X974" s="178">
        <f>IF($B$970="Лікар загальної практики - сімейний лікар",AVERAGE(X970:X972),IF($B$970="Лікар-педіатр","x",IF($B$970="Лікар-терапевт",AVERAGE(X970:X972),0)))</f>
        <v>0</v>
      </c>
      <c r="Y974" s="178">
        <f>IF($B$970="Лікар загальної практики - сімейний лікар",AVERAGE(Y970:Y972),IF($B$970="Лікар-педіатр","x",IF($B$970="Лікар-терапевт",AVERAGE(Y970:Y972),0)))</f>
        <v>0</v>
      </c>
      <c r="Z974" s="179">
        <f>SUM(U974:Y974)</f>
        <v>0</v>
      </c>
      <c r="AA974" s="768"/>
      <c r="AB974" s="178">
        <f>IF($B$970="Лікар загальної практики - сімейний лікар",AVERAGE(AB970:AB972),IF($B$970="Лікар-педіатр",AVERAGE(AB970:AB972),IF($B$970="Лікар-терапевт","х",0)))</f>
        <v>0</v>
      </c>
      <c r="AC974" s="178">
        <f>IF($B$970="Лікар загальної практики - сімейний лікар",AVERAGE(AC970:AC972),IF($B$970="Лікар-педіатр",AVERAGE(AC970:AC972),IF($B$970="Лікар-терапевт","х",0)))</f>
        <v>0</v>
      </c>
      <c r="AD974" s="178">
        <f>IF($B$970="Лікар загальної практики - сімейний лікар",AVERAGE(AD970:AD972),IF($B$970="Лікар-педіатр","x",IF($B$970="Лікар-терапевт",AVERAGE(AD970:AD972),0)))</f>
        <v>0</v>
      </c>
      <c r="AE974" s="178">
        <f>IF($B$970="Лікар загальної практики - сімейний лікар",AVERAGE(AE970:AE972),IF($B$970="Лікар-педіатр","x",IF($B$970="Лікар-терапевт",AVERAGE(AE970:AE972),0)))</f>
        <v>0</v>
      </c>
      <c r="AF974" s="178">
        <f>IF($B$970="Лікар загальної практики - сімейний лікар",AVERAGE(AF970:AF972),IF($B$970="Лікар-педіатр","x",IF($B$970="Лікар-терапевт",AVERAGE(AF970:AF972),0)))</f>
        <v>0</v>
      </c>
      <c r="AG974" s="179">
        <f>SUM(AB974:AF974)</f>
        <v>0</v>
      </c>
      <c r="AH974" s="769"/>
      <c r="AI974" s="174"/>
      <c r="AJ974" s="771"/>
      <c r="AK974" s="774"/>
      <c r="AL974" s="774"/>
      <c r="AM974" s="762"/>
      <c r="AN974" s="780"/>
      <c r="AO974" s="780"/>
      <c r="AP974" s="780"/>
      <c r="AQ974" s="780"/>
      <c r="AR974" s="783"/>
    </row>
    <row r="975" spans="1:44" s="52" customFormat="1" ht="40.5" hidden="1" x14ac:dyDescent="0.25">
      <c r="A975" s="170"/>
      <c r="B975" s="763"/>
      <c r="C975" s="764"/>
      <c r="D975" s="765"/>
      <c r="E975" s="765"/>
      <c r="F975" s="210" t="str">
        <f>IF(B970="Лікар-педіатр",Законод!$C$17,IF(B970="Лікар загальної практики - сімейний лікар",Законод!$C$21,IF(B970="Лікар-терапевт",Законод!$C$25,"х")))</f>
        <v>х</v>
      </c>
      <c r="G975" s="181">
        <f>IF($B$970="Лікар загальної практики - сімейний лікар",IF(L974&lt;=Законод!$C$22,G974,Законод!$C$22*'01_Доходи'!G973),IF($B$970="Лікар-педіатр",IF(L974&lt;=Законод!$C$18,G974,Законод!$C$18*'01_Доходи'!G973),IF($B$970="Лікар-терапевт","x",0)))</f>
        <v>0</v>
      </c>
      <c r="H975" s="181">
        <f>IF($B$970="Лікар загальної практики - сімейний лікар",IF(L974&lt;=Законод!$C$22,H974,Законод!$C$22*'01_Доходи'!H973),IF($B$970="Лікар-педіатр",IF(L974&lt;=Законод!$C$18,H974,Законод!$C$18*'01_Доходи'!H973),IF($B$970="Лікар-терапевт","x",0)))</f>
        <v>0</v>
      </c>
      <c r="I975" s="181">
        <f>IF($B$970="Лікар загальної практики - сімейний лікар",IF(L974&lt;=Законод!$C$22,I974,Законод!$C$22*'01_Доходи'!I973),IF($B$970="Лікар-педіатр","x",IF($B$970="Лікар-терапевт",IF(L974&lt;=Законод!$C$26,I974,Законод!$C$26*'01_Доходи'!I973),0)))</f>
        <v>0</v>
      </c>
      <c r="J975" s="181">
        <f>IF($B$970="Лікар загальної практики - сімейний лікар",IF(L974&lt;=Законод!$C$22,J974,Законод!$C$22*'01_Доходи'!J973),IF($B$970="Лікар-педіатр","x",IF($B$970="Лікар-терапевт",IF(L974&lt;=Законод!$C$26,J974,Законод!$C$26*'01_Доходи'!J973),0)))</f>
        <v>0</v>
      </c>
      <c r="K975" s="181">
        <f>IF($B$970="Лікар загальної практики - сімейний лікар",IF(L974&lt;=Законод!$C$22,K974,Законод!$C$22*'01_Доходи'!K973),IF($B$970="Лікар-педіатр","x",IF($B$970="Лікар-терапевт",IF(L974&lt;=Законод!$C$26,K974,Законод!$C$26*'01_Доходи'!K973),0)))</f>
        <v>0</v>
      </c>
      <c r="L975" s="182">
        <f>SUM(G975:K975)</f>
        <v>0</v>
      </c>
      <c r="M975" s="767"/>
      <c r="N975" s="181">
        <f>IF($B$970="Лікар загальної практики - сімейний лікар",IF(S974&lt;=Законод!$C$22,N974,Законод!$C$22*'01_Доходи'!N973),IF($B$970="Лікар-педіатр",IF(S974&lt;=Законод!$C$18,N974,Законод!$C$18*'01_Доходи'!N973),IF($B$970="Лікар-терапевт","x",0)))</f>
        <v>0</v>
      </c>
      <c r="O975" s="181">
        <f>IF($B$970="Лікар загальної практики - сімейний лікар",IF(S974&lt;=Законод!$C$22,O974,Законод!$C$22*'01_Доходи'!O973),IF($B$970="Лікар-педіатр",IF(S974&lt;=Законод!$C$18,O974,Законод!$C$18*'01_Доходи'!O973),IF($B$970="Лікар-терапевт","x",0)))</f>
        <v>0</v>
      </c>
      <c r="P975" s="181">
        <f>IF($B$970="Лікар загальної практики - сімейний лікар",IF(S974&lt;=Законод!$C$22,P974,Законод!$C$22*'01_Доходи'!P973),IF($B$970="Лікар-педіатр","x",IF($B$970="Лікар-терапевт",IF(S974&lt;=Законод!$C$26,P974,Законод!$C$26*'01_Доходи'!P973),0)))</f>
        <v>0</v>
      </c>
      <c r="Q975" s="181">
        <f>IF($B$970="Лікар загальної практики - сімейний лікар",IF(S974&lt;=Законод!$C$22,Q974,Законод!$C$22*'01_Доходи'!Q973),IF($B$970="Лікар-педіатр","x",IF($B$970="Лікар-терапевт",IF(S974&lt;=Законод!$C$26,Q974,Законод!$C$26*'01_Доходи'!Q973),0)))</f>
        <v>0</v>
      </c>
      <c r="R975" s="181">
        <f>IF($B$970="Лікар загальної практики - сімейний лікар",IF(S974&lt;=Законод!$C$22,R974,Законод!$C$22*'01_Доходи'!R973),IF($B$970="Лікар-педіатр","x",IF($B$970="Лікар-терапевт",IF(S974&lt;=Законод!$C$26,R974,Законод!$C$26*'01_Доходи'!R973),0)))</f>
        <v>0</v>
      </c>
      <c r="S975" s="182">
        <f>SUM(N975:R975)</f>
        <v>0</v>
      </c>
      <c r="T975" s="767"/>
      <c r="U975" s="181">
        <f>IF($B$970="Лікар загальної практики - сімейний лікар",IF(Z974&lt;=Законод!$C$22,U974,Законод!$C$22*'01_Доходи'!U973),IF($B$970="Лікар-педіатр",IF(Z974&lt;=Законод!$C$18,U974,Законод!$C$18*'01_Доходи'!U973),IF($B$970="Лікар-терапевт","x",0)))</f>
        <v>0</v>
      </c>
      <c r="V975" s="181">
        <f>IF($B$970="Лікар загальної практики - сімейний лікар",IF(Z974&lt;=Законод!$C$22,V974,Законод!$C$22*'01_Доходи'!V973),IF($B$970="Лікар-педіатр",IF(Z974&lt;=Законод!$C$18,V974,Законод!$C$18*'01_Доходи'!V973),IF($B$970="Лікар-терапевт","x",0)))</f>
        <v>0</v>
      </c>
      <c r="W975" s="181">
        <f>IF($B$970="Лікар загальної практики - сімейний лікар",IF(Z974&lt;=Законод!$C$22,W974,Законод!$C$22*'01_Доходи'!W973),IF($B$970="Лікар-педіатр","x",IF($B$970="Лікар-терапевт",IF(Z974&lt;=Законод!$C$26,W974,Законод!$C$26*'01_Доходи'!W973),0)))</f>
        <v>0</v>
      </c>
      <c r="X975" s="181">
        <f>IF($B$970="Лікар загальної практики - сімейний лікар",IF(Z974&lt;=Законод!$C$22,X974,Законод!$C$22*'01_Доходи'!X973),IF($B$970="Лікар-педіатр","x",IF($B$970="Лікар-терапевт",IF(Z974&lt;=Законод!$C$26,X974,Законод!$C$26*'01_Доходи'!X973),0)))</f>
        <v>0</v>
      </c>
      <c r="Y975" s="181">
        <f>IF($B$970="Лікар загальної практики - сімейний лікар",IF(Z974&lt;=Законод!$C$22,Y974,Законод!$C$22*'01_Доходи'!Y973),IF($B$970="Лікар-педіатр","x",IF($B$970="Лікар-терапевт",IF(Z974&lt;=Законод!$C$26,Y974,Законод!$C$26*'01_Доходи'!Y973),0)))</f>
        <v>0</v>
      </c>
      <c r="Z975" s="182">
        <f>SUM(U975:Y975)</f>
        <v>0</v>
      </c>
      <c r="AA975" s="767"/>
      <c r="AB975" s="181">
        <f>IF($B$970="Лікар загальної практики - сімейний лікар",IF(AG974&lt;=Законод!$C$22,AB974,Законод!$C$22*'01_Доходи'!AB973),IF($B$970="Лікар-педіатр",IF(AG974&lt;=Законод!$C$18,AB974,Законод!$C$18*'01_Доходи'!AB973),IF($B$970="Лікар-терапевт","x",0)))</f>
        <v>0</v>
      </c>
      <c r="AC975" s="181">
        <f>IF($B$970="Лікар загальної практики - сімейний лікар",IF(AG974&lt;=Законод!$C$22,AC974,Законод!$C$22*'01_Доходи'!AC973),IF($B$970="Лікар-педіатр",IF(AG974&lt;=Законод!$C$18,AC974,Законод!$C$18*'01_Доходи'!AC973),IF($B$970="Лікар-терапевт","x",0)))</f>
        <v>0</v>
      </c>
      <c r="AD975" s="181">
        <f>IF($B$970="Лікар загальної практики - сімейний лікар",IF(AG974&lt;=Законод!$C$22,AD974,Законод!$C$22*'01_Доходи'!AD973),IF($B$970="Лікар-педіатр","x",IF($B$970="Лікар-терапевт",IF(AG974&lt;=Законод!$C$26,AD974,Законод!$C$26*'01_Доходи'!AD973),0)))</f>
        <v>0</v>
      </c>
      <c r="AE975" s="181">
        <f>IF($B$970="Лікар загальної практики - сімейний лікар",IF(AG974&lt;=Законод!$C$22,AE974,Законод!$C$22*'01_Доходи'!AE973),IF($B$970="Лікар-педіатр","x",IF($B$970="Лікар-терапевт",IF(AG974&lt;=Законод!$C$26,AE974,Законод!$C$26*'01_Доходи'!AE973),0)))</f>
        <v>0</v>
      </c>
      <c r="AF975" s="181">
        <f>IF($B$970="Лікар загальної практики - сімейний лікар",IF(AG974&lt;=Законод!$C$22,AF974,Законод!$C$22*'01_Доходи'!AF973),IF($B$970="Лікар-педіатр","x",IF($B$970="Лікар-терапевт",IF(AG974&lt;=Законод!$C$26,AF974,Законод!$C$26*'01_Доходи'!AF973),0)))</f>
        <v>0</v>
      </c>
      <c r="AG975" s="182">
        <f>SUM(AB975:AF975)</f>
        <v>0</v>
      </c>
      <c r="AH975" s="767"/>
      <c r="AI975" s="174"/>
      <c r="AJ975" s="771"/>
      <c r="AK975" s="774"/>
      <c r="AL975" s="774"/>
      <c r="AM975" s="318" t="s">
        <v>186</v>
      </c>
      <c r="AN975" s="183">
        <f>IF(B970="Лікар загальної практики - сімейний лікар",G975*Законод!$C$11+'01_Доходи'!H975*Законод!$D$11+'01_Доходи'!I975*Законод!$E$11+'01_Доходи'!J975*Законод!$F$11+'01_Доходи'!K975*Законод!$G$11,IF(B970="Лікар-педіатр",G975*Законод!$C$11+'01_Доходи'!H975*Законод!$D$11,IF(B970="Лікар-терапевт",'01_Доходи'!I975*Законод!$E$11+'01_Доходи'!J975*Законод!$F$11+'01_Доходи'!K975*Законод!$G$11,0)))</f>
        <v>0</v>
      </c>
      <c r="AO975" s="183">
        <f>IF(B970="Лікар загальної практики - сімейний лікар",N975*Законод!$C$11+'01_Доходи'!O975*Законод!$D$11+'01_Доходи'!P975*Законод!$E$11+'01_Доходи'!Q975*Законод!$F$11+'01_Доходи'!R975*Законод!$G$11,IF(B970="Лікар-педіатр",N975*Законод!$C$11+'01_Доходи'!O975*Законод!$D$11,IF(B970="Лікар-терапевт",'01_Доходи'!P975*Законод!$E$11+'01_Доходи'!Q975*Законод!$F$11+'01_Доходи'!R975*Законод!$G$11,0)))</f>
        <v>0</v>
      </c>
      <c r="AP975" s="183">
        <f>IF(B970="Лікар загальної практики - сімейний лікар",U975*Законод!$C$11+'01_Доходи'!V975*Законод!$D$11+'01_Доходи'!W975*Законод!$E$11+'01_Доходи'!X975*Законод!$F$11+'01_Доходи'!Y975*Законод!$G$11,IF(B970="Лікар-педіатр",U975*Законод!$C$11+'01_Доходи'!V975*Законод!$D$11,IF(B970="Лікар-терапевт",'01_Доходи'!W975*Законод!$E$11+'01_Доходи'!X975*Законод!$F$11+'01_Доходи'!Y975*Законод!$G$11,0)))</f>
        <v>0</v>
      </c>
      <c r="AQ975" s="183">
        <f>IF(B970="Лікар загальної практики - сімейний лікар",AB975*Законод!$C$11+'01_Доходи'!AC975*Законод!$D$11+'01_Доходи'!AD975*Законод!$E$11+'01_Доходи'!AE975*Законод!$F$11+'01_Доходи'!AF975*Законод!$G$11,IF(B970="Лікар-педіатр",AB975*Законод!$C$11+'01_Доходи'!AC975*Законод!$D$11,IF(B970="Лікар-терапевт",'01_Доходи'!AD975*Законод!$E$11+'01_Доходи'!AE975*Законод!$F$11+'01_Доходи'!AF975*Законод!$G$11,0)))</f>
        <v>0</v>
      </c>
      <c r="AR975" s="184">
        <f>SUM(AN975:AQ975)</f>
        <v>0</v>
      </c>
    </row>
    <row r="976" spans="1:44" s="52" customFormat="1" ht="31.9" hidden="1" customHeight="1" x14ac:dyDescent="0.25">
      <c r="A976" s="170"/>
      <c r="B976" s="763"/>
      <c r="C976" s="764"/>
      <c r="D976" s="765"/>
      <c r="E976" s="765"/>
      <c r="F976" s="211" t="str">
        <f>IF(B970="Лікар-педіатр",Законод!$E$17,IF(B970="Лікар загальної практики - сімейний лікар",Законод!$E$21,IF(B970="Лікар-терапевт",Законод!$E$25,"х")))</f>
        <v>х</v>
      </c>
      <c r="G976" s="776" t="s">
        <v>158</v>
      </c>
      <c r="H976" s="776"/>
      <c r="I976" s="776"/>
      <c r="J976" s="776"/>
      <c r="K976" s="776"/>
      <c r="L976" s="169">
        <f>IF($B$970="Лікар загальної практики - сімейний лікар",IF(L974&lt;Законод!$C$22,0,(IF(AND(L974&gt;=Законод!$E$22,L974&lt;=Законод!$E$23),L974-Законод!$C$22,IF('01_Доходи'!L974&gt;=Законод!$F$22,Законод!$E$24,0)))),IF($B$970="Лікар-педіатр",IF(L974&lt;Законод!$C$18,0,(IF(AND(L974&gt;=Законод!$E$18,L974&lt;=Законод!$E$19),L974-Законод!$C$18,IF('01_Доходи'!L974&gt;=Законод!$F$18,Законод!$E$20,0)))),IF($B$970="Лікар-терапевт",IF(L974&lt;Законод!$C$26,0,(IF(AND(L974&gt;=Законод!$E$26,L974&lt;=Законод!$E$27),L974-Законод!$C$26,IF('01_Доходи'!L974&gt;=Законод!$F$26,Законод!$E$28,0)))),0)))</f>
        <v>0</v>
      </c>
      <c r="M976" s="767"/>
      <c r="N976" s="776" t="s">
        <v>158</v>
      </c>
      <c r="O976" s="776"/>
      <c r="P976" s="776"/>
      <c r="Q976" s="776"/>
      <c r="R976" s="776"/>
      <c r="S976" s="169">
        <f>IF($B$970="Лікар загальної практики - сімейний лікар",IF(S974&lt;Законод!$C$22,0,(IF(AND(S974&gt;=Законод!$E$22,S974&lt;=Законод!$E$23),S974-Законод!$C$22,IF('01_Доходи'!S974&gt;=Законод!$F$22,Законод!$E$24,0)))),IF($B$970="Лікар-педіатр",IF(S974&lt;Законод!$C$18,0,(IF(AND(S974&gt;=Законод!$E$18,S974&lt;=Законод!$E$19),S974-Законод!$C$18,IF('01_Доходи'!S974&gt;=Законод!$F$18,Законод!$E$20,0)))),IF($B$970="Лікар-терапевт",IF(S974&lt;Законод!$C$26,0,(IF(AND(S974&gt;=Законод!$E$26,S974&lt;=Законод!$E$27),S974-Законод!$C$26,IF('01_Доходи'!S974&gt;=Законод!$F$26,Законод!$E$28,0)))),0)))</f>
        <v>0</v>
      </c>
      <c r="T976" s="767"/>
      <c r="U976" s="776" t="s">
        <v>158</v>
      </c>
      <c r="V976" s="776"/>
      <c r="W976" s="776"/>
      <c r="X976" s="776"/>
      <c r="Y976" s="776"/>
      <c r="Z976" s="169">
        <f>IF($B$970="Лікар загальної практики - сімейний лікар",IF(Z974&lt;Законод!$C$22,0,(IF(AND(Z974&gt;=Законод!$E$22,Z974&lt;=Законод!$E$23),Z974-Законод!$C$22,IF('01_Доходи'!Z974&gt;=Законод!$F$22,Законод!$E$24,0)))),IF($B$970="Лікар-педіатр",IF(Z974&lt;Законод!$C$18,0,(IF(AND(Z974&gt;=Законод!$E$18,Z974&lt;=Законод!$E$19),Z974-Законод!$C$18,IF('01_Доходи'!Z974&gt;=Законод!$F$18,Законод!$E$20,0)))),IF($B$970="Лікар-терапевт",IF(Z974&lt;Законод!$C$26,0,(IF(AND(Z974&gt;=Законод!$E$26,Z974&lt;=Законод!$E$27),Z974-Законод!$C$26,IF('01_Доходи'!Z974&gt;=Законод!$F$26,Законод!$E$28,0)))),0)))</f>
        <v>0</v>
      </c>
      <c r="AA976" s="767"/>
      <c r="AB976" s="776" t="s">
        <v>158</v>
      </c>
      <c r="AC976" s="776"/>
      <c r="AD976" s="776"/>
      <c r="AE976" s="776"/>
      <c r="AF976" s="776"/>
      <c r="AG976" s="169">
        <f>IF($B$970="Лікар загальної практики - сімейний лікар",IF(AG974&lt;Законод!$C$22,0,(IF(AND(AG974&gt;=Законод!$E$22,AG974&lt;=Законод!$E$23),AG974-Законод!$C$22,IF('01_Доходи'!AG974&gt;=Законод!$F$22,Законод!$E$24,0)))),IF($B$970="Лікар-педіатр",IF(AG974&lt;Законод!$C$18,0,(IF(AND(AG974&gt;=Законод!$E$18,AG974&lt;=Законод!$E$19),AG974-Законод!$C$18,IF('01_Доходи'!AG974&gt;=Законод!$F$18,Законод!$E$20,0)))),IF($B$970="Лікар-терапевт",IF(AG974&lt;Законод!$C$26,0,(IF(AND(AG974&gt;=Законод!$E$26,AG974&lt;=Законод!$E$27),AG974-Законод!$C$26,IF('01_Доходи'!AG974&gt;=Законод!$F$26,Законод!$E$28,0)))),0)))</f>
        <v>0</v>
      </c>
      <c r="AH976" s="767"/>
      <c r="AI976" s="174"/>
      <c r="AJ976" s="771"/>
      <c r="AK976" s="774"/>
      <c r="AL976" s="774"/>
      <c r="AM976" s="757" t="s">
        <v>187</v>
      </c>
      <c r="AN976" s="183">
        <f>IF(B970="Лікар загальної практики - сімейний лікар",L976*Законод!$C$9/4*Законод!$E$16,IF(B970="Лікар-педіатр",L976*Законод!$C$9/4*Законод!$E$16,IF(B970="Лікар-терапевт",L976*Законод!$C$9/4*Законод!$E$16,0)))</f>
        <v>0</v>
      </c>
      <c r="AO976" s="183">
        <f>IF(B970="Лікар загальної практики - сімейний лікар",S976*Законод!$C$9/4*Законод!$E$16,IF(B970="Лікар-педіатр",S976*Законод!$C$9/4*Законод!$E$16,IF(B970="Лікар-терапевт",S976*Законод!$C$9/4*Законод!$E$16,0)))</f>
        <v>0</v>
      </c>
      <c r="AP976" s="183">
        <f>IF(B970="Лікар загальної практики - сімейний лікар",Z976*Законод!$C$9/4*Законод!$E$16,IF(B970="Лікар-педіатр",Z976*Законод!$C$9/4*Законод!$E$16,IF(B970="Лікар-терапевт",Z976*Законод!$C$9/4*Законод!$E$16,0)))</f>
        <v>0</v>
      </c>
      <c r="AQ976" s="183">
        <f>IF(B970="Лікар загальної практики - сімейний лікар",AG976*Законод!$C$9/4*Законод!$E$16,IF(B970="Лікар-педіатр",AG976*Законод!$C$9/4*Законод!$E$16,IF(B970="Лікар-терапевт",AG976*Законод!$C$9/4*Законод!$E$16,0)))</f>
        <v>0</v>
      </c>
      <c r="AR976" s="184">
        <f>SUM(AN976:AQ976)</f>
        <v>0</v>
      </c>
    </row>
    <row r="977" spans="1:44" s="52" customFormat="1" ht="31.9" hidden="1" customHeight="1" x14ac:dyDescent="0.25">
      <c r="A977" s="170"/>
      <c r="B977" s="763"/>
      <c r="C977" s="764"/>
      <c r="D977" s="765"/>
      <c r="E977" s="765"/>
      <c r="F977" s="211" t="str">
        <f>IF(B970="Лікар-педіатр",Законод!$F$17,IF(B970="Лікар загальної практики - сімейний лікар",Законод!$F$21,IF(B970="Лікар-терапевт",Законод!$F$25,"х")))</f>
        <v>х</v>
      </c>
      <c r="G977" s="776" t="s">
        <v>158</v>
      </c>
      <c r="H977" s="776"/>
      <c r="I977" s="776"/>
      <c r="J977" s="776"/>
      <c r="K977" s="776"/>
      <c r="L977" s="169">
        <f>IF($B$970="Лікар загальної практики - сімейний лікар",IF(L974&lt;Законод!$C$22,0,(IF(AND(L974&gt;=Законод!$F$22,L974&lt;=Законод!$F$23),L974-Законод!$E$23,IF('01_Доходи'!L974&gt;=Законод!$G$22,Законод!$F$24,0)))),IF($B$970="Лікар-педіатр",IF(L974&lt;Законод!$C$18,0,(IF(AND(L974&gt;=Законод!$F$18,L974&lt;=Законод!$F$19),L974-Законод!$E$19,IF('01_Доходи'!L974&gt;=Законод!$G$18,Законод!$F$20,0)))),IF($B$970="Лікар-терапевт",IF(L974&lt;Законод!$C$26,0,(IF(AND(L974&gt;=Законод!$F$26,L974&lt;=Законод!$F$27),L974-Законод!$E$27,IF('01_Доходи'!L974&gt;=Законод!$G$26,Законод!$F$28,0)))),0)))</f>
        <v>0</v>
      </c>
      <c r="M977" s="767"/>
      <c r="N977" s="776" t="s">
        <v>158</v>
      </c>
      <c r="O977" s="776"/>
      <c r="P977" s="776"/>
      <c r="Q977" s="776"/>
      <c r="R977" s="776"/>
      <c r="S977" s="169">
        <f>IF($B$970="Лікар загальної практики - сімейний лікар",IF(S974&lt;Законод!$C$22,0,(IF(AND(S974&gt;=Законод!$F$22,S974&lt;=Законод!$F$23),S974-Законод!$E$23,IF('01_Доходи'!S974&gt;=Законод!$G$22,Законод!$F$24,0)))),IF($B$970="Лікар-педіатр",IF(S974&lt;Законод!$C$18,0,(IF(AND(S974&gt;=Законод!$F$18,S974&lt;=Законод!$F$19),S974-Законод!$E$19,IF('01_Доходи'!S974&gt;=Законод!$G$18,Законод!$F$20,0)))),IF($B$970="Лікар-терапевт",IF(S974&lt;Законод!$C$26,0,(IF(AND(S974&gt;=Законод!$F$26,S974&lt;=Законод!$F$27),S974-Законод!$E$27,IF('01_Доходи'!S974&gt;=Законод!$G$26,Законод!$F$28,0)))),0)))</f>
        <v>0</v>
      </c>
      <c r="T977" s="767"/>
      <c r="U977" s="776" t="s">
        <v>158</v>
      </c>
      <c r="V977" s="776"/>
      <c r="W977" s="776"/>
      <c r="X977" s="776"/>
      <c r="Y977" s="776"/>
      <c r="Z977" s="169">
        <f>IF($B$970="Лікар загальної практики - сімейний лікар",IF(Z974&lt;Законод!$C$22,0,(IF(AND(Z974&gt;=Законод!$F$22,Z974&lt;=Законод!$F$23),Z974-Законод!$E$23,IF('01_Доходи'!Z974&gt;=Законод!$G$22,Законод!$F$24,0)))),IF($B$970="Лікар-педіатр",IF(Z974&lt;Законод!$C$18,0,(IF(AND(Z974&gt;=Законод!$F$18,Z974&lt;=Законод!$F$19),Z974-Законод!$E$19,IF('01_Доходи'!Z974&gt;=Законод!$G$18,Законод!$F$20,0)))),IF($B$970="Лікар-терапевт",IF(Z974&lt;Законод!$C$26,0,(IF(AND(Z974&gt;=Законод!$F$26,Z974&lt;=Законод!$F$27),Z974-Законод!$E$27,IF('01_Доходи'!Z974&gt;=Законод!$G$26,Законод!$F$28,0)))),0)))</f>
        <v>0</v>
      </c>
      <c r="AA977" s="767"/>
      <c r="AB977" s="776" t="s">
        <v>158</v>
      </c>
      <c r="AC977" s="776"/>
      <c r="AD977" s="776"/>
      <c r="AE977" s="776"/>
      <c r="AF977" s="776"/>
      <c r="AG977" s="169">
        <f>IF($B$970="Лікар загальної практики - сімейний лікар",IF(AG974&lt;Законод!$C$22,0,(IF(AND(AG974&gt;=Законод!$F$22,AG974&lt;=Законод!$F$23),AG974-Законод!$E$23,IF('01_Доходи'!AG974&gt;=Законод!$G$22,Законод!$F$24,0)))),IF($B$970="Лікар-педіатр",IF(AG974&lt;Законод!$C$18,0,(IF(AND(AG974&gt;=Законод!$F$18,AG974&lt;=Законод!$F$19),AG974-Законод!$E$19,IF('01_Доходи'!AG974&gt;=Законод!$G$18,Законод!$F$20,0)))),IF($B$970="Лікар-терапевт",IF(AG974&lt;Законод!$C$26,0,(IF(AND(AG974&gt;=Законод!$F$26,AG974&lt;=Законод!$F$27),AG974-Законод!$E$27,IF('01_Доходи'!AG974&gt;=Законод!$G$26,Законод!$F$28,0)))),0)))</f>
        <v>0</v>
      </c>
      <c r="AH977" s="767"/>
      <c r="AI977" s="174"/>
      <c r="AJ977" s="771"/>
      <c r="AK977" s="774"/>
      <c r="AL977" s="774"/>
      <c r="AM977" s="758"/>
      <c r="AN977" s="183">
        <f>IF(B970="Лікар загальної практики - сімейний лікар",L977*Законод!$C$9/4*Законод!$F$16,IF(B970="Лікар-педіатр",L977*Законод!$C$9/4*Законод!$F$16,IF(B970="Лікар-терапевт",L977*Законод!$C$9/4*Законод!$F$16,0)))</f>
        <v>0</v>
      </c>
      <c r="AO977" s="183">
        <f>IF(B970="Лікар загальної практики - сімейний лікар",S977*Законод!$C$9/4*Законод!$F$16,IF(B970="Лікар-педіатр",S977*Законод!$C$9/4*Законод!$F$16,IF(B970="Лікар-терапевт",S977*Законод!$C$9/4*Законод!$F$16,0)))</f>
        <v>0</v>
      </c>
      <c r="AP977" s="183">
        <f>IF(B970="Лікар загальної практики - сімейний лікар",Z977*Законод!$C$9/4*Законод!$F$16,IF(B970="Лікар-педіатр",Z977*Законод!$C$9/4*Законод!$F$16,IF(B970="Лікар-терапевт",Z977*Законод!$C$9/4*Законод!$F$16,0)))</f>
        <v>0</v>
      </c>
      <c r="AQ977" s="183">
        <f>IF(B970="Лікар загальної практики - сімейний лікар",AG977*Законод!$C$9/4*Законод!$F$16,IF(B970="Лікар-педіатр",AG977*Законод!$C$9/4*Законод!$F$16,IF(B970="Лікар-терапевт",AG977*Законод!$C$9/4*Законод!$F$16,0)))</f>
        <v>0</v>
      </c>
      <c r="AR977" s="184">
        <f>SUM(AN977:AQ977)</f>
        <v>0</v>
      </c>
    </row>
    <row r="978" spans="1:44" s="52" customFormat="1" ht="31.9" hidden="1" customHeight="1" x14ac:dyDescent="0.25">
      <c r="A978" s="170"/>
      <c r="B978" s="763"/>
      <c r="C978" s="764"/>
      <c r="D978" s="765"/>
      <c r="E978" s="765"/>
      <c r="F978" s="211" t="str">
        <f>IF(B970="Лікар-педіатр",Законод!$G$17,IF(B970="Лікар загальної практики - сімейний лікар",Законод!$G$21,IF(B970="Лікар-терапевт",Законод!$G$25,"х")))</f>
        <v>х</v>
      </c>
      <c r="G978" s="776" t="s">
        <v>158</v>
      </c>
      <c r="H978" s="776"/>
      <c r="I978" s="776"/>
      <c r="J978" s="776"/>
      <c r="K978" s="776"/>
      <c r="L978" s="169">
        <f>IF($B$970="Лікар загальної практики - сімейний лікар",IF(L974&lt;Законод!$C$22,0,(IF(AND(L974&gt;=Законод!$G$22,L974&lt;=Законод!$G$23),L974-Законод!$F$23,IF('01_Доходи'!L974&gt;=Законод!$H$22,Законод!$G$24,0)))),IF($B$970="Лікар-педіатр",IF(L974&lt;Законод!$C$18,0,(IF(AND(L974&gt;=Законод!$G$18,L974&lt;=Законод!$G$19),L974-Законод!$F$19,IF('01_Доходи'!L974&gt;=Законод!$H$18,Законод!$G$20,0)))),IF($B$970="Лікар-терапевт",IF(L974&lt;Законод!$C$26,0,(IF(AND(L974&gt;=Законод!$G$26,L974&lt;=Законод!$G$27),L974-Законод!$F$27,IF('01_Доходи'!L974&gt;=Законод!$H$26,Законод!$G$28,0)))),0)))</f>
        <v>0</v>
      </c>
      <c r="M978" s="767"/>
      <c r="N978" s="776" t="s">
        <v>158</v>
      </c>
      <c r="O978" s="776"/>
      <c r="P978" s="776"/>
      <c r="Q978" s="776"/>
      <c r="R978" s="776"/>
      <c r="S978" s="169">
        <f>IF($B$970="Лікар загальної практики - сімейний лікар",IF(S974&lt;Законод!$C$22,0,(IF(AND(S974&gt;=Законод!$G$22,S974&lt;=Законод!$G$23),S974-Законод!$F$23,IF('01_Доходи'!S974&gt;=Законод!$H$22,Законод!$G$24,0)))),IF($B$970="Лікар-педіатр",IF(S974&lt;Законод!$C$18,0,(IF(AND(S974&gt;=Законод!$G$18,S974&lt;=Законод!$G$19),S974-Законод!$F$19,IF('01_Доходи'!S974&gt;=Законод!$H$18,Законод!$G$20,0)))),IF($B$970="Лікар-терапевт",IF(S974&lt;Законод!$C$26,0,(IF(AND(S974&gt;=Законод!$G$26,S974&lt;=Законод!$G$27),S974-Законод!$F$27,IF('01_Доходи'!S974&gt;=Законод!$H$26,Законод!$G$28,0)))),0)))</f>
        <v>0</v>
      </c>
      <c r="T978" s="767"/>
      <c r="U978" s="776" t="s">
        <v>158</v>
      </c>
      <c r="V978" s="776"/>
      <c r="W978" s="776"/>
      <c r="X978" s="776"/>
      <c r="Y978" s="776"/>
      <c r="Z978" s="169">
        <f>IF($B$970="Лікар загальної практики - сімейний лікар",IF(Z974&lt;Законод!$C$22,0,(IF(AND(Z974&gt;=Законод!$G$22,Z974&lt;=Законод!$G$23),Z974-Законод!$F$23,IF('01_Доходи'!Z974&gt;=Законод!$H$22,Законод!$G$24,0)))),IF($B$970="Лікар-педіатр",IF(Z974&lt;Законод!$C$18,0,(IF(AND(Z974&gt;=Законод!$G$18,Z974&lt;=Законод!$G$19),Z974-Законод!$F$19,IF('01_Доходи'!Z974&gt;=Законод!$H$18,Законод!$G$20,0)))),IF($B$970="Лікар-терапевт",IF(Z974&lt;Законод!$C$26,0,(IF(AND(Z974&gt;=Законод!$G$26,Z974&lt;=Законод!$G$27),Z974-Законод!$F$27,IF('01_Доходи'!Z974&gt;=Законод!$H$26,Законод!$G$28,0)))),0)))</f>
        <v>0</v>
      </c>
      <c r="AA978" s="767"/>
      <c r="AB978" s="776" t="s">
        <v>158</v>
      </c>
      <c r="AC978" s="776"/>
      <c r="AD978" s="776"/>
      <c r="AE978" s="776"/>
      <c r="AF978" s="776"/>
      <c r="AG978" s="169">
        <f>IF($B$970="Лікар загальної практики - сімейний лікар",IF(AG974&lt;Законод!$C$22,0,(IF(AND(AG974&gt;=Законод!$G$22,AG974&lt;=Законод!$G$23),AG974-Законод!$F$23,IF('01_Доходи'!AG974&gt;=Законод!$H$22,Законод!$G$24,0)))),IF($B$970="Лікар-педіатр",IF(AG974&lt;Законод!$C$18,0,(IF(AND(AG974&gt;=Законод!$G$18,AG974&lt;=Законод!$G$19),AG974-Законод!$F$19,IF('01_Доходи'!AG974&gt;=Законод!$H$18,Законод!$G$20,0)))),IF($B$970="Лікар-терапевт",IF(AG974&lt;Законод!$C$26,0,(IF(AND(AG974&gt;=Законод!$G$26,AG974&lt;=Законод!$G$27),AG974-Законод!$F$27,IF('01_Доходи'!AG974&gt;=Законод!$H$26,Законод!$G$28,0)))),0)))</f>
        <v>0</v>
      </c>
      <c r="AH978" s="767"/>
      <c r="AI978" s="174"/>
      <c r="AJ978" s="771"/>
      <c r="AK978" s="774"/>
      <c r="AL978" s="774"/>
      <c r="AM978" s="758"/>
      <c r="AN978" s="183">
        <f>IF(B970="Лікар загальної практики - сімейний лікар",L978*Законод!$C$9/4*Законод!$G$16,IF(B970="Лікар-педіатр",L978*Законод!$C$9/4*Законод!$G$16,IF(B970="Лікар-терапевт",L978*Законод!$C$9/4*Законод!$G$16,0)))</f>
        <v>0</v>
      </c>
      <c r="AO978" s="183">
        <f>IF(B970="Лікар загальної практики - сімейний лікар",S978*Законод!$C$9/4*Законод!$G$16,IF(B970="Лікар-педіатр",S978*Законод!$C$9/4*Законод!$G$16,IF(B970="Лікар-терапевт",S978*Законод!$C$9/4*Законод!$G$16,0)))</f>
        <v>0</v>
      </c>
      <c r="AP978" s="183">
        <f>IF(B970="Лікар загальної практики - сімейний лікар",Z978*Законод!$C$9/4*Законод!$G$16,IF(B970="Лікар-педіатр",Z978*Законод!$C$9/4*Законод!$G$16,IF(B970="Лікар-терапевт",Z978*Законод!$C$9/4*Законод!$G$16,0)))</f>
        <v>0</v>
      </c>
      <c r="AQ978" s="183">
        <f>IF(B970="Лікар загальної практики - сімейний лікар",AG978*Законод!$C$9/4*Законод!$G$16,IF(B970="Лікар-педіатр",AG978*Законод!$C$9/4*Законод!$G$16,IF(B970="Лікар-терапевт",AG978*Законод!$C$9/4*Законод!$G$16,0)))</f>
        <v>0</v>
      </c>
      <c r="AR978" s="184">
        <f t="shared" ref="AR978" si="172">SUM(AN978:AQ978)</f>
        <v>0</v>
      </c>
    </row>
    <row r="979" spans="1:44" s="52" customFormat="1" ht="31.9" hidden="1" customHeight="1" x14ac:dyDescent="0.25">
      <c r="A979" s="170"/>
      <c r="B979" s="763"/>
      <c r="C979" s="764"/>
      <c r="D979" s="765"/>
      <c r="E979" s="765"/>
      <c r="F979" s="211" t="str">
        <f>IF(B970="Лікар-педіатр",Законод!$H$17,IF(B970="Лікар загальної практики - сімейний лікар",Законод!$H$21,IF(B970="Лікар-терапевт",Законод!$H$25,"х")))</f>
        <v>х</v>
      </c>
      <c r="G979" s="776" t="s">
        <v>158</v>
      </c>
      <c r="H979" s="776"/>
      <c r="I979" s="776"/>
      <c r="J979" s="776"/>
      <c r="K979" s="776"/>
      <c r="L979" s="169">
        <f>IF($B$970="Лікар загальної практики - сімейний лікар",IF(L974&lt;Законод!$C$22,0,(IF(AND(L974&gt;=Законод!$H$22,L974&lt;=Законод!$H$23),L974-Законод!$G$23,IF('01_Доходи'!L974&gt;=Законод!$I$22,Законод!$H$24,0)))),IF($B$970="Лікар-педіатр",IF(L974&lt;Законод!$C$18,0,(IF(AND(L974&gt;=Законод!$H$18,L974&lt;=Законод!$H$19),L974-Законод!$G$19,IF('01_Доходи'!L974&gt;=Законод!$I$18,Законод!$H$20,0)))),IF($B$970="Лікар-терапевт",IF(L974&lt;Законод!$C$26,0,(IF(AND(L974&gt;=Законод!$H$26,L974&lt;=Законод!$H$27),L974-Законод!$G$27,IF(L974&gt;=Законод!$I$26,Законод!$H$28,0)))),0)))</f>
        <v>0</v>
      </c>
      <c r="M979" s="767"/>
      <c r="N979" s="776" t="s">
        <v>158</v>
      </c>
      <c r="O979" s="776"/>
      <c r="P979" s="776"/>
      <c r="Q979" s="776"/>
      <c r="R979" s="776"/>
      <c r="S979" s="169">
        <f>IF($B$970="Лікар загальної практики - сімейний лікар",IF(S974&lt;Законод!$C$22,0,(IF(AND(S974&gt;=Законод!$H$22,S974&lt;=Законод!$H$23),S974-Законод!$G$23,IF('01_Доходи'!S974&gt;=Законод!$I$22,Законод!$H$24,0)))),IF($B$970="Лікар-педіатр",IF(S974&lt;Законод!$C$18,0,(IF(AND(S974&gt;=Законод!$H$18,S974&lt;=Законод!$H$19),S974-Законод!$G$19,IF('01_Доходи'!S974&gt;=Законод!$I$18,Законод!$H$20,0)))),IF($B$970="Лікар-терапевт",IF(S974&lt;Законод!$C$26,0,(IF(AND(S974&gt;=Законод!$H$26,S974&lt;=Законод!$H$27),S974-Законод!$G$27,IF(S974&gt;=Законод!$I$26,Законод!$H$28,0)))),0)))</f>
        <v>0</v>
      </c>
      <c r="T979" s="767"/>
      <c r="U979" s="776" t="s">
        <v>158</v>
      </c>
      <c r="V979" s="776"/>
      <c r="W979" s="776"/>
      <c r="X979" s="776"/>
      <c r="Y979" s="776"/>
      <c r="Z979" s="169">
        <f>IF($B$970="Лікар загальної практики - сімейний лікар",IF(Z974&lt;Законод!$C$22,0,(IF(AND(Z974&gt;=Законод!$H$22,Z974&lt;=Законод!$H$23),Z974-Законод!$G$23,IF('01_Доходи'!Z974&gt;=Законод!$I$22,Законод!$H$24,0)))),IF($B$970="Лікар-педіатр",IF(Z974&lt;Законод!$C$18,0,(IF(AND(Z974&gt;=Законод!$H$18,Z974&lt;=Законод!$H$19),Z974-Законод!$G$19,IF('01_Доходи'!Z974&gt;=Законод!$I$18,Законод!$H$20,0)))),IF($B$970="Лікар-терапевт",IF(Z974&lt;Законод!$C$26,0,(IF(AND(Z974&gt;=Законод!$H$26,Z974&lt;=Законод!$H$27),Z974-Законод!$G$27,IF(Z974&gt;=Законод!$I$26,Законод!$H$28,0)))),0)))</f>
        <v>0</v>
      </c>
      <c r="AA979" s="767"/>
      <c r="AB979" s="776" t="s">
        <v>158</v>
      </c>
      <c r="AC979" s="776"/>
      <c r="AD979" s="776"/>
      <c r="AE979" s="776"/>
      <c r="AF979" s="776"/>
      <c r="AG979" s="169">
        <f>IF($B$970="Лікар загальної практики - сімейний лікар",IF(AG974&lt;Законод!$C$22,0,(IF(AND(AG974&gt;=Законод!$H$22,AG974&lt;=Законод!$H$23),AG974-Законод!$G$23,IF('01_Доходи'!AG974&gt;=Законод!$I$22,Законод!$H$24,0)))),IF($B$970="Лікар-педіатр",IF(AG974&lt;Законод!$C$18,0,(IF(AND(AG974&gt;=Законод!$H$18,AG974&lt;=Законод!$H$19),AG974-Законод!$G$19,IF('01_Доходи'!AG974&gt;=Законод!$I$18,Законод!$H$20,0)))),IF($B$970="Лікар-терапевт",IF(AG974&lt;Законод!$C$26,0,(IF(AND(AG974&gt;=Законод!$H$26,AG974&lt;=Законод!$H$27),AG974-Законод!$G$27,IF(AG974&gt;=Законод!$I$26,Законод!$H$28,0)))),0)))</f>
        <v>0</v>
      </c>
      <c r="AH979" s="767"/>
      <c r="AI979" s="174"/>
      <c r="AJ979" s="771"/>
      <c r="AK979" s="774"/>
      <c r="AL979" s="774"/>
      <c r="AM979" s="758"/>
      <c r="AN979" s="183">
        <f>IF(B970="Лікар загальної практики - сімейний лікар",L979*Законод!$C$9/4*Законод!$H$16,IF(B970="Лікар-педіатр",L979*Законод!$C$9/4*Законод!$H$16,IF(B970="Лікар-терапевт",L979*Законод!$C$9/4*Законод!$H$16,0)))</f>
        <v>0</v>
      </c>
      <c r="AO979" s="183">
        <f>IF(B970="Лікар загальної практики - сімейний лікар",S979*Законод!$C$9/4*Законод!$H$16,IF(B970="Лікар-педіатр",S979*Законод!$C$9/4*Законод!$H$16,IF(B970="Лікар-терапевт",S979*Законод!$C$9/4*Законод!$H$16,0)))</f>
        <v>0</v>
      </c>
      <c r="AP979" s="183">
        <f>IF(B970="Лікар загальної практики - сімейний лікар",Z979*Законод!$C$9/4*Законод!$H$16,IF(B970="Лікар-педіатр",Z979*Законод!$C$9/4*Законод!$H$16,IF(B970="Лікар-терапевт",Z979*Законод!$C$9/4*Законод!$H$16,0)))</f>
        <v>0</v>
      </c>
      <c r="AQ979" s="183">
        <f>IF(B970="Лікар загальної практики - сімейний лікар",AG979*Законод!$C$9/4*Законод!$H$16,IF(B970="Лікар-педіатр",AG979*Законод!$C$9/4*Законод!$H$16,IF(B970="Лікар-терапевт",AG979*Законод!$C$9/4*Законод!$H$16,0)))</f>
        <v>0</v>
      </c>
      <c r="AR979" s="184">
        <f>SUM(AN979:AQ979)</f>
        <v>0</v>
      </c>
    </row>
    <row r="980" spans="1:44" s="52" customFormat="1" ht="31.9" hidden="1" customHeight="1" x14ac:dyDescent="0.25">
      <c r="A980" s="170"/>
      <c r="B980" s="763"/>
      <c r="C980" s="764"/>
      <c r="D980" s="765"/>
      <c r="E980" s="765"/>
      <c r="F980" s="211" t="str">
        <f>IF(B970="Лікар-педіатр",Законод!$I$17,IF(B970="Лікар загальної практики - сімейний лікар",Законод!$I$21,IF(B970="Лікар-терапевт",Законод!$I$25,"х")))</f>
        <v>х</v>
      </c>
      <c r="G980" s="776" t="s">
        <v>158</v>
      </c>
      <c r="H980" s="776"/>
      <c r="I980" s="776"/>
      <c r="J980" s="776"/>
      <c r="K980" s="776"/>
      <c r="L980" s="169">
        <f>IF($B$970="Лікар загальної практики - сімейний лікар",IF(L974&lt;Законод!$C$22,0,(IF(AND(L974&gt;=Законод!$I$22,L974&lt;=Законод!$I$23),L974-Законод!$H$23,IF('01_Доходи'!L974&gt;=Законод!$I$22,Законод!$I$24,0)))),IF($B$970="Лікар-педіатр",IF(L974&lt;Законод!$C$18,0,(IF(AND(L974&gt;=Законод!$I$18,L974&lt;=Законод!$I$19),L974-Законод!$H$19,IF('01_Доходи'!L974&gt;=Законод!$I$18,Законод!$H$20,0)))),IF($B$970="Лікар-терапевт",IF(L974&lt;Законод!$C$26,0,(IF(AND(L974&gt;=Законод!$I$26,L974&lt;=Законод!$I$27),L974-Законод!$H$27,IF('01_Доходи'!L974&gt;=Законод!$I$26,Законод!$H$28,0)))),0)))</f>
        <v>0</v>
      </c>
      <c r="M980" s="767"/>
      <c r="N980" s="776" t="s">
        <v>158</v>
      </c>
      <c r="O980" s="776"/>
      <c r="P980" s="776"/>
      <c r="Q980" s="776"/>
      <c r="R980" s="776"/>
      <c r="S980" s="169">
        <f>IF($B$970="Лікар загальної практики - сімейний лікар",IF(S974&lt;Законод!$C$22,0,(IF(AND(S974&gt;=Законод!$I$22,S974&lt;=Законод!$I$23),S974-Законод!$H$23,IF('01_Доходи'!S974&gt;=Законод!$I$22,Законод!$I$24,0)))),IF($B$970="Лікар-педіатр",IF(S974&lt;Законод!$C$18,0,(IF(AND(S974&gt;=Законод!$I$18,S974&lt;=Законод!$I$19),S974-Законод!$H$19,IF('01_Доходи'!S974&gt;=Законод!$I$18,Законод!$H$20,0)))),IF($B$970="Лікар-терапевт",IF(S974&lt;Законод!$C$26,0,(IF(AND(S974&gt;=Законод!$I$26,S974&lt;=Законод!$I$27),S974-Законод!$H$27,IF('01_Доходи'!S974&gt;=Законод!$I$26,Законод!$H$28,0)))),0)))</f>
        <v>0</v>
      </c>
      <c r="T980" s="767"/>
      <c r="U980" s="776" t="s">
        <v>158</v>
      </c>
      <c r="V980" s="776"/>
      <c r="W980" s="776"/>
      <c r="X980" s="776"/>
      <c r="Y980" s="776"/>
      <c r="Z980" s="169">
        <f>IF($B$970="Лікар загальної практики - сімейний лікар",IF(Z974&lt;Законод!$C$22,0,(IF(AND(Z974&gt;=Законод!$I$22,Z974&lt;=Законод!$I$23),Z974-Законод!$H$23,IF('01_Доходи'!Z974&gt;=Законод!$I$22,Законод!$I$24,0)))),IF($B$970="Лікар-педіатр",IF(Z974&lt;Законод!$C$18,0,(IF(AND(Z974&gt;=Законод!$I$18,Z974&lt;=Законод!$I$19),Z974-Законод!$H$19,IF('01_Доходи'!Z974&gt;=Законод!$I$18,Законод!$H$20,0)))),IF($B$970="Лікар-терапевт",IF(Z974&lt;Законод!$C$26,0,(IF(AND(Z974&gt;=Законод!$I$26,Z974&lt;=Законод!$I$27),Z974-Законод!$H$27,IF('01_Доходи'!Z974&gt;=Законод!$I$26,Законод!$H$28,0)))),0)))</f>
        <v>0</v>
      </c>
      <c r="AA980" s="767"/>
      <c r="AB980" s="776" t="s">
        <v>158</v>
      </c>
      <c r="AC980" s="776"/>
      <c r="AD980" s="776"/>
      <c r="AE980" s="776"/>
      <c r="AF980" s="776"/>
      <c r="AG980" s="169">
        <f>IF($B$970="Лікар загальної практики - сімейний лікар",IF(AG974&lt;Законод!$C$22,0,(IF(AND(AG974&gt;=Законод!$I$22,AG974&lt;=Законод!$I$23),AG974-Законод!$H$23,IF('01_Доходи'!AG974&gt;=Законод!$I$22,Законод!$I$24,0)))),IF($B$970="Лікар-педіатр",IF(AG974&lt;Законод!$C$18,0,(IF(AND(AG974&gt;=Законод!$I$18,AG974&lt;=Законод!$I$19),AG974-Законод!$H$19,IF('01_Доходи'!AG974&gt;=Законод!$I$18,Законод!$H$20,0)))),IF($B$970="Лікар-терапевт",IF(AG974&lt;Законод!$C$26,0,(IF(AND(AG974&gt;=Законод!$I$26,AG974&lt;=Законод!$I$27),AG974-Законод!$H$27,IF('01_Доходи'!AG974&gt;=Законод!$I$26,Законод!$H$28,0)))),0)))</f>
        <v>0</v>
      </c>
      <c r="AH980" s="767"/>
      <c r="AI980" s="174"/>
      <c r="AJ980" s="771"/>
      <c r="AK980" s="774"/>
      <c r="AL980" s="774"/>
      <c r="AM980" s="758"/>
      <c r="AN980" s="183">
        <f>IF(B970="Лікар загальної практики - сімейний лікар",L980*Законод!$C$9/4*Законод!$I$16,IF(B970="Лікар-педіатр",L980*Законод!$C$9/4*Законод!$I$16,IF(B970="Лікар-терапевт",L980*Законод!$C$9/4*Законод!$I$16,0)))</f>
        <v>0</v>
      </c>
      <c r="AO980" s="183">
        <f>IF(B970="Лікар загальної практики - сімейний лікар",S980*Законод!$C$9/4*Законод!$I$16,IF(B970="Лікар-педіатр",S980*Законод!$C$9/4*Законод!$I$16,IF(B970="Лікар-терапевт",S980*Законод!$C$9/4*Законод!$I$16,0)))</f>
        <v>0</v>
      </c>
      <c r="AP980" s="183">
        <f>IF(B970="Лікар загальної практики - сімейний лікар",Z980*Законод!$C$9/4*Законод!$I$16,IF(B970="Лікар-педіатр",Z980*Законод!$C$9/4*Законод!$I$16,IF(B970="Лікар-терапевт",Z980*Законод!$C$9/4*Законод!$I$16,0)))</f>
        <v>0</v>
      </c>
      <c r="AQ980" s="183">
        <f>IF(B970="Лікар загальної практики - сімейний лікар",AG980*Законод!$C$9/4*Законод!$I$16,IF(B970="Лікар-педіатр",AG980*Законод!$C$9/4*Законод!$I$16,IF(B970="Лікар-терапевт",AG980*Законод!$C$9/4*Законод!$I$16,0)))</f>
        <v>0</v>
      </c>
      <c r="AR980" s="184">
        <f>SUM(AN980:AQ980)</f>
        <v>0</v>
      </c>
    </row>
    <row r="981" spans="1:44" s="191" customFormat="1" ht="31.9" hidden="1" customHeight="1" thickBot="1" x14ac:dyDescent="0.3">
      <c r="A981" s="186"/>
      <c r="B981" s="763"/>
      <c r="C981" s="764"/>
      <c r="D981" s="765"/>
      <c r="E981" s="765"/>
      <c r="F981" s="212" t="str">
        <f>IF(B970="Лікар-педіатр",Законод!$J$17,IF(B970="Лікар загальної практики - сімейний лікар",Законод!$J$21,IF(B970="Лікар-терапевт",Законод!$J$25,"х")))</f>
        <v>х</v>
      </c>
      <c r="G981" s="777" t="s">
        <v>158</v>
      </c>
      <c r="H981" s="777"/>
      <c r="I981" s="777"/>
      <c r="J981" s="777"/>
      <c r="K981" s="777"/>
      <c r="L981" s="169">
        <f>IF($B$970="Лікар загальної практики - сімейний лікар",IF(L974&gt;=Законод!$J$22,'01_Доходи'!L974-('01_Доходи'!L975+'01_Доходи'!L976+'01_Доходи'!L977+'01_Доходи'!L978+'01_Доходи'!L979+'01_Доходи'!L980),0),IF($B$970="Лікар-педіатр",IF(L974&gt;=Законод!$J$18,'01_Доходи'!L974-('01_Доходи'!L975+'01_Доходи'!L976+'01_Доходи'!L977+'01_Доходи'!L978+'01_Доходи'!L979+'01_Доходи'!L980),0),IF($B$970="Лікар-терапевт",IF('01_Доходи'!L974&gt;=Законод!$J$26,L974-Законод!$I$27,0),0)))</f>
        <v>0</v>
      </c>
      <c r="M981" s="767"/>
      <c r="N981" s="777" t="s">
        <v>158</v>
      </c>
      <c r="O981" s="777"/>
      <c r="P981" s="777"/>
      <c r="Q981" s="777"/>
      <c r="R981" s="777"/>
      <c r="S981" s="169">
        <f>IF($B$970="Лікар загальної практики - сімейний лікар",IF(S974&gt;=Законод!$J$22,'01_Доходи'!S974-('01_Доходи'!S975+'01_Доходи'!S976+'01_Доходи'!S977+'01_Доходи'!S978+'01_Доходи'!S979+'01_Доходи'!S980),0),IF($B$970="Лікар-педіатр",IF(S974&gt;=Законод!$J$18,'01_Доходи'!S974-('01_Доходи'!S975+'01_Доходи'!S976+'01_Доходи'!S977+'01_Доходи'!S978+'01_Доходи'!S979+'01_Доходи'!S980),0),IF($B$970="Лікар-терапевт",IF('01_Доходи'!S974&gt;=Законод!$J$26,S974-Законод!$I$27,0),0)))</f>
        <v>0</v>
      </c>
      <c r="T981" s="767"/>
      <c r="U981" s="777" t="s">
        <v>158</v>
      </c>
      <c r="V981" s="777"/>
      <c r="W981" s="777"/>
      <c r="X981" s="777"/>
      <c r="Y981" s="777"/>
      <c r="Z981" s="169">
        <f>IF($B$970="Лікар загальної практики - сімейний лікар",IF(Z974&gt;=Законод!$J$22,'01_Доходи'!Z974-('01_Доходи'!Z975+'01_Доходи'!Z976+'01_Доходи'!Z977+'01_Доходи'!Z978+'01_Доходи'!Z979+'01_Доходи'!Z980),0),IF($B$970="Лікар-педіатр",IF(Z974&gt;=Законод!$J$18,'01_Доходи'!Z974-('01_Доходи'!Z975+'01_Доходи'!Z976+'01_Доходи'!Z977+'01_Доходи'!Z978+'01_Доходи'!Z979+'01_Доходи'!Z980),0),IF($B$970="Лікар-терапевт",IF('01_Доходи'!Z974&gt;=Законод!$J$26,Z974-Законод!$I$27,0),0)))</f>
        <v>0</v>
      </c>
      <c r="AA981" s="767"/>
      <c r="AB981" s="777" t="s">
        <v>158</v>
      </c>
      <c r="AC981" s="777"/>
      <c r="AD981" s="777"/>
      <c r="AE981" s="777"/>
      <c r="AF981" s="777"/>
      <c r="AG981" s="169">
        <f>IF($B$970="Лікар загальної практики - сімейний лікар",IF(AG974&gt;=Законод!$J$22,'01_Доходи'!AG974-('01_Доходи'!AG975+'01_Доходи'!AG976+'01_Доходи'!AG977+'01_Доходи'!AG978+'01_Доходи'!AG979+'01_Доходи'!AG980),0),IF($B$970="Лікар-педіатр",IF(AG974&gt;=Законод!$J$18,'01_Доходи'!AG974-('01_Доходи'!AG975+'01_Доходи'!AG976+'01_Доходи'!AG977+'01_Доходи'!AG978+'01_Доходи'!AG979+'01_Доходи'!AG980),0),IF($B$970="Лікар-терапевт",IF('01_Доходи'!AG974&gt;=Законод!$J$26,AG974-Законод!$I$27,0),0)))</f>
        <v>0</v>
      </c>
      <c r="AH981" s="767"/>
      <c r="AI981" s="188"/>
      <c r="AJ981" s="772"/>
      <c r="AK981" s="775"/>
      <c r="AL981" s="775"/>
      <c r="AM981" s="759"/>
      <c r="AN981" s="189">
        <f>IF(B970="Лікар загальної практики - сімейний лікар",L981*Законод!$C$9/4*Законод!$J$16,IF(B970="Лікар-педіатр",L981*Законод!$C$9/4*Законод!$J$16,IF(B970="Лікар-терапевт",L981*Законод!$C$9/4*Законод!$J$16,0)))</f>
        <v>0</v>
      </c>
      <c r="AO981" s="189">
        <f>IF(B970="Лікар загальної практики - сімейний лікар",S981*Законод!$C$9/4*Законод!$J$16,IF(B970="Лікар-педіатр",S981*Законод!$C$9/4*Законод!$J$16,IF(B970="Лікар-терапевт",S981*Законод!$C$9/4*Законод!$J$16,0)))</f>
        <v>0</v>
      </c>
      <c r="AP981" s="189">
        <f>IF(B970="Лікар загальної практики - сімейний лікар",S981*Законод!$C$9/4*Законод!$J$16,IF(B970="Лікар-педіатр",S981*Законод!$C$9/4*Законод!$J$16,IF(B970="Лікар-терапевт",S981*Законод!$C$9/4*Законод!$J$16,0)))</f>
        <v>0</v>
      </c>
      <c r="AQ981" s="189">
        <f>IF(B970="Лікар загальної практики - сімейний лікар",AG981*Законод!$C$9/4*Законод!$J$16,IF(B970="Лікар-педіатр",AG981*Законод!$C$9/4*Законод!$J$16,IF(B970="Лікар-терапевт",AG981*Законод!$C$9/4*Законод!$J$16,0)))</f>
        <v>0</v>
      </c>
      <c r="AR981" s="190">
        <f t="shared" ref="AR981" si="173">SUM(AN981:AQ981)</f>
        <v>0</v>
      </c>
    </row>
    <row r="982" spans="1:44" s="220" customFormat="1" ht="23.45" hidden="1" customHeight="1" thickBot="1" x14ac:dyDescent="0.3">
      <c r="A982" s="216"/>
      <c r="B982" s="217"/>
      <c r="C982" s="217"/>
      <c r="D982" s="217"/>
      <c r="E982" s="217"/>
      <c r="F982" s="218"/>
      <c r="G982" s="219"/>
      <c r="H982" s="219"/>
      <c r="L982" s="221"/>
      <c r="S982" s="221"/>
      <c r="Z982" s="221"/>
      <c r="AG982" s="221"/>
      <c r="AM982" s="222"/>
      <c r="AR982" s="223"/>
    </row>
    <row r="983" spans="1:44" s="164" customFormat="1" ht="24.6" hidden="1" customHeight="1" x14ac:dyDescent="0.3">
      <c r="A983" s="167">
        <f>A970+1</f>
        <v>74</v>
      </c>
      <c r="B983" s="763"/>
      <c r="C983" s="764"/>
      <c r="D983" s="765"/>
      <c r="E983" s="765"/>
      <c r="F983" s="207" t="s">
        <v>422</v>
      </c>
      <c r="G983" s="169">
        <f>IF($B$983="Лікар-педіатр",G986*L983,IF($B$983="Лікар-терапевт","х",IF($B$983="Лікар загальної практики - сімейний лікар",G986*L983,0)))</f>
        <v>0</v>
      </c>
      <c r="H983" s="169">
        <f>IF($B$983="Лікар-педіатр",H986*L983,IF($B$983="Лікар-терапевт","х",IF($B$983="Лікар загальної практики - сімейний лікар",H986*L983,0)))</f>
        <v>0</v>
      </c>
      <c r="I983" s="169">
        <f>IF($B$983="Лікар-педіатр","x",IF($B$983="Лікар-терапевт",I986*L983,IF($B$983="Лікар загальної практики - сімейний лікар",I986*L983,0)))</f>
        <v>0</v>
      </c>
      <c r="J983" s="169">
        <f>IF($B$983="Лікар-педіатр","x",IF($B$983="Лікар-терапевт",J986*L983,IF($B$983="Лікар загальної практики - сімейний лікар",J986*L983,0)))</f>
        <v>0</v>
      </c>
      <c r="K983" s="169">
        <f>IF($B$983="Лікар-педіатр","x",IF($B$983="Лікар-терапевт",K986*L983,IF($B$983="Лікар загальної практики - сімейний лікар",K986*L983,0)))</f>
        <v>0</v>
      </c>
      <c r="L983" s="542"/>
      <c r="M983" s="767"/>
      <c r="N983" s="169">
        <f>IF($B$983="Лікар-педіатр",N986*S983,IF($B$983="Лікар-терапевт","х",IF($B$983="Лікар загальної практики - сімейний лікар",N986*S983,0)))</f>
        <v>0</v>
      </c>
      <c r="O983" s="169">
        <f>IF($B$983="Лікар-педіатр",O986*S983,IF($B$983="Лікар-терапевт","х",IF($B$983="Лікар загальної практики - сімейний лікар",O986*S983,0)))</f>
        <v>0</v>
      </c>
      <c r="P983" s="169">
        <f>IF($B$983="Лікар-педіатр","x",IF($B$983="Лікар-терапевт",P986*S983,IF($B$983="Лікар загальної практики - сімейний лікар",P986*S983,0)))</f>
        <v>0</v>
      </c>
      <c r="Q983" s="169">
        <f>IF($B$983="Лікар-педіатр","x",IF($B$983="Лікар-терапевт",Q986*S983,IF($B$983="Лікар загальної практики - сімейний лікар",Q986*S983,0)))</f>
        <v>0</v>
      </c>
      <c r="R983" s="169">
        <f>IF($B$983="Лікар-педіатр","x",IF($B$983="Лікар-терапевт",R986*S983,IF($B$983="Лікар загальної практики - сімейний лікар",R986*S983,0)))</f>
        <v>0</v>
      </c>
      <c r="S983" s="542"/>
      <c r="T983" s="767"/>
      <c r="U983" s="169">
        <f>IF($B$983="Лікар-педіатр",U986*Z983,IF($B$983="Лікар-терапевт","х",IF($B$983="Лікар загальної практики - сімейний лікар",U986*Z983,0)))</f>
        <v>0</v>
      </c>
      <c r="V983" s="169">
        <f>IF($B$983="Лікар-педіатр",V986*Z983,IF($B$983="Лікар-терапевт","х",IF($B$983="Лікар загальної практики - сімейний лікар",V986*Z983,0)))</f>
        <v>0</v>
      </c>
      <c r="W983" s="169">
        <f>IF($B$983="Лікар-педіатр","x",IF($B$983="Лікар-терапевт",W986*Z983,IF($B$983="Лікар загальної практики - сімейний лікар",W986*Z983,0)))</f>
        <v>0</v>
      </c>
      <c r="X983" s="169">
        <f>IF($B$983="Лікар-педіатр","x",IF($B$983="Лікар-терапевт",X986*Z983,IF($B$983="Лікар загальної практики - сімейний лікар",X986*Z983,0)))</f>
        <v>0</v>
      </c>
      <c r="Y983" s="169">
        <f>IF($B$983="Лікар-педіатр","x",IF($B$983="Лікар-терапевт",Y986*Z983,IF($B$983="Лікар загальної практики - сімейний лікар",Y986*Z983,0)))</f>
        <v>0</v>
      </c>
      <c r="Z983" s="542"/>
      <c r="AA983" s="767"/>
      <c r="AB983" s="169">
        <f>IF($B$983="Лікар-педіатр",AB986*AG983,IF($B$983="Лікар-терапевт","х",IF($B$983="Лікар загальної практики - сімейний лікар",AB986*AG983,0)))</f>
        <v>0</v>
      </c>
      <c r="AC983" s="169">
        <f>IF($B$983="Лікар-педіатр",AC986*AG983,IF($B$983="Лікар-терапевт","х",IF($B$983="Лікар загальної практики - сімейний лікар",AC986*AG983,0)))</f>
        <v>0</v>
      </c>
      <c r="AD983" s="169">
        <f>IF($B$983="Лікар-педіатр","x",IF($B$983="Лікар-терапевт",AD986*AG983,IF($B$983="Лікар загальної практики - сімейний лікар",AD986*AG983,0)))</f>
        <v>0</v>
      </c>
      <c r="AE983" s="169">
        <f>IF($B$983="Лікар-педіатр","x",IF($B$983="Лікар-терапевт",AE986*AG983,IF($B$983="Лікар загальної практики - сімейний лікар",AE986*AG983,0)))</f>
        <v>0</v>
      </c>
      <c r="AF983" s="169">
        <f>IF($B$983="Лікар-педіатр","x",IF($B$983="Лікар-терапевт",AF986*AG983,IF($B$983="Лікар загальної практики - сімейний лікар",AF986*AG983,0)))</f>
        <v>0</v>
      </c>
      <c r="AG983" s="542"/>
      <c r="AH983" s="767"/>
      <c r="AI983" s="525">
        <f>A983</f>
        <v>74</v>
      </c>
      <c r="AJ983" s="770">
        <f>B983</f>
        <v>0</v>
      </c>
      <c r="AK983" s="773">
        <f>C983</f>
        <v>0</v>
      </c>
      <c r="AL983" s="773">
        <f>D983</f>
        <v>0</v>
      </c>
      <c r="AM983" s="760" t="s">
        <v>568</v>
      </c>
      <c r="AN983" s="778">
        <f>SUM(AN988:AN994)</f>
        <v>0</v>
      </c>
      <c r="AO983" s="778">
        <f>SUM(AO988:AO994)</f>
        <v>0</v>
      </c>
      <c r="AP983" s="778">
        <f>SUM(AP988:AP994)</f>
        <v>0</v>
      </c>
      <c r="AQ983" s="778">
        <f>SUM(AQ988:AQ994)</f>
        <v>0</v>
      </c>
      <c r="AR983" s="781">
        <f>SUM(AN983:AQ987)</f>
        <v>0</v>
      </c>
    </row>
    <row r="984" spans="1:44" s="52" customFormat="1" ht="28.15" hidden="1" customHeight="1" x14ac:dyDescent="0.25">
      <c r="A984" s="170"/>
      <c r="B984" s="763"/>
      <c r="C984" s="764"/>
      <c r="D984" s="765"/>
      <c r="E984" s="765"/>
      <c r="F984" s="207" t="s">
        <v>423</v>
      </c>
      <c r="G984" s="169">
        <f>IF($B$983="Лікар-педіатр",G986*L984,IF($B$983="Лікар-терапевт","х",IF($B$983="Лікар загальної практики - сімейний лікар",G986*L984,0)))</f>
        <v>0</v>
      </c>
      <c r="H984" s="169">
        <f>IF($B$983="Лікар-педіатр",H986*L984,IF($B$983="Лікар-терапевт","х",IF($B$983="Лікар загальної практики - сімейний лікар",H986*L984,0)))</f>
        <v>0</v>
      </c>
      <c r="I984" s="169">
        <f>IF($B$983="Лікар-педіатр","x",IF($B$983="Лікар-терапевт",I986*L984,IF($B$983="Лікар загальної практики - сімейний лікар",I986*L984,0)))</f>
        <v>0</v>
      </c>
      <c r="J984" s="169">
        <f>IF($B$983="Лікар-педіатр","x",IF($B$983="Лікар-терапевт",J986*L984,IF($B$983="Лікар загальної практики - сімейний лікар",J986*L984,0)))</f>
        <v>0</v>
      </c>
      <c r="K984" s="169">
        <f>IF($B$983="Лікар-педіатр","x",IF($B$983="Лікар-терапевт",K986*L984,IF($B$983="Лікар загальної практики - сімейний лікар",K986*L984,0)))</f>
        <v>0</v>
      </c>
      <c r="L984" s="542"/>
      <c r="M984" s="767"/>
      <c r="N984" s="169">
        <f>IF($B$983="Лікар-педіатр",N986*S984,IF($B$983="Лікар-терапевт","х",IF($B$983="Лікар загальної практики - сімейний лікар",N986*S984,0)))</f>
        <v>0</v>
      </c>
      <c r="O984" s="169">
        <f>IF($B$983="Лікар-педіатр",O986*S984,IF($B$983="Лікар-терапевт","х",IF($B$983="Лікар загальної практики - сімейний лікар",O986*S984,0)))</f>
        <v>0</v>
      </c>
      <c r="P984" s="169">
        <f>IF($B$983="Лікар-педіатр","x",IF($B$983="Лікар-терапевт",P986*S984,IF($B$983="Лікар загальної практики - сімейний лікар",P986*S984,0)))</f>
        <v>0</v>
      </c>
      <c r="Q984" s="169">
        <f>IF($B$983="Лікар-педіатр","x",IF($B$983="Лікар-терапевт",Q986*S984,IF($B$983="Лікар загальної практики - сімейний лікар",Q986*S984,0)))</f>
        <v>0</v>
      </c>
      <c r="R984" s="169">
        <f>IF($B$983="Лікар-педіатр","x",IF($B$983="Лікар-терапевт",R986*S984,IF($B$983="Лікар загальної практики - сімейний лікар",R986*S984,0)))</f>
        <v>0</v>
      </c>
      <c r="S984" s="542"/>
      <c r="T984" s="767"/>
      <c r="U984" s="169">
        <f>IF($B$983="Лікар-педіатр",U986*Z984,IF($B$983="Лікар-терапевт","х",IF($B$983="Лікар загальної практики - сімейний лікар",U986*Z984,0)))</f>
        <v>0</v>
      </c>
      <c r="V984" s="169">
        <f>IF($B$983="Лікар-педіатр",V986*Z984,IF($B$983="Лікар-терапевт","х",IF($B$983="Лікар загальної практики - сімейний лікар",V986*Z984,0)))</f>
        <v>0</v>
      </c>
      <c r="W984" s="169">
        <f>IF($B$983="Лікар-педіатр","x",IF($B$983="Лікар-терапевт",W986*Z984,IF($B$983="Лікар загальної практики - сімейний лікар",W986*Z984,0)))</f>
        <v>0</v>
      </c>
      <c r="X984" s="169">
        <f>IF($B$983="Лікар-педіатр","x",IF($B$983="Лікар-терапевт",X986*Z984,IF($B$983="Лікар загальної практики - сімейний лікар",X986*Z984,0)))</f>
        <v>0</v>
      </c>
      <c r="Y984" s="169">
        <f>IF($B$983="Лікар-педіатр","x",IF($B$983="Лікар-терапевт",Y986*Z984,IF($B$983="Лікар загальної практики - сімейний лікар",Y986*Z984,0)))</f>
        <v>0</v>
      </c>
      <c r="Z984" s="542"/>
      <c r="AA984" s="767"/>
      <c r="AB984" s="169">
        <f>IF($B$983="Лікар-педіатр",AB986*AG984,IF($B$983="Лікар-терапевт","х",IF($B$983="Лікар загальної практики - сімейний лікар",AB986*AG984,0)))</f>
        <v>0</v>
      </c>
      <c r="AC984" s="169">
        <f>IF($B$983="Лікар-педіатр",AC986*AG984,IF($B$983="Лікар-терапевт","х",IF($B$983="Лікар загальної практики - сімейний лікар",AC986*AG984,0)))</f>
        <v>0</v>
      </c>
      <c r="AD984" s="169">
        <f>IF($B$983="Лікар-педіатр","x",IF($B$983="Лікар-терапевт",AD986*AG984,IF($B$983="Лікар загальної практики - сімейний лікар",AD986*AG984,0)))</f>
        <v>0</v>
      </c>
      <c r="AE984" s="169">
        <f>IF($B$983="Лікар-педіатр","x",IF($B$983="Лікар-терапевт",AE986*AG984,IF($B$983="Лікар загальної практики - сімейний лікар",AE986*AG984,0)))</f>
        <v>0</v>
      </c>
      <c r="AF984" s="169">
        <f>IF($B$983="Лікар-педіатр","x",IF($B$983="Лікар-терапевт",AF986*AG984,IF($B$983="Лікар загальної практики - сімейний лікар",AF986*AG984,0)))</f>
        <v>0</v>
      </c>
      <c r="AG984" s="542"/>
      <c r="AH984" s="767"/>
      <c r="AI984" s="171"/>
      <c r="AJ984" s="771"/>
      <c r="AK984" s="774"/>
      <c r="AL984" s="774"/>
      <c r="AM984" s="761"/>
      <c r="AN984" s="779"/>
      <c r="AO984" s="779"/>
      <c r="AP984" s="779"/>
      <c r="AQ984" s="779"/>
      <c r="AR984" s="782"/>
    </row>
    <row r="985" spans="1:44" s="92" customFormat="1" ht="31.15" hidden="1" customHeight="1" x14ac:dyDescent="0.25">
      <c r="A985" s="213"/>
      <c r="B985" s="763"/>
      <c r="C985" s="764"/>
      <c r="D985" s="765"/>
      <c r="E985" s="765"/>
      <c r="F985" s="214" t="s">
        <v>424</v>
      </c>
      <c r="G985" s="172">
        <f>IF(B983="Лікар загальної практики - сімейний лікар"," ",IF(B983="Лікар-педіатр"," ",IF(B983="Лікар-терапевт","х",0)))</f>
        <v>0</v>
      </c>
      <c r="H985" s="172">
        <f>IF(B983="Лікар загальної практики - сімейний лікар"," ",IF(B983="Лікар-педіатр"," ",IF(B983="Лікар-терапевт","х",0)))</f>
        <v>0</v>
      </c>
      <c r="I985" s="172">
        <f>IF(B983="Лікар загальної практики - сімейний лікар"," ",IF(B983="Лікар-педіатр","х",IF(B983="Лікар-терапевт"," ",0)))</f>
        <v>0</v>
      </c>
      <c r="J985" s="172">
        <f>IF(B983="Лікар загальної практики - сімейний лікар"," ",IF(B983="Лікар-педіатр","х",IF(B983="Лікар-терапевт"," ",0)))</f>
        <v>0</v>
      </c>
      <c r="K985" s="172">
        <f>IF(B983="Лікар загальної практики - сімейний лікар"," ",IF(B983="Лікар-педіатр","х",IF(B983="Лікар-терапевт"," ",0)))</f>
        <v>0</v>
      </c>
      <c r="L985" s="173">
        <f>SUM(G985:K985)</f>
        <v>0</v>
      </c>
      <c r="M985" s="767"/>
      <c r="N985" s="172">
        <f>IF(B983="Лікар загальної практики - сімейний лікар"," ",IF(B983="Лікар-педіатр"," ",IF(B983="Лікар-терапевт","х",0)))</f>
        <v>0</v>
      </c>
      <c r="O985" s="172">
        <f>IF(B983="Лікар загальної практики - сімейний лікар"," ",IF(B983="Лікар-педіатр"," ",IF(B983="Лікар-терапевт","х",0)))</f>
        <v>0</v>
      </c>
      <c r="P985" s="172">
        <f>IF(B983="Лікар загальної практики - сімейний лікар"," ",IF(B983="Лікар-педіатр","х",IF(B983="Лікар-терапевт"," ",0)))</f>
        <v>0</v>
      </c>
      <c r="Q985" s="172">
        <f>IF(B983="Лікар загальної практики - сімейний лікар"," ",IF(B983="Лікар-педіатр","х",IF(B983="Лікар-терапевт"," ",0)))</f>
        <v>0</v>
      </c>
      <c r="R985" s="172">
        <f>IF(B983="Лікар загальної практики - сімейний лікар"," ",IF(B983="Лікар-педіатр","х",IF(B983="Лікар-терапевт"," ",0)))</f>
        <v>0</v>
      </c>
      <c r="S985" s="173">
        <f>SUM(N985:R985)</f>
        <v>0</v>
      </c>
      <c r="T985" s="767"/>
      <c r="U985" s="172">
        <f>IF(B983="Лікар загальної практики - сімейний лікар"," ",IF(B983="Лікар-педіатр"," ",IF(B983="Лікар-терапевт","х",0)))</f>
        <v>0</v>
      </c>
      <c r="V985" s="172">
        <f>IF(B983="Лікар загальної практики - сімейний лікар"," ",IF(B983="Лікар-педіатр"," ",IF(B983="Лікар-терапевт","х",0)))</f>
        <v>0</v>
      </c>
      <c r="W985" s="172">
        <f>IF(B983="Лікар загальної практики - сімейний лікар"," ",IF(B983="Лікар-педіатр","х",IF(B983="Лікар-терапевт"," ",0)))</f>
        <v>0</v>
      </c>
      <c r="X985" s="172">
        <f>IF(B983="Лікар загальної практики - сімейний лікар"," ",IF(B983="Лікар-педіатр","х",IF(B983="Лікар-терапевт"," ",0)))</f>
        <v>0</v>
      </c>
      <c r="Y985" s="172">
        <f>IF(B983="Лікар загальної практики - сімейний лікар"," ",IF(B983="Лікар-педіатр","х",IF(B983="Лікар-терапевт"," ",0)))</f>
        <v>0</v>
      </c>
      <c r="Z985" s="173">
        <f>SUM(U985:Y985)</f>
        <v>0</v>
      </c>
      <c r="AA985" s="767"/>
      <c r="AB985" s="172">
        <f>IF(B983="Лікар загальної практики - сімейний лікар"," ",IF(B983="Лікар-педіатр"," ",IF(B983="Лікар-терапевт","х",0)))</f>
        <v>0</v>
      </c>
      <c r="AC985" s="172">
        <f>IF(B983="Лікар загальної практики - сімейний лікар"," ",IF(B983="Лікар-педіатр"," ",IF(B983="Лікар-терапевт","х",0)))</f>
        <v>0</v>
      </c>
      <c r="AD985" s="172">
        <f>IF(B983="Лікар загальної практики - сімейний лікар"," ",IF(B983="Лікар-педіатр","х",IF(B983="Лікар-терапевт"," ",0)))</f>
        <v>0</v>
      </c>
      <c r="AE985" s="172">
        <f>IF(B983="Лікар загальної практики - сімейний лікар"," ",IF(B983="Лікар-педіатр","х",IF(B983="Лікар-терапевт"," ",0)))</f>
        <v>0</v>
      </c>
      <c r="AF985" s="172">
        <f>IF(B983="Лікар загальної практики - сімейний лікар"," ",IF(B983="Лікар-педіатр","х",IF(B983="Лікар-терапевт"," ",0)))</f>
        <v>0</v>
      </c>
      <c r="AG985" s="173">
        <f>SUM(AB985:AF985)</f>
        <v>0</v>
      </c>
      <c r="AH985" s="767"/>
      <c r="AI985" s="215"/>
      <c r="AJ985" s="771"/>
      <c r="AK985" s="774"/>
      <c r="AL985" s="774"/>
      <c r="AM985" s="761"/>
      <c r="AN985" s="779"/>
      <c r="AO985" s="779"/>
      <c r="AP985" s="779"/>
      <c r="AQ985" s="779"/>
      <c r="AR985" s="782"/>
    </row>
    <row r="986" spans="1:44" s="52" customFormat="1" ht="31.9" hidden="1" customHeight="1" thickBot="1" x14ac:dyDescent="0.3">
      <c r="A986" s="170"/>
      <c r="B986" s="763"/>
      <c r="C986" s="764"/>
      <c r="D986" s="765"/>
      <c r="E986" s="765"/>
      <c r="F986" s="209" t="s">
        <v>161</v>
      </c>
      <c r="G986" s="176">
        <f>IF($B$983="Лікар-педіатр",G985/L985,IF($B$983="Лікар-терапевт","х",IF($B$983="Лікар загальної практики - сімейний лікар",G985/L985,0)))</f>
        <v>0</v>
      </c>
      <c r="H986" s="176">
        <f>IF($B$983="Лікар-педіатр",H985/L985,IF($B$983="Лікар-терапевт","х",IF($B$983="Лікар загальної практики - сімейний лікар",H985/L985,0)))</f>
        <v>0</v>
      </c>
      <c r="I986" s="176">
        <f>IF($B$983="Лікар-педіатр","x",IF($B$983="Лікар-терапевт",I985/L985,IF($B$983="Лікар загальної практики - сімейний лікар",I985/L985,0)))</f>
        <v>0</v>
      </c>
      <c r="J986" s="176">
        <f>IF($B$983="Лікар-педіатр","x",IF($B$983="Лікар-терапевт",J985/L985,IF($B$983="Лікар загальної практики - сімейний лікар",J985/L985,0)))</f>
        <v>0</v>
      </c>
      <c r="K986" s="176">
        <f>IF($B$983="Лікар-педіатр","x",IF($B$983="Лікар-терапевт",K985/L985,IF($B$983="Лікар загальної практики - сімейний лікар",K985/L985,0)))</f>
        <v>0</v>
      </c>
      <c r="L986" s="176">
        <f>SUM(G986:K986)</f>
        <v>0</v>
      </c>
      <c r="M986" s="767"/>
      <c r="N986" s="176">
        <f>IF($B$983="Лікар-педіатр",N985/S985,IF($B$983="Лікар-терапевт","х",IF($B$983="Лікар загальної практики - сімейний лікар",N985/S985,0)))</f>
        <v>0</v>
      </c>
      <c r="O986" s="176">
        <f>IF($B$983="Лікар-педіатр",O985/S985,IF($B$983="Лікар-терапевт","х",IF($B$983="Лікар загальної практики - сімейний лікар",O985/S985,0)))</f>
        <v>0</v>
      </c>
      <c r="P986" s="176">
        <f>IF($B$983="Лікар-педіатр","x",IF($B$983="Лікар-терапевт",P985/S985,IF($B$983="Лікар загальної практики - сімейний лікар",P985/S985,0)))</f>
        <v>0</v>
      </c>
      <c r="Q986" s="176">
        <f>IF($B$983="Лікар-педіатр","x",IF($B$983="Лікар-терапевт",Q985/S985,IF($B$983="Лікар загальної практики - сімейний лікар",Q985/S985,0)))</f>
        <v>0</v>
      </c>
      <c r="R986" s="176">
        <f>IF($B$983="Лікар-педіатр","x",IF($B$983="Лікар-терапевт",R985/S985,IF($B$983="Лікар загальної практики - сімейний лікар",R985/S985,0)))</f>
        <v>0</v>
      </c>
      <c r="S986" s="176">
        <f>SUM(N986:R986)</f>
        <v>0</v>
      </c>
      <c r="T986" s="767"/>
      <c r="U986" s="176">
        <f>IF($B$983="Лікар-педіатр",U985/Z985,IF($B$983="Лікар-терапевт","х",IF($B$983="Лікар загальної практики - сімейний лікар",U985/Z985,0)))</f>
        <v>0</v>
      </c>
      <c r="V986" s="176">
        <f>IF($B$983="Лікар-педіатр",V985/Z985,IF($B$983="Лікар-терапевт","х",IF($B$983="Лікар загальної практики - сімейний лікар",V985/Z985,0)))</f>
        <v>0</v>
      </c>
      <c r="W986" s="176">
        <f>IF($B$983="Лікар-педіатр","x",IF($B$983="Лікар-терапевт",W985/Z985,IF($B$983="Лікар загальної практики - сімейний лікар",W985/Z985,0)))</f>
        <v>0</v>
      </c>
      <c r="X986" s="176">
        <f>IF($B$983="Лікар-педіатр","x",IF($B$983="Лікар-терапевт",X985/Z985,IF($B$983="Лікар загальної практики - сімейний лікар",X985/Z985,0)))</f>
        <v>0</v>
      </c>
      <c r="Y986" s="176">
        <f>IF($B$983="Лікар-педіатр","x",IF($B$983="Лікар-терапевт",Y985/Z985,IF($B$983="Лікар загальної практики - сімейний лікар",Y985/Z985,0)))</f>
        <v>0</v>
      </c>
      <c r="Z986" s="176">
        <f>SUM(U986:Y986)</f>
        <v>0</v>
      </c>
      <c r="AA986" s="767"/>
      <c r="AB986" s="176">
        <f>IF($B$983="Лікар-педіатр",AB985/AG985,IF($B$983="Лікар-терапевт","х",IF($B$983="Лікар загальної практики - сімейний лікар",AB985/AG985,0)))</f>
        <v>0</v>
      </c>
      <c r="AC986" s="176">
        <f>IF($B$983="Лікар-педіатр",AC985/AG985,IF($B$983="Лікар-терапевт","х",IF($B$983="Лікар загальної практики - сімейний лікар",AC985/AG985,0)))</f>
        <v>0</v>
      </c>
      <c r="AD986" s="176">
        <f>IF($B$983="Лікар-педіатр","x",IF($B$983="Лікар-терапевт",AD985/AG985,IF($B$983="Лікар загальної практики - сімейний лікар",AD985/AG985,0)))</f>
        <v>0</v>
      </c>
      <c r="AE986" s="176">
        <f>IF($B$983="Лікар-педіатр","x",IF($B$983="Лікар-терапевт",AE985/AG985,IF($B$983="Лікар загальної практики - сімейний лікар",AE985/AG985,0)))</f>
        <v>0</v>
      </c>
      <c r="AF986" s="176">
        <f>IF($B$983="Лікар-педіатр","x",IF($B$983="Лікар-терапевт",AF985/AG985,IF($B$983="Лікар загальної практики - сімейний лікар",AF985/AG985,0)))</f>
        <v>0</v>
      </c>
      <c r="AG986" s="176">
        <f>SUM(AB986:AF986)</f>
        <v>0</v>
      </c>
      <c r="AH986" s="767"/>
      <c r="AI986" s="174"/>
      <c r="AJ986" s="771"/>
      <c r="AK986" s="774"/>
      <c r="AL986" s="774"/>
      <c r="AM986" s="761"/>
      <c r="AN986" s="779"/>
      <c r="AO986" s="779"/>
      <c r="AP986" s="779"/>
      <c r="AQ986" s="779"/>
      <c r="AR986" s="782"/>
    </row>
    <row r="987" spans="1:44" s="52" customFormat="1" ht="45" hidden="1" customHeight="1" thickBot="1" x14ac:dyDescent="0.3">
      <c r="A987" s="170"/>
      <c r="B987" s="763"/>
      <c r="C987" s="764"/>
      <c r="D987" s="765"/>
      <c r="E987" s="766"/>
      <c r="F987" s="177" t="s">
        <v>425</v>
      </c>
      <c r="G987" s="178">
        <f>IF($B$983="Лікар загальної практики - сімейний лікар",AVERAGE(G983:G985),IF($B$983="Лікар-педіатр",AVERAGE(G983:G985),IF($B$983="Лікар-терапевт","х",0)))</f>
        <v>0</v>
      </c>
      <c r="H987" s="178">
        <f>IF($B$983="Лікар загальної практики - сімейний лікар",AVERAGE(H983:H985),IF($B$983="Лікар-педіатр",AVERAGE(H983:H985),IF($B$983="Лікар-терапевт","х",0)))</f>
        <v>0</v>
      </c>
      <c r="I987" s="178">
        <f>IF($B$983="Лікар загальної практики - сімейний лікар",AVERAGE(I983:I985),IF($B$983="Лікар-педіатр","x",IF($B$983="Лікар-терапевт",AVERAGE(I983:I985),0)))</f>
        <v>0</v>
      </c>
      <c r="J987" s="178">
        <f>IF($B$983="Лікар загальної практики - сімейний лікар",AVERAGE(J983:J985),IF($B$983="Лікар-педіатр","x",IF($B$983="Лікар-терапевт",AVERAGE(J983:J985),0)))</f>
        <v>0</v>
      </c>
      <c r="K987" s="178">
        <f>IF($B$983="Лікар загальної практики - сімейний лікар",AVERAGE(K983:K985),IF($B$983="Лікар-педіатр","x",IF($B$983="Лікар-терапевт",AVERAGE(K983:K985),0)))</f>
        <v>0</v>
      </c>
      <c r="L987" s="179">
        <f>SUM(G987:K987)</f>
        <v>0</v>
      </c>
      <c r="M987" s="768"/>
      <c r="N987" s="178">
        <f>IF($B$983="Лікар загальної практики - сімейний лікар",AVERAGE(N983:N985),IF($B$983="Лікар-педіатр",AVERAGE(N983:N985),IF($B$983="Лікар-терапевт","х",0)))</f>
        <v>0</v>
      </c>
      <c r="O987" s="178">
        <f>IF($B$983="Лікар загальної практики - сімейний лікар",AVERAGE(O983:O985),IF($B$983="Лікар-педіатр",AVERAGE(O983:O985),IF($B$983="Лікар-терапевт","х",0)))</f>
        <v>0</v>
      </c>
      <c r="P987" s="178">
        <f>IF($B$983="Лікар загальної практики - сімейний лікар",AVERAGE(P983:P985),IF($B$983="Лікар-педіатр","x",IF($B$983="Лікар-терапевт",AVERAGE(P983:P985),0)))</f>
        <v>0</v>
      </c>
      <c r="Q987" s="178">
        <f>IF($B$983="Лікар загальної практики - сімейний лікар",AVERAGE(Q983:Q985),IF($B$983="Лікар-педіатр","x",IF($B$983="Лікар-терапевт",AVERAGE(Q983:Q985),0)))</f>
        <v>0</v>
      </c>
      <c r="R987" s="178">
        <f>IF($B$983="Лікар загальної практики - сімейний лікар",AVERAGE(R983:R985),IF($B$983="Лікар-педіатр","x",IF($B$983="Лікар-терапевт",AVERAGE(R983:R985),0)))</f>
        <v>0</v>
      </c>
      <c r="S987" s="179">
        <f>SUM(N987:R987)</f>
        <v>0</v>
      </c>
      <c r="T987" s="768"/>
      <c r="U987" s="178">
        <f>IF($B$983="Лікар загальної практики - сімейний лікар",AVERAGE(U983:U985),IF($B$983="Лікар-педіатр",AVERAGE(U983:U985),IF($B$983="Лікар-терапевт","х",0)))</f>
        <v>0</v>
      </c>
      <c r="V987" s="178">
        <f>IF($B$983="Лікар загальної практики - сімейний лікар",AVERAGE(V983:V985),IF($B$983="Лікар-педіатр",AVERAGE(V983:V985),IF($B$983="Лікар-терапевт","х",0)))</f>
        <v>0</v>
      </c>
      <c r="W987" s="178">
        <f>IF($B$983="Лікар загальної практики - сімейний лікар",AVERAGE(W983:W985),IF($B$983="Лікар-педіатр","x",IF($B$983="Лікар-терапевт",AVERAGE(W983:W985),0)))</f>
        <v>0</v>
      </c>
      <c r="X987" s="178">
        <f>IF($B$983="Лікар загальної практики - сімейний лікар",AVERAGE(X983:X985),IF($B$983="Лікар-педіатр","x",IF($B$983="Лікар-терапевт",AVERAGE(X983:X985),0)))</f>
        <v>0</v>
      </c>
      <c r="Y987" s="178">
        <f>IF($B$983="Лікар загальної практики - сімейний лікар",AVERAGE(Y983:Y985),IF($B$983="Лікар-педіатр","x",IF($B$983="Лікар-терапевт",AVERAGE(Y983:Y985),0)))</f>
        <v>0</v>
      </c>
      <c r="Z987" s="179">
        <f>SUM(U987:Y987)</f>
        <v>0</v>
      </c>
      <c r="AA987" s="768"/>
      <c r="AB987" s="178">
        <f>IF($B$983="Лікар загальної практики - сімейний лікар",AVERAGE(AB983:AB985),IF($B$983="Лікар-педіатр",AVERAGE(AB983:AB985),IF($B$983="Лікар-терапевт","х",0)))</f>
        <v>0</v>
      </c>
      <c r="AC987" s="178">
        <f>IF($B$983="Лікар загальної практики - сімейний лікар",AVERAGE(AC983:AC985),IF($B$983="Лікар-педіатр",AVERAGE(AC983:AC985),IF($B$983="Лікар-терапевт","х",0)))</f>
        <v>0</v>
      </c>
      <c r="AD987" s="178">
        <f>IF($B$983="Лікар загальної практики - сімейний лікар",AVERAGE(AD983:AD985),IF($B$983="Лікар-педіатр","x",IF($B$983="Лікар-терапевт",AVERAGE(AD983:AD985),0)))</f>
        <v>0</v>
      </c>
      <c r="AE987" s="178">
        <f>IF($B$983="Лікар загальної практики - сімейний лікар",AVERAGE(AE983:AE985),IF($B$983="Лікар-педіатр","x",IF($B$983="Лікар-терапевт",AVERAGE(AE983:AE985),0)))</f>
        <v>0</v>
      </c>
      <c r="AF987" s="178">
        <f>IF($B$983="Лікар загальної практики - сімейний лікар",AVERAGE(AF983:AF985),IF($B$983="Лікар-педіатр","x",IF($B$983="Лікар-терапевт",AVERAGE(AF983:AF985),0)))</f>
        <v>0</v>
      </c>
      <c r="AG987" s="179">
        <f>SUM(AB987:AF987)</f>
        <v>0</v>
      </c>
      <c r="AH987" s="769"/>
      <c r="AI987" s="174"/>
      <c r="AJ987" s="771"/>
      <c r="AK987" s="774"/>
      <c r="AL987" s="774"/>
      <c r="AM987" s="762"/>
      <c r="AN987" s="780"/>
      <c r="AO987" s="780"/>
      <c r="AP987" s="780"/>
      <c r="AQ987" s="780"/>
      <c r="AR987" s="783"/>
    </row>
    <row r="988" spans="1:44" s="52" customFormat="1" ht="40.5" hidden="1" x14ac:dyDescent="0.25">
      <c r="A988" s="170"/>
      <c r="B988" s="763"/>
      <c r="C988" s="764"/>
      <c r="D988" s="765"/>
      <c r="E988" s="765"/>
      <c r="F988" s="210" t="str">
        <f>IF(B983="Лікар-педіатр",Законод!$C$17,IF(B983="Лікар загальної практики - сімейний лікар",Законод!$C$21,IF(B983="Лікар-терапевт",Законод!$C$25,"х")))</f>
        <v>х</v>
      </c>
      <c r="G988" s="181">
        <f>IF($B$983="Лікар загальної практики - сімейний лікар",IF(L987&lt;=Законод!$C$22,G987,Законод!$C$22*'01_Доходи'!G986),IF($B$983="Лікар-педіатр",IF(L987&lt;=Законод!$C$18,G987,Законод!$C$18*'01_Доходи'!G986),IF($B$983="Лікар-терапевт","x",0)))</f>
        <v>0</v>
      </c>
      <c r="H988" s="181">
        <f>IF($B$983="Лікар загальної практики - сімейний лікар",IF(L987&lt;=Законод!$C$22,H987,Законод!$C$22*'01_Доходи'!H986),IF($B$983="Лікар-педіатр",IF(L987&lt;=Законод!$C$18,H987,Законод!$C$18*'01_Доходи'!H986),IF($B$983="Лікар-терапевт","x",0)))</f>
        <v>0</v>
      </c>
      <c r="I988" s="181">
        <f>IF($B$983="Лікар загальної практики - сімейний лікар",IF(L987&lt;=Законод!$C$22,I987,Законод!$C$22*'01_Доходи'!I986),IF($B$983="Лікар-педіатр","x",IF($B$983="Лікар-терапевт",IF(L987&lt;=Законод!$C$26,I987,Законод!$C$26*'01_Доходи'!I986),0)))</f>
        <v>0</v>
      </c>
      <c r="J988" s="181">
        <f>IF($B$983="Лікар загальної практики - сімейний лікар",IF(L987&lt;=Законод!$C$22,J987,Законод!$C$22*'01_Доходи'!J986),IF($B$983="Лікар-педіатр","x",IF($B$983="Лікар-терапевт",IF(L987&lt;=Законод!$C$26,J987,Законод!$C$26*'01_Доходи'!J986),0)))</f>
        <v>0</v>
      </c>
      <c r="K988" s="181">
        <f>IF($B$983="Лікар загальної практики - сімейний лікар",IF(L987&lt;=Законод!$C$22,K987,Законод!$C$22*'01_Доходи'!K986),IF($B$983="Лікар-педіатр","x",IF($B$983="Лікар-терапевт",IF(L987&lt;=Законод!$C$26,K987,Законод!$C$26*'01_Доходи'!K986),0)))</f>
        <v>0</v>
      </c>
      <c r="L988" s="182">
        <f>SUM(G988:K988)</f>
        <v>0</v>
      </c>
      <c r="M988" s="767"/>
      <c r="N988" s="181">
        <f>IF($B$983="Лікар загальної практики - сімейний лікар",IF(S987&lt;=Законод!$C$22,N987,Законод!$C$22*'01_Доходи'!N986),IF($B$983="Лікар-педіатр",IF(S987&lt;=Законод!$C$18,N987,Законод!$C$18*'01_Доходи'!N986),IF($B$983="Лікар-терапевт","x",0)))</f>
        <v>0</v>
      </c>
      <c r="O988" s="181">
        <f>IF($B$983="Лікар загальної практики - сімейний лікар",IF(S987&lt;=Законод!$C$22,O987,Законод!$C$22*'01_Доходи'!O986),IF($B$983="Лікар-педіатр",IF(S987&lt;=Законод!$C$18,O987,Законод!$C$18*'01_Доходи'!O986),IF($B$983="Лікар-терапевт","x",0)))</f>
        <v>0</v>
      </c>
      <c r="P988" s="181">
        <f>IF($B$983="Лікар загальної практики - сімейний лікар",IF(S987&lt;=Законод!$C$22,P987,Законод!$C$22*'01_Доходи'!P986),IF($B$983="Лікар-педіатр","x",IF($B$983="Лікар-терапевт",IF(S987&lt;=Законод!$C$26,P987,Законод!$C$26*'01_Доходи'!P986),0)))</f>
        <v>0</v>
      </c>
      <c r="Q988" s="181">
        <f>IF($B$983="Лікар загальної практики - сімейний лікар",IF(S987&lt;=Законод!$C$22,Q987,Законод!$C$22*'01_Доходи'!Q986),IF($B$983="Лікар-педіатр","x",IF($B$983="Лікар-терапевт",IF(S987&lt;=Законод!$C$26,Q987,Законод!$C$26*'01_Доходи'!Q986),0)))</f>
        <v>0</v>
      </c>
      <c r="R988" s="181">
        <f>IF($B$983="Лікар загальної практики - сімейний лікар",IF(S987&lt;=Законод!$C$22,R987,Законод!$C$22*'01_Доходи'!R986),IF($B$983="Лікар-педіатр","x",IF($B$983="Лікар-терапевт",IF(S987&lt;=Законод!$C$26,R987,Законод!$C$26*'01_Доходи'!R986),0)))</f>
        <v>0</v>
      </c>
      <c r="S988" s="182">
        <f>SUM(N988:R988)</f>
        <v>0</v>
      </c>
      <c r="T988" s="767"/>
      <c r="U988" s="181">
        <f>IF($B$983="Лікар загальної практики - сімейний лікар",IF(Z987&lt;=Законод!$C$22,U987,Законод!$C$22*'01_Доходи'!U986),IF($B$983="Лікар-педіатр",IF(Z987&lt;=Законод!$C$18,U987,Законод!$C$18*'01_Доходи'!U986),IF($B$983="Лікар-терапевт","x",0)))</f>
        <v>0</v>
      </c>
      <c r="V988" s="181">
        <f>IF($B$983="Лікар загальної практики - сімейний лікар",IF(Z987&lt;=Законод!$C$22,V987,Законод!$C$22*'01_Доходи'!V986),IF($B$983="Лікар-педіатр",IF(Z987&lt;=Законод!$C$18,V987,Законод!$C$18*'01_Доходи'!V986),IF($B$983="Лікар-терапевт","x",0)))</f>
        <v>0</v>
      </c>
      <c r="W988" s="181">
        <f>IF($B$983="Лікар загальної практики - сімейний лікар",IF(Z987&lt;=Законод!$C$22,W987,Законод!$C$22*'01_Доходи'!W986),IF($B$983="Лікар-педіатр","x",IF($B$983="Лікар-терапевт",IF(Z987&lt;=Законод!$C$26,W987,Законод!$C$26*'01_Доходи'!W986),0)))</f>
        <v>0</v>
      </c>
      <c r="X988" s="181">
        <f>IF($B$983="Лікар загальної практики - сімейний лікар",IF(Z987&lt;=Законод!$C$22,X987,Законод!$C$22*'01_Доходи'!X986),IF($B$983="Лікар-педіатр","x",IF($B$983="Лікар-терапевт",IF(Z987&lt;=Законод!$C$26,X987,Законод!$C$26*'01_Доходи'!X986),0)))</f>
        <v>0</v>
      </c>
      <c r="Y988" s="181">
        <f>IF($B$983="Лікар загальної практики - сімейний лікар",IF(Z987&lt;=Законод!$C$22,Y987,Законод!$C$22*'01_Доходи'!Y986),IF($B$983="Лікар-педіатр","x",IF($B$983="Лікар-терапевт",IF(Z987&lt;=Законод!$C$26,Y987,Законод!$C$26*'01_Доходи'!Y986),0)))</f>
        <v>0</v>
      </c>
      <c r="Z988" s="182">
        <f>SUM(U988:Y988)</f>
        <v>0</v>
      </c>
      <c r="AA988" s="767"/>
      <c r="AB988" s="181">
        <f>IF($B$983="Лікар загальної практики - сімейний лікар",IF(AG987&lt;=Законод!$C$22,AB987,Законод!$C$22*'01_Доходи'!AB986),IF($B$983="Лікар-педіатр",IF(AG987&lt;=Законод!$C$18,AB987,Законод!$C$18*'01_Доходи'!AB986),IF($B$983="Лікар-терапевт","x",0)))</f>
        <v>0</v>
      </c>
      <c r="AC988" s="181">
        <f>IF($B$983="Лікар загальної практики - сімейний лікар",IF(AG987&lt;=Законод!$C$22,AC987,Законод!$C$22*'01_Доходи'!AC986),IF($B$983="Лікар-педіатр",IF(AG987&lt;=Законод!$C$18,AC987,Законод!$C$18*'01_Доходи'!AC986),IF($B$983="Лікар-терапевт","x",0)))</f>
        <v>0</v>
      </c>
      <c r="AD988" s="181">
        <f>IF($B$983="Лікар загальної практики - сімейний лікар",IF(AG987&lt;=Законод!$C$22,AD987,Законод!$C$22*'01_Доходи'!AD986),IF($B$983="Лікар-педіатр","x",IF($B$983="Лікар-терапевт",IF(AG987&lt;=Законод!$C$26,AD987,Законод!$C$26*'01_Доходи'!AD986),0)))</f>
        <v>0</v>
      </c>
      <c r="AE988" s="181">
        <f>IF($B$983="Лікар загальної практики - сімейний лікар",IF(AG987&lt;=Законод!$C$22,AE987,Законод!$C$22*'01_Доходи'!AE986),IF($B$983="Лікар-педіатр","x",IF($B$983="Лікар-терапевт",IF(AG987&lt;=Законод!$C$26,AE987,Законод!$C$26*'01_Доходи'!AE986),0)))</f>
        <v>0</v>
      </c>
      <c r="AF988" s="181">
        <f>IF($B$983="Лікар загальної практики - сімейний лікар",IF(AG987&lt;=Законод!$C$22,AF987,Законод!$C$22*'01_Доходи'!AF986),IF($B$983="Лікар-педіатр","x",IF($B$983="Лікар-терапевт",IF(AG987&lt;=Законод!$C$26,AF987,Законод!$C$26*'01_Доходи'!AF986),0)))</f>
        <v>0</v>
      </c>
      <c r="AG988" s="182">
        <f>SUM(AB988:AF988)</f>
        <v>0</v>
      </c>
      <c r="AH988" s="767"/>
      <c r="AI988" s="174"/>
      <c r="AJ988" s="771"/>
      <c r="AK988" s="774"/>
      <c r="AL988" s="774"/>
      <c r="AM988" s="318" t="s">
        <v>186</v>
      </c>
      <c r="AN988" s="183">
        <f>IF(B983="Лікар загальної практики - сімейний лікар",G988*Законод!$C$11+'01_Доходи'!H988*Законод!$D$11+'01_Доходи'!I988*Законод!$E$11+'01_Доходи'!J988*Законод!$F$11+'01_Доходи'!K988*Законод!$G$11,IF(B983="Лікар-педіатр",G988*Законод!$C$11+'01_Доходи'!H988*Законод!$D$11,IF(B983="Лікар-терапевт",'01_Доходи'!I988*Законод!$E$11+'01_Доходи'!J988*Законод!$F$11+'01_Доходи'!K988*Законод!$G$11,0)))</f>
        <v>0</v>
      </c>
      <c r="AO988" s="183">
        <f>IF(B983="Лікар загальної практики - сімейний лікар",N988*Законод!$C$11+'01_Доходи'!O988*Законод!$D$11+'01_Доходи'!P988*Законод!$E$11+'01_Доходи'!Q988*Законод!$F$11+'01_Доходи'!R988*Законод!$G$11,IF(B983="Лікар-педіатр",N988*Законод!$C$11+'01_Доходи'!O988*Законод!$D$11,IF(B983="Лікар-терапевт",'01_Доходи'!P988*Законод!$E$11+'01_Доходи'!Q988*Законод!$F$11+'01_Доходи'!R988*Законод!$G$11,0)))</f>
        <v>0</v>
      </c>
      <c r="AP988" s="183">
        <f>IF(B983="Лікар загальної практики - сімейний лікар",U988*Законод!$C$11+'01_Доходи'!V988*Законод!$D$11+'01_Доходи'!W988*Законод!$E$11+'01_Доходи'!X988*Законод!$F$11+'01_Доходи'!Y988*Законод!$G$11,IF(B983="Лікар-педіатр",U988*Законод!$C$11+'01_Доходи'!V988*Законод!$D$11,IF(B983="Лікар-терапевт",'01_Доходи'!W988*Законод!$E$11+'01_Доходи'!X988*Законод!$F$11+'01_Доходи'!Y988*Законод!$G$11,0)))</f>
        <v>0</v>
      </c>
      <c r="AQ988" s="183">
        <f>IF(B983="Лікар загальної практики - сімейний лікар",AB988*Законод!$C$11+'01_Доходи'!AC988*Законод!$D$11+'01_Доходи'!AD988*Законод!$E$11+'01_Доходи'!AE988*Законод!$F$11+'01_Доходи'!AF988*Законод!$G$11,IF(B983="Лікар-педіатр",AB988*Законод!$C$11+'01_Доходи'!AC988*Законод!$D$11,IF(B983="Лікар-терапевт",'01_Доходи'!AD988*Законод!$E$11+'01_Доходи'!AE988*Законод!$F$11+'01_Доходи'!AF988*Законод!$G$11,0)))</f>
        <v>0</v>
      </c>
      <c r="AR988" s="184">
        <f>SUM(AN988:AQ988)</f>
        <v>0</v>
      </c>
    </row>
    <row r="989" spans="1:44" s="52" customFormat="1" ht="31.9" hidden="1" customHeight="1" x14ac:dyDescent="0.25">
      <c r="A989" s="170"/>
      <c r="B989" s="763"/>
      <c r="C989" s="764"/>
      <c r="D989" s="765"/>
      <c r="E989" s="765"/>
      <c r="F989" s="211" t="str">
        <f>IF(B983="Лікар-педіатр",Законод!$E$17,IF(B983="Лікар загальної практики - сімейний лікар",Законод!$E$21,IF(B983="Лікар-терапевт",Законод!$E$25,"х")))</f>
        <v>х</v>
      </c>
      <c r="G989" s="776" t="s">
        <v>158</v>
      </c>
      <c r="H989" s="776"/>
      <c r="I989" s="776"/>
      <c r="J989" s="776"/>
      <c r="K989" s="776"/>
      <c r="L989" s="169">
        <f>IF($B$983="Лікар загальної практики - сімейний лікар",IF(L987&lt;Законод!$C$22,0,(IF(AND(L987&gt;=Законод!$E$22,L987&lt;=Законод!$E$23),L987-Законод!$C$22,IF('01_Доходи'!L987&gt;=Законод!$F$22,Законод!$E$24,0)))),IF($B$983="Лікар-педіатр",IF(L987&lt;Законод!$C$18,0,(IF(AND(L987&gt;=Законод!$E$18,L987&lt;=Законод!$E$19),L987-Законод!$C$18,IF('01_Доходи'!L987&gt;=Законод!$F$18,Законод!$E$20,0)))),IF($B$983="Лікар-терапевт",IF(L987&lt;Законод!$C$26,0,(IF(AND(L987&gt;=Законод!$E$26,L987&lt;=Законод!$E$27),L987-Законод!$C$26,IF('01_Доходи'!L987&gt;=Законод!$F$26,Законод!$E$28,0)))),0)))</f>
        <v>0</v>
      </c>
      <c r="M989" s="767"/>
      <c r="N989" s="776" t="s">
        <v>158</v>
      </c>
      <c r="O989" s="776"/>
      <c r="P989" s="776"/>
      <c r="Q989" s="776"/>
      <c r="R989" s="776"/>
      <c r="S989" s="169">
        <f>IF($B$983="Лікар загальної практики - сімейний лікар",IF(S987&lt;Законод!$C$22,0,(IF(AND(S987&gt;=Законод!$E$22,S987&lt;=Законод!$E$23),S987-Законод!$C$22,IF('01_Доходи'!S987&gt;=Законод!$F$22,Законод!$E$24,0)))),IF($B$983="Лікар-педіатр",IF(S987&lt;Законод!$C$18,0,(IF(AND(S987&gt;=Законод!$E$18,S987&lt;=Законод!$E$19),S987-Законод!$C$18,IF('01_Доходи'!S987&gt;=Законод!$F$18,Законод!$E$20,0)))),IF($B$983="Лікар-терапевт",IF(S987&lt;Законод!$C$26,0,(IF(AND(S987&gt;=Законод!$E$26,S987&lt;=Законод!$E$27),S987-Законод!$C$26,IF('01_Доходи'!S987&gt;=Законод!$F$26,Законод!$E$28,0)))),0)))</f>
        <v>0</v>
      </c>
      <c r="T989" s="767"/>
      <c r="U989" s="776" t="s">
        <v>158</v>
      </c>
      <c r="V989" s="776"/>
      <c r="W989" s="776"/>
      <c r="X989" s="776"/>
      <c r="Y989" s="776"/>
      <c r="Z989" s="169">
        <f>IF($B$983="Лікар загальної практики - сімейний лікар",IF(Z987&lt;Законод!$C$22,0,(IF(AND(Z987&gt;=Законод!$E$22,Z987&lt;=Законод!$E$23),Z987-Законод!$C$22,IF('01_Доходи'!Z987&gt;=Законод!$F$22,Законод!$E$24,0)))),IF($B$983="Лікар-педіатр",IF(Z987&lt;Законод!$C$18,0,(IF(AND(Z987&gt;=Законод!$E$18,Z987&lt;=Законод!$E$19),Z987-Законод!$C$18,IF('01_Доходи'!Z987&gt;=Законод!$F$18,Законод!$E$20,0)))),IF($B$983="Лікар-терапевт",IF(Z987&lt;Законод!$C$26,0,(IF(AND(Z987&gt;=Законод!$E$26,Z987&lt;=Законод!$E$27),Z987-Законод!$C$26,IF('01_Доходи'!Z987&gt;=Законод!$F$26,Законод!$E$28,0)))),0)))</f>
        <v>0</v>
      </c>
      <c r="AA989" s="767"/>
      <c r="AB989" s="776" t="s">
        <v>158</v>
      </c>
      <c r="AC989" s="776"/>
      <c r="AD989" s="776"/>
      <c r="AE989" s="776"/>
      <c r="AF989" s="776"/>
      <c r="AG989" s="169">
        <f>IF($B$983="Лікар загальної практики - сімейний лікар",IF(AG987&lt;Законод!$C$22,0,(IF(AND(AG987&gt;=Законод!$E$22,AG987&lt;=Законод!$E$23),AG987-Законод!$C$22,IF('01_Доходи'!AG987&gt;=Законод!$F$22,Законод!$E$24,0)))),IF($B$983="Лікар-педіатр",IF(AG987&lt;Законод!$C$18,0,(IF(AND(AG987&gt;=Законод!$E$18,AG987&lt;=Законод!$E$19),AG987-Законод!$C$18,IF('01_Доходи'!AG987&gt;=Законод!$F$18,Законод!$E$20,0)))),IF($B$983="Лікар-терапевт",IF(AG987&lt;Законод!$C$26,0,(IF(AND(AG987&gt;=Законод!$E$26,AG987&lt;=Законод!$E$27),AG987-Законод!$C$26,IF('01_Доходи'!AG987&gt;=Законод!$F$26,Законод!$E$28,0)))),0)))</f>
        <v>0</v>
      </c>
      <c r="AH989" s="767"/>
      <c r="AI989" s="174"/>
      <c r="AJ989" s="771"/>
      <c r="AK989" s="774"/>
      <c r="AL989" s="774"/>
      <c r="AM989" s="757" t="s">
        <v>187</v>
      </c>
      <c r="AN989" s="183">
        <f>IF(B983="Лікар загальної практики - сімейний лікар",L989*Законод!$C$9/4*Законод!$E$16,IF(B983="Лікар-педіатр",L989*Законод!$C$9/4*Законод!$E$16,IF(B983="Лікар-терапевт",L989*Законод!$C$9/4*Законод!$E$16,0)))</f>
        <v>0</v>
      </c>
      <c r="AO989" s="183">
        <f>IF(B983="Лікар загальної практики - сімейний лікар",S989*Законод!$C$9/4*Законод!$E$16,IF(B983="Лікар-педіатр",S989*Законод!$C$9/4*Законод!$E$16,IF(B983="Лікар-терапевт",S989*Законод!$C$9/4*Законод!$E$16,0)))</f>
        <v>0</v>
      </c>
      <c r="AP989" s="183">
        <f>IF(B983="Лікар загальної практики - сімейний лікар",Z989*Законод!$C$9/4*Законод!$E$16,IF(B983="Лікар-педіатр",Z989*Законод!$C$9/4*Законод!$E$16,IF(B983="Лікар-терапевт",Z989*Законод!$C$9/4*Законод!$E$16,0)))</f>
        <v>0</v>
      </c>
      <c r="AQ989" s="183">
        <f>IF(B983="Лікар загальної практики - сімейний лікар",AG989*Законод!$C$9/4*Законод!$E$16,IF(B983="Лікар-педіатр",AG989*Законод!$C$9/4*Законод!$E$16,IF(B983="Лікар-терапевт",AG989*Законод!$C$9/4*Законод!$E$16,0)))</f>
        <v>0</v>
      </c>
      <c r="AR989" s="184">
        <f>SUM(AN989:AQ989)</f>
        <v>0</v>
      </c>
    </row>
    <row r="990" spans="1:44" s="52" customFormat="1" ht="31.9" hidden="1" customHeight="1" x14ac:dyDescent="0.25">
      <c r="A990" s="170"/>
      <c r="B990" s="763"/>
      <c r="C990" s="764"/>
      <c r="D990" s="765"/>
      <c r="E990" s="765"/>
      <c r="F990" s="211" t="str">
        <f>IF(B983="Лікар-педіатр",Законод!$F$17,IF(B983="Лікар загальної практики - сімейний лікар",Законод!$F$21,IF(B983="Лікар-терапевт",Законод!$F$25,"х")))</f>
        <v>х</v>
      </c>
      <c r="G990" s="776" t="s">
        <v>158</v>
      </c>
      <c r="H990" s="776"/>
      <c r="I990" s="776"/>
      <c r="J990" s="776"/>
      <c r="K990" s="776"/>
      <c r="L990" s="169">
        <f>IF($B$983="Лікар загальної практики - сімейний лікар",IF(L987&lt;Законод!$C$22,0,(IF(AND(L987&gt;=Законод!$F$22,L987&lt;=Законод!$F$23),L987-Законод!$E$23,IF('01_Доходи'!L987&gt;=Законод!$G$22,Законод!$F$24,0)))),IF($B$983="Лікар-педіатр",IF(L987&lt;Законод!$C$18,0,(IF(AND(L987&gt;=Законод!$F$18,L987&lt;=Законод!$F$19),L987-Законод!$E$19,IF('01_Доходи'!L987&gt;=Законод!$G$18,Законод!$F$20,0)))),IF($B$983="Лікар-терапевт",IF(L987&lt;Законод!$C$26,0,(IF(AND(L987&gt;=Законод!$F$26,L987&lt;=Законод!$F$27),L987-Законод!$E$27,IF('01_Доходи'!L987&gt;=Законод!$G$26,Законод!$F$28,0)))),0)))</f>
        <v>0</v>
      </c>
      <c r="M990" s="767"/>
      <c r="N990" s="776" t="s">
        <v>158</v>
      </c>
      <c r="O990" s="776"/>
      <c r="P990" s="776"/>
      <c r="Q990" s="776"/>
      <c r="R990" s="776"/>
      <c r="S990" s="169">
        <f>IF($B$983="Лікар загальної практики - сімейний лікар",IF(S987&lt;Законод!$C$22,0,(IF(AND(S987&gt;=Законод!$F$22,S987&lt;=Законод!$F$23),S987-Законод!$E$23,IF('01_Доходи'!S987&gt;=Законод!$G$22,Законод!$F$24,0)))),IF($B$983="Лікар-педіатр",IF(S987&lt;Законод!$C$18,0,(IF(AND(S987&gt;=Законод!$F$18,S987&lt;=Законод!$F$19),S987-Законод!$E$19,IF('01_Доходи'!S987&gt;=Законод!$G$18,Законод!$F$20,0)))),IF($B$983="Лікар-терапевт",IF(S987&lt;Законод!$C$26,0,(IF(AND(S987&gt;=Законод!$F$26,S987&lt;=Законод!$F$27),S987-Законод!$E$27,IF('01_Доходи'!S987&gt;=Законод!$G$26,Законод!$F$28,0)))),0)))</f>
        <v>0</v>
      </c>
      <c r="T990" s="767"/>
      <c r="U990" s="776" t="s">
        <v>158</v>
      </c>
      <c r="V990" s="776"/>
      <c r="W990" s="776"/>
      <c r="X990" s="776"/>
      <c r="Y990" s="776"/>
      <c r="Z990" s="169">
        <f>IF($B$983="Лікар загальної практики - сімейний лікар",IF(Z987&lt;Законод!$C$22,0,(IF(AND(Z987&gt;=Законод!$F$22,Z987&lt;=Законод!$F$23),Z987-Законод!$E$23,IF('01_Доходи'!Z987&gt;=Законод!$G$22,Законод!$F$24,0)))),IF($B$983="Лікар-педіатр",IF(Z987&lt;Законод!$C$18,0,(IF(AND(Z987&gt;=Законод!$F$18,Z987&lt;=Законод!$F$19),Z987-Законод!$E$19,IF('01_Доходи'!Z987&gt;=Законод!$G$18,Законод!$F$20,0)))),IF($B$983="Лікар-терапевт",IF(Z987&lt;Законод!$C$26,0,(IF(AND(Z987&gt;=Законод!$F$26,Z987&lt;=Законод!$F$27),Z987-Законод!$E$27,IF('01_Доходи'!Z987&gt;=Законод!$G$26,Законод!$F$28,0)))),0)))</f>
        <v>0</v>
      </c>
      <c r="AA990" s="767"/>
      <c r="AB990" s="776" t="s">
        <v>158</v>
      </c>
      <c r="AC990" s="776"/>
      <c r="AD990" s="776"/>
      <c r="AE990" s="776"/>
      <c r="AF990" s="776"/>
      <c r="AG990" s="169">
        <f>IF($B$983="Лікар загальної практики - сімейний лікар",IF(AG987&lt;Законод!$C$22,0,(IF(AND(AG987&gt;=Законод!$F$22,AG987&lt;=Законод!$F$23),AG987-Законод!$E$23,IF('01_Доходи'!AG987&gt;=Законод!$G$22,Законод!$F$24,0)))),IF($B$983="Лікар-педіатр",IF(AG987&lt;Законод!$C$18,0,(IF(AND(AG987&gt;=Законод!$F$18,AG987&lt;=Законод!$F$19),AG987-Законод!$E$19,IF('01_Доходи'!AG987&gt;=Законод!$G$18,Законод!$F$20,0)))),IF($B$983="Лікар-терапевт",IF(AG987&lt;Законод!$C$26,0,(IF(AND(AG987&gt;=Законод!$F$26,AG987&lt;=Законод!$F$27),AG987-Законод!$E$27,IF('01_Доходи'!AG987&gt;=Законод!$G$26,Законод!$F$28,0)))),0)))</f>
        <v>0</v>
      </c>
      <c r="AH990" s="767"/>
      <c r="AI990" s="174"/>
      <c r="AJ990" s="771"/>
      <c r="AK990" s="774"/>
      <c r="AL990" s="774"/>
      <c r="AM990" s="758"/>
      <c r="AN990" s="183">
        <f>IF(B983="Лікар загальної практики - сімейний лікар",L990*Законод!$C$9/4*Законод!$F$16,IF(B983="Лікар-педіатр",L990*Законод!$C$9/4*Законод!$F$16,IF(B983="Лікар-терапевт",L990*Законод!$C$9/4*Законод!$F$16,0)))</f>
        <v>0</v>
      </c>
      <c r="AO990" s="183">
        <f>IF(B983="Лікар загальної практики - сімейний лікар",S990*Законод!$C$9/4*Законод!$F$16,IF(B983="Лікар-педіатр",S990*Законод!$C$9/4*Законод!$F$16,IF(B983="Лікар-терапевт",S990*Законод!$C$9/4*Законод!$F$16,0)))</f>
        <v>0</v>
      </c>
      <c r="AP990" s="183">
        <f>IF(B983="Лікар загальної практики - сімейний лікар",Z990*Законод!$C$9/4*Законод!$F$16,IF(B983="Лікар-педіатр",Z990*Законод!$C$9/4*Законод!$F$16,IF(B983="Лікар-терапевт",Z990*Законод!$C$9/4*Законод!$F$16,0)))</f>
        <v>0</v>
      </c>
      <c r="AQ990" s="183">
        <f>IF(B983="Лікар загальної практики - сімейний лікар",AG990*Законод!$C$9/4*Законод!$F$16,IF(B983="Лікар-педіатр",AG990*Законод!$C$9/4*Законод!$F$16,IF(B983="Лікар-терапевт",AG990*Законод!$C$9/4*Законод!$F$16,0)))</f>
        <v>0</v>
      </c>
      <c r="AR990" s="184">
        <f>SUM(AN990:AQ990)</f>
        <v>0</v>
      </c>
    </row>
    <row r="991" spans="1:44" s="52" customFormat="1" ht="31.9" hidden="1" customHeight="1" x14ac:dyDescent="0.25">
      <c r="A991" s="170"/>
      <c r="B991" s="763"/>
      <c r="C991" s="764"/>
      <c r="D991" s="765"/>
      <c r="E991" s="765"/>
      <c r="F991" s="211" t="str">
        <f>IF(B983="Лікар-педіатр",Законод!$G$17,IF(B983="Лікар загальної практики - сімейний лікар",Законод!$G$21,IF(B983="Лікар-терапевт",Законод!$G$25,"х")))</f>
        <v>х</v>
      </c>
      <c r="G991" s="776" t="s">
        <v>158</v>
      </c>
      <c r="H991" s="776"/>
      <c r="I991" s="776"/>
      <c r="J991" s="776"/>
      <c r="K991" s="776"/>
      <c r="L991" s="169">
        <f>IF($B$983="Лікар загальної практики - сімейний лікар",IF(L987&lt;Законод!$C$22,0,(IF(AND(L987&gt;=Законод!$G$22,L987&lt;=Законод!$G$23),L987-Законод!$F$23,IF('01_Доходи'!L987&gt;=Законод!$H$22,Законод!$G$24,0)))),IF($B$983="Лікар-педіатр",IF(L987&lt;Законод!$C$18,0,(IF(AND(L987&gt;=Законод!$G$18,L987&lt;=Законод!$G$19),L987-Законод!$F$19,IF('01_Доходи'!L987&gt;=Законод!$H$18,Законод!$G$20,0)))),IF($B$983="Лікар-терапевт",IF(L987&lt;Законод!$C$26,0,(IF(AND(L987&gt;=Законод!$G$26,L987&lt;=Законод!$G$27),L987-Законод!$F$27,IF('01_Доходи'!L987&gt;=Законод!$H$26,Законод!$G$28,0)))),0)))</f>
        <v>0</v>
      </c>
      <c r="M991" s="767"/>
      <c r="N991" s="776" t="s">
        <v>158</v>
      </c>
      <c r="O991" s="776"/>
      <c r="P991" s="776"/>
      <c r="Q991" s="776"/>
      <c r="R991" s="776"/>
      <c r="S991" s="169">
        <f>IF($B$983="Лікар загальної практики - сімейний лікар",IF(S987&lt;Законод!$C$22,0,(IF(AND(S987&gt;=Законод!$G$22,S987&lt;=Законод!$G$23),S987-Законод!$F$23,IF('01_Доходи'!S987&gt;=Законод!$H$22,Законод!$G$24,0)))),IF($B$983="Лікар-педіатр",IF(S987&lt;Законод!$C$18,0,(IF(AND(S987&gt;=Законод!$G$18,S987&lt;=Законод!$G$19),S987-Законод!$F$19,IF('01_Доходи'!S987&gt;=Законод!$H$18,Законод!$G$20,0)))),IF($B$983="Лікар-терапевт",IF(S987&lt;Законод!$C$26,0,(IF(AND(S987&gt;=Законод!$G$26,S987&lt;=Законод!$G$27),S987-Законод!$F$27,IF('01_Доходи'!S987&gt;=Законод!$H$26,Законод!$G$28,0)))),0)))</f>
        <v>0</v>
      </c>
      <c r="T991" s="767"/>
      <c r="U991" s="776" t="s">
        <v>158</v>
      </c>
      <c r="V991" s="776"/>
      <c r="W991" s="776"/>
      <c r="X991" s="776"/>
      <c r="Y991" s="776"/>
      <c r="Z991" s="169">
        <f>IF($B$983="Лікар загальної практики - сімейний лікар",IF(Z987&lt;Законод!$C$22,0,(IF(AND(Z987&gt;=Законод!$G$22,Z987&lt;=Законод!$G$23),Z987-Законод!$F$23,IF('01_Доходи'!Z987&gt;=Законод!$H$22,Законод!$G$24,0)))),IF($B$983="Лікар-педіатр",IF(Z987&lt;Законод!$C$18,0,(IF(AND(Z987&gt;=Законод!$G$18,Z987&lt;=Законод!$G$19),Z987-Законод!$F$19,IF('01_Доходи'!Z987&gt;=Законод!$H$18,Законод!$G$20,0)))),IF($B$983="Лікар-терапевт",IF(Z987&lt;Законод!$C$26,0,(IF(AND(Z987&gt;=Законод!$G$26,Z987&lt;=Законод!$G$27),Z987-Законод!$F$27,IF('01_Доходи'!Z987&gt;=Законод!$H$26,Законод!$G$28,0)))),0)))</f>
        <v>0</v>
      </c>
      <c r="AA991" s="767"/>
      <c r="AB991" s="776" t="s">
        <v>158</v>
      </c>
      <c r="AC991" s="776"/>
      <c r="AD991" s="776"/>
      <c r="AE991" s="776"/>
      <c r="AF991" s="776"/>
      <c r="AG991" s="169">
        <f>IF($B$983="Лікар загальної практики - сімейний лікар",IF(AG987&lt;Законод!$C$22,0,(IF(AND(AG987&gt;=Законод!$G$22,AG987&lt;=Законод!$G$23),AG987-Законод!$F$23,IF('01_Доходи'!AG987&gt;=Законод!$H$22,Законод!$G$24,0)))),IF($B$983="Лікар-педіатр",IF(AG987&lt;Законод!$C$18,0,(IF(AND(AG987&gt;=Законод!$G$18,AG987&lt;=Законод!$G$19),AG987-Законод!$F$19,IF('01_Доходи'!AG987&gt;=Законод!$H$18,Законод!$G$20,0)))),IF($B$983="Лікар-терапевт",IF(AG987&lt;Законод!$C$26,0,(IF(AND(AG987&gt;=Законод!$G$26,AG987&lt;=Законод!$G$27),AG987-Законод!$F$27,IF('01_Доходи'!AG987&gt;=Законод!$H$26,Законод!$G$28,0)))),0)))</f>
        <v>0</v>
      </c>
      <c r="AH991" s="767"/>
      <c r="AI991" s="174"/>
      <c r="AJ991" s="771"/>
      <c r="AK991" s="774"/>
      <c r="AL991" s="774"/>
      <c r="AM991" s="758"/>
      <c r="AN991" s="183">
        <f>IF(B983="Лікар загальної практики - сімейний лікар",L991*Законод!$C$9/4*Законод!$G$16,IF(B983="Лікар-педіатр",L991*Законод!$C$9/4*Законод!$G$16,IF(B983="Лікар-терапевт",L991*Законод!$C$9/4*Законод!$G$16,0)))</f>
        <v>0</v>
      </c>
      <c r="AO991" s="183">
        <f>IF(B983="Лікар загальної практики - сімейний лікар",S991*Законод!$C$9/4*Законод!$G$16,IF(B983="Лікар-педіатр",S991*Законод!$C$9/4*Законод!$G$16,IF(B983="Лікар-терапевт",S991*Законод!$C$9/4*Законод!$G$16,0)))</f>
        <v>0</v>
      </c>
      <c r="AP991" s="183">
        <f>IF(B983="Лікар загальної практики - сімейний лікар",Z991*Законод!$C$9/4*Законод!$G$16,IF(B983="Лікар-педіатр",Z991*Законод!$C$9/4*Законод!$G$16,IF(B983="Лікар-терапевт",Z991*Законод!$C$9/4*Законод!$G$16,0)))</f>
        <v>0</v>
      </c>
      <c r="AQ991" s="183">
        <f>IF(B983="Лікар загальної практики - сімейний лікар",AG991*Законод!$C$9/4*Законод!$G$16,IF(B983="Лікар-педіатр",AG991*Законод!$C$9/4*Законод!$G$16,IF(B983="Лікар-терапевт",AG991*Законод!$C$9/4*Законод!$G$16,0)))</f>
        <v>0</v>
      </c>
      <c r="AR991" s="184">
        <f t="shared" ref="AR991" si="174">SUM(AN991:AQ991)</f>
        <v>0</v>
      </c>
    </row>
    <row r="992" spans="1:44" s="52" customFormat="1" ht="31.9" hidden="1" customHeight="1" x14ac:dyDescent="0.25">
      <c r="A992" s="170"/>
      <c r="B992" s="763"/>
      <c r="C992" s="764"/>
      <c r="D992" s="765"/>
      <c r="E992" s="765"/>
      <c r="F992" s="211" t="str">
        <f>IF(B983="Лікар-педіатр",Законод!$H$17,IF(B983="Лікар загальної практики - сімейний лікар",Законод!$H$21,IF(B983="Лікар-терапевт",Законод!$H$25,"х")))</f>
        <v>х</v>
      </c>
      <c r="G992" s="776" t="s">
        <v>158</v>
      </c>
      <c r="H992" s="776"/>
      <c r="I992" s="776"/>
      <c r="J992" s="776"/>
      <c r="K992" s="776"/>
      <c r="L992" s="169">
        <f>IF($B$983="Лікар загальної практики - сімейний лікар",IF(L987&lt;Законод!$C$22,0,(IF(AND(L987&gt;=Законод!$H$22,L987&lt;=Законод!$H$23),L987-Законод!$G$23,IF('01_Доходи'!L987&gt;=Законод!$I$22,Законод!$H$24,0)))),IF($B$983="Лікар-педіатр",IF(L987&lt;Законод!$C$18,0,(IF(AND(L987&gt;=Законод!$H$18,L987&lt;=Законод!$H$19),L987-Законод!$G$19,IF('01_Доходи'!L987&gt;=Законод!$I$18,Законод!$H$20,0)))),IF($B$983="Лікар-терапевт",IF(L987&lt;Законод!$C$26,0,(IF(AND(L987&gt;=Законод!$H$26,L987&lt;=Законод!$H$27),L987-Законод!$G$27,IF(L987&gt;=Законод!$I$26,Законод!$H$28,0)))),0)))</f>
        <v>0</v>
      </c>
      <c r="M992" s="767"/>
      <c r="N992" s="776" t="s">
        <v>158</v>
      </c>
      <c r="O992" s="776"/>
      <c r="P992" s="776"/>
      <c r="Q992" s="776"/>
      <c r="R992" s="776"/>
      <c r="S992" s="169">
        <f>IF($B$983="Лікар загальної практики - сімейний лікар",IF(S987&lt;Законод!$C$22,0,(IF(AND(S987&gt;=Законод!$H$22,S987&lt;=Законод!$H$23),S987-Законод!$G$23,IF('01_Доходи'!S987&gt;=Законод!$I$22,Законод!$H$24,0)))),IF($B$983="Лікар-педіатр",IF(S987&lt;Законод!$C$18,0,(IF(AND(S987&gt;=Законод!$H$18,S987&lt;=Законод!$H$19),S987-Законод!$G$19,IF('01_Доходи'!S987&gt;=Законод!$I$18,Законод!$H$20,0)))),IF($B$983="Лікар-терапевт",IF(S987&lt;Законод!$C$26,0,(IF(AND(S987&gt;=Законод!$H$26,S987&lt;=Законод!$H$27),S987-Законод!$G$27,IF(S987&gt;=Законод!$I$26,Законод!$H$28,0)))),0)))</f>
        <v>0</v>
      </c>
      <c r="T992" s="767"/>
      <c r="U992" s="776" t="s">
        <v>158</v>
      </c>
      <c r="V992" s="776"/>
      <c r="W992" s="776"/>
      <c r="X992" s="776"/>
      <c r="Y992" s="776"/>
      <c r="Z992" s="169">
        <f>IF($B$983="Лікар загальної практики - сімейний лікар",IF(Z987&lt;Законод!$C$22,0,(IF(AND(Z987&gt;=Законод!$H$22,Z987&lt;=Законод!$H$23),Z987-Законод!$G$23,IF('01_Доходи'!Z987&gt;=Законод!$I$22,Законод!$H$24,0)))),IF($B$983="Лікар-педіатр",IF(Z987&lt;Законод!$C$18,0,(IF(AND(Z987&gt;=Законод!$H$18,Z987&lt;=Законод!$H$19),Z987-Законод!$G$19,IF('01_Доходи'!Z987&gt;=Законод!$I$18,Законод!$H$20,0)))),IF($B$983="Лікар-терапевт",IF(Z987&lt;Законод!$C$26,0,(IF(AND(Z987&gt;=Законод!$H$26,Z987&lt;=Законод!$H$27),Z987-Законод!$G$27,IF(Z987&gt;=Законод!$I$26,Законод!$H$28,0)))),0)))</f>
        <v>0</v>
      </c>
      <c r="AA992" s="767"/>
      <c r="AB992" s="776" t="s">
        <v>158</v>
      </c>
      <c r="AC992" s="776"/>
      <c r="AD992" s="776"/>
      <c r="AE992" s="776"/>
      <c r="AF992" s="776"/>
      <c r="AG992" s="169">
        <f>IF($B$983="Лікар загальної практики - сімейний лікар",IF(AG987&lt;Законод!$C$22,0,(IF(AND(AG987&gt;=Законод!$H$22,AG987&lt;=Законод!$H$23),AG987-Законод!$G$23,IF('01_Доходи'!AG987&gt;=Законод!$I$22,Законод!$H$24,0)))),IF($B$983="Лікар-педіатр",IF(AG987&lt;Законод!$C$18,0,(IF(AND(AG987&gt;=Законод!$H$18,AG987&lt;=Законод!$H$19),AG987-Законод!$G$19,IF('01_Доходи'!AG987&gt;=Законод!$I$18,Законод!$H$20,0)))),IF($B$983="Лікар-терапевт",IF(AG987&lt;Законод!$C$26,0,(IF(AND(AG987&gt;=Законод!$H$26,AG987&lt;=Законод!$H$27),AG987-Законод!$G$27,IF(AG987&gt;=Законод!$I$26,Законод!$H$28,0)))),0)))</f>
        <v>0</v>
      </c>
      <c r="AH992" s="767"/>
      <c r="AI992" s="174"/>
      <c r="AJ992" s="771"/>
      <c r="AK992" s="774"/>
      <c r="AL992" s="774"/>
      <c r="AM992" s="758"/>
      <c r="AN992" s="183">
        <f>IF(B983="Лікар загальної практики - сімейний лікар",L992*Законод!$C$9/4*Законод!$H$16,IF(B983="Лікар-педіатр",L992*Законод!$C$9/4*Законод!$H$16,IF(B983="Лікар-терапевт",L992*Законод!$C$9/4*Законод!$H$16,0)))</f>
        <v>0</v>
      </c>
      <c r="AO992" s="183">
        <f>IF(B983="Лікар загальної практики - сімейний лікар",S992*Законод!$C$9/4*Законод!$H$16,IF(B983="Лікар-педіатр",S992*Законод!$C$9/4*Законод!$H$16,IF(B983="Лікар-терапевт",S992*Законод!$C$9/4*Законод!$H$16,0)))</f>
        <v>0</v>
      </c>
      <c r="AP992" s="183">
        <f>IF(B983="Лікар загальної практики - сімейний лікар",Z992*Законод!$C$9/4*Законод!$H$16,IF(B983="Лікар-педіатр",Z992*Законод!$C$9/4*Законод!$H$16,IF(B983="Лікар-терапевт",Z992*Законод!$C$9/4*Законод!$H$16,0)))</f>
        <v>0</v>
      </c>
      <c r="AQ992" s="183">
        <f>IF(B983="Лікар загальної практики - сімейний лікар",AG992*Законод!$C$9/4*Законод!$H$16,IF(B983="Лікар-педіатр",AG992*Законод!$C$9/4*Законод!$H$16,IF(B983="Лікар-терапевт",AG992*Законод!$C$9/4*Законод!$H$16,0)))</f>
        <v>0</v>
      </c>
      <c r="AR992" s="184">
        <f>SUM(AN992:AQ992)</f>
        <v>0</v>
      </c>
    </row>
    <row r="993" spans="1:44" s="52" customFormat="1" ht="31.9" hidden="1" customHeight="1" x14ac:dyDescent="0.25">
      <c r="A993" s="170"/>
      <c r="B993" s="763"/>
      <c r="C993" s="764"/>
      <c r="D993" s="765"/>
      <c r="E993" s="765"/>
      <c r="F993" s="211" t="str">
        <f>IF(B983="Лікар-педіатр",Законод!$I$17,IF(B983="Лікар загальної практики - сімейний лікар",Законод!$I$21,IF(B983="Лікар-терапевт",Законод!$I$25,"х")))</f>
        <v>х</v>
      </c>
      <c r="G993" s="776" t="s">
        <v>158</v>
      </c>
      <c r="H993" s="776"/>
      <c r="I993" s="776"/>
      <c r="J993" s="776"/>
      <c r="K993" s="776"/>
      <c r="L993" s="169">
        <f>IF($B$983="Лікар загальної практики - сімейний лікар",IF(L987&lt;Законод!$C$22,0,(IF(AND(L987&gt;=Законод!$I$22,L987&lt;=Законод!$I$23),L987-Законод!$H$23,IF('01_Доходи'!L987&gt;=Законод!$I$22,Законод!$I$24,0)))),IF($B$983="Лікар-педіатр",IF(L987&lt;Законод!$C$18,0,(IF(AND(L987&gt;=Законод!$I$18,L987&lt;=Законод!$I$19),L987-Законод!$H$19,IF('01_Доходи'!L987&gt;=Законод!$I$18,Законод!$H$20,0)))),IF($B$983="Лікар-терапевт",IF(L987&lt;Законод!$C$26,0,(IF(AND(L987&gt;=Законод!$I$26,L987&lt;=Законод!$I$27),L987-Законод!$H$27,IF('01_Доходи'!L987&gt;=Законод!$I$26,Законод!$H$28,0)))),0)))</f>
        <v>0</v>
      </c>
      <c r="M993" s="767"/>
      <c r="N993" s="776" t="s">
        <v>158</v>
      </c>
      <c r="O993" s="776"/>
      <c r="P993" s="776"/>
      <c r="Q993" s="776"/>
      <c r="R993" s="776"/>
      <c r="S993" s="169">
        <f>IF($B$983="Лікар загальної практики - сімейний лікар",IF(S987&lt;Законод!$C$22,0,(IF(AND(S987&gt;=Законод!$I$22,S987&lt;=Законод!$I$23),S987-Законод!$H$23,IF('01_Доходи'!S987&gt;=Законод!$I$22,Законод!$I$24,0)))),IF($B$983="Лікар-педіатр",IF(S987&lt;Законод!$C$18,0,(IF(AND(S987&gt;=Законод!$I$18,S987&lt;=Законод!$I$19),S987-Законод!$H$19,IF('01_Доходи'!S987&gt;=Законод!$I$18,Законод!$H$20,0)))),IF($B$983="Лікар-терапевт",IF(S987&lt;Законод!$C$26,0,(IF(AND(S987&gt;=Законод!$I$26,S987&lt;=Законод!$I$27),S987-Законод!$H$27,IF('01_Доходи'!S987&gt;=Законод!$I$26,Законод!$H$28,0)))),0)))</f>
        <v>0</v>
      </c>
      <c r="T993" s="767"/>
      <c r="U993" s="776" t="s">
        <v>158</v>
      </c>
      <c r="V993" s="776"/>
      <c r="W993" s="776"/>
      <c r="X993" s="776"/>
      <c r="Y993" s="776"/>
      <c r="Z993" s="169">
        <f>IF($B$983="Лікар загальної практики - сімейний лікар",IF(Z987&lt;Законод!$C$22,0,(IF(AND(Z987&gt;=Законод!$I$22,Z987&lt;=Законод!$I$23),Z987-Законод!$H$23,IF('01_Доходи'!Z987&gt;=Законод!$I$22,Законод!$I$24,0)))),IF($B$983="Лікар-педіатр",IF(Z987&lt;Законод!$C$18,0,(IF(AND(Z987&gt;=Законод!$I$18,Z987&lt;=Законод!$I$19),Z987-Законод!$H$19,IF('01_Доходи'!Z987&gt;=Законод!$I$18,Законод!$H$20,0)))),IF($B$983="Лікар-терапевт",IF(Z987&lt;Законод!$C$26,0,(IF(AND(Z987&gt;=Законод!$I$26,Z987&lt;=Законод!$I$27),Z987-Законод!$H$27,IF('01_Доходи'!Z987&gt;=Законод!$I$26,Законод!$H$28,0)))),0)))</f>
        <v>0</v>
      </c>
      <c r="AA993" s="767"/>
      <c r="AB993" s="776" t="s">
        <v>158</v>
      </c>
      <c r="AC993" s="776"/>
      <c r="AD993" s="776"/>
      <c r="AE993" s="776"/>
      <c r="AF993" s="776"/>
      <c r="AG993" s="169">
        <f>IF($B$983="Лікар загальної практики - сімейний лікар",IF(AG987&lt;Законод!$C$22,0,(IF(AND(AG987&gt;=Законод!$I$22,AG987&lt;=Законод!$I$23),AG987-Законод!$H$23,IF('01_Доходи'!AG987&gt;=Законод!$I$22,Законод!$I$24,0)))),IF($B$983="Лікар-педіатр",IF(AG987&lt;Законод!$C$18,0,(IF(AND(AG987&gt;=Законод!$I$18,AG987&lt;=Законод!$I$19),AG987-Законод!$H$19,IF('01_Доходи'!AG987&gt;=Законод!$I$18,Законод!$H$20,0)))),IF($B$983="Лікар-терапевт",IF(AG987&lt;Законод!$C$26,0,(IF(AND(AG987&gt;=Законод!$I$26,AG987&lt;=Законод!$I$27),AG987-Законод!$H$27,IF('01_Доходи'!AG987&gt;=Законод!$I$26,Законод!$H$28,0)))),0)))</f>
        <v>0</v>
      </c>
      <c r="AH993" s="767"/>
      <c r="AI993" s="174"/>
      <c r="AJ993" s="771"/>
      <c r="AK993" s="774"/>
      <c r="AL993" s="774"/>
      <c r="AM993" s="758"/>
      <c r="AN993" s="183">
        <f>IF(B983="Лікар загальної практики - сімейний лікар",L993*Законод!$C$9/4*Законод!$I$16,IF(B983="Лікар-педіатр",L993*Законод!$C$9/4*Законод!$I$16,IF(B983="Лікар-терапевт",L993*Законод!$C$9/4*Законод!$I$16,0)))</f>
        <v>0</v>
      </c>
      <c r="AO993" s="183">
        <f>IF(B983="Лікар загальної практики - сімейний лікар",S993*Законод!$C$9/4*Законод!$I$16,IF(B983="Лікар-педіатр",S993*Законод!$C$9/4*Законод!$I$16,IF(B983="Лікар-терапевт",S993*Законод!$C$9/4*Законод!$I$16,0)))</f>
        <v>0</v>
      </c>
      <c r="AP993" s="183">
        <f>IF(B983="Лікар загальної практики - сімейний лікар",Z993*Законод!$C$9/4*Законод!$I$16,IF(B983="Лікар-педіатр",Z993*Законод!$C$9/4*Законод!$I$16,IF(B983="Лікар-терапевт",Z993*Законод!$C$9/4*Законод!$I$16,0)))</f>
        <v>0</v>
      </c>
      <c r="AQ993" s="183">
        <f>IF(B983="Лікар загальної практики - сімейний лікар",AG993*Законод!$C$9/4*Законод!$I$16,IF(B983="Лікар-педіатр",AG993*Законод!$C$9/4*Законод!$I$16,IF(B983="Лікар-терапевт",AG993*Законод!$C$9/4*Законод!$I$16,0)))</f>
        <v>0</v>
      </c>
      <c r="AR993" s="184">
        <f>SUM(AN993:AQ993)</f>
        <v>0</v>
      </c>
    </row>
    <row r="994" spans="1:44" s="191" customFormat="1" ht="31.9" hidden="1" customHeight="1" thickBot="1" x14ac:dyDescent="0.3">
      <c r="A994" s="186"/>
      <c r="B994" s="763"/>
      <c r="C994" s="764"/>
      <c r="D994" s="765"/>
      <c r="E994" s="765"/>
      <c r="F994" s="212" t="str">
        <f>IF(B983="Лікар-педіатр",Законод!$J$17,IF(B983="Лікар загальної практики - сімейний лікар",Законод!$J$21,IF(B983="Лікар-терапевт",Законод!$J$25,"х")))</f>
        <v>х</v>
      </c>
      <c r="G994" s="777" t="s">
        <v>158</v>
      </c>
      <c r="H994" s="777"/>
      <c r="I994" s="777"/>
      <c r="J994" s="777"/>
      <c r="K994" s="777"/>
      <c r="L994" s="169">
        <f>IF($B$983="Лікар загальної практики - сімейний лікар",IF(L987&gt;=Законод!$J$22,'01_Доходи'!L987-('01_Доходи'!L988+'01_Доходи'!L989+'01_Доходи'!L990+'01_Доходи'!L991+'01_Доходи'!L992+'01_Доходи'!L993),0),IF($B$983="Лікар-педіатр",IF(L987&gt;=Законод!$J$18,'01_Доходи'!L987-('01_Доходи'!L988+'01_Доходи'!L989+'01_Доходи'!L990+'01_Доходи'!L991+'01_Доходи'!L992+'01_Доходи'!L993),0),IF($B$983="Лікар-терапевт",IF('01_Доходи'!L987&gt;=Законод!$J$26,L987-Законод!$I$27,0),0)))</f>
        <v>0</v>
      </c>
      <c r="M994" s="767"/>
      <c r="N994" s="777" t="s">
        <v>158</v>
      </c>
      <c r="O994" s="777"/>
      <c r="P994" s="777"/>
      <c r="Q994" s="777"/>
      <c r="R994" s="777"/>
      <c r="S994" s="169">
        <f>IF($B$983="Лікар загальної практики - сімейний лікар",IF(S987&gt;=Законод!$J$22,'01_Доходи'!S987-('01_Доходи'!S988+'01_Доходи'!S989+'01_Доходи'!S990+'01_Доходи'!S991+'01_Доходи'!S992+'01_Доходи'!S993),0),IF($B$983="Лікар-педіатр",IF(S987&gt;=Законод!$J$18,'01_Доходи'!S987-('01_Доходи'!S988+'01_Доходи'!S989+'01_Доходи'!S990+'01_Доходи'!S991+'01_Доходи'!S992+'01_Доходи'!S993),0),IF($B$983="Лікар-терапевт",IF('01_Доходи'!S987&gt;=Законод!$J$26,S987-Законод!$I$27,0),0)))</f>
        <v>0</v>
      </c>
      <c r="T994" s="767"/>
      <c r="U994" s="777" t="s">
        <v>158</v>
      </c>
      <c r="V994" s="777"/>
      <c r="W994" s="777"/>
      <c r="X994" s="777"/>
      <c r="Y994" s="777"/>
      <c r="Z994" s="169">
        <f>IF($B$983="Лікар загальної практики - сімейний лікар",IF(Z987&gt;=Законод!$J$22,'01_Доходи'!Z987-('01_Доходи'!Z988+'01_Доходи'!Z989+'01_Доходи'!Z990+'01_Доходи'!Z991+'01_Доходи'!Z992+'01_Доходи'!Z993),0),IF($B$983="Лікар-педіатр",IF(Z987&gt;=Законод!$J$18,'01_Доходи'!Z987-('01_Доходи'!Z988+'01_Доходи'!Z989+'01_Доходи'!Z990+'01_Доходи'!Z991+'01_Доходи'!Z992+'01_Доходи'!Z993),0),IF($B$983="Лікар-терапевт",IF('01_Доходи'!Z987&gt;=Законод!$J$26,Z987-Законод!$I$27,0),0)))</f>
        <v>0</v>
      </c>
      <c r="AA994" s="767"/>
      <c r="AB994" s="777" t="s">
        <v>158</v>
      </c>
      <c r="AC994" s="777"/>
      <c r="AD994" s="777"/>
      <c r="AE994" s="777"/>
      <c r="AF994" s="777"/>
      <c r="AG994" s="169">
        <f>IF($B$983="Лікар загальної практики - сімейний лікар",IF(AG987&gt;=Законод!$J$22,'01_Доходи'!AG987-('01_Доходи'!AG988+'01_Доходи'!AG989+'01_Доходи'!AG990+'01_Доходи'!AG991+'01_Доходи'!AG992+'01_Доходи'!AG993),0),IF($B$983="Лікар-педіатр",IF(AG987&gt;=Законод!$J$18,'01_Доходи'!AG987-('01_Доходи'!AG988+'01_Доходи'!AG989+'01_Доходи'!AG990+'01_Доходи'!AG991+'01_Доходи'!AG992+'01_Доходи'!AG993),0),IF($B$983="Лікар-терапевт",IF('01_Доходи'!AG987&gt;=Законод!$J$26,AG987-Законод!$I$27,0),0)))</f>
        <v>0</v>
      </c>
      <c r="AH994" s="767"/>
      <c r="AI994" s="188"/>
      <c r="AJ994" s="772"/>
      <c r="AK994" s="775"/>
      <c r="AL994" s="775"/>
      <c r="AM994" s="759"/>
      <c r="AN994" s="189">
        <f>IF(B983="Лікар загальної практики - сімейний лікар",L994*Законод!$C$9/4*Законод!$J$16,IF(B983="Лікар-педіатр",L994*Законод!$C$9/4*Законод!$J$16,IF(B983="Лікар-терапевт",L994*Законод!$C$9/4*Законод!$J$16,0)))</f>
        <v>0</v>
      </c>
      <c r="AO994" s="189">
        <f>IF(B983="Лікар загальної практики - сімейний лікар",S994*Законод!$C$9/4*Законод!$J$16,IF(B983="Лікар-педіатр",S994*Законод!$C$9/4*Законод!$J$16,IF(B983="Лікар-терапевт",S994*Законод!$C$9/4*Законод!$J$16,0)))</f>
        <v>0</v>
      </c>
      <c r="AP994" s="189">
        <f>IF(B983="Лікар загальної практики - сімейний лікар",S994*Законод!$C$9/4*Законод!$J$16,IF(B983="Лікар-педіатр",S994*Законод!$C$9/4*Законод!$J$16,IF(B983="Лікар-терапевт",S994*Законод!$C$9/4*Законод!$J$16,0)))</f>
        <v>0</v>
      </c>
      <c r="AQ994" s="189">
        <f>IF(B983="Лікар загальної практики - сімейний лікар",AG994*Законод!$C$9/4*Законод!$J$16,IF(B983="Лікар-педіатр",AG994*Законод!$C$9/4*Законод!$J$16,IF(B983="Лікар-терапевт",AG994*Законод!$C$9/4*Законод!$J$16,0)))</f>
        <v>0</v>
      </c>
      <c r="AR994" s="190">
        <f t="shared" ref="AR994" si="175">SUM(AN994:AQ994)</f>
        <v>0</v>
      </c>
    </row>
    <row r="995" spans="1:44" s="220" customFormat="1" ht="23.45" hidden="1" customHeight="1" thickBot="1" x14ac:dyDescent="0.3">
      <c r="A995" s="216"/>
      <c r="B995" s="217"/>
      <c r="C995" s="217"/>
      <c r="D995" s="217"/>
      <c r="E995" s="217"/>
      <c r="F995" s="218"/>
      <c r="G995" s="219"/>
      <c r="H995" s="219"/>
      <c r="L995" s="221"/>
      <c r="S995" s="221"/>
      <c r="Z995" s="221"/>
      <c r="AG995" s="221"/>
      <c r="AM995" s="222"/>
      <c r="AR995" s="223"/>
    </row>
    <row r="996" spans="1:44" s="164" customFormat="1" ht="24.6" hidden="1" customHeight="1" x14ac:dyDescent="0.3">
      <c r="A996" s="167">
        <f>A983+1</f>
        <v>75</v>
      </c>
      <c r="B996" s="763"/>
      <c r="C996" s="764"/>
      <c r="D996" s="765"/>
      <c r="E996" s="765"/>
      <c r="F996" s="207" t="s">
        <v>422</v>
      </c>
      <c r="G996" s="169">
        <f>IF($B$996="Лікар-педіатр",G999*L996,IF($B$996="Лікар-терапевт","х",IF($B$996="Лікар загальної практики - сімейний лікар",G999*L996,0)))</f>
        <v>0</v>
      </c>
      <c r="H996" s="169">
        <f>IF($B$996="Лікар-педіатр",H999*L996,IF($B$996="Лікар-терапевт","х",IF($B$996="Лікар загальної практики - сімейний лікар",H999*L996,0)))</f>
        <v>0</v>
      </c>
      <c r="I996" s="169">
        <f>IF($B$996="Лікар-педіатр","x",IF($B$996="Лікар-терапевт",I999*L996,IF($B$996="Лікар загальної практики - сімейний лікар",I999*L996,0)))</f>
        <v>0</v>
      </c>
      <c r="J996" s="169">
        <f>IF($B$996="Лікар-педіатр","x",IF($B$996="Лікар-терапевт",J999*L996,IF($B$996="Лікар загальної практики - сімейний лікар",J999*L996,0)))</f>
        <v>0</v>
      </c>
      <c r="K996" s="169">
        <f>IF($B$996="Лікар-педіатр","x",IF($B$996="Лікар-терапевт",K999*L996,IF($B$996="Лікар загальної практики - сімейний лікар",K999*L996,0)))</f>
        <v>0</v>
      </c>
      <c r="L996" s="542"/>
      <c r="M996" s="767"/>
      <c r="N996" s="169">
        <f>IF($B$996="Лікар-педіатр",N999*S996,IF($B$996="Лікар-терапевт","х",IF($B$996="Лікар загальної практики - сімейний лікар",N999*S996,0)))</f>
        <v>0</v>
      </c>
      <c r="O996" s="169">
        <f>IF($B$996="Лікар-педіатр",O999*S996,IF($B$996="Лікар-терапевт","х",IF($B$996="Лікар загальної практики - сімейний лікар",O999*S996,0)))</f>
        <v>0</v>
      </c>
      <c r="P996" s="169">
        <f>IF($B$996="Лікар-педіатр","x",IF($B$996="Лікар-терапевт",P999*S996,IF($B$996="Лікар загальної практики - сімейний лікар",P999*S996,0)))</f>
        <v>0</v>
      </c>
      <c r="Q996" s="169">
        <f>IF($B$996="Лікар-педіатр","x",IF($B$996="Лікар-терапевт",Q999*S996,IF($B$996="Лікар загальної практики - сімейний лікар",Q999*S996,0)))</f>
        <v>0</v>
      </c>
      <c r="R996" s="169">
        <f>IF($B$996="Лікар-педіатр","x",IF($B$996="Лікар-терапевт",R999*S996,IF($B$996="Лікар загальної практики - сімейний лікар",R999*S996,0)))</f>
        <v>0</v>
      </c>
      <c r="S996" s="542"/>
      <c r="T996" s="767"/>
      <c r="U996" s="169">
        <f>IF($B$996="Лікар-педіатр",U999*Z996,IF($B$996="Лікар-терапевт","х",IF($B$996="Лікар загальної практики - сімейний лікар",U999*Z996,0)))</f>
        <v>0</v>
      </c>
      <c r="V996" s="169">
        <f>IF($B$996="Лікар-педіатр",V999*Z996,IF($B$996="Лікар-терапевт","х",IF($B$996="Лікар загальної практики - сімейний лікар",V999*Z996,0)))</f>
        <v>0</v>
      </c>
      <c r="W996" s="169">
        <f>IF($B$996="Лікар-педіатр","x",IF($B$996="Лікар-терапевт",W999*Z996,IF($B$996="Лікар загальної практики - сімейний лікар",W999*Z996,0)))</f>
        <v>0</v>
      </c>
      <c r="X996" s="169">
        <f>IF($B$996="Лікар-педіатр","x",IF($B$996="Лікар-терапевт",X999*Z996,IF($B$996="Лікар загальної практики - сімейний лікар",X999*Z996,0)))</f>
        <v>0</v>
      </c>
      <c r="Y996" s="169">
        <f>IF($B$996="Лікар-педіатр","x",IF($B$996="Лікар-терапевт",Y999*Z996,IF($B$996="Лікар загальної практики - сімейний лікар",Y999*Z996,0)))</f>
        <v>0</v>
      </c>
      <c r="Z996" s="542"/>
      <c r="AA996" s="767"/>
      <c r="AB996" s="169">
        <f>IF($B$996="Лікар-педіатр",AB999*AG996,IF($B$996="Лікар-терапевт","х",IF($B$996="Лікар загальної практики - сімейний лікар",AB999*AG996,0)))</f>
        <v>0</v>
      </c>
      <c r="AC996" s="169">
        <f>IF($B$996="Лікар-педіатр",AC999*AG996,IF($B$996="Лікар-терапевт","х",IF($B$996="Лікар загальної практики - сімейний лікар",AC999*AG996,0)))</f>
        <v>0</v>
      </c>
      <c r="AD996" s="169">
        <f>IF($B$996="Лікар-педіатр","x",IF($B$996="Лікар-терапевт",AD999*AG996,IF($B$996="Лікар загальної практики - сімейний лікар",AD999*AG996,0)))</f>
        <v>0</v>
      </c>
      <c r="AE996" s="169">
        <f>IF($B$996="Лікар-педіатр","x",IF($B$996="Лікар-терапевт",AE999*AG996,IF($B$996="Лікар загальної практики - сімейний лікар",AE999*AG996,0)))</f>
        <v>0</v>
      </c>
      <c r="AF996" s="169">
        <f>IF($B$996="Лікар-педіатр","x",IF($B$996="Лікар-терапевт",AF999*AG996,IF($B$996="Лікар загальної практики - сімейний лікар",AF999*AG996,0)))</f>
        <v>0</v>
      </c>
      <c r="AG996" s="542"/>
      <c r="AH996" s="767"/>
      <c r="AI996" s="525">
        <f>A996</f>
        <v>75</v>
      </c>
      <c r="AJ996" s="770">
        <f>B996</f>
        <v>0</v>
      </c>
      <c r="AK996" s="773">
        <f>C996</f>
        <v>0</v>
      </c>
      <c r="AL996" s="773">
        <f>D996</f>
        <v>0</v>
      </c>
      <c r="AM996" s="760" t="s">
        <v>568</v>
      </c>
      <c r="AN996" s="778">
        <f>SUM(AN1001:AN1007)</f>
        <v>0</v>
      </c>
      <c r="AO996" s="778">
        <f>SUM(AO1001:AO1007)</f>
        <v>0</v>
      </c>
      <c r="AP996" s="778">
        <f>SUM(AP1001:AP1007)</f>
        <v>0</v>
      </c>
      <c r="AQ996" s="778">
        <f>SUM(AQ1001:AQ1007)</f>
        <v>0</v>
      </c>
      <c r="AR996" s="781">
        <f>SUM(AN996:AQ1000)</f>
        <v>0</v>
      </c>
    </row>
    <row r="997" spans="1:44" s="52" customFormat="1" ht="28.15" hidden="1" customHeight="1" x14ac:dyDescent="0.25">
      <c r="A997" s="170"/>
      <c r="B997" s="763"/>
      <c r="C997" s="764"/>
      <c r="D997" s="765"/>
      <c r="E997" s="765"/>
      <c r="F997" s="207" t="s">
        <v>423</v>
      </c>
      <c r="G997" s="169">
        <f>IF($B$996="Лікар-педіатр",G999*L997,IF($B$996="Лікар-терапевт","х",IF($B$996="Лікар загальної практики - сімейний лікар",G999*L997,0)))</f>
        <v>0</v>
      </c>
      <c r="H997" s="169">
        <f>IF($B$996="Лікар-педіатр",H999*L997,IF($B$996="Лікар-терапевт","х",IF($B$996="Лікар загальної практики - сімейний лікар",H999*L997,0)))</f>
        <v>0</v>
      </c>
      <c r="I997" s="169">
        <f>IF($B$996="Лікар-педіатр","x",IF($B$996="Лікар-терапевт",I999*L997,IF($B$996="Лікар загальної практики - сімейний лікар",I999*L997,0)))</f>
        <v>0</v>
      </c>
      <c r="J997" s="169">
        <f>IF($B$996="Лікар-педіатр","x",IF($B$996="Лікар-терапевт",J999*L997,IF($B$996="Лікар загальної практики - сімейний лікар",J999*L997,0)))</f>
        <v>0</v>
      </c>
      <c r="K997" s="169">
        <f>IF($B$996="Лікар-педіатр","x",IF($B$996="Лікар-терапевт",K999*L997,IF($B$996="Лікар загальної практики - сімейний лікар",K999*L997,0)))</f>
        <v>0</v>
      </c>
      <c r="L997" s="542"/>
      <c r="M997" s="767"/>
      <c r="N997" s="169">
        <f>IF($B$996="Лікар-педіатр",N999*S997,IF($B$996="Лікар-терапевт","х",IF($B$996="Лікар загальної практики - сімейний лікар",N999*S997,0)))</f>
        <v>0</v>
      </c>
      <c r="O997" s="169">
        <f>IF($B$996="Лікар-педіатр",O999*S997,IF($B$996="Лікар-терапевт","х",IF($B$996="Лікар загальної практики - сімейний лікар",O999*S997,0)))</f>
        <v>0</v>
      </c>
      <c r="P997" s="169">
        <f>IF($B$996="Лікар-педіатр","x",IF($B$996="Лікар-терапевт",P999*S997,IF($B$996="Лікар загальної практики - сімейний лікар",P999*S997,0)))</f>
        <v>0</v>
      </c>
      <c r="Q997" s="169">
        <f>IF($B$996="Лікар-педіатр","x",IF($B$996="Лікар-терапевт",Q999*S997,IF($B$996="Лікар загальної практики - сімейний лікар",Q999*S997,0)))</f>
        <v>0</v>
      </c>
      <c r="R997" s="169">
        <f>IF($B$996="Лікар-педіатр","x",IF($B$996="Лікар-терапевт",R999*S997,IF($B$996="Лікар загальної практики - сімейний лікар",R999*S997,0)))</f>
        <v>0</v>
      </c>
      <c r="S997" s="542"/>
      <c r="T997" s="767"/>
      <c r="U997" s="169">
        <f>IF($B$996="Лікар-педіатр",U999*Z997,IF($B$996="Лікар-терапевт","х",IF($B$996="Лікар загальної практики - сімейний лікар",U999*Z997,0)))</f>
        <v>0</v>
      </c>
      <c r="V997" s="169">
        <f>IF($B$996="Лікар-педіатр",V999*Z997,IF($B$996="Лікар-терапевт","х",IF($B$996="Лікар загальної практики - сімейний лікар",V999*Z997,0)))</f>
        <v>0</v>
      </c>
      <c r="W997" s="169">
        <f>IF($B$996="Лікар-педіатр","x",IF($B$996="Лікар-терапевт",W999*Z997,IF($B$996="Лікар загальної практики - сімейний лікар",W999*Z997,0)))</f>
        <v>0</v>
      </c>
      <c r="X997" s="169">
        <f>IF($B$996="Лікар-педіатр","x",IF($B$996="Лікар-терапевт",X999*Z997,IF($B$996="Лікар загальної практики - сімейний лікар",X999*Z997,0)))</f>
        <v>0</v>
      </c>
      <c r="Y997" s="169">
        <f>IF($B$996="Лікар-педіатр","x",IF($B$996="Лікар-терапевт",Y999*Z997,IF($B$996="Лікар загальної практики - сімейний лікар",Y999*Z997,0)))</f>
        <v>0</v>
      </c>
      <c r="Z997" s="542"/>
      <c r="AA997" s="767"/>
      <c r="AB997" s="169">
        <f>IF($B$996="Лікар-педіатр",AB999*AG997,IF($B$996="Лікар-терапевт","х",IF($B$996="Лікар загальної практики - сімейний лікар",AB999*AG997,0)))</f>
        <v>0</v>
      </c>
      <c r="AC997" s="169">
        <f>IF($B$996="Лікар-педіатр",AC999*AG997,IF($B$996="Лікар-терапевт","х",IF($B$996="Лікар загальної практики - сімейний лікар",AC999*AG997,0)))</f>
        <v>0</v>
      </c>
      <c r="AD997" s="169">
        <f>IF($B$996="Лікар-педіатр","x",IF($B$996="Лікар-терапевт",AD999*AG997,IF($B$996="Лікар загальної практики - сімейний лікар",AD999*AG997,0)))</f>
        <v>0</v>
      </c>
      <c r="AE997" s="169">
        <f>IF($B$996="Лікар-педіатр","x",IF($B$996="Лікар-терапевт",AE999*AG997,IF($B$996="Лікар загальної практики - сімейний лікар",AE999*AG997,0)))</f>
        <v>0</v>
      </c>
      <c r="AF997" s="169">
        <f>IF($B$996="Лікар-педіатр","x",IF($B$996="Лікар-терапевт",AF999*AG997,IF($B$996="Лікар загальної практики - сімейний лікар",AF999*AG997,0)))</f>
        <v>0</v>
      </c>
      <c r="AG997" s="542"/>
      <c r="AH997" s="767"/>
      <c r="AI997" s="171"/>
      <c r="AJ997" s="771"/>
      <c r="AK997" s="774"/>
      <c r="AL997" s="774"/>
      <c r="AM997" s="761"/>
      <c r="AN997" s="779"/>
      <c r="AO997" s="779"/>
      <c r="AP997" s="779"/>
      <c r="AQ997" s="779"/>
      <c r="AR997" s="782"/>
    </row>
    <row r="998" spans="1:44" s="92" customFormat="1" ht="31.15" hidden="1" customHeight="1" x14ac:dyDescent="0.25">
      <c r="A998" s="213"/>
      <c r="B998" s="763"/>
      <c r="C998" s="764"/>
      <c r="D998" s="765"/>
      <c r="E998" s="765"/>
      <c r="F998" s="214" t="s">
        <v>424</v>
      </c>
      <c r="G998" s="172">
        <f>IF(B996="Лікар загальної практики - сімейний лікар"," ",IF(B996="Лікар-педіатр"," ",IF(B996="Лікар-терапевт","х",0)))</f>
        <v>0</v>
      </c>
      <c r="H998" s="172">
        <f>IF(B996="Лікар загальної практики - сімейний лікар"," ",IF(B996="Лікар-педіатр"," ",IF(B996="Лікар-терапевт","х",0)))</f>
        <v>0</v>
      </c>
      <c r="I998" s="172">
        <f>IF(B996="Лікар загальної практики - сімейний лікар"," ",IF(B996="Лікар-педіатр","х",IF(B996="Лікар-терапевт"," ",0)))</f>
        <v>0</v>
      </c>
      <c r="J998" s="172">
        <f>IF(B996="Лікар загальної практики - сімейний лікар"," ",IF(B996="Лікар-педіатр","х",IF(B996="Лікар-терапевт"," ",0)))</f>
        <v>0</v>
      </c>
      <c r="K998" s="172">
        <f>IF(B996="Лікар загальної практики - сімейний лікар"," ",IF(B996="Лікар-педіатр","х",IF(B996="Лікар-терапевт"," ",0)))</f>
        <v>0</v>
      </c>
      <c r="L998" s="173">
        <f>SUM(G998:K998)</f>
        <v>0</v>
      </c>
      <c r="M998" s="767"/>
      <c r="N998" s="172">
        <f>IF(B996="Лікар загальної практики - сімейний лікар"," ",IF(B996="Лікар-педіатр"," ",IF(B996="Лікар-терапевт","х",0)))</f>
        <v>0</v>
      </c>
      <c r="O998" s="172">
        <f>IF(B996="Лікар загальної практики - сімейний лікар"," ",IF(B996="Лікар-педіатр"," ",IF(B996="Лікар-терапевт","х",0)))</f>
        <v>0</v>
      </c>
      <c r="P998" s="172">
        <f>IF(B996="Лікар загальної практики - сімейний лікар"," ",IF(B996="Лікар-педіатр","х",IF(B996="Лікар-терапевт"," ",0)))</f>
        <v>0</v>
      </c>
      <c r="Q998" s="172">
        <f>IF(B996="Лікар загальної практики - сімейний лікар"," ",IF(B996="Лікар-педіатр","х",IF(B996="Лікар-терапевт"," ",0)))</f>
        <v>0</v>
      </c>
      <c r="R998" s="172">
        <f>IF(B996="Лікар загальної практики - сімейний лікар"," ",IF(B996="Лікар-педіатр","х",IF(B996="Лікар-терапевт"," ",0)))</f>
        <v>0</v>
      </c>
      <c r="S998" s="173">
        <f>SUM(N998:R998)</f>
        <v>0</v>
      </c>
      <c r="T998" s="767"/>
      <c r="U998" s="172">
        <f>IF(B996="Лікар загальної практики - сімейний лікар"," ",IF(B996="Лікар-педіатр"," ",IF(B996="Лікар-терапевт","х",0)))</f>
        <v>0</v>
      </c>
      <c r="V998" s="172">
        <f>IF(B996="Лікар загальної практики - сімейний лікар"," ",IF(B996="Лікар-педіатр"," ",IF(B996="Лікар-терапевт","х",0)))</f>
        <v>0</v>
      </c>
      <c r="W998" s="172">
        <f>IF(B996="Лікар загальної практики - сімейний лікар"," ",IF(B996="Лікар-педіатр","х",IF(B996="Лікар-терапевт"," ",0)))</f>
        <v>0</v>
      </c>
      <c r="X998" s="172">
        <f>IF(B996="Лікар загальної практики - сімейний лікар"," ",IF(B996="Лікар-педіатр","х",IF(B996="Лікар-терапевт"," ",0)))</f>
        <v>0</v>
      </c>
      <c r="Y998" s="172">
        <f>IF(B996="Лікар загальної практики - сімейний лікар"," ",IF(B996="Лікар-педіатр","х",IF(B996="Лікар-терапевт"," ",0)))</f>
        <v>0</v>
      </c>
      <c r="Z998" s="173">
        <f>SUM(U998:Y998)</f>
        <v>0</v>
      </c>
      <c r="AA998" s="767"/>
      <c r="AB998" s="172">
        <f>IF(B996="Лікар загальної практики - сімейний лікар"," ",IF(B996="Лікар-педіатр"," ",IF(B996="Лікар-терапевт","х",0)))</f>
        <v>0</v>
      </c>
      <c r="AC998" s="172">
        <f>IF(B996="Лікар загальної практики - сімейний лікар"," ",IF(B996="Лікар-педіатр"," ",IF(B996="Лікар-терапевт","х",0)))</f>
        <v>0</v>
      </c>
      <c r="AD998" s="172">
        <f>IF(B996="Лікар загальної практики - сімейний лікар"," ",IF(B996="Лікар-педіатр","х",IF(B996="Лікар-терапевт"," ",0)))</f>
        <v>0</v>
      </c>
      <c r="AE998" s="172">
        <f>IF(B996="Лікар загальної практики - сімейний лікар"," ",IF(B996="Лікар-педіатр","х",IF(B996="Лікар-терапевт"," ",0)))</f>
        <v>0</v>
      </c>
      <c r="AF998" s="172">
        <f>IF(B996="Лікар загальної практики - сімейний лікар"," ",IF(B996="Лікар-педіатр","х",IF(B996="Лікар-терапевт"," ",0)))</f>
        <v>0</v>
      </c>
      <c r="AG998" s="173">
        <f>SUM(AB998:AF998)</f>
        <v>0</v>
      </c>
      <c r="AH998" s="767"/>
      <c r="AI998" s="215"/>
      <c r="AJ998" s="771"/>
      <c r="AK998" s="774"/>
      <c r="AL998" s="774"/>
      <c r="AM998" s="761"/>
      <c r="AN998" s="779"/>
      <c r="AO998" s="779"/>
      <c r="AP998" s="779"/>
      <c r="AQ998" s="779"/>
      <c r="AR998" s="782"/>
    </row>
    <row r="999" spans="1:44" s="52" customFormat="1" ht="31.9" hidden="1" customHeight="1" thickBot="1" x14ac:dyDescent="0.3">
      <c r="A999" s="170"/>
      <c r="B999" s="763"/>
      <c r="C999" s="764"/>
      <c r="D999" s="765"/>
      <c r="E999" s="765"/>
      <c r="F999" s="209" t="s">
        <v>161</v>
      </c>
      <c r="G999" s="176">
        <f>IF($B$996="Лікар-педіатр",G998/L998,IF($B$996="Лікар-терапевт","х",IF($B$996="Лікар загальної практики - сімейний лікар",G998/L998,0)))</f>
        <v>0</v>
      </c>
      <c r="H999" s="176">
        <f>IF($B$996="Лікар-педіатр",H998/L998,IF($B$996="Лікар-терапевт","х",IF($B$996="Лікар загальної практики - сімейний лікар",H998/L998,0)))</f>
        <v>0</v>
      </c>
      <c r="I999" s="176">
        <f>IF($B$996="Лікар-педіатр","x",IF($B$996="Лікар-терапевт",I998/L998,IF($B$996="Лікар загальної практики - сімейний лікар",I998/L998,0)))</f>
        <v>0</v>
      </c>
      <c r="J999" s="176">
        <f>IF($B$996="Лікар-педіатр","x",IF($B$996="Лікар-терапевт",J998/L998,IF($B$996="Лікар загальної практики - сімейний лікар",J998/L998,0)))</f>
        <v>0</v>
      </c>
      <c r="K999" s="176">
        <f>IF($B$996="Лікар-педіатр","x",IF($B$996="Лікар-терапевт",K998/L998,IF($B$996="Лікар загальної практики - сімейний лікар",K998/L998,0)))</f>
        <v>0</v>
      </c>
      <c r="L999" s="176">
        <f>SUM(G999:K999)</f>
        <v>0</v>
      </c>
      <c r="M999" s="767"/>
      <c r="N999" s="176">
        <f>IF($B$996="Лікар-педіатр",N998/S998,IF($B$996="Лікар-терапевт","х",IF($B$996="Лікар загальної практики - сімейний лікар",N998/S998,0)))</f>
        <v>0</v>
      </c>
      <c r="O999" s="176">
        <f>IF($B$996="Лікар-педіатр",O998/S998,IF($B$996="Лікар-терапевт","х",IF($B$996="Лікар загальної практики - сімейний лікар",O998/S998,0)))</f>
        <v>0</v>
      </c>
      <c r="P999" s="176">
        <f>IF($B$996="Лікар-педіатр","x",IF($B$996="Лікар-терапевт",P998/S998,IF($B$996="Лікар загальної практики - сімейний лікар",P998/S998,0)))</f>
        <v>0</v>
      </c>
      <c r="Q999" s="176">
        <f>IF($B$996="Лікар-педіатр","x",IF($B$996="Лікар-терапевт",Q998/S998,IF($B$996="Лікар загальної практики - сімейний лікар",Q998/S998,0)))</f>
        <v>0</v>
      </c>
      <c r="R999" s="176">
        <f>IF($B$996="Лікар-педіатр","x",IF($B$996="Лікар-терапевт",R998/S998,IF($B$996="Лікар загальної практики - сімейний лікар",R998/S998,0)))</f>
        <v>0</v>
      </c>
      <c r="S999" s="176">
        <f>SUM(N999:R999)</f>
        <v>0</v>
      </c>
      <c r="T999" s="767"/>
      <c r="U999" s="176">
        <f>IF($B$996="Лікар-педіатр",U998/Z998,IF($B$996="Лікар-терапевт","х",IF($B$996="Лікар загальної практики - сімейний лікар",U998/Z998,0)))</f>
        <v>0</v>
      </c>
      <c r="V999" s="176">
        <f>IF($B$996="Лікар-педіатр",V998/Z998,IF($B$996="Лікар-терапевт","х",IF($B$996="Лікар загальної практики - сімейний лікар",V998/Z998,0)))</f>
        <v>0</v>
      </c>
      <c r="W999" s="176">
        <f>IF($B$996="Лікар-педіатр","x",IF($B$996="Лікар-терапевт",W998/Z998,IF($B$996="Лікар загальної практики - сімейний лікар",W998/Z998,0)))</f>
        <v>0</v>
      </c>
      <c r="X999" s="176">
        <f>IF($B$996="Лікар-педіатр","x",IF($B$996="Лікар-терапевт",X998/Z998,IF($B$996="Лікар загальної практики - сімейний лікар",X998/Z998,0)))</f>
        <v>0</v>
      </c>
      <c r="Y999" s="176">
        <f>IF($B$996="Лікар-педіатр","x",IF($B$996="Лікар-терапевт",Y998/Z998,IF($B$996="Лікар загальної практики - сімейний лікар",Y998/Z998,0)))</f>
        <v>0</v>
      </c>
      <c r="Z999" s="176">
        <f>SUM(U999:Y999)</f>
        <v>0</v>
      </c>
      <c r="AA999" s="767"/>
      <c r="AB999" s="176">
        <f>IF($B$996="Лікар-педіатр",AB998/AG998,IF($B$996="Лікар-терапевт","х",IF($B$996="Лікар загальної практики - сімейний лікар",AB998/AG998,0)))</f>
        <v>0</v>
      </c>
      <c r="AC999" s="176">
        <f>IF($B$996="Лікар-педіатр",AC998/AG998,IF($B$996="Лікар-терапевт","х",IF($B$996="Лікар загальної практики - сімейний лікар",AC998/AG998,0)))</f>
        <v>0</v>
      </c>
      <c r="AD999" s="176">
        <f>IF($B$996="Лікар-педіатр","x",IF($B$996="Лікар-терапевт",AD998/AG998,IF($B$996="Лікар загальної практики - сімейний лікар",AD998/AG998,0)))</f>
        <v>0</v>
      </c>
      <c r="AE999" s="176">
        <f>IF($B$996="Лікар-педіатр","x",IF($B$996="Лікар-терапевт",AE998/AG998,IF($B$996="Лікар загальної практики - сімейний лікар",AE998/AG998,0)))</f>
        <v>0</v>
      </c>
      <c r="AF999" s="176">
        <f>IF($B$996="Лікар-педіатр","x",IF($B$996="Лікар-терапевт",AF998/AG998,IF($B$996="Лікар загальної практики - сімейний лікар",AF998/AG998,0)))</f>
        <v>0</v>
      </c>
      <c r="AG999" s="176">
        <f>SUM(AB999:AF999)</f>
        <v>0</v>
      </c>
      <c r="AH999" s="767"/>
      <c r="AI999" s="174"/>
      <c r="AJ999" s="771"/>
      <c r="AK999" s="774"/>
      <c r="AL999" s="774"/>
      <c r="AM999" s="761"/>
      <c r="AN999" s="779"/>
      <c r="AO999" s="779"/>
      <c r="AP999" s="779"/>
      <c r="AQ999" s="779"/>
      <c r="AR999" s="782"/>
    </row>
    <row r="1000" spans="1:44" s="52" customFormat="1" ht="45" hidden="1" customHeight="1" thickBot="1" x14ac:dyDescent="0.3">
      <c r="A1000" s="170"/>
      <c r="B1000" s="763"/>
      <c r="C1000" s="764"/>
      <c r="D1000" s="765"/>
      <c r="E1000" s="766"/>
      <c r="F1000" s="177" t="s">
        <v>425</v>
      </c>
      <c r="G1000" s="178">
        <f>IF($B$996="Лікар загальної практики - сімейний лікар",AVERAGE(G996:G998),IF($B$996="Лікар-педіатр",AVERAGE(G996:G998),IF($B$996="Лікар-терапевт","х",0)))</f>
        <v>0</v>
      </c>
      <c r="H1000" s="178">
        <f>IF($B$996="Лікар загальної практики - сімейний лікар",AVERAGE(H996:H998),IF($B$996="Лікар-педіатр",AVERAGE(H996:H998),IF($B$996="Лікар-терапевт","х",0)))</f>
        <v>0</v>
      </c>
      <c r="I1000" s="178">
        <f>IF($B$996="Лікар загальної практики - сімейний лікар",AVERAGE(I996:I998),IF($B$996="Лікар-педіатр","x",IF($B$996="Лікар-терапевт",AVERAGE(I996:I998),0)))</f>
        <v>0</v>
      </c>
      <c r="J1000" s="178">
        <f>IF($B$996="Лікар загальної практики - сімейний лікар",AVERAGE(J996:J998),IF($B$996="Лікар-педіатр","x",IF($B$996="Лікар-терапевт",AVERAGE(J996:J998),0)))</f>
        <v>0</v>
      </c>
      <c r="K1000" s="178">
        <f>IF($B$996="Лікар загальної практики - сімейний лікар",AVERAGE(K996:K998),IF($B$996="Лікар-педіатр","x",IF($B$996="Лікар-терапевт",AVERAGE(K996:K998),0)))</f>
        <v>0</v>
      </c>
      <c r="L1000" s="179">
        <f>SUM(G1000:K1000)</f>
        <v>0</v>
      </c>
      <c r="M1000" s="768"/>
      <c r="N1000" s="178">
        <f>IF($B$996="Лікар загальної практики - сімейний лікар",AVERAGE(N996:N998),IF($B$996="Лікар-педіатр",AVERAGE(N996:N998),IF($B$996="Лікар-терапевт","х",0)))</f>
        <v>0</v>
      </c>
      <c r="O1000" s="178">
        <f>IF($B$996="Лікар загальної практики - сімейний лікар",AVERAGE(O996:O998),IF($B$996="Лікар-педіатр",AVERAGE(O996:O998),IF($B$996="Лікар-терапевт","х",0)))</f>
        <v>0</v>
      </c>
      <c r="P1000" s="178">
        <f>IF($B$996="Лікар загальної практики - сімейний лікар",AVERAGE(P996:P998),IF($B$996="Лікар-педіатр","x",IF($B$996="Лікар-терапевт",AVERAGE(P996:P998),0)))</f>
        <v>0</v>
      </c>
      <c r="Q1000" s="178">
        <f>IF($B$996="Лікар загальної практики - сімейний лікар",AVERAGE(Q996:Q998),IF($B$996="Лікар-педіатр","x",IF($B$996="Лікар-терапевт",AVERAGE(Q996:Q998),0)))</f>
        <v>0</v>
      </c>
      <c r="R1000" s="178">
        <f>IF($B$996="Лікар загальної практики - сімейний лікар",AVERAGE(R996:R998),IF($B$996="Лікар-педіатр","x",IF($B$996="Лікар-терапевт",AVERAGE(R996:R998),0)))</f>
        <v>0</v>
      </c>
      <c r="S1000" s="179">
        <f>SUM(N1000:R1000)</f>
        <v>0</v>
      </c>
      <c r="T1000" s="768"/>
      <c r="U1000" s="178">
        <f>IF($B$996="Лікар загальної практики - сімейний лікар",AVERAGE(U996:U998),IF($B$996="Лікар-педіатр",AVERAGE(U996:U998),IF($B$996="Лікар-терапевт","х",0)))</f>
        <v>0</v>
      </c>
      <c r="V1000" s="178">
        <f>IF($B$996="Лікар загальної практики - сімейний лікар",AVERAGE(V996:V998),IF($B$996="Лікар-педіатр",AVERAGE(V996:V998),IF($B$996="Лікар-терапевт","х",0)))</f>
        <v>0</v>
      </c>
      <c r="W1000" s="178">
        <f>IF($B$996="Лікар загальної практики - сімейний лікар",AVERAGE(W996:W998),IF($B$996="Лікар-педіатр","x",IF($B$996="Лікар-терапевт",AVERAGE(W996:W998),0)))</f>
        <v>0</v>
      </c>
      <c r="X1000" s="178">
        <f>IF($B$996="Лікар загальної практики - сімейний лікар",AVERAGE(X996:X998),IF($B$996="Лікар-педіатр","x",IF($B$996="Лікар-терапевт",AVERAGE(X996:X998),0)))</f>
        <v>0</v>
      </c>
      <c r="Y1000" s="178">
        <f>IF($B$996="Лікар загальної практики - сімейний лікар",AVERAGE(Y996:Y998),IF($B$996="Лікар-педіатр","x",IF($B$996="Лікар-терапевт",AVERAGE(Y996:Y998),0)))</f>
        <v>0</v>
      </c>
      <c r="Z1000" s="179">
        <f>SUM(U1000:Y1000)</f>
        <v>0</v>
      </c>
      <c r="AA1000" s="768"/>
      <c r="AB1000" s="178">
        <f>IF($B$996="Лікар загальної практики - сімейний лікар",AVERAGE(AB996:AB998),IF($B$996="Лікар-педіатр",AVERAGE(AB996:AB998),IF($B$996="Лікар-терапевт","х",0)))</f>
        <v>0</v>
      </c>
      <c r="AC1000" s="178">
        <f>IF($B$996="Лікар загальної практики - сімейний лікар",AVERAGE(AC996:AC998),IF($B$996="Лікар-педіатр",AVERAGE(AC996:AC998),IF($B$996="Лікар-терапевт","х",0)))</f>
        <v>0</v>
      </c>
      <c r="AD1000" s="178">
        <f>IF($B$996="Лікар загальної практики - сімейний лікар",AVERAGE(AD996:AD998),IF($B$996="Лікар-педіатр","x",IF($B$996="Лікар-терапевт",AVERAGE(AD996:AD998),0)))</f>
        <v>0</v>
      </c>
      <c r="AE1000" s="178">
        <f>IF($B$996="Лікар загальної практики - сімейний лікар",AVERAGE(AE996:AE998),IF($B$996="Лікар-педіатр","x",IF($B$996="Лікар-терапевт",AVERAGE(AE996:AE998),0)))</f>
        <v>0</v>
      </c>
      <c r="AF1000" s="178">
        <f>IF($B$996="Лікар загальної практики - сімейний лікар",AVERAGE(AF996:AF998),IF($B$996="Лікар-педіатр","x",IF($B$996="Лікар-терапевт",AVERAGE(AF996:AF998),0)))</f>
        <v>0</v>
      </c>
      <c r="AG1000" s="179">
        <f>SUM(AB1000:AF1000)</f>
        <v>0</v>
      </c>
      <c r="AH1000" s="769"/>
      <c r="AI1000" s="174"/>
      <c r="AJ1000" s="771"/>
      <c r="AK1000" s="774"/>
      <c r="AL1000" s="774"/>
      <c r="AM1000" s="762"/>
      <c r="AN1000" s="780"/>
      <c r="AO1000" s="780"/>
      <c r="AP1000" s="780"/>
      <c r="AQ1000" s="780"/>
      <c r="AR1000" s="783"/>
    </row>
    <row r="1001" spans="1:44" s="52" customFormat="1" ht="40.5" hidden="1" x14ac:dyDescent="0.25">
      <c r="A1001" s="170"/>
      <c r="B1001" s="763"/>
      <c r="C1001" s="764"/>
      <c r="D1001" s="765"/>
      <c r="E1001" s="765"/>
      <c r="F1001" s="210" t="str">
        <f>IF(B996="Лікар-педіатр",Законод!$C$17,IF(B996="Лікар загальної практики - сімейний лікар",Законод!$C$21,IF(B996="Лікар-терапевт",Законод!$C$25,"х")))</f>
        <v>х</v>
      </c>
      <c r="G1001" s="181">
        <f>IF($B$996="Лікар загальної практики - сімейний лікар",IF(L1000&lt;=Законод!$C$22,G1000,Законод!$C$22*'01_Доходи'!G999),IF($B$996="Лікар-педіатр",IF(L1000&lt;=Законод!$C$18,G1000,Законод!$C$18*'01_Доходи'!G999),IF($B$996="Лікар-терапевт","x",0)))</f>
        <v>0</v>
      </c>
      <c r="H1001" s="181">
        <f>IF($B$996="Лікар загальної практики - сімейний лікар",IF(L1000&lt;=Законод!$C$22,H1000,Законод!$C$22*'01_Доходи'!H999),IF($B$996="Лікар-педіатр",IF(L1000&lt;=Законод!$C$18,H1000,Законод!$C$18*'01_Доходи'!H999),IF($B$996="Лікар-терапевт","x",0)))</f>
        <v>0</v>
      </c>
      <c r="I1001" s="181">
        <f>IF($B$996="Лікар загальної практики - сімейний лікар",IF(L1000&lt;=Законод!$C$22,I1000,Законод!$C$22*'01_Доходи'!I999),IF($B$996="Лікар-педіатр","x",IF($B$996="Лікар-терапевт",IF(L1000&lt;=Законод!$C$26,I1000,Законод!$C$26*'01_Доходи'!I999),0)))</f>
        <v>0</v>
      </c>
      <c r="J1001" s="181">
        <f>IF($B$996="Лікар загальної практики - сімейний лікар",IF(L1000&lt;=Законод!$C$22,J1000,Законод!$C$22*'01_Доходи'!J999),IF($B$996="Лікар-педіатр","x",IF($B$996="Лікар-терапевт",IF(L1000&lt;=Законод!$C$26,J1000,Законод!$C$26*'01_Доходи'!J999),0)))</f>
        <v>0</v>
      </c>
      <c r="K1001" s="181">
        <f>IF($B$996="Лікар загальної практики - сімейний лікар",IF(L1000&lt;=Законод!$C$22,K1000,Законод!$C$22*'01_Доходи'!K999),IF($B$996="Лікар-педіатр","x",IF($B$996="Лікар-терапевт",IF(L1000&lt;=Законод!$C$26,K1000,Законод!$C$26*'01_Доходи'!K999),0)))</f>
        <v>0</v>
      </c>
      <c r="L1001" s="182">
        <f>SUM(G1001:K1001)</f>
        <v>0</v>
      </c>
      <c r="M1001" s="767"/>
      <c r="N1001" s="181">
        <f>IF($B$996="Лікар загальної практики - сімейний лікар",IF(S1000&lt;=Законод!$C$22,N1000,Законод!$C$22*'01_Доходи'!N999),IF($B$996="Лікар-педіатр",IF(S1000&lt;=Законод!$C$18,N1000,Законод!$C$18*'01_Доходи'!N999),IF($B$996="Лікар-терапевт","x",0)))</f>
        <v>0</v>
      </c>
      <c r="O1001" s="181">
        <f>IF($B$996="Лікар загальної практики - сімейний лікар",IF(S1000&lt;=Законод!$C$22,O1000,Законод!$C$22*'01_Доходи'!O999),IF($B$996="Лікар-педіатр",IF(S1000&lt;=Законод!$C$18,O1000,Законод!$C$18*'01_Доходи'!O999),IF($B$996="Лікар-терапевт","x",0)))</f>
        <v>0</v>
      </c>
      <c r="P1001" s="181">
        <f>IF($B$996="Лікар загальної практики - сімейний лікар",IF(S1000&lt;=Законод!$C$22,P1000,Законод!$C$22*'01_Доходи'!P999),IF($B$996="Лікар-педіатр","x",IF($B$996="Лікар-терапевт",IF(S1000&lt;=Законод!$C$26,P1000,Законод!$C$26*'01_Доходи'!P999),0)))</f>
        <v>0</v>
      </c>
      <c r="Q1001" s="181">
        <f>IF($B$996="Лікар загальної практики - сімейний лікар",IF(S1000&lt;=Законод!$C$22,Q1000,Законод!$C$22*'01_Доходи'!Q999),IF($B$996="Лікар-педіатр","x",IF($B$996="Лікар-терапевт",IF(S1000&lt;=Законод!$C$26,Q1000,Законод!$C$26*'01_Доходи'!Q999),0)))</f>
        <v>0</v>
      </c>
      <c r="R1001" s="181">
        <f>IF($B$996="Лікар загальної практики - сімейний лікар",IF(S1000&lt;=Законод!$C$22,R1000,Законод!$C$22*'01_Доходи'!R999),IF($B$996="Лікар-педіатр","x",IF($B$996="Лікар-терапевт",IF(S1000&lt;=Законод!$C$26,R1000,Законод!$C$26*'01_Доходи'!R999),0)))</f>
        <v>0</v>
      </c>
      <c r="S1001" s="182">
        <f>SUM(N1001:R1001)</f>
        <v>0</v>
      </c>
      <c r="T1001" s="767"/>
      <c r="U1001" s="181">
        <f>IF($B$996="Лікар загальної практики - сімейний лікар",IF(Z1000&lt;=Законод!$C$22,U1000,Законод!$C$22*'01_Доходи'!U999),IF($B$996="Лікар-педіатр",IF(Z1000&lt;=Законод!$C$18,U1000,Законод!$C$18*'01_Доходи'!U999),IF($B$996="Лікар-терапевт","x",0)))</f>
        <v>0</v>
      </c>
      <c r="V1001" s="181">
        <f>IF($B$996="Лікар загальної практики - сімейний лікар",IF(Z1000&lt;=Законод!$C$22,V1000,Законод!$C$22*'01_Доходи'!V999),IF($B$996="Лікар-педіатр",IF(Z1000&lt;=Законод!$C$18,V1000,Законод!$C$18*'01_Доходи'!V999),IF($B$996="Лікар-терапевт","x",0)))</f>
        <v>0</v>
      </c>
      <c r="W1001" s="181">
        <f>IF($B$996="Лікар загальної практики - сімейний лікар",IF(Z1000&lt;=Законод!$C$22,W1000,Законод!$C$22*'01_Доходи'!W999),IF($B$996="Лікар-педіатр","x",IF($B$996="Лікар-терапевт",IF(Z1000&lt;=Законод!$C$26,W1000,Законод!$C$26*'01_Доходи'!W999),0)))</f>
        <v>0</v>
      </c>
      <c r="X1001" s="181">
        <f>IF($B$996="Лікар загальної практики - сімейний лікар",IF(Z1000&lt;=Законод!$C$22,X1000,Законод!$C$22*'01_Доходи'!X999),IF($B$996="Лікар-педіатр","x",IF($B$996="Лікар-терапевт",IF(Z1000&lt;=Законод!$C$26,X1000,Законод!$C$26*'01_Доходи'!X999),0)))</f>
        <v>0</v>
      </c>
      <c r="Y1001" s="181">
        <f>IF($B$996="Лікар загальної практики - сімейний лікар",IF(Z1000&lt;=Законод!$C$22,Y1000,Законод!$C$22*'01_Доходи'!Y999),IF($B$996="Лікар-педіатр","x",IF($B$996="Лікар-терапевт",IF(Z1000&lt;=Законод!$C$26,Y1000,Законод!$C$26*'01_Доходи'!Y999),0)))</f>
        <v>0</v>
      </c>
      <c r="Z1001" s="182">
        <f>SUM(U1001:Y1001)</f>
        <v>0</v>
      </c>
      <c r="AA1001" s="767"/>
      <c r="AB1001" s="181">
        <f>IF($B$996="Лікар загальної практики - сімейний лікар",IF(AG1000&lt;=Законод!$C$22,AB1000,Законод!$C$22*'01_Доходи'!AB999),IF($B$996="Лікар-педіатр",IF(AG1000&lt;=Законод!$C$18,AB1000,Законод!$C$18*'01_Доходи'!AB999),IF($B$996="Лікар-терапевт","x",0)))</f>
        <v>0</v>
      </c>
      <c r="AC1001" s="181">
        <f>IF($B$996="Лікар загальної практики - сімейний лікар",IF(AG1000&lt;=Законод!$C$22,AC1000,Законод!$C$22*'01_Доходи'!AC999),IF($B$996="Лікар-педіатр",IF(AG1000&lt;=Законод!$C$18,AC1000,Законод!$C$18*'01_Доходи'!AC999),IF($B$996="Лікар-терапевт","x",0)))</f>
        <v>0</v>
      </c>
      <c r="AD1001" s="181">
        <f>IF($B$996="Лікар загальної практики - сімейний лікар",IF(AG1000&lt;=Законод!$C$22,AD1000,Законод!$C$22*'01_Доходи'!AD999),IF($B$996="Лікар-педіатр","x",IF($B$996="Лікар-терапевт",IF(AG1000&lt;=Законод!$C$26,AD1000,Законод!$C$26*'01_Доходи'!AD999),0)))</f>
        <v>0</v>
      </c>
      <c r="AE1001" s="181">
        <f>IF($B$996="Лікар загальної практики - сімейний лікар",IF(AG1000&lt;=Законод!$C$22,AE1000,Законод!$C$22*'01_Доходи'!AE999),IF($B$996="Лікар-педіатр","x",IF($B$996="Лікар-терапевт",IF(AG1000&lt;=Законод!$C$26,AE1000,Законод!$C$26*'01_Доходи'!AE999),0)))</f>
        <v>0</v>
      </c>
      <c r="AF1001" s="181">
        <f>IF($B$996="Лікар загальної практики - сімейний лікар",IF(AG1000&lt;=Законод!$C$22,AF1000,Законод!$C$22*'01_Доходи'!AF999),IF($B$996="Лікар-педіатр","x",IF($B$996="Лікар-терапевт",IF(AG1000&lt;=Законод!$C$26,AF1000,Законод!$C$26*'01_Доходи'!AF999),0)))</f>
        <v>0</v>
      </c>
      <c r="AG1001" s="182">
        <f>SUM(AB1001:AF1001)</f>
        <v>0</v>
      </c>
      <c r="AH1001" s="767"/>
      <c r="AI1001" s="174"/>
      <c r="AJ1001" s="771"/>
      <c r="AK1001" s="774"/>
      <c r="AL1001" s="774"/>
      <c r="AM1001" s="318" t="s">
        <v>186</v>
      </c>
      <c r="AN1001" s="183">
        <f>IF(B996="Лікар загальної практики - сімейний лікар",G1001*Законод!$C$11+'01_Доходи'!H1001*Законод!$D$11+'01_Доходи'!I1001*Законод!$E$11+'01_Доходи'!J1001*Законод!$F$11+'01_Доходи'!K1001*Законод!$G$11,IF(B996="Лікар-педіатр",G1001*Законод!$C$11+'01_Доходи'!H1001*Законод!$D$11,IF(B996="Лікар-терапевт",'01_Доходи'!I1001*Законод!$E$11+'01_Доходи'!J1001*Законод!$F$11+'01_Доходи'!K1001*Законод!$G$11,0)))</f>
        <v>0</v>
      </c>
      <c r="AO1001" s="183">
        <f>IF(B996="Лікар загальної практики - сімейний лікар",N1001*Законод!$C$11+'01_Доходи'!O1001*Законод!$D$11+'01_Доходи'!P1001*Законод!$E$11+'01_Доходи'!Q1001*Законод!$F$11+'01_Доходи'!R1001*Законод!$G$11,IF(B996="Лікар-педіатр",N1001*Законод!$C$11+'01_Доходи'!O1001*Законод!$D$11,IF(B996="Лікар-терапевт",'01_Доходи'!P1001*Законод!$E$11+'01_Доходи'!Q1001*Законод!$F$11+'01_Доходи'!R1001*Законод!$G$11,0)))</f>
        <v>0</v>
      </c>
      <c r="AP1001" s="183">
        <f>IF(B996="Лікар загальної практики - сімейний лікар",U1001*Законод!$C$11+'01_Доходи'!V1001*Законод!$D$11+'01_Доходи'!W1001*Законод!$E$11+'01_Доходи'!X1001*Законод!$F$11+'01_Доходи'!Y1001*Законод!$G$11,IF(B996="Лікар-педіатр",U1001*Законод!$C$11+'01_Доходи'!V1001*Законод!$D$11,IF(B996="Лікар-терапевт",'01_Доходи'!W1001*Законод!$E$11+'01_Доходи'!X1001*Законод!$F$11+'01_Доходи'!Y1001*Законод!$G$11,0)))</f>
        <v>0</v>
      </c>
      <c r="AQ1001" s="183">
        <f>IF(B996="Лікар загальної практики - сімейний лікар",AB1001*Законод!$C$11+'01_Доходи'!AC1001*Законод!$D$11+'01_Доходи'!AD1001*Законод!$E$11+'01_Доходи'!AE1001*Законод!$F$11+'01_Доходи'!AF1001*Законод!$G$11,IF(B996="Лікар-педіатр",AB1001*Законод!$C$11+'01_Доходи'!AC1001*Законод!$D$11,IF(B996="Лікар-терапевт",'01_Доходи'!AD1001*Законод!$E$11+'01_Доходи'!AE1001*Законод!$F$11+'01_Доходи'!AF1001*Законод!$G$11,0)))</f>
        <v>0</v>
      </c>
      <c r="AR1001" s="184">
        <f>SUM(AN1001:AQ1001)</f>
        <v>0</v>
      </c>
    </row>
    <row r="1002" spans="1:44" s="52" customFormat="1" ht="31.9" hidden="1" customHeight="1" x14ac:dyDescent="0.25">
      <c r="A1002" s="170"/>
      <c r="B1002" s="763"/>
      <c r="C1002" s="764"/>
      <c r="D1002" s="765"/>
      <c r="E1002" s="765"/>
      <c r="F1002" s="211" t="str">
        <f>IF(B996="Лікар-педіатр",Законод!$E$17,IF(B996="Лікар загальної практики - сімейний лікар",Законод!$E$21,IF(B996="Лікар-терапевт",Законод!$E$25,"х")))</f>
        <v>х</v>
      </c>
      <c r="G1002" s="776" t="s">
        <v>158</v>
      </c>
      <c r="H1002" s="776"/>
      <c r="I1002" s="776"/>
      <c r="J1002" s="776"/>
      <c r="K1002" s="776"/>
      <c r="L1002" s="169">
        <f>IF($B$996="Лікар загальної практики - сімейний лікар",IF(L1000&lt;Законод!$C$22,0,(IF(AND(L1000&gt;=Законод!$E$22,L1000&lt;=Законод!$E$23),L1000-Законод!$C$22,IF('01_Доходи'!L1000&gt;=Законод!$F$22,Законод!$E$24,0)))),IF($B$996="Лікар-педіатр",IF(L1000&lt;Законод!$C$18,0,(IF(AND(L1000&gt;=Законод!$E$18,L1000&lt;=Законод!$E$19),L1000-Законод!$C$18,IF('01_Доходи'!L1000&gt;=Законод!$F$18,Законод!$E$20,0)))),IF($B$996="Лікар-терапевт",IF(L1000&lt;Законод!$C$26,0,(IF(AND(L1000&gt;=Законод!$E$26,L1000&lt;=Законод!$E$27),L1000-Законод!$C$26,IF('01_Доходи'!L1000&gt;=Законод!$F$26,Законод!$E$28,0)))),0)))</f>
        <v>0</v>
      </c>
      <c r="M1002" s="767"/>
      <c r="N1002" s="776" t="s">
        <v>158</v>
      </c>
      <c r="O1002" s="776"/>
      <c r="P1002" s="776"/>
      <c r="Q1002" s="776"/>
      <c r="R1002" s="776"/>
      <c r="S1002" s="169">
        <f>IF($B$996="Лікар загальної практики - сімейний лікар",IF(S1000&lt;Законод!$C$22,0,(IF(AND(S1000&gt;=Законод!$E$22,S1000&lt;=Законод!$E$23),S1000-Законод!$C$22,IF('01_Доходи'!S1000&gt;=Законод!$F$22,Законод!$E$24,0)))),IF($B$996="Лікар-педіатр",IF(S1000&lt;Законод!$C$18,0,(IF(AND(S1000&gt;=Законод!$E$18,S1000&lt;=Законод!$E$19),S1000-Законод!$C$18,IF('01_Доходи'!S1000&gt;=Законод!$F$18,Законод!$E$20,0)))),IF($B$996="Лікар-терапевт",IF(S1000&lt;Законод!$C$26,0,(IF(AND(S1000&gt;=Законод!$E$26,S1000&lt;=Законод!$E$27),S1000-Законод!$C$26,IF('01_Доходи'!S1000&gt;=Законод!$F$26,Законод!$E$28,0)))),0)))</f>
        <v>0</v>
      </c>
      <c r="T1002" s="767"/>
      <c r="U1002" s="776" t="s">
        <v>158</v>
      </c>
      <c r="V1002" s="776"/>
      <c r="W1002" s="776"/>
      <c r="X1002" s="776"/>
      <c r="Y1002" s="776"/>
      <c r="Z1002" s="169">
        <f>IF($B$996="Лікар загальної практики - сімейний лікар",IF(Z1000&lt;Законод!$C$22,0,(IF(AND(Z1000&gt;=Законод!$E$22,Z1000&lt;=Законод!$E$23),Z1000-Законод!$C$22,IF('01_Доходи'!Z1000&gt;=Законод!$F$22,Законод!$E$24,0)))),IF($B$996="Лікар-педіатр",IF(Z1000&lt;Законод!$C$18,0,(IF(AND(Z1000&gt;=Законод!$E$18,Z1000&lt;=Законод!$E$19),Z1000-Законод!$C$18,IF('01_Доходи'!Z1000&gt;=Законод!$F$18,Законод!$E$20,0)))),IF($B$996="Лікар-терапевт",IF(Z1000&lt;Законод!$C$26,0,(IF(AND(Z1000&gt;=Законод!$E$26,Z1000&lt;=Законод!$E$27),Z1000-Законод!$C$26,IF('01_Доходи'!Z1000&gt;=Законод!$F$26,Законод!$E$28,0)))),0)))</f>
        <v>0</v>
      </c>
      <c r="AA1002" s="767"/>
      <c r="AB1002" s="776" t="s">
        <v>158</v>
      </c>
      <c r="AC1002" s="776"/>
      <c r="AD1002" s="776"/>
      <c r="AE1002" s="776"/>
      <c r="AF1002" s="776"/>
      <c r="AG1002" s="169">
        <f>IF($B$996="Лікар загальної практики - сімейний лікар",IF(AG1000&lt;Законод!$C$22,0,(IF(AND(AG1000&gt;=Законод!$E$22,AG1000&lt;=Законод!$E$23),AG1000-Законод!$C$22,IF('01_Доходи'!AG1000&gt;=Законод!$F$22,Законод!$E$24,0)))),IF($B$996="Лікар-педіатр",IF(AG1000&lt;Законод!$C$18,0,(IF(AND(AG1000&gt;=Законод!$E$18,AG1000&lt;=Законод!$E$19),AG1000-Законод!$C$18,IF('01_Доходи'!AG1000&gt;=Законод!$F$18,Законод!$E$20,0)))),IF($B$996="Лікар-терапевт",IF(AG1000&lt;Законод!$C$26,0,(IF(AND(AG1000&gt;=Законод!$E$26,AG1000&lt;=Законод!$E$27),AG1000-Законод!$C$26,IF('01_Доходи'!AG1000&gt;=Законод!$F$26,Законод!$E$28,0)))),0)))</f>
        <v>0</v>
      </c>
      <c r="AH1002" s="767"/>
      <c r="AI1002" s="174"/>
      <c r="AJ1002" s="771"/>
      <c r="AK1002" s="774"/>
      <c r="AL1002" s="774"/>
      <c r="AM1002" s="757" t="s">
        <v>187</v>
      </c>
      <c r="AN1002" s="183">
        <f>IF(B996="Лікар загальної практики - сімейний лікар",L1002*Законод!$C$9/4*Законод!$E$16,IF(B996="Лікар-педіатр",L1002*Законод!$C$9/4*Законод!$E$16,IF(B996="Лікар-терапевт",L1002*Законод!$C$9/4*Законод!$E$16,0)))</f>
        <v>0</v>
      </c>
      <c r="AO1002" s="183">
        <f>IF(B996="Лікар загальної практики - сімейний лікар",S1002*Законод!$C$9/4*Законод!$E$16,IF(B996="Лікар-педіатр",S1002*Законод!$C$9/4*Законод!$E$16,IF(B996="Лікар-терапевт",S1002*Законод!$C$9/4*Законод!$E$16,0)))</f>
        <v>0</v>
      </c>
      <c r="AP1002" s="183">
        <f>IF(B996="Лікар загальної практики - сімейний лікар",Z1002*Законод!$C$9/4*Законод!$E$16,IF(B996="Лікар-педіатр",Z1002*Законод!$C$9/4*Законод!$E$16,IF(B996="Лікар-терапевт",Z1002*Законод!$C$9/4*Законод!$E$16,0)))</f>
        <v>0</v>
      </c>
      <c r="AQ1002" s="183">
        <f>IF(B996="Лікар загальної практики - сімейний лікар",AG1002*Законод!$C$9/4*Законод!$E$16,IF(B996="Лікар-педіатр",AG1002*Законод!$C$9/4*Законод!$E$16,IF(B996="Лікар-терапевт",AG1002*Законод!$C$9/4*Законод!$E$16,0)))</f>
        <v>0</v>
      </c>
      <c r="AR1002" s="184">
        <f>SUM(AN1002:AQ1002)</f>
        <v>0</v>
      </c>
    </row>
    <row r="1003" spans="1:44" s="52" customFormat="1" ht="31.9" hidden="1" customHeight="1" x14ac:dyDescent="0.25">
      <c r="A1003" s="170"/>
      <c r="B1003" s="763"/>
      <c r="C1003" s="764"/>
      <c r="D1003" s="765"/>
      <c r="E1003" s="765"/>
      <c r="F1003" s="211" t="str">
        <f>IF(B996="Лікар-педіатр",Законод!$F$17,IF(B996="Лікар загальної практики - сімейний лікар",Законод!$F$21,IF(B996="Лікар-терапевт",Законод!$F$25,"х")))</f>
        <v>х</v>
      </c>
      <c r="G1003" s="776" t="s">
        <v>158</v>
      </c>
      <c r="H1003" s="776"/>
      <c r="I1003" s="776"/>
      <c r="J1003" s="776"/>
      <c r="K1003" s="776"/>
      <c r="L1003" s="169">
        <f>IF($B$996="Лікар загальної практики - сімейний лікар",IF(L1000&lt;Законод!$C$22,0,(IF(AND(L1000&gt;=Законод!$F$22,L1000&lt;=Законод!$F$23),L1000-Законод!$E$23,IF('01_Доходи'!L1000&gt;=Законод!$G$22,Законод!$F$24,0)))),IF($B$996="Лікар-педіатр",IF(L1000&lt;Законод!$C$18,0,(IF(AND(L1000&gt;=Законод!$F$18,L1000&lt;=Законод!$F$19),L1000-Законод!$E$19,IF('01_Доходи'!L1000&gt;=Законод!$G$18,Законод!$F$20,0)))),IF($B$996="Лікар-терапевт",IF(L1000&lt;Законод!$C$26,0,(IF(AND(L1000&gt;=Законод!$F$26,L1000&lt;=Законод!$F$27),L1000-Законод!$E$27,IF('01_Доходи'!L1000&gt;=Законод!$G$26,Законод!$F$28,0)))),0)))</f>
        <v>0</v>
      </c>
      <c r="M1003" s="767"/>
      <c r="N1003" s="776" t="s">
        <v>158</v>
      </c>
      <c r="O1003" s="776"/>
      <c r="P1003" s="776"/>
      <c r="Q1003" s="776"/>
      <c r="R1003" s="776"/>
      <c r="S1003" s="169">
        <f>IF($B$996="Лікар загальної практики - сімейний лікар",IF(S1000&lt;Законод!$C$22,0,(IF(AND(S1000&gt;=Законод!$F$22,S1000&lt;=Законод!$F$23),S1000-Законод!$E$23,IF('01_Доходи'!S1000&gt;=Законод!$G$22,Законод!$F$24,0)))),IF($B$996="Лікар-педіатр",IF(S1000&lt;Законод!$C$18,0,(IF(AND(S1000&gt;=Законод!$F$18,S1000&lt;=Законод!$F$19),S1000-Законод!$E$19,IF('01_Доходи'!S1000&gt;=Законод!$G$18,Законод!$F$20,0)))),IF($B$996="Лікар-терапевт",IF(S1000&lt;Законод!$C$26,0,(IF(AND(S1000&gt;=Законод!$F$26,S1000&lt;=Законод!$F$27),S1000-Законод!$E$27,IF('01_Доходи'!S1000&gt;=Законод!$G$26,Законод!$F$28,0)))),0)))</f>
        <v>0</v>
      </c>
      <c r="T1003" s="767"/>
      <c r="U1003" s="776" t="s">
        <v>158</v>
      </c>
      <c r="V1003" s="776"/>
      <c r="W1003" s="776"/>
      <c r="X1003" s="776"/>
      <c r="Y1003" s="776"/>
      <c r="Z1003" s="169">
        <f>IF($B$996="Лікар загальної практики - сімейний лікар",IF(Z1000&lt;Законод!$C$22,0,(IF(AND(Z1000&gt;=Законод!$F$22,Z1000&lt;=Законод!$F$23),Z1000-Законод!$E$23,IF('01_Доходи'!Z1000&gt;=Законод!$G$22,Законод!$F$24,0)))),IF($B$996="Лікар-педіатр",IF(Z1000&lt;Законод!$C$18,0,(IF(AND(Z1000&gt;=Законод!$F$18,Z1000&lt;=Законод!$F$19),Z1000-Законод!$E$19,IF('01_Доходи'!Z1000&gt;=Законод!$G$18,Законод!$F$20,0)))),IF($B$996="Лікар-терапевт",IF(Z1000&lt;Законод!$C$26,0,(IF(AND(Z1000&gt;=Законод!$F$26,Z1000&lt;=Законод!$F$27),Z1000-Законод!$E$27,IF('01_Доходи'!Z1000&gt;=Законод!$G$26,Законод!$F$28,0)))),0)))</f>
        <v>0</v>
      </c>
      <c r="AA1003" s="767"/>
      <c r="AB1003" s="776" t="s">
        <v>158</v>
      </c>
      <c r="AC1003" s="776"/>
      <c r="AD1003" s="776"/>
      <c r="AE1003" s="776"/>
      <c r="AF1003" s="776"/>
      <c r="AG1003" s="169">
        <f>IF($B$996="Лікар загальної практики - сімейний лікар",IF(AG1000&lt;Законод!$C$22,0,(IF(AND(AG1000&gt;=Законод!$F$22,AG1000&lt;=Законод!$F$23),AG1000-Законод!$E$23,IF('01_Доходи'!AG1000&gt;=Законод!$G$22,Законод!$F$24,0)))),IF($B$996="Лікар-педіатр",IF(AG1000&lt;Законод!$C$18,0,(IF(AND(AG1000&gt;=Законод!$F$18,AG1000&lt;=Законод!$F$19),AG1000-Законод!$E$19,IF('01_Доходи'!AG1000&gt;=Законод!$G$18,Законод!$F$20,0)))),IF($B$996="Лікар-терапевт",IF(AG1000&lt;Законод!$C$26,0,(IF(AND(AG1000&gt;=Законод!$F$26,AG1000&lt;=Законод!$F$27),AG1000-Законод!$E$27,IF('01_Доходи'!AG1000&gt;=Законод!$G$26,Законод!$F$28,0)))),0)))</f>
        <v>0</v>
      </c>
      <c r="AH1003" s="767"/>
      <c r="AI1003" s="174"/>
      <c r="AJ1003" s="771"/>
      <c r="AK1003" s="774"/>
      <c r="AL1003" s="774"/>
      <c r="AM1003" s="758"/>
      <c r="AN1003" s="183">
        <f>IF(B996="Лікар загальної практики - сімейний лікар",L1003*Законод!$C$9/4*Законод!$F$16,IF(B996="Лікар-педіатр",L1003*Законод!$C$9/4*Законод!$F$16,IF(B996="Лікар-терапевт",L1003*Законод!$C$9/4*Законод!$F$16,0)))</f>
        <v>0</v>
      </c>
      <c r="AO1003" s="183">
        <f>IF(B996="Лікар загальної практики - сімейний лікар",S1003*Законод!$C$9/4*Законод!$F$16,IF(B996="Лікар-педіатр",S1003*Законод!$C$9/4*Законод!$F$16,IF(B996="Лікар-терапевт",S1003*Законод!$C$9/4*Законод!$F$16,0)))</f>
        <v>0</v>
      </c>
      <c r="AP1003" s="183">
        <f>IF(B996="Лікар загальної практики - сімейний лікар",Z1003*Законод!$C$9/4*Законод!$F$16,IF(B996="Лікар-педіатр",Z1003*Законод!$C$9/4*Законод!$F$16,IF(B996="Лікар-терапевт",Z1003*Законод!$C$9/4*Законод!$F$16,0)))</f>
        <v>0</v>
      </c>
      <c r="AQ1003" s="183">
        <f>IF(B996="Лікар загальної практики - сімейний лікар",AG1003*Законод!$C$9/4*Законод!$F$16,IF(B996="Лікар-педіатр",AG1003*Законод!$C$9/4*Законод!$F$16,IF(B996="Лікар-терапевт",AG1003*Законод!$C$9/4*Законод!$F$16,0)))</f>
        <v>0</v>
      </c>
      <c r="AR1003" s="184">
        <f>SUM(AN1003:AQ1003)</f>
        <v>0</v>
      </c>
    </row>
    <row r="1004" spans="1:44" s="52" customFormat="1" ht="31.9" hidden="1" customHeight="1" x14ac:dyDescent="0.25">
      <c r="A1004" s="170"/>
      <c r="B1004" s="763"/>
      <c r="C1004" s="764"/>
      <c r="D1004" s="765"/>
      <c r="E1004" s="765"/>
      <c r="F1004" s="211" t="str">
        <f>IF(B996="Лікар-педіатр",Законод!$G$17,IF(B996="Лікар загальної практики - сімейний лікар",Законод!$G$21,IF(B996="Лікар-терапевт",Законод!$G$25,"х")))</f>
        <v>х</v>
      </c>
      <c r="G1004" s="776" t="s">
        <v>158</v>
      </c>
      <c r="H1004" s="776"/>
      <c r="I1004" s="776"/>
      <c r="J1004" s="776"/>
      <c r="K1004" s="776"/>
      <c r="L1004" s="169">
        <f>IF($B$996="Лікар загальної практики - сімейний лікар",IF(L1000&lt;Законод!$C$22,0,(IF(AND(L1000&gt;=Законод!$G$22,L1000&lt;=Законод!$G$23),L1000-Законод!$F$23,IF('01_Доходи'!L1000&gt;=Законод!$H$22,Законод!$G$24,0)))),IF($B$996="Лікар-педіатр",IF(L1000&lt;Законод!$C$18,0,(IF(AND(L1000&gt;=Законод!$G$18,L1000&lt;=Законод!$G$19),L1000-Законод!$F$19,IF('01_Доходи'!L1000&gt;=Законод!$H$18,Законод!$G$20,0)))),IF($B$996="Лікар-терапевт",IF(L1000&lt;Законод!$C$26,0,(IF(AND(L1000&gt;=Законод!$G$26,L1000&lt;=Законод!$G$27),L1000-Законод!$F$27,IF('01_Доходи'!L1000&gt;=Законод!$H$26,Законод!$G$28,0)))),0)))</f>
        <v>0</v>
      </c>
      <c r="M1004" s="767"/>
      <c r="N1004" s="776" t="s">
        <v>158</v>
      </c>
      <c r="O1004" s="776"/>
      <c r="P1004" s="776"/>
      <c r="Q1004" s="776"/>
      <c r="R1004" s="776"/>
      <c r="S1004" s="169">
        <f>IF($B$996="Лікар загальної практики - сімейний лікар",IF(S1000&lt;Законод!$C$22,0,(IF(AND(S1000&gt;=Законод!$G$22,S1000&lt;=Законод!$G$23),S1000-Законод!$F$23,IF('01_Доходи'!S1000&gt;=Законод!$H$22,Законод!$G$24,0)))),IF($B$996="Лікар-педіатр",IF(S1000&lt;Законод!$C$18,0,(IF(AND(S1000&gt;=Законод!$G$18,S1000&lt;=Законод!$G$19),S1000-Законод!$F$19,IF('01_Доходи'!S1000&gt;=Законод!$H$18,Законод!$G$20,0)))),IF($B$996="Лікар-терапевт",IF(S1000&lt;Законод!$C$26,0,(IF(AND(S1000&gt;=Законод!$G$26,S1000&lt;=Законод!$G$27),S1000-Законод!$F$27,IF('01_Доходи'!S1000&gt;=Законод!$H$26,Законод!$G$28,0)))),0)))</f>
        <v>0</v>
      </c>
      <c r="T1004" s="767"/>
      <c r="U1004" s="776" t="s">
        <v>158</v>
      </c>
      <c r="V1004" s="776"/>
      <c r="W1004" s="776"/>
      <c r="X1004" s="776"/>
      <c r="Y1004" s="776"/>
      <c r="Z1004" s="169">
        <f>IF($B$996="Лікар загальної практики - сімейний лікар",IF(Z1000&lt;Законод!$C$22,0,(IF(AND(Z1000&gt;=Законод!$G$22,Z1000&lt;=Законод!$G$23),Z1000-Законод!$F$23,IF('01_Доходи'!Z1000&gt;=Законод!$H$22,Законод!$G$24,0)))),IF($B$996="Лікар-педіатр",IF(Z1000&lt;Законод!$C$18,0,(IF(AND(Z1000&gt;=Законод!$G$18,Z1000&lt;=Законод!$G$19),Z1000-Законод!$F$19,IF('01_Доходи'!Z1000&gt;=Законод!$H$18,Законод!$G$20,0)))),IF($B$996="Лікар-терапевт",IF(Z1000&lt;Законод!$C$26,0,(IF(AND(Z1000&gt;=Законод!$G$26,Z1000&lt;=Законод!$G$27),Z1000-Законод!$F$27,IF('01_Доходи'!Z1000&gt;=Законод!$H$26,Законод!$G$28,0)))),0)))</f>
        <v>0</v>
      </c>
      <c r="AA1004" s="767"/>
      <c r="AB1004" s="776" t="s">
        <v>158</v>
      </c>
      <c r="AC1004" s="776"/>
      <c r="AD1004" s="776"/>
      <c r="AE1004" s="776"/>
      <c r="AF1004" s="776"/>
      <c r="AG1004" s="169">
        <f>IF($B$996="Лікар загальної практики - сімейний лікар",IF(AG1000&lt;Законод!$C$22,0,(IF(AND(AG1000&gt;=Законод!$G$22,AG1000&lt;=Законод!$G$23),AG1000-Законод!$F$23,IF('01_Доходи'!AG1000&gt;=Законод!$H$22,Законод!$G$24,0)))),IF($B$996="Лікар-педіатр",IF(AG1000&lt;Законод!$C$18,0,(IF(AND(AG1000&gt;=Законод!$G$18,AG1000&lt;=Законод!$G$19),AG1000-Законод!$F$19,IF('01_Доходи'!AG1000&gt;=Законод!$H$18,Законод!$G$20,0)))),IF($B$996="Лікар-терапевт",IF(AG1000&lt;Законод!$C$26,0,(IF(AND(AG1000&gt;=Законод!$G$26,AG1000&lt;=Законод!$G$27),AG1000-Законод!$F$27,IF('01_Доходи'!AG1000&gt;=Законод!$H$26,Законод!$G$28,0)))),0)))</f>
        <v>0</v>
      </c>
      <c r="AH1004" s="767"/>
      <c r="AI1004" s="174"/>
      <c r="AJ1004" s="771"/>
      <c r="AK1004" s="774"/>
      <c r="AL1004" s="774"/>
      <c r="AM1004" s="758"/>
      <c r="AN1004" s="183">
        <f>IF(B996="Лікар загальної практики - сімейний лікар",L1004*Законод!$C$9/4*Законод!$G$16,IF(B996="Лікар-педіатр",L1004*Законод!$C$9/4*Законод!$G$16,IF(B996="Лікар-терапевт",L1004*Законод!$C$9/4*Законод!$G$16,0)))</f>
        <v>0</v>
      </c>
      <c r="AO1004" s="183">
        <f>IF(B996="Лікар загальної практики - сімейний лікар",S1004*Законод!$C$9/4*Законод!$G$16,IF(B996="Лікар-педіатр",S1004*Законод!$C$9/4*Законод!$G$16,IF(B996="Лікар-терапевт",S1004*Законод!$C$9/4*Законод!$G$16,0)))</f>
        <v>0</v>
      </c>
      <c r="AP1004" s="183">
        <f>IF(B996="Лікар загальної практики - сімейний лікар",Z1004*Законод!$C$9/4*Законод!$G$16,IF(B996="Лікар-педіатр",Z1004*Законод!$C$9/4*Законод!$G$16,IF(B996="Лікар-терапевт",Z1004*Законод!$C$9/4*Законод!$G$16,0)))</f>
        <v>0</v>
      </c>
      <c r="AQ1004" s="183">
        <f>IF(B996="Лікар загальної практики - сімейний лікар",AG1004*Законод!$C$9/4*Законод!$G$16,IF(B996="Лікар-педіатр",AG1004*Законод!$C$9/4*Законод!$G$16,IF(B996="Лікар-терапевт",AG1004*Законод!$C$9/4*Законод!$G$16,0)))</f>
        <v>0</v>
      </c>
      <c r="AR1004" s="184">
        <f t="shared" ref="AR1004" si="176">SUM(AN1004:AQ1004)</f>
        <v>0</v>
      </c>
    </row>
    <row r="1005" spans="1:44" s="52" customFormat="1" ht="31.9" hidden="1" customHeight="1" x14ac:dyDescent="0.25">
      <c r="A1005" s="170"/>
      <c r="B1005" s="763"/>
      <c r="C1005" s="764"/>
      <c r="D1005" s="765"/>
      <c r="E1005" s="765"/>
      <c r="F1005" s="211" t="str">
        <f>IF(B996="Лікар-педіатр",Законод!$H$17,IF(B996="Лікар загальної практики - сімейний лікар",Законод!$H$21,IF(B996="Лікар-терапевт",Законод!$H$25,"х")))</f>
        <v>х</v>
      </c>
      <c r="G1005" s="776" t="s">
        <v>158</v>
      </c>
      <c r="H1005" s="776"/>
      <c r="I1005" s="776"/>
      <c r="J1005" s="776"/>
      <c r="K1005" s="776"/>
      <c r="L1005" s="169">
        <f>IF($B$996="Лікар загальної практики - сімейний лікар",IF(L1000&lt;Законод!$C$22,0,(IF(AND(L1000&gt;=Законод!$H$22,L1000&lt;=Законод!$H$23),L1000-Законод!$G$23,IF('01_Доходи'!L1000&gt;=Законод!$I$22,Законод!$H$24,0)))),IF($B$996="Лікар-педіатр",IF(L1000&lt;Законод!$C$18,0,(IF(AND(L1000&gt;=Законод!$H$18,L1000&lt;=Законод!$H$19),L1000-Законод!$G$19,IF('01_Доходи'!L1000&gt;=Законод!$I$18,Законод!$H$20,0)))),IF($B$996="Лікар-терапевт",IF(L1000&lt;Законод!$C$26,0,(IF(AND(L1000&gt;=Законод!$H$26,L1000&lt;=Законод!$H$27),L1000-Законод!$G$27,IF(L1000&gt;=Законод!$I$26,Законод!$H$28,0)))),0)))</f>
        <v>0</v>
      </c>
      <c r="M1005" s="767"/>
      <c r="N1005" s="776" t="s">
        <v>158</v>
      </c>
      <c r="O1005" s="776"/>
      <c r="P1005" s="776"/>
      <c r="Q1005" s="776"/>
      <c r="R1005" s="776"/>
      <c r="S1005" s="169">
        <f>IF($B$996="Лікар загальної практики - сімейний лікар",IF(S1000&lt;Законод!$C$22,0,(IF(AND(S1000&gt;=Законод!$H$22,S1000&lt;=Законод!$H$23),S1000-Законод!$G$23,IF('01_Доходи'!S1000&gt;=Законод!$I$22,Законод!$H$24,0)))),IF($B$996="Лікар-педіатр",IF(S1000&lt;Законод!$C$18,0,(IF(AND(S1000&gt;=Законод!$H$18,S1000&lt;=Законод!$H$19),S1000-Законод!$G$19,IF('01_Доходи'!S1000&gt;=Законод!$I$18,Законод!$H$20,0)))),IF($B$996="Лікар-терапевт",IF(S1000&lt;Законод!$C$26,0,(IF(AND(S1000&gt;=Законод!$H$26,S1000&lt;=Законод!$H$27),S1000-Законод!$G$27,IF(S1000&gt;=Законод!$I$26,Законод!$H$28,0)))),0)))</f>
        <v>0</v>
      </c>
      <c r="T1005" s="767"/>
      <c r="U1005" s="776" t="s">
        <v>158</v>
      </c>
      <c r="V1005" s="776"/>
      <c r="W1005" s="776"/>
      <c r="X1005" s="776"/>
      <c r="Y1005" s="776"/>
      <c r="Z1005" s="169">
        <f>IF($B$996="Лікар загальної практики - сімейний лікар",IF(Z1000&lt;Законод!$C$22,0,(IF(AND(Z1000&gt;=Законод!$H$22,Z1000&lt;=Законод!$H$23),Z1000-Законод!$G$23,IF('01_Доходи'!Z1000&gt;=Законод!$I$22,Законод!$H$24,0)))),IF($B$996="Лікар-педіатр",IF(Z1000&lt;Законод!$C$18,0,(IF(AND(Z1000&gt;=Законод!$H$18,Z1000&lt;=Законод!$H$19),Z1000-Законод!$G$19,IF('01_Доходи'!Z1000&gt;=Законод!$I$18,Законод!$H$20,0)))),IF($B$996="Лікар-терапевт",IF(Z1000&lt;Законод!$C$26,0,(IF(AND(Z1000&gt;=Законод!$H$26,Z1000&lt;=Законод!$H$27),Z1000-Законод!$G$27,IF(Z1000&gt;=Законод!$I$26,Законод!$H$28,0)))),0)))</f>
        <v>0</v>
      </c>
      <c r="AA1005" s="767"/>
      <c r="AB1005" s="776" t="s">
        <v>158</v>
      </c>
      <c r="AC1005" s="776"/>
      <c r="AD1005" s="776"/>
      <c r="AE1005" s="776"/>
      <c r="AF1005" s="776"/>
      <c r="AG1005" s="169">
        <f>IF($B$996="Лікар загальної практики - сімейний лікар",IF(AG1000&lt;Законод!$C$22,0,(IF(AND(AG1000&gt;=Законод!$H$22,AG1000&lt;=Законод!$H$23),AG1000-Законод!$G$23,IF('01_Доходи'!AG1000&gt;=Законод!$I$22,Законод!$H$24,0)))),IF($B$996="Лікар-педіатр",IF(AG1000&lt;Законод!$C$18,0,(IF(AND(AG1000&gt;=Законод!$H$18,AG1000&lt;=Законод!$H$19),AG1000-Законод!$G$19,IF('01_Доходи'!AG1000&gt;=Законод!$I$18,Законод!$H$20,0)))),IF($B$996="Лікар-терапевт",IF(AG1000&lt;Законод!$C$26,0,(IF(AND(AG1000&gt;=Законод!$H$26,AG1000&lt;=Законод!$H$27),AG1000-Законод!$G$27,IF(AG1000&gt;=Законод!$I$26,Законод!$H$28,0)))),0)))</f>
        <v>0</v>
      </c>
      <c r="AH1005" s="767"/>
      <c r="AI1005" s="174"/>
      <c r="AJ1005" s="771"/>
      <c r="AK1005" s="774"/>
      <c r="AL1005" s="774"/>
      <c r="AM1005" s="758"/>
      <c r="AN1005" s="183">
        <f>IF(B996="Лікар загальної практики - сімейний лікар",L1005*Законод!$C$9/4*Законод!$H$16,IF(B996="Лікар-педіатр",L1005*Законод!$C$9/4*Законод!$H$16,IF(B996="Лікар-терапевт",L1005*Законод!$C$9/4*Законод!$H$16,0)))</f>
        <v>0</v>
      </c>
      <c r="AO1005" s="183">
        <f>IF(B996="Лікар загальної практики - сімейний лікар",S1005*Законод!$C$9/4*Законод!$H$16,IF(B996="Лікар-педіатр",S1005*Законод!$C$9/4*Законод!$H$16,IF(B996="Лікар-терапевт",S1005*Законод!$C$9/4*Законод!$H$16,0)))</f>
        <v>0</v>
      </c>
      <c r="AP1005" s="183">
        <f>IF(B996="Лікар загальної практики - сімейний лікар",Z1005*Законод!$C$9/4*Законод!$H$16,IF(B996="Лікар-педіатр",Z1005*Законод!$C$9/4*Законод!$H$16,IF(B996="Лікар-терапевт",Z1005*Законод!$C$9/4*Законод!$H$16,0)))</f>
        <v>0</v>
      </c>
      <c r="AQ1005" s="183">
        <f>IF(B996="Лікар загальної практики - сімейний лікар",AG1005*Законод!$C$9/4*Законод!$H$16,IF(B996="Лікар-педіатр",AG1005*Законод!$C$9/4*Законод!$H$16,IF(B996="Лікар-терапевт",AG1005*Законод!$C$9/4*Законод!$H$16,0)))</f>
        <v>0</v>
      </c>
      <c r="AR1005" s="184">
        <f>SUM(AN1005:AQ1005)</f>
        <v>0</v>
      </c>
    </row>
    <row r="1006" spans="1:44" s="52" customFormat="1" ht="31.9" hidden="1" customHeight="1" x14ac:dyDescent="0.25">
      <c r="A1006" s="170"/>
      <c r="B1006" s="763"/>
      <c r="C1006" s="764"/>
      <c r="D1006" s="765"/>
      <c r="E1006" s="765"/>
      <c r="F1006" s="211" t="str">
        <f>IF(B996="Лікар-педіатр",Законод!$I$17,IF(B996="Лікар загальної практики - сімейний лікар",Законод!$I$21,IF(B996="Лікар-терапевт",Законод!$I$25,"х")))</f>
        <v>х</v>
      </c>
      <c r="G1006" s="776" t="s">
        <v>158</v>
      </c>
      <c r="H1006" s="776"/>
      <c r="I1006" s="776"/>
      <c r="J1006" s="776"/>
      <c r="K1006" s="776"/>
      <c r="L1006" s="169">
        <f>IF($B$996="Лікар загальної практики - сімейний лікар",IF(L1000&lt;Законод!$C$22,0,(IF(AND(L1000&gt;=Законод!$I$22,L1000&lt;=Законод!$I$23),L1000-Законод!$H$23,IF('01_Доходи'!L1000&gt;=Законод!$I$22,Законод!$I$24,0)))),IF($B$996="Лікар-педіатр",IF(L1000&lt;Законод!$C$18,0,(IF(AND(L1000&gt;=Законод!$I$18,L1000&lt;=Законод!$I$19),L1000-Законод!$H$19,IF('01_Доходи'!L1000&gt;=Законод!$I$18,Законод!$H$20,0)))),IF($B$996="Лікар-терапевт",IF(L1000&lt;Законод!$C$26,0,(IF(AND(L1000&gt;=Законод!$I$26,L1000&lt;=Законод!$I$27),L1000-Законод!$H$27,IF('01_Доходи'!L1000&gt;=Законод!$I$26,Законод!$H$28,0)))),0)))</f>
        <v>0</v>
      </c>
      <c r="M1006" s="767"/>
      <c r="N1006" s="776" t="s">
        <v>158</v>
      </c>
      <c r="O1006" s="776"/>
      <c r="P1006" s="776"/>
      <c r="Q1006" s="776"/>
      <c r="R1006" s="776"/>
      <c r="S1006" s="169">
        <f>IF($B$996="Лікар загальної практики - сімейний лікар",IF(S1000&lt;Законод!$C$22,0,(IF(AND(S1000&gt;=Законод!$I$22,S1000&lt;=Законод!$I$23),S1000-Законод!$H$23,IF('01_Доходи'!S1000&gt;=Законод!$I$22,Законод!$I$24,0)))),IF($B$996="Лікар-педіатр",IF(S1000&lt;Законод!$C$18,0,(IF(AND(S1000&gt;=Законод!$I$18,S1000&lt;=Законод!$I$19),S1000-Законод!$H$19,IF('01_Доходи'!S1000&gt;=Законод!$I$18,Законод!$H$20,0)))),IF($B$996="Лікар-терапевт",IF(S1000&lt;Законод!$C$26,0,(IF(AND(S1000&gt;=Законод!$I$26,S1000&lt;=Законод!$I$27),S1000-Законод!$H$27,IF('01_Доходи'!S1000&gt;=Законод!$I$26,Законод!$H$28,0)))),0)))</f>
        <v>0</v>
      </c>
      <c r="T1006" s="767"/>
      <c r="U1006" s="776" t="s">
        <v>158</v>
      </c>
      <c r="V1006" s="776"/>
      <c r="W1006" s="776"/>
      <c r="X1006" s="776"/>
      <c r="Y1006" s="776"/>
      <c r="Z1006" s="169">
        <f>IF($B$996="Лікар загальної практики - сімейний лікар",IF(Z1000&lt;Законод!$C$22,0,(IF(AND(Z1000&gt;=Законод!$I$22,Z1000&lt;=Законод!$I$23),Z1000-Законод!$H$23,IF('01_Доходи'!Z1000&gt;=Законод!$I$22,Законод!$I$24,0)))),IF($B$996="Лікар-педіатр",IF(Z1000&lt;Законод!$C$18,0,(IF(AND(Z1000&gt;=Законод!$I$18,Z1000&lt;=Законод!$I$19),Z1000-Законод!$H$19,IF('01_Доходи'!Z1000&gt;=Законод!$I$18,Законод!$H$20,0)))),IF($B$996="Лікар-терапевт",IF(Z1000&lt;Законод!$C$26,0,(IF(AND(Z1000&gt;=Законод!$I$26,Z1000&lt;=Законод!$I$27),Z1000-Законод!$H$27,IF('01_Доходи'!Z1000&gt;=Законод!$I$26,Законод!$H$28,0)))),0)))</f>
        <v>0</v>
      </c>
      <c r="AA1006" s="767"/>
      <c r="AB1006" s="776" t="s">
        <v>158</v>
      </c>
      <c r="AC1006" s="776"/>
      <c r="AD1006" s="776"/>
      <c r="AE1006" s="776"/>
      <c r="AF1006" s="776"/>
      <c r="AG1006" s="169">
        <f>IF($B$996="Лікар загальної практики - сімейний лікар",IF(AG1000&lt;Законод!$C$22,0,(IF(AND(AG1000&gt;=Законод!$I$22,AG1000&lt;=Законод!$I$23),AG1000-Законод!$H$23,IF('01_Доходи'!AG1000&gt;=Законод!$I$22,Законод!$I$24,0)))),IF($B$996="Лікар-педіатр",IF(AG1000&lt;Законод!$C$18,0,(IF(AND(AG1000&gt;=Законод!$I$18,AG1000&lt;=Законод!$I$19),AG1000-Законод!$H$19,IF('01_Доходи'!AG1000&gt;=Законод!$I$18,Законод!$H$20,0)))),IF($B$996="Лікар-терапевт",IF(AG1000&lt;Законод!$C$26,0,(IF(AND(AG1000&gt;=Законод!$I$26,AG1000&lt;=Законод!$I$27),AG1000-Законод!$H$27,IF('01_Доходи'!AG1000&gt;=Законод!$I$26,Законод!$H$28,0)))),0)))</f>
        <v>0</v>
      </c>
      <c r="AH1006" s="767"/>
      <c r="AI1006" s="174"/>
      <c r="AJ1006" s="771"/>
      <c r="AK1006" s="774"/>
      <c r="AL1006" s="774"/>
      <c r="AM1006" s="758"/>
      <c r="AN1006" s="183">
        <f>IF(B996="Лікар загальної практики - сімейний лікар",L1006*Законод!$C$9/4*Законод!$I$16,IF(B996="Лікар-педіатр",L1006*Законод!$C$9/4*Законод!$I$16,IF(B996="Лікар-терапевт",L1006*Законод!$C$9/4*Законод!$I$16,0)))</f>
        <v>0</v>
      </c>
      <c r="AO1006" s="183">
        <f>IF(B996="Лікар загальної практики - сімейний лікар",S1006*Законод!$C$9/4*Законод!$I$16,IF(B996="Лікар-педіатр",S1006*Законод!$C$9/4*Законод!$I$16,IF(B996="Лікар-терапевт",S1006*Законод!$C$9/4*Законод!$I$16,0)))</f>
        <v>0</v>
      </c>
      <c r="AP1006" s="183">
        <f>IF(B996="Лікар загальної практики - сімейний лікар",Z1006*Законод!$C$9/4*Законод!$I$16,IF(B996="Лікар-педіатр",Z1006*Законод!$C$9/4*Законод!$I$16,IF(B996="Лікар-терапевт",Z1006*Законод!$C$9/4*Законод!$I$16,0)))</f>
        <v>0</v>
      </c>
      <c r="AQ1006" s="183">
        <f>IF(B996="Лікар загальної практики - сімейний лікар",AG1006*Законод!$C$9/4*Законод!$I$16,IF(B996="Лікар-педіатр",AG1006*Законод!$C$9/4*Законод!$I$16,IF(B996="Лікар-терапевт",AG1006*Законод!$C$9/4*Законод!$I$16,0)))</f>
        <v>0</v>
      </c>
      <c r="AR1006" s="184">
        <f>SUM(AN1006:AQ1006)</f>
        <v>0</v>
      </c>
    </row>
    <row r="1007" spans="1:44" s="191" customFormat="1" ht="31.9" hidden="1" customHeight="1" thickBot="1" x14ac:dyDescent="0.3">
      <c r="A1007" s="186"/>
      <c r="B1007" s="763"/>
      <c r="C1007" s="764"/>
      <c r="D1007" s="765"/>
      <c r="E1007" s="765"/>
      <c r="F1007" s="212" t="str">
        <f>IF(B996="Лікар-педіатр",Законод!$J$17,IF(B996="Лікар загальної практики - сімейний лікар",Законод!$J$21,IF(B996="Лікар-терапевт",Законод!$J$25,"х")))</f>
        <v>х</v>
      </c>
      <c r="G1007" s="777" t="s">
        <v>158</v>
      </c>
      <c r="H1007" s="777"/>
      <c r="I1007" s="777"/>
      <c r="J1007" s="777"/>
      <c r="K1007" s="777"/>
      <c r="L1007" s="169">
        <f>IF($B$996="Лікар загальної практики - сімейний лікар",IF(L1000&gt;=Законод!$J$22,'01_Доходи'!L1000-('01_Доходи'!L1001+'01_Доходи'!L1002+'01_Доходи'!L1003+'01_Доходи'!L1004+'01_Доходи'!L1005+'01_Доходи'!L1006),0),IF($B$996="Лікар-педіатр",IF(L1000&gt;=Законод!$J$18,'01_Доходи'!L1000-('01_Доходи'!L1001+'01_Доходи'!L1002+'01_Доходи'!L1003+'01_Доходи'!L1004+'01_Доходи'!L1005+'01_Доходи'!L1006),0),IF($B$996="Лікар-терапевт",IF('01_Доходи'!L1000&gt;=Законод!$J$26,L1000-Законод!$I$27,0),0)))</f>
        <v>0</v>
      </c>
      <c r="M1007" s="767"/>
      <c r="N1007" s="777" t="s">
        <v>158</v>
      </c>
      <c r="O1007" s="777"/>
      <c r="P1007" s="777"/>
      <c r="Q1007" s="777"/>
      <c r="R1007" s="777"/>
      <c r="S1007" s="169">
        <f>IF($B$996="Лікар загальної практики - сімейний лікар",IF(S1000&gt;=Законод!$J$22,'01_Доходи'!S1000-('01_Доходи'!S1001+'01_Доходи'!S1002+'01_Доходи'!S1003+'01_Доходи'!S1004+'01_Доходи'!S1005+'01_Доходи'!S1006),0),IF($B$996="Лікар-педіатр",IF(S1000&gt;=Законод!$J$18,'01_Доходи'!S1000-('01_Доходи'!S1001+'01_Доходи'!S1002+'01_Доходи'!S1003+'01_Доходи'!S1004+'01_Доходи'!S1005+'01_Доходи'!S1006),0),IF($B$996="Лікар-терапевт",IF('01_Доходи'!S1000&gt;=Законод!$J$26,S1000-Законод!$I$27,0),0)))</f>
        <v>0</v>
      </c>
      <c r="T1007" s="767"/>
      <c r="U1007" s="777" t="s">
        <v>158</v>
      </c>
      <c r="V1007" s="777"/>
      <c r="W1007" s="777"/>
      <c r="X1007" s="777"/>
      <c r="Y1007" s="777"/>
      <c r="Z1007" s="169">
        <f>IF($B$996="Лікар загальної практики - сімейний лікар",IF(Z1000&gt;=Законод!$J$22,'01_Доходи'!Z1000-('01_Доходи'!Z1001+'01_Доходи'!Z1002+'01_Доходи'!Z1003+'01_Доходи'!Z1004+'01_Доходи'!Z1005+'01_Доходи'!Z1006),0),IF($B$996="Лікар-педіатр",IF(Z1000&gt;=Законод!$J$18,'01_Доходи'!Z1000-('01_Доходи'!Z1001+'01_Доходи'!Z1002+'01_Доходи'!Z1003+'01_Доходи'!Z1004+'01_Доходи'!Z1005+'01_Доходи'!Z1006),0),IF($B$996="Лікар-терапевт",IF('01_Доходи'!Z1000&gt;=Законод!$J$26,Z1000-Законод!$I$27,0),0)))</f>
        <v>0</v>
      </c>
      <c r="AA1007" s="767"/>
      <c r="AB1007" s="777" t="s">
        <v>158</v>
      </c>
      <c r="AC1007" s="777"/>
      <c r="AD1007" s="777"/>
      <c r="AE1007" s="777"/>
      <c r="AF1007" s="777"/>
      <c r="AG1007" s="169">
        <f>IF($B$996="Лікар загальної практики - сімейний лікар",IF(AG1000&gt;=Законод!$J$22,'01_Доходи'!AG1000-('01_Доходи'!AG1001+'01_Доходи'!AG1002+'01_Доходи'!AG1003+'01_Доходи'!AG1004+'01_Доходи'!AG1005+'01_Доходи'!AG1006),0),IF($B$996="Лікар-педіатр",IF(AG1000&gt;=Законод!$J$18,'01_Доходи'!AG1000-('01_Доходи'!AG1001+'01_Доходи'!AG1002+'01_Доходи'!AG1003+'01_Доходи'!AG1004+'01_Доходи'!AG1005+'01_Доходи'!AG1006),0),IF($B$996="Лікар-терапевт",IF('01_Доходи'!AG1000&gt;=Законод!$J$26,AG1000-Законод!$I$27,0),0)))</f>
        <v>0</v>
      </c>
      <c r="AH1007" s="767"/>
      <c r="AI1007" s="188"/>
      <c r="AJ1007" s="772"/>
      <c r="AK1007" s="775"/>
      <c r="AL1007" s="775"/>
      <c r="AM1007" s="759"/>
      <c r="AN1007" s="189">
        <f>IF(B996="Лікар загальної практики - сімейний лікар",L1007*Законод!$C$9/4*Законод!$J$16,IF(B996="Лікар-педіатр",L1007*Законод!$C$9/4*Законод!$J$16,IF(B996="Лікар-терапевт",L1007*Законод!$C$9/4*Законод!$J$16,0)))</f>
        <v>0</v>
      </c>
      <c r="AO1007" s="189">
        <f>IF(B996="Лікар загальної практики - сімейний лікар",S1007*Законод!$C$9/4*Законод!$J$16,IF(B996="Лікар-педіатр",S1007*Законод!$C$9/4*Законод!$J$16,IF(B996="Лікар-терапевт",S1007*Законод!$C$9/4*Законод!$J$16,0)))</f>
        <v>0</v>
      </c>
      <c r="AP1007" s="189">
        <f>IF(B996="Лікар загальної практики - сімейний лікар",S1007*Законод!$C$9/4*Законод!$J$16,IF(B996="Лікар-педіатр",S1007*Законод!$C$9/4*Законод!$J$16,IF(B996="Лікар-терапевт",S1007*Законод!$C$9/4*Законод!$J$16,0)))</f>
        <v>0</v>
      </c>
      <c r="AQ1007" s="189">
        <f>IF(B996="Лікар загальної практики - сімейний лікар",AG1007*Законод!$C$9/4*Законод!$J$16,IF(B996="Лікар-педіатр",AG1007*Законод!$C$9/4*Законод!$J$16,IF(B996="Лікар-терапевт",AG1007*Законод!$C$9/4*Законод!$J$16,0)))</f>
        <v>0</v>
      </c>
      <c r="AR1007" s="190">
        <f t="shared" ref="AR1007" si="177">SUM(AN1007:AQ1007)</f>
        <v>0</v>
      </c>
    </row>
    <row r="1008" spans="1:44" s="220" customFormat="1" ht="23.45" hidden="1" customHeight="1" thickBot="1" x14ac:dyDescent="0.3">
      <c r="A1008" s="216"/>
      <c r="B1008" s="217"/>
      <c r="C1008" s="217"/>
      <c r="D1008" s="217"/>
      <c r="E1008" s="217"/>
      <c r="F1008" s="218"/>
      <c r="G1008" s="219"/>
      <c r="H1008" s="219"/>
      <c r="L1008" s="221"/>
      <c r="S1008" s="221"/>
      <c r="Z1008" s="221"/>
      <c r="AG1008" s="221"/>
      <c r="AM1008" s="222"/>
      <c r="AR1008" s="223"/>
    </row>
    <row r="1009" spans="1:44" s="164" customFormat="1" ht="24.6" hidden="1" customHeight="1" x14ac:dyDescent="0.3">
      <c r="A1009" s="167">
        <f>A996+1</f>
        <v>76</v>
      </c>
      <c r="B1009" s="763"/>
      <c r="C1009" s="764"/>
      <c r="D1009" s="765"/>
      <c r="E1009" s="765"/>
      <c r="F1009" s="207" t="s">
        <v>422</v>
      </c>
      <c r="G1009" s="169">
        <f>IF($B$1009="Лікар-педіатр",G1012*L1009,IF($B$1009="Лікар-терапевт","х",IF($B$1009="Лікар загальної практики - сімейний лікар",G1012*L1009,0)))</f>
        <v>0</v>
      </c>
      <c r="H1009" s="169">
        <f>IF($B$1009="Лікар-педіатр",H1012*L1009,IF($B$1009="Лікар-терапевт","х",IF($B$1009="Лікар загальної практики - сімейний лікар",H1012*L1009,0)))</f>
        <v>0</v>
      </c>
      <c r="I1009" s="169">
        <f>IF($B$1009="Лікар-педіатр","x",IF($B$1009="Лікар-терапевт",I1012*L1009,IF($B$1009="Лікар загальної практики - сімейний лікар",I1012*L1009,0)))</f>
        <v>0</v>
      </c>
      <c r="J1009" s="169">
        <f>IF($B$1009="Лікар-педіатр","x",IF($B$1009="Лікар-терапевт",J1012*L1009,IF($B$1009="Лікар загальної практики - сімейний лікар",J1012*L1009,0)))</f>
        <v>0</v>
      </c>
      <c r="K1009" s="169">
        <f>IF($B$1009="Лікар-педіатр","x",IF($B$1009="Лікар-терапевт",K1012*L1009,IF($B$1009="Лікар загальної практики - сімейний лікар",K1012*L1009,0)))</f>
        <v>0</v>
      </c>
      <c r="L1009" s="542"/>
      <c r="M1009" s="767"/>
      <c r="N1009" s="169">
        <f>IF($B$1009="Лікар-педіатр",N1012*S1009,IF($B$1009="Лікар-терапевт","х",IF($B$1009="Лікар загальної практики - сімейний лікар",N1012*S1009,0)))</f>
        <v>0</v>
      </c>
      <c r="O1009" s="169">
        <f>IF($B$1009="Лікар-педіатр",O1012*S1009,IF($B$1009="Лікар-терапевт","х",IF($B$1009="Лікар загальної практики - сімейний лікар",O1012*S1009,0)))</f>
        <v>0</v>
      </c>
      <c r="P1009" s="169">
        <f>IF($B$1009="Лікар-педіатр","x",IF($B$1009="Лікар-терапевт",P1012*S1009,IF($B$1009="Лікар загальної практики - сімейний лікар",P1012*S1009,0)))</f>
        <v>0</v>
      </c>
      <c r="Q1009" s="169">
        <f>IF($B$1009="Лікар-педіатр","x",IF($B$1009="Лікар-терапевт",Q1012*S1009,IF($B$1009="Лікар загальної практики - сімейний лікар",Q1012*S1009,0)))</f>
        <v>0</v>
      </c>
      <c r="R1009" s="169">
        <f>IF($B$1009="Лікар-педіатр","x",IF($B$1009="Лікар-терапевт",R1012*S1009,IF($B$1009="Лікар загальної практики - сімейний лікар",R1012*S1009,0)))</f>
        <v>0</v>
      </c>
      <c r="S1009" s="542"/>
      <c r="T1009" s="767"/>
      <c r="U1009" s="169">
        <f>IF($B$1009="Лікар-педіатр",U1012*Z1009,IF($B$1009="Лікар-терапевт","х",IF($B$1009="Лікар загальної практики - сімейний лікар",U1012*Z1009,0)))</f>
        <v>0</v>
      </c>
      <c r="V1009" s="169">
        <f>IF($B$1009="Лікар-педіатр",V1012*Z1009,IF($B$1009="Лікар-терапевт","х",IF($B$1009="Лікар загальної практики - сімейний лікар",V1012*Z1009,0)))</f>
        <v>0</v>
      </c>
      <c r="W1009" s="169">
        <f>IF($B$1009="Лікар-педіатр","x",IF($B$1009="Лікар-терапевт",W1012*Z1009,IF($B$1009="Лікар загальної практики - сімейний лікар",W1012*Z1009,0)))</f>
        <v>0</v>
      </c>
      <c r="X1009" s="169">
        <f>IF($B$1009="Лікар-педіатр","x",IF($B$1009="Лікар-терапевт",X1012*Z1009,IF($B$1009="Лікар загальної практики - сімейний лікар",X1012*Z1009,0)))</f>
        <v>0</v>
      </c>
      <c r="Y1009" s="169">
        <f>IF($B$1009="Лікар-педіатр","x",IF($B$1009="Лікар-терапевт",Y1012*Z1009,IF($B$1009="Лікар загальної практики - сімейний лікар",Y1012*Z1009,0)))</f>
        <v>0</v>
      </c>
      <c r="Z1009" s="542"/>
      <c r="AA1009" s="767"/>
      <c r="AB1009" s="169">
        <f>IF($B$1009="Лікар-педіатр",AB1012*AG1009,IF($B$1009="Лікар-терапевт","х",IF($B$1009="Лікар загальної практики - сімейний лікар",AB1012*AG1009,0)))</f>
        <v>0</v>
      </c>
      <c r="AC1009" s="169">
        <f>IF($B$1009="Лікар-педіатр",AC1012*AG1009,IF($B$1009="Лікар-терапевт","х",IF($B$1009="Лікар загальної практики - сімейний лікар",AC1012*AG1009,0)))</f>
        <v>0</v>
      </c>
      <c r="AD1009" s="169">
        <f>IF($B$1009="Лікар-педіатр","x",IF($B$1009="Лікар-терапевт",AD1012*AG1009,IF($B$1009="Лікар загальної практики - сімейний лікар",AD1012*AG1009,0)))</f>
        <v>0</v>
      </c>
      <c r="AE1009" s="169">
        <f>IF($B$1009="Лікар-педіатр","x",IF($B$1009="Лікар-терапевт",AE1012*AG1009,IF($B$1009="Лікар загальної практики - сімейний лікар",AE1012*AG1009,0)))</f>
        <v>0</v>
      </c>
      <c r="AF1009" s="169">
        <f>IF($B$1009="Лікар-педіатр","x",IF($B$1009="Лікар-терапевт",AF1012*AG1009,IF($B$1009="Лікар загальної практики - сімейний лікар",AF1012*AG1009,0)))</f>
        <v>0</v>
      </c>
      <c r="AG1009" s="542"/>
      <c r="AH1009" s="767"/>
      <c r="AI1009" s="525">
        <f>A1009</f>
        <v>76</v>
      </c>
      <c r="AJ1009" s="770">
        <f>B1009</f>
        <v>0</v>
      </c>
      <c r="AK1009" s="773">
        <f>C1009</f>
        <v>0</v>
      </c>
      <c r="AL1009" s="773">
        <f>D1009</f>
        <v>0</v>
      </c>
      <c r="AM1009" s="760" t="s">
        <v>568</v>
      </c>
      <c r="AN1009" s="778">
        <f>SUM(AN1014:AN1020)</f>
        <v>0</v>
      </c>
      <c r="AO1009" s="778">
        <f>SUM(AO1014:AO1020)</f>
        <v>0</v>
      </c>
      <c r="AP1009" s="778">
        <f>SUM(AP1014:AP1020)</f>
        <v>0</v>
      </c>
      <c r="AQ1009" s="778">
        <f>SUM(AQ1014:AQ1020)</f>
        <v>0</v>
      </c>
      <c r="AR1009" s="781">
        <f>SUM(AN1009:AQ1013)</f>
        <v>0</v>
      </c>
    </row>
    <row r="1010" spans="1:44" s="52" customFormat="1" ht="28.15" hidden="1" customHeight="1" x14ac:dyDescent="0.25">
      <c r="A1010" s="170"/>
      <c r="B1010" s="763"/>
      <c r="C1010" s="764"/>
      <c r="D1010" s="765"/>
      <c r="E1010" s="765"/>
      <c r="F1010" s="207" t="s">
        <v>423</v>
      </c>
      <c r="G1010" s="169">
        <f>IF($B$1009="Лікар-педіатр",G1012*L1010,IF($B$1009="Лікар-терапевт","х",IF($B$1009="Лікар загальної практики - сімейний лікар",G1012*L1010,0)))</f>
        <v>0</v>
      </c>
      <c r="H1010" s="169">
        <f>IF($B$1009="Лікар-педіатр",H1012*L1010,IF($B$1009="Лікар-терапевт","х",IF($B$1009="Лікар загальної практики - сімейний лікар",H1012*L1010,0)))</f>
        <v>0</v>
      </c>
      <c r="I1010" s="169">
        <f>IF($B$1009="Лікар-педіатр","x",IF($B$1009="Лікар-терапевт",I1012*L1010,IF($B$1009="Лікар загальної практики - сімейний лікар",I1012*L1010,0)))</f>
        <v>0</v>
      </c>
      <c r="J1010" s="169">
        <f>IF($B$1009="Лікар-педіатр","x",IF($B$1009="Лікар-терапевт",J1012*L1010,IF($B$1009="Лікар загальної практики - сімейний лікар",J1012*L1010,0)))</f>
        <v>0</v>
      </c>
      <c r="K1010" s="169">
        <f>IF($B$1009="Лікар-педіатр","x",IF($B$1009="Лікар-терапевт",K1012*L1010,IF($B$1009="Лікар загальної практики - сімейний лікар",K1012*L1010,0)))</f>
        <v>0</v>
      </c>
      <c r="L1010" s="542"/>
      <c r="M1010" s="767"/>
      <c r="N1010" s="169">
        <f>IF($B$1009="Лікар-педіатр",N1012*S1010,IF($B$1009="Лікар-терапевт","х",IF($B$1009="Лікар загальної практики - сімейний лікар",N1012*S1010,0)))</f>
        <v>0</v>
      </c>
      <c r="O1010" s="169">
        <f>IF($B$1009="Лікар-педіатр",O1012*S1010,IF($B$1009="Лікар-терапевт","х",IF($B$1009="Лікар загальної практики - сімейний лікар",O1012*S1010,0)))</f>
        <v>0</v>
      </c>
      <c r="P1010" s="169">
        <f>IF($B$1009="Лікар-педіатр","x",IF($B$1009="Лікар-терапевт",P1012*S1010,IF($B$1009="Лікар загальної практики - сімейний лікар",P1012*S1010,0)))</f>
        <v>0</v>
      </c>
      <c r="Q1010" s="169">
        <f>IF($B$1009="Лікар-педіатр","x",IF($B$1009="Лікар-терапевт",Q1012*S1010,IF($B$1009="Лікар загальної практики - сімейний лікар",Q1012*S1010,0)))</f>
        <v>0</v>
      </c>
      <c r="R1010" s="169">
        <f>IF($B$1009="Лікар-педіатр","x",IF($B$1009="Лікар-терапевт",R1012*S1010,IF($B$1009="Лікар загальної практики - сімейний лікар",R1012*S1010,0)))</f>
        <v>0</v>
      </c>
      <c r="S1010" s="542"/>
      <c r="T1010" s="767"/>
      <c r="U1010" s="169">
        <f>IF($B$1009="Лікар-педіатр",U1012*Z1010,IF($B$1009="Лікар-терапевт","х",IF($B$1009="Лікар загальної практики - сімейний лікар",U1012*Z1010,0)))</f>
        <v>0</v>
      </c>
      <c r="V1010" s="169">
        <f>IF($B$1009="Лікар-педіатр",V1012*Z1010,IF($B$1009="Лікар-терапевт","х",IF($B$1009="Лікар загальної практики - сімейний лікар",V1012*Z1010,0)))</f>
        <v>0</v>
      </c>
      <c r="W1010" s="169">
        <f>IF($B$1009="Лікар-педіатр","x",IF($B$1009="Лікар-терапевт",W1012*Z1010,IF($B$1009="Лікар загальної практики - сімейний лікар",W1012*Z1010,0)))</f>
        <v>0</v>
      </c>
      <c r="X1010" s="169">
        <f>IF($B$1009="Лікар-педіатр","x",IF($B$1009="Лікар-терапевт",X1012*Z1010,IF($B$1009="Лікар загальної практики - сімейний лікар",X1012*Z1010,0)))</f>
        <v>0</v>
      </c>
      <c r="Y1010" s="169">
        <f>IF($B$1009="Лікар-педіатр","x",IF($B$1009="Лікар-терапевт",Y1012*Z1010,IF($B$1009="Лікар загальної практики - сімейний лікар",Y1012*Z1010,0)))</f>
        <v>0</v>
      </c>
      <c r="Z1010" s="542"/>
      <c r="AA1010" s="767"/>
      <c r="AB1010" s="169">
        <f>IF($B$1009="Лікар-педіатр",AB1012*AG1010,IF($B$1009="Лікар-терапевт","х",IF($B$1009="Лікар загальної практики - сімейний лікар",AB1012*AG1010,0)))</f>
        <v>0</v>
      </c>
      <c r="AC1010" s="169">
        <f>IF($B$1009="Лікар-педіатр",AC1012*AG1010,IF($B$1009="Лікар-терапевт","х",IF($B$1009="Лікар загальної практики - сімейний лікар",AC1012*AG1010,0)))</f>
        <v>0</v>
      </c>
      <c r="AD1010" s="169">
        <f>IF($B$1009="Лікар-педіатр","x",IF($B$1009="Лікар-терапевт",AD1012*AG1010,IF($B$1009="Лікар загальної практики - сімейний лікар",AD1012*AG1010,0)))</f>
        <v>0</v>
      </c>
      <c r="AE1010" s="169">
        <f>IF($B$1009="Лікар-педіатр","x",IF($B$1009="Лікар-терапевт",AE1012*AG1010,IF($B$1009="Лікар загальної практики - сімейний лікар",AE1012*AG1010,0)))</f>
        <v>0</v>
      </c>
      <c r="AF1010" s="169">
        <f>IF($B$1009="Лікар-педіатр","x",IF($B$1009="Лікар-терапевт",AF1012*AG1010,IF($B$1009="Лікар загальної практики - сімейний лікар",AF1012*AG1010,0)))</f>
        <v>0</v>
      </c>
      <c r="AG1010" s="542"/>
      <c r="AH1010" s="767"/>
      <c r="AI1010" s="171"/>
      <c r="AJ1010" s="771"/>
      <c r="AK1010" s="774"/>
      <c r="AL1010" s="774"/>
      <c r="AM1010" s="761"/>
      <c r="AN1010" s="779"/>
      <c r="AO1010" s="779"/>
      <c r="AP1010" s="779"/>
      <c r="AQ1010" s="779"/>
      <c r="AR1010" s="782"/>
    </row>
    <row r="1011" spans="1:44" s="92" customFormat="1" ht="31.15" hidden="1" customHeight="1" x14ac:dyDescent="0.25">
      <c r="A1011" s="213"/>
      <c r="B1011" s="763"/>
      <c r="C1011" s="764"/>
      <c r="D1011" s="765"/>
      <c r="E1011" s="765"/>
      <c r="F1011" s="214" t="s">
        <v>424</v>
      </c>
      <c r="G1011" s="172">
        <f>IF(B1009="Лікар загальної практики - сімейний лікар"," ",IF(B1009="Лікар-педіатр"," ",IF(B1009="Лікар-терапевт","х",0)))</f>
        <v>0</v>
      </c>
      <c r="H1011" s="172">
        <f>IF(B1009="Лікар загальної практики - сімейний лікар"," ",IF(B1009="Лікар-педіатр"," ",IF(B1009="Лікар-терапевт","х",0)))</f>
        <v>0</v>
      </c>
      <c r="I1011" s="172">
        <f>IF(B1009="Лікар загальної практики - сімейний лікар"," ",IF(B1009="Лікар-педіатр","х",IF(B1009="Лікар-терапевт"," ",0)))</f>
        <v>0</v>
      </c>
      <c r="J1011" s="172">
        <f>IF(B1009="Лікар загальної практики - сімейний лікар"," ",IF(B1009="Лікар-педіатр","х",IF(B1009="Лікар-терапевт"," ",0)))</f>
        <v>0</v>
      </c>
      <c r="K1011" s="172">
        <f>IF(B1009="Лікар загальної практики - сімейний лікар"," ",IF(B1009="Лікар-педіатр","х",IF(B1009="Лікар-терапевт"," ",0)))</f>
        <v>0</v>
      </c>
      <c r="L1011" s="173">
        <f>SUM(G1011:K1011)</f>
        <v>0</v>
      </c>
      <c r="M1011" s="767"/>
      <c r="N1011" s="172">
        <f>IF(B1009="Лікар загальної практики - сімейний лікар"," ",IF(B1009="Лікар-педіатр"," ",IF(B1009="Лікар-терапевт","х",0)))</f>
        <v>0</v>
      </c>
      <c r="O1011" s="172">
        <f>IF(B1009="Лікар загальної практики - сімейний лікар"," ",IF(B1009="Лікар-педіатр"," ",IF(B1009="Лікар-терапевт","х",0)))</f>
        <v>0</v>
      </c>
      <c r="P1011" s="172">
        <f>IF(B1009="Лікар загальної практики - сімейний лікар"," ",IF(B1009="Лікар-педіатр","х",IF(B1009="Лікар-терапевт"," ",0)))</f>
        <v>0</v>
      </c>
      <c r="Q1011" s="172">
        <f>IF(B1009="Лікар загальної практики - сімейний лікар"," ",IF(B1009="Лікар-педіатр","х",IF(B1009="Лікар-терапевт"," ",0)))</f>
        <v>0</v>
      </c>
      <c r="R1011" s="172">
        <f>IF(B1009="Лікар загальної практики - сімейний лікар"," ",IF(B1009="Лікар-педіатр","х",IF(B1009="Лікар-терапевт"," ",0)))</f>
        <v>0</v>
      </c>
      <c r="S1011" s="173">
        <f>SUM(N1011:R1011)</f>
        <v>0</v>
      </c>
      <c r="T1011" s="767"/>
      <c r="U1011" s="172">
        <f>IF(B1009="Лікар загальної практики - сімейний лікар"," ",IF(B1009="Лікар-педіатр"," ",IF(B1009="Лікар-терапевт","х",0)))</f>
        <v>0</v>
      </c>
      <c r="V1011" s="172">
        <f>IF(B1009="Лікар загальної практики - сімейний лікар"," ",IF(B1009="Лікар-педіатр"," ",IF(B1009="Лікар-терапевт","х",0)))</f>
        <v>0</v>
      </c>
      <c r="W1011" s="172">
        <f>IF(B1009="Лікар загальної практики - сімейний лікар"," ",IF(B1009="Лікар-педіатр","х",IF(B1009="Лікар-терапевт"," ",0)))</f>
        <v>0</v>
      </c>
      <c r="X1011" s="172">
        <f>IF(B1009="Лікар загальної практики - сімейний лікар"," ",IF(B1009="Лікар-педіатр","х",IF(B1009="Лікар-терапевт"," ",0)))</f>
        <v>0</v>
      </c>
      <c r="Y1011" s="172">
        <f>IF(B1009="Лікар загальної практики - сімейний лікар"," ",IF(B1009="Лікар-педіатр","х",IF(B1009="Лікар-терапевт"," ",0)))</f>
        <v>0</v>
      </c>
      <c r="Z1011" s="173">
        <f>SUM(U1011:Y1011)</f>
        <v>0</v>
      </c>
      <c r="AA1011" s="767"/>
      <c r="AB1011" s="172">
        <f>IF(B1009="Лікар загальної практики - сімейний лікар"," ",IF(B1009="Лікар-педіатр"," ",IF(B1009="Лікар-терапевт","х",0)))</f>
        <v>0</v>
      </c>
      <c r="AC1011" s="172">
        <f>IF(B1009="Лікар загальної практики - сімейний лікар"," ",IF(B1009="Лікар-педіатр"," ",IF(B1009="Лікар-терапевт","х",0)))</f>
        <v>0</v>
      </c>
      <c r="AD1011" s="172">
        <f>IF(B1009="Лікар загальної практики - сімейний лікар"," ",IF(B1009="Лікар-педіатр","х",IF(B1009="Лікар-терапевт"," ",0)))</f>
        <v>0</v>
      </c>
      <c r="AE1011" s="172">
        <f>IF(B1009="Лікар загальної практики - сімейний лікар"," ",IF(B1009="Лікар-педіатр","х",IF(B1009="Лікар-терапевт"," ",0)))</f>
        <v>0</v>
      </c>
      <c r="AF1011" s="172">
        <f>IF(B1009="Лікар загальної практики - сімейний лікар"," ",IF(B1009="Лікар-педіатр","х",IF(B1009="Лікар-терапевт"," ",0)))</f>
        <v>0</v>
      </c>
      <c r="AG1011" s="173">
        <f>SUM(AB1011:AF1011)</f>
        <v>0</v>
      </c>
      <c r="AH1011" s="767"/>
      <c r="AI1011" s="215"/>
      <c r="AJ1011" s="771"/>
      <c r="AK1011" s="774"/>
      <c r="AL1011" s="774"/>
      <c r="AM1011" s="761"/>
      <c r="AN1011" s="779"/>
      <c r="AO1011" s="779"/>
      <c r="AP1011" s="779"/>
      <c r="AQ1011" s="779"/>
      <c r="AR1011" s="782"/>
    </row>
    <row r="1012" spans="1:44" s="52" customFormat="1" ht="31.9" hidden="1" customHeight="1" thickBot="1" x14ac:dyDescent="0.3">
      <c r="A1012" s="170"/>
      <c r="B1012" s="763"/>
      <c r="C1012" s="764"/>
      <c r="D1012" s="765"/>
      <c r="E1012" s="765"/>
      <c r="F1012" s="209" t="s">
        <v>161</v>
      </c>
      <c r="G1012" s="176">
        <f>IF($B$1009="Лікар-педіатр",G1011/L1011,IF($B$1009="Лікар-терапевт","х",IF($B$1009="Лікар загальної практики - сімейний лікар",G1011/L1011,0)))</f>
        <v>0</v>
      </c>
      <c r="H1012" s="176">
        <f>IF($B$1009="Лікар-педіатр",H1011/L1011,IF($B$1009="Лікар-терапевт","х",IF($B$1009="Лікар загальної практики - сімейний лікар",H1011/L1011,0)))</f>
        <v>0</v>
      </c>
      <c r="I1012" s="176">
        <f>IF($B$1009="Лікар-педіатр","x",IF($B$1009="Лікар-терапевт",I1011/L1011,IF($B$1009="Лікар загальної практики - сімейний лікар",I1011/L1011,0)))</f>
        <v>0</v>
      </c>
      <c r="J1012" s="176">
        <f>IF($B$1009="Лікар-педіатр","x",IF($B$1009="Лікар-терапевт",J1011/L1011,IF($B$1009="Лікар загальної практики - сімейний лікар",J1011/L1011,0)))</f>
        <v>0</v>
      </c>
      <c r="K1012" s="176">
        <f>IF($B$1009="Лікар-педіатр","x",IF($B$1009="Лікар-терапевт",K1011/L1011,IF($B$1009="Лікар загальної практики - сімейний лікар",K1011/L1011,0)))</f>
        <v>0</v>
      </c>
      <c r="L1012" s="176">
        <f>SUM(G1012:K1012)</f>
        <v>0</v>
      </c>
      <c r="M1012" s="767"/>
      <c r="N1012" s="176">
        <f>IF($B$1009="Лікар-педіатр",N1011/S1011,IF($B$1009="Лікар-терапевт","х",IF($B$1009="Лікар загальної практики - сімейний лікар",N1011/S1011,0)))</f>
        <v>0</v>
      </c>
      <c r="O1012" s="176">
        <f>IF($B$1009="Лікар-педіатр",O1011/S1011,IF($B$1009="Лікар-терапевт","х",IF($B$1009="Лікар загальної практики - сімейний лікар",O1011/S1011,0)))</f>
        <v>0</v>
      </c>
      <c r="P1012" s="176">
        <f>IF($B$1009="Лікар-педіатр","x",IF($B$1009="Лікар-терапевт",P1011/S1011,IF($B$1009="Лікар загальної практики - сімейний лікар",P1011/S1011,0)))</f>
        <v>0</v>
      </c>
      <c r="Q1012" s="176">
        <f>IF($B$1009="Лікар-педіатр","x",IF($B$1009="Лікар-терапевт",Q1011/S1011,IF($B$1009="Лікар загальної практики - сімейний лікар",Q1011/S1011,0)))</f>
        <v>0</v>
      </c>
      <c r="R1012" s="176">
        <f>IF($B$1009="Лікар-педіатр","x",IF($B$1009="Лікар-терапевт",R1011/S1011,IF($B$1009="Лікар загальної практики - сімейний лікар",R1011/S1011,0)))</f>
        <v>0</v>
      </c>
      <c r="S1012" s="176">
        <f>SUM(N1012:R1012)</f>
        <v>0</v>
      </c>
      <c r="T1012" s="767"/>
      <c r="U1012" s="176">
        <f>IF($B$1009="Лікар-педіатр",U1011/Z1011,IF($B$1009="Лікар-терапевт","х",IF($B$1009="Лікар загальної практики - сімейний лікар",U1011/Z1011,0)))</f>
        <v>0</v>
      </c>
      <c r="V1012" s="176">
        <f>IF($B$1009="Лікар-педіатр",V1011/Z1011,IF($B$1009="Лікар-терапевт","х",IF($B$1009="Лікар загальної практики - сімейний лікар",V1011/Z1011,0)))</f>
        <v>0</v>
      </c>
      <c r="W1012" s="176">
        <f>IF($B$1009="Лікар-педіатр","x",IF($B$1009="Лікар-терапевт",W1011/Z1011,IF($B$1009="Лікар загальної практики - сімейний лікар",W1011/Z1011,0)))</f>
        <v>0</v>
      </c>
      <c r="X1012" s="176">
        <f>IF($B$1009="Лікар-педіатр","x",IF($B$1009="Лікар-терапевт",X1011/Z1011,IF($B$1009="Лікар загальної практики - сімейний лікар",X1011/Z1011,0)))</f>
        <v>0</v>
      </c>
      <c r="Y1012" s="176">
        <f>IF($B$1009="Лікар-педіатр","x",IF($B$1009="Лікар-терапевт",Y1011/Z1011,IF($B$1009="Лікар загальної практики - сімейний лікар",Y1011/Z1011,0)))</f>
        <v>0</v>
      </c>
      <c r="Z1012" s="176">
        <f>SUM(U1012:Y1012)</f>
        <v>0</v>
      </c>
      <c r="AA1012" s="767"/>
      <c r="AB1012" s="176">
        <f>IF($B$1009="Лікар-педіатр",AB1011/AG1011,IF($B$1009="Лікар-терапевт","х",IF($B$1009="Лікар загальної практики - сімейний лікар",AB1011/AG1011,0)))</f>
        <v>0</v>
      </c>
      <c r="AC1012" s="176">
        <f>IF($B$1009="Лікар-педіатр",AC1011/AG1011,IF($B$1009="Лікар-терапевт","х",IF($B$1009="Лікар загальної практики - сімейний лікар",AC1011/AG1011,0)))</f>
        <v>0</v>
      </c>
      <c r="AD1012" s="176">
        <f>IF($B$1009="Лікар-педіатр","x",IF($B$1009="Лікар-терапевт",AD1011/AG1011,IF($B$1009="Лікар загальної практики - сімейний лікар",AD1011/AG1011,0)))</f>
        <v>0</v>
      </c>
      <c r="AE1012" s="176">
        <f>IF($B$1009="Лікар-педіатр","x",IF($B$1009="Лікар-терапевт",AE1011/AG1011,IF($B$1009="Лікар загальної практики - сімейний лікар",AE1011/AG1011,0)))</f>
        <v>0</v>
      </c>
      <c r="AF1012" s="176">
        <f>IF($B$1009="Лікар-педіатр","x",IF($B$1009="Лікар-терапевт",AF1011/AG1011,IF($B$1009="Лікар загальної практики - сімейний лікар",AF1011/AG1011,0)))</f>
        <v>0</v>
      </c>
      <c r="AG1012" s="176">
        <f>SUM(AB1012:AF1012)</f>
        <v>0</v>
      </c>
      <c r="AH1012" s="767"/>
      <c r="AI1012" s="174"/>
      <c r="AJ1012" s="771"/>
      <c r="AK1012" s="774"/>
      <c r="AL1012" s="774"/>
      <c r="AM1012" s="761"/>
      <c r="AN1012" s="779"/>
      <c r="AO1012" s="779"/>
      <c r="AP1012" s="779"/>
      <c r="AQ1012" s="779"/>
      <c r="AR1012" s="782"/>
    </row>
    <row r="1013" spans="1:44" s="52" customFormat="1" ht="45" hidden="1" customHeight="1" thickBot="1" x14ac:dyDescent="0.3">
      <c r="A1013" s="170"/>
      <c r="B1013" s="763"/>
      <c r="C1013" s="764"/>
      <c r="D1013" s="765"/>
      <c r="E1013" s="766"/>
      <c r="F1013" s="177" t="s">
        <v>425</v>
      </c>
      <c r="G1013" s="178">
        <f>IF($B$1009="Лікар загальної практики - сімейний лікар",AVERAGE(G1009:G1011),IF($B$1009="Лікар-педіатр",AVERAGE(G1009:G1011),IF($B$1009="Лікар-терапевт","х",0)))</f>
        <v>0</v>
      </c>
      <c r="H1013" s="178">
        <f>IF($B$1009="Лікар загальної практики - сімейний лікар",AVERAGE(H1009:H1011),IF($B$1009="Лікар-педіатр",AVERAGE(H1009:H1011),IF($B$1009="Лікар-терапевт","х",0)))</f>
        <v>0</v>
      </c>
      <c r="I1013" s="178">
        <f>IF($B$1009="Лікар загальної практики - сімейний лікар",AVERAGE(I1009:I1011),IF($B$1009="Лікар-педіатр","x",IF($B$1009="Лікар-терапевт",AVERAGE(I1009:I1011),0)))</f>
        <v>0</v>
      </c>
      <c r="J1013" s="178">
        <f>IF($B$1009="Лікар загальної практики - сімейний лікар",AVERAGE(J1009:J1011),IF($B$1009="Лікар-педіатр","x",IF($B$1009="Лікар-терапевт",AVERAGE(J1009:J1011),0)))</f>
        <v>0</v>
      </c>
      <c r="K1013" s="178">
        <f>IF($B$1009="Лікар загальної практики - сімейний лікар",AVERAGE(K1009:K1011),IF($B$1009="Лікар-педіатр","x",IF($B$1009="Лікар-терапевт",AVERAGE(K1009:K1011),0)))</f>
        <v>0</v>
      </c>
      <c r="L1013" s="179">
        <f>SUM(G1013:K1013)</f>
        <v>0</v>
      </c>
      <c r="M1013" s="768"/>
      <c r="N1013" s="178">
        <f>IF($B$1009="Лікар загальної практики - сімейний лікар",AVERAGE(N1009:N1011),IF($B$1009="Лікар-педіатр",AVERAGE(N1009:N1011),IF($B$1009="Лікар-терапевт","х",0)))</f>
        <v>0</v>
      </c>
      <c r="O1013" s="178">
        <f>IF($B$1009="Лікар загальної практики - сімейний лікар",AVERAGE(O1009:O1011),IF($B$1009="Лікар-педіатр",AVERAGE(O1009:O1011),IF($B$1009="Лікар-терапевт","х",0)))</f>
        <v>0</v>
      </c>
      <c r="P1013" s="178">
        <f>IF($B$1009="Лікар загальної практики - сімейний лікар",AVERAGE(P1009:P1011),IF($B$1009="Лікар-педіатр","x",IF($B$1009="Лікар-терапевт",AVERAGE(P1009:P1011),0)))</f>
        <v>0</v>
      </c>
      <c r="Q1013" s="178">
        <f>IF($B$1009="Лікар загальної практики - сімейний лікар",AVERAGE(Q1009:Q1011),IF($B$1009="Лікар-педіатр","x",IF($B$1009="Лікар-терапевт",AVERAGE(Q1009:Q1011),0)))</f>
        <v>0</v>
      </c>
      <c r="R1013" s="178">
        <f>IF($B$1009="Лікар загальної практики - сімейний лікар",AVERAGE(R1009:R1011),IF($B$1009="Лікар-педіатр","x",IF($B$1009="Лікар-терапевт",AVERAGE(R1009:R1011),0)))</f>
        <v>0</v>
      </c>
      <c r="S1013" s="179">
        <f>SUM(N1013:R1013)</f>
        <v>0</v>
      </c>
      <c r="T1013" s="768"/>
      <c r="U1013" s="178">
        <f>IF($B$1009="Лікар загальної практики - сімейний лікар",AVERAGE(U1009:U1011),IF($B$1009="Лікар-педіатр",AVERAGE(U1009:U1011),IF($B$1009="Лікар-терапевт","х",0)))</f>
        <v>0</v>
      </c>
      <c r="V1013" s="178">
        <f>IF($B$1009="Лікар загальної практики - сімейний лікар",AVERAGE(V1009:V1011),IF($B$1009="Лікар-педіатр",AVERAGE(V1009:V1011),IF($B$1009="Лікар-терапевт","х",0)))</f>
        <v>0</v>
      </c>
      <c r="W1013" s="178">
        <f>IF($B$1009="Лікар загальної практики - сімейний лікар",AVERAGE(W1009:W1011),IF($B$1009="Лікар-педіатр","x",IF($B$1009="Лікар-терапевт",AVERAGE(W1009:W1011),0)))</f>
        <v>0</v>
      </c>
      <c r="X1013" s="178">
        <f>IF($B$1009="Лікар загальної практики - сімейний лікар",AVERAGE(X1009:X1011),IF($B$1009="Лікар-педіатр","x",IF($B$1009="Лікар-терапевт",AVERAGE(X1009:X1011),0)))</f>
        <v>0</v>
      </c>
      <c r="Y1013" s="178">
        <f>IF($B$1009="Лікар загальної практики - сімейний лікар",AVERAGE(Y1009:Y1011),IF($B$1009="Лікар-педіатр","x",IF($B$1009="Лікар-терапевт",AVERAGE(Y1009:Y1011),0)))</f>
        <v>0</v>
      </c>
      <c r="Z1013" s="179">
        <f>SUM(U1013:Y1013)</f>
        <v>0</v>
      </c>
      <c r="AA1013" s="768"/>
      <c r="AB1013" s="178">
        <f>IF($B$1009="Лікар загальної практики - сімейний лікар",AVERAGE(AB1009:AB1011),IF($B$1009="Лікар-педіатр",AVERAGE(AB1009:AB1011),IF($B$1009="Лікар-терапевт","х",0)))</f>
        <v>0</v>
      </c>
      <c r="AC1013" s="178">
        <f>IF($B$1009="Лікар загальної практики - сімейний лікар",AVERAGE(AC1009:AC1011),IF($B$1009="Лікар-педіатр",AVERAGE(AC1009:AC1011),IF($B$1009="Лікар-терапевт","х",0)))</f>
        <v>0</v>
      </c>
      <c r="AD1013" s="178">
        <f>IF($B$1009="Лікар загальної практики - сімейний лікар",AVERAGE(AD1009:AD1011),IF($B$1009="Лікар-педіатр","x",IF($B$1009="Лікар-терапевт",AVERAGE(AD1009:AD1011),0)))</f>
        <v>0</v>
      </c>
      <c r="AE1013" s="178">
        <f>IF($B$1009="Лікар загальної практики - сімейний лікар",AVERAGE(AE1009:AE1011),IF($B$1009="Лікар-педіатр","x",IF($B$1009="Лікар-терапевт",AVERAGE(AE1009:AE1011),0)))</f>
        <v>0</v>
      </c>
      <c r="AF1013" s="178">
        <f>IF($B$1009="Лікар загальної практики - сімейний лікар",AVERAGE(AF1009:AF1011),IF($B$1009="Лікар-педіатр","x",IF($B$1009="Лікар-терапевт",AVERAGE(AF1009:AF1011),0)))</f>
        <v>0</v>
      </c>
      <c r="AG1013" s="179">
        <f>SUM(AB1013:AF1013)</f>
        <v>0</v>
      </c>
      <c r="AH1013" s="769"/>
      <c r="AI1013" s="174"/>
      <c r="AJ1013" s="771"/>
      <c r="AK1013" s="774"/>
      <c r="AL1013" s="774"/>
      <c r="AM1013" s="762"/>
      <c r="AN1013" s="780"/>
      <c r="AO1013" s="780"/>
      <c r="AP1013" s="780"/>
      <c r="AQ1013" s="780"/>
      <c r="AR1013" s="783"/>
    </row>
    <row r="1014" spans="1:44" s="52" customFormat="1" ht="40.5" hidden="1" x14ac:dyDescent="0.25">
      <c r="A1014" s="170"/>
      <c r="B1014" s="763"/>
      <c r="C1014" s="764"/>
      <c r="D1014" s="765"/>
      <c r="E1014" s="765"/>
      <c r="F1014" s="210" t="str">
        <f>IF(B1009="Лікар-педіатр",Законод!$C$17,IF(B1009="Лікар загальної практики - сімейний лікар",Законод!$C$21,IF(B1009="Лікар-терапевт",Законод!$C$25,"х")))</f>
        <v>х</v>
      </c>
      <c r="G1014" s="181">
        <f>IF($B$1009="Лікар загальної практики - сімейний лікар",IF(L1013&lt;=Законод!$C$22,G1013,Законод!$C$22*'01_Доходи'!G1012),IF($B$1009="Лікар-педіатр",IF(L1013&lt;=Законод!$C$18,G1013,Законод!$C$18*'01_Доходи'!G1012),IF($B$1009="Лікар-терапевт","x",0)))</f>
        <v>0</v>
      </c>
      <c r="H1014" s="181">
        <f>IF($B$1009="Лікар загальної практики - сімейний лікар",IF(L1013&lt;=Законод!$C$22,H1013,Законод!$C$22*'01_Доходи'!H1012),IF($B$1009="Лікар-педіатр",IF(L1013&lt;=Законод!$C$18,H1013,Законод!$C$18*'01_Доходи'!H1012),IF($B$1009="Лікар-терапевт","x",0)))</f>
        <v>0</v>
      </c>
      <c r="I1014" s="181">
        <f>IF($B$1009="Лікар загальної практики - сімейний лікар",IF(L1013&lt;=Законод!$C$22,I1013,Законод!$C$22*'01_Доходи'!I1012),IF($B$1009="Лікар-педіатр","x",IF($B$1009="Лікар-терапевт",IF(L1013&lt;=Законод!$C$26,I1013,Законод!$C$26*'01_Доходи'!I1012),0)))</f>
        <v>0</v>
      </c>
      <c r="J1014" s="181">
        <f>IF($B$1009="Лікар загальної практики - сімейний лікар",IF(L1013&lt;=Законод!$C$22,J1013,Законод!$C$22*'01_Доходи'!J1012),IF($B$1009="Лікар-педіатр","x",IF($B$1009="Лікар-терапевт",IF(L1013&lt;=Законод!$C$26,J1013,Законод!$C$26*'01_Доходи'!J1012),0)))</f>
        <v>0</v>
      </c>
      <c r="K1014" s="181">
        <f>IF($B$1009="Лікар загальної практики - сімейний лікар",IF(L1013&lt;=Законод!$C$22,K1013,Законод!$C$22*'01_Доходи'!K1012),IF($B$1009="Лікар-педіатр","x",IF($B$1009="Лікар-терапевт",IF(L1013&lt;=Законод!$C$26,K1013,Законод!$C$26*'01_Доходи'!K1012),0)))</f>
        <v>0</v>
      </c>
      <c r="L1014" s="182">
        <f>SUM(G1014:K1014)</f>
        <v>0</v>
      </c>
      <c r="M1014" s="767"/>
      <c r="N1014" s="181">
        <f>IF($B$1009="Лікар загальної практики - сімейний лікар",IF(S1013&lt;=Законод!$C$22,N1013,Законод!$C$22*'01_Доходи'!N1012),IF($B$1009="Лікар-педіатр",IF(S1013&lt;=Законод!$C$18,N1013,Законод!$C$18*'01_Доходи'!N1012),IF($B$1009="Лікар-терапевт","x",0)))</f>
        <v>0</v>
      </c>
      <c r="O1014" s="181">
        <f>IF($B$1009="Лікар загальної практики - сімейний лікар",IF(S1013&lt;=Законод!$C$22,O1013,Законод!$C$22*'01_Доходи'!O1012),IF($B$1009="Лікар-педіатр",IF(S1013&lt;=Законод!$C$18,O1013,Законод!$C$18*'01_Доходи'!O1012),IF($B$1009="Лікар-терапевт","x",0)))</f>
        <v>0</v>
      </c>
      <c r="P1014" s="181">
        <f>IF($B$1009="Лікар загальної практики - сімейний лікар",IF(S1013&lt;=Законод!$C$22,P1013,Законод!$C$22*'01_Доходи'!P1012),IF($B$1009="Лікар-педіатр","x",IF($B$1009="Лікар-терапевт",IF(S1013&lt;=Законод!$C$26,P1013,Законод!$C$26*'01_Доходи'!P1012),0)))</f>
        <v>0</v>
      </c>
      <c r="Q1014" s="181">
        <f>IF($B$1009="Лікар загальної практики - сімейний лікар",IF(S1013&lt;=Законод!$C$22,Q1013,Законод!$C$22*'01_Доходи'!Q1012),IF($B$1009="Лікар-педіатр","x",IF($B$1009="Лікар-терапевт",IF(S1013&lt;=Законод!$C$26,Q1013,Законод!$C$26*'01_Доходи'!Q1012),0)))</f>
        <v>0</v>
      </c>
      <c r="R1014" s="181">
        <f>IF($B$1009="Лікар загальної практики - сімейний лікар",IF(S1013&lt;=Законод!$C$22,R1013,Законод!$C$22*'01_Доходи'!R1012),IF($B$1009="Лікар-педіатр","x",IF($B$1009="Лікар-терапевт",IF(S1013&lt;=Законод!$C$26,R1013,Законод!$C$26*'01_Доходи'!R1012),0)))</f>
        <v>0</v>
      </c>
      <c r="S1014" s="182">
        <f>SUM(N1014:R1014)</f>
        <v>0</v>
      </c>
      <c r="T1014" s="767"/>
      <c r="U1014" s="181">
        <f>IF($B$1009="Лікар загальної практики - сімейний лікар",IF(Z1013&lt;=Законод!$C$22,U1013,Законод!$C$22*'01_Доходи'!U1012),IF($B$1009="Лікар-педіатр",IF(Z1013&lt;=Законод!$C$18,U1013,Законод!$C$18*'01_Доходи'!U1012),IF($B$1009="Лікар-терапевт","x",0)))</f>
        <v>0</v>
      </c>
      <c r="V1014" s="181">
        <f>IF($B$1009="Лікар загальної практики - сімейний лікар",IF(Z1013&lt;=Законод!$C$22,V1013,Законод!$C$22*'01_Доходи'!V1012),IF($B$1009="Лікар-педіатр",IF(Z1013&lt;=Законод!$C$18,V1013,Законод!$C$18*'01_Доходи'!V1012),IF($B$1009="Лікар-терапевт","x",0)))</f>
        <v>0</v>
      </c>
      <c r="W1014" s="181">
        <f>IF($B$1009="Лікар загальної практики - сімейний лікар",IF(Z1013&lt;=Законод!$C$22,W1013,Законод!$C$22*'01_Доходи'!W1012),IF($B$1009="Лікар-педіатр","x",IF($B$1009="Лікар-терапевт",IF(Z1013&lt;=Законод!$C$26,W1013,Законод!$C$26*'01_Доходи'!W1012),0)))</f>
        <v>0</v>
      </c>
      <c r="X1014" s="181">
        <f>IF($B$1009="Лікар загальної практики - сімейний лікар",IF(Z1013&lt;=Законод!$C$22,X1013,Законод!$C$22*'01_Доходи'!X1012),IF($B$1009="Лікар-педіатр","x",IF($B$1009="Лікар-терапевт",IF(Z1013&lt;=Законод!$C$26,X1013,Законод!$C$26*'01_Доходи'!X1012),0)))</f>
        <v>0</v>
      </c>
      <c r="Y1014" s="181">
        <f>IF($B$1009="Лікар загальної практики - сімейний лікар",IF(Z1013&lt;=Законод!$C$22,Y1013,Законод!$C$22*'01_Доходи'!Y1012),IF($B$1009="Лікар-педіатр","x",IF($B$1009="Лікар-терапевт",IF(Z1013&lt;=Законод!$C$26,Y1013,Законод!$C$26*'01_Доходи'!Y1012),0)))</f>
        <v>0</v>
      </c>
      <c r="Z1014" s="182">
        <f>SUM(U1014:Y1014)</f>
        <v>0</v>
      </c>
      <c r="AA1014" s="767"/>
      <c r="AB1014" s="181">
        <f>IF($B$1009="Лікар загальної практики - сімейний лікар",IF(AG1013&lt;=Законод!$C$22,AB1013,Законод!$C$22*'01_Доходи'!AB1012),IF($B$1009="Лікар-педіатр",IF(AG1013&lt;=Законод!$C$18,AB1013,Законод!$C$18*'01_Доходи'!AB1012),IF($B$1009="Лікар-терапевт","x",0)))</f>
        <v>0</v>
      </c>
      <c r="AC1014" s="181">
        <f>IF($B$1009="Лікар загальної практики - сімейний лікар",IF(AG1013&lt;=Законод!$C$22,AC1013,Законод!$C$22*'01_Доходи'!AC1012),IF($B$1009="Лікар-педіатр",IF(AG1013&lt;=Законод!$C$18,AC1013,Законод!$C$18*'01_Доходи'!AC1012),IF($B$1009="Лікар-терапевт","x",0)))</f>
        <v>0</v>
      </c>
      <c r="AD1014" s="181">
        <f>IF($B$1009="Лікар загальної практики - сімейний лікар",IF(AG1013&lt;=Законод!$C$22,AD1013,Законод!$C$22*'01_Доходи'!AD1012),IF($B$1009="Лікар-педіатр","x",IF($B$1009="Лікар-терапевт",IF(AG1013&lt;=Законод!$C$26,AD1013,Законод!$C$26*'01_Доходи'!AD1012),0)))</f>
        <v>0</v>
      </c>
      <c r="AE1014" s="181">
        <f>IF($B$1009="Лікар загальної практики - сімейний лікар",IF(AG1013&lt;=Законод!$C$22,AE1013,Законод!$C$22*'01_Доходи'!AE1012),IF($B$1009="Лікар-педіатр","x",IF($B$1009="Лікар-терапевт",IF(AG1013&lt;=Законод!$C$26,AE1013,Законод!$C$26*'01_Доходи'!AE1012),0)))</f>
        <v>0</v>
      </c>
      <c r="AF1014" s="181">
        <f>IF($B$1009="Лікар загальної практики - сімейний лікар",IF(AG1013&lt;=Законод!$C$22,AF1013,Законод!$C$22*'01_Доходи'!AF1012),IF($B$1009="Лікар-педіатр","x",IF($B$1009="Лікар-терапевт",IF(AG1013&lt;=Законод!$C$26,AF1013,Законод!$C$26*'01_Доходи'!AF1012),0)))</f>
        <v>0</v>
      </c>
      <c r="AG1014" s="182">
        <f>SUM(AB1014:AF1014)</f>
        <v>0</v>
      </c>
      <c r="AH1014" s="767"/>
      <c r="AI1014" s="174"/>
      <c r="AJ1014" s="771"/>
      <c r="AK1014" s="774"/>
      <c r="AL1014" s="774"/>
      <c r="AM1014" s="318" t="s">
        <v>186</v>
      </c>
      <c r="AN1014" s="183">
        <f>IF(B1009="Лікар загальної практики - сімейний лікар",G1014*Законод!$C$11+'01_Доходи'!H1014*Законод!$D$11+'01_Доходи'!I1014*Законод!$E$11+'01_Доходи'!J1014*Законод!$F$11+'01_Доходи'!K1014*Законод!$G$11,IF(B1009="Лікар-педіатр",G1014*Законод!$C$11+'01_Доходи'!H1014*Законод!$D$11,IF(B1009="Лікар-терапевт",'01_Доходи'!I1014*Законод!$E$11+'01_Доходи'!J1014*Законод!$F$11+'01_Доходи'!K1014*Законод!$G$11,0)))</f>
        <v>0</v>
      </c>
      <c r="AO1014" s="183">
        <f>IF(B1009="Лікар загальної практики - сімейний лікар",N1014*Законод!$C$11+'01_Доходи'!O1014*Законод!$D$11+'01_Доходи'!P1014*Законод!$E$11+'01_Доходи'!Q1014*Законод!$F$11+'01_Доходи'!R1014*Законод!$G$11,IF(B1009="Лікар-педіатр",N1014*Законод!$C$11+'01_Доходи'!O1014*Законод!$D$11,IF(B1009="Лікар-терапевт",'01_Доходи'!P1014*Законод!$E$11+'01_Доходи'!Q1014*Законод!$F$11+'01_Доходи'!R1014*Законод!$G$11,0)))</f>
        <v>0</v>
      </c>
      <c r="AP1014" s="183">
        <f>IF(B1009="Лікар загальної практики - сімейний лікар",U1014*Законод!$C$11+'01_Доходи'!V1014*Законод!$D$11+'01_Доходи'!W1014*Законод!$E$11+'01_Доходи'!X1014*Законод!$F$11+'01_Доходи'!Y1014*Законод!$G$11,IF(B1009="Лікар-педіатр",U1014*Законод!$C$11+'01_Доходи'!V1014*Законод!$D$11,IF(B1009="Лікар-терапевт",'01_Доходи'!W1014*Законод!$E$11+'01_Доходи'!X1014*Законод!$F$11+'01_Доходи'!Y1014*Законод!$G$11,0)))</f>
        <v>0</v>
      </c>
      <c r="AQ1014" s="183">
        <f>IF(B1009="Лікар загальної практики - сімейний лікар",AB1014*Законод!$C$11+'01_Доходи'!AC1014*Законод!$D$11+'01_Доходи'!AD1014*Законод!$E$11+'01_Доходи'!AE1014*Законод!$F$11+'01_Доходи'!AF1014*Законод!$G$11,IF(B1009="Лікар-педіатр",AB1014*Законод!$C$11+'01_Доходи'!AC1014*Законод!$D$11,IF(B1009="Лікар-терапевт",'01_Доходи'!AD1014*Законод!$E$11+'01_Доходи'!AE1014*Законод!$F$11+'01_Доходи'!AF1014*Законод!$G$11,0)))</f>
        <v>0</v>
      </c>
      <c r="AR1014" s="184">
        <f>SUM(AN1014:AQ1014)</f>
        <v>0</v>
      </c>
    </row>
    <row r="1015" spans="1:44" s="52" customFormat="1" ht="31.9" hidden="1" customHeight="1" x14ac:dyDescent="0.25">
      <c r="A1015" s="170"/>
      <c r="B1015" s="763"/>
      <c r="C1015" s="764"/>
      <c r="D1015" s="765"/>
      <c r="E1015" s="765"/>
      <c r="F1015" s="211" t="str">
        <f>IF(B1009="Лікар-педіатр",Законод!$E$17,IF(B1009="Лікар загальної практики - сімейний лікар",Законод!$E$21,IF(B1009="Лікар-терапевт",Законод!$E$25,"х")))</f>
        <v>х</v>
      </c>
      <c r="G1015" s="776" t="s">
        <v>158</v>
      </c>
      <c r="H1015" s="776"/>
      <c r="I1015" s="776"/>
      <c r="J1015" s="776"/>
      <c r="K1015" s="776"/>
      <c r="L1015" s="169">
        <f>IF($B$1009="Лікар загальної практики - сімейний лікар",IF(L1013&lt;Законод!$C$22,0,(IF(AND(L1013&gt;=Законод!$E$22,L1013&lt;=Законод!$E$23),L1013-Законод!$C$22,IF('01_Доходи'!L1013&gt;=Законод!$F$22,Законод!$E$24,0)))),IF($B$1009="Лікар-педіатр",IF(L1013&lt;Законод!$C$18,0,(IF(AND(L1013&gt;=Законод!$E$18,L1013&lt;=Законод!$E$19),L1013-Законод!$C$18,IF('01_Доходи'!L1013&gt;=Законод!$F$18,Законод!$E$20,0)))),IF($B$1009="Лікар-терапевт",IF(L1013&lt;Законод!$C$26,0,(IF(AND(L1013&gt;=Законод!$E$26,L1013&lt;=Законод!$E$27),L1013-Законод!$C$26,IF('01_Доходи'!L1013&gt;=Законод!$F$26,Законод!$E$28,0)))),0)))</f>
        <v>0</v>
      </c>
      <c r="M1015" s="767"/>
      <c r="N1015" s="776" t="s">
        <v>158</v>
      </c>
      <c r="O1015" s="776"/>
      <c r="P1015" s="776"/>
      <c r="Q1015" s="776"/>
      <c r="R1015" s="776"/>
      <c r="S1015" s="169">
        <f>IF($B$1009="Лікар загальної практики - сімейний лікар",IF(S1013&lt;Законод!$C$22,0,(IF(AND(S1013&gt;=Законод!$E$22,S1013&lt;=Законод!$E$23),S1013-Законод!$C$22,IF('01_Доходи'!S1013&gt;=Законод!$F$22,Законод!$E$24,0)))),IF($B$1009="Лікар-педіатр",IF(S1013&lt;Законод!$C$18,0,(IF(AND(S1013&gt;=Законод!$E$18,S1013&lt;=Законод!$E$19),S1013-Законод!$C$18,IF('01_Доходи'!S1013&gt;=Законод!$F$18,Законод!$E$20,0)))),IF($B$1009="Лікар-терапевт",IF(S1013&lt;Законод!$C$26,0,(IF(AND(S1013&gt;=Законод!$E$26,S1013&lt;=Законод!$E$27),S1013-Законод!$C$26,IF('01_Доходи'!S1013&gt;=Законод!$F$26,Законод!$E$28,0)))),0)))</f>
        <v>0</v>
      </c>
      <c r="T1015" s="767"/>
      <c r="U1015" s="776" t="s">
        <v>158</v>
      </c>
      <c r="V1015" s="776"/>
      <c r="W1015" s="776"/>
      <c r="X1015" s="776"/>
      <c r="Y1015" s="776"/>
      <c r="Z1015" s="169">
        <f>IF($B$1009="Лікар загальної практики - сімейний лікар",IF(Z1013&lt;Законод!$C$22,0,(IF(AND(Z1013&gt;=Законод!$E$22,Z1013&lt;=Законод!$E$23),Z1013-Законод!$C$22,IF('01_Доходи'!Z1013&gt;=Законод!$F$22,Законод!$E$24,0)))),IF($B$1009="Лікар-педіатр",IF(Z1013&lt;Законод!$C$18,0,(IF(AND(Z1013&gt;=Законод!$E$18,Z1013&lt;=Законод!$E$19),Z1013-Законод!$C$18,IF('01_Доходи'!Z1013&gt;=Законод!$F$18,Законод!$E$20,0)))),IF($B$1009="Лікар-терапевт",IF(Z1013&lt;Законод!$C$26,0,(IF(AND(Z1013&gt;=Законод!$E$26,Z1013&lt;=Законод!$E$27),Z1013-Законод!$C$26,IF('01_Доходи'!Z1013&gt;=Законод!$F$26,Законод!$E$28,0)))),0)))</f>
        <v>0</v>
      </c>
      <c r="AA1015" s="767"/>
      <c r="AB1015" s="776" t="s">
        <v>158</v>
      </c>
      <c r="AC1015" s="776"/>
      <c r="AD1015" s="776"/>
      <c r="AE1015" s="776"/>
      <c r="AF1015" s="776"/>
      <c r="AG1015" s="169">
        <f>IF($B$1009="Лікар загальної практики - сімейний лікар",IF(AG1013&lt;Законод!$C$22,0,(IF(AND(AG1013&gt;=Законод!$E$22,AG1013&lt;=Законод!$E$23),AG1013-Законод!$C$22,IF('01_Доходи'!AG1013&gt;=Законод!$F$22,Законод!$E$24,0)))),IF($B$1009="Лікар-педіатр",IF(AG1013&lt;Законод!$C$18,0,(IF(AND(AG1013&gt;=Законод!$E$18,AG1013&lt;=Законод!$E$19),AG1013-Законод!$C$18,IF('01_Доходи'!AG1013&gt;=Законод!$F$18,Законод!$E$20,0)))),IF($B$1009="Лікар-терапевт",IF(AG1013&lt;Законод!$C$26,0,(IF(AND(AG1013&gt;=Законод!$E$26,AG1013&lt;=Законод!$E$27),AG1013-Законод!$C$26,IF('01_Доходи'!AG1013&gt;=Законод!$F$26,Законод!$E$28,0)))),0)))</f>
        <v>0</v>
      </c>
      <c r="AH1015" s="767"/>
      <c r="AI1015" s="174"/>
      <c r="AJ1015" s="771"/>
      <c r="AK1015" s="774"/>
      <c r="AL1015" s="774"/>
      <c r="AM1015" s="757" t="s">
        <v>187</v>
      </c>
      <c r="AN1015" s="183">
        <f>IF(B1009="Лікар загальної практики - сімейний лікар",L1015*Законод!$C$9/4*Законод!$E$16,IF(B1009="Лікар-педіатр",L1015*Законод!$C$9/4*Законод!$E$16,IF(B1009="Лікар-терапевт",L1015*Законод!$C$9/4*Законод!$E$16,0)))</f>
        <v>0</v>
      </c>
      <c r="AO1015" s="183">
        <f>IF(B1009="Лікар загальної практики - сімейний лікар",S1015*Законод!$C$9/4*Законод!$E$16,IF(B1009="Лікар-педіатр",S1015*Законод!$C$9/4*Законод!$E$16,IF(B1009="Лікар-терапевт",S1015*Законод!$C$9/4*Законод!$E$16,0)))</f>
        <v>0</v>
      </c>
      <c r="AP1015" s="183">
        <f>IF(B1009="Лікар загальної практики - сімейний лікар",Z1015*Законод!$C$9/4*Законод!$E$16,IF(B1009="Лікар-педіатр",Z1015*Законод!$C$9/4*Законод!$E$16,IF(B1009="Лікар-терапевт",Z1015*Законод!$C$9/4*Законод!$E$16,0)))</f>
        <v>0</v>
      </c>
      <c r="AQ1015" s="183">
        <f>IF(B1009="Лікар загальної практики - сімейний лікар",AG1015*Законод!$C$9/4*Законод!$E$16,IF(B1009="Лікар-педіатр",AG1015*Законод!$C$9/4*Законод!$E$16,IF(B1009="Лікар-терапевт",AG1015*Законод!$C$9/4*Законод!$E$16,0)))</f>
        <v>0</v>
      </c>
      <c r="AR1015" s="184">
        <f>SUM(AN1015:AQ1015)</f>
        <v>0</v>
      </c>
    </row>
    <row r="1016" spans="1:44" s="52" customFormat="1" ht="31.9" hidden="1" customHeight="1" x14ac:dyDescent="0.25">
      <c r="A1016" s="170"/>
      <c r="B1016" s="763"/>
      <c r="C1016" s="764"/>
      <c r="D1016" s="765"/>
      <c r="E1016" s="765"/>
      <c r="F1016" s="211" t="str">
        <f>IF(B1009="Лікар-педіатр",Законод!$F$17,IF(B1009="Лікар загальної практики - сімейний лікар",Законод!$F$21,IF(B1009="Лікар-терапевт",Законод!$F$25,"х")))</f>
        <v>х</v>
      </c>
      <c r="G1016" s="776" t="s">
        <v>158</v>
      </c>
      <c r="H1016" s="776"/>
      <c r="I1016" s="776"/>
      <c r="J1016" s="776"/>
      <c r="K1016" s="776"/>
      <c r="L1016" s="169">
        <f>IF($B$1009="Лікар загальної практики - сімейний лікар",IF(L1013&lt;Законод!$C$22,0,(IF(AND(L1013&gt;=Законод!$F$22,L1013&lt;=Законод!$F$23),L1013-Законод!$E$23,IF('01_Доходи'!L1013&gt;=Законод!$G$22,Законод!$F$24,0)))),IF($B$1009="Лікар-педіатр",IF(L1013&lt;Законод!$C$18,0,(IF(AND(L1013&gt;=Законод!$F$18,L1013&lt;=Законод!$F$19),L1013-Законод!$E$19,IF('01_Доходи'!L1013&gt;=Законод!$G$18,Законод!$F$20,0)))),IF($B$1009="Лікар-терапевт",IF(L1013&lt;Законод!$C$26,0,(IF(AND(L1013&gt;=Законод!$F$26,L1013&lt;=Законод!$F$27),L1013-Законод!$E$27,IF('01_Доходи'!L1013&gt;=Законод!$G$26,Законод!$F$28,0)))),0)))</f>
        <v>0</v>
      </c>
      <c r="M1016" s="767"/>
      <c r="N1016" s="776" t="s">
        <v>158</v>
      </c>
      <c r="O1016" s="776"/>
      <c r="P1016" s="776"/>
      <c r="Q1016" s="776"/>
      <c r="R1016" s="776"/>
      <c r="S1016" s="169">
        <f>IF($B$1009="Лікар загальної практики - сімейний лікар",IF(S1013&lt;Законод!$C$22,0,(IF(AND(S1013&gt;=Законод!$F$22,S1013&lt;=Законод!$F$23),S1013-Законод!$E$23,IF('01_Доходи'!S1013&gt;=Законод!$G$22,Законод!$F$24,0)))),IF($B$1009="Лікар-педіатр",IF(S1013&lt;Законод!$C$18,0,(IF(AND(S1013&gt;=Законод!$F$18,S1013&lt;=Законод!$F$19),S1013-Законод!$E$19,IF('01_Доходи'!S1013&gt;=Законод!$G$18,Законод!$F$20,0)))),IF($B$1009="Лікар-терапевт",IF(S1013&lt;Законод!$C$26,0,(IF(AND(S1013&gt;=Законод!$F$26,S1013&lt;=Законод!$F$27),S1013-Законод!$E$27,IF('01_Доходи'!S1013&gt;=Законод!$G$26,Законод!$F$28,0)))),0)))</f>
        <v>0</v>
      </c>
      <c r="T1016" s="767"/>
      <c r="U1016" s="776" t="s">
        <v>158</v>
      </c>
      <c r="V1016" s="776"/>
      <c r="W1016" s="776"/>
      <c r="X1016" s="776"/>
      <c r="Y1016" s="776"/>
      <c r="Z1016" s="169">
        <f>IF($B$1009="Лікар загальної практики - сімейний лікар",IF(Z1013&lt;Законод!$C$22,0,(IF(AND(Z1013&gt;=Законод!$F$22,Z1013&lt;=Законод!$F$23),Z1013-Законод!$E$23,IF('01_Доходи'!Z1013&gt;=Законод!$G$22,Законод!$F$24,0)))),IF($B$1009="Лікар-педіатр",IF(Z1013&lt;Законод!$C$18,0,(IF(AND(Z1013&gt;=Законод!$F$18,Z1013&lt;=Законод!$F$19),Z1013-Законод!$E$19,IF('01_Доходи'!Z1013&gt;=Законод!$G$18,Законод!$F$20,0)))),IF($B$1009="Лікар-терапевт",IF(Z1013&lt;Законод!$C$26,0,(IF(AND(Z1013&gt;=Законод!$F$26,Z1013&lt;=Законод!$F$27),Z1013-Законод!$E$27,IF('01_Доходи'!Z1013&gt;=Законод!$G$26,Законод!$F$28,0)))),0)))</f>
        <v>0</v>
      </c>
      <c r="AA1016" s="767"/>
      <c r="AB1016" s="776" t="s">
        <v>158</v>
      </c>
      <c r="AC1016" s="776"/>
      <c r="AD1016" s="776"/>
      <c r="AE1016" s="776"/>
      <c r="AF1016" s="776"/>
      <c r="AG1016" s="169">
        <f>IF($B$1009="Лікар загальної практики - сімейний лікар",IF(AG1013&lt;Законод!$C$22,0,(IF(AND(AG1013&gt;=Законод!$F$22,AG1013&lt;=Законод!$F$23),AG1013-Законод!$E$23,IF('01_Доходи'!AG1013&gt;=Законод!$G$22,Законод!$F$24,0)))),IF($B$1009="Лікар-педіатр",IF(AG1013&lt;Законод!$C$18,0,(IF(AND(AG1013&gt;=Законод!$F$18,AG1013&lt;=Законод!$F$19),AG1013-Законод!$E$19,IF('01_Доходи'!AG1013&gt;=Законод!$G$18,Законод!$F$20,0)))),IF($B$1009="Лікар-терапевт",IF(AG1013&lt;Законод!$C$26,0,(IF(AND(AG1013&gt;=Законод!$F$26,AG1013&lt;=Законод!$F$27),AG1013-Законод!$E$27,IF('01_Доходи'!AG1013&gt;=Законод!$G$26,Законод!$F$28,0)))),0)))</f>
        <v>0</v>
      </c>
      <c r="AH1016" s="767"/>
      <c r="AI1016" s="174"/>
      <c r="AJ1016" s="771"/>
      <c r="AK1016" s="774"/>
      <c r="AL1016" s="774"/>
      <c r="AM1016" s="758"/>
      <c r="AN1016" s="183">
        <f>IF(B1009="Лікар загальної практики - сімейний лікар",L1016*Законод!$C$9/4*Законод!$F$16,IF(B1009="Лікар-педіатр",L1016*Законод!$C$9/4*Законод!$F$16,IF(B1009="Лікар-терапевт",L1016*Законод!$C$9/4*Законод!$F$16,0)))</f>
        <v>0</v>
      </c>
      <c r="AO1016" s="183">
        <f>IF(B1009="Лікар загальної практики - сімейний лікар",S1016*Законод!$C$9/4*Законод!$F$16,IF(B1009="Лікар-педіатр",S1016*Законод!$C$9/4*Законод!$F$16,IF(B1009="Лікар-терапевт",S1016*Законод!$C$9/4*Законод!$F$16,0)))</f>
        <v>0</v>
      </c>
      <c r="AP1016" s="183">
        <f>IF(B1009="Лікар загальної практики - сімейний лікар",Z1016*Законод!$C$9/4*Законод!$F$16,IF(B1009="Лікар-педіатр",Z1016*Законод!$C$9/4*Законод!$F$16,IF(B1009="Лікар-терапевт",Z1016*Законод!$C$9/4*Законод!$F$16,0)))</f>
        <v>0</v>
      </c>
      <c r="AQ1016" s="183">
        <f>IF(B1009="Лікар загальної практики - сімейний лікар",AG1016*Законод!$C$9/4*Законод!$F$16,IF(B1009="Лікар-педіатр",AG1016*Законод!$C$9/4*Законод!$F$16,IF(B1009="Лікар-терапевт",AG1016*Законод!$C$9/4*Законод!$F$16,0)))</f>
        <v>0</v>
      </c>
      <c r="AR1016" s="184">
        <f>SUM(AN1016:AQ1016)</f>
        <v>0</v>
      </c>
    </row>
    <row r="1017" spans="1:44" s="52" customFormat="1" ht="31.9" hidden="1" customHeight="1" x14ac:dyDescent="0.25">
      <c r="A1017" s="170"/>
      <c r="B1017" s="763"/>
      <c r="C1017" s="764"/>
      <c r="D1017" s="765"/>
      <c r="E1017" s="765"/>
      <c r="F1017" s="211" t="str">
        <f>IF(B1009="Лікар-педіатр",Законод!$G$17,IF(B1009="Лікар загальної практики - сімейний лікар",Законод!$G$21,IF(B1009="Лікар-терапевт",Законод!$G$25,"х")))</f>
        <v>х</v>
      </c>
      <c r="G1017" s="776" t="s">
        <v>158</v>
      </c>
      <c r="H1017" s="776"/>
      <c r="I1017" s="776"/>
      <c r="J1017" s="776"/>
      <c r="K1017" s="776"/>
      <c r="L1017" s="169">
        <f>IF($B$1009="Лікар загальної практики - сімейний лікар",IF(L1013&lt;Законод!$C$22,0,(IF(AND(L1013&gt;=Законод!$G$22,L1013&lt;=Законод!$G$23),L1013-Законод!$F$23,IF('01_Доходи'!L1013&gt;=Законод!$H$22,Законод!$G$24,0)))),IF($B$1009="Лікар-педіатр",IF(L1013&lt;Законод!$C$18,0,(IF(AND(L1013&gt;=Законод!$G$18,L1013&lt;=Законод!$G$19),L1013-Законод!$F$19,IF('01_Доходи'!L1013&gt;=Законод!$H$18,Законод!$G$20,0)))),IF($B$1009="Лікар-терапевт",IF(L1013&lt;Законод!$C$26,0,(IF(AND(L1013&gt;=Законод!$G$26,L1013&lt;=Законод!$G$27),L1013-Законод!$F$27,IF('01_Доходи'!L1013&gt;=Законод!$H$26,Законод!$G$28,0)))),0)))</f>
        <v>0</v>
      </c>
      <c r="M1017" s="767"/>
      <c r="N1017" s="776" t="s">
        <v>158</v>
      </c>
      <c r="O1017" s="776"/>
      <c r="P1017" s="776"/>
      <c r="Q1017" s="776"/>
      <c r="R1017" s="776"/>
      <c r="S1017" s="169">
        <f>IF($B$1009="Лікар загальної практики - сімейний лікар",IF(S1013&lt;Законод!$C$22,0,(IF(AND(S1013&gt;=Законод!$G$22,S1013&lt;=Законод!$G$23),S1013-Законод!$F$23,IF('01_Доходи'!S1013&gt;=Законод!$H$22,Законод!$G$24,0)))),IF($B$1009="Лікар-педіатр",IF(S1013&lt;Законод!$C$18,0,(IF(AND(S1013&gt;=Законод!$G$18,S1013&lt;=Законод!$G$19),S1013-Законод!$F$19,IF('01_Доходи'!S1013&gt;=Законод!$H$18,Законод!$G$20,0)))),IF($B$1009="Лікар-терапевт",IF(S1013&lt;Законод!$C$26,0,(IF(AND(S1013&gt;=Законод!$G$26,S1013&lt;=Законод!$G$27),S1013-Законод!$F$27,IF('01_Доходи'!S1013&gt;=Законод!$H$26,Законод!$G$28,0)))),0)))</f>
        <v>0</v>
      </c>
      <c r="T1017" s="767"/>
      <c r="U1017" s="776" t="s">
        <v>158</v>
      </c>
      <c r="V1017" s="776"/>
      <c r="W1017" s="776"/>
      <c r="X1017" s="776"/>
      <c r="Y1017" s="776"/>
      <c r="Z1017" s="169">
        <f>IF($B$1009="Лікар загальної практики - сімейний лікар",IF(Z1013&lt;Законод!$C$22,0,(IF(AND(Z1013&gt;=Законод!$G$22,Z1013&lt;=Законод!$G$23),Z1013-Законод!$F$23,IF('01_Доходи'!Z1013&gt;=Законод!$H$22,Законод!$G$24,0)))),IF($B$1009="Лікар-педіатр",IF(Z1013&lt;Законод!$C$18,0,(IF(AND(Z1013&gt;=Законод!$G$18,Z1013&lt;=Законод!$G$19),Z1013-Законод!$F$19,IF('01_Доходи'!Z1013&gt;=Законод!$H$18,Законод!$G$20,0)))),IF($B$1009="Лікар-терапевт",IF(Z1013&lt;Законод!$C$26,0,(IF(AND(Z1013&gt;=Законод!$G$26,Z1013&lt;=Законод!$G$27),Z1013-Законод!$F$27,IF('01_Доходи'!Z1013&gt;=Законод!$H$26,Законод!$G$28,0)))),0)))</f>
        <v>0</v>
      </c>
      <c r="AA1017" s="767"/>
      <c r="AB1017" s="776" t="s">
        <v>158</v>
      </c>
      <c r="AC1017" s="776"/>
      <c r="AD1017" s="776"/>
      <c r="AE1017" s="776"/>
      <c r="AF1017" s="776"/>
      <c r="AG1017" s="169">
        <f>IF($B$1009="Лікар загальної практики - сімейний лікар",IF(AG1013&lt;Законод!$C$22,0,(IF(AND(AG1013&gt;=Законод!$G$22,AG1013&lt;=Законод!$G$23),AG1013-Законод!$F$23,IF('01_Доходи'!AG1013&gt;=Законод!$H$22,Законод!$G$24,0)))),IF($B$1009="Лікар-педіатр",IF(AG1013&lt;Законод!$C$18,0,(IF(AND(AG1013&gt;=Законод!$G$18,AG1013&lt;=Законод!$G$19),AG1013-Законод!$F$19,IF('01_Доходи'!AG1013&gt;=Законод!$H$18,Законод!$G$20,0)))),IF($B$1009="Лікар-терапевт",IF(AG1013&lt;Законод!$C$26,0,(IF(AND(AG1013&gt;=Законод!$G$26,AG1013&lt;=Законод!$G$27),AG1013-Законод!$F$27,IF('01_Доходи'!AG1013&gt;=Законод!$H$26,Законод!$G$28,0)))),0)))</f>
        <v>0</v>
      </c>
      <c r="AH1017" s="767"/>
      <c r="AI1017" s="174"/>
      <c r="AJ1017" s="771"/>
      <c r="AK1017" s="774"/>
      <c r="AL1017" s="774"/>
      <c r="AM1017" s="758"/>
      <c r="AN1017" s="183">
        <f>IF(B1009="Лікар загальної практики - сімейний лікар",L1017*Законод!$C$9/4*Законод!$G$16,IF(B1009="Лікар-педіатр",L1017*Законод!$C$9/4*Законод!$G$16,IF(B1009="Лікар-терапевт",L1017*Законод!$C$9/4*Законод!$G$16,0)))</f>
        <v>0</v>
      </c>
      <c r="AO1017" s="183">
        <f>IF(B1009="Лікар загальної практики - сімейний лікар",S1017*Законод!$C$9/4*Законод!$G$16,IF(B1009="Лікар-педіатр",S1017*Законод!$C$9/4*Законод!$G$16,IF(B1009="Лікар-терапевт",S1017*Законод!$C$9/4*Законод!$G$16,0)))</f>
        <v>0</v>
      </c>
      <c r="AP1017" s="183">
        <f>IF(B1009="Лікар загальної практики - сімейний лікар",Z1017*Законод!$C$9/4*Законод!$G$16,IF(B1009="Лікар-педіатр",Z1017*Законод!$C$9/4*Законод!$G$16,IF(B1009="Лікар-терапевт",Z1017*Законод!$C$9/4*Законод!$G$16,0)))</f>
        <v>0</v>
      </c>
      <c r="AQ1017" s="183">
        <f>IF(B1009="Лікар загальної практики - сімейний лікар",AG1017*Законод!$C$9/4*Законод!$G$16,IF(B1009="Лікар-педіатр",AG1017*Законод!$C$9/4*Законод!$G$16,IF(B1009="Лікар-терапевт",AG1017*Законод!$C$9/4*Законод!$G$16,0)))</f>
        <v>0</v>
      </c>
      <c r="AR1017" s="184">
        <f t="shared" ref="AR1017" si="178">SUM(AN1017:AQ1017)</f>
        <v>0</v>
      </c>
    </row>
    <row r="1018" spans="1:44" s="52" customFormat="1" ht="31.9" hidden="1" customHeight="1" x14ac:dyDescent="0.25">
      <c r="A1018" s="170"/>
      <c r="B1018" s="763"/>
      <c r="C1018" s="764"/>
      <c r="D1018" s="765"/>
      <c r="E1018" s="765"/>
      <c r="F1018" s="211" t="str">
        <f>IF(B1009="Лікар-педіатр",Законод!$H$17,IF(B1009="Лікар загальної практики - сімейний лікар",Законод!$H$21,IF(B1009="Лікар-терапевт",Законод!$H$25,"х")))</f>
        <v>х</v>
      </c>
      <c r="G1018" s="776" t="s">
        <v>158</v>
      </c>
      <c r="H1018" s="776"/>
      <c r="I1018" s="776"/>
      <c r="J1018" s="776"/>
      <c r="K1018" s="776"/>
      <c r="L1018" s="169">
        <f>IF($B$1009="Лікар загальної практики - сімейний лікар",IF(L1013&lt;Законод!$C$22,0,(IF(AND(L1013&gt;=Законод!$H$22,L1013&lt;=Законод!$H$23),L1013-Законод!$G$23,IF('01_Доходи'!L1013&gt;=Законод!$I$22,Законод!$H$24,0)))),IF($B$1009="Лікар-педіатр",IF(L1013&lt;Законод!$C$18,0,(IF(AND(L1013&gt;=Законод!$H$18,L1013&lt;=Законод!$H$19),L1013-Законод!$G$19,IF('01_Доходи'!L1013&gt;=Законод!$I$18,Законод!$H$20,0)))),IF($B$1009="Лікар-терапевт",IF(L1013&lt;Законод!$C$26,0,(IF(AND(L1013&gt;=Законод!$H$26,L1013&lt;=Законод!$H$27),L1013-Законод!$G$27,IF(L1013&gt;=Законод!$I$26,Законод!$H$28,0)))),0)))</f>
        <v>0</v>
      </c>
      <c r="M1018" s="767"/>
      <c r="N1018" s="776" t="s">
        <v>158</v>
      </c>
      <c r="O1018" s="776"/>
      <c r="P1018" s="776"/>
      <c r="Q1018" s="776"/>
      <c r="R1018" s="776"/>
      <c r="S1018" s="169">
        <f>IF($B$1009="Лікар загальної практики - сімейний лікар",IF(S1013&lt;Законод!$C$22,0,(IF(AND(S1013&gt;=Законод!$H$22,S1013&lt;=Законод!$H$23),S1013-Законод!$G$23,IF('01_Доходи'!S1013&gt;=Законод!$I$22,Законод!$H$24,0)))),IF($B$1009="Лікар-педіатр",IF(S1013&lt;Законод!$C$18,0,(IF(AND(S1013&gt;=Законод!$H$18,S1013&lt;=Законод!$H$19),S1013-Законод!$G$19,IF('01_Доходи'!S1013&gt;=Законод!$I$18,Законод!$H$20,0)))),IF($B$1009="Лікар-терапевт",IF(S1013&lt;Законод!$C$26,0,(IF(AND(S1013&gt;=Законод!$H$26,S1013&lt;=Законод!$H$27),S1013-Законод!$G$27,IF(S1013&gt;=Законод!$I$26,Законод!$H$28,0)))),0)))</f>
        <v>0</v>
      </c>
      <c r="T1018" s="767"/>
      <c r="U1018" s="776" t="s">
        <v>158</v>
      </c>
      <c r="V1018" s="776"/>
      <c r="W1018" s="776"/>
      <c r="X1018" s="776"/>
      <c r="Y1018" s="776"/>
      <c r="Z1018" s="169">
        <f>IF($B$1009="Лікар загальної практики - сімейний лікар",IF(Z1013&lt;Законод!$C$22,0,(IF(AND(Z1013&gt;=Законод!$H$22,Z1013&lt;=Законод!$H$23),Z1013-Законод!$G$23,IF('01_Доходи'!Z1013&gt;=Законод!$I$22,Законод!$H$24,0)))),IF($B$1009="Лікар-педіатр",IF(Z1013&lt;Законод!$C$18,0,(IF(AND(Z1013&gt;=Законод!$H$18,Z1013&lt;=Законод!$H$19),Z1013-Законод!$G$19,IF('01_Доходи'!Z1013&gt;=Законод!$I$18,Законод!$H$20,0)))),IF($B$1009="Лікар-терапевт",IF(Z1013&lt;Законод!$C$26,0,(IF(AND(Z1013&gt;=Законод!$H$26,Z1013&lt;=Законод!$H$27),Z1013-Законод!$G$27,IF(Z1013&gt;=Законод!$I$26,Законод!$H$28,0)))),0)))</f>
        <v>0</v>
      </c>
      <c r="AA1018" s="767"/>
      <c r="AB1018" s="776" t="s">
        <v>158</v>
      </c>
      <c r="AC1018" s="776"/>
      <c r="AD1018" s="776"/>
      <c r="AE1018" s="776"/>
      <c r="AF1018" s="776"/>
      <c r="AG1018" s="169">
        <f>IF($B$1009="Лікар загальної практики - сімейний лікар",IF(AG1013&lt;Законод!$C$22,0,(IF(AND(AG1013&gt;=Законод!$H$22,AG1013&lt;=Законод!$H$23),AG1013-Законод!$G$23,IF('01_Доходи'!AG1013&gt;=Законод!$I$22,Законод!$H$24,0)))),IF($B$1009="Лікар-педіатр",IF(AG1013&lt;Законод!$C$18,0,(IF(AND(AG1013&gt;=Законод!$H$18,AG1013&lt;=Законод!$H$19),AG1013-Законод!$G$19,IF('01_Доходи'!AG1013&gt;=Законод!$I$18,Законод!$H$20,0)))),IF($B$1009="Лікар-терапевт",IF(AG1013&lt;Законод!$C$26,0,(IF(AND(AG1013&gt;=Законод!$H$26,AG1013&lt;=Законод!$H$27),AG1013-Законод!$G$27,IF(AG1013&gt;=Законод!$I$26,Законод!$H$28,0)))),0)))</f>
        <v>0</v>
      </c>
      <c r="AH1018" s="767"/>
      <c r="AI1018" s="174"/>
      <c r="AJ1018" s="771"/>
      <c r="AK1018" s="774"/>
      <c r="AL1018" s="774"/>
      <c r="AM1018" s="758"/>
      <c r="AN1018" s="183">
        <f>IF(B1009="Лікар загальної практики - сімейний лікар",L1018*Законод!$C$9/4*Законод!$H$16,IF(B1009="Лікар-педіатр",L1018*Законод!$C$9/4*Законод!$H$16,IF(B1009="Лікар-терапевт",L1018*Законод!$C$9/4*Законод!$H$16,0)))</f>
        <v>0</v>
      </c>
      <c r="AO1018" s="183">
        <f>IF(B1009="Лікар загальної практики - сімейний лікар",S1018*Законод!$C$9/4*Законод!$H$16,IF(B1009="Лікар-педіатр",S1018*Законод!$C$9/4*Законод!$H$16,IF(B1009="Лікар-терапевт",S1018*Законод!$C$9/4*Законод!$H$16,0)))</f>
        <v>0</v>
      </c>
      <c r="AP1018" s="183">
        <f>IF(B1009="Лікар загальної практики - сімейний лікар",Z1018*Законод!$C$9/4*Законод!$H$16,IF(B1009="Лікар-педіатр",Z1018*Законод!$C$9/4*Законод!$H$16,IF(B1009="Лікар-терапевт",Z1018*Законод!$C$9/4*Законод!$H$16,0)))</f>
        <v>0</v>
      </c>
      <c r="AQ1018" s="183">
        <f>IF(B1009="Лікар загальної практики - сімейний лікар",AG1018*Законод!$C$9/4*Законод!$H$16,IF(B1009="Лікар-педіатр",AG1018*Законод!$C$9/4*Законод!$H$16,IF(B1009="Лікар-терапевт",AG1018*Законод!$C$9/4*Законод!$H$16,0)))</f>
        <v>0</v>
      </c>
      <c r="AR1018" s="184">
        <f>SUM(AN1018:AQ1018)</f>
        <v>0</v>
      </c>
    </row>
    <row r="1019" spans="1:44" s="52" customFormat="1" ht="31.9" hidden="1" customHeight="1" x14ac:dyDescent="0.25">
      <c r="A1019" s="170"/>
      <c r="B1019" s="763"/>
      <c r="C1019" s="764"/>
      <c r="D1019" s="765"/>
      <c r="E1019" s="765"/>
      <c r="F1019" s="211" t="str">
        <f>IF(B1009="Лікар-педіатр",Законод!$I$17,IF(B1009="Лікар загальної практики - сімейний лікар",Законод!$I$21,IF(B1009="Лікар-терапевт",Законод!$I$25,"х")))</f>
        <v>х</v>
      </c>
      <c r="G1019" s="776" t="s">
        <v>158</v>
      </c>
      <c r="H1019" s="776"/>
      <c r="I1019" s="776"/>
      <c r="J1019" s="776"/>
      <c r="K1019" s="776"/>
      <c r="L1019" s="169">
        <f>IF($B$1009="Лікар загальної практики - сімейний лікар",IF(L1013&lt;Законод!$C$22,0,(IF(AND(L1013&gt;=Законод!$I$22,L1013&lt;=Законод!$I$23),L1013-Законод!$H$23,IF('01_Доходи'!L1013&gt;=Законод!$I$22,Законод!$I$24,0)))),IF($B$1009="Лікар-педіатр",IF(L1013&lt;Законод!$C$18,0,(IF(AND(L1013&gt;=Законод!$I$18,L1013&lt;=Законод!$I$19),L1013-Законод!$H$19,IF('01_Доходи'!L1013&gt;=Законод!$I$18,Законод!$H$20,0)))),IF($B$1009="Лікар-терапевт",IF(L1013&lt;Законод!$C$26,0,(IF(AND(L1013&gt;=Законод!$I$26,L1013&lt;=Законод!$I$27),L1013-Законод!$H$27,IF('01_Доходи'!L1013&gt;=Законод!$I$26,Законод!$H$28,0)))),0)))</f>
        <v>0</v>
      </c>
      <c r="M1019" s="767"/>
      <c r="N1019" s="776" t="s">
        <v>158</v>
      </c>
      <c r="O1019" s="776"/>
      <c r="P1019" s="776"/>
      <c r="Q1019" s="776"/>
      <c r="R1019" s="776"/>
      <c r="S1019" s="169">
        <f>IF($B$1009="Лікар загальної практики - сімейний лікар",IF(S1013&lt;Законод!$C$22,0,(IF(AND(S1013&gt;=Законод!$I$22,S1013&lt;=Законод!$I$23),S1013-Законод!$H$23,IF('01_Доходи'!S1013&gt;=Законод!$I$22,Законод!$I$24,0)))),IF($B$1009="Лікар-педіатр",IF(S1013&lt;Законод!$C$18,0,(IF(AND(S1013&gt;=Законод!$I$18,S1013&lt;=Законод!$I$19),S1013-Законод!$H$19,IF('01_Доходи'!S1013&gt;=Законод!$I$18,Законод!$H$20,0)))),IF($B$1009="Лікар-терапевт",IF(S1013&lt;Законод!$C$26,0,(IF(AND(S1013&gt;=Законод!$I$26,S1013&lt;=Законод!$I$27),S1013-Законод!$H$27,IF('01_Доходи'!S1013&gt;=Законод!$I$26,Законод!$H$28,0)))),0)))</f>
        <v>0</v>
      </c>
      <c r="T1019" s="767"/>
      <c r="U1019" s="776" t="s">
        <v>158</v>
      </c>
      <c r="V1019" s="776"/>
      <c r="W1019" s="776"/>
      <c r="X1019" s="776"/>
      <c r="Y1019" s="776"/>
      <c r="Z1019" s="169">
        <f>IF($B$1009="Лікар загальної практики - сімейний лікар",IF(Z1013&lt;Законод!$C$22,0,(IF(AND(Z1013&gt;=Законод!$I$22,Z1013&lt;=Законод!$I$23),Z1013-Законод!$H$23,IF('01_Доходи'!Z1013&gt;=Законод!$I$22,Законод!$I$24,0)))),IF($B$1009="Лікар-педіатр",IF(Z1013&lt;Законод!$C$18,0,(IF(AND(Z1013&gt;=Законод!$I$18,Z1013&lt;=Законод!$I$19),Z1013-Законод!$H$19,IF('01_Доходи'!Z1013&gt;=Законод!$I$18,Законод!$H$20,0)))),IF($B$1009="Лікар-терапевт",IF(Z1013&lt;Законод!$C$26,0,(IF(AND(Z1013&gt;=Законод!$I$26,Z1013&lt;=Законод!$I$27),Z1013-Законод!$H$27,IF('01_Доходи'!Z1013&gt;=Законод!$I$26,Законод!$H$28,0)))),0)))</f>
        <v>0</v>
      </c>
      <c r="AA1019" s="767"/>
      <c r="AB1019" s="776" t="s">
        <v>158</v>
      </c>
      <c r="AC1019" s="776"/>
      <c r="AD1019" s="776"/>
      <c r="AE1019" s="776"/>
      <c r="AF1019" s="776"/>
      <c r="AG1019" s="169">
        <f>IF($B$1009="Лікар загальної практики - сімейний лікар",IF(AG1013&lt;Законод!$C$22,0,(IF(AND(AG1013&gt;=Законод!$I$22,AG1013&lt;=Законод!$I$23),AG1013-Законод!$H$23,IF('01_Доходи'!AG1013&gt;=Законод!$I$22,Законод!$I$24,0)))),IF($B$1009="Лікар-педіатр",IF(AG1013&lt;Законод!$C$18,0,(IF(AND(AG1013&gt;=Законод!$I$18,AG1013&lt;=Законод!$I$19),AG1013-Законод!$H$19,IF('01_Доходи'!AG1013&gt;=Законод!$I$18,Законод!$H$20,0)))),IF($B$1009="Лікар-терапевт",IF(AG1013&lt;Законод!$C$26,0,(IF(AND(AG1013&gt;=Законод!$I$26,AG1013&lt;=Законод!$I$27),AG1013-Законод!$H$27,IF('01_Доходи'!AG1013&gt;=Законод!$I$26,Законод!$H$28,0)))),0)))</f>
        <v>0</v>
      </c>
      <c r="AH1019" s="767"/>
      <c r="AI1019" s="174"/>
      <c r="AJ1019" s="771"/>
      <c r="AK1019" s="774"/>
      <c r="AL1019" s="774"/>
      <c r="AM1019" s="758"/>
      <c r="AN1019" s="183">
        <f>IF(B1009="Лікар загальної практики - сімейний лікар",L1019*Законод!$C$9/4*Законод!$I$16,IF(B1009="Лікар-педіатр",L1019*Законод!$C$9/4*Законод!$I$16,IF(B1009="Лікар-терапевт",L1019*Законод!$C$9/4*Законод!$I$16,0)))</f>
        <v>0</v>
      </c>
      <c r="AO1019" s="183">
        <f>IF(B1009="Лікар загальної практики - сімейний лікар",S1019*Законод!$C$9/4*Законод!$I$16,IF(B1009="Лікар-педіатр",S1019*Законод!$C$9/4*Законод!$I$16,IF(B1009="Лікар-терапевт",S1019*Законод!$C$9/4*Законод!$I$16,0)))</f>
        <v>0</v>
      </c>
      <c r="AP1019" s="183">
        <f>IF(B1009="Лікар загальної практики - сімейний лікар",Z1019*Законод!$C$9/4*Законод!$I$16,IF(B1009="Лікар-педіатр",Z1019*Законод!$C$9/4*Законод!$I$16,IF(B1009="Лікар-терапевт",Z1019*Законод!$C$9/4*Законод!$I$16,0)))</f>
        <v>0</v>
      </c>
      <c r="AQ1019" s="183">
        <f>IF(B1009="Лікар загальної практики - сімейний лікар",AG1019*Законод!$C$9/4*Законод!$I$16,IF(B1009="Лікар-педіатр",AG1019*Законод!$C$9/4*Законод!$I$16,IF(B1009="Лікар-терапевт",AG1019*Законод!$C$9/4*Законод!$I$16,0)))</f>
        <v>0</v>
      </c>
      <c r="AR1019" s="184">
        <f>SUM(AN1019:AQ1019)</f>
        <v>0</v>
      </c>
    </row>
    <row r="1020" spans="1:44" s="191" customFormat="1" ht="31.9" hidden="1" customHeight="1" thickBot="1" x14ac:dyDescent="0.3">
      <c r="A1020" s="186"/>
      <c r="B1020" s="763"/>
      <c r="C1020" s="764"/>
      <c r="D1020" s="765"/>
      <c r="E1020" s="765"/>
      <c r="F1020" s="212" t="str">
        <f>IF(B1009="Лікар-педіатр",Законод!$J$17,IF(B1009="Лікар загальної практики - сімейний лікар",Законод!$J$21,IF(B1009="Лікар-терапевт",Законод!$J$25,"х")))</f>
        <v>х</v>
      </c>
      <c r="G1020" s="777" t="s">
        <v>158</v>
      </c>
      <c r="H1020" s="777"/>
      <c r="I1020" s="777"/>
      <c r="J1020" s="777"/>
      <c r="K1020" s="777"/>
      <c r="L1020" s="169">
        <f>IF($B$1009="Лікар загальної практики - сімейний лікар",IF(L1013&gt;=Законод!$J$22,'01_Доходи'!L1013-('01_Доходи'!L1014+'01_Доходи'!L1015+'01_Доходи'!L1016+'01_Доходи'!L1017+'01_Доходи'!L1018+'01_Доходи'!L1019),0),IF($B$1009="Лікар-педіатр",IF(L1013&gt;=Законод!$J$18,'01_Доходи'!L1013-('01_Доходи'!L1014+'01_Доходи'!L1015+'01_Доходи'!L1016+'01_Доходи'!L1017+'01_Доходи'!L1018+'01_Доходи'!L1019),0),IF($B$1009="Лікар-терапевт",IF('01_Доходи'!L1013&gt;=Законод!$J$26,L1013-Законод!$I$27,0),0)))</f>
        <v>0</v>
      </c>
      <c r="M1020" s="767"/>
      <c r="N1020" s="777" t="s">
        <v>158</v>
      </c>
      <c r="O1020" s="777"/>
      <c r="P1020" s="777"/>
      <c r="Q1020" s="777"/>
      <c r="R1020" s="777"/>
      <c r="S1020" s="169">
        <f>IF($B$1009="Лікар загальної практики - сімейний лікар",IF(S1013&gt;=Законод!$J$22,'01_Доходи'!S1013-('01_Доходи'!S1014+'01_Доходи'!S1015+'01_Доходи'!S1016+'01_Доходи'!S1017+'01_Доходи'!S1018+'01_Доходи'!S1019),0),IF($B$1009="Лікар-педіатр",IF(S1013&gt;=Законод!$J$18,'01_Доходи'!S1013-('01_Доходи'!S1014+'01_Доходи'!S1015+'01_Доходи'!S1016+'01_Доходи'!S1017+'01_Доходи'!S1018+'01_Доходи'!S1019),0),IF($B$1009="Лікар-терапевт",IF('01_Доходи'!S1013&gt;=Законод!$J$26,S1013-Законод!$I$27,0),0)))</f>
        <v>0</v>
      </c>
      <c r="T1020" s="767"/>
      <c r="U1020" s="777" t="s">
        <v>158</v>
      </c>
      <c r="V1020" s="777"/>
      <c r="W1020" s="777"/>
      <c r="X1020" s="777"/>
      <c r="Y1020" s="777"/>
      <c r="Z1020" s="169">
        <f>IF($B$1009="Лікар загальної практики - сімейний лікар",IF(Z1013&gt;=Законод!$J$22,'01_Доходи'!Z1013-('01_Доходи'!Z1014+'01_Доходи'!Z1015+'01_Доходи'!Z1016+'01_Доходи'!Z1017+'01_Доходи'!Z1018+'01_Доходи'!Z1019),0),IF($B$1009="Лікар-педіатр",IF(Z1013&gt;=Законод!$J$18,'01_Доходи'!Z1013-('01_Доходи'!Z1014+'01_Доходи'!Z1015+'01_Доходи'!Z1016+'01_Доходи'!Z1017+'01_Доходи'!Z1018+'01_Доходи'!Z1019),0),IF($B$1009="Лікар-терапевт",IF('01_Доходи'!Z1013&gt;=Законод!$J$26,Z1013-Законод!$I$27,0),0)))</f>
        <v>0</v>
      </c>
      <c r="AA1020" s="767"/>
      <c r="AB1020" s="777" t="s">
        <v>158</v>
      </c>
      <c r="AC1020" s="777"/>
      <c r="AD1020" s="777"/>
      <c r="AE1020" s="777"/>
      <c r="AF1020" s="777"/>
      <c r="AG1020" s="169">
        <f>IF($B$1009="Лікар загальної практики - сімейний лікар",IF(AG1013&gt;=Законод!$J$22,'01_Доходи'!AG1013-('01_Доходи'!AG1014+'01_Доходи'!AG1015+'01_Доходи'!AG1016+'01_Доходи'!AG1017+'01_Доходи'!AG1018+'01_Доходи'!AG1019),0),IF($B$1009="Лікар-педіатр",IF(AG1013&gt;=Законод!$J$18,'01_Доходи'!AG1013-('01_Доходи'!AG1014+'01_Доходи'!AG1015+'01_Доходи'!AG1016+'01_Доходи'!AG1017+'01_Доходи'!AG1018+'01_Доходи'!AG1019),0),IF($B$1009="Лікар-терапевт",IF('01_Доходи'!AG1013&gt;=Законод!$J$26,AG1013-Законод!$I$27,0),0)))</f>
        <v>0</v>
      </c>
      <c r="AH1020" s="767"/>
      <c r="AI1020" s="188"/>
      <c r="AJ1020" s="772"/>
      <c r="AK1020" s="775"/>
      <c r="AL1020" s="775"/>
      <c r="AM1020" s="759"/>
      <c r="AN1020" s="189">
        <f>IF(B1009="Лікар загальної практики - сімейний лікар",L1020*Законод!$C$9/4*Законод!$J$16,IF(B1009="Лікар-педіатр",L1020*Законод!$C$9/4*Законод!$J$16,IF(B1009="Лікар-терапевт",L1020*Законод!$C$9/4*Законод!$J$16,0)))</f>
        <v>0</v>
      </c>
      <c r="AO1020" s="189">
        <f>IF(B1009="Лікар загальної практики - сімейний лікар",S1020*Законод!$C$9/4*Законод!$J$16,IF(B1009="Лікар-педіатр",S1020*Законод!$C$9/4*Законод!$J$16,IF(B1009="Лікар-терапевт",S1020*Законод!$C$9/4*Законод!$J$16,0)))</f>
        <v>0</v>
      </c>
      <c r="AP1020" s="189">
        <f>IF(B1009="Лікар загальної практики - сімейний лікар",S1020*Законод!$C$9/4*Законод!$J$16,IF(B1009="Лікар-педіатр",S1020*Законод!$C$9/4*Законод!$J$16,IF(B1009="Лікар-терапевт",S1020*Законод!$C$9/4*Законод!$J$16,0)))</f>
        <v>0</v>
      </c>
      <c r="AQ1020" s="189">
        <f>IF(B1009="Лікар загальної практики - сімейний лікар",AG1020*Законод!$C$9/4*Законод!$J$16,IF(B1009="Лікар-педіатр",AG1020*Законод!$C$9/4*Законод!$J$16,IF(B1009="Лікар-терапевт",AG1020*Законод!$C$9/4*Законод!$J$16,0)))</f>
        <v>0</v>
      </c>
      <c r="AR1020" s="190">
        <f t="shared" ref="AR1020" si="179">SUM(AN1020:AQ1020)</f>
        <v>0</v>
      </c>
    </row>
    <row r="1021" spans="1:44" s="220" customFormat="1" ht="23.45" hidden="1" customHeight="1" thickBot="1" x14ac:dyDescent="0.3">
      <c r="A1021" s="216"/>
      <c r="B1021" s="217"/>
      <c r="C1021" s="217"/>
      <c r="D1021" s="217"/>
      <c r="E1021" s="217"/>
      <c r="F1021" s="218"/>
      <c r="G1021" s="219"/>
      <c r="H1021" s="219"/>
      <c r="L1021" s="221"/>
      <c r="S1021" s="221"/>
      <c r="Z1021" s="221"/>
      <c r="AG1021" s="221"/>
      <c r="AM1021" s="222"/>
      <c r="AR1021" s="223"/>
    </row>
    <row r="1022" spans="1:44" s="164" customFormat="1" ht="24.6" hidden="1" customHeight="1" x14ac:dyDescent="0.3">
      <c r="A1022" s="167">
        <f>A1009+1</f>
        <v>77</v>
      </c>
      <c r="B1022" s="763"/>
      <c r="C1022" s="764"/>
      <c r="D1022" s="765"/>
      <c r="E1022" s="765"/>
      <c r="F1022" s="207" t="s">
        <v>422</v>
      </c>
      <c r="G1022" s="169">
        <f>IF($B$1022="Лікар-педіатр",G1025*L1022,IF($B$1022="Лікар-терапевт","х",IF($B$1022="Лікар загальної практики - сімейний лікар",G1025*L1022,0)))</f>
        <v>0</v>
      </c>
      <c r="H1022" s="169">
        <f>IF($B$1022="Лікар-педіатр",H1025*L1022,IF($B$1022="Лікар-терапевт","х",IF($B$1022="Лікар загальної практики - сімейний лікар",H1025*L1022,0)))</f>
        <v>0</v>
      </c>
      <c r="I1022" s="169">
        <f>IF($B$1022="Лікар-педіатр","x",IF($B$1022="Лікар-терапевт",I1025*L1022,IF($B$1022="Лікар загальної практики - сімейний лікар",I1025*L1022,0)))</f>
        <v>0</v>
      </c>
      <c r="J1022" s="169">
        <f>IF($B$1022="Лікар-педіатр","x",IF($B$1022="Лікар-терапевт",J1025*L1022,IF($B$1022="Лікар загальної практики - сімейний лікар",J1025*L1022,0)))</f>
        <v>0</v>
      </c>
      <c r="K1022" s="169">
        <f>IF($B$1022="Лікар-педіатр","x",IF($B$1022="Лікар-терапевт",K1025*L1022,IF($B$1022="Лікар загальної практики - сімейний лікар",K1025*L1022,0)))</f>
        <v>0</v>
      </c>
      <c r="L1022" s="542"/>
      <c r="M1022" s="767"/>
      <c r="N1022" s="169">
        <f>IF($B$1022="Лікар-педіатр",N1025*S1022,IF($B$1022="Лікар-терапевт","х",IF($B$1022="Лікар загальної практики - сімейний лікар",N1025*S1022,0)))</f>
        <v>0</v>
      </c>
      <c r="O1022" s="169">
        <f>IF($B$1022="Лікар-педіатр",O1025*S1022,IF($B$1022="Лікар-терапевт","х",IF($B$1022="Лікар загальної практики - сімейний лікар",O1025*S1022,0)))</f>
        <v>0</v>
      </c>
      <c r="P1022" s="169">
        <f>IF($B$1022="Лікар-педіатр","x",IF($B$1022="Лікар-терапевт",P1025*S1022,IF($B$1022="Лікар загальної практики - сімейний лікар",P1025*S1022,0)))</f>
        <v>0</v>
      </c>
      <c r="Q1022" s="169">
        <f>IF($B$1022="Лікар-педіатр","x",IF($B$1022="Лікар-терапевт",Q1025*S1022,IF($B$1022="Лікар загальної практики - сімейний лікар",Q1025*S1022,0)))</f>
        <v>0</v>
      </c>
      <c r="R1022" s="169">
        <f>IF($B$1022="Лікар-педіатр","x",IF($B$1022="Лікар-терапевт",R1025*S1022,IF($B$1022="Лікар загальної практики - сімейний лікар",R1025*S1022,0)))</f>
        <v>0</v>
      </c>
      <c r="S1022" s="542"/>
      <c r="T1022" s="767"/>
      <c r="U1022" s="169">
        <f>IF($B$1022="Лікар-педіатр",U1025*Z1022,IF($B$1022="Лікар-терапевт","х",IF($B$1022="Лікар загальної практики - сімейний лікар",U1025*Z1022,0)))</f>
        <v>0</v>
      </c>
      <c r="V1022" s="169">
        <f>IF($B$1022="Лікар-педіатр",V1025*Z1022,IF($B$1022="Лікар-терапевт","х",IF($B$1022="Лікар загальної практики - сімейний лікар",V1025*Z1022,0)))</f>
        <v>0</v>
      </c>
      <c r="W1022" s="169">
        <f>IF($B$1022="Лікар-педіатр","x",IF($B$1022="Лікар-терапевт",W1025*Z1022,IF($B$1022="Лікар загальної практики - сімейний лікар",W1025*Z1022,0)))</f>
        <v>0</v>
      </c>
      <c r="X1022" s="169">
        <f>IF($B$1022="Лікар-педіатр","x",IF($B$1022="Лікар-терапевт",X1025*Z1022,IF($B$1022="Лікар загальної практики - сімейний лікар",X1025*Z1022,0)))</f>
        <v>0</v>
      </c>
      <c r="Y1022" s="169">
        <f>IF($B$1022="Лікар-педіатр","x",IF($B$1022="Лікар-терапевт",Y1025*Z1022,IF($B$1022="Лікар загальної практики - сімейний лікар",Y1025*Z1022,0)))</f>
        <v>0</v>
      </c>
      <c r="Z1022" s="542"/>
      <c r="AA1022" s="767"/>
      <c r="AB1022" s="169">
        <f>IF($B$1022="Лікар-педіатр",AB1025*AG1022,IF($B$1022="Лікар-терапевт","х",IF($B$1022="Лікар загальної практики - сімейний лікар",AB1025*AG1022,0)))</f>
        <v>0</v>
      </c>
      <c r="AC1022" s="169">
        <f>IF($B$1022="Лікар-педіатр",AC1025*AG1022,IF($B$1022="Лікар-терапевт","х",IF($B$1022="Лікар загальної практики - сімейний лікар",AC1025*AG1022,0)))</f>
        <v>0</v>
      </c>
      <c r="AD1022" s="169">
        <f>IF($B$1022="Лікар-педіатр","x",IF($B$1022="Лікар-терапевт",AD1025*AG1022,IF($B$1022="Лікар загальної практики - сімейний лікар",AD1025*AG1022,0)))</f>
        <v>0</v>
      </c>
      <c r="AE1022" s="169">
        <f>IF($B$1022="Лікар-педіатр","x",IF($B$1022="Лікар-терапевт",AE1025*AG1022,IF($B$1022="Лікар загальної практики - сімейний лікар",AE1025*AG1022,0)))</f>
        <v>0</v>
      </c>
      <c r="AF1022" s="169">
        <f>IF($B$1022="Лікар-педіатр","x",IF($B$1022="Лікар-терапевт",AF1025*AG1022,IF($B$1022="Лікар загальної практики - сімейний лікар",AF1025*AG1022,0)))</f>
        <v>0</v>
      </c>
      <c r="AG1022" s="542"/>
      <c r="AH1022" s="767"/>
      <c r="AI1022" s="525">
        <f>A1022</f>
        <v>77</v>
      </c>
      <c r="AJ1022" s="770">
        <f>B1022</f>
        <v>0</v>
      </c>
      <c r="AK1022" s="773">
        <f>C1022</f>
        <v>0</v>
      </c>
      <c r="AL1022" s="773">
        <f>D1022</f>
        <v>0</v>
      </c>
      <c r="AM1022" s="760" t="s">
        <v>568</v>
      </c>
      <c r="AN1022" s="778">
        <f>SUM(AN1027:AN1033)</f>
        <v>0</v>
      </c>
      <c r="AO1022" s="778">
        <f>SUM(AO1027:AO1033)</f>
        <v>0</v>
      </c>
      <c r="AP1022" s="778">
        <f>SUM(AP1027:AP1033)</f>
        <v>0</v>
      </c>
      <c r="AQ1022" s="778">
        <f>SUM(AQ1027:AQ1033)</f>
        <v>0</v>
      </c>
      <c r="AR1022" s="781">
        <f>SUM(AN1022:AQ1026)</f>
        <v>0</v>
      </c>
    </row>
    <row r="1023" spans="1:44" s="52" customFormat="1" ht="28.15" hidden="1" customHeight="1" x14ac:dyDescent="0.25">
      <c r="A1023" s="170"/>
      <c r="B1023" s="763"/>
      <c r="C1023" s="764"/>
      <c r="D1023" s="765"/>
      <c r="E1023" s="765"/>
      <c r="F1023" s="207" t="s">
        <v>423</v>
      </c>
      <c r="G1023" s="169">
        <f>IF($B$1022="Лікар-педіатр",G1025*L1023,IF($B$1022="Лікар-терапевт","х",IF($B$1022="Лікар загальної практики - сімейний лікар",G1025*L1023,0)))</f>
        <v>0</v>
      </c>
      <c r="H1023" s="169">
        <f>IF($B$1022="Лікар-педіатр",H1025*L1023,IF($B$1022="Лікар-терапевт","х",IF($B$1022="Лікар загальної практики - сімейний лікар",H1025*L1023,0)))</f>
        <v>0</v>
      </c>
      <c r="I1023" s="169">
        <f>IF($B$1022="Лікар-педіатр","x",IF($B$1022="Лікар-терапевт",I1025*L1023,IF($B$1022="Лікар загальної практики - сімейний лікар",I1025*L1023,0)))</f>
        <v>0</v>
      </c>
      <c r="J1023" s="169">
        <f>IF($B$1022="Лікар-педіатр","x",IF($B$1022="Лікар-терапевт",J1025*L1023,IF($B$1022="Лікар загальної практики - сімейний лікар",J1025*L1023,0)))</f>
        <v>0</v>
      </c>
      <c r="K1023" s="169">
        <f>IF($B$1022="Лікар-педіатр","x",IF($B$1022="Лікар-терапевт",K1025*L1023,IF($B$1022="Лікар загальної практики - сімейний лікар",K1025*L1023,0)))</f>
        <v>0</v>
      </c>
      <c r="L1023" s="542"/>
      <c r="M1023" s="767"/>
      <c r="N1023" s="169">
        <f>IF($B$1022="Лікар-педіатр",N1025*S1023,IF($B$1022="Лікар-терапевт","х",IF($B$1022="Лікар загальної практики - сімейний лікар",N1025*S1023,0)))</f>
        <v>0</v>
      </c>
      <c r="O1023" s="169">
        <f>IF($B$1022="Лікар-педіатр",O1025*S1023,IF($B$1022="Лікар-терапевт","х",IF($B$1022="Лікар загальної практики - сімейний лікар",O1025*S1023,0)))</f>
        <v>0</v>
      </c>
      <c r="P1023" s="169">
        <f>IF($B$1022="Лікар-педіатр","x",IF($B$1022="Лікар-терапевт",P1025*S1023,IF($B$1022="Лікар загальної практики - сімейний лікар",P1025*S1023,0)))</f>
        <v>0</v>
      </c>
      <c r="Q1023" s="169">
        <f>IF($B$1022="Лікар-педіатр","x",IF($B$1022="Лікар-терапевт",Q1025*S1023,IF($B$1022="Лікар загальної практики - сімейний лікар",Q1025*S1023,0)))</f>
        <v>0</v>
      </c>
      <c r="R1023" s="169">
        <f>IF($B$1022="Лікар-педіатр","x",IF($B$1022="Лікар-терапевт",R1025*S1023,IF($B$1022="Лікар загальної практики - сімейний лікар",R1025*S1023,0)))</f>
        <v>0</v>
      </c>
      <c r="S1023" s="542"/>
      <c r="T1023" s="767"/>
      <c r="U1023" s="169">
        <f>IF($B$1022="Лікар-педіатр",U1025*Z1023,IF($B$1022="Лікар-терапевт","х",IF($B$1022="Лікар загальної практики - сімейний лікар",U1025*Z1023,0)))</f>
        <v>0</v>
      </c>
      <c r="V1023" s="169">
        <f>IF($B$1022="Лікар-педіатр",V1025*Z1023,IF($B$1022="Лікар-терапевт","х",IF($B$1022="Лікар загальної практики - сімейний лікар",V1025*Z1023,0)))</f>
        <v>0</v>
      </c>
      <c r="W1023" s="169">
        <f>IF($B$1022="Лікар-педіатр","x",IF($B$1022="Лікар-терапевт",W1025*Z1023,IF($B$1022="Лікар загальної практики - сімейний лікар",W1025*Z1023,0)))</f>
        <v>0</v>
      </c>
      <c r="X1023" s="169">
        <f>IF($B$1022="Лікар-педіатр","x",IF($B$1022="Лікар-терапевт",X1025*Z1023,IF($B$1022="Лікар загальної практики - сімейний лікар",X1025*Z1023,0)))</f>
        <v>0</v>
      </c>
      <c r="Y1023" s="169">
        <f>IF($B$1022="Лікар-педіатр","x",IF($B$1022="Лікар-терапевт",Y1025*Z1023,IF($B$1022="Лікар загальної практики - сімейний лікар",Y1025*Z1023,0)))</f>
        <v>0</v>
      </c>
      <c r="Z1023" s="542"/>
      <c r="AA1023" s="767"/>
      <c r="AB1023" s="169">
        <f>IF($B$1022="Лікар-педіатр",AB1025*AG1023,IF($B$1022="Лікар-терапевт","х",IF($B$1022="Лікар загальної практики - сімейний лікар",AB1025*AG1023,0)))</f>
        <v>0</v>
      </c>
      <c r="AC1023" s="169">
        <f>IF($B$1022="Лікар-педіатр",AC1025*AG1023,IF($B$1022="Лікар-терапевт","х",IF($B$1022="Лікар загальної практики - сімейний лікар",AC1025*AG1023,0)))</f>
        <v>0</v>
      </c>
      <c r="AD1023" s="169">
        <f>IF($B$1022="Лікар-педіатр","x",IF($B$1022="Лікар-терапевт",AD1025*AG1023,IF($B$1022="Лікар загальної практики - сімейний лікар",AD1025*AG1023,0)))</f>
        <v>0</v>
      </c>
      <c r="AE1023" s="169">
        <f>IF($B$1022="Лікар-педіатр","x",IF($B$1022="Лікар-терапевт",AE1025*AG1023,IF($B$1022="Лікар загальної практики - сімейний лікар",AE1025*AG1023,0)))</f>
        <v>0</v>
      </c>
      <c r="AF1023" s="169">
        <f>IF($B$1022="Лікар-педіатр","x",IF($B$1022="Лікар-терапевт",AF1025*AG1023,IF($B$1022="Лікар загальної практики - сімейний лікар",AF1025*AG1023,0)))</f>
        <v>0</v>
      </c>
      <c r="AG1023" s="542"/>
      <c r="AH1023" s="767"/>
      <c r="AI1023" s="171"/>
      <c r="AJ1023" s="771"/>
      <c r="AK1023" s="774"/>
      <c r="AL1023" s="774"/>
      <c r="AM1023" s="761"/>
      <c r="AN1023" s="779"/>
      <c r="AO1023" s="779"/>
      <c r="AP1023" s="779"/>
      <c r="AQ1023" s="779"/>
      <c r="AR1023" s="782"/>
    </row>
    <row r="1024" spans="1:44" s="92" customFormat="1" ht="31.15" hidden="1" customHeight="1" x14ac:dyDescent="0.25">
      <c r="A1024" s="213"/>
      <c r="B1024" s="763"/>
      <c r="C1024" s="764"/>
      <c r="D1024" s="765"/>
      <c r="E1024" s="765"/>
      <c r="F1024" s="214" t="s">
        <v>424</v>
      </c>
      <c r="G1024" s="172">
        <f>IF(B1022="Лікар загальної практики - сімейний лікар"," ",IF(B1022="Лікар-педіатр"," ",IF(B1022="Лікар-терапевт","х",0)))</f>
        <v>0</v>
      </c>
      <c r="H1024" s="172">
        <f>IF(B1022="Лікар загальної практики - сімейний лікар"," ",IF(B1022="Лікар-педіатр"," ",IF(B1022="Лікар-терапевт","х",0)))</f>
        <v>0</v>
      </c>
      <c r="I1024" s="172">
        <f>IF(B1022="Лікар загальної практики - сімейний лікар"," ",IF(B1022="Лікар-педіатр","х",IF(B1022="Лікар-терапевт"," ",0)))</f>
        <v>0</v>
      </c>
      <c r="J1024" s="172">
        <f>IF(B1022="Лікар загальної практики - сімейний лікар"," ",IF(B1022="Лікар-педіатр","х",IF(B1022="Лікар-терапевт"," ",0)))</f>
        <v>0</v>
      </c>
      <c r="K1024" s="172">
        <f>IF(B1022="Лікар загальної практики - сімейний лікар"," ",IF(B1022="Лікар-педіатр","х",IF(B1022="Лікар-терапевт"," ",0)))</f>
        <v>0</v>
      </c>
      <c r="L1024" s="173">
        <f>SUM(G1024:K1024)</f>
        <v>0</v>
      </c>
      <c r="M1024" s="767"/>
      <c r="N1024" s="172">
        <f>IF(B1022="Лікар загальної практики - сімейний лікар"," ",IF(B1022="Лікар-педіатр"," ",IF(B1022="Лікар-терапевт","х",0)))</f>
        <v>0</v>
      </c>
      <c r="O1024" s="172">
        <f>IF(B1022="Лікар загальної практики - сімейний лікар"," ",IF(B1022="Лікар-педіатр"," ",IF(B1022="Лікар-терапевт","х",0)))</f>
        <v>0</v>
      </c>
      <c r="P1024" s="172">
        <f>IF(B1022="Лікар загальної практики - сімейний лікар"," ",IF(B1022="Лікар-педіатр","х",IF(B1022="Лікар-терапевт"," ",0)))</f>
        <v>0</v>
      </c>
      <c r="Q1024" s="172">
        <f>IF(B1022="Лікар загальної практики - сімейний лікар"," ",IF(B1022="Лікар-педіатр","х",IF(B1022="Лікар-терапевт"," ",0)))</f>
        <v>0</v>
      </c>
      <c r="R1024" s="172">
        <f>IF(B1022="Лікар загальної практики - сімейний лікар"," ",IF(B1022="Лікар-педіатр","х",IF(B1022="Лікар-терапевт"," ",0)))</f>
        <v>0</v>
      </c>
      <c r="S1024" s="173">
        <f>SUM(N1024:R1024)</f>
        <v>0</v>
      </c>
      <c r="T1024" s="767"/>
      <c r="U1024" s="172">
        <f>IF(B1022="Лікар загальної практики - сімейний лікар"," ",IF(B1022="Лікар-педіатр"," ",IF(B1022="Лікар-терапевт","х",0)))</f>
        <v>0</v>
      </c>
      <c r="V1024" s="172">
        <f>IF(B1022="Лікар загальної практики - сімейний лікар"," ",IF(B1022="Лікар-педіатр"," ",IF(B1022="Лікар-терапевт","х",0)))</f>
        <v>0</v>
      </c>
      <c r="W1024" s="172">
        <f>IF(B1022="Лікар загальної практики - сімейний лікар"," ",IF(B1022="Лікар-педіатр","х",IF(B1022="Лікар-терапевт"," ",0)))</f>
        <v>0</v>
      </c>
      <c r="X1024" s="172">
        <f>IF(B1022="Лікар загальної практики - сімейний лікар"," ",IF(B1022="Лікар-педіатр","х",IF(B1022="Лікар-терапевт"," ",0)))</f>
        <v>0</v>
      </c>
      <c r="Y1024" s="172">
        <f>IF(B1022="Лікар загальної практики - сімейний лікар"," ",IF(B1022="Лікар-педіатр","х",IF(B1022="Лікар-терапевт"," ",0)))</f>
        <v>0</v>
      </c>
      <c r="Z1024" s="173">
        <f>SUM(U1024:Y1024)</f>
        <v>0</v>
      </c>
      <c r="AA1024" s="767"/>
      <c r="AB1024" s="172">
        <f>IF(B1022="Лікар загальної практики - сімейний лікар"," ",IF(B1022="Лікар-педіатр"," ",IF(B1022="Лікар-терапевт","х",0)))</f>
        <v>0</v>
      </c>
      <c r="AC1024" s="172">
        <f>IF(B1022="Лікар загальної практики - сімейний лікар"," ",IF(B1022="Лікар-педіатр"," ",IF(B1022="Лікар-терапевт","х",0)))</f>
        <v>0</v>
      </c>
      <c r="AD1024" s="172">
        <f>IF(B1022="Лікар загальної практики - сімейний лікар"," ",IF(B1022="Лікар-педіатр","х",IF(B1022="Лікар-терапевт"," ",0)))</f>
        <v>0</v>
      </c>
      <c r="AE1024" s="172">
        <f>IF(B1022="Лікар загальної практики - сімейний лікар"," ",IF(B1022="Лікар-педіатр","х",IF(B1022="Лікар-терапевт"," ",0)))</f>
        <v>0</v>
      </c>
      <c r="AF1024" s="172">
        <f>IF(B1022="Лікар загальної практики - сімейний лікар"," ",IF(B1022="Лікар-педіатр","х",IF(B1022="Лікар-терапевт"," ",0)))</f>
        <v>0</v>
      </c>
      <c r="AG1024" s="173">
        <f>SUM(AB1024:AF1024)</f>
        <v>0</v>
      </c>
      <c r="AH1024" s="767"/>
      <c r="AI1024" s="215"/>
      <c r="AJ1024" s="771"/>
      <c r="AK1024" s="774"/>
      <c r="AL1024" s="774"/>
      <c r="AM1024" s="761"/>
      <c r="AN1024" s="779"/>
      <c r="AO1024" s="779"/>
      <c r="AP1024" s="779"/>
      <c r="AQ1024" s="779"/>
      <c r="AR1024" s="782"/>
    </row>
    <row r="1025" spans="1:44" s="52" customFormat="1" ht="31.9" hidden="1" customHeight="1" thickBot="1" x14ac:dyDescent="0.3">
      <c r="A1025" s="170"/>
      <c r="B1025" s="763"/>
      <c r="C1025" s="764"/>
      <c r="D1025" s="765"/>
      <c r="E1025" s="765"/>
      <c r="F1025" s="209" t="s">
        <v>161</v>
      </c>
      <c r="G1025" s="176">
        <f>IF($B$1022="Лікар-педіатр",G1024/L1024,IF($B$1022="Лікар-терапевт","х",IF($B$1022="Лікар загальної практики - сімейний лікар",G1024/L1024,0)))</f>
        <v>0</v>
      </c>
      <c r="H1025" s="176">
        <f>IF($B$1022="Лікар-педіатр",H1024/L1024,IF($B$1022="Лікар-терапевт","х",IF($B$1022="Лікар загальної практики - сімейний лікар",H1024/L1024,0)))</f>
        <v>0</v>
      </c>
      <c r="I1025" s="176">
        <f>IF($B$1022="Лікар-педіатр","x",IF($B$1022="Лікар-терапевт",I1024/L1024,IF($B$1022="Лікар загальної практики - сімейний лікар",I1024/L1024,0)))</f>
        <v>0</v>
      </c>
      <c r="J1025" s="176">
        <f>IF($B$1022="Лікар-педіатр","x",IF($B$1022="Лікар-терапевт",J1024/L1024,IF($B$1022="Лікар загальної практики - сімейний лікар",J1024/L1024,0)))</f>
        <v>0</v>
      </c>
      <c r="K1025" s="176">
        <f>IF($B$1022="Лікар-педіатр","x",IF($B$1022="Лікар-терапевт",K1024/L1024,IF($B$1022="Лікар загальної практики - сімейний лікар",K1024/L1024,0)))</f>
        <v>0</v>
      </c>
      <c r="L1025" s="176">
        <f>SUM(G1025:K1025)</f>
        <v>0</v>
      </c>
      <c r="M1025" s="767"/>
      <c r="N1025" s="176">
        <f>IF($B$1022="Лікар-педіатр",N1024/S1024,IF($B$1022="Лікар-терапевт","х",IF($B$1022="Лікар загальної практики - сімейний лікар",N1024/S1024,0)))</f>
        <v>0</v>
      </c>
      <c r="O1025" s="176">
        <f>IF($B$1022="Лікар-педіатр",O1024/S1024,IF($B$1022="Лікар-терапевт","х",IF($B$1022="Лікар загальної практики - сімейний лікар",O1024/S1024,0)))</f>
        <v>0</v>
      </c>
      <c r="P1025" s="176">
        <f>IF($B$1022="Лікар-педіатр","x",IF($B$1022="Лікар-терапевт",P1024/S1024,IF($B$1022="Лікар загальної практики - сімейний лікар",P1024/S1024,0)))</f>
        <v>0</v>
      </c>
      <c r="Q1025" s="176">
        <f>IF($B$1022="Лікар-педіатр","x",IF($B$1022="Лікар-терапевт",Q1024/S1024,IF($B$1022="Лікар загальної практики - сімейний лікар",Q1024/S1024,0)))</f>
        <v>0</v>
      </c>
      <c r="R1025" s="176">
        <f>IF($B$1022="Лікар-педіатр","x",IF($B$1022="Лікар-терапевт",R1024/S1024,IF($B$1022="Лікар загальної практики - сімейний лікар",R1024/S1024,0)))</f>
        <v>0</v>
      </c>
      <c r="S1025" s="176">
        <f>SUM(N1025:R1025)</f>
        <v>0</v>
      </c>
      <c r="T1025" s="767"/>
      <c r="U1025" s="176">
        <f>IF($B$1022="Лікар-педіатр",U1024/Z1024,IF($B$1022="Лікар-терапевт","х",IF($B$1022="Лікар загальної практики - сімейний лікар",U1024/Z1024,0)))</f>
        <v>0</v>
      </c>
      <c r="V1025" s="176">
        <f>IF($B$1022="Лікар-педіатр",V1024/Z1024,IF($B$1022="Лікар-терапевт","х",IF($B$1022="Лікар загальної практики - сімейний лікар",V1024/Z1024,0)))</f>
        <v>0</v>
      </c>
      <c r="W1025" s="176">
        <f>IF($B$1022="Лікар-педіатр","x",IF($B$1022="Лікар-терапевт",W1024/Z1024,IF($B$1022="Лікар загальної практики - сімейний лікар",W1024/Z1024,0)))</f>
        <v>0</v>
      </c>
      <c r="X1025" s="176">
        <f>IF($B$1022="Лікар-педіатр","x",IF($B$1022="Лікар-терапевт",X1024/Z1024,IF($B$1022="Лікар загальної практики - сімейний лікар",X1024/Z1024,0)))</f>
        <v>0</v>
      </c>
      <c r="Y1025" s="176">
        <f>IF($B$1022="Лікар-педіатр","x",IF($B$1022="Лікар-терапевт",Y1024/Z1024,IF($B$1022="Лікар загальної практики - сімейний лікар",Y1024/Z1024,0)))</f>
        <v>0</v>
      </c>
      <c r="Z1025" s="176">
        <f>SUM(U1025:Y1025)</f>
        <v>0</v>
      </c>
      <c r="AA1025" s="767"/>
      <c r="AB1025" s="176">
        <f>IF($B$1022="Лікар-педіатр",AB1024/AG1024,IF($B$1022="Лікар-терапевт","х",IF($B$1022="Лікар загальної практики - сімейний лікар",AB1024/AG1024,0)))</f>
        <v>0</v>
      </c>
      <c r="AC1025" s="176">
        <f>IF($B$1022="Лікар-педіатр",AC1024/AG1024,IF($B$1022="Лікар-терапевт","х",IF($B$1022="Лікар загальної практики - сімейний лікар",AC1024/AG1024,0)))</f>
        <v>0</v>
      </c>
      <c r="AD1025" s="176">
        <f>IF($B$1022="Лікар-педіатр","x",IF($B$1022="Лікар-терапевт",AD1024/AG1024,IF($B$1022="Лікар загальної практики - сімейний лікар",AD1024/AG1024,0)))</f>
        <v>0</v>
      </c>
      <c r="AE1025" s="176">
        <f>IF($B$1022="Лікар-педіатр","x",IF($B$1022="Лікар-терапевт",AE1024/AG1024,IF($B$1022="Лікар загальної практики - сімейний лікар",AE1024/AG1024,0)))</f>
        <v>0</v>
      </c>
      <c r="AF1025" s="176">
        <f>IF($B$1022="Лікар-педіатр","x",IF($B$1022="Лікар-терапевт",AF1024/AG1024,IF($B$1022="Лікар загальної практики - сімейний лікар",AF1024/AG1024,0)))</f>
        <v>0</v>
      </c>
      <c r="AG1025" s="176">
        <f>SUM(AB1025:AF1025)</f>
        <v>0</v>
      </c>
      <c r="AH1025" s="767"/>
      <c r="AI1025" s="174"/>
      <c r="AJ1025" s="771"/>
      <c r="AK1025" s="774"/>
      <c r="AL1025" s="774"/>
      <c r="AM1025" s="761"/>
      <c r="AN1025" s="779"/>
      <c r="AO1025" s="779"/>
      <c r="AP1025" s="779"/>
      <c r="AQ1025" s="779"/>
      <c r="AR1025" s="782"/>
    </row>
    <row r="1026" spans="1:44" s="52" customFormat="1" ht="45" hidden="1" customHeight="1" thickBot="1" x14ac:dyDescent="0.3">
      <c r="A1026" s="170"/>
      <c r="B1026" s="763"/>
      <c r="C1026" s="764"/>
      <c r="D1026" s="765"/>
      <c r="E1026" s="766"/>
      <c r="F1026" s="177" t="s">
        <v>425</v>
      </c>
      <c r="G1026" s="178">
        <f>IF($B$1022="Лікар загальної практики - сімейний лікар",AVERAGE(G1022:G1024),IF($B$1022="Лікар-педіатр",AVERAGE(G1022:G1024),IF($B$1022="Лікар-терапевт","х",0)))</f>
        <v>0</v>
      </c>
      <c r="H1026" s="178">
        <f>IF($B$1022="Лікар загальної практики - сімейний лікар",AVERAGE(H1022:H1024),IF($B$1022="Лікар-педіатр",AVERAGE(H1022:H1024),IF($B$1022="Лікар-терапевт","х",0)))</f>
        <v>0</v>
      </c>
      <c r="I1026" s="178">
        <f>IF($B$1022="Лікар загальної практики - сімейний лікар",AVERAGE(I1022:I1024),IF($B$1022="Лікар-педіатр","x",IF($B$1022="Лікар-терапевт",AVERAGE(I1022:I1024),0)))</f>
        <v>0</v>
      </c>
      <c r="J1026" s="178">
        <f>IF($B$1022="Лікар загальної практики - сімейний лікар",AVERAGE(J1022:J1024),IF($B$1022="Лікар-педіатр","x",IF($B$1022="Лікар-терапевт",AVERAGE(J1022:J1024),0)))</f>
        <v>0</v>
      </c>
      <c r="K1026" s="178">
        <f>IF($B$1022="Лікар загальної практики - сімейний лікар",AVERAGE(K1022:K1024),IF($B$1022="Лікар-педіатр","x",IF($B$1022="Лікар-терапевт",AVERAGE(K1022:K1024),0)))</f>
        <v>0</v>
      </c>
      <c r="L1026" s="179">
        <f>SUM(G1026:K1026)</f>
        <v>0</v>
      </c>
      <c r="M1026" s="768"/>
      <c r="N1026" s="178">
        <f>IF($B$1022="Лікар загальної практики - сімейний лікар",AVERAGE(N1022:N1024),IF($B$1022="Лікар-педіатр",AVERAGE(N1022:N1024),IF($B$1022="Лікар-терапевт","х",0)))</f>
        <v>0</v>
      </c>
      <c r="O1026" s="178">
        <f>IF($B$1022="Лікар загальної практики - сімейний лікар",AVERAGE(O1022:O1024),IF($B$1022="Лікар-педіатр",AVERAGE(O1022:O1024),IF($B$1022="Лікар-терапевт","х",0)))</f>
        <v>0</v>
      </c>
      <c r="P1026" s="178">
        <f>IF($B$1022="Лікар загальної практики - сімейний лікар",AVERAGE(P1022:P1024),IF($B$1022="Лікар-педіатр","x",IF($B$1022="Лікар-терапевт",AVERAGE(P1022:P1024),0)))</f>
        <v>0</v>
      </c>
      <c r="Q1026" s="178">
        <f>IF($B$1022="Лікар загальної практики - сімейний лікар",AVERAGE(Q1022:Q1024),IF($B$1022="Лікар-педіатр","x",IF($B$1022="Лікар-терапевт",AVERAGE(Q1022:Q1024),0)))</f>
        <v>0</v>
      </c>
      <c r="R1026" s="178">
        <f>IF($B$1022="Лікар загальної практики - сімейний лікар",AVERAGE(R1022:R1024),IF($B$1022="Лікар-педіатр","x",IF($B$1022="Лікар-терапевт",AVERAGE(R1022:R1024),0)))</f>
        <v>0</v>
      </c>
      <c r="S1026" s="179">
        <f>SUM(N1026:R1026)</f>
        <v>0</v>
      </c>
      <c r="T1026" s="768"/>
      <c r="U1026" s="178">
        <f>IF($B$1022="Лікар загальної практики - сімейний лікар",AVERAGE(U1022:U1024),IF($B$1022="Лікар-педіатр",AVERAGE(U1022:U1024),IF($B$1022="Лікар-терапевт","х",0)))</f>
        <v>0</v>
      </c>
      <c r="V1026" s="178">
        <f>IF($B$1022="Лікар загальної практики - сімейний лікар",AVERAGE(V1022:V1024),IF($B$1022="Лікар-педіатр",AVERAGE(V1022:V1024),IF($B$1022="Лікар-терапевт","х",0)))</f>
        <v>0</v>
      </c>
      <c r="W1026" s="178">
        <f>IF($B$1022="Лікар загальної практики - сімейний лікар",AVERAGE(W1022:W1024),IF($B$1022="Лікар-педіатр","x",IF($B$1022="Лікар-терапевт",AVERAGE(W1022:W1024),0)))</f>
        <v>0</v>
      </c>
      <c r="X1026" s="178">
        <f>IF($B$1022="Лікар загальної практики - сімейний лікар",AVERAGE(X1022:X1024),IF($B$1022="Лікар-педіатр","x",IF($B$1022="Лікар-терапевт",AVERAGE(X1022:X1024),0)))</f>
        <v>0</v>
      </c>
      <c r="Y1026" s="178">
        <f>IF($B$1022="Лікар загальної практики - сімейний лікар",AVERAGE(Y1022:Y1024),IF($B$1022="Лікар-педіатр","x",IF($B$1022="Лікар-терапевт",AVERAGE(Y1022:Y1024),0)))</f>
        <v>0</v>
      </c>
      <c r="Z1026" s="179">
        <f>SUM(U1026:Y1026)</f>
        <v>0</v>
      </c>
      <c r="AA1026" s="768"/>
      <c r="AB1026" s="178">
        <f>IF($B$1022="Лікар загальної практики - сімейний лікар",AVERAGE(AB1022:AB1024),IF($B$1022="Лікар-педіатр",AVERAGE(AB1022:AB1024),IF($B$1022="Лікар-терапевт","х",0)))</f>
        <v>0</v>
      </c>
      <c r="AC1026" s="178">
        <f>IF($B$1022="Лікар загальної практики - сімейний лікар",AVERAGE(AC1022:AC1024),IF($B$1022="Лікар-педіатр",AVERAGE(AC1022:AC1024),IF($B$1022="Лікар-терапевт","х",0)))</f>
        <v>0</v>
      </c>
      <c r="AD1026" s="178">
        <f>IF($B$1022="Лікар загальної практики - сімейний лікар",AVERAGE(AD1022:AD1024),IF($B$1022="Лікар-педіатр","x",IF($B$1022="Лікар-терапевт",AVERAGE(AD1022:AD1024),0)))</f>
        <v>0</v>
      </c>
      <c r="AE1026" s="178">
        <f>IF($B$1022="Лікар загальної практики - сімейний лікар",AVERAGE(AE1022:AE1024),IF($B$1022="Лікар-педіатр","x",IF($B$1022="Лікар-терапевт",AVERAGE(AE1022:AE1024),0)))</f>
        <v>0</v>
      </c>
      <c r="AF1026" s="178">
        <f>IF($B$1022="Лікар загальної практики - сімейний лікар",AVERAGE(AF1022:AF1024),IF($B$1022="Лікар-педіатр","x",IF($B$1022="Лікар-терапевт",AVERAGE(AF1022:AF1024),0)))</f>
        <v>0</v>
      </c>
      <c r="AG1026" s="179">
        <f>SUM(AB1026:AF1026)</f>
        <v>0</v>
      </c>
      <c r="AH1026" s="769"/>
      <c r="AI1026" s="174"/>
      <c r="AJ1026" s="771"/>
      <c r="AK1026" s="774"/>
      <c r="AL1026" s="774"/>
      <c r="AM1026" s="762"/>
      <c r="AN1026" s="780"/>
      <c r="AO1026" s="780"/>
      <c r="AP1026" s="780"/>
      <c r="AQ1026" s="780"/>
      <c r="AR1026" s="783"/>
    </row>
    <row r="1027" spans="1:44" s="52" customFormat="1" ht="40.5" hidden="1" x14ac:dyDescent="0.25">
      <c r="A1027" s="170"/>
      <c r="B1027" s="763"/>
      <c r="C1027" s="764"/>
      <c r="D1027" s="765"/>
      <c r="E1027" s="765"/>
      <c r="F1027" s="210" t="str">
        <f>IF(B1022="Лікар-педіатр",Законод!$C$17,IF(B1022="Лікар загальної практики - сімейний лікар",Законод!$C$21,IF(B1022="Лікар-терапевт",Законод!$C$25,"х")))</f>
        <v>х</v>
      </c>
      <c r="G1027" s="181">
        <f>IF($B$1022="Лікар загальної практики - сімейний лікар",IF(L1026&lt;=Законод!$C$22,G1026,Законод!$C$22*'01_Доходи'!G1025),IF($B$1022="Лікар-педіатр",IF(L1026&lt;=Законод!$C$18,G1026,Законод!$C$18*'01_Доходи'!G1025),IF($B$1022="Лікар-терапевт","x",0)))</f>
        <v>0</v>
      </c>
      <c r="H1027" s="181">
        <f>IF($B$1022="Лікар загальної практики - сімейний лікар",IF(L1026&lt;=Законод!$C$22,H1026,Законод!$C$22*'01_Доходи'!H1025),IF($B$1022="Лікар-педіатр",IF(L1026&lt;=Законод!$C$18,H1026,Законод!$C$18*'01_Доходи'!H1025),IF($B$1022="Лікар-терапевт","x",0)))</f>
        <v>0</v>
      </c>
      <c r="I1027" s="181">
        <f>IF($B$1022="Лікар загальної практики - сімейний лікар",IF(L1026&lt;=Законод!$C$22,I1026,Законод!$C$22*'01_Доходи'!I1025),IF($B$1022="Лікар-педіатр","x",IF($B$1022="Лікар-терапевт",IF(L1026&lt;=Законод!$C$26,I1026,Законод!$C$26*'01_Доходи'!I1025),0)))</f>
        <v>0</v>
      </c>
      <c r="J1027" s="181">
        <f>IF($B$1022="Лікар загальної практики - сімейний лікар",IF(L1026&lt;=Законод!$C$22,J1026,Законод!$C$22*'01_Доходи'!J1025),IF($B$1022="Лікар-педіатр","x",IF($B$1022="Лікар-терапевт",IF(L1026&lt;=Законод!$C$26,J1026,Законод!$C$26*'01_Доходи'!J1025),0)))</f>
        <v>0</v>
      </c>
      <c r="K1027" s="181">
        <f>IF($B$1022="Лікар загальної практики - сімейний лікар",IF(L1026&lt;=Законод!$C$22,K1026,Законод!$C$22*'01_Доходи'!K1025),IF($B$1022="Лікар-педіатр","x",IF($B$1022="Лікар-терапевт",IF(L1026&lt;=Законод!$C$26,K1026,Законод!$C$26*'01_Доходи'!K1025),0)))</f>
        <v>0</v>
      </c>
      <c r="L1027" s="182">
        <f>SUM(G1027:K1027)</f>
        <v>0</v>
      </c>
      <c r="M1027" s="767"/>
      <c r="N1027" s="181">
        <f>IF($B$1022="Лікар загальної практики - сімейний лікар",IF(S1026&lt;=Законод!$C$22,N1026,Законод!$C$22*'01_Доходи'!N1025),IF($B$1022="Лікар-педіатр",IF(S1026&lt;=Законод!$C$18,N1026,Законод!$C$18*'01_Доходи'!N1025),IF($B$1022="Лікар-терапевт","x",0)))</f>
        <v>0</v>
      </c>
      <c r="O1027" s="181">
        <f>IF($B$1022="Лікар загальної практики - сімейний лікар",IF(S1026&lt;=Законод!$C$22,O1026,Законод!$C$22*'01_Доходи'!O1025),IF($B$1022="Лікар-педіатр",IF(S1026&lt;=Законод!$C$18,O1026,Законод!$C$18*'01_Доходи'!O1025),IF($B$1022="Лікар-терапевт","x",0)))</f>
        <v>0</v>
      </c>
      <c r="P1027" s="181">
        <f>IF($B$1022="Лікар загальної практики - сімейний лікар",IF(S1026&lt;=Законод!$C$22,P1026,Законод!$C$22*'01_Доходи'!P1025),IF($B$1022="Лікар-педіатр","x",IF($B$1022="Лікар-терапевт",IF(S1026&lt;=Законод!$C$26,P1026,Законод!$C$26*'01_Доходи'!P1025),0)))</f>
        <v>0</v>
      </c>
      <c r="Q1027" s="181">
        <f>IF($B$1022="Лікар загальної практики - сімейний лікар",IF(S1026&lt;=Законод!$C$22,Q1026,Законод!$C$22*'01_Доходи'!Q1025),IF($B$1022="Лікар-педіатр","x",IF($B$1022="Лікар-терапевт",IF(S1026&lt;=Законод!$C$26,Q1026,Законод!$C$26*'01_Доходи'!Q1025),0)))</f>
        <v>0</v>
      </c>
      <c r="R1027" s="181">
        <f>IF($B$1022="Лікар загальної практики - сімейний лікар",IF(S1026&lt;=Законод!$C$22,R1026,Законод!$C$22*'01_Доходи'!R1025),IF($B$1022="Лікар-педіатр","x",IF($B$1022="Лікар-терапевт",IF(S1026&lt;=Законод!$C$26,R1026,Законод!$C$26*'01_Доходи'!R1025),0)))</f>
        <v>0</v>
      </c>
      <c r="S1027" s="182">
        <f>SUM(N1027:R1027)</f>
        <v>0</v>
      </c>
      <c r="T1027" s="767"/>
      <c r="U1027" s="181">
        <f>IF($B$1022="Лікар загальної практики - сімейний лікар",IF(Z1026&lt;=Законод!$C$22,U1026,Законод!$C$22*'01_Доходи'!U1025),IF($B$1022="Лікар-педіатр",IF(Z1026&lt;=Законод!$C$18,U1026,Законод!$C$18*'01_Доходи'!U1025),IF($B$1022="Лікар-терапевт","x",0)))</f>
        <v>0</v>
      </c>
      <c r="V1027" s="181">
        <f>IF($B$1022="Лікар загальної практики - сімейний лікар",IF(Z1026&lt;=Законод!$C$22,V1026,Законод!$C$22*'01_Доходи'!V1025),IF($B$1022="Лікар-педіатр",IF(Z1026&lt;=Законод!$C$18,V1026,Законод!$C$18*'01_Доходи'!V1025),IF($B$1022="Лікар-терапевт","x",0)))</f>
        <v>0</v>
      </c>
      <c r="W1027" s="181">
        <f>IF($B$1022="Лікар загальної практики - сімейний лікар",IF(Z1026&lt;=Законод!$C$22,W1026,Законод!$C$22*'01_Доходи'!W1025),IF($B$1022="Лікар-педіатр","x",IF($B$1022="Лікар-терапевт",IF(Z1026&lt;=Законод!$C$26,W1026,Законод!$C$26*'01_Доходи'!W1025),0)))</f>
        <v>0</v>
      </c>
      <c r="X1027" s="181">
        <f>IF($B$1022="Лікар загальної практики - сімейний лікар",IF(Z1026&lt;=Законод!$C$22,X1026,Законод!$C$22*'01_Доходи'!X1025),IF($B$1022="Лікар-педіатр","x",IF($B$1022="Лікар-терапевт",IF(Z1026&lt;=Законод!$C$26,X1026,Законод!$C$26*'01_Доходи'!X1025),0)))</f>
        <v>0</v>
      </c>
      <c r="Y1027" s="181">
        <f>IF($B$1022="Лікар загальної практики - сімейний лікар",IF(Z1026&lt;=Законод!$C$22,Y1026,Законод!$C$22*'01_Доходи'!Y1025),IF($B$1022="Лікар-педіатр","x",IF($B$1022="Лікар-терапевт",IF(Z1026&lt;=Законод!$C$26,Y1026,Законод!$C$26*'01_Доходи'!Y1025),0)))</f>
        <v>0</v>
      </c>
      <c r="Z1027" s="182">
        <f>SUM(U1027:Y1027)</f>
        <v>0</v>
      </c>
      <c r="AA1027" s="767"/>
      <c r="AB1027" s="181">
        <f>IF($B$1022="Лікар загальної практики - сімейний лікар",IF(AG1026&lt;=Законод!$C$22,AB1026,Законод!$C$22*'01_Доходи'!AB1025),IF($B$1022="Лікар-педіатр",IF(AG1026&lt;=Законод!$C$18,AB1026,Законод!$C$18*'01_Доходи'!AB1025),IF($B$1022="Лікар-терапевт","x",0)))</f>
        <v>0</v>
      </c>
      <c r="AC1027" s="181">
        <f>IF($B$1022="Лікар загальної практики - сімейний лікар",IF(AG1026&lt;=Законод!$C$22,AC1026,Законод!$C$22*'01_Доходи'!AC1025),IF($B$1022="Лікар-педіатр",IF(AG1026&lt;=Законод!$C$18,AC1026,Законод!$C$18*'01_Доходи'!AC1025),IF($B$1022="Лікар-терапевт","x",0)))</f>
        <v>0</v>
      </c>
      <c r="AD1027" s="181">
        <f>IF($B$1022="Лікар загальної практики - сімейний лікар",IF(AG1026&lt;=Законод!$C$22,AD1026,Законод!$C$22*'01_Доходи'!AD1025),IF($B$1022="Лікар-педіатр","x",IF($B$1022="Лікар-терапевт",IF(AG1026&lt;=Законод!$C$26,AD1026,Законод!$C$26*'01_Доходи'!AD1025),0)))</f>
        <v>0</v>
      </c>
      <c r="AE1027" s="181">
        <f>IF($B$1022="Лікар загальної практики - сімейний лікар",IF(AG1026&lt;=Законод!$C$22,AE1026,Законод!$C$22*'01_Доходи'!AE1025),IF($B$1022="Лікар-педіатр","x",IF($B$1022="Лікар-терапевт",IF(AG1026&lt;=Законод!$C$26,AE1026,Законод!$C$26*'01_Доходи'!AE1025),0)))</f>
        <v>0</v>
      </c>
      <c r="AF1027" s="181">
        <f>IF($B$1022="Лікар загальної практики - сімейний лікар",IF(AG1026&lt;=Законод!$C$22,AF1026,Законод!$C$22*'01_Доходи'!AF1025),IF($B$1022="Лікар-педіатр","x",IF($B$1022="Лікар-терапевт",IF(AG1026&lt;=Законод!$C$26,AF1026,Законод!$C$26*'01_Доходи'!AF1025),0)))</f>
        <v>0</v>
      </c>
      <c r="AG1027" s="182">
        <f>SUM(AB1027:AF1027)</f>
        <v>0</v>
      </c>
      <c r="AH1027" s="767"/>
      <c r="AI1027" s="174"/>
      <c r="AJ1027" s="771"/>
      <c r="AK1027" s="774"/>
      <c r="AL1027" s="774"/>
      <c r="AM1027" s="318" t="s">
        <v>186</v>
      </c>
      <c r="AN1027" s="183">
        <f>IF(B1022="Лікар загальної практики - сімейний лікар",G1027*Законод!$C$11+'01_Доходи'!H1027*Законод!$D$11+'01_Доходи'!I1027*Законод!$E$11+'01_Доходи'!J1027*Законод!$F$11+'01_Доходи'!K1027*Законод!$G$11,IF(B1022="Лікар-педіатр",G1027*Законод!$C$11+'01_Доходи'!H1027*Законод!$D$11,IF(B1022="Лікар-терапевт",'01_Доходи'!I1027*Законод!$E$11+'01_Доходи'!J1027*Законод!$F$11+'01_Доходи'!K1027*Законод!$G$11,0)))</f>
        <v>0</v>
      </c>
      <c r="AO1027" s="183">
        <f>IF(B1022="Лікар загальної практики - сімейний лікар",N1027*Законод!$C$11+'01_Доходи'!O1027*Законод!$D$11+'01_Доходи'!P1027*Законод!$E$11+'01_Доходи'!Q1027*Законод!$F$11+'01_Доходи'!R1027*Законод!$G$11,IF(B1022="Лікар-педіатр",N1027*Законод!$C$11+'01_Доходи'!O1027*Законод!$D$11,IF(B1022="Лікар-терапевт",'01_Доходи'!P1027*Законод!$E$11+'01_Доходи'!Q1027*Законод!$F$11+'01_Доходи'!R1027*Законод!$G$11,0)))</f>
        <v>0</v>
      </c>
      <c r="AP1027" s="183">
        <f>IF(B1022="Лікар загальної практики - сімейний лікар",U1027*Законод!$C$11+'01_Доходи'!V1027*Законод!$D$11+'01_Доходи'!W1027*Законод!$E$11+'01_Доходи'!X1027*Законод!$F$11+'01_Доходи'!Y1027*Законод!$G$11,IF(B1022="Лікар-педіатр",U1027*Законод!$C$11+'01_Доходи'!V1027*Законод!$D$11,IF(B1022="Лікар-терапевт",'01_Доходи'!W1027*Законод!$E$11+'01_Доходи'!X1027*Законод!$F$11+'01_Доходи'!Y1027*Законод!$G$11,0)))</f>
        <v>0</v>
      </c>
      <c r="AQ1027" s="183">
        <f>IF(B1022="Лікар загальної практики - сімейний лікар",AB1027*Законод!$C$11+'01_Доходи'!AC1027*Законод!$D$11+'01_Доходи'!AD1027*Законод!$E$11+'01_Доходи'!AE1027*Законод!$F$11+'01_Доходи'!AF1027*Законод!$G$11,IF(B1022="Лікар-педіатр",AB1027*Законод!$C$11+'01_Доходи'!AC1027*Законод!$D$11,IF(B1022="Лікар-терапевт",'01_Доходи'!AD1027*Законод!$E$11+'01_Доходи'!AE1027*Законод!$F$11+'01_Доходи'!AF1027*Законод!$G$11,0)))</f>
        <v>0</v>
      </c>
      <c r="AR1027" s="184">
        <f>SUM(AN1027:AQ1027)</f>
        <v>0</v>
      </c>
    </row>
    <row r="1028" spans="1:44" s="52" customFormat="1" ht="31.9" hidden="1" customHeight="1" x14ac:dyDescent="0.25">
      <c r="A1028" s="170"/>
      <c r="B1028" s="763"/>
      <c r="C1028" s="764"/>
      <c r="D1028" s="765"/>
      <c r="E1028" s="765"/>
      <c r="F1028" s="211" t="str">
        <f>IF(B1022="Лікар-педіатр",Законод!$E$17,IF(B1022="Лікар загальної практики - сімейний лікар",Законод!$E$21,IF(B1022="Лікар-терапевт",Законод!$E$25,"х")))</f>
        <v>х</v>
      </c>
      <c r="G1028" s="776" t="s">
        <v>158</v>
      </c>
      <c r="H1028" s="776"/>
      <c r="I1028" s="776"/>
      <c r="J1028" s="776"/>
      <c r="K1028" s="776"/>
      <c r="L1028" s="169">
        <f>IF($B$1022="Лікар загальної практики - сімейний лікар",IF(L1026&lt;Законод!$C$22,0,(IF(AND(L1026&gt;=Законод!$E$22,L1026&lt;=Законод!$E$23),L1026-Законод!$C$22,IF('01_Доходи'!L1026&gt;=Законод!$F$22,Законод!$E$24,0)))),IF($B$1022="Лікар-педіатр",IF(L1026&lt;Законод!$C$18,0,(IF(AND(L1026&gt;=Законод!$E$18,L1026&lt;=Законод!$E$19),L1026-Законод!$C$18,IF('01_Доходи'!L1026&gt;=Законод!$F$18,Законод!$E$20,0)))),IF($B$1022="Лікар-терапевт",IF(L1026&lt;Законод!$C$26,0,(IF(AND(L1026&gt;=Законод!$E$26,L1026&lt;=Законод!$E$27),L1026-Законод!$C$26,IF('01_Доходи'!L1026&gt;=Законод!$F$26,Законод!$E$28,0)))),0)))</f>
        <v>0</v>
      </c>
      <c r="M1028" s="767"/>
      <c r="N1028" s="776" t="s">
        <v>158</v>
      </c>
      <c r="O1028" s="776"/>
      <c r="P1028" s="776"/>
      <c r="Q1028" s="776"/>
      <c r="R1028" s="776"/>
      <c r="S1028" s="169">
        <f>IF($B$1022="Лікар загальної практики - сімейний лікар",IF(S1026&lt;Законод!$C$22,0,(IF(AND(S1026&gt;=Законод!$E$22,S1026&lt;=Законод!$E$23),S1026-Законод!$C$22,IF('01_Доходи'!S1026&gt;=Законод!$F$22,Законод!$E$24,0)))),IF($B$1022="Лікар-педіатр",IF(S1026&lt;Законод!$C$18,0,(IF(AND(S1026&gt;=Законод!$E$18,S1026&lt;=Законод!$E$19),S1026-Законод!$C$18,IF('01_Доходи'!S1026&gt;=Законод!$F$18,Законод!$E$20,0)))),IF($B$1022="Лікар-терапевт",IF(S1026&lt;Законод!$C$26,0,(IF(AND(S1026&gt;=Законод!$E$26,S1026&lt;=Законод!$E$27),S1026-Законод!$C$26,IF('01_Доходи'!S1026&gt;=Законод!$F$26,Законод!$E$28,0)))),0)))</f>
        <v>0</v>
      </c>
      <c r="T1028" s="767"/>
      <c r="U1028" s="776" t="s">
        <v>158</v>
      </c>
      <c r="V1028" s="776"/>
      <c r="W1028" s="776"/>
      <c r="X1028" s="776"/>
      <c r="Y1028" s="776"/>
      <c r="Z1028" s="169">
        <f>IF($B$1022="Лікар загальної практики - сімейний лікар",IF(Z1026&lt;Законод!$C$22,0,(IF(AND(Z1026&gt;=Законод!$E$22,Z1026&lt;=Законод!$E$23),Z1026-Законод!$C$22,IF('01_Доходи'!Z1026&gt;=Законод!$F$22,Законод!$E$24,0)))),IF($B$1022="Лікар-педіатр",IF(Z1026&lt;Законод!$C$18,0,(IF(AND(Z1026&gt;=Законод!$E$18,Z1026&lt;=Законод!$E$19),Z1026-Законод!$C$18,IF('01_Доходи'!Z1026&gt;=Законод!$F$18,Законод!$E$20,0)))),IF($B$1022="Лікар-терапевт",IF(Z1026&lt;Законод!$C$26,0,(IF(AND(Z1026&gt;=Законод!$E$26,Z1026&lt;=Законод!$E$27),Z1026-Законод!$C$26,IF('01_Доходи'!Z1026&gt;=Законод!$F$26,Законод!$E$28,0)))),0)))</f>
        <v>0</v>
      </c>
      <c r="AA1028" s="767"/>
      <c r="AB1028" s="776" t="s">
        <v>158</v>
      </c>
      <c r="AC1028" s="776"/>
      <c r="AD1028" s="776"/>
      <c r="AE1028" s="776"/>
      <c r="AF1028" s="776"/>
      <c r="AG1028" s="169">
        <f>IF($B$1022="Лікар загальної практики - сімейний лікар",IF(AG1026&lt;Законод!$C$22,0,(IF(AND(AG1026&gt;=Законод!$E$22,AG1026&lt;=Законод!$E$23),AG1026-Законод!$C$22,IF('01_Доходи'!AG1026&gt;=Законод!$F$22,Законод!$E$24,0)))),IF($B$1022="Лікар-педіатр",IF(AG1026&lt;Законод!$C$18,0,(IF(AND(AG1026&gt;=Законод!$E$18,AG1026&lt;=Законод!$E$19),AG1026-Законод!$C$18,IF('01_Доходи'!AG1026&gt;=Законод!$F$18,Законод!$E$20,0)))),IF($B$1022="Лікар-терапевт",IF(AG1026&lt;Законод!$C$26,0,(IF(AND(AG1026&gt;=Законод!$E$26,AG1026&lt;=Законод!$E$27),AG1026-Законод!$C$26,IF('01_Доходи'!AG1026&gt;=Законод!$F$26,Законод!$E$28,0)))),0)))</f>
        <v>0</v>
      </c>
      <c r="AH1028" s="767"/>
      <c r="AI1028" s="174"/>
      <c r="AJ1028" s="771"/>
      <c r="AK1028" s="774"/>
      <c r="AL1028" s="774"/>
      <c r="AM1028" s="757" t="s">
        <v>187</v>
      </c>
      <c r="AN1028" s="183">
        <f>IF(B1022="Лікар загальної практики - сімейний лікар",L1028*Законод!$C$9/4*Законод!$E$16,IF(B1022="Лікар-педіатр",L1028*Законод!$C$9/4*Законод!$E$16,IF(B1022="Лікар-терапевт",L1028*Законод!$C$9/4*Законод!$E$16,0)))</f>
        <v>0</v>
      </c>
      <c r="AO1028" s="183">
        <f>IF(B1022="Лікар загальної практики - сімейний лікар",S1028*Законод!$C$9/4*Законод!$E$16,IF(B1022="Лікар-педіатр",S1028*Законод!$C$9/4*Законод!$E$16,IF(B1022="Лікар-терапевт",S1028*Законод!$C$9/4*Законод!$E$16,0)))</f>
        <v>0</v>
      </c>
      <c r="AP1028" s="183">
        <f>IF(B1022="Лікар загальної практики - сімейний лікар",Z1028*Законод!$C$9/4*Законод!$E$16,IF(B1022="Лікар-педіатр",Z1028*Законод!$C$9/4*Законод!$E$16,IF(B1022="Лікар-терапевт",Z1028*Законод!$C$9/4*Законод!$E$16,0)))</f>
        <v>0</v>
      </c>
      <c r="AQ1028" s="183">
        <f>IF(B1022="Лікар загальної практики - сімейний лікар",AG1028*Законод!$C$9/4*Законод!$E$16,IF(B1022="Лікар-педіатр",AG1028*Законод!$C$9/4*Законод!$E$16,IF(B1022="Лікар-терапевт",AG1028*Законод!$C$9/4*Законод!$E$16,0)))</f>
        <v>0</v>
      </c>
      <c r="AR1028" s="184">
        <f>SUM(AN1028:AQ1028)</f>
        <v>0</v>
      </c>
    </row>
    <row r="1029" spans="1:44" s="52" customFormat="1" ht="31.9" hidden="1" customHeight="1" x14ac:dyDescent="0.25">
      <c r="A1029" s="170"/>
      <c r="B1029" s="763"/>
      <c r="C1029" s="764"/>
      <c r="D1029" s="765"/>
      <c r="E1029" s="765"/>
      <c r="F1029" s="211" t="str">
        <f>IF(B1022="Лікар-педіатр",Законод!$F$17,IF(B1022="Лікар загальної практики - сімейний лікар",Законод!$F$21,IF(B1022="Лікар-терапевт",Законод!$F$25,"х")))</f>
        <v>х</v>
      </c>
      <c r="G1029" s="776" t="s">
        <v>158</v>
      </c>
      <c r="H1029" s="776"/>
      <c r="I1029" s="776"/>
      <c r="J1029" s="776"/>
      <c r="K1029" s="776"/>
      <c r="L1029" s="169">
        <f>IF($B$1022="Лікар загальної практики - сімейний лікар",IF(L1026&lt;Законод!$C$22,0,(IF(AND(L1026&gt;=Законод!$F$22,L1026&lt;=Законод!$F$23),L1026-Законод!$E$23,IF('01_Доходи'!L1026&gt;=Законод!$G$22,Законод!$F$24,0)))),IF($B$1022="Лікар-педіатр",IF(L1026&lt;Законод!$C$18,0,(IF(AND(L1026&gt;=Законод!$F$18,L1026&lt;=Законод!$F$19),L1026-Законод!$E$19,IF('01_Доходи'!L1026&gt;=Законод!$G$18,Законод!$F$20,0)))),IF($B$1022="Лікар-терапевт",IF(L1026&lt;Законод!$C$26,0,(IF(AND(L1026&gt;=Законод!$F$26,L1026&lt;=Законод!$F$27),L1026-Законод!$E$27,IF('01_Доходи'!L1026&gt;=Законод!$G$26,Законод!$F$28,0)))),0)))</f>
        <v>0</v>
      </c>
      <c r="M1029" s="767"/>
      <c r="N1029" s="776" t="s">
        <v>158</v>
      </c>
      <c r="O1029" s="776"/>
      <c r="P1029" s="776"/>
      <c r="Q1029" s="776"/>
      <c r="R1029" s="776"/>
      <c r="S1029" s="169">
        <f>IF($B$1022="Лікар загальної практики - сімейний лікар",IF(S1026&lt;Законод!$C$22,0,(IF(AND(S1026&gt;=Законод!$F$22,S1026&lt;=Законод!$F$23),S1026-Законод!$E$23,IF('01_Доходи'!S1026&gt;=Законод!$G$22,Законод!$F$24,0)))),IF($B$1022="Лікар-педіатр",IF(S1026&lt;Законод!$C$18,0,(IF(AND(S1026&gt;=Законод!$F$18,S1026&lt;=Законод!$F$19),S1026-Законод!$E$19,IF('01_Доходи'!S1026&gt;=Законод!$G$18,Законод!$F$20,0)))),IF($B$1022="Лікар-терапевт",IF(S1026&lt;Законод!$C$26,0,(IF(AND(S1026&gt;=Законод!$F$26,S1026&lt;=Законод!$F$27),S1026-Законод!$E$27,IF('01_Доходи'!S1026&gt;=Законод!$G$26,Законод!$F$28,0)))),0)))</f>
        <v>0</v>
      </c>
      <c r="T1029" s="767"/>
      <c r="U1029" s="776" t="s">
        <v>158</v>
      </c>
      <c r="V1029" s="776"/>
      <c r="W1029" s="776"/>
      <c r="X1029" s="776"/>
      <c r="Y1029" s="776"/>
      <c r="Z1029" s="169">
        <f>IF($B$1022="Лікар загальної практики - сімейний лікар",IF(Z1026&lt;Законод!$C$22,0,(IF(AND(Z1026&gt;=Законод!$F$22,Z1026&lt;=Законод!$F$23),Z1026-Законод!$E$23,IF('01_Доходи'!Z1026&gt;=Законод!$G$22,Законод!$F$24,0)))),IF($B$1022="Лікар-педіатр",IF(Z1026&lt;Законод!$C$18,0,(IF(AND(Z1026&gt;=Законод!$F$18,Z1026&lt;=Законод!$F$19),Z1026-Законод!$E$19,IF('01_Доходи'!Z1026&gt;=Законод!$G$18,Законод!$F$20,0)))),IF($B$1022="Лікар-терапевт",IF(Z1026&lt;Законод!$C$26,0,(IF(AND(Z1026&gt;=Законод!$F$26,Z1026&lt;=Законод!$F$27),Z1026-Законод!$E$27,IF('01_Доходи'!Z1026&gt;=Законод!$G$26,Законод!$F$28,0)))),0)))</f>
        <v>0</v>
      </c>
      <c r="AA1029" s="767"/>
      <c r="AB1029" s="776" t="s">
        <v>158</v>
      </c>
      <c r="AC1029" s="776"/>
      <c r="AD1029" s="776"/>
      <c r="AE1029" s="776"/>
      <c r="AF1029" s="776"/>
      <c r="AG1029" s="169">
        <f>IF($B$1022="Лікар загальної практики - сімейний лікар",IF(AG1026&lt;Законод!$C$22,0,(IF(AND(AG1026&gt;=Законод!$F$22,AG1026&lt;=Законод!$F$23),AG1026-Законод!$E$23,IF('01_Доходи'!AG1026&gt;=Законод!$G$22,Законод!$F$24,0)))),IF($B$1022="Лікар-педіатр",IF(AG1026&lt;Законод!$C$18,0,(IF(AND(AG1026&gt;=Законод!$F$18,AG1026&lt;=Законод!$F$19),AG1026-Законод!$E$19,IF('01_Доходи'!AG1026&gt;=Законод!$G$18,Законод!$F$20,0)))),IF($B$1022="Лікар-терапевт",IF(AG1026&lt;Законод!$C$26,0,(IF(AND(AG1026&gt;=Законод!$F$26,AG1026&lt;=Законод!$F$27),AG1026-Законод!$E$27,IF('01_Доходи'!AG1026&gt;=Законод!$G$26,Законод!$F$28,0)))),0)))</f>
        <v>0</v>
      </c>
      <c r="AH1029" s="767"/>
      <c r="AI1029" s="174"/>
      <c r="AJ1029" s="771"/>
      <c r="AK1029" s="774"/>
      <c r="AL1029" s="774"/>
      <c r="AM1029" s="758"/>
      <c r="AN1029" s="183">
        <f>IF(B1022="Лікар загальної практики - сімейний лікар",L1029*Законод!$C$9/4*Законод!$F$16,IF(B1022="Лікар-педіатр",L1029*Законод!$C$9/4*Законод!$F$16,IF(B1022="Лікар-терапевт",L1029*Законод!$C$9/4*Законод!$F$16,0)))</f>
        <v>0</v>
      </c>
      <c r="AO1029" s="183">
        <f>IF(B1022="Лікар загальної практики - сімейний лікар",S1029*Законод!$C$9/4*Законод!$F$16,IF(B1022="Лікар-педіатр",S1029*Законод!$C$9/4*Законод!$F$16,IF(B1022="Лікар-терапевт",S1029*Законод!$C$9/4*Законод!$F$16,0)))</f>
        <v>0</v>
      </c>
      <c r="AP1029" s="183">
        <f>IF(B1022="Лікар загальної практики - сімейний лікар",Z1029*Законод!$C$9/4*Законод!$F$16,IF(B1022="Лікар-педіатр",Z1029*Законод!$C$9/4*Законод!$F$16,IF(B1022="Лікар-терапевт",Z1029*Законод!$C$9/4*Законод!$F$16,0)))</f>
        <v>0</v>
      </c>
      <c r="AQ1029" s="183">
        <f>IF(B1022="Лікар загальної практики - сімейний лікар",AG1029*Законод!$C$9/4*Законод!$F$16,IF(B1022="Лікар-педіатр",AG1029*Законод!$C$9/4*Законод!$F$16,IF(B1022="Лікар-терапевт",AG1029*Законод!$C$9/4*Законод!$F$16,0)))</f>
        <v>0</v>
      </c>
      <c r="AR1029" s="184">
        <f>SUM(AN1029:AQ1029)</f>
        <v>0</v>
      </c>
    </row>
    <row r="1030" spans="1:44" s="52" customFormat="1" ht="31.9" hidden="1" customHeight="1" x14ac:dyDescent="0.25">
      <c r="A1030" s="170"/>
      <c r="B1030" s="763"/>
      <c r="C1030" s="764"/>
      <c r="D1030" s="765"/>
      <c r="E1030" s="765"/>
      <c r="F1030" s="211" t="str">
        <f>IF(B1022="Лікар-педіатр",Законод!$G$17,IF(B1022="Лікар загальної практики - сімейний лікар",Законод!$G$21,IF(B1022="Лікар-терапевт",Законод!$G$25,"х")))</f>
        <v>х</v>
      </c>
      <c r="G1030" s="776" t="s">
        <v>158</v>
      </c>
      <c r="H1030" s="776"/>
      <c r="I1030" s="776"/>
      <c r="J1030" s="776"/>
      <c r="K1030" s="776"/>
      <c r="L1030" s="169">
        <f>IF($B$1022="Лікар загальної практики - сімейний лікар",IF(L1026&lt;Законод!$C$22,0,(IF(AND(L1026&gt;=Законод!$G$22,L1026&lt;=Законод!$G$23),L1026-Законод!$F$23,IF('01_Доходи'!L1026&gt;=Законод!$H$22,Законод!$G$24,0)))),IF($B$1022="Лікар-педіатр",IF(L1026&lt;Законод!$C$18,0,(IF(AND(L1026&gt;=Законод!$G$18,L1026&lt;=Законод!$G$19),L1026-Законод!$F$19,IF('01_Доходи'!L1026&gt;=Законод!$H$18,Законод!$G$20,0)))),IF($B$1022="Лікар-терапевт",IF(L1026&lt;Законод!$C$26,0,(IF(AND(L1026&gt;=Законод!$G$26,L1026&lt;=Законод!$G$27),L1026-Законод!$F$27,IF('01_Доходи'!L1026&gt;=Законод!$H$26,Законод!$G$28,0)))),0)))</f>
        <v>0</v>
      </c>
      <c r="M1030" s="767"/>
      <c r="N1030" s="776" t="s">
        <v>158</v>
      </c>
      <c r="O1030" s="776"/>
      <c r="P1030" s="776"/>
      <c r="Q1030" s="776"/>
      <c r="R1030" s="776"/>
      <c r="S1030" s="169">
        <f>IF($B$1022="Лікар загальної практики - сімейний лікар",IF(S1026&lt;Законод!$C$22,0,(IF(AND(S1026&gt;=Законод!$G$22,S1026&lt;=Законод!$G$23),S1026-Законод!$F$23,IF('01_Доходи'!S1026&gt;=Законод!$H$22,Законод!$G$24,0)))),IF($B$1022="Лікар-педіатр",IF(S1026&lt;Законод!$C$18,0,(IF(AND(S1026&gt;=Законод!$G$18,S1026&lt;=Законод!$G$19),S1026-Законод!$F$19,IF('01_Доходи'!S1026&gt;=Законод!$H$18,Законод!$G$20,0)))),IF($B$1022="Лікар-терапевт",IF(S1026&lt;Законод!$C$26,0,(IF(AND(S1026&gt;=Законод!$G$26,S1026&lt;=Законод!$G$27),S1026-Законод!$F$27,IF('01_Доходи'!S1026&gt;=Законод!$H$26,Законод!$G$28,0)))),0)))</f>
        <v>0</v>
      </c>
      <c r="T1030" s="767"/>
      <c r="U1030" s="776" t="s">
        <v>158</v>
      </c>
      <c r="V1030" s="776"/>
      <c r="W1030" s="776"/>
      <c r="X1030" s="776"/>
      <c r="Y1030" s="776"/>
      <c r="Z1030" s="169">
        <f>IF($B$1022="Лікар загальної практики - сімейний лікар",IF(Z1026&lt;Законод!$C$22,0,(IF(AND(Z1026&gt;=Законод!$G$22,Z1026&lt;=Законод!$G$23),Z1026-Законод!$F$23,IF('01_Доходи'!Z1026&gt;=Законод!$H$22,Законод!$G$24,0)))),IF($B$1022="Лікар-педіатр",IF(Z1026&lt;Законод!$C$18,0,(IF(AND(Z1026&gt;=Законод!$G$18,Z1026&lt;=Законод!$G$19),Z1026-Законод!$F$19,IF('01_Доходи'!Z1026&gt;=Законод!$H$18,Законод!$G$20,0)))),IF($B$1022="Лікар-терапевт",IF(Z1026&lt;Законод!$C$26,0,(IF(AND(Z1026&gt;=Законод!$G$26,Z1026&lt;=Законод!$G$27),Z1026-Законод!$F$27,IF('01_Доходи'!Z1026&gt;=Законод!$H$26,Законод!$G$28,0)))),0)))</f>
        <v>0</v>
      </c>
      <c r="AA1030" s="767"/>
      <c r="AB1030" s="776" t="s">
        <v>158</v>
      </c>
      <c r="AC1030" s="776"/>
      <c r="AD1030" s="776"/>
      <c r="AE1030" s="776"/>
      <c r="AF1030" s="776"/>
      <c r="AG1030" s="169">
        <f>IF($B$1022="Лікар загальної практики - сімейний лікар",IF(AG1026&lt;Законод!$C$22,0,(IF(AND(AG1026&gt;=Законод!$G$22,AG1026&lt;=Законод!$G$23),AG1026-Законод!$F$23,IF('01_Доходи'!AG1026&gt;=Законод!$H$22,Законод!$G$24,0)))),IF($B$1022="Лікар-педіатр",IF(AG1026&lt;Законод!$C$18,0,(IF(AND(AG1026&gt;=Законод!$G$18,AG1026&lt;=Законод!$G$19),AG1026-Законод!$F$19,IF('01_Доходи'!AG1026&gt;=Законод!$H$18,Законод!$G$20,0)))),IF($B$1022="Лікар-терапевт",IF(AG1026&lt;Законод!$C$26,0,(IF(AND(AG1026&gt;=Законод!$G$26,AG1026&lt;=Законод!$G$27),AG1026-Законод!$F$27,IF('01_Доходи'!AG1026&gt;=Законод!$H$26,Законод!$G$28,0)))),0)))</f>
        <v>0</v>
      </c>
      <c r="AH1030" s="767"/>
      <c r="AI1030" s="174"/>
      <c r="AJ1030" s="771"/>
      <c r="AK1030" s="774"/>
      <c r="AL1030" s="774"/>
      <c r="AM1030" s="758"/>
      <c r="AN1030" s="183">
        <f>IF(B1022="Лікар загальної практики - сімейний лікар",L1030*Законод!$C$9/4*Законод!$G$16,IF(B1022="Лікар-педіатр",L1030*Законод!$C$9/4*Законод!$G$16,IF(B1022="Лікар-терапевт",L1030*Законод!$C$9/4*Законод!$G$16,0)))</f>
        <v>0</v>
      </c>
      <c r="AO1030" s="183">
        <f>IF(B1022="Лікар загальної практики - сімейний лікар",S1030*Законод!$C$9/4*Законод!$G$16,IF(B1022="Лікар-педіатр",S1030*Законод!$C$9/4*Законод!$G$16,IF(B1022="Лікар-терапевт",S1030*Законод!$C$9/4*Законод!$G$16,0)))</f>
        <v>0</v>
      </c>
      <c r="AP1030" s="183">
        <f>IF(B1022="Лікар загальної практики - сімейний лікар",Z1030*Законод!$C$9/4*Законод!$G$16,IF(B1022="Лікар-педіатр",Z1030*Законод!$C$9/4*Законод!$G$16,IF(B1022="Лікар-терапевт",Z1030*Законод!$C$9/4*Законод!$G$16,0)))</f>
        <v>0</v>
      </c>
      <c r="AQ1030" s="183">
        <f>IF(B1022="Лікар загальної практики - сімейний лікар",AG1030*Законод!$C$9/4*Законод!$G$16,IF(B1022="Лікар-педіатр",AG1030*Законод!$C$9/4*Законод!$G$16,IF(B1022="Лікар-терапевт",AG1030*Законод!$C$9/4*Законод!$G$16,0)))</f>
        <v>0</v>
      </c>
      <c r="AR1030" s="184">
        <f t="shared" ref="AR1030" si="180">SUM(AN1030:AQ1030)</f>
        <v>0</v>
      </c>
    </row>
    <row r="1031" spans="1:44" s="52" customFormat="1" ht="31.9" hidden="1" customHeight="1" x14ac:dyDescent="0.25">
      <c r="A1031" s="170"/>
      <c r="B1031" s="763"/>
      <c r="C1031" s="764"/>
      <c r="D1031" s="765"/>
      <c r="E1031" s="765"/>
      <c r="F1031" s="211" t="str">
        <f>IF(B1022="Лікар-педіатр",Законод!$H$17,IF(B1022="Лікар загальної практики - сімейний лікар",Законод!$H$21,IF(B1022="Лікар-терапевт",Законод!$H$25,"х")))</f>
        <v>х</v>
      </c>
      <c r="G1031" s="776" t="s">
        <v>158</v>
      </c>
      <c r="H1031" s="776"/>
      <c r="I1031" s="776"/>
      <c r="J1031" s="776"/>
      <c r="K1031" s="776"/>
      <c r="L1031" s="169">
        <f>IF($B$1022="Лікар загальної практики - сімейний лікар",IF(L1026&lt;Законод!$C$22,0,(IF(AND(L1026&gt;=Законод!$H$22,L1026&lt;=Законод!$H$23),L1026-Законод!$G$23,IF('01_Доходи'!L1026&gt;=Законод!$I$22,Законод!$H$24,0)))),IF($B$1022="Лікар-педіатр",IF(L1026&lt;Законод!$C$18,0,(IF(AND(L1026&gt;=Законод!$H$18,L1026&lt;=Законод!$H$19),L1026-Законод!$G$19,IF('01_Доходи'!L1026&gt;=Законод!$I$18,Законод!$H$20,0)))),IF($B$1022="Лікар-терапевт",IF(L1026&lt;Законод!$C$26,0,(IF(AND(L1026&gt;=Законод!$H$26,L1026&lt;=Законод!$H$27),L1026-Законод!$G$27,IF(L1026&gt;=Законод!$I$26,Законод!$H$28,0)))),0)))</f>
        <v>0</v>
      </c>
      <c r="M1031" s="767"/>
      <c r="N1031" s="776" t="s">
        <v>158</v>
      </c>
      <c r="O1031" s="776"/>
      <c r="P1031" s="776"/>
      <c r="Q1031" s="776"/>
      <c r="R1031" s="776"/>
      <c r="S1031" s="169">
        <f>IF($B$1022="Лікар загальної практики - сімейний лікар",IF(S1026&lt;Законод!$C$22,0,(IF(AND(S1026&gt;=Законод!$H$22,S1026&lt;=Законод!$H$23),S1026-Законод!$G$23,IF('01_Доходи'!S1026&gt;=Законод!$I$22,Законод!$H$24,0)))),IF($B$1022="Лікар-педіатр",IF(S1026&lt;Законод!$C$18,0,(IF(AND(S1026&gt;=Законод!$H$18,S1026&lt;=Законод!$H$19),S1026-Законод!$G$19,IF('01_Доходи'!S1026&gt;=Законод!$I$18,Законод!$H$20,0)))),IF($B$1022="Лікар-терапевт",IF(S1026&lt;Законод!$C$26,0,(IF(AND(S1026&gt;=Законод!$H$26,S1026&lt;=Законод!$H$27),S1026-Законод!$G$27,IF(S1026&gt;=Законод!$I$26,Законод!$H$28,0)))),0)))</f>
        <v>0</v>
      </c>
      <c r="T1031" s="767"/>
      <c r="U1031" s="776" t="s">
        <v>158</v>
      </c>
      <c r="V1031" s="776"/>
      <c r="W1031" s="776"/>
      <c r="X1031" s="776"/>
      <c r="Y1031" s="776"/>
      <c r="Z1031" s="169">
        <f>IF($B$1022="Лікар загальної практики - сімейний лікар",IF(Z1026&lt;Законод!$C$22,0,(IF(AND(Z1026&gt;=Законод!$H$22,Z1026&lt;=Законод!$H$23),Z1026-Законод!$G$23,IF('01_Доходи'!Z1026&gt;=Законод!$I$22,Законод!$H$24,0)))),IF($B$1022="Лікар-педіатр",IF(Z1026&lt;Законод!$C$18,0,(IF(AND(Z1026&gt;=Законод!$H$18,Z1026&lt;=Законод!$H$19),Z1026-Законод!$G$19,IF('01_Доходи'!Z1026&gt;=Законод!$I$18,Законод!$H$20,0)))),IF($B$1022="Лікар-терапевт",IF(Z1026&lt;Законод!$C$26,0,(IF(AND(Z1026&gt;=Законод!$H$26,Z1026&lt;=Законод!$H$27),Z1026-Законод!$G$27,IF(Z1026&gt;=Законод!$I$26,Законод!$H$28,0)))),0)))</f>
        <v>0</v>
      </c>
      <c r="AA1031" s="767"/>
      <c r="AB1031" s="776" t="s">
        <v>158</v>
      </c>
      <c r="AC1031" s="776"/>
      <c r="AD1031" s="776"/>
      <c r="AE1031" s="776"/>
      <c r="AF1031" s="776"/>
      <c r="AG1031" s="169">
        <f>IF($B$1022="Лікар загальної практики - сімейний лікар",IF(AG1026&lt;Законод!$C$22,0,(IF(AND(AG1026&gt;=Законод!$H$22,AG1026&lt;=Законод!$H$23),AG1026-Законод!$G$23,IF('01_Доходи'!AG1026&gt;=Законод!$I$22,Законод!$H$24,0)))),IF($B$1022="Лікар-педіатр",IF(AG1026&lt;Законод!$C$18,0,(IF(AND(AG1026&gt;=Законод!$H$18,AG1026&lt;=Законод!$H$19),AG1026-Законод!$G$19,IF('01_Доходи'!AG1026&gt;=Законод!$I$18,Законод!$H$20,0)))),IF($B$1022="Лікар-терапевт",IF(AG1026&lt;Законод!$C$26,0,(IF(AND(AG1026&gt;=Законод!$H$26,AG1026&lt;=Законод!$H$27),AG1026-Законод!$G$27,IF(AG1026&gt;=Законод!$I$26,Законод!$H$28,0)))),0)))</f>
        <v>0</v>
      </c>
      <c r="AH1031" s="767"/>
      <c r="AI1031" s="174"/>
      <c r="AJ1031" s="771"/>
      <c r="AK1031" s="774"/>
      <c r="AL1031" s="774"/>
      <c r="AM1031" s="758"/>
      <c r="AN1031" s="183">
        <f>IF(B1022="Лікар загальної практики - сімейний лікар",L1031*Законод!$C$9/4*Законод!$H$16,IF(B1022="Лікар-педіатр",L1031*Законод!$C$9/4*Законод!$H$16,IF(B1022="Лікар-терапевт",L1031*Законод!$C$9/4*Законод!$H$16,0)))</f>
        <v>0</v>
      </c>
      <c r="AO1031" s="183">
        <f>IF(B1022="Лікар загальної практики - сімейний лікар",S1031*Законод!$C$9/4*Законод!$H$16,IF(B1022="Лікар-педіатр",S1031*Законод!$C$9/4*Законод!$H$16,IF(B1022="Лікар-терапевт",S1031*Законод!$C$9/4*Законод!$H$16,0)))</f>
        <v>0</v>
      </c>
      <c r="AP1031" s="183">
        <f>IF(B1022="Лікар загальної практики - сімейний лікар",Z1031*Законод!$C$9/4*Законод!$H$16,IF(B1022="Лікар-педіатр",Z1031*Законод!$C$9/4*Законод!$H$16,IF(B1022="Лікар-терапевт",Z1031*Законод!$C$9/4*Законод!$H$16,0)))</f>
        <v>0</v>
      </c>
      <c r="AQ1031" s="183">
        <f>IF(B1022="Лікар загальної практики - сімейний лікар",AG1031*Законод!$C$9/4*Законод!$H$16,IF(B1022="Лікар-педіатр",AG1031*Законод!$C$9/4*Законод!$H$16,IF(B1022="Лікар-терапевт",AG1031*Законод!$C$9/4*Законод!$H$16,0)))</f>
        <v>0</v>
      </c>
      <c r="AR1031" s="184">
        <f>SUM(AN1031:AQ1031)</f>
        <v>0</v>
      </c>
    </row>
    <row r="1032" spans="1:44" s="52" customFormat="1" ht="31.9" hidden="1" customHeight="1" x14ac:dyDescent="0.25">
      <c r="A1032" s="170"/>
      <c r="B1032" s="763"/>
      <c r="C1032" s="764"/>
      <c r="D1032" s="765"/>
      <c r="E1032" s="765"/>
      <c r="F1032" s="211" t="str">
        <f>IF(B1022="Лікар-педіатр",Законод!$I$17,IF(B1022="Лікар загальної практики - сімейний лікар",Законод!$I$21,IF(B1022="Лікар-терапевт",Законод!$I$25,"х")))</f>
        <v>х</v>
      </c>
      <c r="G1032" s="776" t="s">
        <v>158</v>
      </c>
      <c r="H1032" s="776"/>
      <c r="I1032" s="776"/>
      <c r="J1032" s="776"/>
      <c r="K1032" s="776"/>
      <c r="L1032" s="169">
        <f>IF($B$1022="Лікар загальної практики - сімейний лікар",IF(L1026&lt;Законод!$C$22,0,(IF(AND(L1026&gt;=Законод!$I$22,L1026&lt;=Законод!$I$23),L1026-Законод!$H$23,IF('01_Доходи'!L1026&gt;=Законод!$I$22,Законод!$I$24,0)))),IF($B$1022="Лікар-педіатр",IF(L1026&lt;Законод!$C$18,0,(IF(AND(L1026&gt;=Законод!$I$18,L1026&lt;=Законод!$I$19),L1026-Законод!$H$19,IF('01_Доходи'!L1026&gt;=Законод!$I$18,Законод!$H$20,0)))),IF($B$1022="Лікар-терапевт",IF(L1026&lt;Законод!$C$26,0,(IF(AND(L1026&gt;=Законод!$I$26,L1026&lt;=Законод!$I$27),L1026-Законод!$H$27,IF('01_Доходи'!L1026&gt;=Законод!$I$26,Законод!$H$28,0)))),0)))</f>
        <v>0</v>
      </c>
      <c r="M1032" s="767"/>
      <c r="N1032" s="776" t="s">
        <v>158</v>
      </c>
      <c r="O1032" s="776"/>
      <c r="P1032" s="776"/>
      <c r="Q1032" s="776"/>
      <c r="R1032" s="776"/>
      <c r="S1032" s="169">
        <f>IF($B$1022="Лікар загальної практики - сімейний лікар",IF(S1026&lt;Законод!$C$22,0,(IF(AND(S1026&gt;=Законод!$I$22,S1026&lt;=Законод!$I$23),S1026-Законод!$H$23,IF('01_Доходи'!S1026&gt;=Законод!$I$22,Законод!$I$24,0)))),IF($B$1022="Лікар-педіатр",IF(S1026&lt;Законод!$C$18,0,(IF(AND(S1026&gt;=Законод!$I$18,S1026&lt;=Законод!$I$19),S1026-Законод!$H$19,IF('01_Доходи'!S1026&gt;=Законод!$I$18,Законод!$H$20,0)))),IF($B$1022="Лікар-терапевт",IF(S1026&lt;Законод!$C$26,0,(IF(AND(S1026&gt;=Законод!$I$26,S1026&lt;=Законод!$I$27),S1026-Законод!$H$27,IF('01_Доходи'!S1026&gt;=Законод!$I$26,Законод!$H$28,0)))),0)))</f>
        <v>0</v>
      </c>
      <c r="T1032" s="767"/>
      <c r="U1032" s="776" t="s">
        <v>158</v>
      </c>
      <c r="V1032" s="776"/>
      <c r="W1032" s="776"/>
      <c r="X1032" s="776"/>
      <c r="Y1032" s="776"/>
      <c r="Z1032" s="169">
        <f>IF($B$1022="Лікар загальної практики - сімейний лікар",IF(Z1026&lt;Законод!$C$22,0,(IF(AND(Z1026&gt;=Законод!$I$22,Z1026&lt;=Законод!$I$23),Z1026-Законод!$H$23,IF('01_Доходи'!Z1026&gt;=Законод!$I$22,Законод!$I$24,0)))),IF($B$1022="Лікар-педіатр",IF(Z1026&lt;Законод!$C$18,0,(IF(AND(Z1026&gt;=Законод!$I$18,Z1026&lt;=Законод!$I$19),Z1026-Законод!$H$19,IF('01_Доходи'!Z1026&gt;=Законод!$I$18,Законод!$H$20,0)))),IF($B$1022="Лікар-терапевт",IF(Z1026&lt;Законод!$C$26,0,(IF(AND(Z1026&gt;=Законод!$I$26,Z1026&lt;=Законод!$I$27),Z1026-Законод!$H$27,IF('01_Доходи'!Z1026&gt;=Законод!$I$26,Законод!$H$28,0)))),0)))</f>
        <v>0</v>
      </c>
      <c r="AA1032" s="767"/>
      <c r="AB1032" s="776" t="s">
        <v>158</v>
      </c>
      <c r="AC1032" s="776"/>
      <c r="AD1032" s="776"/>
      <c r="AE1032" s="776"/>
      <c r="AF1032" s="776"/>
      <c r="AG1032" s="169">
        <f>IF($B$1022="Лікар загальної практики - сімейний лікар",IF(AG1026&lt;Законод!$C$22,0,(IF(AND(AG1026&gt;=Законод!$I$22,AG1026&lt;=Законод!$I$23),AG1026-Законод!$H$23,IF('01_Доходи'!AG1026&gt;=Законод!$I$22,Законод!$I$24,0)))),IF($B$1022="Лікар-педіатр",IF(AG1026&lt;Законод!$C$18,0,(IF(AND(AG1026&gt;=Законод!$I$18,AG1026&lt;=Законод!$I$19),AG1026-Законод!$H$19,IF('01_Доходи'!AG1026&gt;=Законод!$I$18,Законод!$H$20,0)))),IF($B$1022="Лікар-терапевт",IF(AG1026&lt;Законод!$C$26,0,(IF(AND(AG1026&gt;=Законод!$I$26,AG1026&lt;=Законод!$I$27),AG1026-Законод!$H$27,IF('01_Доходи'!AG1026&gt;=Законод!$I$26,Законод!$H$28,0)))),0)))</f>
        <v>0</v>
      </c>
      <c r="AH1032" s="767"/>
      <c r="AI1032" s="174"/>
      <c r="AJ1032" s="771"/>
      <c r="AK1032" s="774"/>
      <c r="AL1032" s="774"/>
      <c r="AM1032" s="758"/>
      <c r="AN1032" s="183">
        <f>IF(B1022="Лікар загальної практики - сімейний лікар",L1032*Законод!$C$9/4*Законод!$I$16,IF(B1022="Лікар-педіатр",L1032*Законод!$C$9/4*Законод!$I$16,IF(B1022="Лікар-терапевт",L1032*Законод!$C$9/4*Законод!$I$16,0)))</f>
        <v>0</v>
      </c>
      <c r="AO1032" s="183">
        <f>IF(B1022="Лікар загальної практики - сімейний лікар",S1032*Законод!$C$9/4*Законод!$I$16,IF(B1022="Лікар-педіатр",S1032*Законод!$C$9/4*Законод!$I$16,IF(B1022="Лікар-терапевт",S1032*Законод!$C$9/4*Законод!$I$16,0)))</f>
        <v>0</v>
      </c>
      <c r="AP1032" s="183">
        <f>IF(B1022="Лікар загальної практики - сімейний лікар",Z1032*Законод!$C$9/4*Законод!$I$16,IF(B1022="Лікар-педіатр",Z1032*Законод!$C$9/4*Законод!$I$16,IF(B1022="Лікар-терапевт",Z1032*Законод!$C$9/4*Законод!$I$16,0)))</f>
        <v>0</v>
      </c>
      <c r="AQ1032" s="183">
        <f>IF(B1022="Лікар загальної практики - сімейний лікар",AG1032*Законод!$C$9/4*Законод!$I$16,IF(B1022="Лікар-педіатр",AG1032*Законод!$C$9/4*Законод!$I$16,IF(B1022="Лікар-терапевт",AG1032*Законод!$C$9/4*Законод!$I$16,0)))</f>
        <v>0</v>
      </c>
      <c r="AR1032" s="184">
        <f>SUM(AN1032:AQ1032)</f>
        <v>0</v>
      </c>
    </row>
    <row r="1033" spans="1:44" s="191" customFormat="1" ht="31.9" hidden="1" customHeight="1" thickBot="1" x14ac:dyDescent="0.3">
      <c r="A1033" s="186"/>
      <c r="B1033" s="763"/>
      <c r="C1033" s="764"/>
      <c r="D1033" s="765"/>
      <c r="E1033" s="765"/>
      <c r="F1033" s="212" t="str">
        <f>IF(B1022="Лікар-педіатр",Законод!$J$17,IF(B1022="Лікар загальної практики - сімейний лікар",Законод!$J$21,IF(B1022="Лікар-терапевт",Законод!$J$25,"х")))</f>
        <v>х</v>
      </c>
      <c r="G1033" s="777" t="s">
        <v>158</v>
      </c>
      <c r="H1033" s="777"/>
      <c r="I1033" s="777"/>
      <c r="J1033" s="777"/>
      <c r="K1033" s="777"/>
      <c r="L1033" s="169">
        <f>IF($B$1022="Лікар загальної практики - сімейний лікар",IF(L1026&gt;=Законод!$J$22,'01_Доходи'!L1026-('01_Доходи'!L1027+'01_Доходи'!L1028+'01_Доходи'!L1029+'01_Доходи'!L1030+'01_Доходи'!L1031+'01_Доходи'!L1032),0),IF($B$1022="Лікар-педіатр",IF(L1026&gt;=Законод!$J$18,'01_Доходи'!L1026-('01_Доходи'!L1027+'01_Доходи'!L1028+'01_Доходи'!L1029+'01_Доходи'!L1030+'01_Доходи'!L1031+'01_Доходи'!L1032),0),IF($B$1022="Лікар-терапевт",IF('01_Доходи'!L1026&gt;=Законод!$J$26,L1026-Законод!$I$27,0),0)))</f>
        <v>0</v>
      </c>
      <c r="M1033" s="767"/>
      <c r="N1033" s="777" t="s">
        <v>158</v>
      </c>
      <c r="O1033" s="777"/>
      <c r="P1033" s="777"/>
      <c r="Q1033" s="777"/>
      <c r="R1033" s="777"/>
      <c r="S1033" s="169">
        <f>IF($B$1022="Лікар загальної практики - сімейний лікар",IF(S1026&gt;=Законод!$J$22,'01_Доходи'!S1026-('01_Доходи'!S1027+'01_Доходи'!S1028+'01_Доходи'!S1029+'01_Доходи'!S1030+'01_Доходи'!S1031+'01_Доходи'!S1032),0),IF($B$1022="Лікар-педіатр",IF(S1026&gt;=Законод!$J$18,'01_Доходи'!S1026-('01_Доходи'!S1027+'01_Доходи'!S1028+'01_Доходи'!S1029+'01_Доходи'!S1030+'01_Доходи'!S1031+'01_Доходи'!S1032),0),IF($B$1022="Лікар-терапевт",IF('01_Доходи'!S1026&gt;=Законод!$J$26,S1026-Законод!$I$27,0),0)))</f>
        <v>0</v>
      </c>
      <c r="T1033" s="767"/>
      <c r="U1033" s="777" t="s">
        <v>158</v>
      </c>
      <c r="V1033" s="777"/>
      <c r="W1033" s="777"/>
      <c r="X1033" s="777"/>
      <c r="Y1033" s="777"/>
      <c r="Z1033" s="169">
        <f>IF($B$1022="Лікар загальної практики - сімейний лікар",IF(Z1026&gt;=Законод!$J$22,'01_Доходи'!Z1026-('01_Доходи'!Z1027+'01_Доходи'!Z1028+'01_Доходи'!Z1029+'01_Доходи'!Z1030+'01_Доходи'!Z1031+'01_Доходи'!Z1032),0),IF($B$1022="Лікар-педіатр",IF(Z1026&gt;=Законод!$J$18,'01_Доходи'!Z1026-('01_Доходи'!Z1027+'01_Доходи'!Z1028+'01_Доходи'!Z1029+'01_Доходи'!Z1030+'01_Доходи'!Z1031+'01_Доходи'!Z1032),0),IF($B$1022="Лікар-терапевт",IF('01_Доходи'!Z1026&gt;=Законод!$J$26,Z1026-Законод!$I$27,0),0)))</f>
        <v>0</v>
      </c>
      <c r="AA1033" s="767"/>
      <c r="AB1033" s="777" t="s">
        <v>158</v>
      </c>
      <c r="AC1033" s="777"/>
      <c r="AD1033" s="777"/>
      <c r="AE1033" s="777"/>
      <c r="AF1033" s="777"/>
      <c r="AG1033" s="169">
        <f>IF($B$1022="Лікар загальної практики - сімейний лікар",IF(AG1026&gt;=Законод!$J$22,'01_Доходи'!AG1026-('01_Доходи'!AG1027+'01_Доходи'!AG1028+'01_Доходи'!AG1029+'01_Доходи'!AG1030+'01_Доходи'!AG1031+'01_Доходи'!AG1032),0),IF($B$1022="Лікар-педіатр",IF(AG1026&gt;=Законод!$J$18,'01_Доходи'!AG1026-('01_Доходи'!AG1027+'01_Доходи'!AG1028+'01_Доходи'!AG1029+'01_Доходи'!AG1030+'01_Доходи'!AG1031+'01_Доходи'!AG1032),0),IF($B$1022="Лікар-терапевт",IF('01_Доходи'!AG1026&gt;=Законод!$J$26,AG1026-Законод!$I$27,0),0)))</f>
        <v>0</v>
      </c>
      <c r="AH1033" s="767"/>
      <c r="AI1033" s="188"/>
      <c r="AJ1033" s="772"/>
      <c r="AK1033" s="775"/>
      <c r="AL1033" s="775"/>
      <c r="AM1033" s="759"/>
      <c r="AN1033" s="189">
        <f>IF(B1022="Лікар загальної практики - сімейний лікар",L1033*Законод!$C$9/4*Законод!$J$16,IF(B1022="Лікар-педіатр",L1033*Законод!$C$9/4*Законод!$J$16,IF(B1022="Лікар-терапевт",L1033*Законод!$C$9/4*Законод!$J$16,0)))</f>
        <v>0</v>
      </c>
      <c r="AO1033" s="189">
        <f>IF(B1022="Лікар загальної практики - сімейний лікар",S1033*Законод!$C$9/4*Законод!$J$16,IF(B1022="Лікар-педіатр",S1033*Законод!$C$9/4*Законод!$J$16,IF(B1022="Лікар-терапевт",S1033*Законод!$C$9/4*Законод!$J$16,0)))</f>
        <v>0</v>
      </c>
      <c r="AP1033" s="189">
        <f>IF(B1022="Лікар загальної практики - сімейний лікар",S1033*Законод!$C$9/4*Законод!$J$16,IF(B1022="Лікар-педіатр",S1033*Законод!$C$9/4*Законод!$J$16,IF(B1022="Лікар-терапевт",S1033*Законод!$C$9/4*Законод!$J$16,0)))</f>
        <v>0</v>
      </c>
      <c r="AQ1033" s="189">
        <f>IF(B1022="Лікар загальної практики - сімейний лікар",AG1033*Законод!$C$9/4*Законод!$J$16,IF(B1022="Лікар-педіатр",AG1033*Законод!$C$9/4*Законод!$J$16,IF(B1022="Лікар-терапевт",AG1033*Законод!$C$9/4*Законод!$J$16,0)))</f>
        <v>0</v>
      </c>
      <c r="AR1033" s="190">
        <f t="shared" ref="AR1033" si="181">SUM(AN1033:AQ1033)</f>
        <v>0</v>
      </c>
    </row>
    <row r="1034" spans="1:44" s="220" customFormat="1" ht="23.45" hidden="1" customHeight="1" thickBot="1" x14ac:dyDescent="0.3">
      <c r="A1034" s="216"/>
      <c r="B1034" s="217"/>
      <c r="C1034" s="217"/>
      <c r="D1034" s="217"/>
      <c r="E1034" s="217"/>
      <c r="F1034" s="218"/>
      <c r="G1034" s="219"/>
      <c r="H1034" s="219"/>
      <c r="L1034" s="221"/>
      <c r="S1034" s="221"/>
      <c r="Z1034" s="221"/>
      <c r="AG1034" s="221"/>
      <c r="AM1034" s="222"/>
      <c r="AR1034" s="223"/>
    </row>
    <row r="1035" spans="1:44" s="164" customFormat="1" ht="24.6" hidden="1" customHeight="1" x14ac:dyDescent="0.3">
      <c r="A1035" s="167">
        <f>A1022+1</f>
        <v>78</v>
      </c>
      <c r="B1035" s="763"/>
      <c r="C1035" s="764"/>
      <c r="D1035" s="765"/>
      <c r="E1035" s="765"/>
      <c r="F1035" s="207" t="s">
        <v>422</v>
      </c>
      <c r="G1035" s="169">
        <f>IF($B$1035="Лікар-педіатр",G1038*L1035,IF($B$1035="Лікар-терапевт","х",IF($B$1035="Лікар загальної практики - сімейний лікар",G1038*L1035,0)))</f>
        <v>0</v>
      </c>
      <c r="H1035" s="169">
        <f>IF($B$1035="Лікар-педіатр",H1038*L1035,IF($B$1035="Лікар-терапевт","х",IF($B$1035="Лікар загальної практики - сімейний лікар",H1038*L1035,0)))</f>
        <v>0</v>
      </c>
      <c r="I1035" s="169">
        <f>IF($B$1035="Лікар-педіатр","x",IF($B$1035="Лікар-терапевт",I1038*L1035,IF($B$1035="Лікар загальної практики - сімейний лікар",I1038*L1035,0)))</f>
        <v>0</v>
      </c>
      <c r="J1035" s="169">
        <f>IF($B$1035="Лікар-педіатр","x",IF($B$1035="Лікар-терапевт",J1038*L1035,IF($B$1035="Лікар загальної практики - сімейний лікар",J1038*L1035,0)))</f>
        <v>0</v>
      </c>
      <c r="K1035" s="169">
        <f>IF($B$1035="Лікар-педіатр","x",IF($B$1035="Лікар-терапевт",K1038*L1035,IF($B$1035="Лікар загальної практики - сімейний лікар",K1038*L1035,0)))</f>
        <v>0</v>
      </c>
      <c r="L1035" s="542"/>
      <c r="M1035" s="767"/>
      <c r="N1035" s="169">
        <f>IF($B$1035="Лікар-педіатр",N1038*S1035,IF($B$1035="Лікар-терапевт","х",IF($B$1035="Лікар загальної практики - сімейний лікар",N1038*S1035,0)))</f>
        <v>0</v>
      </c>
      <c r="O1035" s="169">
        <f>IF($B$1035="Лікар-педіатр",O1038*S1035,IF($B$1035="Лікар-терапевт","х",IF($B$1035="Лікар загальної практики - сімейний лікар",O1038*S1035,0)))</f>
        <v>0</v>
      </c>
      <c r="P1035" s="169">
        <f>IF($B$1035="Лікар-педіатр","x",IF($B$1035="Лікар-терапевт",P1038*S1035,IF($B$1035="Лікар загальної практики - сімейний лікар",P1038*S1035,0)))</f>
        <v>0</v>
      </c>
      <c r="Q1035" s="169">
        <f>IF($B$1035="Лікар-педіатр","x",IF($B$1035="Лікар-терапевт",Q1038*S1035,IF($B$1035="Лікар загальної практики - сімейний лікар",Q1038*S1035,0)))</f>
        <v>0</v>
      </c>
      <c r="R1035" s="169">
        <f>IF($B$1035="Лікар-педіатр","x",IF($B$1035="Лікар-терапевт",R1038*S1035,IF($B$1035="Лікар загальної практики - сімейний лікар",R1038*S1035,0)))</f>
        <v>0</v>
      </c>
      <c r="S1035" s="542"/>
      <c r="T1035" s="767"/>
      <c r="U1035" s="169">
        <f>IF($B$1035="Лікар-педіатр",U1038*Z1035,IF($B$1035="Лікар-терапевт","х",IF($B$1035="Лікар загальної практики - сімейний лікар",U1038*Z1035,0)))</f>
        <v>0</v>
      </c>
      <c r="V1035" s="169">
        <f>IF($B$1035="Лікар-педіатр",V1038*Z1035,IF($B$1035="Лікар-терапевт","х",IF($B$1035="Лікар загальної практики - сімейний лікар",V1038*Z1035,0)))</f>
        <v>0</v>
      </c>
      <c r="W1035" s="169">
        <f>IF($B$1035="Лікар-педіатр","x",IF($B$1035="Лікар-терапевт",W1038*Z1035,IF($B$1035="Лікар загальної практики - сімейний лікар",W1038*Z1035,0)))</f>
        <v>0</v>
      </c>
      <c r="X1035" s="169">
        <f>IF($B$1035="Лікар-педіатр","x",IF($B$1035="Лікар-терапевт",X1038*Z1035,IF($B$1035="Лікар загальної практики - сімейний лікар",X1038*Z1035,0)))</f>
        <v>0</v>
      </c>
      <c r="Y1035" s="169">
        <f>IF($B$1035="Лікар-педіатр","x",IF($B$1035="Лікар-терапевт",Y1038*Z1035,IF($B$1035="Лікар загальної практики - сімейний лікар",Y1038*Z1035,0)))</f>
        <v>0</v>
      </c>
      <c r="Z1035" s="542"/>
      <c r="AA1035" s="767"/>
      <c r="AB1035" s="169">
        <f>IF($B$1035="Лікар-педіатр",AB1038*AG1035,IF($B$1035="Лікар-терапевт","х",IF($B$1035="Лікар загальної практики - сімейний лікар",AB1038*AG1035,0)))</f>
        <v>0</v>
      </c>
      <c r="AC1035" s="169">
        <f>IF($B$1035="Лікар-педіатр",AC1038*AG1035,IF($B$1035="Лікар-терапевт","х",IF($B$1035="Лікар загальної практики - сімейний лікар",AC1038*AG1035,0)))</f>
        <v>0</v>
      </c>
      <c r="AD1035" s="169">
        <f>IF($B$1035="Лікар-педіатр","x",IF($B$1035="Лікар-терапевт",AD1038*AG1035,IF($B$1035="Лікар загальної практики - сімейний лікар",AD1038*AG1035,0)))</f>
        <v>0</v>
      </c>
      <c r="AE1035" s="169">
        <f>IF($B$1035="Лікар-педіатр","x",IF($B$1035="Лікар-терапевт",AE1038*AG1035,IF($B$1035="Лікар загальної практики - сімейний лікар",AE1038*AG1035,0)))</f>
        <v>0</v>
      </c>
      <c r="AF1035" s="169">
        <f>IF($B$1035="Лікар-педіатр","x",IF($B$1035="Лікар-терапевт",AF1038*AG1035,IF($B$1035="Лікар загальної практики - сімейний лікар",AF1038*AG1035,0)))</f>
        <v>0</v>
      </c>
      <c r="AG1035" s="542"/>
      <c r="AH1035" s="767"/>
      <c r="AI1035" s="525">
        <f>A1035</f>
        <v>78</v>
      </c>
      <c r="AJ1035" s="770">
        <f>B1035</f>
        <v>0</v>
      </c>
      <c r="AK1035" s="773">
        <f>C1035</f>
        <v>0</v>
      </c>
      <c r="AL1035" s="773">
        <f>D1035</f>
        <v>0</v>
      </c>
      <c r="AM1035" s="760" t="s">
        <v>568</v>
      </c>
      <c r="AN1035" s="778">
        <f>SUM(AN1040:AN1046)</f>
        <v>0</v>
      </c>
      <c r="AO1035" s="778">
        <f>SUM(AO1040:AO1046)</f>
        <v>0</v>
      </c>
      <c r="AP1035" s="778">
        <f>SUM(AP1040:AP1046)</f>
        <v>0</v>
      </c>
      <c r="AQ1035" s="778">
        <f>SUM(AQ1040:AQ1046)</f>
        <v>0</v>
      </c>
      <c r="AR1035" s="781">
        <f>SUM(AN1035:AQ1039)</f>
        <v>0</v>
      </c>
    </row>
    <row r="1036" spans="1:44" s="52" customFormat="1" ht="28.15" hidden="1" customHeight="1" x14ac:dyDescent="0.25">
      <c r="A1036" s="170"/>
      <c r="B1036" s="763"/>
      <c r="C1036" s="764"/>
      <c r="D1036" s="765"/>
      <c r="E1036" s="765"/>
      <c r="F1036" s="207" t="s">
        <v>423</v>
      </c>
      <c r="G1036" s="169">
        <f>IF($B$1035="Лікар-педіатр",G1038*L1036,IF($B$1035="Лікар-терапевт","х",IF($B$1035="Лікар загальної практики - сімейний лікар",G1038*L1036,0)))</f>
        <v>0</v>
      </c>
      <c r="H1036" s="169">
        <f>IF($B$1035="Лікар-педіатр",H1038*L1036,IF($B$1035="Лікар-терапевт","х",IF($B$1035="Лікар загальної практики - сімейний лікар",H1038*L1036,0)))</f>
        <v>0</v>
      </c>
      <c r="I1036" s="169">
        <f>IF($B$1035="Лікар-педіатр","x",IF($B$1035="Лікар-терапевт",I1038*L1036,IF($B$1035="Лікар загальної практики - сімейний лікар",I1038*L1036,0)))</f>
        <v>0</v>
      </c>
      <c r="J1036" s="169">
        <f>IF($B$1035="Лікар-педіатр","x",IF($B$1035="Лікар-терапевт",J1038*L1036,IF($B$1035="Лікар загальної практики - сімейний лікар",J1038*L1036,0)))</f>
        <v>0</v>
      </c>
      <c r="K1036" s="169">
        <f>IF($B$1035="Лікар-педіатр","x",IF($B$1035="Лікар-терапевт",K1038*L1036,IF($B$1035="Лікар загальної практики - сімейний лікар",K1038*L1036,0)))</f>
        <v>0</v>
      </c>
      <c r="L1036" s="542"/>
      <c r="M1036" s="767"/>
      <c r="N1036" s="169">
        <f>IF($B$1035="Лікар-педіатр",N1038*S1036,IF($B$1035="Лікар-терапевт","х",IF($B$1035="Лікар загальної практики - сімейний лікар",N1038*S1036,0)))</f>
        <v>0</v>
      </c>
      <c r="O1036" s="169">
        <f>IF($B$1035="Лікар-педіатр",O1038*S1036,IF($B$1035="Лікар-терапевт","х",IF($B$1035="Лікар загальної практики - сімейний лікар",O1038*S1036,0)))</f>
        <v>0</v>
      </c>
      <c r="P1036" s="169">
        <f>IF($B$1035="Лікар-педіатр","x",IF($B$1035="Лікар-терапевт",P1038*S1036,IF($B$1035="Лікар загальної практики - сімейний лікар",P1038*S1036,0)))</f>
        <v>0</v>
      </c>
      <c r="Q1036" s="169">
        <f>IF($B$1035="Лікар-педіатр","x",IF($B$1035="Лікар-терапевт",Q1038*S1036,IF($B$1035="Лікар загальної практики - сімейний лікар",Q1038*S1036,0)))</f>
        <v>0</v>
      </c>
      <c r="R1036" s="169">
        <f>IF($B$1035="Лікар-педіатр","x",IF($B$1035="Лікар-терапевт",R1038*S1036,IF($B$1035="Лікар загальної практики - сімейний лікар",R1038*S1036,0)))</f>
        <v>0</v>
      </c>
      <c r="S1036" s="542"/>
      <c r="T1036" s="767"/>
      <c r="U1036" s="169">
        <f>IF($B$1035="Лікар-педіатр",U1038*Z1036,IF($B$1035="Лікар-терапевт","х",IF($B$1035="Лікар загальної практики - сімейний лікар",U1038*Z1036,0)))</f>
        <v>0</v>
      </c>
      <c r="V1036" s="169">
        <f>IF($B$1035="Лікар-педіатр",V1038*Z1036,IF($B$1035="Лікар-терапевт","х",IF($B$1035="Лікар загальної практики - сімейний лікар",V1038*Z1036,0)))</f>
        <v>0</v>
      </c>
      <c r="W1036" s="169">
        <f>IF($B$1035="Лікар-педіатр","x",IF($B$1035="Лікар-терапевт",W1038*Z1036,IF($B$1035="Лікар загальної практики - сімейний лікар",W1038*Z1036,0)))</f>
        <v>0</v>
      </c>
      <c r="X1036" s="169">
        <f>IF($B$1035="Лікар-педіатр","x",IF($B$1035="Лікар-терапевт",X1038*Z1036,IF($B$1035="Лікар загальної практики - сімейний лікар",X1038*Z1036,0)))</f>
        <v>0</v>
      </c>
      <c r="Y1036" s="169">
        <f>IF($B$1035="Лікар-педіатр","x",IF($B$1035="Лікар-терапевт",Y1038*Z1036,IF($B$1035="Лікар загальної практики - сімейний лікар",Y1038*Z1036,0)))</f>
        <v>0</v>
      </c>
      <c r="Z1036" s="542"/>
      <c r="AA1036" s="767"/>
      <c r="AB1036" s="169">
        <f>IF($B$1035="Лікар-педіатр",AB1038*AG1036,IF($B$1035="Лікар-терапевт","х",IF($B$1035="Лікар загальної практики - сімейний лікар",AB1038*AG1036,0)))</f>
        <v>0</v>
      </c>
      <c r="AC1036" s="169">
        <f>IF($B$1035="Лікар-педіатр",AC1038*AG1036,IF($B$1035="Лікар-терапевт","х",IF($B$1035="Лікар загальної практики - сімейний лікар",AC1038*AG1036,0)))</f>
        <v>0</v>
      </c>
      <c r="AD1036" s="169">
        <f>IF($B$1035="Лікар-педіатр","x",IF($B$1035="Лікар-терапевт",AD1038*AG1036,IF($B$1035="Лікар загальної практики - сімейний лікар",AD1038*AG1036,0)))</f>
        <v>0</v>
      </c>
      <c r="AE1036" s="169">
        <f>IF($B$1035="Лікар-педіатр","x",IF($B$1035="Лікар-терапевт",AE1038*AG1036,IF($B$1035="Лікар загальної практики - сімейний лікар",AE1038*AG1036,0)))</f>
        <v>0</v>
      </c>
      <c r="AF1036" s="169">
        <f>IF($B$1035="Лікар-педіатр","x",IF($B$1035="Лікар-терапевт",AF1038*AG1036,IF($B$1035="Лікар загальної практики - сімейний лікар",AF1038*AG1036,0)))</f>
        <v>0</v>
      </c>
      <c r="AG1036" s="542"/>
      <c r="AH1036" s="767"/>
      <c r="AI1036" s="171"/>
      <c r="AJ1036" s="771"/>
      <c r="AK1036" s="774"/>
      <c r="AL1036" s="774"/>
      <c r="AM1036" s="761"/>
      <c r="AN1036" s="779"/>
      <c r="AO1036" s="779"/>
      <c r="AP1036" s="779"/>
      <c r="AQ1036" s="779"/>
      <c r="AR1036" s="782"/>
    </row>
    <row r="1037" spans="1:44" s="92" customFormat="1" ht="31.15" hidden="1" customHeight="1" x14ac:dyDescent="0.25">
      <c r="A1037" s="213"/>
      <c r="B1037" s="763"/>
      <c r="C1037" s="764"/>
      <c r="D1037" s="765"/>
      <c r="E1037" s="765"/>
      <c r="F1037" s="214" t="s">
        <v>424</v>
      </c>
      <c r="G1037" s="172">
        <f>IF(B1035="Лікар загальної практики - сімейний лікар"," ",IF(B1035="Лікар-педіатр"," ",IF(B1035="Лікар-терапевт","х",0)))</f>
        <v>0</v>
      </c>
      <c r="H1037" s="172">
        <f>IF(B1035="Лікар загальної практики - сімейний лікар"," ",IF(B1035="Лікар-педіатр"," ",IF(B1035="Лікар-терапевт","х",0)))</f>
        <v>0</v>
      </c>
      <c r="I1037" s="172">
        <f>IF(B1035="Лікар загальної практики - сімейний лікар"," ",IF(B1035="Лікар-педіатр","х",IF(B1035="Лікар-терапевт"," ",0)))</f>
        <v>0</v>
      </c>
      <c r="J1037" s="172">
        <f>IF(B1035="Лікар загальної практики - сімейний лікар"," ",IF(B1035="Лікар-педіатр","х",IF(B1035="Лікар-терапевт"," ",0)))</f>
        <v>0</v>
      </c>
      <c r="K1037" s="172">
        <f>IF(B1035="Лікар загальної практики - сімейний лікар"," ",IF(B1035="Лікар-педіатр","х",IF(B1035="Лікар-терапевт"," ",0)))</f>
        <v>0</v>
      </c>
      <c r="L1037" s="173">
        <f>SUM(G1037:K1037)</f>
        <v>0</v>
      </c>
      <c r="M1037" s="767"/>
      <c r="N1037" s="172">
        <f>IF(B1035="Лікар загальної практики - сімейний лікар"," ",IF(B1035="Лікар-педіатр"," ",IF(B1035="Лікар-терапевт","х",0)))</f>
        <v>0</v>
      </c>
      <c r="O1037" s="172">
        <f>IF(B1035="Лікар загальної практики - сімейний лікар"," ",IF(B1035="Лікар-педіатр"," ",IF(B1035="Лікар-терапевт","х",0)))</f>
        <v>0</v>
      </c>
      <c r="P1037" s="172">
        <f>IF(B1035="Лікар загальної практики - сімейний лікар"," ",IF(B1035="Лікар-педіатр","х",IF(B1035="Лікар-терапевт"," ",0)))</f>
        <v>0</v>
      </c>
      <c r="Q1037" s="172">
        <f>IF(B1035="Лікар загальної практики - сімейний лікар"," ",IF(B1035="Лікар-педіатр","х",IF(B1035="Лікар-терапевт"," ",0)))</f>
        <v>0</v>
      </c>
      <c r="R1037" s="172">
        <f>IF(B1035="Лікар загальної практики - сімейний лікар"," ",IF(B1035="Лікар-педіатр","х",IF(B1035="Лікар-терапевт"," ",0)))</f>
        <v>0</v>
      </c>
      <c r="S1037" s="173">
        <f>SUM(N1037:R1037)</f>
        <v>0</v>
      </c>
      <c r="T1037" s="767"/>
      <c r="U1037" s="172">
        <f>IF(B1035="Лікар загальної практики - сімейний лікар"," ",IF(B1035="Лікар-педіатр"," ",IF(B1035="Лікар-терапевт","х",0)))</f>
        <v>0</v>
      </c>
      <c r="V1037" s="172">
        <f>IF(B1035="Лікар загальної практики - сімейний лікар"," ",IF(B1035="Лікар-педіатр"," ",IF(B1035="Лікар-терапевт","х",0)))</f>
        <v>0</v>
      </c>
      <c r="W1037" s="172">
        <f>IF(B1035="Лікар загальної практики - сімейний лікар"," ",IF(B1035="Лікар-педіатр","х",IF(B1035="Лікар-терапевт"," ",0)))</f>
        <v>0</v>
      </c>
      <c r="X1037" s="172">
        <f>IF(B1035="Лікар загальної практики - сімейний лікар"," ",IF(B1035="Лікар-педіатр","х",IF(B1035="Лікар-терапевт"," ",0)))</f>
        <v>0</v>
      </c>
      <c r="Y1037" s="172">
        <f>IF(B1035="Лікар загальної практики - сімейний лікар"," ",IF(B1035="Лікар-педіатр","х",IF(B1035="Лікар-терапевт"," ",0)))</f>
        <v>0</v>
      </c>
      <c r="Z1037" s="173">
        <f>SUM(U1037:Y1037)</f>
        <v>0</v>
      </c>
      <c r="AA1037" s="767"/>
      <c r="AB1037" s="172">
        <f>IF(B1035="Лікар загальної практики - сімейний лікар"," ",IF(B1035="Лікар-педіатр"," ",IF(B1035="Лікар-терапевт","х",0)))</f>
        <v>0</v>
      </c>
      <c r="AC1037" s="172">
        <f>IF(B1035="Лікар загальної практики - сімейний лікар"," ",IF(B1035="Лікар-педіатр"," ",IF(B1035="Лікар-терапевт","х",0)))</f>
        <v>0</v>
      </c>
      <c r="AD1037" s="172">
        <f>IF(B1035="Лікар загальної практики - сімейний лікар"," ",IF(B1035="Лікар-педіатр","х",IF(B1035="Лікар-терапевт"," ",0)))</f>
        <v>0</v>
      </c>
      <c r="AE1037" s="172">
        <f>IF(B1035="Лікар загальної практики - сімейний лікар"," ",IF(B1035="Лікар-педіатр","х",IF(B1035="Лікар-терапевт"," ",0)))</f>
        <v>0</v>
      </c>
      <c r="AF1037" s="172">
        <f>IF(B1035="Лікар загальної практики - сімейний лікар"," ",IF(B1035="Лікар-педіатр","х",IF(B1035="Лікар-терапевт"," ",0)))</f>
        <v>0</v>
      </c>
      <c r="AG1037" s="173">
        <f>SUM(AB1037:AF1037)</f>
        <v>0</v>
      </c>
      <c r="AH1037" s="767"/>
      <c r="AI1037" s="215"/>
      <c r="AJ1037" s="771"/>
      <c r="AK1037" s="774"/>
      <c r="AL1037" s="774"/>
      <c r="AM1037" s="761"/>
      <c r="AN1037" s="779"/>
      <c r="AO1037" s="779"/>
      <c r="AP1037" s="779"/>
      <c r="AQ1037" s="779"/>
      <c r="AR1037" s="782"/>
    </row>
    <row r="1038" spans="1:44" s="52" customFormat="1" ht="31.9" hidden="1" customHeight="1" thickBot="1" x14ac:dyDescent="0.3">
      <c r="A1038" s="170"/>
      <c r="B1038" s="763"/>
      <c r="C1038" s="764"/>
      <c r="D1038" s="765"/>
      <c r="E1038" s="765"/>
      <c r="F1038" s="209" t="s">
        <v>161</v>
      </c>
      <c r="G1038" s="176">
        <f>IF($B$1035="Лікар-педіатр",G1037/L1037,IF($B$1035="Лікар-терапевт","х",IF($B$1035="Лікар загальної практики - сімейний лікар",G1037/L1037,0)))</f>
        <v>0</v>
      </c>
      <c r="H1038" s="176">
        <f>IF($B$1035="Лікар-педіатр",H1037/L1037,IF($B$1035="Лікар-терапевт","х",IF($B$1035="Лікар загальної практики - сімейний лікар",H1037/L1037,0)))</f>
        <v>0</v>
      </c>
      <c r="I1038" s="176">
        <f>IF($B$1035="Лікар-педіатр","x",IF($B$1035="Лікар-терапевт",I1037/L1037,IF($B$1035="Лікар загальної практики - сімейний лікар",I1037/L1037,0)))</f>
        <v>0</v>
      </c>
      <c r="J1038" s="176">
        <f>IF($B$1035="Лікар-педіатр","x",IF($B$1035="Лікар-терапевт",J1037/L1037,IF($B$1035="Лікар загальної практики - сімейний лікар",J1037/L1037,0)))</f>
        <v>0</v>
      </c>
      <c r="K1038" s="176">
        <f>IF($B$1035="Лікар-педіатр","x",IF($B$1035="Лікар-терапевт",K1037/L1037,IF($B$1035="Лікар загальної практики - сімейний лікар",K1037/L1037,0)))</f>
        <v>0</v>
      </c>
      <c r="L1038" s="176">
        <f>SUM(G1038:K1038)</f>
        <v>0</v>
      </c>
      <c r="M1038" s="767"/>
      <c r="N1038" s="176">
        <f>IF($B$1035="Лікар-педіатр",N1037/S1037,IF($B$1035="Лікар-терапевт","х",IF($B$1035="Лікар загальної практики - сімейний лікар",N1037/S1037,0)))</f>
        <v>0</v>
      </c>
      <c r="O1038" s="176">
        <f>IF($B$1035="Лікар-педіатр",O1037/S1037,IF($B$1035="Лікар-терапевт","х",IF($B$1035="Лікар загальної практики - сімейний лікар",O1037/S1037,0)))</f>
        <v>0</v>
      </c>
      <c r="P1038" s="176">
        <f>IF($B$1035="Лікар-педіатр","x",IF($B$1035="Лікар-терапевт",P1037/S1037,IF($B$1035="Лікар загальної практики - сімейний лікар",P1037/S1037,0)))</f>
        <v>0</v>
      </c>
      <c r="Q1038" s="176">
        <f>IF($B$1035="Лікар-педіатр","x",IF($B$1035="Лікар-терапевт",Q1037/S1037,IF($B$1035="Лікар загальної практики - сімейний лікар",Q1037/S1037,0)))</f>
        <v>0</v>
      </c>
      <c r="R1038" s="176">
        <f>IF($B$1035="Лікар-педіатр","x",IF($B$1035="Лікар-терапевт",R1037/S1037,IF($B$1035="Лікар загальної практики - сімейний лікар",R1037/S1037,0)))</f>
        <v>0</v>
      </c>
      <c r="S1038" s="176">
        <f>SUM(N1038:R1038)</f>
        <v>0</v>
      </c>
      <c r="T1038" s="767"/>
      <c r="U1038" s="176">
        <f>IF($B$1035="Лікар-педіатр",U1037/Z1037,IF($B$1035="Лікар-терапевт","х",IF($B$1035="Лікар загальної практики - сімейний лікар",U1037/Z1037,0)))</f>
        <v>0</v>
      </c>
      <c r="V1038" s="176">
        <f>IF($B$1035="Лікар-педіатр",V1037/Z1037,IF($B$1035="Лікар-терапевт","х",IF($B$1035="Лікар загальної практики - сімейний лікар",V1037/Z1037,0)))</f>
        <v>0</v>
      </c>
      <c r="W1038" s="176">
        <f>IF($B$1035="Лікар-педіатр","x",IF($B$1035="Лікар-терапевт",W1037/Z1037,IF($B$1035="Лікар загальної практики - сімейний лікар",W1037/Z1037,0)))</f>
        <v>0</v>
      </c>
      <c r="X1038" s="176">
        <f>IF($B$1035="Лікар-педіатр","x",IF($B$1035="Лікар-терапевт",X1037/Z1037,IF($B$1035="Лікар загальної практики - сімейний лікар",X1037/Z1037,0)))</f>
        <v>0</v>
      </c>
      <c r="Y1038" s="176">
        <f>IF($B$1035="Лікар-педіатр","x",IF($B$1035="Лікар-терапевт",Y1037/Z1037,IF($B$1035="Лікар загальної практики - сімейний лікар",Y1037/Z1037,0)))</f>
        <v>0</v>
      </c>
      <c r="Z1038" s="176">
        <f>SUM(U1038:Y1038)</f>
        <v>0</v>
      </c>
      <c r="AA1038" s="767"/>
      <c r="AB1038" s="176">
        <f>IF($B$1035="Лікар-педіатр",AB1037/AG1037,IF($B$1035="Лікар-терапевт","х",IF($B$1035="Лікар загальної практики - сімейний лікар",AB1037/AG1037,0)))</f>
        <v>0</v>
      </c>
      <c r="AC1038" s="176">
        <f>IF($B$1035="Лікар-педіатр",AC1037/AG1037,IF($B$1035="Лікар-терапевт","х",IF($B$1035="Лікар загальної практики - сімейний лікар",AC1037/AG1037,0)))</f>
        <v>0</v>
      </c>
      <c r="AD1038" s="176">
        <f>IF($B$1035="Лікар-педіатр","x",IF($B$1035="Лікар-терапевт",AD1037/AG1037,IF($B$1035="Лікар загальної практики - сімейний лікар",AD1037/AG1037,0)))</f>
        <v>0</v>
      </c>
      <c r="AE1038" s="176">
        <f>IF($B$1035="Лікар-педіатр","x",IF($B$1035="Лікар-терапевт",AE1037/AG1037,IF($B$1035="Лікар загальної практики - сімейний лікар",AE1037/AG1037,0)))</f>
        <v>0</v>
      </c>
      <c r="AF1038" s="176">
        <f>IF($B$1035="Лікар-педіатр","x",IF($B$1035="Лікар-терапевт",AF1037/AG1037,IF($B$1035="Лікар загальної практики - сімейний лікар",AF1037/AG1037,0)))</f>
        <v>0</v>
      </c>
      <c r="AG1038" s="176">
        <f>SUM(AB1038:AF1038)</f>
        <v>0</v>
      </c>
      <c r="AH1038" s="767"/>
      <c r="AI1038" s="174"/>
      <c r="AJ1038" s="771"/>
      <c r="AK1038" s="774"/>
      <c r="AL1038" s="774"/>
      <c r="AM1038" s="761"/>
      <c r="AN1038" s="779"/>
      <c r="AO1038" s="779"/>
      <c r="AP1038" s="779"/>
      <c r="AQ1038" s="779"/>
      <c r="AR1038" s="782"/>
    </row>
    <row r="1039" spans="1:44" s="52" customFormat="1" ht="45" hidden="1" customHeight="1" thickBot="1" x14ac:dyDescent="0.3">
      <c r="A1039" s="170"/>
      <c r="B1039" s="763"/>
      <c r="C1039" s="764"/>
      <c r="D1039" s="765"/>
      <c r="E1039" s="766"/>
      <c r="F1039" s="177" t="s">
        <v>425</v>
      </c>
      <c r="G1039" s="178">
        <f>IF($B$1035="Лікар загальної практики - сімейний лікар",AVERAGE(G1035:G1037),IF($B$1035="Лікар-педіатр",AVERAGE(G1035:G1037),IF($B$1035="Лікар-терапевт","х",0)))</f>
        <v>0</v>
      </c>
      <c r="H1039" s="178">
        <f>IF($B$1035="Лікар загальної практики - сімейний лікар",AVERAGE(H1035:H1037),IF($B$1035="Лікар-педіатр",AVERAGE(H1035:H1037),IF($B$1035="Лікар-терапевт","х",0)))</f>
        <v>0</v>
      </c>
      <c r="I1039" s="178">
        <f>IF($B$1035="Лікар загальної практики - сімейний лікар",AVERAGE(I1035:I1037),IF($B$1035="Лікар-педіатр","x",IF($B$1035="Лікар-терапевт",AVERAGE(I1035:I1037),0)))</f>
        <v>0</v>
      </c>
      <c r="J1039" s="178">
        <f>IF($B$1035="Лікар загальної практики - сімейний лікар",AVERAGE(J1035:J1037),IF($B$1035="Лікар-педіатр","x",IF($B$1035="Лікар-терапевт",AVERAGE(J1035:J1037),0)))</f>
        <v>0</v>
      </c>
      <c r="K1039" s="178">
        <f>IF($B$1035="Лікар загальної практики - сімейний лікар",AVERAGE(K1035:K1037),IF($B$1035="Лікар-педіатр","x",IF($B$1035="Лікар-терапевт",AVERAGE(K1035:K1037),0)))</f>
        <v>0</v>
      </c>
      <c r="L1039" s="179">
        <f>SUM(G1039:K1039)</f>
        <v>0</v>
      </c>
      <c r="M1039" s="768"/>
      <c r="N1039" s="178">
        <f>IF($B$1035="Лікар загальної практики - сімейний лікар",AVERAGE(N1035:N1037),IF($B$1035="Лікар-педіатр",AVERAGE(N1035:N1037),IF($B$1035="Лікар-терапевт","х",0)))</f>
        <v>0</v>
      </c>
      <c r="O1039" s="178">
        <f>IF($B$1035="Лікар загальної практики - сімейний лікар",AVERAGE(O1035:O1037),IF($B$1035="Лікар-педіатр",AVERAGE(O1035:O1037),IF($B$1035="Лікар-терапевт","х",0)))</f>
        <v>0</v>
      </c>
      <c r="P1039" s="178">
        <f>IF($B$1035="Лікар загальної практики - сімейний лікар",AVERAGE(P1035:P1037),IF($B$1035="Лікар-педіатр","x",IF($B$1035="Лікар-терапевт",AVERAGE(P1035:P1037),0)))</f>
        <v>0</v>
      </c>
      <c r="Q1039" s="178">
        <f>IF($B$1035="Лікар загальної практики - сімейний лікар",AVERAGE(Q1035:Q1037),IF($B$1035="Лікар-педіатр","x",IF($B$1035="Лікар-терапевт",AVERAGE(Q1035:Q1037),0)))</f>
        <v>0</v>
      </c>
      <c r="R1039" s="178">
        <f>IF($B$1035="Лікар загальної практики - сімейний лікар",AVERAGE(R1035:R1037),IF($B$1035="Лікар-педіатр","x",IF($B$1035="Лікар-терапевт",AVERAGE(R1035:R1037),0)))</f>
        <v>0</v>
      </c>
      <c r="S1039" s="179">
        <f>SUM(N1039:R1039)</f>
        <v>0</v>
      </c>
      <c r="T1039" s="768"/>
      <c r="U1039" s="178">
        <f>IF($B$1035="Лікар загальної практики - сімейний лікар",AVERAGE(U1035:U1037),IF($B$1035="Лікар-педіатр",AVERAGE(U1035:U1037),IF($B$1035="Лікар-терапевт","х",0)))</f>
        <v>0</v>
      </c>
      <c r="V1039" s="178">
        <f>IF($B$1035="Лікар загальної практики - сімейний лікар",AVERAGE(V1035:V1037),IF($B$1035="Лікар-педіатр",AVERAGE(V1035:V1037),IF($B$1035="Лікар-терапевт","х",0)))</f>
        <v>0</v>
      </c>
      <c r="W1039" s="178">
        <f>IF($B$1035="Лікар загальної практики - сімейний лікар",AVERAGE(W1035:W1037),IF($B$1035="Лікар-педіатр","x",IF($B$1035="Лікар-терапевт",AVERAGE(W1035:W1037),0)))</f>
        <v>0</v>
      </c>
      <c r="X1039" s="178">
        <f>IF($B$1035="Лікар загальної практики - сімейний лікар",AVERAGE(X1035:X1037),IF($B$1035="Лікар-педіатр","x",IF($B$1035="Лікар-терапевт",AVERAGE(X1035:X1037),0)))</f>
        <v>0</v>
      </c>
      <c r="Y1039" s="178">
        <f>IF($B$1035="Лікар загальної практики - сімейний лікар",AVERAGE(Y1035:Y1037),IF($B$1035="Лікар-педіатр","x",IF($B$1035="Лікар-терапевт",AVERAGE(Y1035:Y1037),0)))</f>
        <v>0</v>
      </c>
      <c r="Z1039" s="179">
        <f>SUM(U1039:Y1039)</f>
        <v>0</v>
      </c>
      <c r="AA1039" s="768"/>
      <c r="AB1039" s="178">
        <f>IF($B$1035="Лікар загальної практики - сімейний лікар",AVERAGE(AB1035:AB1037),IF($B$1035="Лікар-педіатр",AVERAGE(AB1035:AB1037),IF($B$1035="Лікар-терапевт","х",0)))</f>
        <v>0</v>
      </c>
      <c r="AC1039" s="178">
        <f>IF($B$1035="Лікар загальної практики - сімейний лікар",AVERAGE(AC1035:AC1037),IF($B$1035="Лікар-педіатр",AVERAGE(AC1035:AC1037),IF($B$1035="Лікар-терапевт","х",0)))</f>
        <v>0</v>
      </c>
      <c r="AD1039" s="178">
        <f>IF($B$1035="Лікар загальної практики - сімейний лікар",AVERAGE(AD1035:AD1037),IF($B$1035="Лікар-педіатр","x",IF($B$1035="Лікар-терапевт",AVERAGE(AD1035:AD1037),0)))</f>
        <v>0</v>
      </c>
      <c r="AE1039" s="178">
        <f>IF($B$1035="Лікар загальної практики - сімейний лікар",AVERAGE(AE1035:AE1037),IF($B$1035="Лікар-педіатр","x",IF($B$1035="Лікар-терапевт",AVERAGE(AE1035:AE1037),0)))</f>
        <v>0</v>
      </c>
      <c r="AF1039" s="178">
        <f>IF($B$1035="Лікар загальної практики - сімейний лікар",AVERAGE(AF1035:AF1037),IF($B$1035="Лікар-педіатр","x",IF($B$1035="Лікар-терапевт",AVERAGE(AF1035:AF1037),0)))</f>
        <v>0</v>
      </c>
      <c r="AG1039" s="179">
        <f>SUM(AB1039:AF1039)</f>
        <v>0</v>
      </c>
      <c r="AH1039" s="769"/>
      <c r="AI1039" s="174"/>
      <c r="AJ1039" s="771"/>
      <c r="AK1039" s="774"/>
      <c r="AL1039" s="774"/>
      <c r="AM1039" s="762"/>
      <c r="AN1039" s="780"/>
      <c r="AO1039" s="780"/>
      <c r="AP1039" s="780"/>
      <c r="AQ1039" s="780"/>
      <c r="AR1039" s="783"/>
    </row>
    <row r="1040" spans="1:44" s="52" customFormat="1" ht="40.5" hidden="1" x14ac:dyDescent="0.25">
      <c r="A1040" s="170"/>
      <c r="B1040" s="763"/>
      <c r="C1040" s="764"/>
      <c r="D1040" s="765"/>
      <c r="E1040" s="765"/>
      <c r="F1040" s="210" t="str">
        <f>IF(B1035="Лікар-педіатр",Законод!$C$17,IF(B1035="Лікар загальної практики - сімейний лікар",Законод!$C$21,IF(B1035="Лікар-терапевт",Законод!$C$25,"х")))</f>
        <v>х</v>
      </c>
      <c r="G1040" s="181">
        <f>IF($B$1035="Лікар загальної практики - сімейний лікар",IF(L1039&lt;=Законод!$C$22,G1039,Законод!$C$22*'01_Доходи'!G1038),IF($B$1035="Лікар-педіатр",IF(L1039&lt;=Законод!$C$18,G1039,Законод!$C$18*'01_Доходи'!G1038),IF($B$1035="Лікар-терапевт","x",0)))</f>
        <v>0</v>
      </c>
      <c r="H1040" s="181">
        <f>IF($B$1035="Лікар загальної практики - сімейний лікар",IF(L1039&lt;=Законод!$C$22,H1039,Законод!$C$22*'01_Доходи'!H1038),IF($B$1035="Лікар-педіатр",IF(L1039&lt;=Законод!$C$18,H1039,Законод!$C$18*'01_Доходи'!H1038),IF($B$1035="Лікар-терапевт","x",0)))</f>
        <v>0</v>
      </c>
      <c r="I1040" s="181">
        <f>IF($B$1035="Лікар загальної практики - сімейний лікар",IF(L1039&lt;=Законод!$C$22,I1039,Законод!$C$22*'01_Доходи'!I1038),IF($B$1035="Лікар-педіатр","x",IF($B$1035="Лікар-терапевт",IF(L1039&lt;=Законод!$C$26,I1039,Законод!$C$26*'01_Доходи'!I1038),0)))</f>
        <v>0</v>
      </c>
      <c r="J1040" s="181">
        <f>IF($B$1035="Лікар загальної практики - сімейний лікар",IF(L1039&lt;=Законод!$C$22,J1039,Законод!$C$22*'01_Доходи'!J1038),IF($B$1035="Лікар-педіатр","x",IF($B$1035="Лікар-терапевт",IF(L1039&lt;=Законод!$C$26,J1039,Законод!$C$26*'01_Доходи'!J1038),0)))</f>
        <v>0</v>
      </c>
      <c r="K1040" s="181">
        <f>IF($B$1035="Лікар загальної практики - сімейний лікар",IF(L1039&lt;=Законод!$C$22,K1039,Законод!$C$22*'01_Доходи'!K1038),IF($B$1035="Лікар-педіатр","x",IF($B$1035="Лікар-терапевт",IF(L1039&lt;=Законод!$C$26,K1039,Законод!$C$26*'01_Доходи'!K1038),0)))</f>
        <v>0</v>
      </c>
      <c r="L1040" s="182">
        <f>SUM(G1040:K1040)</f>
        <v>0</v>
      </c>
      <c r="M1040" s="767"/>
      <c r="N1040" s="181">
        <f>IF($B$1035="Лікар загальної практики - сімейний лікар",IF(S1039&lt;=Законод!$C$22,N1039,Законод!$C$22*'01_Доходи'!N1038),IF($B$1035="Лікар-педіатр",IF(S1039&lt;=Законод!$C$18,N1039,Законод!$C$18*'01_Доходи'!N1038),IF($B$1035="Лікар-терапевт","x",0)))</f>
        <v>0</v>
      </c>
      <c r="O1040" s="181">
        <f>IF($B$1035="Лікар загальної практики - сімейний лікар",IF(S1039&lt;=Законод!$C$22,O1039,Законод!$C$22*'01_Доходи'!O1038),IF($B$1035="Лікар-педіатр",IF(S1039&lt;=Законод!$C$18,O1039,Законод!$C$18*'01_Доходи'!O1038),IF($B$1035="Лікар-терапевт","x",0)))</f>
        <v>0</v>
      </c>
      <c r="P1040" s="181">
        <f>IF($B$1035="Лікар загальної практики - сімейний лікар",IF(S1039&lt;=Законод!$C$22,P1039,Законод!$C$22*'01_Доходи'!P1038),IF($B$1035="Лікар-педіатр","x",IF($B$1035="Лікар-терапевт",IF(S1039&lt;=Законод!$C$26,P1039,Законод!$C$26*'01_Доходи'!P1038),0)))</f>
        <v>0</v>
      </c>
      <c r="Q1040" s="181">
        <f>IF($B$1035="Лікар загальної практики - сімейний лікар",IF(S1039&lt;=Законод!$C$22,Q1039,Законод!$C$22*'01_Доходи'!Q1038),IF($B$1035="Лікар-педіатр","x",IF($B$1035="Лікар-терапевт",IF(S1039&lt;=Законод!$C$26,Q1039,Законод!$C$26*'01_Доходи'!Q1038),0)))</f>
        <v>0</v>
      </c>
      <c r="R1040" s="181">
        <f>IF($B$1035="Лікар загальної практики - сімейний лікар",IF(S1039&lt;=Законод!$C$22,R1039,Законод!$C$22*'01_Доходи'!R1038),IF($B$1035="Лікар-педіатр","x",IF($B$1035="Лікар-терапевт",IF(S1039&lt;=Законод!$C$26,R1039,Законод!$C$26*'01_Доходи'!R1038),0)))</f>
        <v>0</v>
      </c>
      <c r="S1040" s="182">
        <f>SUM(N1040:R1040)</f>
        <v>0</v>
      </c>
      <c r="T1040" s="767"/>
      <c r="U1040" s="181">
        <f>IF($B$1035="Лікар загальної практики - сімейний лікар",IF(Z1039&lt;=Законод!$C$22,U1039,Законод!$C$22*'01_Доходи'!U1038),IF($B$1035="Лікар-педіатр",IF(Z1039&lt;=Законод!$C$18,U1039,Законод!$C$18*'01_Доходи'!U1038),IF($B$1035="Лікар-терапевт","x",0)))</f>
        <v>0</v>
      </c>
      <c r="V1040" s="181">
        <f>IF($B$1035="Лікар загальної практики - сімейний лікар",IF(Z1039&lt;=Законод!$C$22,V1039,Законод!$C$22*'01_Доходи'!V1038),IF($B$1035="Лікар-педіатр",IF(Z1039&lt;=Законод!$C$18,V1039,Законод!$C$18*'01_Доходи'!V1038),IF($B$1035="Лікар-терапевт","x",0)))</f>
        <v>0</v>
      </c>
      <c r="W1040" s="181">
        <f>IF($B$1035="Лікар загальної практики - сімейний лікар",IF(Z1039&lt;=Законод!$C$22,W1039,Законод!$C$22*'01_Доходи'!W1038),IF($B$1035="Лікар-педіатр","x",IF($B$1035="Лікар-терапевт",IF(Z1039&lt;=Законод!$C$26,W1039,Законод!$C$26*'01_Доходи'!W1038),0)))</f>
        <v>0</v>
      </c>
      <c r="X1040" s="181">
        <f>IF($B$1035="Лікар загальної практики - сімейний лікар",IF(Z1039&lt;=Законод!$C$22,X1039,Законод!$C$22*'01_Доходи'!X1038),IF($B$1035="Лікар-педіатр","x",IF($B$1035="Лікар-терапевт",IF(Z1039&lt;=Законод!$C$26,X1039,Законод!$C$26*'01_Доходи'!X1038),0)))</f>
        <v>0</v>
      </c>
      <c r="Y1040" s="181">
        <f>IF($B$1035="Лікар загальної практики - сімейний лікар",IF(Z1039&lt;=Законод!$C$22,Y1039,Законод!$C$22*'01_Доходи'!Y1038),IF($B$1035="Лікар-педіатр","x",IF($B$1035="Лікар-терапевт",IF(Z1039&lt;=Законод!$C$26,Y1039,Законод!$C$26*'01_Доходи'!Y1038),0)))</f>
        <v>0</v>
      </c>
      <c r="Z1040" s="182">
        <f>SUM(U1040:Y1040)</f>
        <v>0</v>
      </c>
      <c r="AA1040" s="767"/>
      <c r="AB1040" s="181">
        <f>IF($B$1035="Лікар загальної практики - сімейний лікар",IF(AG1039&lt;=Законод!$C$22,AB1039,Законод!$C$22*'01_Доходи'!AB1038),IF($B$1035="Лікар-педіатр",IF(AG1039&lt;=Законод!$C$18,AB1039,Законод!$C$18*'01_Доходи'!AB1038),IF($B$1035="Лікар-терапевт","x",0)))</f>
        <v>0</v>
      </c>
      <c r="AC1040" s="181">
        <f>IF($B$1035="Лікар загальної практики - сімейний лікар",IF(AG1039&lt;=Законод!$C$22,AC1039,Законод!$C$22*'01_Доходи'!AC1038),IF($B$1035="Лікар-педіатр",IF(AG1039&lt;=Законод!$C$18,AC1039,Законод!$C$18*'01_Доходи'!AC1038),IF($B$1035="Лікар-терапевт","x",0)))</f>
        <v>0</v>
      </c>
      <c r="AD1040" s="181">
        <f>IF($B$1035="Лікар загальної практики - сімейний лікар",IF(AG1039&lt;=Законод!$C$22,AD1039,Законод!$C$22*'01_Доходи'!AD1038),IF($B$1035="Лікар-педіатр","x",IF($B$1035="Лікар-терапевт",IF(AG1039&lt;=Законод!$C$26,AD1039,Законод!$C$26*'01_Доходи'!AD1038),0)))</f>
        <v>0</v>
      </c>
      <c r="AE1040" s="181">
        <f>IF($B$1035="Лікар загальної практики - сімейний лікар",IF(AG1039&lt;=Законод!$C$22,AE1039,Законод!$C$22*'01_Доходи'!AE1038),IF($B$1035="Лікар-педіатр","x",IF($B$1035="Лікар-терапевт",IF(AG1039&lt;=Законод!$C$26,AE1039,Законод!$C$26*'01_Доходи'!AE1038),0)))</f>
        <v>0</v>
      </c>
      <c r="AF1040" s="181">
        <f>IF($B$1035="Лікар загальної практики - сімейний лікар",IF(AG1039&lt;=Законод!$C$22,AF1039,Законод!$C$22*'01_Доходи'!AF1038),IF($B$1035="Лікар-педіатр","x",IF($B$1035="Лікар-терапевт",IF(AG1039&lt;=Законод!$C$26,AF1039,Законод!$C$26*'01_Доходи'!AF1038),0)))</f>
        <v>0</v>
      </c>
      <c r="AG1040" s="182">
        <f>SUM(AB1040:AF1040)</f>
        <v>0</v>
      </c>
      <c r="AH1040" s="767"/>
      <c r="AI1040" s="174"/>
      <c r="AJ1040" s="771"/>
      <c r="AK1040" s="774"/>
      <c r="AL1040" s="774"/>
      <c r="AM1040" s="318" t="s">
        <v>186</v>
      </c>
      <c r="AN1040" s="183">
        <f>IF(B1035="Лікар загальної практики - сімейний лікар",G1040*Законод!$C$11+'01_Доходи'!H1040*Законод!$D$11+'01_Доходи'!I1040*Законод!$E$11+'01_Доходи'!J1040*Законод!$F$11+'01_Доходи'!K1040*Законод!$G$11,IF(B1035="Лікар-педіатр",G1040*Законод!$C$11+'01_Доходи'!H1040*Законод!$D$11,IF(B1035="Лікар-терапевт",'01_Доходи'!I1040*Законод!$E$11+'01_Доходи'!J1040*Законод!$F$11+'01_Доходи'!K1040*Законод!$G$11,0)))</f>
        <v>0</v>
      </c>
      <c r="AO1040" s="183">
        <f>IF(B1035="Лікар загальної практики - сімейний лікар",N1040*Законод!$C$11+'01_Доходи'!O1040*Законод!$D$11+'01_Доходи'!P1040*Законод!$E$11+'01_Доходи'!Q1040*Законод!$F$11+'01_Доходи'!R1040*Законод!$G$11,IF(B1035="Лікар-педіатр",N1040*Законод!$C$11+'01_Доходи'!O1040*Законод!$D$11,IF(B1035="Лікар-терапевт",'01_Доходи'!P1040*Законод!$E$11+'01_Доходи'!Q1040*Законод!$F$11+'01_Доходи'!R1040*Законод!$G$11,0)))</f>
        <v>0</v>
      </c>
      <c r="AP1040" s="183">
        <f>IF(B1035="Лікар загальної практики - сімейний лікар",U1040*Законод!$C$11+'01_Доходи'!V1040*Законод!$D$11+'01_Доходи'!W1040*Законод!$E$11+'01_Доходи'!X1040*Законод!$F$11+'01_Доходи'!Y1040*Законод!$G$11,IF(B1035="Лікар-педіатр",U1040*Законод!$C$11+'01_Доходи'!V1040*Законод!$D$11,IF(B1035="Лікар-терапевт",'01_Доходи'!W1040*Законод!$E$11+'01_Доходи'!X1040*Законод!$F$11+'01_Доходи'!Y1040*Законод!$G$11,0)))</f>
        <v>0</v>
      </c>
      <c r="AQ1040" s="183">
        <f>IF(B1035="Лікар загальної практики - сімейний лікар",AB1040*Законод!$C$11+'01_Доходи'!AC1040*Законод!$D$11+'01_Доходи'!AD1040*Законод!$E$11+'01_Доходи'!AE1040*Законод!$F$11+'01_Доходи'!AF1040*Законод!$G$11,IF(B1035="Лікар-педіатр",AB1040*Законод!$C$11+'01_Доходи'!AC1040*Законод!$D$11,IF(B1035="Лікар-терапевт",'01_Доходи'!AD1040*Законод!$E$11+'01_Доходи'!AE1040*Законод!$F$11+'01_Доходи'!AF1040*Законод!$G$11,0)))</f>
        <v>0</v>
      </c>
      <c r="AR1040" s="184">
        <f>SUM(AN1040:AQ1040)</f>
        <v>0</v>
      </c>
    </row>
    <row r="1041" spans="1:44" s="52" customFormat="1" ht="31.9" hidden="1" customHeight="1" x14ac:dyDescent="0.25">
      <c r="A1041" s="170"/>
      <c r="B1041" s="763"/>
      <c r="C1041" s="764"/>
      <c r="D1041" s="765"/>
      <c r="E1041" s="765"/>
      <c r="F1041" s="211" t="str">
        <f>IF(B1035="Лікар-педіатр",Законод!$E$17,IF(B1035="Лікар загальної практики - сімейний лікар",Законод!$E$21,IF(B1035="Лікар-терапевт",Законод!$E$25,"х")))</f>
        <v>х</v>
      </c>
      <c r="G1041" s="776" t="s">
        <v>158</v>
      </c>
      <c r="H1041" s="776"/>
      <c r="I1041" s="776"/>
      <c r="J1041" s="776"/>
      <c r="K1041" s="776"/>
      <c r="L1041" s="169">
        <f>IF($B$1035="Лікар загальної практики - сімейний лікар",IF(L1039&lt;Законод!$C$22,0,(IF(AND(L1039&gt;=Законод!$E$22,L1039&lt;=Законод!$E$23),L1039-Законод!$C$22,IF('01_Доходи'!L1039&gt;=Законод!$F$22,Законод!$E$24,0)))),IF($B$1035="Лікар-педіатр",IF(L1039&lt;Законод!$C$18,0,(IF(AND(L1039&gt;=Законод!$E$18,L1039&lt;=Законод!$E$19),L1039-Законод!$C$18,IF('01_Доходи'!L1039&gt;=Законод!$F$18,Законод!$E$20,0)))),IF($B$1035="Лікар-терапевт",IF(L1039&lt;Законод!$C$26,0,(IF(AND(L1039&gt;=Законод!$E$26,L1039&lt;=Законод!$E$27),L1039-Законод!$C$26,IF('01_Доходи'!L1039&gt;=Законод!$F$26,Законод!$E$28,0)))),0)))</f>
        <v>0</v>
      </c>
      <c r="M1041" s="767"/>
      <c r="N1041" s="776" t="s">
        <v>158</v>
      </c>
      <c r="O1041" s="776"/>
      <c r="P1041" s="776"/>
      <c r="Q1041" s="776"/>
      <c r="R1041" s="776"/>
      <c r="S1041" s="169">
        <f>IF($B$1035="Лікар загальної практики - сімейний лікар",IF(S1039&lt;Законод!$C$22,0,(IF(AND(S1039&gt;=Законод!$E$22,S1039&lt;=Законод!$E$23),S1039-Законод!$C$22,IF('01_Доходи'!S1039&gt;=Законод!$F$22,Законод!$E$24,0)))),IF($B$1035="Лікар-педіатр",IF(S1039&lt;Законод!$C$18,0,(IF(AND(S1039&gt;=Законод!$E$18,S1039&lt;=Законод!$E$19),S1039-Законод!$C$18,IF('01_Доходи'!S1039&gt;=Законод!$F$18,Законод!$E$20,0)))),IF($B$1035="Лікар-терапевт",IF(S1039&lt;Законод!$C$26,0,(IF(AND(S1039&gt;=Законод!$E$26,S1039&lt;=Законод!$E$27),S1039-Законод!$C$26,IF('01_Доходи'!S1039&gt;=Законод!$F$26,Законод!$E$28,0)))),0)))</f>
        <v>0</v>
      </c>
      <c r="T1041" s="767"/>
      <c r="U1041" s="776" t="s">
        <v>158</v>
      </c>
      <c r="V1041" s="776"/>
      <c r="W1041" s="776"/>
      <c r="X1041" s="776"/>
      <c r="Y1041" s="776"/>
      <c r="Z1041" s="169">
        <f>IF($B$1035="Лікар загальної практики - сімейний лікар",IF(Z1039&lt;Законод!$C$22,0,(IF(AND(Z1039&gt;=Законод!$E$22,Z1039&lt;=Законод!$E$23),Z1039-Законод!$C$22,IF('01_Доходи'!Z1039&gt;=Законод!$F$22,Законод!$E$24,0)))),IF($B$1035="Лікар-педіатр",IF(Z1039&lt;Законод!$C$18,0,(IF(AND(Z1039&gt;=Законод!$E$18,Z1039&lt;=Законод!$E$19),Z1039-Законод!$C$18,IF('01_Доходи'!Z1039&gt;=Законод!$F$18,Законод!$E$20,0)))),IF($B$1035="Лікар-терапевт",IF(Z1039&lt;Законод!$C$26,0,(IF(AND(Z1039&gt;=Законод!$E$26,Z1039&lt;=Законод!$E$27),Z1039-Законод!$C$26,IF('01_Доходи'!Z1039&gt;=Законод!$F$26,Законод!$E$28,0)))),0)))</f>
        <v>0</v>
      </c>
      <c r="AA1041" s="767"/>
      <c r="AB1041" s="776" t="s">
        <v>158</v>
      </c>
      <c r="AC1041" s="776"/>
      <c r="AD1041" s="776"/>
      <c r="AE1041" s="776"/>
      <c r="AF1041" s="776"/>
      <c r="AG1041" s="169">
        <f>IF($B$1035="Лікар загальної практики - сімейний лікар",IF(AG1039&lt;Законод!$C$22,0,(IF(AND(AG1039&gt;=Законод!$E$22,AG1039&lt;=Законод!$E$23),AG1039-Законод!$C$22,IF('01_Доходи'!AG1039&gt;=Законод!$F$22,Законод!$E$24,0)))),IF($B$1035="Лікар-педіатр",IF(AG1039&lt;Законод!$C$18,0,(IF(AND(AG1039&gt;=Законод!$E$18,AG1039&lt;=Законод!$E$19),AG1039-Законод!$C$18,IF('01_Доходи'!AG1039&gt;=Законод!$F$18,Законод!$E$20,0)))),IF($B$1035="Лікар-терапевт",IF(AG1039&lt;Законод!$C$26,0,(IF(AND(AG1039&gt;=Законод!$E$26,AG1039&lt;=Законод!$E$27),AG1039-Законод!$C$26,IF('01_Доходи'!AG1039&gt;=Законод!$F$26,Законод!$E$28,0)))),0)))</f>
        <v>0</v>
      </c>
      <c r="AH1041" s="767"/>
      <c r="AI1041" s="174"/>
      <c r="AJ1041" s="771"/>
      <c r="AK1041" s="774"/>
      <c r="AL1041" s="774"/>
      <c r="AM1041" s="757" t="s">
        <v>187</v>
      </c>
      <c r="AN1041" s="183">
        <f>IF(B1035="Лікар загальної практики - сімейний лікар",L1041*Законод!$C$9/4*Законод!$E$16,IF(B1035="Лікар-педіатр",L1041*Законод!$C$9/4*Законод!$E$16,IF(B1035="Лікар-терапевт",L1041*Законод!$C$9/4*Законод!$E$16,0)))</f>
        <v>0</v>
      </c>
      <c r="AO1041" s="183">
        <f>IF(B1035="Лікар загальної практики - сімейний лікар",S1041*Законод!$C$9/4*Законод!$E$16,IF(B1035="Лікар-педіатр",S1041*Законод!$C$9/4*Законод!$E$16,IF(B1035="Лікар-терапевт",S1041*Законод!$C$9/4*Законод!$E$16,0)))</f>
        <v>0</v>
      </c>
      <c r="AP1041" s="183">
        <f>IF(B1035="Лікар загальної практики - сімейний лікар",Z1041*Законод!$C$9/4*Законод!$E$16,IF(B1035="Лікар-педіатр",Z1041*Законод!$C$9/4*Законод!$E$16,IF(B1035="Лікар-терапевт",Z1041*Законод!$C$9/4*Законод!$E$16,0)))</f>
        <v>0</v>
      </c>
      <c r="AQ1041" s="183">
        <f>IF(B1035="Лікар загальної практики - сімейний лікар",AG1041*Законод!$C$9/4*Законод!$E$16,IF(B1035="Лікар-педіатр",AG1041*Законод!$C$9/4*Законод!$E$16,IF(B1035="Лікар-терапевт",AG1041*Законод!$C$9/4*Законод!$E$16,0)))</f>
        <v>0</v>
      </c>
      <c r="AR1041" s="184">
        <f>SUM(AN1041:AQ1041)</f>
        <v>0</v>
      </c>
    </row>
    <row r="1042" spans="1:44" s="52" customFormat="1" ht="31.9" hidden="1" customHeight="1" x14ac:dyDescent="0.25">
      <c r="A1042" s="170"/>
      <c r="B1042" s="763"/>
      <c r="C1042" s="764"/>
      <c r="D1042" s="765"/>
      <c r="E1042" s="765"/>
      <c r="F1042" s="211" t="str">
        <f>IF(B1035="Лікар-педіатр",Законод!$F$17,IF(B1035="Лікар загальної практики - сімейний лікар",Законод!$F$21,IF(B1035="Лікар-терапевт",Законод!$F$25,"х")))</f>
        <v>х</v>
      </c>
      <c r="G1042" s="776" t="s">
        <v>158</v>
      </c>
      <c r="H1042" s="776"/>
      <c r="I1042" s="776"/>
      <c r="J1042" s="776"/>
      <c r="K1042" s="776"/>
      <c r="L1042" s="169">
        <f>IF($B$1035="Лікар загальної практики - сімейний лікар",IF(L1039&lt;Законод!$C$22,0,(IF(AND(L1039&gt;=Законод!$F$22,L1039&lt;=Законод!$F$23),L1039-Законод!$E$23,IF('01_Доходи'!L1039&gt;=Законод!$G$22,Законод!$F$24,0)))),IF($B$1035="Лікар-педіатр",IF(L1039&lt;Законод!$C$18,0,(IF(AND(L1039&gt;=Законод!$F$18,L1039&lt;=Законод!$F$19),L1039-Законод!$E$19,IF('01_Доходи'!L1039&gt;=Законод!$G$18,Законод!$F$20,0)))),IF($B$1035="Лікар-терапевт",IF(L1039&lt;Законод!$C$26,0,(IF(AND(L1039&gt;=Законод!$F$26,L1039&lt;=Законод!$F$27),L1039-Законод!$E$27,IF('01_Доходи'!L1039&gt;=Законод!$G$26,Законод!$F$28,0)))),0)))</f>
        <v>0</v>
      </c>
      <c r="M1042" s="767"/>
      <c r="N1042" s="776" t="s">
        <v>158</v>
      </c>
      <c r="O1042" s="776"/>
      <c r="P1042" s="776"/>
      <c r="Q1042" s="776"/>
      <c r="R1042" s="776"/>
      <c r="S1042" s="169">
        <f>IF($B$1035="Лікар загальної практики - сімейний лікар",IF(S1039&lt;Законод!$C$22,0,(IF(AND(S1039&gt;=Законод!$F$22,S1039&lt;=Законод!$F$23),S1039-Законод!$E$23,IF('01_Доходи'!S1039&gt;=Законод!$G$22,Законод!$F$24,0)))),IF($B$1035="Лікар-педіатр",IF(S1039&lt;Законод!$C$18,0,(IF(AND(S1039&gt;=Законод!$F$18,S1039&lt;=Законод!$F$19),S1039-Законод!$E$19,IF('01_Доходи'!S1039&gt;=Законод!$G$18,Законод!$F$20,0)))),IF($B$1035="Лікар-терапевт",IF(S1039&lt;Законод!$C$26,0,(IF(AND(S1039&gt;=Законод!$F$26,S1039&lt;=Законод!$F$27),S1039-Законод!$E$27,IF('01_Доходи'!S1039&gt;=Законод!$G$26,Законод!$F$28,0)))),0)))</f>
        <v>0</v>
      </c>
      <c r="T1042" s="767"/>
      <c r="U1042" s="776" t="s">
        <v>158</v>
      </c>
      <c r="V1042" s="776"/>
      <c r="W1042" s="776"/>
      <c r="X1042" s="776"/>
      <c r="Y1042" s="776"/>
      <c r="Z1042" s="169">
        <f>IF($B$1035="Лікар загальної практики - сімейний лікар",IF(Z1039&lt;Законод!$C$22,0,(IF(AND(Z1039&gt;=Законод!$F$22,Z1039&lt;=Законод!$F$23),Z1039-Законод!$E$23,IF('01_Доходи'!Z1039&gt;=Законод!$G$22,Законод!$F$24,0)))),IF($B$1035="Лікар-педіатр",IF(Z1039&lt;Законод!$C$18,0,(IF(AND(Z1039&gt;=Законод!$F$18,Z1039&lt;=Законод!$F$19),Z1039-Законод!$E$19,IF('01_Доходи'!Z1039&gt;=Законод!$G$18,Законод!$F$20,0)))),IF($B$1035="Лікар-терапевт",IF(Z1039&lt;Законод!$C$26,0,(IF(AND(Z1039&gt;=Законод!$F$26,Z1039&lt;=Законод!$F$27),Z1039-Законод!$E$27,IF('01_Доходи'!Z1039&gt;=Законод!$G$26,Законод!$F$28,0)))),0)))</f>
        <v>0</v>
      </c>
      <c r="AA1042" s="767"/>
      <c r="AB1042" s="776" t="s">
        <v>158</v>
      </c>
      <c r="AC1042" s="776"/>
      <c r="AD1042" s="776"/>
      <c r="AE1042" s="776"/>
      <c r="AF1042" s="776"/>
      <c r="AG1042" s="169">
        <f>IF($B$1035="Лікар загальної практики - сімейний лікар",IF(AG1039&lt;Законод!$C$22,0,(IF(AND(AG1039&gt;=Законод!$F$22,AG1039&lt;=Законод!$F$23),AG1039-Законод!$E$23,IF('01_Доходи'!AG1039&gt;=Законод!$G$22,Законод!$F$24,0)))),IF($B$1035="Лікар-педіатр",IF(AG1039&lt;Законод!$C$18,0,(IF(AND(AG1039&gt;=Законод!$F$18,AG1039&lt;=Законод!$F$19),AG1039-Законод!$E$19,IF('01_Доходи'!AG1039&gt;=Законод!$G$18,Законод!$F$20,0)))),IF($B$1035="Лікар-терапевт",IF(AG1039&lt;Законод!$C$26,0,(IF(AND(AG1039&gt;=Законод!$F$26,AG1039&lt;=Законод!$F$27),AG1039-Законод!$E$27,IF('01_Доходи'!AG1039&gt;=Законод!$G$26,Законод!$F$28,0)))),0)))</f>
        <v>0</v>
      </c>
      <c r="AH1042" s="767"/>
      <c r="AI1042" s="174"/>
      <c r="AJ1042" s="771"/>
      <c r="AK1042" s="774"/>
      <c r="AL1042" s="774"/>
      <c r="AM1042" s="758"/>
      <c r="AN1042" s="183">
        <f>IF(B1035="Лікар загальної практики - сімейний лікар",L1042*Законод!$C$9/4*Законод!$F$16,IF(B1035="Лікар-педіатр",L1042*Законод!$C$9/4*Законод!$F$16,IF(B1035="Лікар-терапевт",L1042*Законод!$C$9/4*Законод!$F$16,0)))</f>
        <v>0</v>
      </c>
      <c r="AO1042" s="183">
        <f>IF(B1035="Лікар загальної практики - сімейний лікар",S1042*Законод!$C$9/4*Законод!$F$16,IF(B1035="Лікар-педіатр",S1042*Законод!$C$9/4*Законод!$F$16,IF(B1035="Лікар-терапевт",S1042*Законод!$C$9/4*Законод!$F$16,0)))</f>
        <v>0</v>
      </c>
      <c r="AP1042" s="183">
        <f>IF(B1035="Лікар загальної практики - сімейний лікар",Z1042*Законод!$C$9/4*Законод!$F$16,IF(B1035="Лікар-педіатр",Z1042*Законод!$C$9/4*Законод!$F$16,IF(B1035="Лікар-терапевт",Z1042*Законод!$C$9/4*Законод!$F$16,0)))</f>
        <v>0</v>
      </c>
      <c r="AQ1042" s="183">
        <f>IF(B1035="Лікар загальної практики - сімейний лікар",AG1042*Законод!$C$9/4*Законод!$F$16,IF(B1035="Лікар-педіатр",AG1042*Законод!$C$9/4*Законод!$F$16,IF(B1035="Лікар-терапевт",AG1042*Законод!$C$9/4*Законод!$F$16,0)))</f>
        <v>0</v>
      </c>
      <c r="AR1042" s="184">
        <f>SUM(AN1042:AQ1042)</f>
        <v>0</v>
      </c>
    </row>
    <row r="1043" spans="1:44" s="52" customFormat="1" ht="31.9" hidden="1" customHeight="1" x14ac:dyDescent="0.25">
      <c r="A1043" s="170"/>
      <c r="B1043" s="763"/>
      <c r="C1043" s="764"/>
      <c r="D1043" s="765"/>
      <c r="E1043" s="765"/>
      <c r="F1043" s="211" t="str">
        <f>IF(B1035="Лікар-педіатр",Законод!$G$17,IF(B1035="Лікар загальної практики - сімейний лікар",Законод!$G$21,IF(B1035="Лікар-терапевт",Законод!$G$25,"х")))</f>
        <v>х</v>
      </c>
      <c r="G1043" s="776" t="s">
        <v>158</v>
      </c>
      <c r="H1043" s="776"/>
      <c r="I1043" s="776"/>
      <c r="J1043" s="776"/>
      <c r="K1043" s="776"/>
      <c r="L1043" s="169">
        <f>IF($B$1035="Лікар загальної практики - сімейний лікар",IF(L1039&lt;Законод!$C$22,0,(IF(AND(L1039&gt;=Законод!$G$22,L1039&lt;=Законод!$G$23),L1039-Законод!$F$23,IF('01_Доходи'!L1039&gt;=Законод!$H$22,Законод!$G$24,0)))),IF($B$1035="Лікар-педіатр",IF(L1039&lt;Законод!$C$18,0,(IF(AND(L1039&gt;=Законод!$G$18,L1039&lt;=Законод!$G$19),L1039-Законод!$F$19,IF('01_Доходи'!L1039&gt;=Законод!$H$18,Законод!$G$20,0)))),IF($B$1035="Лікар-терапевт",IF(L1039&lt;Законод!$C$26,0,(IF(AND(L1039&gt;=Законод!$G$26,L1039&lt;=Законод!$G$27),L1039-Законод!$F$27,IF('01_Доходи'!L1039&gt;=Законод!$H$26,Законод!$G$28,0)))),0)))</f>
        <v>0</v>
      </c>
      <c r="M1043" s="767"/>
      <c r="N1043" s="776" t="s">
        <v>158</v>
      </c>
      <c r="O1043" s="776"/>
      <c r="P1043" s="776"/>
      <c r="Q1043" s="776"/>
      <c r="R1043" s="776"/>
      <c r="S1043" s="169">
        <f>IF($B$1035="Лікар загальної практики - сімейний лікар",IF(S1039&lt;Законод!$C$22,0,(IF(AND(S1039&gt;=Законод!$G$22,S1039&lt;=Законод!$G$23),S1039-Законод!$F$23,IF('01_Доходи'!S1039&gt;=Законод!$H$22,Законод!$G$24,0)))),IF($B$1035="Лікар-педіатр",IF(S1039&lt;Законод!$C$18,0,(IF(AND(S1039&gt;=Законод!$G$18,S1039&lt;=Законод!$G$19),S1039-Законод!$F$19,IF('01_Доходи'!S1039&gt;=Законод!$H$18,Законод!$G$20,0)))),IF($B$1035="Лікар-терапевт",IF(S1039&lt;Законод!$C$26,0,(IF(AND(S1039&gt;=Законод!$G$26,S1039&lt;=Законод!$G$27),S1039-Законод!$F$27,IF('01_Доходи'!S1039&gt;=Законод!$H$26,Законод!$G$28,0)))),0)))</f>
        <v>0</v>
      </c>
      <c r="T1043" s="767"/>
      <c r="U1043" s="776" t="s">
        <v>158</v>
      </c>
      <c r="V1043" s="776"/>
      <c r="W1043" s="776"/>
      <c r="X1043" s="776"/>
      <c r="Y1043" s="776"/>
      <c r="Z1043" s="169">
        <f>IF($B$1035="Лікар загальної практики - сімейний лікар",IF(Z1039&lt;Законод!$C$22,0,(IF(AND(Z1039&gt;=Законод!$G$22,Z1039&lt;=Законод!$G$23),Z1039-Законод!$F$23,IF('01_Доходи'!Z1039&gt;=Законод!$H$22,Законод!$G$24,0)))),IF($B$1035="Лікар-педіатр",IF(Z1039&lt;Законод!$C$18,0,(IF(AND(Z1039&gt;=Законод!$G$18,Z1039&lt;=Законод!$G$19),Z1039-Законод!$F$19,IF('01_Доходи'!Z1039&gt;=Законод!$H$18,Законод!$G$20,0)))),IF($B$1035="Лікар-терапевт",IF(Z1039&lt;Законод!$C$26,0,(IF(AND(Z1039&gt;=Законод!$G$26,Z1039&lt;=Законод!$G$27),Z1039-Законод!$F$27,IF('01_Доходи'!Z1039&gt;=Законод!$H$26,Законод!$G$28,0)))),0)))</f>
        <v>0</v>
      </c>
      <c r="AA1043" s="767"/>
      <c r="AB1043" s="776" t="s">
        <v>158</v>
      </c>
      <c r="AC1043" s="776"/>
      <c r="AD1043" s="776"/>
      <c r="AE1043" s="776"/>
      <c r="AF1043" s="776"/>
      <c r="AG1043" s="169">
        <f>IF($B$1035="Лікар загальної практики - сімейний лікар",IF(AG1039&lt;Законод!$C$22,0,(IF(AND(AG1039&gt;=Законод!$G$22,AG1039&lt;=Законод!$G$23),AG1039-Законод!$F$23,IF('01_Доходи'!AG1039&gt;=Законод!$H$22,Законод!$G$24,0)))),IF($B$1035="Лікар-педіатр",IF(AG1039&lt;Законод!$C$18,0,(IF(AND(AG1039&gt;=Законод!$G$18,AG1039&lt;=Законод!$G$19),AG1039-Законод!$F$19,IF('01_Доходи'!AG1039&gt;=Законод!$H$18,Законод!$G$20,0)))),IF($B$1035="Лікар-терапевт",IF(AG1039&lt;Законод!$C$26,0,(IF(AND(AG1039&gt;=Законод!$G$26,AG1039&lt;=Законод!$G$27),AG1039-Законод!$F$27,IF('01_Доходи'!AG1039&gt;=Законод!$H$26,Законод!$G$28,0)))),0)))</f>
        <v>0</v>
      </c>
      <c r="AH1043" s="767"/>
      <c r="AI1043" s="174"/>
      <c r="AJ1043" s="771"/>
      <c r="AK1043" s="774"/>
      <c r="AL1043" s="774"/>
      <c r="AM1043" s="758"/>
      <c r="AN1043" s="183">
        <f>IF(B1035="Лікар загальної практики - сімейний лікар",L1043*Законод!$C$9/4*Законод!$G$16,IF(B1035="Лікар-педіатр",L1043*Законод!$C$9/4*Законод!$G$16,IF(B1035="Лікар-терапевт",L1043*Законод!$C$9/4*Законод!$G$16,0)))</f>
        <v>0</v>
      </c>
      <c r="AO1043" s="183">
        <f>IF(B1035="Лікар загальної практики - сімейний лікар",S1043*Законод!$C$9/4*Законод!$G$16,IF(B1035="Лікар-педіатр",S1043*Законод!$C$9/4*Законод!$G$16,IF(B1035="Лікар-терапевт",S1043*Законод!$C$9/4*Законод!$G$16,0)))</f>
        <v>0</v>
      </c>
      <c r="AP1043" s="183">
        <f>IF(B1035="Лікар загальної практики - сімейний лікар",Z1043*Законод!$C$9/4*Законод!$G$16,IF(B1035="Лікар-педіатр",Z1043*Законод!$C$9/4*Законод!$G$16,IF(B1035="Лікар-терапевт",Z1043*Законод!$C$9/4*Законод!$G$16,0)))</f>
        <v>0</v>
      </c>
      <c r="AQ1043" s="183">
        <f>IF(B1035="Лікар загальної практики - сімейний лікар",AG1043*Законод!$C$9/4*Законод!$G$16,IF(B1035="Лікар-педіатр",AG1043*Законод!$C$9/4*Законод!$G$16,IF(B1035="Лікар-терапевт",AG1043*Законод!$C$9/4*Законод!$G$16,0)))</f>
        <v>0</v>
      </c>
      <c r="AR1043" s="184">
        <f t="shared" ref="AR1043" si="182">SUM(AN1043:AQ1043)</f>
        <v>0</v>
      </c>
    </row>
    <row r="1044" spans="1:44" s="52" customFormat="1" ht="31.9" hidden="1" customHeight="1" x14ac:dyDescent="0.25">
      <c r="A1044" s="170"/>
      <c r="B1044" s="763"/>
      <c r="C1044" s="764"/>
      <c r="D1044" s="765"/>
      <c r="E1044" s="765"/>
      <c r="F1044" s="211" t="str">
        <f>IF(B1035="Лікар-педіатр",Законод!$H$17,IF(B1035="Лікар загальної практики - сімейний лікар",Законод!$H$21,IF(B1035="Лікар-терапевт",Законод!$H$25,"х")))</f>
        <v>х</v>
      </c>
      <c r="G1044" s="776" t="s">
        <v>158</v>
      </c>
      <c r="H1044" s="776"/>
      <c r="I1044" s="776"/>
      <c r="J1044" s="776"/>
      <c r="K1044" s="776"/>
      <c r="L1044" s="169">
        <f>IF($B$1035="Лікар загальної практики - сімейний лікар",IF(L1039&lt;Законод!$C$22,0,(IF(AND(L1039&gt;=Законод!$H$22,L1039&lt;=Законод!$H$23),L1039-Законод!$G$23,IF('01_Доходи'!L1039&gt;=Законод!$I$22,Законод!$H$24,0)))),IF($B$1035="Лікар-педіатр",IF(L1039&lt;Законод!$C$18,0,(IF(AND(L1039&gt;=Законод!$H$18,L1039&lt;=Законод!$H$19),L1039-Законод!$G$19,IF('01_Доходи'!L1039&gt;=Законод!$I$18,Законод!$H$20,0)))),IF($B$1035="Лікар-терапевт",IF(L1039&lt;Законод!$C$26,0,(IF(AND(L1039&gt;=Законод!$H$26,L1039&lt;=Законод!$H$27),L1039-Законод!$G$27,IF(L1039&gt;=Законод!$I$26,Законод!$H$28,0)))),0)))</f>
        <v>0</v>
      </c>
      <c r="M1044" s="767"/>
      <c r="N1044" s="776" t="s">
        <v>158</v>
      </c>
      <c r="O1044" s="776"/>
      <c r="P1044" s="776"/>
      <c r="Q1044" s="776"/>
      <c r="R1044" s="776"/>
      <c r="S1044" s="169">
        <f>IF($B$1035="Лікар загальної практики - сімейний лікар",IF(S1039&lt;Законод!$C$22,0,(IF(AND(S1039&gt;=Законод!$H$22,S1039&lt;=Законод!$H$23),S1039-Законод!$G$23,IF('01_Доходи'!S1039&gt;=Законод!$I$22,Законод!$H$24,0)))),IF($B$1035="Лікар-педіатр",IF(S1039&lt;Законод!$C$18,0,(IF(AND(S1039&gt;=Законод!$H$18,S1039&lt;=Законод!$H$19),S1039-Законод!$G$19,IF('01_Доходи'!S1039&gt;=Законод!$I$18,Законод!$H$20,0)))),IF($B$1035="Лікар-терапевт",IF(S1039&lt;Законод!$C$26,0,(IF(AND(S1039&gt;=Законод!$H$26,S1039&lt;=Законод!$H$27),S1039-Законод!$G$27,IF(S1039&gt;=Законод!$I$26,Законод!$H$28,0)))),0)))</f>
        <v>0</v>
      </c>
      <c r="T1044" s="767"/>
      <c r="U1044" s="776" t="s">
        <v>158</v>
      </c>
      <c r="V1044" s="776"/>
      <c r="W1044" s="776"/>
      <c r="X1044" s="776"/>
      <c r="Y1044" s="776"/>
      <c r="Z1044" s="169">
        <f>IF($B$1035="Лікар загальної практики - сімейний лікар",IF(Z1039&lt;Законод!$C$22,0,(IF(AND(Z1039&gt;=Законод!$H$22,Z1039&lt;=Законод!$H$23),Z1039-Законод!$G$23,IF('01_Доходи'!Z1039&gt;=Законод!$I$22,Законод!$H$24,0)))),IF($B$1035="Лікар-педіатр",IF(Z1039&lt;Законод!$C$18,0,(IF(AND(Z1039&gt;=Законод!$H$18,Z1039&lt;=Законод!$H$19),Z1039-Законод!$G$19,IF('01_Доходи'!Z1039&gt;=Законод!$I$18,Законод!$H$20,0)))),IF($B$1035="Лікар-терапевт",IF(Z1039&lt;Законод!$C$26,0,(IF(AND(Z1039&gt;=Законод!$H$26,Z1039&lt;=Законод!$H$27),Z1039-Законод!$G$27,IF(Z1039&gt;=Законод!$I$26,Законод!$H$28,0)))),0)))</f>
        <v>0</v>
      </c>
      <c r="AA1044" s="767"/>
      <c r="AB1044" s="776" t="s">
        <v>158</v>
      </c>
      <c r="AC1044" s="776"/>
      <c r="AD1044" s="776"/>
      <c r="AE1044" s="776"/>
      <c r="AF1044" s="776"/>
      <c r="AG1044" s="169">
        <f>IF($B$1035="Лікар загальної практики - сімейний лікар",IF(AG1039&lt;Законод!$C$22,0,(IF(AND(AG1039&gt;=Законод!$H$22,AG1039&lt;=Законод!$H$23),AG1039-Законод!$G$23,IF('01_Доходи'!AG1039&gt;=Законод!$I$22,Законод!$H$24,0)))),IF($B$1035="Лікар-педіатр",IF(AG1039&lt;Законод!$C$18,0,(IF(AND(AG1039&gt;=Законод!$H$18,AG1039&lt;=Законод!$H$19),AG1039-Законод!$G$19,IF('01_Доходи'!AG1039&gt;=Законод!$I$18,Законод!$H$20,0)))),IF($B$1035="Лікар-терапевт",IF(AG1039&lt;Законод!$C$26,0,(IF(AND(AG1039&gt;=Законод!$H$26,AG1039&lt;=Законод!$H$27),AG1039-Законод!$G$27,IF(AG1039&gt;=Законод!$I$26,Законод!$H$28,0)))),0)))</f>
        <v>0</v>
      </c>
      <c r="AH1044" s="767"/>
      <c r="AI1044" s="174"/>
      <c r="AJ1044" s="771"/>
      <c r="AK1044" s="774"/>
      <c r="AL1044" s="774"/>
      <c r="AM1044" s="758"/>
      <c r="AN1044" s="183">
        <f>IF(B1035="Лікар загальної практики - сімейний лікар",L1044*Законод!$C$9/4*Законод!$H$16,IF(B1035="Лікар-педіатр",L1044*Законод!$C$9/4*Законод!$H$16,IF(B1035="Лікар-терапевт",L1044*Законод!$C$9/4*Законод!$H$16,0)))</f>
        <v>0</v>
      </c>
      <c r="AO1044" s="183">
        <f>IF(B1035="Лікар загальної практики - сімейний лікар",S1044*Законод!$C$9/4*Законод!$H$16,IF(B1035="Лікар-педіатр",S1044*Законод!$C$9/4*Законод!$H$16,IF(B1035="Лікар-терапевт",S1044*Законод!$C$9/4*Законод!$H$16,0)))</f>
        <v>0</v>
      </c>
      <c r="AP1044" s="183">
        <f>IF(B1035="Лікар загальної практики - сімейний лікар",Z1044*Законод!$C$9/4*Законод!$H$16,IF(B1035="Лікар-педіатр",Z1044*Законод!$C$9/4*Законод!$H$16,IF(B1035="Лікар-терапевт",Z1044*Законод!$C$9/4*Законод!$H$16,0)))</f>
        <v>0</v>
      </c>
      <c r="AQ1044" s="183">
        <f>IF(B1035="Лікар загальної практики - сімейний лікар",AG1044*Законод!$C$9/4*Законод!$H$16,IF(B1035="Лікар-педіатр",AG1044*Законод!$C$9/4*Законод!$H$16,IF(B1035="Лікар-терапевт",AG1044*Законод!$C$9/4*Законод!$H$16,0)))</f>
        <v>0</v>
      </c>
      <c r="AR1044" s="184">
        <f>SUM(AN1044:AQ1044)</f>
        <v>0</v>
      </c>
    </row>
    <row r="1045" spans="1:44" s="52" customFormat="1" ht="31.9" hidden="1" customHeight="1" x14ac:dyDescent="0.25">
      <c r="A1045" s="170"/>
      <c r="B1045" s="763"/>
      <c r="C1045" s="764"/>
      <c r="D1045" s="765"/>
      <c r="E1045" s="765"/>
      <c r="F1045" s="211" t="str">
        <f>IF(B1035="Лікар-педіатр",Законод!$I$17,IF(B1035="Лікар загальної практики - сімейний лікар",Законод!$I$21,IF(B1035="Лікар-терапевт",Законод!$I$25,"х")))</f>
        <v>х</v>
      </c>
      <c r="G1045" s="776" t="s">
        <v>158</v>
      </c>
      <c r="H1045" s="776"/>
      <c r="I1045" s="776"/>
      <c r="J1045" s="776"/>
      <c r="K1045" s="776"/>
      <c r="L1045" s="169">
        <f>IF($B$1035="Лікар загальної практики - сімейний лікар",IF(L1039&lt;Законод!$C$22,0,(IF(AND(L1039&gt;=Законод!$I$22,L1039&lt;=Законод!$I$23),L1039-Законод!$H$23,IF('01_Доходи'!L1039&gt;=Законод!$I$22,Законод!$I$24,0)))),IF($B$1035="Лікар-педіатр",IF(L1039&lt;Законод!$C$18,0,(IF(AND(L1039&gt;=Законод!$I$18,L1039&lt;=Законод!$I$19),L1039-Законод!$H$19,IF('01_Доходи'!L1039&gt;=Законод!$I$18,Законод!$H$20,0)))),IF($B$1035="Лікар-терапевт",IF(L1039&lt;Законод!$C$26,0,(IF(AND(L1039&gt;=Законод!$I$26,L1039&lt;=Законод!$I$27),L1039-Законод!$H$27,IF('01_Доходи'!L1039&gt;=Законод!$I$26,Законод!$H$28,0)))),0)))</f>
        <v>0</v>
      </c>
      <c r="M1045" s="767"/>
      <c r="N1045" s="776" t="s">
        <v>158</v>
      </c>
      <c r="O1045" s="776"/>
      <c r="P1045" s="776"/>
      <c r="Q1045" s="776"/>
      <c r="R1045" s="776"/>
      <c r="S1045" s="169">
        <f>IF($B$1035="Лікар загальної практики - сімейний лікар",IF(S1039&lt;Законод!$C$22,0,(IF(AND(S1039&gt;=Законод!$I$22,S1039&lt;=Законод!$I$23),S1039-Законод!$H$23,IF('01_Доходи'!S1039&gt;=Законод!$I$22,Законод!$I$24,0)))),IF($B$1035="Лікар-педіатр",IF(S1039&lt;Законод!$C$18,0,(IF(AND(S1039&gt;=Законод!$I$18,S1039&lt;=Законод!$I$19),S1039-Законод!$H$19,IF('01_Доходи'!S1039&gt;=Законод!$I$18,Законод!$H$20,0)))),IF($B$1035="Лікар-терапевт",IF(S1039&lt;Законод!$C$26,0,(IF(AND(S1039&gt;=Законод!$I$26,S1039&lt;=Законод!$I$27),S1039-Законод!$H$27,IF('01_Доходи'!S1039&gt;=Законод!$I$26,Законод!$H$28,0)))),0)))</f>
        <v>0</v>
      </c>
      <c r="T1045" s="767"/>
      <c r="U1045" s="776" t="s">
        <v>158</v>
      </c>
      <c r="V1045" s="776"/>
      <c r="W1045" s="776"/>
      <c r="X1045" s="776"/>
      <c r="Y1045" s="776"/>
      <c r="Z1045" s="169">
        <f>IF($B$1035="Лікар загальної практики - сімейний лікар",IF(Z1039&lt;Законод!$C$22,0,(IF(AND(Z1039&gt;=Законод!$I$22,Z1039&lt;=Законод!$I$23),Z1039-Законод!$H$23,IF('01_Доходи'!Z1039&gt;=Законод!$I$22,Законод!$I$24,0)))),IF($B$1035="Лікар-педіатр",IF(Z1039&lt;Законод!$C$18,0,(IF(AND(Z1039&gt;=Законод!$I$18,Z1039&lt;=Законод!$I$19),Z1039-Законод!$H$19,IF('01_Доходи'!Z1039&gt;=Законод!$I$18,Законод!$H$20,0)))),IF($B$1035="Лікар-терапевт",IF(Z1039&lt;Законод!$C$26,0,(IF(AND(Z1039&gt;=Законод!$I$26,Z1039&lt;=Законод!$I$27),Z1039-Законод!$H$27,IF('01_Доходи'!Z1039&gt;=Законод!$I$26,Законод!$H$28,0)))),0)))</f>
        <v>0</v>
      </c>
      <c r="AA1045" s="767"/>
      <c r="AB1045" s="776" t="s">
        <v>158</v>
      </c>
      <c r="AC1045" s="776"/>
      <c r="AD1045" s="776"/>
      <c r="AE1045" s="776"/>
      <c r="AF1045" s="776"/>
      <c r="AG1045" s="169">
        <f>IF($B$1035="Лікар загальної практики - сімейний лікар",IF(AG1039&lt;Законод!$C$22,0,(IF(AND(AG1039&gt;=Законод!$I$22,AG1039&lt;=Законод!$I$23),AG1039-Законод!$H$23,IF('01_Доходи'!AG1039&gt;=Законод!$I$22,Законод!$I$24,0)))),IF($B$1035="Лікар-педіатр",IF(AG1039&lt;Законод!$C$18,0,(IF(AND(AG1039&gt;=Законод!$I$18,AG1039&lt;=Законод!$I$19),AG1039-Законод!$H$19,IF('01_Доходи'!AG1039&gt;=Законод!$I$18,Законод!$H$20,0)))),IF($B$1035="Лікар-терапевт",IF(AG1039&lt;Законод!$C$26,0,(IF(AND(AG1039&gt;=Законод!$I$26,AG1039&lt;=Законод!$I$27),AG1039-Законод!$H$27,IF('01_Доходи'!AG1039&gt;=Законод!$I$26,Законод!$H$28,0)))),0)))</f>
        <v>0</v>
      </c>
      <c r="AH1045" s="767"/>
      <c r="AI1045" s="174"/>
      <c r="AJ1045" s="771"/>
      <c r="AK1045" s="774"/>
      <c r="AL1045" s="774"/>
      <c r="AM1045" s="758"/>
      <c r="AN1045" s="183">
        <f>IF(B1035="Лікар загальної практики - сімейний лікар",L1045*Законод!$C$9/4*Законод!$I$16,IF(B1035="Лікар-педіатр",L1045*Законод!$C$9/4*Законод!$I$16,IF(B1035="Лікар-терапевт",L1045*Законод!$C$9/4*Законод!$I$16,0)))</f>
        <v>0</v>
      </c>
      <c r="AO1045" s="183">
        <f>IF(B1035="Лікар загальної практики - сімейний лікар",S1045*Законод!$C$9/4*Законод!$I$16,IF(B1035="Лікар-педіатр",S1045*Законод!$C$9/4*Законод!$I$16,IF(B1035="Лікар-терапевт",S1045*Законод!$C$9/4*Законод!$I$16,0)))</f>
        <v>0</v>
      </c>
      <c r="AP1045" s="183">
        <f>IF(B1035="Лікар загальної практики - сімейний лікар",Z1045*Законод!$C$9/4*Законод!$I$16,IF(B1035="Лікар-педіатр",Z1045*Законод!$C$9/4*Законод!$I$16,IF(B1035="Лікар-терапевт",Z1045*Законод!$C$9/4*Законод!$I$16,0)))</f>
        <v>0</v>
      </c>
      <c r="AQ1045" s="183">
        <f>IF(B1035="Лікар загальної практики - сімейний лікар",AG1045*Законод!$C$9/4*Законод!$I$16,IF(B1035="Лікар-педіатр",AG1045*Законод!$C$9/4*Законод!$I$16,IF(B1035="Лікар-терапевт",AG1045*Законод!$C$9/4*Законод!$I$16,0)))</f>
        <v>0</v>
      </c>
      <c r="AR1045" s="184">
        <f>SUM(AN1045:AQ1045)</f>
        <v>0</v>
      </c>
    </row>
    <row r="1046" spans="1:44" s="191" customFormat="1" ht="31.9" hidden="1" customHeight="1" thickBot="1" x14ac:dyDescent="0.3">
      <c r="A1046" s="186"/>
      <c r="B1046" s="763"/>
      <c r="C1046" s="764"/>
      <c r="D1046" s="765"/>
      <c r="E1046" s="765"/>
      <c r="F1046" s="212" t="str">
        <f>IF(B1035="Лікар-педіатр",Законод!$J$17,IF(B1035="Лікар загальної практики - сімейний лікар",Законод!$J$21,IF(B1035="Лікар-терапевт",Законод!$J$25,"х")))</f>
        <v>х</v>
      </c>
      <c r="G1046" s="777" t="s">
        <v>158</v>
      </c>
      <c r="H1046" s="777"/>
      <c r="I1046" s="777"/>
      <c r="J1046" s="777"/>
      <c r="K1046" s="777"/>
      <c r="L1046" s="169">
        <f>IF($B$1035="Лікар загальної практики - сімейний лікар",IF(L1039&gt;=Законод!$J$22,'01_Доходи'!L1039-('01_Доходи'!L1040+'01_Доходи'!L1041+'01_Доходи'!L1042+'01_Доходи'!L1043+'01_Доходи'!L1044+'01_Доходи'!L1045),0),IF($B$1035="Лікар-педіатр",IF(L1039&gt;=Законод!$J$18,'01_Доходи'!L1039-('01_Доходи'!L1040+'01_Доходи'!L1041+'01_Доходи'!L1042+'01_Доходи'!L1043+'01_Доходи'!L1044+'01_Доходи'!L1045),0),IF($B$1035="Лікар-терапевт",IF('01_Доходи'!L1039&gt;=Законод!$J$26,L1039-Законод!$I$27,0),0)))</f>
        <v>0</v>
      </c>
      <c r="M1046" s="767"/>
      <c r="N1046" s="777" t="s">
        <v>158</v>
      </c>
      <c r="O1046" s="777"/>
      <c r="P1046" s="777"/>
      <c r="Q1046" s="777"/>
      <c r="R1046" s="777"/>
      <c r="S1046" s="169">
        <f>IF($B$1035="Лікар загальної практики - сімейний лікар",IF(S1039&gt;=Законод!$J$22,'01_Доходи'!S1039-('01_Доходи'!S1040+'01_Доходи'!S1041+'01_Доходи'!S1042+'01_Доходи'!S1043+'01_Доходи'!S1044+'01_Доходи'!S1045),0),IF($B$1035="Лікар-педіатр",IF(S1039&gt;=Законод!$J$18,'01_Доходи'!S1039-('01_Доходи'!S1040+'01_Доходи'!S1041+'01_Доходи'!S1042+'01_Доходи'!S1043+'01_Доходи'!S1044+'01_Доходи'!S1045),0),IF($B$1035="Лікар-терапевт",IF('01_Доходи'!S1039&gt;=Законод!$J$26,S1039-Законод!$I$27,0),0)))</f>
        <v>0</v>
      </c>
      <c r="T1046" s="767"/>
      <c r="U1046" s="777" t="s">
        <v>158</v>
      </c>
      <c r="V1046" s="777"/>
      <c r="W1046" s="777"/>
      <c r="X1046" s="777"/>
      <c r="Y1046" s="777"/>
      <c r="Z1046" s="169">
        <f>IF($B$1035="Лікар загальної практики - сімейний лікар",IF(Z1039&gt;=Законод!$J$22,'01_Доходи'!Z1039-('01_Доходи'!Z1040+'01_Доходи'!Z1041+'01_Доходи'!Z1042+'01_Доходи'!Z1043+'01_Доходи'!Z1044+'01_Доходи'!Z1045),0),IF($B$1035="Лікар-педіатр",IF(Z1039&gt;=Законод!$J$18,'01_Доходи'!Z1039-('01_Доходи'!Z1040+'01_Доходи'!Z1041+'01_Доходи'!Z1042+'01_Доходи'!Z1043+'01_Доходи'!Z1044+'01_Доходи'!Z1045),0),IF($B$1035="Лікар-терапевт",IF('01_Доходи'!Z1039&gt;=Законод!$J$26,Z1039-Законод!$I$27,0),0)))</f>
        <v>0</v>
      </c>
      <c r="AA1046" s="767"/>
      <c r="AB1046" s="777" t="s">
        <v>158</v>
      </c>
      <c r="AC1046" s="777"/>
      <c r="AD1046" s="777"/>
      <c r="AE1046" s="777"/>
      <c r="AF1046" s="777"/>
      <c r="AG1046" s="169">
        <f>IF($B$1035="Лікар загальної практики - сімейний лікар",IF(AG1039&gt;=Законод!$J$22,'01_Доходи'!AG1039-('01_Доходи'!AG1040+'01_Доходи'!AG1041+'01_Доходи'!AG1042+'01_Доходи'!AG1043+'01_Доходи'!AG1044+'01_Доходи'!AG1045),0),IF($B$1035="Лікар-педіатр",IF(AG1039&gt;=Законод!$J$18,'01_Доходи'!AG1039-('01_Доходи'!AG1040+'01_Доходи'!AG1041+'01_Доходи'!AG1042+'01_Доходи'!AG1043+'01_Доходи'!AG1044+'01_Доходи'!AG1045),0),IF($B$1035="Лікар-терапевт",IF('01_Доходи'!AG1039&gt;=Законод!$J$26,AG1039-Законод!$I$27,0),0)))</f>
        <v>0</v>
      </c>
      <c r="AH1046" s="767"/>
      <c r="AI1046" s="188"/>
      <c r="AJ1046" s="772"/>
      <c r="AK1046" s="775"/>
      <c r="AL1046" s="775"/>
      <c r="AM1046" s="759"/>
      <c r="AN1046" s="189">
        <f>IF(B1035="Лікар загальної практики - сімейний лікар",L1046*Законод!$C$9/4*Законод!$J$16,IF(B1035="Лікар-педіатр",L1046*Законод!$C$9/4*Законод!$J$16,IF(B1035="Лікар-терапевт",L1046*Законод!$C$9/4*Законод!$J$16,0)))</f>
        <v>0</v>
      </c>
      <c r="AO1046" s="189">
        <f>IF(B1035="Лікар загальної практики - сімейний лікар",S1046*Законод!$C$9/4*Законод!$J$16,IF(B1035="Лікар-педіатр",S1046*Законод!$C$9/4*Законод!$J$16,IF(B1035="Лікар-терапевт",S1046*Законод!$C$9/4*Законод!$J$16,0)))</f>
        <v>0</v>
      </c>
      <c r="AP1046" s="189">
        <f>IF(B1035="Лікар загальної практики - сімейний лікар",S1046*Законод!$C$9/4*Законод!$J$16,IF(B1035="Лікар-педіатр",S1046*Законод!$C$9/4*Законод!$J$16,IF(B1035="Лікар-терапевт",S1046*Законод!$C$9/4*Законод!$J$16,0)))</f>
        <v>0</v>
      </c>
      <c r="AQ1046" s="189">
        <f>IF(B1035="Лікар загальної практики - сімейний лікар",AG1046*Законод!$C$9/4*Законод!$J$16,IF(B1035="Лікар-педіатр",AG1046*Законод!$C$9/4*Законод!$J$16,IF(B1035="Лікар-терапевт",AG1046*Законод!$C$9/4*Законод!$J$16,0)))</f>
        <v>0</v>
      </c>
      <c r="AR1046" s="190">
        <f t="shared" ref="AR1046" si="183">SUM(AN1046:AQ1046)</f>
        <v>0</v>
      </c>
    </row>
    <row r="1047" spans="1:44" s="220" customFormat="1" ht="23.45" hidden="1" customHeight="1" thickBot="1" x14ac:dyDescent="0.3">
      <c r="A1047" s="216"/>
      <c r="B1047" s="217"/>
      <c r="C1047" s="217"/>
      <c r="D1047" s="217"/>
      <c r="E1047" s="217"/>
      <c r="F1047" s="218"/>
      <c r="G1047" s="219"/>
      <c r="H1047" s="219"/>
      <c r="L1047" s="221"/>
      <c r="S1047" s="221"/>
      <c r="Z1047" s="221"/>
      <c r="AG1047" s="221"/>
      <c r="AM1047" s="222"/>
      <c r="AR1047" s="223"/>
    </row>
    <row r="1048" spans="1:44" s="164" customFormat="1" ht="24.6" hidden="1" customHeight="1" x14ac:dyDescent="0.3">
      <c r="A1048" s="167">
        <f>A1035+1</f>
        <v>79</v>
      </c>
      <c r="B1048" s="763"/>
      <c r="C1048" s="764"/>
      <c r="D1048" s="765"/>
      <c r="E1048" s="765"/>
      <c r="F1048" s="207" t="s">
        <v>422</v>
      </c>
      <c r="G1048" s="169">
        <f>IF($B$1048="Лікар-педіатр",G1051*L1048,IF($B$1048="Лікар-терапевт","х",IF($B$1048="Лікар загальної практики - сімейний лікар",G1051*L1048,0)))</f>
        <v>0</v>
      </c>
      <c r="H1048" s="169">
        <f>IF($B$1048="Лікар-педіатр",H1051*L1048,IF($B$1048="Лікар-терапевт","х",IF($B$1048="Лікар загальної практики - сімейний лікар",H1051*L1048,0)))</f>
        <v>0</v>
      </c>
      <c r="I1048" s="169">
        <f>IF($B$1048="Лікар-педіатр","x",IF($B$1048="Лікар-терапевт",I1051*L1048,IF($B$1048="Лікар загальної практики - сімейний лікар",I1051*L1048,0)))</f>
        <v>0</v>
      </c>
      <c r="J1048" s="169">
        <f>IF($B$1048="Лікар-педіатр","x",IF($B$1048="Лікар-терапевт",J1051*L1048,IF($B$1048="Лікар загальної практики - сімейний лікар",J1051*L1048,0)))</f>
        <v>0</v>
      </c>
      <c r="K1048" s="169">
        <f>IF($B$1048="Лікар-педіатр","x",IF($B$1048="Лікар-терапевт",K1051*L1048,IF($B$1048="Лікар загальної практики - сімейний лікар",K1051*L1048,0)))</f>
        <v>0</v>
      </c>
      <c r="L1048" s="542"/>
      <c r="M1048" s="767"/>
      <c r="N1048" s="169">
        <f>IF($B$1048="Лікар-педіатр",N1051*S1048,IF($B$1048="Лікар-терапевт","х",IF($B$1048="Лікар загальної практики - сімейний лікар",N1051*S1048,0)))</f>
        <v>0</v>
      </c>
      <c r="O1048" s="169">
        <f>IF($B$1048="Лікар-педіатр",O1051*S1048,IF($B$1048="Лікар-терапевт","х",IF($B$1048="Лікар загальної практики - сімейний лікар",O1051*S1048,0)))</f>
        <v>0</v>
      </c>
      <c r="P1048" s="169">
        <f>IF($B$1048="Лікар-педіатр","x",IF($B$1048="Лікар-терапевт",P1051*S1048,IF($B$1048="Лікар загальної практики - сімейний лікар",P1051*S1048,0)))</f>
        <v>0</v>
      </c>
      <c r="Q1048" s="169">
        <f>IF($B$1048="Лікар-педіатр","x",IF($B$1048="Лікар-терапевт",Q1051*S1048,IF($B$1048="Лікар загальної практики - сімейний лікар",Q1051*S1048,0)))</f>
        <v>0</v>
      </c>
      <c r="R1048" s="169">
        <f>IF($B$1048="Лікар-педіатр","x",IF($B$1048="Лікар-терапевт",R1051*S1048,IF($B$1048="Лікар загальної практики - сімейний лікар",R1051*S1048,0)))</f>
        <v>0</v>
      </c>
      <c r="S1048" s="542"/>
      <c r="T1048" s="767"/>
      <c r="U1048" s="169">
        <f>IF($B$1048="Лікар-педіатр",U1051*Z1048,IF($B$1048="Лікар-терапевт","х",IF($B$1048="Лікар загальної практики - сімейний лікар",U1051*Z1048,0)))</f>
        <v>0</v>
      </c>
      <c r="V1048" s="169">
        <f>IF($B$1048="Лікар-педіатр",V1051*Z1048,IF($B$1048="Лікар-терапевт","х",IF($B$1048="Лікар загальної практики - сімейний лікар",V1051*Z1048,0)))</f>
        <v>0</v>
      </c>
      <c r="W1048" s="169">
        <f>IF($B$1048="Лікар-педіатр","x",IF($B$1048="Лікар-терапевт",W1051*Z1048,IF($B$1048="Лікар загальної практики - сімейний лікар",W1051*Z1048,0)))</f>
        <v>0</v>
      </c>
      <c r="X1048" s="169">
        <f>IF($B$1048="Лікар-педіатр","x",IF($B$1048="Лікар-терапевт",X1051*Z1048,IF($B$1048="Лікар загальної практики - сімейний лікар",X1051*Z1048,0)))</f>
        <v>0</v>
      </c>
      <c r="Y1048" s="169">
        <f>IF($B$1048="Лікар-педіатр","x",IF($B$1048="Лікар-терапевт",Y1051*Z1048,IF($B$1048="Лікар загальної практики - сімейний лікар",Y1051*Z1048,0)))</f>
        <v>0</v>
      </c>
      <c r="Z1048" s="542"/>
      <c r="AA1048" s="767"/>
      <c r="AB1048" s="169">
        <f>IF($B$1048="Лікар-педіатр",AB1051*AG1048,IF($B$1048="Лікар-терапевт","х",IF($B$1048="Лікар загальної практики - сімейний лікар",AB1051*AG1048,0)))</f>
        <v>0</v>
      </c>
      <c r="AC1048" s="169">
        <f>IF($B$1048="Лікар-педіатр",AC1051*AG1048,IF($B$1048="Лікар-терапевт","х",IF($B$1048="Лікар загальної практики - сімейний лікар",AC1051*AG1048,0)))</f>
        <v>0</v>
      </c>
      <c r="AD1048" s="169">
        <f>IF($B$1048="Лікар-педіатр","x",IF($B$1048="Лікар-терапевт",AD1051*AG1048,IF($B$1048="Лікар загальної практики - сімейний лікар",AD1051*AG1048,0)))</f>
        <v>0</v>
      </c>
      <c r="AE1048" s="169">
        <f>IF($B$1048="Лікар-педіатр","x",IF($B$1048="Лікар-терапевт",AE1051*AG1048,IF($B$1048="Лікар загальної практики - сімейний лікар",AE1051*AG1048,0)))</f>
        <v>0</v>
      </c>
      <c r="AF1048" s="169">
        <f>IF($B$1048="Лікар-педіатр","x",IF($B$1048="Лікар-терапевт",AF1051*AG1048,IF($B$1048="Лікар загальної практики - сімейний лікар",AF1051*AG1048,0)))</f>
        <v>0</v>
      </c>
      <c r="AG1048" s="542"/>
      <c r="AH1048" s="767"/>
      <c r="AI1048" s="525">
        <f>A1048</f>
        <v>79</v>
      </c>
      <c r="AJ1048" s="770">
        <f>B1048</f>
        <v>0</v>
      </c>
      <c r="AK1048" s="773">
        <f>C1048</f>
        <v>0</v>
      </c>
      <c r="AL1048" s="773">
        <f>D1048</f>
        <v>0</v>
      </c>
      <c r="AM1048" s="760" t="s">
        <v>568</v>
      </c>
      <c r="AN1048" s="778">
        <f>SUM(AN1053:AN1059)</f>
        <v>0</v>
      </c>
      <c r="AO1048" s="778">
        <f>SUM(AO1053:AO1059)</f>
        <v>0</v>
      </c>
      <c r="AP1048" s="778">
        <f>SUM(AP1053:AP1059)</f>
        <v>0</v>
      </c>
      <c r="AQ1048" s="778">
        <f>SUM(AQ1053:AQ1059)</f>
        <v>0</v>
      </c>
      <c r="AR1048" s="781">
        <f>SUM(AN1048:AQ1052)</f>
        <v>0</v>
      </c>
    </row>
    <row r="1049" spans="1:44" s="52" customFormat="1" ht="28.15" hidden="1" customHeight="1" x14ac:dyDescent="0.25">
      <c r="A1049" s="170"/>
      <c r="B1049" s="763"/>
      <c r="C1049" s="764"/>
      <c r="D1049" s="765"/>
      <c r="E1049" s="765"/>
      <c r="F1049" s="207" t="s">
        <v>423</v>
      </c>
      <c r="G1049" s="169">
        <f>IF($B$1048="Лікар-педіатр",G1051*L1049,IF($B$1048="Лікар-терапевт","х",IF($B$1048="Лікар загальної практики - сімейний лікар",G1051*L1049,0)))</f>
        <v>0</v>
      </c>
      <c r="H1049" s="169">
        <f>IF($B$1048="Лікар-педіатр",H1051*L1049,IF($B$1048="Лікар-терапевт","х",IF($B$1048="Лікар загальної практики - сімейний лікар",H1051*L1049,0)))</f>
        <v>0</v>
      </c>
      <c r="I1049" s="169">
        <f>IF($B$1048="Лікар-педіатр","x",IF($B$1048="Лікар-терапевт",I1051*L1049,IF($B$1048="Лікар загальної практики - сімейний лікар",I1051*L1049,0)))</f>
        <v>0</v>
      </c>
      <c r="J1049" s="169">
        <f>IF($B$1048="Лікар-педіатр","x",IF($B$1048="Лікар-терапевт",J1051*L1049,IF($B$1048="Лікар загальної практики - сімейний лікар",J1051*L1049,0)))</f>
        <v>0</v>
      </c>
      <c r="K1049" s="169">
        <f>IF($B$1048="Лікар-педіатр","x",IF($B$1048="Лікар-терапевт",K1051*L1049,IF($B$1048="Лікар загальної практики - сімейний лікар",K1051*L1049,0)))</f>
        <v>0</v>
      </c>
      <c r="L1049" s="542"/>
      <c r="M1049" s="767"/>
      <c r="N1049" s="169">
        <f>IF($B$1048="Лікар-педіатр",N1051*S1049,IF($B$1048="Лікар-терапевт","х",IF($B$1048="Лікар загальної практики - сімейний лікар",N1051*S1049,0)))</f>
        <v>0</v>
      </c>
      <c r="O1049" s="169">
        <f>IF($B$1048="Лікар-педіатр",O1051*S1049,IF($B$1048="Лікар-терапевт","х",IF($B$1048="Лікар загальної практики - сімейний лікар",O1051*S1049,0)))</f>
        <v>0</v>
      </c>
      <c r="P1049" s="169">
        <f>IF($B$1048="Лікар-педіатр","x",IF($B$1048="Лікар-терапевт",P1051*S1049,IF($B$1048="Лікар загальної практики - сімейний лікар",P1051*S1049,0)))</f>
        <v>0</v>
      </c>
      <c r="Q1049" s="169">
        <f>IF($B$1048="Лікар-педіатр","x",IF($B$1048="Лікар-терапевт",Q1051*S1049,IF($B$1048="Лікар загальної практики - сімейний лікар",Q1051*S1049,0)))</f>
        <v>0</v>
      </c>
      <c r="R1049" s="169">
        <f>IF($B$1048="Лікар-педіатр","x",IF($B$1048="Лікар-терапевт",R1051*S1049,IF($B$1048="Лікар загальної практики - сімейний лікар",R1051*S1049,0)))</f>
        <v>0</v>
      </c>
      <c r="S1049" s="542"/>
      <c r="T1049" s="767"/>
      <c r="U1049" s="169">
        <f>IF($B$1048="Лікар-педіатр",U1051*Z1049,IF($B$1048="Лікар-терапевт","х",IF($B$1048="Лікар загальної практики - сімейний лікар",U1051*Z1049,0)))</f>
        <v>0</v>
      </c>
      <c r="V1049" s="169">
        <f>IF($B$1048="Лікар-педіатр",V1051*Z1049,IF($B$1048="Лікар-терапевт","х",IF($B$1048="Лікар загальної практики - сімейний лікар",V1051*Z1049,0)))</f>
        <v>0</v>
      </c>
      <c r="W1049" s="169">
        <f>IF($B$1048="Лікар-педіатр","x",IF($B$1048="Лікар-терапевт",W1051*Z1049,IF($B$1048="Лікар загальної практики - сімейний лікар",W1051*Z1049,0)))</f>
        <v>0</v>
      </c>
      <c r="X1049" s="169">
        <f>IF($B$1048="Лікар-педіатр","x",IF($B$1048="Лікар-терапевт",X1051*Z1049,IF($B$1048="Лікар загальної практики - сімейний лікар",X1051*Z1049,0)))</f>
        <v>0</v>
      </c>
      <c r="Y1049" s="169">
        <f>IF($B$1048="Лікар-педіатр","x",IF($B$1048="Лікар-терапевт",Y1051*Z1049,IF($B$1048="Лікар загальної практики - сімейний лікар",Y1051*Z1049,0)))</f>
        <v>0</v>
      </c>
      <c r="Z1049" s="542"/>
      <c r="AA1049" s="767"/>
      <c r="AB1049" s="169">
        <f>IF($B$1048="Лікар-педіатр",AB1051*AG1049,IF($B$1048="Лікар-терапевт","х",IF($B$1048="Лікар загальної практики - сімейний лікар",AB1051*AG1049,0)))</f>
        <v>0</v>
      </c>
      <c r="AC1049" s="169">
        <f>IF($B$1048="Лікар-педіатр",AC1051*AG1049,IF($B$1048="Лікар-терапевт","х",IF($B$1048="Лікар загальної практики - сімейний лікар",AC1051*AG1049,0)))</f>
        <v>0</v>
      </c>
      <c r="AD1049" s="169">
        <f>IF($B$1048="Лікар-педіатр","x",IF($B$1048="Лікар-терапевт",AD1051*AG1049,IF($B$1048="Лікар загальної практики - сімейний лікар",AD1051*AG1049,0)))</f>
        <v>0</v>
      </c>
      <c r="AE1049" s="169">
        <f>IF($B$1048="Лікар-педіатр","x",IF($B$1048="Лікар-терапевт",AE1051*AG1049,IF($B$1048="Лікар загальної практики - сімейний лікар",AE1051*AG1049,0)))</f>
        <v>0</v>
      </c>
      <c r="AF1049" s="169">
        <f>IF($B$1048="Лікар-педіатр","x",IF($B$1048="Лікар-терапевт",AF1051*AG1049,IF($B$1048="Лікар загальної практики - сімейний лікар",AF1051*AG1049,0)))</f>
        <v>0</v>
      </c>
      <c r="AG1049" s="542"/>
      <c r="AH1049" s="767"/>
      <c r="AI1049" s="171"/>
      <c r="AJ1049" s="771"/>
      <c r="AK1049" s="774"/>
      <c r="AL1049" s="774"/>
      <c r="AM1049" s="761"/>
      <c r="AN1049" s="779"/>
      <c r="AO1049" s="779"/>
      <c r="AP1049" s="779"/>
      <c r="AQ1049" s="779"/>
      <c r="AR1049" s="782"/>
    </row>
    <row r="1050" spans="1:44" s="92" customFormat="1" ht="31.15" hidden="1" customHeight="1" x14ac:dyDescent="0.25">
      <c r="A1050" s="213"/>
      <c r="B1050" s="763"/>
      <c r="C1050" s="764"/>
      <c r="D1050" s="765"/>
      <c r="E1050" s="765"/>
      <c r="F1050" s="214" t="s">
        <v>424</v>
      </c>
      <c r="G1050" s="172">
        <f>IF(B1048="Лікар загальної практики - сімейний лікар"," ",IF(B1048="Лікар-педіатр"," ",IF(B1048="Лікар-терапевт","х",0)))</f>
        <v>0</v>
      </c>
      <c r="H1050" s="172">
        <f>IF(B1048="Лікар загальної практики - сімейний лікар"," ",IF(B1048="Лікар-педіатр"," ",IF(B1048="Лікар-терапевт","х",0)))</f>
        <v>0</v>
      </c>
      <c r="I1050" s="172">
        <f>IF(B1048="Лікар загальної практики - сімейний лікар"," ",IF(B1048="Лікар-педіатр","х",IF(B1048="Лікар-терапевт"," ",0)))</f>
        <v>0</v>
      </c>
      <c r="J1050" s="172">
        <f>IF(B1048="Лікар загальної практики - сімейний лікар"," ",IF(B1048="Лікар-педіатр","х",IF(B1048="Лікар-терапевт"," ",0)))</f>
        <v>0</v>
      </c>
      <c r="K1050" s="172">
        <f>IF(B1048="Лікар загальної практики - сімейний лікар"," ",IF(B1048="Лікар-педіатр","х",IF(B1048="Лікар-терапевт"," ",0)))</f>
        <v>0</v>
      </c>
      <c r="L1050" s="173">
        <f>SUM(G1050:K1050)</f>
        <v>0</v>
      </c>
      <c r="M1050" s="767"/>
      <c r="N1050" s="172">
        <f>IF(B1048="Лікар загальної практики - сімейний лікар"," ",IF(B1048="Лікар-педіатр"," ",IF(B1048="Лікар-терапевт","х",0)))</f>
        <v>0</v>
      </c>
      <c r="O1050" s="172">
        <f>IF(B1048="Лікар загальної практики - сімейний лікар"," ",IF(B1048="Лікар-педіатр"," ",IF(B1048="Лікар-терапевт","х",0)))</f>
        <v>0</v>
      </c>
      <c r="P1050" s="172">
        <f>IF(B1048="Лікар загальної практики - сімейний лікар"," ",IF(B1048="Лікар-педіатр","х",IF(B1048="Лікар-терапевт"," ",0)))</f>
        <v>0</v>
      </c>
      <c r="Q1050" s="172">
        <f>IF(B1048="Лікар загальної практики - сімейний лікар"," ",IF(B1048="Лікар-педіатр","х",IF(B1048="Лікар-терапевт"," ",0)))</f>
        <v>0</v>
      </c>
      <c r="R1050" s="172">
        <f>IF(B1048="Лікар загальної практики - сімейний лікар"," ",IF(B1048="Лікар-педіатр","х",IF(B1048="Лікар-терапевт"," ",0)))</f>
        <v>0</v>
      </c>
      <c r="S1050" s="173">
        <f>SUM(N1050:R1050)</f>
        <v>0</v>
      </c>
      <c r="T1050" s="767"/>
      <c r="U1050" s="172">
        <f>IF(B1048="Лікар загальної практики - сімейний лікар"," ",IF(B1048="Лікар-педіатр"," ",IF(B1048="Лікар-терапевт","х",0)))</f>
        <v>0</v>
      </c>
      <c r="V1050" s="172">
        <f>IF(B1048="Лікар загальної практики - сімейний лікар"," ",IF(B1048="Лікар-педіатр"," ",IF(B1048="Лікар-терапевт","х",0)))</f>
        <v>0</v>
      </c>
      <c r="W1050" s="172">
        <f>IF(B1048="Лікар загальної практики - сімейний лікар"," ",IF(B1048="Лікар-педіатр","х",IF(B1048="Лікар-терапевт"," ",0)))</f>
        <v>0</v>
      </c>
      <c r="X1050" s="172">
        <f>IF(B1048="Лікар загальної практики - сімейний лікар"," ",IF(B1048="Лікар-педіатр","х",IF(B1048="Лікар-терапевт"," ",0)))</f>
        <v>0</v>
      </c>
      <c r="Y1050" s="172">
        <f>IF(B1048="Лікар загальної практики - сімейний лікар"," ",IF(B1048="Лікар-педіатр","х",IF(B1048="Лікар-терапевт"," ",0)))</f>
        <v>0</v>
      </c>
      <c r="Z1050" s="173">
        <f>SUM(U1050:Y1050)</f>
        <v>0</v>
      </c>
      <c r="AA1050" s="767"/>
      <c r="AB1050" s="172">
        <f>IF(B1048="Лікар загальної практики - сімейний лікар"," ",IF(B1048="Лікар-педіатр"," ",IF(B1048="Лікар-терапевт","х",0)))</f>
        <v>0</v>
      </c>
      <c r="AC1050" s="172">
        <f>IF(B1048="Лікар загальної практики - сімейний лікар"," ",IF(B1048="Лікар-педіатр"," ",IF(B1048="Лікар-терапевт","х",0)))</f>
        <v>0</v>
      </c>
      <c r="AD1050" s="172">
        <f>IF(B1048="Лікар загальної практики - сімейний лікар"," ",IF(B1048="Лікар-педіатр","х",IF(B1048="Лікар-терапевт"," ",0)))</f>
        <v>0</v>
      </c>
      <c r="AE1050" s="172">
        <f>IF(B1048="Лікар загальної практики - сімейний лікар"," ",IF(B1048="Лікар-педіатр","х",IF(B1048="Лікар-терапевт"," ",0)))</f>
        <v>0</v>
      </c>
      <c r="AF1050" s="172">
        <f>IF(B1048="Лікар загальної практики - сімейний лікар"," ",IF(B1048="Лікар-педіатр","х",IF(B1048="Лікар-терапевт"," ",0)))</f>
        <v>0</v>
      </c>
      <c r="AG1050" s="173">
        <f>SUM(AB1050:AF1050)</f>
        <v>0</v>
      </c>
      <c r="AH1050" s="767"/>
      <c r="AI1050" s="215"/>
      <c r="AJ1050" s="771"/>
      <c r="AK1050" s="774"/>
      <c r="AL1050" s="774"/>
      <c r="AM1050" s="761"/>
      <c r="AN1050" s="779"/>
      <c r="AO1050" s="779"/>
      <c r="AP1050" s="779"/>
      <c r="AQ1050" s="779"/>
      <c r="AR1050" s="782"/>
    </row>
    <row r="1051" spans="1:44" s="52" customFormat="1" ht="31.9" hidden="1" customHeight="1" thickBot="1" x14ac:dyDescent="0.3">
      <c r="A1051" s="170"/>
      <c r="B1051" s="763"/>
      <c r="C1051" s="764"/>
      <c r="D1051" s="765"/>
      <c r="E1051" s="765"/>
      <c r="F1051" s="209" t="s">
        <v>161</v>
      </c>
      <c r="G1051" s="176">
        <f>IF($B$1048="Лікар-педіатр",G1050/L1050,IF($B$1048="Лікар-терапевт","х",IF($B$1048="Лікар загальної практики - сімейний лікар",G1050/L1050,0)))</f>
        <v>0</v>
      </c>
      <c r="H1051" s="176">
        <f>IF($B$1048="Лікар-педіатр",H1050/L1050,IF($B$1048="Лікар-терапевт","х",IF($B$1048="Лікар загальної практики - сімейний лікар",H1050/L1050,0)))</f>
        <v>0</v>
      </c>
      <c r="I1051" s="176">
        <f>IF($B$1048="Лікар-педіатр","x",IF($B$1048="Лікар-терапевт",I1050/L1050,IF($B$1048="Лікар загальної практики - сімейний лікар",I1050/L1050,0)))</f>
        <v>0</v>
      </c>
      <c r="J1051" s="176">
        <f>IF($B$1048="Лікар-педіатр","x",IF($B$1048="Лікар-терапевт",J1050/L1050,IF($B$1048="Лікар загальної практики - сімейний лікар",J1050/L1050,0)))</f>
        <v>0</v>
      </c>
      <c r="K1051" s="176">
        <f>IF($B$1048="Лікар-педіатр","x",IF($B$1048="Лікар-терапевт",K1050/L1050,IF($B$1048="Лікар загальної практики - сімейний лікар",K1050/L1050,0)))</f>
        <v>0</v>
      </c>
      <c r="L1051" s="176">
        <f>SUM(G1051:K1051)</f>
        <v>0</v>
      </c>
      <c r="M1051" s="767"/>
      <c r="N1051" s="176">
        <f>IF($B$1048="Лікар-педіатр",N1050/S1050,IF($B$1048="Лікар-терапевт","х",IF($B$1048="Лікар загальної практики - сімейний лікар",N1050/S1050,0)))</f>
        <v>0</v>
      </c>
      <c r="O1051" s="176">
        <f>IF($B$1048="Лікар-педіатр",O1050/S1050,IF($B$1048="Лікар-терапевт","х",IF($B$1048="Лікар загальної практики - сімейний лікар",O1050/S1050,0)))</f>
        <v>0</v>
      </c>
      <c r="P1051" s="176">
        <f>IF($B$1048="Лікар-педіатр","x",IF($B$1048="Лікар-терапевт",P1050/S1050,IF($B$1048="Лікар загальної практики - сімейний лікар",P1050/S1050,0)))</f>
        <v>0</v>
      </c>
      <c r="Q1051" s="176">
        <f>IF($B$1048="Лікар-педіатр","x",IF($B$1048="Лікар-терапевт",Q1050/S1050,IF($B$1048="Лікар загальної практики - сімейний лікар",Q1050/S1050,0)))</f>
        <v>0</v>
      </c>
      <c r="R1051" s="176">
        <f>IF($B$1048="Лікар-педіатр","x",IF($B$1048="Лікар-терапевт",R1050/S1050,IF($B$1048="Лікар загальної практики - сімейний лікар",R1050/S1050,0)))</f>
        <v>0</v>
      </c>
      <c r="S1051" s="176">
        <f>SUM(N1051:R1051)</f>
        <v>0</v>
      </c>
      <c r="T1051" s="767"/>
      <c r="U1051" s="176">
        <f>IF($B$1048="Лікар-педіатр",U1050/Z1050,IF($B$1048="Лікар-терапевт","х",IF($B$1048="Лікар загальної практики - сімейний лікар",U1050/Z1050,0)))</f>
        <v>0</v>
      </c>
      <c r="V1051" s="176">
        <f>IF($B$1048="Лікар-педіатр",V1050/Z1050,IF($B$1048="Лікар-терапевт","х",IF($B$1048="Лікар загальної практики - сімейний лікар",V1050/Z1050,0)))</f>
        <v>0</v>
      </c>
      <c r="W1051" s="176">
        <f>IF($B$1048="Лікар-педіатр","x",IF($B$1048="Лікар-терапевт",W1050/Z1050,IF($B$1048="Лікар загальної практики - сімейний лікар",W1050/Z1050,0)))</f>
        <v>0</v>
      </c>
      <c r="X1051" s="176">
        <f>IF($B$1048="Лікар-педіатр","x",IF($B$1048="Лікар-терапевт",X1050/Z1050,IF($B$1048="Лікар загальної практики - сімейний лікар",X1050/Z1050,0)))</f>
        <v>0</v>
      </c>
      <c r="Y1051" s="176">
        <f>IF($B$1048="Лікар-педіатр","x",IF($B$1048="Лікар-терапевт",Y1050/Z1050,IF($B$1048="Лікар загальної практики - сімейний лікар",Y1050/Z1050,0)))</f>
        <v>0</v>
      </c>
      <c r="Z1051" s="176">
        <f>SUM(U1051:Y1051)</f>
        <v>0</v>
      </c>
      <c r="AA1051" s="767"/>
      <c r="AB1051" s="176">
        <f>IF($B$1048="Лікар-педіатр",AB1050/AG1050,IF($B$1048="Лікар-терапевт","х",IF($B$1048="Лікар загальної практики - сімейний лікар",AB1050/AG1050,0)))</f>
        <v>0</v>
      </c>
      <c r="AC1051" s="176">
        <f>IF($B$1048="Лікар-педіатр",AC1050/AG1050,IF($B$1048="Лікар-терапевт","х",IF($B$1048="Лікар загальної практики - сімейний лікар",AC1050/AG1050,0)))</f>
        <v>0</v>
      </c>
      <c r="AD1051" s="176">
        <f>IF($B$1048="Лікар-педіатр","x",IF($B$1048="Лікар-терапевт",AD1050/AG1050,IF($B$1048="Лікар загальної практики - сімейний лікар",AD1050/AG1050,0)))</f>
        <v>0</v>
      </c>
      <c r="AE1051" s="176">
        <f>IF($B$1048="Лікар-педіатр","x",IF($B$1048="Лікар-терапевт",AE1050/AG1050,IF($B$1048="Лікар загальної практики - сімейний лікар",AE1050/AG1050,0)))</f>
        <v>0</v>
      </c>
      <c r="AF1051" s="176">
        <f>IF($B$1048="Лікар-педіатр","x",IF($B$1048="Лікар-терапевт",AF1050/AG1050,IF($B$1048="Лікар загальної практики - сімейний лікар",AF1050/AG1050,0)))</f>
        <v>0</v>
      </c>
      <c r="AG1051" s="176">
        <f>SUM(AB1051:AF1051)</f>
        <v>0</v>
      </c>
      <c r="AH1051" s="767"/>
      <c r="AI1051" s="174"/>
      <c r="AJ1051" s="771"/>
      <c r="AK1051" s="774"/>
      <c r="AL1051" s="774"/>
      <c r="AM1051" s="761"/>
      <c r="AN1051" s="779"/>
      <c r="AO1051" s="779"/>
      <c r="AP1051" s="779"/>
      <c r="AQ1051" s="779"/>
      <c r="AR1051" s="782"/>
    </row>
    <row r="1052" spans="1:44" s="52" customFormat="1" ht="45" hidden="1" customHeight="1" thickBot="1" x14ac:dyDescent="0.3">
      <c r="A1052" s="170"/>
      <c r="B1052" s="763"/>
      <c r="C1052" s="764"/>
      <c r="D1052" s="765"/>
      <c r="E1052" s="766"/>
      <c r="F1052" s="177" t="s">
        <v>425</v>
      </c>
      <c r="G1052" s="178">
        <f>IF($B$1048="Лікар загальної практики - сімейний лікар",AVERAGE(G1048:G1050),IF($B$1048="Лікар-педіатр",AVERAGE(G1048:G1050),IF($B$1048="Лікар-терапевт","х",0)))</f>
        <v>0</v>
      </c>
      <c r="H1052" s="178">
        <f>IF($B$1048="Лікар загальної практики - сімейний лікар",AVERAGE(H1048:H1050),IF($B$1048="Лікар-педіатр",AVERAGE(H1048:H1050),IF($B$1048="Лікар-терапевт","х",0)))</f>
        <v>0</v>
      </c>
      <c r="I1052" s="178">
        <f>IF($B$1048="Лікар загальної практики - сімейний лікар",AVERAGE(I1048:I1050),IF($B$1048="Лікар-педіатр","x",IF($B$1048="Лікар-терапевт",AVERAGE(I1048:I1050),0)))</f>
        <v>0</v>
      </c>
      <c r="J1052" s="178">
        <f>IF($B$1048="Лікар загальної практики - сімейний лікар",AVERAGE(J1048:J1050),IF($B$1048="Лікар-педіатр","x",IF($B$1048="Лікар-терапевт",AVERAGE(J1048:J1050),0)))</f>
        <v>0</v>
      </c>
      <c r="K1052" s="178">
        <f>IF($B$1048="Лікар загальної практики - сімейний лікар",AVERAGE(K1048:K1050),IF($B$1048="Лікар-педіатр","x",IF($B$1048="Лікар-терапевт",AVERAGE(K1048:K1050),0)))</f>
        <v>0</v>
      </c>
      <c r="L1052" s="179">
        <f>SUM(G1052:K1052)</f>
        <v>0</v>
      </c>
      <c r="M1052" s="768"/>
      <c r="N1052" s="178">
        <f>IF($B$1048="Лікар загальної практики - сімейний лікар",AVERAGE(N1048:N1050),IF($B$1048="Лікар-педіатр",AVERAGE(N1048:N1050),IF($B$1048="Лікар-терапевт","х",0)))</f>
        <v>0</v>
      </c>
      <c r="O1052" s="178">
        <f>IF($B$1048="Лікар загальної практики - сімейний лікар",AVERAGE(O1048:O1050),IF($B$1048="Лікар-педіатр",AVERAGE(O1048:O1050),IF($B$1048="Лікар-терапевт","х",0)))</f>
        <v>0</v>
      </c>
      <c r="P1052" s="178">
        <f>IF($B$1048="Лікар загальної практики - сімейний лікар",AVERAGE(P1048:P1050),IF($B$1048="Лікар-педіатр","x",IF($B$1048="Лікар-терапевт",AVERAGE(P1048:P1050),0)))</f>
        <v>0</v>
      </c>
      <c r="Q1052" s="178">
        <f>IF($B$1048="Лікар загальної практики - сімейний лікар",AVERAGE(Q1048:Q1050),IF($B$1048="Лікар-педіатр","x",IF($B$1048="Лікар-терапевт",AVERAGE(Q1048:Q1050),0)))</f>
        <v>0</v>
      </c>
      <c r="R1052" s="178">
        <f>IF($B$1048="Лікар загальної практики - сімейний лікар",AVERAGE(R1048:R1050),IF($B$1048="Лікар-педіатр","x",IF($B$1048="Лікар-терапевт",AVERAGE(R1048:R1050),0)))</f>
        <v>0</v>
      </c>
      <c r="S1052" s="179">
        <f>SUM(N1052:R1052)</f>
        <v>0</v>
      </c>
      <c r="T1052" s="768"/>
      <c r="U1052" s="178">
        <f>IF($B$1048="Лікар загальної практики - сімейний лікар",AVERAGE(U1048:U1050),IF($B$1048="Лікар-педіатр",AVERAGE(U1048:U1050),IF($B$1048="Лікар-терапевт","х",0)))</f>
        <v>0</v>
      </c>
      <c r="V1052" s="178">
        <f>IF($B$1048="Лікар загальної практики - сімейний лікар",AVERAGE(V1048:V1050),IF($B$1048="Лікар-педіатр",AVERAGE(V1048:V1050),IF($B$1048="Лікар-терапевт","х",0)))</f>
        <v>0</v>
      </c>
      <c r="W1052" s="178">
        <f>IF($B$1048="Лікар загальної практики - сімейний лікар",AVERAGE(W1048:W1050),IF($B$1048="Лікар-педіатр","x",IF($B$1048="Лікар-терапевт",AVERAGE(W1048:W1050),0)))</f>
        <v>0</v>
      </c>
      <c r="X1052" s="178">
        <f>IF($B$1048="Лікар загальної практики - сімейний лікар",AVERAGE(X1048:X1050),IF($B$1048="Лікар-педіатр","x",IF($B$1048="Лікар-терапевт",AVERAGE(X1048:X1050),0)))</f>
        <v>0</v>
      </c>
      <c r="Y1052" s="178">
        <f>IF($B$1048="Лікар загальної практики - сімейний лікар",AVERAGE(Y1048:Y1050),IF($B$1048="Лікар-педіатр","x",IF($B$1048="Лікар-терапевт",AVERAGE(Y1048:Y1050),0)))</f>
        <v>0</v>
      </c>
      <c r="Z1052" s="179">
        <f>SUM(U1052:Y1052)</f>
        <v>0</v>
      </c>
      <c r="AA1052" s="768"/>
      <c r="AB1052" s="178">
        <f>IF($B$1048="Лікар загальної практики - сімейний лікар",AVERAGE(AB1048:AB1050),IF($B$1048="Лікар-педіатр",AVERAGE(AB1048:AB1050),IF($B$1048="Лікар-терапевт","х",0)))</f>
        <v>0</v>
      </c>
      <c r="AC1052" s="178">
        <f>IF($B$1048="Лікар загальної практики - сімейний лікар",AVERAGE(AC1048:AC1050),IF($B$1048="Лікар-педіатр",AVERAGE(AC1048:AC1050),IF($B$1048="Лікар-терапевт","х",0)))</f>
        <v>0</v>
      </c>
      <c r="AD1052" s="178">
        <f>IF($B$1048="Лікар загальної практики - сімейний лікар",AVERAGE(AD1048:AD1050),IF($B$1048="Лікар-педіатр","x",IF($B$1048="Лікар-терапевт",AVERAGE(AD1048:AD1050),0)))</f>
        <v>0</v>
      </c>
      <c r="AE1052" s="178">
        <f>IF($B$1048="Лікар загальної практики - сімейний лікар",AVERAGE(AE1048:AE1050),IF($B$1048="Лікар-педіатр","x",IF($B$1048="Лікар-терапевт",AVERAGE(AE1048:AE1050),0)))</f>
        <v>0</v>
      </c>
      <c r="AF1052" s="178">
        <f>IF($B$1048="Лікар загальної практики - сімейний лікар",AVERAGE(AF1048:AF1050),IF($B$1048="Лікар-педіатр","x",IF($B$1048="Лікар-терапевт",AVERAGE(AF1048:AF1050),0)))</f>
        <v>0</v>
      </c>
      <c r="AG1052" s="179">
        <f>SUM(AB1052:AF1052)</f>
        <v>0</v>
      </c>
      <c r="AH1052" s="769"/>
      <c r="AI1052" s="174"/>
      <c r="AJ1052" s="771"/>
      <c r="AK1052" s="774"/>
      <c r="AL1052" s="774"/>
      <c r="AM1052" s="762"/>
      <c r="AN1052" s="780"/>
      <c r="AO1052" s="780"/>
      <c r="AP1052" s="780"/>
      <c r="AQ1052" s="780"/>
      <c r="AR1052" s="783"/>
    </row>
    <row r="1053" spans="1:44" s="52" customFormat="1" ht="40.5" hidden="1" x14ac:dyDescent="0.25">
      <c r="A1053" s="170"/>
      <c r="B1053" s="763"/>
      <c r="C1053" s="764"/>
      <c r="D1053" s="765"/>
      <c r="E1053" s="765"/>
      <c r="F1053" s="210" t="str">
        <f>IF(B1048="Лікар-педіатр",Законод!$C$17,IF(B1048="Лікар загальної практики - сімейний лікар",Законод!$C$21,IF(B1048="Лікар-терапевт",Законод!$C$25,"х")))</f>
        <v>х</v>
      </c>
      <c r="G1053" s="181">
        <f>IF($B$1048="Лікар загальної практики - сімейний лікар",IF(L1052&lt;=Законод!$C$22,G1052,Законод!$C$22*'01_Доходи'!G1051),IF($B$1048="Лікар-педіатр",IF(L1052&lt;=Законод!$C$18,G1052,Законод!$C$18*'01_Доходи'!G1051),IF($B$1048="Лікар-терапевт","x",0)))</f>
        <v>0</v>
      </c>
      <c r="H1053" s="181">
        <f>IF($B$1048="Лікар загальної практики - сімейний лікар",IF(L1052&lt;=Законод!$C$22,H1052,Законод!$C$22*'01_Доходи'!H1051),IF($B$1048="Лікар-педіатр",IF(L1052&lt;=Законод!$C$18,H1052,Законод!$C$18*'01_Доходи'!H1051),IF($B$1048="Лікар-терапевт","x",0)))</f>
        <v>0</v>
      </c>
      <c r="I1053" s="181">
        <f>IF($B$1048="Лікар загальної практики - сімейний лікар",IF(L1052&lt;=Законод!$C$22,I1052,Законод!$C$22*'01_Доходи'!I1051),IF($B$1048="Лікар-педіатр","x",IF($B$1048="Лікар-терапевт",IF(L1052&lt;=Законод!$C$26,I1052,Законод!$C$26*'01_Доходи'!I1051),0)))</f>
        <v>0</v>
      </c>
      <c r="J1053" s="181">
        <f>IF($B$1048="Лікар загальної практики - сімейний лікар",IF(L1052&lt;=Законод!$C$22,J1052,Законод!$C$22*'01_Доходи'!J1051),IF($B$1048="Лікар-педіатр","x",IF($B$1048="Лікар-терапевт",IF(L1052&lt;=Законод!$C$26,J1052,Законод!$C$26*'01_Доходи'!J1051),0)))</f>
        <v>0</v>
      </c>
      <c r="K1053" s="181">
        <f>IF($B$1048="Лікар загальної практики - сімейний лікар",IF(L1052&lt;=Законод!$C$22,K1052,Законод!$C$22*'01_Доходи'!K1051),IF($B$1048="Лікар-педіатр","x",IF($B$1048="Лікар-терапевт",IF(L1052&lt;=Законод!$C$26,K1052,Законод!$C$26*'01_Доходи'!K1051),0)))</f>
        <v>0</v>
      </c>
      <c r="L1053" s="182">
        <f>SUM(G1053:K1053)</f>
        <v>0</v>
      </c>
      <c r="M1053" s="767"/>
      <c r="N1053" s="181">
        <f>IF($B$1048="Лікар загальної практики - сімейний лікар",IF(S1052&lt;=Законод!$C$22,N1052,Законод!$C$22*'01_Доходи'!N1051),IF($B$1048="Лікар-педіатр",IF(S1052&lt;=Законод!$C$18,N1052,Законод!$C$18*'01_Доходи'!N1051),IF($B$1048="Лікар-терапевт","x",0)))</f>
        <v>0</v>
      </c>
      <c r="O1053" s="181">
        <f>IF($B$1048="Лікар загальної практики - сімейний лікар",IF(S1052&lt;=Законод!$C$22,O1052,Законод!$C$22*'01_Доходи'!O1051),IF($B$1048="Лікар-педіатр",IF(S1052&lt;=Законод!$C$18,O1052,Законод!$C$18*'01_Доходи'!O1051),IF($B$1048="Лікар-терапевт","x",0)))</f>
        <v>0</v>
      </c>
      <c r="P1053" s="181">
        <f>IF($B$1048="Лікар загальної практики - сімейний лікар",IF(S1052&lt;=Законод!$C$22,P1052,Законод!$C$22*'01_Доходи'!P1051),IF($B$1048="Лікар-педіатр","x",IF($B$1048="Лікар-терапевт",IF(S1052&lt;=Законод!$C$26,P1052,Законод!$C$26*'01_Доходи'!P1051),0)))</f>
        <v>0</v>
      </c>
      <c r="Q1053" s="181">
        <f>IF($B$1048="Лікар загальної практики - сімейний лікар",IF(S1052&lt;=Законод!$C$22,Q1052,Законод!$C$22*'01_Доходи'!Q1051),IF($B$1048="Лікар-педіатр","x",IF($B$1048="Лікар-терапевт",IF(S1052&lt;=Законод!$C$26,Q1052,Законод!$C$26*'01_Доходи'!Q1051),0)))</f>
        <v>0</v>
      </c>
      <c r="R1053" s="181">
        <f>IF($B$1048="Лікар загальної практики - сімейний лікар",IF(S1052&lt;=Законод!$C$22,R1052,Законод!$C$22*'01_Доходи'!R1051),IF($B$1048="Лікар-педіатр","x",IF($B$1048="Лікар-терапевт",IF(S1052&lt;=Законод!$C$26,R1052,Законод!$C$26*'01_Доходи'!R1051),0)))</f>
        <v>0</v>
      </c>
      <c r="S1053" s="182">
        <f>SUM(N1053:R1053)</f>
        <v>0</v>
      </c>
      <c r="T1053" s="767"/>
      <c r="U1053" s="181">
        <f>IF($B$1048="Лікар загальної практики - сімейний лікар",IF(Z1052&lt;=Законод!$C$22,U1052,Законод!$C$22*'01_Доходи'!U1051),IF($B$1048="Лікар-педіатр",IF(Z1052&lt;=Законод!$C$18,U1052,Законод!$C$18*'01_Доходи'!U1051),IF($B$1048="Лікар-терапевт","x",0)))</f>
        <v>0</v>
      </c>
      <c r="V1053" s="181">
        <f>IF($B$1048="Лікар загальної практики - сімейний лікар",IF(Z1052&lt;=Законод!$C$22,V1052,Законод!$C$22*'01_Доходи'!V1051),IF($B$1048="Лікар-педіатр",IF(Z1052&lt;=Законод!$C$18,V1052,Законод!$C$18*'01_Доходи'!V1051),IF($B$1048="Лікар-терапевт","x",0)))</f>
        <v>0</v>
      </c>
      <c r="W1053" s="181">
        <f>IF($B$1048="Лікар загальної практики - сімейний лікар",IF(Z1052&lt;=Законод!$C$22,W1052,Законод!$C$22*'01_Доходи'!W1051),IF($B$1048="Лікар-педіатр","x",IF($B$1048="Лікар-терапевт",IF(Z1052&lt;=Законод!$C$26,W1052,Законод!$C$26*'01_Доходи'!W1051),0)))</f>
        <v>0</v>
      </c>
      <c r="X1053" s="181">
        <f>IF($B$1048="Лікар загальної практики - сімейний лікар",IF(Z1052&lt;=Законод!$C$22,X1052,Законод!$C$22*'01_Доходи'!X1051),IF($B$1048="Лікар-педіатр","x",IF($B$1048="Лікар-терапевт",IF(Z1052&lt;=Законод!$C$26,X1052,Законод!$C$26*'01_Доходи'!X1051),0)))</f>
        <v>0</v>
      </c>
      <c r="Y1053" s="181">
        <f>IF($B$1048="Лікар загальної практики - сімейний лікар",IF(Z1052&lt;=Законод!$C$22,Y1052,Законод!$C$22*'01_Доходи'!Y1051),IF($B$1048="Лікар-педіатр","x",IF($B$1048="Лікар-терапевт",IF(Z1052&lt;=Законод!$C$26,Y1052,Законод!$C$26*'01_Доходи'!Y1051),0)))</f>
        <v>0</v>
      </c>
      <c r="Z1053" s="182">
        <f>SUM(U1053:Y1053)</f>
        <v>0</v>
      </c>
      <c r="AA1053" s="767"/>
      <c r="AB1053" s="181">
        <f>IF($B$1048="Лікар загальної практики - сімейний лікар",IF(AG1052&lt;=Законод!$C$22,AB1052,Законод!$C$22*'01_Доходи'!AB1051),IF($B$1048="Лікар-педіатр",IF(AG1052&lt;=Законод!$C$18,AB1052,Законод!$C$18*'01_Доходи'!AB1051),IF($B$1048="Лікар-терапевт","x",0)))</f>
        <v>0</v>
      </c>
      <c r="AC1053" s="181">
        <f>IF($B$1048="Лікар загальної практики - сімейний лікар",IF(AG1052&lt;=Законод!$C$22,AC1052,Законод!$C$22*'01_Доходи'!AC1051),IF($B$1048="Лікар-педіатр",IF(AG1052&lt;=Законод!$C$18,AC1052,Законод!$C$18*'01_Доходи'!AC1051),IF($B$1048="Лікар-терапевт","x",0)))</f>
        <v>0</v>
      </c>
      <c r="AD1053" s="181">
        <f>IF($B$1048="Лікар загальної практики - сімейний лікар",IF(AG1052&lt;=Законод!$C$22,AD1052,Законод!$C$22*'01_Доходи'!AD1051),IF($B$1048="Лікар-педіатр","x",IF($B$1048="Лікар-терапевт",IF(AG1052&lt;=Законод!$C$26,AD1052,Законод!$C$26*'01_Доходи'!AD1051),0)))</f>
        <v>0</v>
      </c>
      <c r="AE1053" s="181">
        <f>IF($B$1048="Лікар загальної практики - сімейний лікар",IF(AG1052&lt;=Законод!$C$22,AE1052,Законод!$C$22*'01_Доходи'!AE1051),IF($B$1048="Лікар-педіатр","x",IF($B$1048="Лікар-терапевт",IF(AG1052&lt;=Законод!$C$26,AE1052,Законод!$C$26*'01_Доходи'!AE1051),0)))</f>
        <v>0</v>
      </c>
      <c r="AF1053" s="181">
        <f>IF($B$1048="Лікар загальної практики - сімейний лікар",IF(AG1052&lt;=Законод!$C$22,AF1052,Законод!$C$22*'01_Доходи'!AF1051),IF($B$1048="Лікар-педіатр","x",IF($B$1048="Лікар-терапевт",IF(AG1052&lt;=Законод!$C$26,AF1052,Законод!$C$26*'01_Доходи'!AF1051),0)))</f>
        <v>0</v>
      </c>
      <c r="AG1053" s="182">
        <f>SUM(AB1053:AF1053)</f>
        <v>0</v>
      </c>
      <c r="AH1053" s="767"/>
      <c r="AI1053" s="174"/>
      <c r="AJ1053" s="771"/>
      <c r="AK1053" s="774"/>
      <c r="AL1053" s="774"/>
      <c r="AM1053" s="318" t="s">
        <v>186</v>
      </c>
      <c r="AN1053" s="183">
        <f>IF(B1048="Лікар загальної практики - сімейний лікар",G1053*Законод!$C$11+'01_Доходи'!H1053*Законод!$D$11+'01_Доходи'!I1053*Законод!$E$11+'01_Доходи'!J1053*Законод!$F$11+'01_Доходи'!K1053*Законод!$G$11,IF(B1048="Лікар-педіатр",G1053*Законод!$C$11+'01_Доходи'!H1053*Законод!$D$11,IF(B1048="Лікар-терапевт",'01_Доходи'!I1053*Законод!$E$11+'01_Доходи'!J1053*Законод!$F$11+'01_Доходи'!K1053*Законод!$G$11,0)))</f>
        <v>0</v>
      </c>
      <c r="AO1053" s="183">
        <f>IF(B1048="Лікар загальної практики - сімейний лікар",N1053*Законод!$C$11+'01_Доходи'!O1053*Законод!$D$11+'01_Доходи'!P1053*Законод!$E$11+'01_Доходи'!Q1053*Законод!$F$11+'01_Доходи'!R1053*Законод!$G$11,IF(B1048="Лікар-педіатр",N1053*Законод!$C$11+'01_Доходи'!O1053*Законод!$D$11,IF(B1048="Лікар-терапевт",'01_Доходи'!P1053*Законод!$E$11+'01_Доходи'!Q1053*Законод!$F$11+'01_Доходи'!R1053*Законод!$G$11,0)))</f>
        <v>0</v>
      </c>
      <c r="AP1053" s="183">
        <f>IF(B1048="Лікар загальної практики - сімейний лікар",U1053*Законод!$C$11+'01_Доходи'!V1053*Законод!$D$11+'01_Доходи'!W1053*Законод!$E$11+'01_Доходи'!X1053*Законод!$F$11+'01_Доходи'!Y1053*Законод!$G$11,IF(B1048="Лікар-педіатр",U1053*Законод!$C$11+'01_Доходи'!V1053*Законод!$D$11,IF(B1048="Лікар-терапевт",'01_Доходи'!W1053*Законод!$E$11+'01_Доходи'!X1053*Законод!$F$11+'01_Доходи'!Y1053*Законод!$G$11,0)))</f>
        <v>0</v>
      </c>
      <c r="AQ1053" s="183">
        <f>IF(B1048="Лікар загальної практики - сімейний лікар",AB1053*Законод!$C$11+'01_Доходи'!AC1053*Законод!$D$11+'01_Доходи'!AD1053*Законод!$E$11+'01_Доходи'!AE1053*Законод!$F$11+'01_Доходи'!AF1053*Законод!$G$11,IF(B1048="Лікар-педіатр",AB1053*Законод!$C$11+'01_Доходи'!AC1053*Законод!$D$11,IF(B1048="Лікар-терапевт",'01_Доходи'!AD1053*Законод!$E$11+'01_Доходи'!AE1053*Законод!$F$11+'01_Доходи'!AF1053*Законод!$G$11,0)))</f>
        <v>0</v>
      </c>
      <c r="AR1053" s="184">
        <f>SUM(AN1053:AQ1053)</f>
        <v>0</v>
      </c>
    </row>
    <row r="1054" spans="1:44" s="52" customFormat="1" ht="31.9" hidden="1" customHeight="1" x14ac:dyDescent="0.25">
      <c r="A1054" s="170"/>
      <c r="B1054" s="763"/>
      <c r="C1054" s="764"/>
      <c r="D1054" s="765"/>
      <c r="E1054" s="765"/>
      <c r="F1054" s="211" t="str">
        <f>IF(B1048="Лікар-педіатр",Законод!$E$17,IF(B1048="Лікар загальної практики - сімейний лікар",Законод!$E$21,IF(B1048="Лікар-терапевт",Законод!$E$25,"х")))</f>
        <v>х</v>
      </c>
      <c r="G1054" s="776" t="s">
        <v>158</v>
      </c>
      <c r="H1054" s="776"/>
      <c r="I1054" s="776"/>
      <c r="J1054" s="776"/>
      <c r="K1054" s="776"/>
      <c r="L1054" s="169">
        <f>IF($B$1048="Лікар загальної практики - сімейний лікар",IF(L1052&lt;Законод!$C$22,0,(IF(AND(L1052&gt;=Законод!$E$22,L1052&lt;=Законод!$E$23),L1052-Законод!$C$22,IF('01_Доходи'!L1052&gt;=Законод!$F$22,Законод!$E$24,0)))),IF($B$1048="Лікар-педіатр",IF(L1052&lt;Законод!$C$18,0,(IF(AND(L1052&gt;=Законод!$E$18,L1052&lt;=Законод!$E$19),L1052-Законод!$C$18,IF('01_Доходи'!L1052&gt;=Законод!$F$18,Законод!$E$20,0)))),IF($B$1048="Лікар-терапевт",IF(L1052&lt;Законод!$C$26,0,(IF(AND(L1052&gt;=Законод!$E$26,L1052&lt;=Законод!$E$27),L1052-Законод!$C$26,IF('01_Доходи'!L1052&gt;=Законод!$F$26,Законод!$E$28,0)))),0)))</f>
        <v>0</v>
      </c>
      <c r="M1054" s="767"/>
      <c r="N1054" s="776" t="s">
        <v>158</v>
      </c>
      <c r="O1054" s="776"/>
      <c r="P1054" s="776"/>
      <c r="Q1054" s="776"/>
      <c r="R1054" s="776"/>
      <c r="S1054" s="169">
        <f>IF($B$1048="Лікар загальної практики - сімейний лікар",IF(S1052&lt;Законод!$C$22,0,(IF(AND(S1052&gt;=Законод!$E$22,S1052&lt;=Законод!$E$23),S1052-Законод!$C$22,IF('01_Доходи'!S1052&gt;=Законод!$F$22,Законод!$E$24,0)))),IF($B$1048="Лікар-педіатр",IF(S1052&lt;Законод!$C$18,0,(IF(AND(S1052&gt;=Законод!$E$18,S1052&lt;=Законод!$E$19),S1052-Законод!$C$18,IF('01_Доходи'!S1052&gt;=Законод!$F$18,Законод!$E$20,0)))),IF($B$1048="Лікар-терапевт",IF(S1052&lt;Законод!$C$26,0,(IF(AND(S1052&gt;=Законод!$E$26,S1052&lt;=Законод!$E$27),S1052-Законод!$C$26,IF('01_Доходи'!S1052&gt;=Законод!$F$26,Законод!$E$28,0)))),0)))</f>
        <v>0</v>
      </c>
      <c r="T1054" s="767"/>
      <c r="U1054" s="776" t="s">
        <v>158</v>
      </c>
      <c r="V1054" s="776"/>
      <c r="W1054" s="776"/>
      <c r="X1054" s="776"/>
      <c r="Y1054" s="776"/>
      <c r="Z1054" s="169">
        <f>IF($B$1048="Лікар загальної практики - сімейний лікар",IF(Z1052&lt;Законод!$C$22,0,(IF(AND(Z1052&gt;=Законод!$E$22,Z1052&lt;=Законод!$E$23),Z1052-Законод!$C$22,IF('01_Доходи'!Z1052&gt;=Законод!$F$22,Законод!$E$24,0)))),IF($B$1048="Лікар-педіатр",IF(Z1052&lt;Законод!$C$18,0,(IF(AND(Z1052&gt;=Законод!$E$18,Z1052&lt;=Законод!$E$19),Z1052-Законод!$C$18,IF('01_Доходи'!Z1052&gt;=Законод!$F$18,Законод!$E$20,0)))),IF($B$1048="Лікар-терапевт",IF(Z1052&lt;Законод!$C$26,0,(IF(AND(Z1052&gt;=Законод!$E$26,Z1052&lt;=Законод!$E$27),Z1052-Законод!$C$26,IF('01_Доходи'!Z1052&gt;=Законод!$F$26,Законод!$E$28,0)))),0)))</f>
        <v>0</v>
      </c>
      <c r="AA1054" s="767"/>
      <c r="AB1054" s="776" t="s">
        <v>158</v>
      </c>
      <c r="AC1054" s="776"/>
      <c r="AD1054" s="776"/>
      <c r="AE1054" s="776"/>
      <c r="AF1054" s="776"/>
      <c r="AG1054" s="169">
        <f>IF($B$1048="Лікар загальної практики - сімейний лікар",IF(AG1052&lt;Законод!$C$22,0,(IF(AND(AG1052&gt;=Законод!$E$22,AG1052&lt;=Законод!$E$23),AG1052-Законод!$C$22,IF('01_Доходи'!AG1052&gt;=Законод!$F$22,Законод!$E$24,0)))),IF($B$1048="Лікар-педіатр",IF(AG1052&lt;Законод!$C$18,0,(IF(AND(AG1052&gt;=Законод!$E$18,AG1052&lt;=Законод!$E$19),AG1052-Законод!$C$18,IF('01_Доходи'!AG1052&gt;=Законод!$F$18,Законод!$E$20,0)))),IF($B$1048="Лікар-терапевт",IF(AG1052&lt;Законод!$C$26,0,(IF(AND(AG1052&gt;=Законод!$E$26,AG1052&lt;=Законод!$E$27),AG1052-Законод!$C$26,IF('01_Доходи'!AG1052&gt;=Законод!$F$26,Законод!$E$28,0)))),0)))</f>
        <v>0</v>
      </c>
      <c r="AH1054" s="767"/>
      <c r="AI1054" s="174"/>
      <c r="AJ1054" s="771"/>
      <c r="AK1054" s="774"/>
      <c r="AL1054" s="774"/>
      <c r="AM1054" s="757" t="s">
        <v>187</v>
      </c>
      <c r="AN1054" s="183">
        <f>IF(B1048="Лікар загальної практики - сімейний лікар",L1054*Законод!$C$9/4*Законод!$E$16,IF(B1048="Лікар-педіатр",L1054*Законод!$C$9/4*Законод!$E$16,IF(B1048="Лікар-терапевт",L1054*Законод!$C$9/4*Законод!$E$16,0)))</f>
        <v>0</v>
      </c>
      <c r="AO1054" s="183">
        <f>IF(B1048="Лікар загальної практики - сімейний лікар",S1054*Законод!$C$9/4*Законод!$E$16,IF(B1048="Лікар-педіатр",S1054*Законод!$C$9/4*Законод!$E$16,IF(B1048="Лікар-терапевт",S1054*Законод!$C$9/4*Законод!$E$16,0)))</f>
        <v>0</v>
      </c>
      <c r="AP1054" s="183">
        <f>IF(B1048="Лікар загальної практики - сімейний лікар",Z1054*Законод!$C$9/4*Законод!$E$16,IF(B1048="Лікар-педіатр",Z1054*Законод!$C$9/4*Законод!$E$16,IF(B1048="Лікар-терапевт",Z1054*Законод!$C$9/4*Законод!$E$16,0)))</f>
        <v>0</v>
      </c>
      <c r="AQ1054" s="183">
        <f>IF(B1048="Лікар загальної практики - сімейний лікар",AG1054*Законод!$C$9/4*Законод!$E$16,IF(B1048="Лікар-педіатр",AG1054*Законод!$C$9/4*Законод!$E$16,IF(B1048="Лікар-терапевт",AG1054*Законод!$C$9/4*Законод!$E$16,0)))</f>
        <v>0</v>
      </c>
      <c r="AR1054" s="184">
        <f>SUM(AN1054:AQ1054)</f>
        <v>0</v>
      </c>
    </row>
    <row r="1055" spans="1:44" s="52" customFormat="1" ht="31.9" hidden="1" customHeight="1" x14ac:dyDescent="0.25">
      <c r="A1055" s="170"/>
      <c r="B1055" s="763"/>
      <c r="C1055" s="764"/>
      <c r="D1055" s="765"/>
      <c r="E1055" s="765"/>
      <c r="F1055" s="211" t="str">
        <f>IF(B1048="Лікар-педіатр",Законод!$F$17,IF(B1048="Лікар загальної практики - сімейний лікар",Законод!$F$21,IF(B1048="Лікар-терапевт",Законод!$F$25,"х")))</f>
        <v>х</v>
      </c>
      <c r="G1055" s="776" t="s">
        <v>158</v>
      </c>
      <c r="H1055" s="776"/>
      <c r="I1055" s="776"/>
      <c r="J1055" s="776"/>
      <c r="K1055" s="776"/>
      <c r="L1055" s="169">
        <f>IF($B$1048="Лікар загальної практики - сімейний лікар",IF(L1052&lt;Законод!$C$22,0,(IF(AND(L1052&gt;=Законод!$F$22,L1052&lt;=Законод!$F$23),L1052-Законод!$E$23,IF('01_Доходи'!L1052&gt;=Законод!$G$22,Законод!$F$24,0)))),IF($B$1048="Лікар-педіатр",IF(L1052&lt;Законод!$C$18,0,(IF(AND(L1052&gt;=Законод!$F$18,L1052&lt;=Законод!$F$19),L1052-Законод!$E$19,IF('01_Доходи'!L1052&gt;=Законод!$G$18,Законод!$F$20,0)))),IF($B$1048="Лікар-терапевт",IF(L1052&lt;Законод!$C$26,0,(IF(AND(L1052&gt;=Законод!$F$26,L1052&lt;=Законод!$F$27),L1052-Законод!$E$27,IF('01_Доходи'!L1052&gt;=Законод!$G$26,Законод!$F$28,0)))),0)))</f>
        <v>0</v>
      </c>
      <c r="M1055" s="767"/>
      <c r="N1055" s="776" t="s">
        <v>158</v>
      </c>
      <c r="O1055" s="776"/>
      <c r="P1055" s="776"/>
      <c r="Q1055" s="776"/>
      <c r="R1055" s="776"/>
      <c r="S1055" s="169">
        <f>IF($B$1048="Лікар загальної практики - сімейний лікар",IF(S1052&lt;Законод!$C$22,0,(IF(AND(S1052&gt;=Законод!$F$22,S1052&lt;=Законод!$F$23),S1052-Законод!$E$23,IF('01_Доходи'!S1052&gt;=Законод!$G$22,Законод!$F$24,0)))),IF($B$1048="Лікар-педіатр",IF(S1052&lt;Законод!$C$18,0,(IF(AND(S1052&gt;=Законод!$F$18,S1052&lt;=Законод!$F$19),S1052-Законод!$E$19,IF('01_Доходи'!S1052&gt;=Законод!$G$18,Законод!$F$20,0)))),IF($B$1048="Лікар-терапевт",IF(S1052&lt;Законод!$C$26,0,(IF(AND(S1052&gt;=Законод!$F$26,S1052&lt;=Законод!$F$27),S1052-Законод!$E$27,IF('01_Доходи'!S1052&gt;=Законод!$G$26,Законод!$F$28,0)))),0)))</f>
        <v>0</v>
      </c>
      <c r="T1055" s="767"/>
      <c r="U1055" s="776" t="s">
        <v>158</v>
      </c>
      <c r="V1055" s="776"/>
      <c r="W1055" s="776"/>
      <c r="X1055" s="776"/>
      <c r="Y1055" s="776"/>
      <c r="Z1055" s="169">
        <f>IF($B$1048="Лікар загальної практики - сімейний лікар",IF(Z1052&lt;Законод!$C$22,0,(IF(AND(Z1052&gt;=Законод!$F$22,Z1052&lt;=Законод!$F$23),Z1052-Законод!$E$23,IF('01_Доходи'!Z1052&gt;=Законод!$G$22,Законод!$F$24,0)))),IF($B$1048="Лікар-педіатр",IF(Z1052&lt;Законод!$C$18,0,(IF(AND(Z1052&gt;=Законод!$F$18,Z1052&lt;=Законод!$F$19),Z1052-Законод!$E$19,IF('01_Доходи'!Z1052&gt;=Законод!$G$18,Законод!$F$20,0)))),IF($B$1048="Лікар-терапевт",IF(Z1052&lt;Законод!$C$26,0,(IF(AND(Z1052&gt;=Законод!$F$26,Z1052&lt;=Законод!$F$27),Z1052-Законод!$E$27,IF('01_Доходи'!Z1052&gt;=Законод!$G$26,Законод!$F$28,0)))),0)))</f>
        <v>0</v>
      </c>
      <c r="AA1055" s="767"/>
      <c r="AB1055" s="776" t="s">
        <v>158</v>
      </c>
      <c r="AC1055" s="776"/>
      <c r="AD1055" s="776"/>
      <c r="AE1055" s="776"/>
      <c r="AF1055" s="776"/>
      <c r="AG1055" s="169">
        <f>IF($B$1048="Лікар загальної практики - сімейний лікар",IF(AG1052&lt;Законод!$C$22,0,(IF(AND(AG1052&gt;=Законод!$F$22,AG1052&lt;=Законод!$F$23),AG1052-Законод!$E$23,IF('01_Доходи'!AG1052&gt;=Законод!$G$22,Законод!$F$24,0)))),IF($B$1048="Лікар-педіатр",IF(AG1052&lt;Законод!$C$18,0,(IF(AND(AG1052&gt;=Законод!$F$18,AG1052&lt;=Законод!$F$19),AG1052-Законод!$E$19,IF('01_Доходи'!AG1052&gt;=Законод!$G$18,Законод!$F$20,0)))),IF($B$1048="Лікар-терапевт",IF(AG1052&lt;Законод!$C$26,0,(IF(AND(AG1052&gt;=Законод!$F$26,AG1052&lt;=Законод!$F$27),AG1052-Законод!$E$27,IF('01_Доходи'!AG1052&gt;=Законод!$G$26,Законод!$F$28,0)))),0)))</f>
        <v>0</v>
      </c>
      <c r="AH1055" s="767"/>
      <c r="AI1055" s="174"/>
      <c r="AJ1055" s="771"/>
      <c r="AK1055" s="774"/>
      <c r="AL1055" s="774"/>
      <c r="AM1055" s="758"/>
      <c r="AN1055" s="183">
        <f>IF(B1048="Лікар загальної практики - сімейний лікар",L1055*Законод!$C$9/4*Законод!$F$16,IF(B1048="Лікар-педіатр",L1055*Законод!$C$9/4*Законод!$F$16,IF(B1048="Лікар-терапевт",L1055*Законод!$C$9/4*Законод!$F$16,0)))</f>
        <v>0</v>
      </c>
      <c r="AO1055" s="183">
        <f>IF(B1048="Лікар загальної практики - сімейний лікар",S1055*Законод!$C$9/4*Законод!$F$16,IF(B1048="Лікар-педіатр",S1055*Законод!$C$9/4*Законод!$F$16,IF(B1048="Лікар-терапевт",S1055*Законод!$C$9/4*Законод!$F$16,0)))</f>
        <v>0</v>
      </c>
      <c r="AP1055" s="183">
        <f>IF(B1048="Лікар загальної практики - сімейний лікар",Z1055*Законод!$C$9/4*Законод!$F$16,IF(B1048="Лікар-педіатр",Z1055*Законод!$C$9/4*Законод!$F$16,IF(B1048="Лікар-терапевт",Z1055*Законод!$C$9/4*Законод!$F$16,0)))</f>
        <v>0</v>
      </c>
      <c r="AQ1055" s="183">
        <f>IF(B1048="Лікар загальної практики - сімейний лікар",AG1055*Законод!$C$9/4*Законод!$F$16,IF(B1048="Лікар-педіатр",AG1055*Законод!$C$9/4*Законод!$F$16,IF(B1048="Лікар-терапевт",AG1055*Законод!$C$9/4*Законод!$F$16,0)))</f>
        <v>0</v>
      </c>
      <c r="AR1055" s="184">
        <f>SUM(AN1055:AQ1055)</f>
        <v>0</v>
      </c>
    </row>
    <row r="1056" spans="1:44" s="52" customFormat="1" ht="31.9" hidden="1" customHeight="1" x14ac:dyDescent="0.25">
      <c r="A1056" s="170"/>
      <c r="B1056" s="763"/>
      <c r="C1056" s="764"/>
      <c r="D1056" s="765"/>
      <c r="E1056" s="765"/>
      <c r="F1056" s="211" t="str">
        <f>IF(B1048="Лікар-педіатр",Законод!$G$17,IF(B1048="Лікар загальної практики - сімейний лікар",Законод!$G$21,IF(B1048="Лікар-терапевт",Законод!$G$25,"х")))</f>
        <v>х</v>
      </c>
      <c r="G1056" s="776" t="s">
        <v>158</v>
      </c>
      <c r="H1056" s="776"/>
      <c r="I1056" s="776"/>
      <c r="J1056" s="776"/>
      <c r="K1056" s="776"/>
      <c r="L1056" s="169">
        <f>IF($B$1048="Лікар загальної практики - сімейний лікар",IF(L1052&lt;Законод!$C$22,0,(IF(AND(L1052&gt;=Законод!$G$22,L1052&lt;=Законод!$G$23),L1052-Законод!$F$23,IF('01_Доходи'!L1052&gt;=Законод!$H$22,Законод!$G$24,0)))),IF($B$1048="Лікар-педіатр",IF(L1052&lt;Законод!$C$18,0,(IF(AND(L1052&gt;=Законод!$G$18,L1052&lt;=Законод!$G$19),L1052-Законод!$F$19,IF('01_Доходи'!L1052&gt;=Законод!$H$18,Законод!$G$20,0)))),IF($B$1048="Лікар-терапевт",IF(L1052&lt;Законод!$C$26,0,(IF(AND(L1052&gt;=Законод!$G$26,L1052&lt;=Законод!$G$27),L1052-Законод!$F$27,IF('01_Доходи'!L1052&gt;=Законод!$H$26,Законод!$G$28,0)))),0)))</f>
        <v>0</v>
      </c>
      <c r="M1056" s="767"/>
      <c r="N1056" s="776" t="s">
        <v>158</v>
      </c>
      <c r="O1056" s="776"/>
      <c r="P1056" s="776"/>
      <c r="Q1056" s="776"/>
      <c r="R1056" s="776"/>
      <c r="S1056" s="169">
        <f>IF($B$1048="Лікар загальної практики - сімейний лікар",IF(S1052&lt;Законод!$C$22,0,(IF(AND(S1052&gt;=Законод!$G$22,S1052&lt;=Законод!$G$23),S1052-Законод!$F$23,IF('01_Доходи'!S1052&gt;=Законод!$H$22,Законод!$G$24,0)))),IF($B$1048="Лікар-педіатр",IF(S1052&lt;Законод!$C$18,0,(IF(AND(S1052&gt;=Законод!$G$18,S1052&lt;=Законод!$G$19),S1052-Законод!$F$19,IF('01_Доходи'!S1052&gt;=Законод!$H$18,Законод!$G$20,0)))),IF($B$1048="Лікар-терапевт",IF(S1052&lt;Законод!$C$26,0,(IF(AND(S1052&gt;=Законод!$G$26,S1052&lt;=Законод!$G$27),S1052-Законод!$F$27,IF('01_Доходи'!S1052&gt;=Законод!$H$26,Законод!$G$28,0)))),0)))</f>
        <v>0</v>
      </c>
      <c r="T1056" s="767"/>
      <c r="U1056" s="776" t="s">
        <v>158</v>
      </c>
      <c r="V1056" s="776"/>
      <c r="W1056" s="776"/>
      <c r="X1056" s="776"/>
      <c r="Y1056" s="776"/>
      <c r="Z1056" s="169">
        <f>IF($B$1048="Лікар загальної практики - сімейний лікар",IF(Z1052&lt;Законод!$C$22,0,(IF(AND(Z1052&gt;=Законод!$G$22,Z1052&lt;=Законод!$G$23),Z1052-Законод!$F$23,IF('01_Доходи'!Z1052&gt;=Законод!$H$22,Законод!$G$24,0)))),IF($B$1048="Лікар-педіатр",IF(Z1052&lt;Законод!$C$18,0,(IF(AND(Z1052&gt;=Законод!$G$18,Z1052&lt;=Законод!$G$19),Z1052-Законод!$F$19,IF('01_Доходи'!Z1052&gt;=Законод!$H$18,Законод!$G$20,0)))),IF($B$1048="Лікар-терапевт",IF(Z1052&lt;Законод!$C$26,0,(IF(AND(Z1052&gt;=Законод!$G$26,Z1052&lt;=Законод!$G$27),Z1052-Законод!$F$27,IF('01_Доходи'!Z1052&gt;=Законод!$H$26,Законод!$G$28,0)))),0)))</f>
        <v>0</v>
      </c>
      <c r="AA1056" s="767"/>
      <c r="AB1056" s="776" t="s">
        <v>158</v>
      </c>
      <c r="AC1056" s="776"/>
      <c r="AD1056" s="776"/>
      <c r="AE1056" s="776"/>
      <c r="AF1056" s="776"/>
      <c r="AG1056" s="169">
        <f>IF($B$1048="Лікар загальної практики - сімейний лікар",IF(AG1052&lt;Законод!$C$22,0,(IF(AND(AG1052&gt;=Законод!$G$22,AG1052&lt;=Законод!$G$23),AG1052-Законод!$F$23,IF('01_Доходи'!AG1052&gt;=Законод!$H$22,Законод!$G$24,0)))),IF($B$1048="Лікар-педіатр",IF(AG1052&lt;Законод!$C$18,0,(IF(AND(AG1052&gt;=Законод!$G$18,AG1052&lt;=Законод!$G$19),AG1052-Законод!$F$19,IF('01_Доходи'!AG1052&gt;=Законод!$H$18,Законод!$G$20,0)))),IF($B$1048="Лікар-терапевт",IF(AG1052&lt;Законод!$C$26,0,(IF(AND(AG1052&gt;=Законод!$G$26,AG1052&lt;=Законод!$G$27),AG1052-Законод!$F$27,IF('01_Доходи'!AG1052&gt;=Законод!$H$26,Законод!$G$28,0)))),0)))</f>
        <v>0</v>
      </c>
      <c r="AH1056" s="767"/>
      <c r="AI1056" s="174"/>
      <c r="AJ1056" s="771"/>
      <c r="AK1056" s="774"/>
      <c r="AL1056" s="774"/>
      <c r="AM1056" s="758"/>
      <c r="AN1056" s="183">
        <f>IF(B1048="Лікар загальної практики - сімейний лікар",L1056*Законод!$C$9/4*Законод!$G$16,IF(B1048="Лікар-педіатр",L1056*Законод!$C$9/4*Законод!$G$16,IF(B1048="Лікар-терапевт",L1056*Законод!$C$9/4*Законод!$G$16,0)))</f>
        <v>0</v>
      </c>
      <c r="AO1056" s="183">
        <f>IF(B1048="Лікар загальної практики - сімейний лікар",S1056*Законод!$C$9/4*Законод!$G$16,IF(B1048="Лікар-педіатр",S1056*Законод!$C$9/4*Законод!$G$16,IF(B1048="Лікар-терапевт",S1056*Законод!$C$9/4*Законод!$G$16,0)))</f>
        <v>0</v>
      </c>
      <c r="AP1056" s="183">
        <f>IF(B1048="Лікар загальної практики - сімейний лікар",Z1056*Законод!$C$9/4*Законод!$G$16,IF(B1048="Лікар-педіатр",Z1056*Законод!$C$9/4*Законод!$G$16,IF(B1048="Лікар-терапевт",Z1056*Законод!$C$9/4*Законод!$G$16,0)))</f>
        <v>0</v>
      </c>
      <c r="AQ1056" s="183">
        <f>IF(B1048="Лікар загальної практики - сімейний лікар",AG1056*Законод!$C$9/4*Законод!$G$16,IF(B1048="Лікар-педіатр",AG1056*Законод!$C$9/4*Законод!$G$16,IF(B1048="Лікар-терапевт",AG1056*Законод!$C$9/4*Законод!$G$16,0)))</f>
        <v>0</v>
      </c>
      <c r="AR1056" s="184">
        <f t="shared" ref="AR1056" si="184">SUM(AN1056:AQ1056)</f>
        <v>0</v>
      </c>
    </row>
    <row r="1057" spans="1:44" s="52" customFormat="1" ht="31.9" hidden="1" customHeight="1" x14ac:dyDescent="0.25">
      <c r="A1057" s="170"/>
      <c r="B1057" s="763"/>
      <c r="C1057" s="764"/>
      <c r="D1057" s="765"/>
      <c r="E1057" s="765"/>
      <c r="F1057" s="211" t="str">
        <f>IF(B1048="Лікар-педіатр",Законод!$H$17,IF(B1048="Лікар загальної практики - сімейний лікар",Законод!$H$21,IF(B1048="Лікар-терапевт",Законод!$H$25,"х")))</f>
        <v>х</v>
      </c>
      <c r="G1057" s="776" t="s">
        <v>158</v>
      </c>
      <c r="H1057" s="776"/>
      <c r="I1057" s="776"/>
      <c r="J1057" s="776"/>
      <c r="K1057" s="776"/>
      <c r="L1057" s="169">
        <f>IF($B$1048="Лікар загальної практики - сімейний лікар",IF(L1052&lt;Законод!$C$22,0,(IF(AND(L1052&gt;=Законод!$H$22,L1052&lt;=Законод!$H$23),L1052-Законод!$G$23,IF('01_Доходи'!L1052&gt;=Законод!$I$22,Законод!$H$24,0)))),IF($B$1048="Лікар-педіатр",IF(L1052&lt;Законод!$C$18,0,(IF(AND(L1052&gt;=Законод!$H$18,L1052&lt;=Законод!$H$19),L1052-Законод!$G$19,IF('01_Доходи'!L1052&gt;=Законод!$I$18,Законод!$H$20,0)))),IF($B$1048="Лікар-терапевт",IF(L1052&lt;Законод!$C$26,0,(IF(AND(L1052&gt;=Законод!$H$26,L1052&lt;=Законод!$H$27),L1052-Законод!$G$27,IF(L1052&gt;=Законод!$I$26,Законод!$H$28,0)))),0)))</f>
        <v>0</v>
      </c>
      <c r="M1057" s="767"/>
      <c r="N1057" s="776" t="s">
        <v>158</v>
      </c>
      <c r="O1057" s="776"/>
      <c r="P1057" s="776"/>
      <c r="Q1057" s="776"/>
      <c r="R1057" s="776"/>
      <c r="S1057" s="169">
        <f>IF($B$1048="Лікар загальної практики - сімейний лікар",IF(S1052&lt;Законод!$C$22,0,(IF(AND(S1052&gt;=Законод!$H$22,S1052&lt;=Законод!$H$23),S1052-Законод!$G$23,IF('01_Доходи'!S1052&gt;=Законод!$I$22,Законод!$H$24,0)))),IF($B$1048="Лікар-педіатр",IF(S1052&lt;Законод!$C$18,0,(IF(AND(S1052&gt;=Законод!$H$18,S1052&lt;=Законод!$H$19),S1052-Законод!$G$19,IF('01_Доходи'!S1052&gt;=Законод!$I$18,Законод!$H$20,0)))),IF($B$1048="Лікар-терапевт",IF(S1052&lt;Законод!$C$26,0,(IF(AND(S1052&gt;=Законод!$H$26,S1052&lt;=Законод!$H$27),S1052-Законод!$G$27,IF(S1052&gt;=Законод!$I$26,Законод!$H$28,0)))),0)))</f>
        <v>0</v>
      </c>
      <c r="T1057" s="767"/>
      <c r="U1057" s="776" t="s">
        <v>158</v>
      </c>
      <c r="V1057" s="776"/>
      <c r="W1057" s="776"/>
      <c r="X1057" s="776"/>
      <c r="Y1057" s="776"/>
      <c r="Z1057" s="169">
        <f>IF($B$1048="Лікар загальної практики - сімейний лікар",IF(Z1052&lt;Законод!$C$22,0,(IF(AND(Z1052&gt;=Законод!$H$22,Z1052&lt;=Законод!$H$23),Z1052-Законод!$G$23,IF('01_Доходи'!Z1052&gt;=Законод!$I$22,Законод!$H$24,0)))),IF($B$1048="Лікар-педіатр",IF(Z1052&lt;Законод!$C$18,0,(IF(AND(Z1052&gt;=Законод!$H$18,Z1052&lt;=Законод!$H$19),Z1052-Законод!$G$19,IF('01_Доходи'!Z1052&gt;=Законод!$I$18,Законод!$H$20,0)))),IF($B$1048="Лікар-терапевт",IF(Z1052&lt;Законод!$C$26,0,(IF(AND(Z1052&gt;=Законод!$H$26,Z1052&lt;=Законод!$H$27),Z1052-Законод!$G$27,IF(Z1052&gt;=Законод!$I$26,Законод!$H$28,0)))),0)))</f>
        <v>0</v>
      </c>
      <c r="AA1057" s="767"/>
      <c r="AB1057" s="776" t="s">
        <v>158</v>
      </c>
      <c r="AC1057" s="776"/>
      <c r="AD1057" s="776"/>
      <c r="AE1057" s="776"/>
      <c r="AF1057" s="776"/>
      <c r="AG1057" s="169">
        <f>IF($B$1048="Лікар загальної практики - сімейний лікар",IF(AG1052&lt;Законод!$C$22,0,(IF(AND(AG1052&gt;=Законод!$H$22,AG1052&lt;=Законод!$H$23),AG1052-Законод!$G$23,IF('01_Доходи'!AG1052&gt;=Законод!$I$22,Законод!$H$24,0)))),IF($B$1048="Лікар-педіатр",IF(AG1052&lt;Законод!$C$18,0,(IF(AND(AG1052&gt;=Законод!$H$18,AG1052&lt;=Законод!$H$19),AG1052-Законод!$G$19,IF('01_Доходи'!AG1052&gt;=Законод!$I$18,Законод!$H$20,0)))),IF($B$1048="Лікар-терапевт",IF(AG1052&lt;Законод!$C$26,0,(IF(AND(AG1052&gt;=Законод!$H$26,AG1052&lt;=Законод!$H$27),AG1052-Законод!$G$27,IF(AG1052&gt;=Законод!$I$26,Законод!$H$28,0)))),0)))</f>
        <v>0</v>
      </c>
      <c r="AH1057" s="767"/>
      <c r="AI1057" s="174"/>
      <c r="AJ1057" s="771"/>
      <c r="AK1057" s="774"/>
      <c r="AL1057" s="774"/>
      <c r="AM1057" s="758"/>
      <c r="AN1057" s="183">
        <f>IF(B1048="Лікар загальної практики - сімейний лікар",L1057*Законод!$C$9/4*Законод!$H$16,IF(B1048="Лікар-педіатр",L1057*Законод!$C$9/4*Законод!$H$16,IF(B1048="Лікар-терапевт",L1057*Законод!$C$9/4*Законод!$H$16,0)))</f>
        <v>0</v>
      </c>
      <c r="AO1057" s="183">
        <f>IF(B1048="Лікар загальної практики - сімейний лікар",S1057*Законод!$C$9/4*Законод!$H$16,IF(B1048="Лікар-педіатр",S1057*Законод!$C$9/4*Законод!$H$16,IF(B1048="Лікар-терапевт",S1057*Законод!$C$9/4*Законод!$H$16,0)))</f>
        <v>0</v>
      </c>
      <c r="AP1057" s="183">
        <f>IF(B1048="Лікар загальної практики - сімейний лікар",Z1057*Законод!$C$9/4*Законод!$H$16,IF(B1048="Лікар-педіатр",Z1057*Законод!$C$9/4*Законод!$H$16,IF(B1048="Лікар-терапевт",Z1057*Законод!$C$9/4*Законод!$H$16,0)))</f>
        <v>0</v>
      </c>
      <c r="AQ1057" s="183">
        <f>IF(B1048="Лікар загальної практики - сімейний лікар",AG1057*Законод!$C$9/4*Законод!$H$16,IF(B1048="Лікар-педіатр",AG1057*Законод!$C$9/4*Законод!$H$16,IF(B1048="Лікар-терапевт",AG1057*Законод!$C$9/4*Законод!$H$16,0)))</f>
        <v>0</v>
      </c>
      <c r="AR1057" s="184">
        <f>SUM(AN1057:AQ1057)</f>
        <v>0</v>
      </c>
    </row>
    <row r="1058" spans="1:44" s="52" customFormat="1" ht="31.9" hidden="1" customHeight="1" x14ac:dyDescent="0.25">
      <c r="A1058" s="170"/>
      <c r="B1058" s="763"/>
      <c r="C1058" s="764"/>
      <c r="D1058" s="765"/>
      <c r="E1058" s="765"/>
      <c r="F1058" s="211" t="str">
        <f>IF(B1048="Лікар-педіатр",Законод!$I$17,IF(B1048="Лікар загальної практики - сімейний лікар",Законод!$I$21,IF(B1048="Лікар-терапевт",Законод!$I$25,"х")))</f>
        <v>х</v>
      </c>
      <c r="G1058" s="776" t="s">
        <v>158</v>
      </c>
      <c r="H1058" s="776"/>
      <c r="I1058" s="776"/>
      <c r="J1058" s="776"/>
      <c r="K1058" s="776"/>
      <c r="L1058" s="169">
        <f>IF($B$1048="Лікар загальної практики - сімейний лікар",IF(L1052&lt;Законод!$C$22,0,(IF(AND(L1052&gt;=Законод!$I$22,L1052&lt;=Законод!$I$23),L1052-Законод!$H$23,IF('01_Доходи'!L1052&gt;=Законод!$I$22,Законод!$I$24,0)))),IF($B$1048="Лікар-педіатр",IF(L1052&lt;Законод!$C$18,0,(IF(AND(L1052&gt;=Законод!$I$18,L1052&lt;=Законод!$I$19),L1052-Законод!$H$19,IF('01_Доходи'!L1052&gt;=Законод!$I$18,Законод!$H$20,0)))),IF($B$1048="Лікар-терапевт",IF(L1052&lt;Законод!$C$26,0,(IF(AND(L1052&gt;=Законод!$I$26,L1052&lt;=Законод!$I$27),L1052-Законод!$H$27,IF('01_Доходи'!L1052&gt;=Законод!$I$26,Законод!$H$28,0)))),0)))</f>
        <v>0</v>
      </c>
      <c r="M1058" s="767"/>
      <c r="N1058" s="776" t="s">
        <v>158</v>
      </c>
      <c r="O1058" s="776"/>
      <c r="P1058" s="776"/>
      <c r="Q1058" s="776"/>
      <c r="R1058" s="776"/>
      <c r="S1058" s="169">
        <f>IF($B$1048="Лікар загальної практики - сімейний лікар",IF(S1052&lt;Законод!$C$22,0,(IF(AND(S1052&gt;=Законод!$I$22,S1052&lt;=Законод!$I$23),S1052-Законод!$H$23,IF('01_Доходи'!S1052&gt;=Законод!$I$22,Законод!$I$24,0)))),IF($B$1048="Лікар-педіатр",IF(S1052&lt;Законод!$C$18,0,(IF(AND(S1052&gt;=Законод!$I$18,S1052&lt;=Законод!$I$19),S1052-Законод!$H$19,IF('01_Доходи'!S1052&gt;=Законод!$I$18,Законод!$H$20,0)))),IF($B$1048="Лікар-терапевт",IF(S1052&lt;Законод!$C$26,0,(IF(AND(S1052&gt;=Законод!$I$26,S1052&lt;=Законод!$I$27),S1052-Законод!$H$27,IF('01_Доходи'!S1052&gt;=Законод!$I$26,Законод!$H$28,0)))),0)))</f>
        <v>0</v>
      </c>
      <c r="T1058" s="767"/>
      <c r="U1058" s="776" t="s">
        <v>158</v>
      </c>
      <c r="V1058" s="776"/>
      <c r="W1058" s="776"/>
      <c r="X1058" s="776"/>
      <c r="Y1058" s="776"/>
      <c r="Z1058" s="169">
        <f>IF($B$1048="Лікар загальної практики - сімейний лікар",IF(Z1052&lt;Законод!$C$22,0,(IF(AND(Z1052&gt;=Законод!$I$22,Z1052&lt;=Законод!$I$23),Z1052-Законод!$H$23,IF('01_Доходи'!Z1052&gt;=Законод!$I$22,Законод!$I$24,0)))),IF($B$1048="Лікар-педіатр",IF(Z1052&lt;Законод!$C$18,0,(IF(AND(Z1052&gt;=Законод!$I$18,Z1052&lt;=Законод!$I$19),Z1052-Законод!$H$19,IF('01_Доходи'!Z1052&gt;=Законод!$I$18,Законод!$H$20,0)))),IF($B$1048="Лікар-терапевт",IF(Z1052&lt;Законод!$C$26,0,(IF(AND(Z1052&gt;=Законод!$I$26,Z1052&lt;=Законод!$I$27),Z1052-Законод!$H$27,IF('01_Доходи'!Z1052&gt;=Законод!$I$26,Законод!$H$28,0)))),0)))</f>
        <v>0</v>
      </c>
      <c r="AA1058" s="767"/>
      <c r="AB1058" s="776" t="s">
        <v>158</v>
      </c>
      <c r="AC1058" s="776"/>
      <c r="AD1058" s="776"/>
      <c r="AE1058" s="776"/>
      <c r="AF1058" s="776"/>
      <c r="AG1058" s="169">
        <f>IF($B$1048="Лікар загальної практики - сімейний лікар",IF(AG1052&lt;Законод!$C$22,0,(IF(AND(AG1052&gt;=Законод!$I$22,AG1052&lt;=Законод!$I$23),AG1052-Законод!$H$23,IF('01_Доходи'!AG1052&gt;=Законод!$I$22,Законод!$I$24,0)))),IF($B$1048="Лікар-педіатр",IF(AG1052&lt;Законод!$C$18,0,(IF(AND(AG1052&gt;=Законод!$I$18,AG1052&lt;=Законод!$I$19),AG1052-Законод!$H$19,IF('01_Доходи'!AG1052&gt;=Законод!$I$18,Законод!$H$20,0)))),IF($B$1048="Лікар-терапевт",IF(AG1052&lt;Законод!$C$26,0,(IF(AND(AG1052&gt;=Законод!$I$26,AG1052&lt;=Законод!$I$27),AG1052-Законод!$H$27,IF('01_Доходи'!AG1052&gt;=Законод!$I$26,Законод!$H$28,0)))),0)))</f>
        <v>0</v>
      </c>
      <c r="AH1058" s="767"/>
      <c r="AI1058" s="174"/>
      <c r="AJ1058" s="771"/>
      <c r="AK1058" s="774"/>
      <c r="AL1058" s="774"/>
      <c r="AM1058" s="758"/>
      <c r="AN1058" s="183">
        <f>IF(B1048="Лікар загальної практики - сімейний лікар",L1058*Законод!$C$9/4*Законод!$I$16,IF(B1048="Лікар-педіатр",L1058*Законод!$C$9/4*Законод!$I$16,IF(B1048="Лікар-терапевт",L1058*Законод!$C$9/4*Законод!$I$16,0)))</f>
        <v>0</v>
      </c>
      <c r="AO1058" s="183">
        <f>IF(B1048="Лікар загальної практики - сімейний лікар",S1058*Законод!$C$9/4*Законод!$I$16,IF(B1048="Лікар-педіатр",S1058*Законод!$C$9/4*Законод!$I$16,IF(B1048="Лікар-терапевт",S1058*Законод!$C$9/4*Законод!$I$16,0)))</f>
        <v>0</v>
      </c>
      <c r="AP1058" s="183">
        <f>IF(B1048="Лікар загальної практики - сімейний лікар",Z1058*Законод!$C$9/4*Законод!$I$16,IF(B1048="Лікар-педіатр",Z1058*Законод!$C$9/4*Законод!$I$16,IF(B1048="Лікар-терапевт",Z1058*Законод!$C$9/4*Законод!$I$16,0)))</f>
        <v>0</v>
      </c>
      <c r="AQ1058" s="183">
        <f>IF(B1048="Лікар загальної практики - сімейний лікар",AG1058*Законод!$C$9/4*Законод!$I$16,IF(B1048="Лікар-педіатр",AG1058*Законод!$C$9/4*Законод!$I$16,IF(B1048="Лікар-терапевт",AG1058*Законод!$C$9/4*Законод!$I$16,0)))</f>
        <v>0</v>
      </c>
      <c r="AR1058" s="184">
        <f>SUM(AN1058:AQ1058)</f>
        <v>0</v>
      </c>
    </row>
    <row r="1059" spans="1:44" s="191" customFormat="1" ht="31.9" hidden="1" customHeight="1" thickBot="1" x14ac:dyDescent="0.3">
      <c r="A1059" s="186"/>
      <c r="B1059" s="763"/>
      <c r="C1059" s="764"/>
      <c r="D1059" s="765"/>
      <c r="E1059" s="765"/>
      <c r="F1059" s="212" t="str">
        <f>IF(B1048="Лікар-педіатр",Законод!$J$17,IF(B1048="Лікар загальної практики - сімейний лікар",Законод!$J$21,IF(B1048="Лікар-терапевт",Законод!$J$25,"х")))</f>
        <v>х</v>
      </c>
      <c r="G1059" s="777" t="s">
        <v>158</v>
      </c>
      <c r="H1059" s="777"/>
      <c r="I1059" s="777"/>
      <c r="J1059" s="777"/>
      <c r="K1059" s="777"/>
      <c r="L1059" s="169">
        <f>IF($B$1048="Лікар загальної практики - сімейний лікар",IF(L1052&gt;=Законод!$J$22,'01_Доходи'!L1052-('01_Доходи'!L1053+'01_Доходи'!L1054+'01_Доходи'!L1055+'01_Доходи'!L1056+'01_Доходи'!L1057+'01_Доходи'!L1058),0),IF($B$1048="Лікар-педіатр",IF(L1052&gt;=Законод!$J$18,'01_Доходи'!L1052-('01_Доходи'!L1053+'01_Доходи'!L1054+'01_Доходи'!L1055+'01_Доходи'!L1056+'01_Доходи'!L1057+'01_Доходи'!L1058),0),IF($B$1048="Лікар-терапевт",IF('01_Доходи'!L1052&gt;=Законод!$J$26,L1052-Законод!$I$27,0),0)))</f>
        <v>0</v>
      </c>
      <c r="M1059" s="767"/>
      <c r="N1059" s="777" t="s">
        <v>158</v>
      </c>
      <c r="O1059" s="777"/>
      <c r="P1059" s="777"/>
      <c r="Q1059" s="777"/>
      <c r="R1059" s="777"/>
      <c r="S1059" s="169">
        <f>IF($B$1048="Лікар загальної практики - сімейний лікар",IF(S1052&gt;=Законод!$J$22,'01_Доходи'!S1052-('01_Доходи'!S1053+'01_Доходи'!S1054+'01_Доходи'!S1055+'01_Доходи'!S1056+'01_Доходи'!S1057+'01_Доходи'!S1058),0),IF($B$1048="Лікар-педіатр",IF(S1052&gt;=Законод!$J$18,'01_Доходи'!S1052-('01_Доходи'!S1053+'01_Доходи'!S1054+'01_Доходи'!S1055+'01_Доходи'!S1056+'01_Доходи'!S1057+'01_Доходи'!S1058),0),IF($B$1048="Лікар-терапевт",IF('01_Доходи'!S1052&gt;=Законод!$J$26,S1052-Законод!$I$27,0),0)))</f>
        <v>0</v>
      </c>
      <c r="T1059" s="767"/>
      <c r="U1059" s="777" t="s">
        <v>158</v>
      </c>
      <c r="V1059" s="777"/>
      <c r="W1059" s="777"/>
      <c r="X1059" s="777"/>
      <c r="Y1059" s="777"/>
      <c r="Z1059" s="169">
        <f>IF($B$1048="Лікар загальної практики - сімейний лікар",IF(Z1052&gt;=Законод!$J$22,'01_Доходи'!Z1052-('01_Доходи'!Z1053+'01_Доходи'!Z1054+'01_Доходи'!Z1055+'01_Доходи'!Z1056+'01_Доходи'!Z1057+'01_Доходи'!Z1058),0),IF($B$1048="Лікар-педіатр",IF(Z1052&gt;=Законод!$J$18,'01_Доходи'!Z1052-('01_Доходи'!Z1053+'01_Доходи'!Z1054+'01_Доходи'!Z1055+'01_Доходи'!Z1056+'01_Доходи'!Z1057+'01_Доходи'!Z1058),0),IF($B$1048="Лікар-терапевт",IF('01_Доходи'!Z1052&gt;=Законод!$J$26,Z1052-Законод!$I$27,0),0)))</f>
        <v>0</v>
      </c>
      <c r="AA1059" s="767"/>
      <c r="AB1059" s="777" t="s">
        <v>158</v>
      </c>
      <c r="AC1059" s="777"/>
      <c r="AD1059" s="777"/>
      <c r="AE1059" s="777"/>
      <c r="AF1059" s="777"/>
      <c r="AG1059" s="169">
        <f>IF($B$1048="Лікар загальної практики - сімейний лікар",IF(AG1052&gt;=Законод!$J$22,'01_Доходи'!AG1052-('01_Доходи'!AG1053+'01_Доходи'!AG1054+'01_Доходи'!AG1055+'01_Доходи'!AG1056+'01_Доходи'!AG1057+'01_Доходи'!AG1058),0),IF($B$1048="Лікар-педіатр",IF(AG1052&gt;=Законод!$J$18,'01_Доходи'!AG1052-('01_Доходи'!AG1053+'01_Доходи'!AG1054+'01_Доходи'!AG1055+'01_Доходи'!AG1056+'01_Доходи'!AG1057+'01_Доходи'!AG1058),0),IF($B$1048="Лікар-терапевт",IF('01_Доходи'!AG1052&gt;=Законод!$J$26,AG1052-Законод!$I$27,0),0)))</f>
        <v>0</v>
      </c>
      <c r="AH1059" s="767"/>
      <c r="AI1059" s="188"/>
      <c r="AJ1059" s="772"/>
      <c r="AK1059" s="775"/>
      <c r="AL1059" s="775"/>
      <c r="AM1059" s="759"/>
      <c r="AN1059" s="189">
        <f>IF(B1048="Лікар загальної практики - сімейний лікар",L1059*Законод!$C$9/4*Законод!$J$16,IF(B1048="Лікар-педіатр",L1059*Законод!$C$9/4*Законод!$J$16,IF(B1048="Лікар-терапевт",L1059*Законод!$C$9/4*Законод!$J$16,0)))</f>
        <v>0</v>
      </c>
      <c r="AO1059" s="189">
        <f>IF(B1048="Лікар загальної практики - сімейний лікар",S1059*Законод!$C$9/4*Законод!$J$16,IF(B1048="Лікар-педіатр",S1059*Законод!$C$9/4*Законод!$J$16,IF(B1048="Лікар-терапевт",S1059*Законод!$C$9/4*Законод!$J$16,0)))</f>
        <v>0</v>
      </c>
      <c r="AP1059" s="189">
        <f>IF(B1048="Лікар загальної практики - сімейний лікар",S1059*Законод!$C$9/4*Законод!$J$16,IF(B1048="Лікар-педіатр",S1059*Законод!$C$9/4*Законод!$J$16,IF(B1048="Лікар-терапевт",S1059*Законод!$C$9/4*Законод!$J$16,0)))</f>
        <v>0</v>
      </c>
      <c r="AQ1059" s="189">
        <f>IF(B1048="Лікар загальної практики - сімейний лікар",AG1059*Законод!$C$9/4*Законод!$J$16,IF(B1048="Лікар-педіатр",AG1059*Законод!$C$9/4*Законод!$J$16,IF(B1048="Лікар-терапевт",AG1059*Законод!$C$9/4*Законод!$J$16,0)))</f>
        <v>0</v>
      </c>
      <c r="AR1059" s="190">
        <f t="shared" ref="AR1059" si="185">SUM(AN1059:AQ1059)</f>
        <v>0</v>
      </c>
    </row>
    <row r="1060" spans="1:44" s="220" customFormat="1" ht="23.45" hidden="1" customHeight="1" thickBot="1" x14ac:dyDescent="0.3">
      <c r="A1060" s="216"/>
      <c r="B1060" s="217"/>
      <c r="C1060" s="217"/>
      <c r="D1060" s="217"/>
      <c r="E1060" s="217"/>
      <c r="F1060" s="218"/>
      <c r="G1060" s="219"/>
      <c r="H1060" s="219"/>
      <c r="L1060" s="221"/>
      <c r="S1060" s="221"/>
      <c r="Z1060" s="221"/>
      <c r="AG1060" s="221"/>
      <c r="AM1060" s="222"/>
      <c r="AR1060" s="223"/>
    </row>
    <row r="1061" spans="1:44" s="164" customFormat="1" ht="24.6" hidden="1" customHeight="1" x14ac:dyDescent="0.3">
      <c r="A1061" s="167">
        <f>A1048+1</f>
        <v>80</v>
      </c>
      <c r="B1061" s="763"/>
      <c r="C1061" s="764"/>
      <c r="D1061" s="765"/>
      <c r="E1061" s="765"/>
      <c r="F1061" s="207" t="s">
        <v>422</v>
      </c>
      <c r="G1061" s="169">
        <f>IF($B$1061="Лікар-педіатр",G1064*L1061,IF($B$1061="Лікар-терапевт","х",IF($B$1061="Лікар загальної практики - сімейний лікар",G1064*L1061,0)))</f>
        <v>0</v>
      </c>
      <c r="H1061" s="169">
        <f>IF($B$1061="Лікар-педіатр",H1064*L1061,IF($B$1061="Лікар-терапевт","х",IF($B$1061="Лікар загальної практики - сімейний лікар",H1064*L1061,0)))</f>
        <v>0</v>
      </c>
      <c r="I1061" s="169">
        <f>IF($B$1061="Лікар-педіатр","x",IF($B$1061="Лікар-терапевт",I1064*L1061,IF($B$1061="Лікар загальної практики - сімейний лікар",I1064*L1061,0)))</f>
        <v>0</v>
      </c>
      <c r="J1061" s="169">
        <f>IF($B$1061="Лікар-педіатр","x",IF($B$1061="Лікар-терапевт",J1064*L1061,IF($B$1061="Лікар загальної практики - сімейний лікар",J1064*L1061,0)))</f>
        <v>0</v>
      </c>
      <c r="K1061" s="169">
        <f>IF($B$1061="Лікар-педіатр","x",IF($B$1061="Лікар-терапевт",K1064*L1061,IF($B$1061="Лікар загальної практики - сімейний лікар",K1064*L1061,0)))</f>
        <v>0</v>
      </c>
      <c r="L1061" s="542"/>
      <c r="M1061" s="767"/>
      <c r="N1061" s="169">
        <f>IF($B$1061="Лікар-педіатр",N1064*S1061,IF($B$1061="Лікар-терапевт","х",IF($B$1061="Лікар загальної практики - сімейний лікар",N1064*S1061,0)))</f>
        <v>0</v>
      </c>
      <c r="O1061" s="169">
        <f>IF($B$1061="Лікар-педіатр",O1064*S1061,IF($B$1061="Лікар-терапевт","х",IF($B$1061="Лікар загальної практики - сімейний лікар",O1064*S1061,0)))</f>
        <v>0</v>
      </c>
      <c r="P1061" s="169">
        <f>IF($B$1061="Лікар-педіатр","x",IF($B$1061="Лікар-терапевт",P1064*S1061,IF($B$1061="Лікар загальної практики - сімейний лікар",P1064*S1061,0)))</f>
        <v>0</v>
      </c>
      <c r="Q1061" s="169">
        <f>IF($B$1061="Лікар-педіатр","x",IF($B$1061="Лікар-терапевт",Q1064*S1061,IF($B$1061="Лікар загальної практики - сімейний лікар",Q1064*S1061,0)))</f>
        <v>0</v>
      </c>
      <c r="R1061" s="169">
        <f>IF($B$1061="Лікар-педіатр","x",IF($B$1061="Лікар-терапевт",R1064*S1061,IF($B$1061="Лікар загальної практики - сімейний лікар",R1064*S1061,0)))</f>
        <v>0</v>
      </c>
      <c r="S1061" s="542"/>
      <c r="T1061" s="767"/>
      <c r="U1061" s="169">
        <f>IF($B$1061="Лікар-педіатр",U1064*Z1061,IF($B$1061="Лікар-терапевт","х",IF($B$1061="Лікар загальної практики - сімейний лікар",U1064*Z1061,0)))</f>
        <v>0</v>
      </c>
      <c r="V1061" s="169">
        <f>IF($B$1061="Лікар-педіатр",V1064*Z1061,IF($B$1061="Лікар-терапевт","х",IF($B$1061="Лікар загальної практики - сімейний лікар",V1064*Z1061,0)))</f>
        <v>0</v>
      </c>
      <c r="W1061" s="169">
        <f>IF($B$1061="Лікар-педіатр","x",IF($B$1061="Лікар-терапевт",W1064*Z1061,IF($B$1061="Лікар загальної практики - сімейний лікар",W1064*Z1061,0)))</f>
        <v>0</v>
      </c>
      <c r="X1061" s="169">
        <f>IF($B$1061="Лікар-педіатр","x",IF($B$1061="Лікар-терапевт",X1064*Z1061,IF($B$1061="Лікар загальної практики - сімейний лікар",X1064*Z1061,0)))</f>
        <v>0</v>
      </c>
      <c r="Y1061" s="169">
        <f>IF($B$1061="Лікар-педіатр","x",IF($B$1061="Лікар-терапевт",Y1064*Z1061,IF($B$1061="Лікар загальної практики - сімейний лікар",Y1064*Z1061,0)))</f>
        <v>0</v>
      </c>
      <c r="Z1061" s="542"/>
      <c r="AA1061" s="767"/>
      <c r="AB1061" s="169">
        <f>IF($B$1061="Лікар-педіатр",AB1064*AG1061,IF($B$1061="Лікар-терапевт","х",IF($B$1061="Лікар загальної практики - сімейний лікар",AB1064*AG1061,0)))</f>
        <v>0</v>
      </c>
      <c r="AC1061" s="169">
        <f>IF($B$1061="Лікар-педіатр",AC1064*AG1061,IF($B$1061="Лікар-терапевт","х",IF($B$1061="Лікар загальної практики - сімейний лікар",AC1064*AG1061,0)))</f>
        <v>0</v>
      </c>
      <c r="AD1061" s="169">
        <f>IF($B$1061="Лікар-педіатр","x",IF($B$1061="Лікар-терапевт",AD1064*AG1061,IF($B$1061="Лікар загальної практики - сімейний лікар",AD1064*AG1061,0)))</f>
        <v>0</v>
      </c>
      <c r="AE1061" s="169">
        <f>IF($B$1061="Лікар-педіатр","x",IF($B$1061="Лікар-терапевт",AE1064*AG1061,IF($B$1061="Лікар загальної практики - сімейний лікар",AE1064*AG1061,0)))</f>
        <v>0</v>
      </c>
      <c r="AF1061" s="169">
        <f>IF($B$1061="Лікар-педіатр","x",IF($B$1061="Лікар-терапевт",AF1064*AG1061,IF($B$1061="Лікар загальної практики - сімейний лікар",AF1064*AG1061,0)))</f>
        <v>0</v>
      </c>
      <c r="AG1061" s="542"/>
      <c r="AH1061" s="767"/>
      <c r="AI1061" s="525">
        <f>A1061</f>
        <v>80</v>
      </c>
      <c r="AJ1061" s="770">
        <f>B1061</f>
        <v>0</v>
      </c>
      <c r="AK1061" s="773">
        <f>C1061</f>
        <v>0</v>
      </c>
      <c r="AL1061" s="773">
        <f>D1061</f>
        <v>0</v>
      </c>
      <c r="AM1061" s="760" t="s">
        <v>568</v>
      </c>
      <c r="AN1061" s="778">
        <f>SUM(AN1066:AN1072)</f>
        <v>0</v>
      </c>
      <c r="AO1061" s="778">
        <f>SUM(AO1066:AO1072)</f>
        <v>0</v>
      </c>
      <c r="AP1061" s="778">
        <f>SUM(AP1066:AP1072)</f>
        <v>0</v>
      </c>
      <c r="AQ1061" s="778">
        <f>SUM(AQ1066:AQ1072)</f>
        <v>0</v>
      </c>
      <c r="AR1061" s="781">
        <f>SUM(AN1061:AQ1065)</f>
        <v>0</v>
      </c>
    </row>
    <row r="1062" spans="1:44" s="52" customFormat="1" ht="28.15" hidden="1" customHeight="1" x14ac:dyDescent="0.25">
      <c r="A1062" s="170"/>
      <c r="B1062" s="763"/>
      <c r="C1062" s="764"/>
      <c r="D1062" s="765"/>
      <c r="E1062" s="765"/>
      <c r="F1062" s="207" t="s">
        <v>423</v>
      </c>
      <c r="G1062" s="169">
        <f>IF($B$1061="Лікар-педіатр",G1064*L1062,IF($B$1061="Лікар-терапевт","х",IF($B$1061="Лікар загальної практики - сімейний лікар",G1064*L1062,0)))</f>
        <v>0</v>
      </c>
      <c r="H1062" s="169">
        <f>IF($B$1061="Лікар-педіатр",H1064*L1062,IF($B$1061="Лікар-терапевт","х",IF($B$1061="Лікар загальної практики - сімейний лікар",H1064*L1062,0)))</f>
        <v>0</v>
      </c>
      <c r="I1062" s="169">
        <f>IF($B$1061="Лікар-педіатр","x",IF($B$1061="Лікар-терапевт",I1064*L1062,IF($B$1061="Лікар загальної практики - сімейний лікар",I1064*L1062,0)))</f>
        <v>0</v>
      </c>
      <c r="J1062" s="169">
        <f>IF($B$1061="Лікар-педіатр","x",IF($B$1061="Лікар-терапевт",J1064*L1062,IF($B$1061="Лікар загальної практики - сімейний лікар",J1064*L1062,0)))</f>
        <v>0</v>
      </c>
      <c r="K1062" s="169">
        <f>IF($B$1061="Лікар-педіатр","x",IF($B$1061="Лікар-терапевт",K1064*L1062,IF($B$1061="Лікар загальної практики - сімейний лікар",K1064*L1062,0)))</f>
        <v>0</v>
      </c>
      <c r="L1062" s="542"/>
      <c r="M1062" s="767"/>
      <c r="N1062" s="169">
        <f>IF($B$1061="Лікар-педіатр",N1064*S1062,IF($B$1061="Лікар-терапевт","х",IF($B$1061="Лікар загальної практики - сімейний лікар",N1064*S1062,0)))</f>
        <v>0</v>
      </c>
      <c r="O1062" s="169">
        <f>IF($B$1061="Лікар-педіатр",O1064*S1062,IF($B$1061="Лікар-терапевт","х",IF($B$1061="Лікар загальної практики - сімейний лікар",O1064*S1062,0)))</f>
        <v>0</v>
      </c>
      <c r="P1062" s="169">
        <f>IF($B$1061="Лікар-педіатр","x",IF($B$1061="Лікар-терапевт",P1064*S1062,IF($B$1061="Лікар загальної практики - сімейний лікар",P1064*S1062,0)))</f>
        <v>0</v>
      </c>
      <c r="Q1062" s="169">
        <f>IF($B$1061="Лікар-педіатр","x",IF($B$1061="Лікар-терапевт",Q1064*S1062,IF($B$1061="Лікар загальної практики - сімейний лікар",Q1064*S1062,0)))</f>
        <v>0</v>
      </c>
      <c r="R1062" s="169">
        <f>IF($B$1061="Лікар-педіатр","x",IF($B$1061="Лікар-терапевт",R1064*S1062,IF($B$1061="Лікар загальної практики - сімейний лікар",R1064*S1062,0)))</f>
        <v>0</v>
      </c>
      <c r="S1062" s="542"/>
      <c r="T1062" s="767"/>
      <c r="U1062" s="169">
        <f>IF($B$1061="Лікар-педіатр",U1064*Z1062,IF($B$1061="Лікар-терапевт","х",IF($B$1061="Лікар загальної практики - сімейний лікар",U1064*Z1062,0)))</f>
        <v>0</v>
      </c>
      <c r="V1062" s="169">
        <f>IF($B$1061="Лікар-педіатр",V1064*Z1062,IF($B$1061="Лікар-терапевт","х",IF($B$1061="Лікар загальної практики - сімейний лікар",V1064*Z1062,0)))</f>
        <v>0</v>
      </c>
      <c r="W1062" s="169">
        <f>IF($B$1061="Лікар-педіатр","x",IF($B$1061="Лікар-терапевт",W1064*Z1062,IF($B$1061="Лікар загальної практики - сімейний лікар",W1064*Z1062,0)))</f>
        <v>0</v>
      </c>
      <c r="X1062" s="169">
        <f>IF($B$1061="Лікар-педіатр","x",IF($B$1061="Лікар-терапевт",X1064*Z1062,IF($B$1061="Лікар загальної практики - сімейний лікар",X1064*Z1062,0)))</f>
        <v>0</v>
      </c>
      <c r="Y1062" s="169">
        <f>IF($B$1061="Лікар-педіатр","x",IF($B$1061="Лікар-терапевт",Y1064*Z1062,IF($B$1061="Лікар загальної практики - сімейний лікар",Y1064*Z1062,0)))</f>
        <v>0</v>
      </c>
      <c r="Z1062" s="542"/>
      <c r="AA1062" s="767"/>
      <c r="AB1062" s="169">
        <f>IF($B$1061="Лікар-педіатр",AB1064*AG1062,IF($B$1061="Лікар-терапевт","х",IF($B$1061="Лікар загальної практики - сімейний лікар",AB1064*AG1062,0)))</f>
        <v>0</v>
      </c>
      <c r="AC1062" s="169">
        <f>IF($B$1061="Лікар-педіатр",AC1064*AG1062,IF($B$1061="Лікар-терапевт","х",IF($B$1061="Лікар загальної практики - сімейний лікар",AC1064*AG1062,0)))</f>
        <v>0</v>
      </c>
      <c r="AD1062" s="169">
        <f>IF($B$1061="Лікар-педіатр","x",IF($B$1061="Лікар-терапевт",AD1064*AG1062,IF($B$1061="Лікар загальної практики - сімейний лікар",AD1064*AG1062,0)))</f>
        <v>0</v>
      </c>
      <c r="AE1062" s="169">
        <f>IF($B$1061="Лікар-педіатр","x",IF($B$1061="Лікар-терапевт",AE1064*AG1062,IF($B$1061="Лікар загальної практики - сімейний лікар",AE1064*AG1062,0)))</f>
        <v>0</v>
      </c>
      <c r="AF1062" s="169">
        <f>IF($B$1061="Лікар-педіатр","x",IF($B$1061="Лікар-терапевт",AF1064*AG1062,IF($B$1061="Лікар загальної практики - сімейний лікар",AF1064*AG1062,0)))</f>
        <v>0</v>
      </c>
      <c r="AG1062" s="542"/>
      <c r="AH1062" s="767"/>
      <c r="AI1062" s="171"/>
      <c r="AJ1062" s="771"/>
      <c r="AK1062" s="774"/>
      <c r="AL1062" s="774"/>
      <c r="AM1062" s="761"/>
      <c r="AN1062" s="779"/>
      <c r="AO1062" s="779"/>
      <c r="AP1062" s="779"/>
      <c r="AQ1062" s="779"/>
      <c r="AR1062" s="782"/>
    </row>
    <row r="1063" spans="1:44" s="92" customFormat="1" ht="31.15" hidden="1" customHeight="1" x14ac:dyDescent="0.25">
      <c r="A1063" s="213"/>
      <c r="B1063" s="763"/>
      <c r="C1063" s="764"/>
      <c r="D1063" s="765"/>
      <c r="E1063" s="765"/>
      <c r="F1063" s="214" t="s">
        <v>424</v>
      </c>
      <c r="G1063" s="172">
        <f>IF(B1061="Лікар загальної практики - сімейний лікар"," ",IF(B1061="Лікар-педіатр"," ",IF(B1061="Лікар-терапевт","х",0)))</f>
        <v>0</v>
      </c>
      <c r="H1063" s="172">
        <f>IF(B1061="Лікар загальної практики - сімейний лікар"," ",IF(B1061="Лікар-педіатр"," ",IF(B1061="Лікар-терапевт","х",0)))</f>
        <v>0</v>
      </c>
      <c r="I1063" s="172">
        <f>IF(B1061="Лікар загальної практики - сімейний лікар"," ",IF(B1061="Лікар-педіатр","х",IF(B1061="Лікар-терапевт"," ",0)))</f>
        <v>0</v>
      </c>
      <c r="J1063" s="172">
        <f>IF(B1061="Лікар загальної практики - сімейний лікар"," ",IF(B1061="Лікар-педіатр","х",IF(B1061="Лікар-терапевт"," ",0)))</f>
        <v>0</v>
      </c>
      <c r="K1063" s="172">
        <f>IF(B1061="Лікар загальної практики - сімейний лікар"," ",IF(B1061="Лікар-педіатр","х",IF(B1061="Лікар-терапевт"," ",0)))</f>
        <v>0</v>
      </c>
      <c r="L1063" s="173">
        <f>SUM(G1063:K1063)</f>
        <v>0</v>
      </c>
      <c r="M1063" s="767"/>
      <c r="N1063" s="172">
        <f>IF(B1061="Лікар загальної практики - сімейний лікар"," ",IF(B1061="Лікар-педіатр"," ",IF(B1061="Лікар-терапевт","х",0)))</f>
        <v>0</v>
      </c>
      <c r="O1063" s="172">
        <f>IF(B1061="Лікар загальної практики - сімейний лікар"," ",IF(B1061="Лікар-педіатр"," ",IF(B1061="Лікар-терапевт","х",0)))</f>
        <v>0</v>
      </c>
      <c r="P1063" s="172">
        <f>IF(B1061="Лікар загальної практики - сімейний лікар"," ",IF(B1061="Лікар-педіатр","х",IF(B1061="Лікар-терапевт"," ",0)))</f>
        <v>0</v>
      </c>
      <c r="Q1063" s="172">
        <f>IF(B1061="Лікар загальної практики - сімейний лікар"," ",IF(B1061="Лікар-педіатр","х",IF(B1061="Лікар-терапевт"," ",0)))</f>
        <v>0</v>
      </c>
      <c r="R1063" s="172">
        <f>IF(B1061="Лікар загальної практики - сімейний лікар"," ",IF(B1061="Лікар-педіатр","х",IF(B1061="Лікар-терапевт"," ",0)))</f>
        <v>0</v>
      </c>
      <c r="S1063" s="173">
        <f>SUM(N1063:R1063)</f>
        <v>0</v>
      </c>
      <c r="T1063" s="767"/>
      <c r="U1063" s="172">
        <f>IF(B1061="Лікар загальної практики - сімейний лікар"," ",IF(B1061="Лікар-педіатр"," ",IF(B1061="Лікар-терапевт","х",0)))</f>
        <v>0</v>
      </c>
      <c r="V1063" s="172">
        <f>IF(B1061="Лікар загальної практики - сімейний лікар"," ",IF(B1061="Лікар-педіатр"," ",IF(B1061="Лікар-терапевт","х",0)))</f>
        <v>0</v>
      </c>
      <c r="W1063" s="172">
        <f>IF(B1061="Лікар загальної практики - сімейний лікар"," ",IF(B1061="Лікар-педіатр","х",IF(B1061="Лікар-терапевт"," ",0)))</f>
        <v>0</v>
      </c>
      <c r="X1063" s="172">
        <f>IF(B1061="Лікар загальної практики - сімейний лікар"," ",IF(B1061="Лікар-педіатр","х",IF(B1061="Лікар-терапевт"," ",0)))</f>
        <v>0</v>
      </c>
      <c r="Y1063" s="172">
        <f>IF(B1061="Лікар загальної практики - сімейний лікар"," ",IF(B1061="Лікар-педіатр","х",IF(B1061="Лікар-терапевт"," ",0)))</f>
        <v>0</v>
      </c>
      <c r="Z1063" s="173">
        <f>SUM(U1063:Y1063)</f>
        <v>0</v>
      </c>
      <c r="AA1063" s="767"/>
      <c r="AB1063" s="172">
        <f>IF(B1061="Лікар загальної практики - сімейний лікар"," ",IF(B1061="Лікар-педіатр"," ",IF(B1061="Лікар-терапевт","х",0)))</f>
        <v>0</v>
      </c>
      <c r="AC1063" s="172">
        <f>IF(B1061="Лікар загальної практики - сімейний лікар"," ",IF(B1061="Лікар-педіатр"," ",IF(B1061="Лікар-терапевт","х",0)))</f>
        <v>0</v>
      </c>
      <c r="AD1063" s="172">
        <f>IF(B1061="Лікар загальної практики - сімейний лікар"," ",IF(B1061="Лікар-педіатр","х",IF(B1061="Лікар-терапевт"," ",0)))</f>
        <v>0</v>
      </c>
      <c r="AE1063" s="172">
        <f>IF(B1061="Лікар загальної практики - сімейний лікар"," ",IF(B1061="Лікар-педіатр","х",IF(B1061="Лікар-терапевт"," ",0)))</f>
        <v>0</v>
      </c>
      <c r="AF1063" s="172">
        <f>IF(B1061="Лікар загальної практики - сімейний лікар"," ",IF(B1061="Лікар-педіатр","х",IF(B1061="Лікар-терапевт"," ",0)))</f>
        <v>0</v>
      </c>
      <c r="AG1063" s="173">
        <f>SUM(AB1063:AF1063)</f>
        <v>0</v>
      </c>
      <c r="AH1063" s="767"/>
      <c r="AI1063" s="215"/>
      <c r="AJ1063" s="771"/>
      <c r="AK1063" s="774"/>
      <c r="AL1063" s="774"/>
      <c r="AM1063" s="761"/>
      <c r="AN1063" s="779"/>
      <c r="AO1063" s="779"/>
      <c r="AP1063" s="779"/>
      <c r="AQ1063" s="779"/>
      <c r="AR1063" s="782"/>
    </row>
    <row r="1064" spans="1:44" s="52" customFormat="1" ht="31.9" hidden="1" customHeight="1" thickBot="1" x14ac:dyDescent="0.3">
      <c r="A1064" s="170"/>
      <c r="B1064" s="763"/>
      <c r="C1064" s="764"/>
      <c r="D1064" s="765"/>
      <c r="E1064" s="765"/>
      <c r="F1064" s="209" t="s">
        <v>161</v>
      </c>
      <c r="G1064" s="176">
        <f>IF($B$1061="Лікар-педіатр",G1063/L1063,IF($B$1061="Лікар-терапевт","х",IF($B$1061="Лікар загальної практики - сімейний лікар",G1063/L1063,0)))</f>
        <v>0</v>
      </c>
      <c r="H1064" s="176">
        <f>IF($B$1061="Лікар-педіатр",H1063/L1063,IF($B$1061="Лікар-терапевт","х",IF($B$1061="Лікар загальної практики - сімейний лікар",H1063/L1063,0)))</f>
        <v>0</v>
      </c>
      <c r="I1064" s="176">
        <f>IF($B$1061="Лікар-педіатр","x",IF($B$1061="Лікар-терапевт",I1063/L1063,IF($B$1061="Лікар загальної практики - сімейний лікар",I1063/L1063,0)))</f>
        <v>0</v>
      </c>
      <c r="J1064" s="176">
        <f>IF($B$1061="Лікар-педіатр","x",IF($B$1061="Лікар-терапевт",J1063/L1063,IF($B$1061="Лікар загальної практики - сімейний лікар",J1063/L1063,0)))</f>
        <v>0</v>
      </c>
      <c r="K1064" s="176">
        <f>IF($B$1061="Лікар-педіатр","x",IF($B$1061="Лікар-терапевт",K1063/L1063,IF($B$1061="Лікар загальної практики - сімейний лікар",K1063/L1063,0)))</f>
        <v>0</v>
      </c>
      <c r="L1064" s="176">
        <f>SUM(G1064:K1064)</f>
        <v>0</v>
      </c>
      <c r="M1064" s="767"/>
      <c r="N1064" s="176">
        <f>IF($B$1061="Лікар-педіатр",N1063/S1063,IF($B$1061="Лікар-терапевт","х",IF($B$1061="Лікар загальної практики - сімейний лікар",N1063/S1063,0)))</f>
        <v>0</v>
      </c>
      <c r="O1064" s="176">
        <f>IF($B$1061="Лікар-педіатр",O1063/S1063,IF($B$1061="Лікар-терапевт","х",IF($B$1061="Лікар загальної практики - сімейний лікар",O1063/S1063,0)))</f>
        <v>0</v>
      </c>
      <c r="P1064" s="176">
        <f>IF($B$1061="Лікар-педіатр","x",IF($B$1061="Лікар-терапевт",P1063/S1063,IF($B$1061="Лікар загальної практики - сімейний лікар",P1063/S1063,0)))</f>
        <v>0</v>
      </c>
      <c r="Q1064" s="176">
        <f>IF($B$1061="Лікар-педіатр","x",IF($B$1061="Лікар-терапевт",Q1063/S1063,IF($B$1061="Лікар загальної практики - сімейний лікар",Q1063/S1063,0)))</f>
        <v>0</v>
      </c>
      <c r="R1064" s="176">
        <f>IF($B$1061="Лікар-педіатр","x",IF($B$1061="Лікар-терапевт",R1063/S1063,IF($B$1061="Лікар загальної практики - сімейний лікар",R1063/S1063,0)))</f>
        <v>0</v>
      </c>
      <c r="S1064" s="176">
        <f>SUM(N1064:R1064)</f>
        <v>0</v>
      </c>
      <c r="T1064" s="767"/>
      <c r="U1064" s="176">
        <f>IF($B$1061="Лікар-педіатр",U1063/Z1063,IF($B$1061="Лікар-терапевт","х",IF($B$1061="Лікар загальної практики - сімейний лікар",U1063/Z1063,0)))</f>
        <v>0</v>
      </c>
      <c r="V1064" s="176">
        <f>IF($B$1061="Лікар-педіатр",V1063/Z1063,IF($B$1061="Лікар-терапевт","х",IF($B$1061="Лікар загальної практики - сімейний лікар",V1063/Z1063,0)))</f>
        <v>0</v>
      </c>
      <c r="W1064" s="176">
        <f>IF($B$1061="Лікар-педіатр","x",IF($B$1061="Лікар-терапевт",W1063/Z1063,IF($B$1061="Лікар загальної практики - сімейний лікар",W1063/Z1063,0)))</f>
        <v>0</v>
      </c>
      <c r="X1064" s="176">
        <f>IF($B$1061="Лікар-педіатр","x",IF($B$1061="Лікар-терапевт",X1063/Z1063,IF($B$1061="Лікар загальної практики - сімейний лікар",X1063/Z1063,0)))</f>
        <v>0</v>
      </c>
      <c r="Y1064" s="176">
        <f>IF($B$1061="Лікар-педіатр","x",IF($B$1061="Лікар-терапевт",Y1063/Z1063,IF($B$1061="Лікар загальної практики - сімейний лікар",Y1063/Z1063,0)))</f>
        <v>0</v>
      </c>
      <c r="Z1064" s="176">
        <f>SUM(U1064:Y1064)</f>
        <v>0</v>
      </c>
      <c r="AA1064" s="767"/>
      <c r="AB1064" s="176">
        <f>IF($B$1061="Лікар-педіатр",AB1063/AG1063,IF($B$1061="Лікар-терапевт","х",IF($B$1061="Лікар загальної практики - сімейний лікар",AB1063/AG1063,0)))</f>
        <v>0</v>
      </c>
      <c r="AC1064" s="176">
        <f>IF($B$1061="Лікар-педіатр",AC1063/AG1063,IF($B$1061="Лікар-терапевт","х",IF($B$1061="Лікар загальної практики - сімейний лікар",AC1063/AG1063,0)))</f>
        <v>0</v>
      </c>
      <c r="AD1064" s="176">
        <f>IF($B$1061="Лікар-педіатр","x",IF($B$1061="Лікар-терапевт",AD1063/AG1063,IF($B$1061="Лікар загальної практики - сімейний лікар",AD1063/AG1063,0)))</f>
        <v>0</v>
      </c>
      <c r="AE1064" s="176">
        <f>IF($B$1061="Лікар-педіатр","x",IF($B$1061="Лікар-терапевт",AE1063/AG1063,IF($B$1061="Лікар загальної практики - сімейний лікар",AE1063/AG1063,0)))</f>
        <v>0</v>
      </c>
      <c r="AF1064" s="176">
        <f>IF($B$1061="Лікар-педіатр","x",IF($B$1061="Лікар-терапевт",AF1063/AG1063,IF($B$1061="Лікар загальної практики - сімейний лікар",AF1063/AG1063,0)))</f>
        <v>0</v>
      </c>
      <c r="AG1064" s="176">
        <f>SUM(AB1064:AF1064)</f>
        <v>0</v>
      </c>
      <c r="AH1064" s="767"/>
      <c r="AI1064" s="174"/>
      <c r="AJ1064" s="771"/>
      <c r="AK1064" s="774"/>
      <c r="AL1064" s="774"/>
      <c r="AM1064" s="761"/>
      <c r="AN1064" s="779"/>
      <c r="AO1064" s="779"/>
      <c r="AP1064" s="779"/>
      <c r="AQ1064" s="779"/>
      <c r="AR1064" s="782"/>
    </row>
    <row r="1065" spans="1:44" s="52" customFormat="1" ht="45" hidden="1" customHeight="1" thickBot="1" x14ac:dyDescent="0.3">
      <c r="A1065" s="170"/>
      <c r="B1065" s="763"/>
      <c r="C1065" s="764"/>
      <c r="D1065" s="765"/>
      <c r="E1065" s="766"/>
      <c r="F1065" s="177" t="s">
        <v>425</v>
      </c>
      <c r="G1065" s="178">
        <f>IF($B$1061="Лікар загальної практики - сімейний лікар",AVERAGE(G1061:G1063),IF($B$1061="Лікар-педіатр",AVERAGE(G1061:G1063),IF($B$1061="Лікар-терапевт","х",0)))</f>
        <v>0</v>
      </c>
      <c r="H1065" s="178">
        <f>IF($B$1061="Лікар загальної практики - сімейний лікар",AVERAGE(H1061:H1063),IF($B$1061="Лікар-педіатр",AVERAGE(H1061:H1063),IF($B$1061="Лікар-терапевт","х",0)))</f>
        <v>0</v>
      </c>
      <c r="I1065" s="178">
        <f>IF($B$1061="Лікар загальної практики - сімейний лікар",AVERAGE(I1061:I1063),IF($B$1061="Лікар-педіатр","x",IF($B$1061="Лікар-терапевт",AVERAGE(I1061:I1063),0)))</f>
        <v>0</v>
      </c>
      <c r="J1065" s="178">
        <f>IF($B$1061="Лікар загальної практики - сімейний лікар",AVERAGE(J1061:J1063),IF($B$1061="Лікар-педіатр","x",IF($B$1061="Лікар-терапевт",AVERAGE(J1061:J1063),0)))</f>
        <v>0</v>
      </c>
      <c r="K1065" s="178">
        <f>IF($B$1061="Лікар загальної практики - сімейний лікар",AVERAGE(K1061:K1063),IF($B$1061="Лікар-педіатр","x",IF($B$1061="Лікар-терапевт",AVERAGE(K1061:K1063),0)))</f>
        <v>0</v>
      </c>
      <c r="L1065" s="179">
        <f>SUM(G1065:K1065)</f>
        <v>0</v>
      </c>
      <c r="M1065" s="768"/>
      <c r="N1065" s="178">
        <f>IF($B$1061="Лікар загальної практики - сімейний лікар",AVERAGE(N1061:N1063),IF($B$1061="Лікар-педіатр",AVERAGE(N1061:N1063),IF($B$1061="Лікар-терапевт","х",0)))</f>
        <v>0</v>
      </c>
      <c r="O1065" s="178">
        <f>IF($B$1061="Лікар загальної практики - сімейний лікар",AVERAGE(O1061:O1063),IF($B$1061="Лікар-педіатр",AVERAGE(O1061:O1063),IF($B$1061="Лікар-терапевт","х",0)))</f>
        <v>0</v>
      </c>
      <c r="P1065" s="178">
        <f>IF($B$1061="Лікар загальної практики - сімейний лікар",AVERAGE(P1061:P1063),IF($B$1061="Лікар-педіатр","x",IF($B$1061="Лікар-терапевт",AVERAGE(P1061:P1063),0)))</f>
        <v>0</v>
      </c>
      <c r="Q1065" s="178">
        <f>IF($B$1061="Лікар загальної практики - сімейний лікар",AVERAGE(Q1061:Q1063),IF($B$1061="Лікар-педіатр","x",IF($B$1061="Лікар-терапевт",AVERAGE(Q1061:Q1063),0)))</f>
        <v>0</v>
      </c>
      <c r="R1065" s="178">
        <f>IF($B$1061="Лікар загальної практики - сімейний лікар",AVERAGE(R1061:R1063),IF($B$1061="Лікар-педіатр","x",IF($B$1061="Лікар-терапевт",AVERAGE(R1061:R1063),0)))</f>
        <v>0</v>
      </c>
      <c r="S1065" s="179">
        <f>SUM(N1065:R1065)</f>
        <v>0</v>
      </c>
      <c r="T1065" s="768"/>
      <c r="U1065" s="178">
        <f>IF($B$1061="Лікар загальної практики - сімейний лікар",AVERAGE(U1061:U1063),IF($B$1061="Лікар-педіатр",AVERAGE(U1061:U1063),IF($B$1061="Лікар-терапевт","х",0)))</f>
        <v>0</v>
      </c>
      <c r="V1065" s="178">
        <f>IF($B$1061="Лікар загальної практики - сімейний лікар",AVERAGE(V1061:V1063),IF($B$1061="Лікар-педіатр",AVERAGE(V1061:V1063),IF($B$1061="Лікар-терапевт","х",0)))</f>
        <v>0</v>
      </c>
      <c r="W1065" s="178">
        <f>IF($B$1061="Лікар загальної практики - сімейний лікар",AVERAGE(W1061:W1063),IF($B$1061="Лікар-педіатр","x",IF($B$1061="Лікар-терапевт",AVERAGE(W1061:W1063),0)))</f>
        <v>0</v>
      </c>
      <c r="X1065" s="178">
        <f>IF($B$1061="Лікар загальної практики - сімейний лікар",AVERAGE(X1061:X1063),IF($B$1061="Лікар-педіатр","x",IF($B$1061="Лікар-терапевт",AVERAGE(X1061:X1063),0)))</f>
        <v>0</v>
      </c>
      <c r="Y1065" s="178">
        <f>IF($B$1061="Лікар загальної практики - сімейний лікар",AVERAGE(Y1061:Y1063),IF($B$1061="Лікар-педіатр","x",IF($B$1061="Лікар-терапевт",AVERAGE(Y1061:Y1063),0)))</f>
        <v>0</v>
      </c>
      <c r="Z1065" s="179">
        <f>SUM(U1065:Y1065)</f>
        <v>0</v>
      </c>
      <c r="AA1065" s="768"/>
      <c r="AB1065" s="178">
        <f>IF($B$1061="Лікар загальної практики - сімейний лікар",AVERAGE(AB1061:AB1063),IF($B$1061="Лікар-педіатр",AVERAGE(AB1061:AB1063),IF($B$1061="Лікар-терапевт","х",0)))</f>
        <v>0</v>
      </c>
      <c r="AC1065" s="178">
        <f>IF($B$1061="Лікар загальної практики - сімейний лікар",AVERAGE(AC1061:AC1063),IF($B$1061="Лікар-педіатр",AVERAGE(AC1061:AC1063),IF($B$1061="Лікар-терапевт","х",0)))</f>
        <v>0</v>
      </c>
      <c r="AD1065" s="178">
        <f>IF($B$1061="Лікар загальної практики - сімейний лікар",AVERAGE(AD1061:AD1063),IF($B$1061="Лікар-педіатр","x",IF($B$1061="Лікар-терапевт",AVERAGE(AD1061:AD1063),0)))</f>
        <v>0</v>
      </c>
      <c r="AE1065" s="178">
        <f>IF($B$1061="Лікар загальної практики - сімейний лікар",AVERAGE(AE1061:AE1063),IF($B$1061="Лікар-педіатр","x",IF($B$1061="Лікар-терапевт",AVERAGE(AE1061:AE1063),0)))</f>
        <v>0</v>
      </c>
      <c r="AF1065" s="178">
        <f>IF($B$1061="Лікар загальної практики - сімейний лікар",AVERAGE(AF1061:AF1063),IF($B$1061="Лікар-педіатр","x",IF($B$1061="Лікар-терапевт",AVERAGE(AF1061:AF1063),0)))</f>
        <v>0</v>
      </c>
      <c r="AG1065" s="179">
        <f>SUM(AB1065:AF1065)</f>
        <v>0</v>
      </c>
      <c r="AH1065" s="769"/>
      <c r="AI1065" s="174"/>
      <c r="AJ1065" s="771"/>
      <c r="AK1065" s="774"/>
      <c r="AL1065" s="774"/>
      <c r="AM1065" s="762"/>
      <c r="AN1065" s="780"/>
      <c r="AO1065" s="780"/>
      <c r="AP1065" s="780"/>
      <c r="AQ1065" s="780"/>
      <c r="AR1065" s="783"/>
    </row>
    <row r="1066" spans="1:44" s="52" customFormat="1" ht="40.5" hidden="1" x14ac:dyDescent="0.25">
      <c r="A1066" s="170"/>
      <c r="B1066" s="763"/>
      <c r="C1066" s="764"/>
      <c r="D1066" s="765"/>
      <c r="E1066" s="765"/>
      <c r="F1066" s="210" t="str">
        <f>IF(B1061="Лікар-педіатр",Законод!$C$17,IF(B1061="Лікар загальної практики - сімейний лікар",Законод!$C$21,IF(B1061="Лікар-терапевт",Законод!$C$25,"х")))</f>
        <v>х</v>
      </c>
      <c r="G1066" s="181">
        <f>IF($B$1061="Лікар загальної практики - сімейний лікар",IF(L1065&lt;=Законод!$C$22,G1065,Законод!$C$22*'01_Доходи'!G1064),IF($B$1061="Лікар-педіатр",IF(L1065&lt;=Законод!$C$18,G1065,Законод!$C$18*'01_Доходи'!G1064),IF($B$1061="Лікар-терапевт","x",0)))</f>
        <v>0</v>
      </c>
      <c r="H1066" s="181">
        <f>IF($B$1061="Лікар загальної практики - сімейний лікар",IF(L1065&lt;=Законод!$C$22,H1065,Законод!$C$22*'01_Доходи'!H1064),IF($B$1061="Лікар-педіатр",IF(L1065&lt;=Законод!$C$18,H1065,Законод!$C$18*'01_Доходи'!H1064),IF($B$1061="Лікар-терапевт","x",0)))</f>
        <v>0</v>
      </c>
      <c r="I1066" s="181">
        <f>IF($B$1061="Лікар загальної практики - сімейний лікар",IF(L1065&lt;=Законод!$C$22,I1065,Законод!$C$22*'01_Доходи'!I1064),IF($B$1061="Лікар-педіатр","x",IF($B$1061="Лікар-терапевт",IF(L1065&lt;=Законод!$C$26,I1065,Законод!$C$26*'01_Доходи'!I1064),0)))</f>
        <v>0</v>
      </c>
      <c r="J1066" s="181">
        <f>IF($B$1061="Лікар загальної практики - сімейний лікар",IF(L1065&lt;=Законод!$C$22,J1065,Законод!$C$22*'01_Доходи'!J1064),IF($B$1061="Лікар-педіатр","x",IF($B$1061="Лікар-терапевт",IF(L1065&lt;=Законод!$C$26,J1065,Законод!$C$26*'01_Доходи'!J1064),0)))</f>
        <v>0</v>
      </c>
      <c r="K1066" s="181">
        <f>IF($B$1061="Лікар загальної практики - сімейний лікар",IF(L1065&lt;=Законод!$C$22,K1065,Законод!$C$22*'01_Доходи'!K1064),IF($B$1061="Лікар-педіатр","x",IF($B$1061="Лікар-терапевт",IF(L1065&lt;=Законод!$C$26,K1065,Законод!$C$26*'01_Доходи'!K1064),0)))</f>
        <v>0</v>
      </c>
      <c r="L1066" s="182">
        <f>SUM(G1066:K1066)</f>
        <v>0</v>
      </c>
      <c r="M1066" s="767"/>
      <c r="N1066" s="181">
        <f>IF($B$1061="Лікар загальної практики - сімейний лікар",IF(S1065&lt;=Законод!$C$22,N1065,Законод!$C$22*'01_Доходи'!N1064),IF($B$1061="Лікар-педіатр",IF(S1065&lt;=Законод!$C$18,N1065,Законод!$C$18*'01_Доходи'!N1064),IF($B$1061="Лікар-терапевт","x",0)))</f>
        <v>0</v>
      </c>
      <c r="O1066" s="181">
        <f>IF($B$1061="Лікар загальної практики - сімейний лікар",IF(S1065&lt;=Законод!$C$22,O1065,Законод!$C$22*'01_Доходи'!O1064),IF($B$1061="Лікар-педіатр",IF(S1065&lt;=Законод!$C$18,O1065,Законод!$C$18*'01_Доходи'!O1064),IF($B$1061="Лікар-терапевт","x",0)))</f>
        <v>0</v>
      </c>
      <c r="P1066" s="181">
        <f>IF($B$1061="Лікар загальної практики - сімейний лікар",IF(S1065&lt;=Законод!$C$22,P1065,Законод!$C$22*'01_Доходи'!P1064),IF($B$1061="Лікар-педіатр","x",IF($B$1061="Лікар-терапевт",IF(S1065&lt;=Законод!$C$26,P1065,Законод!$C$26*'01_Доходи'!P1064),0)))</f>
        <v>0</v>
      </c>
      <c r="Q1066" s="181">
        <f>IF($B$1061="Лікар загальної практики - сімейний лікар",IF(S1065&lt;=Законод!$C$22,Q1065,Законод!$C$22*'01_Доходи'!Q1064),IF($B$1061="Лікар-педіатр","x",IF($B$1061="Лікар-терапевт",IF(S1065&lt;=Законод!$C$26,Q1065,Законод!$C$26*'01_Доходи'!Q1064),0)))</f>
        <v>0</v>
      </c>
      <c r="R1066" s="181">
        <f>IF($B$1061="Лікар загальної практики - сімейний лікар",IF(S1065&lt;=Законод!$C$22,R1065,Законод!$C$22*'01_Доходи'!R1064),IF($B$1061="Лікар-педіатр","x",IF($B$1061="Лікар-терапевт",IF(S1065&lt;=Законод!$C$26,R1065,Законод!$C$26*'01_Доходи'!R1064),0)))</f>
        <v>0</v>
      </c>
      <c r="S1066" s="182">
        <f>SUM(N1066:R1066)</f>
        <v>0</v>
      </c>
      <c r="T1066" s="767"/>
      <c r="U1066" s="181">
        <f>IF($B$1061="Лікар загальної практики - сімейний лікар",IF(Z1065&lt;=Законод!$C$22,U1065,Законод!$C$22*'01_Доходи'!U1064),IF($B$1061="Лікар-педіатр",IF(Z1065&lt;=Законод!$C$18,U1065,Законод!$C$18*'01_Доходи'!U1064),IF($B$1061="Лікар-терапевт","x",0)))</f>
        <v>0</v>
      </c>
      <c r="V1066" s="181">
        <f>IF($B$1061="Лікар загальної практики - сімейний лікар",IF(Z1065&lt;=Законод!$C$22,V1065,Законод!$C$22*'01_Доходи'!V1064),IF($B$1061="Лікар-педіатр",IF(Z1065&lt;=Законод!$C$18,V1065,Законод!$C$18*'01_Доходи'!V1064),IF($B$1061="Лікар-терапевт","x",0)))</f>
        <v>0</v>
      </c>
      <c r="W1066" s="181">
        <f>IF($B$1061="Лікар загальної практики - сімейний лікар",IF(Z1065&lt;=Законод!$C$22,W1065,Законод!$C$22*'01_Доходи'!W1064),IF($B$1061="Лікар-педіатр","x",IF($B$1061="Лікар-терапевт",IF(Z1065&lt;=Законод!$C$26,W1065,Законод!$C$26*'01_Доходи'!W1064),0)))</f>
        <v>0</v>
      </c>
      <c r="X1066" s="181">
        <f>IF($B$1061="Лікар загальної практики - сімейний лікар",IF(Z1065&lt;=Законод!$C$22,X1065,Законод!$C$22*'01_Доходи'!X1064),IF($B$1061="Лікар-педіатр","x",IF($B$1061="Лікар-терапевт",IF(Z1065&lt;=Законод!$C$26,X1065,Законод!$C$26*'01_Доходи'!X1064),0)))</f>
        <v>0</v>
      </c>
      <c r="Y1066" s="181">
        <f>IF($B$1061="Лікар загальної практики - сімейний лікар",IF(Z1065&lt;=Законод!$C$22,Y1065,Законод!$C$22*'01_Доходи'!Y1064),IF($B$1061="Лікар-педіатр","x",IF($B$1061="Лікар-терапевт",IF(Z1065&lt;=Законод!$C$26,Y1065,Законод!$C$26*'01_Доходи'!Y1064),0)))</f>
        <v>0</v>
      </c>
      <c r="Z1066" s="182">
        <f>SUM(U1066:Y1066)</f>
        <v>0</v>
      </c>
      <c r="AA1066" s="767"/>
      <c r="AB1066" s="181">
        <f>IF($B$1061="Лікар загальної практики - сімейний лікар",IF(AG1065&lt;=Законод!$C$22,AB1065,Законод!$C$22*'01_Доходи'!AB1064),IF($B$1061="Лікар-педіатр",IF(AG1065&lt;=Законод!$C$18,AB1065,Законод!$C$18*'01_Доходи'!AB1064),IF($B$1061="Лікар-терапевт","x",0)))</f>
        <v>0</v>
      </c>
      <c r="AC1066" s="181">
        <f>IF($B$1061="Лікар загальної практики - сімейний лікар",IF(AG1065&lt;=Законод!$C$22,AC1065,Законод!$C$22*'01_Доходи'!AC1064),IF($B$1061="Лікар-педіатр",IF(AG1065&lt;=Законод!$C$18,AC1065,Законод!$C$18*'01_Доходи'!AC1064),IF($B$1061="Лікар-терапевт","x",0)))</f>
        <v>0</v>
      </c>
      <c r="AD1066" s="181">
        <f>IF($B$1061="Лікар загальної практики - сімейний лікар",IF(AG1065&lt;=Законод!$C$22,AD1065,Законод!$C$22*'01_Доходи'!AD1064),IF($B$1061="Лікар-педіатр","x",IF($B$1061="Лікар-терапевт",IF(AG1065&lt;=Законод!$C$26,AD1065,Законод!$C$26*'01_Доходи'!AD1064),0)))</f>
        <v>0</v>
      </c>
      <c r="AE1066" s="181">
        <f>IF($B$1061="Лікар загальної практики - сімейний лікар",IF(AG1065&lt;=Законод!$C$22,AE1065,Законод!$C$22*'01_Доходи'!AE1064),IF($B$1061="Лікар-педіатр","x",IF($B$1061="Лікар-терапевт",IF(AG1065&lt;=Законод!$C$26,AE1065,Законод!$C$26*'01_Доходи'!AE1064),0)))</f>
        <v>0</v>
      </c>
      <c r="AF1066" s="181">
        <f>IF($B$1061="Лікар загальної практики - сімейний лікар",IF(AG1065&lt;=Законод!$C$22,AF1065,Законод!$C$22*'01_Доходи'!AF1064),IF($B$1061="Лікар-педіатр","x",IF($B$1061="Лікар-терапевт",IF(AG1065&lt;=Законод!$C$26,AF1065,Законод!$C$26*'01_Доходи'!AF1064),0)))</f>
        <v>0</v>
      </c>
      <c r="AG1066" s="182">
        <f>SUM(AB1066:AF1066)</f>
        <v>0</v>
      </c>
      <c r="AH1066" s="767"/>
      <c r="AI1066" s="174"/>
      <c r="AJ1066" s="771"/>
      <c r="AK1066" s="774"/>
      <c r="AL1066" s="774"/>
      <c r="AM1066" s="318" t="s">
        <v>186</v>
      </c>
      <c r="AN1066" s="183">
        <f>IF(B1061="Лікар загальної практики - сімейний лікар",G1066*Законод!$C$11+'01_Доходи'!H1066*Законод!$D$11+'01_Доходи'!I1066*Законод!$E$11+'01_Доходи'!J1066*Законод!$F$11+'01_Доходи'!K1066*Законод!$G$11,IF(B1061="Лікар-педіатр",G1066*Законод!$C$11+'01_Доходи'!H1066*Законод!$D$11,IF(B1061="Лікар-терапевт",'01_Доходи'!I1066*Законод!$E$11+'01_Доходи'!J1066*Законод!$F$11+'01_Доходи'!K1066*Законод!$G$11,0)))</f>
        <v>0</v>
      </c>
      <c r="AO1066" s="183">
        <f>IF(B1061="Лікар загальної практики - сімейний лікар",N1066*Законод!$C$11+'01_Доходи'!O1066*Законод!$D$11+'01_Доходи'!P1066*Законод!$E$11+'01_Доходи'!Q1066*Законод!$F$11+'01_Доходи'!R1066*Законод!$G$11,IF(B1061="Лікар-педіатр",N1066*Законод!$C$11+'01_Доходи'!O1066*Законод!$D$11,IF(B1061="Лікар-терапевт",'01_Доходи'!P1066*Законод!$E$11+'01_Доходи'!Q1066*Законод!$F$11+'01_Доходи'!R1066*Законод!$G$11,0)))</f>
        <v>0</v>
      </c>
      <c r="AP1066" s="183">
        <f>IF(B1061="Лікар загальної практики - сімейний лікар",U1066*Законод!$C$11+'01_Доходи'!V1066*Законод!$D$11+'01_Доходи'!W1066*Законод!$E$11+'01_Доходи'!X1066*Законод!$F$11+'01_Доходи'!Y1066*Законод!$G$11,IF(B1061="Лікар-педіатр",U1066*Законод!$C$11+'01_Доходи'!V1066*Законод!$D$11,IF(B1061="Лікар-терапевт",'01_Доходи'!W1066*Законод!$E$11+'01_Доходи'!X1066*Законод!$F$11+'01_Доходи'!Y1066*Законод!$G$11,0)))</f>
        <v>0</v>
      </c>
      <c r="AQ1066" s="183">
        <f>IF(B1061="Лікар загальної практики - сімейний лікар",AB1066*Законод!$C$11+'01_Доходи'!AC1066*Законод!$D$11+'01_Доходи'!AD1066*Законод!$E$11+'01_Доходи'!AE1066*Законод!$F$11+'01_Доходи'!AF1066*Законод!$G$11,IF(B1061="Лікар-педіатр",AB1066*Законод!$C$11+'01_Доходи'!AC1066*Законод!$D$11,IF(B1061="Лікар-терапевт",'01_Доходи'!AD1066*Законод!$E$11+'01_Доходи'!AE1066*Законод!$F$11+'01_Доходи'!AF1066*Законод!$G$11,0)))</f>
        <v>0</v>
      </c>
      <c r="AR1066" s="184">
        <f>SUM(AN1066:AQ1066)</f>
        <v>0</v>
      </c>
    </row>
    <row r="1067" spans="1:44" s="52" customFormat="1" ht="31.9" hidden="1" customHeight="1" x14ac:dyDescent="0.25">
      <c r="A1067" s="170"/>
      <c r="B1067" s="763"/>
      <c r="C1067" s="764"/>
      <c r="D1067" s="765"/>
      <c r="E1067" s="765"/>
      <c r="F1067" s="211" t="str">
        <f>IF(B1061="Лікар-педіатр",Законод!$E$17,IF(B1061="Лікар загальної практики - сімейний лікар",Законод!$E$21,IF(B1061="Лікар-терапевт",Законод!$E$25,"х")))</f>
        <v>х</v>
      </c>
      <c r="G1067" s="776" t="s">
        <v>158</v>
      </c>
      <c r="H1067" s="776"/>
      <c r="I1067" s="776"/>
      <c r="J1067" s="776"/>
      <c r="K1067" s="776"/>
      <c r="L1067" s="169">
        <f>IF($B$1061="Лікар загальної практики - сімейний лікар",IF(L1065&lt;Законод!$C$22,0,(IF(AND(L1065&gt;=Законод!$E$22,L1065&lt;=Законод!$E$23),L1065-Законод!$C$22,IF('01_Доходи'!L1065&gt;=Законод!$F$22,Законод!$E$24,0)))),IF($B$1061="Лікар-педіатр",IF(L1065&lt;Законод!$C$18,0,(IF(AND(L1065&gt;=Законод!$E$18,L1065&lt;=Законод!$E$19),L1065-Законод!$C$18,IF('01_Доходи'!L1065&gt;=Законод!$F$18,Законод!$E$20,0)))),IF($B$1061="Лікар-терапевт",IF(L1065&lt;Законод!$C$26,0,(IF(AND(L1065&gt;=Законод!$E$26,L1065&lt;=Законод!$E$27),L1065-Законод!$C$26,IF('01_Доходи'!L1065&gt;=Законод!$F$26,Законод!$E$28,0)))),0)))</f>
        <v>0</v>
      </c>
      <c r="M1067" s="767"/>
      <c r="N1067" s="776" t="s">
        <v>158</v>
      </c>
      <c r="O1067" s="776"/>
      <c r="P1067" s="776"/>
      <c r="Q1067" s="776"/>
      <c r="R1067" s="776"/>
      <c r="S1067" s="169">
        <f>IF($B$1061="Лікар загальної практики - сімейний лікар",IF(S1065&lt;Законод!$C$22,0,(IF(AND(S1065&gt;=Законод!$E$22,S1065&lt;=Законод!$E$23),S1065-Законод!$C$22,IF('01_Доходи'!S1065&gt;=Законод!$F$22,Законод!$E$24,0)))),IF($B$1061="Лікар-педіатр",IF(S1065&lt;Законод!$C$18,0,(IF(AND(S1065&gt;=Законод!$E$18,S1065&lt;=Законод!$E$19),S1065-Законод!$C$18,IF('01_Доходи'!S1065&gt;=Законод!$F$18,Законод!$E$20,0)))),IF($B$1061="Лікар-терапевт",IF(S1065&lt;Законод!$C$26,0,(IF(AND(S1065&gt;=Законод!$E$26,S1065&lt;=Законод!$E$27),S1065-Законод!$C$26,IF('01_Доходи'!S1065&gt;=Законод!$F$26,Законод!$E$28,0)))),0)))</f>
        <v>0</v>
      </c>
      <c r="T1067" s="767"/>
      <c r="U1067" s="776" t="s">
        <v>158</v>
      </c>
      <c r="V1067" s="776"/>
      <c r="W1067" s="776"/>
      <c r="X1067" s="776"/>
      <c r="Y1067" s="776"/>
      <c r="Z1067" s="169">
        <f>IF($B$1061="Лікар загальної практики - сімейний лікар",IF(Z1065&lt;Законод!$C$22,0,(IF(AND(Z1065&gt;=Законод!$E$22,Z1065&lt;=Законод!$E$23),Z1065-Законод!$C$22,IF('01_Доходи'!Z1065&gt;=Законод!$F$22,Законод!$E$24,0)))),IF($B$1061="Лікар-педіатр",IF(Z1065&lt;Законод!$C$18,0,(IF(AND(Z1065&gt;=Законод!$E$18,Z1065&lt;=Законод!$E$19),Z1065-Законод!$C$18,IF('01_Доходи'!Z1065&gt;=Законод!$F$18,Законод!$E$20,0)))),IF($B$1061="Лікар-терапевт",IF(Z1065&lt;Законод!$C$26,0,(IF(AND(Z1065&gt;=Законод!$E$26,Z1065&lt;=Законод!$E$27),Z1065-Законод!$C$26,IF('01_Доходи'!Z1065&gt;=Законод!$F$26,Законод!$E$28,0)))),0)))</f>
        <v>0</v>
      </c>
      <c r="AA1067" s="767"/>
      <c r="AB1067" s="776" t="s">
        <v>158</v>
      </c>
      <c r="AC1067" s="776"/>
      <c r="AD1067" s="776"/>
      <c r="AE1067" s="776"/>
      <c r="AF1067" s="776"/>
      <c r="AG1067" s="169">
        <f>IF($B$1061="Лікар загальної практики - сімейний лікар",IF(AG1065&lt;Законод!$C$22,0,(IF(AND(AG1065&gt;=Законод!$E$22,AG1065&lt;=Законод!$E$23),AG1065-Законод!$C$22,IF('01_Доходи'!AG1065&gt;=Законод!$F$22,Законод!$E$24,0)))),IF($B$1061="Лікар-педіатр",IF(AG1065&lt;Законод!$C$18,0,(IF(AND(AG1065&gt;=Законод!$E$18,AG1065&lt;=Законод!$E$19),AG1065-Законод!$C$18,IF('01_Доходи'!AG1065&gt;=Законод!$F$18,Законод!$E$20,0)))),IF($B$1061="Лікар-терапевт",IF(AG1065&lt;Законод!$C$26,0,(IF(AND(AG1065&gt;=Законод!$E$26,AG1065&lt;=Законод!$E$27),AG1065-Законод!$C$26,IF('01_Доходи'!AG1065&gt;=Законод!$F$26,Законод!$E$28,0)))),0)))</f>
        <v>0</v>
      </c>
      <c r="AH1067" s="767"/>
      <c r="AI1067" s="174"/>
      <c r="AJ1067" s="771"/>
      <c r="AK1067" s="774"/>
      <c r="AL1067" s="774"/>
      <c r="AM1067" s="757" t="s">
        <v>187</v>
      </c>
      <c r="AN1067" s="183">
        <f>IF(B1061="Лікар загальної практики - сімейний лікар",L1067*Законод!$C$9/4*Законод!$E$16,IF(B1061="Лікар-педіатр",L1067*Законод!$C$9/4*Законод!$E$16,IF(B1061="Лікар-терапевт",L1067*Законод!$C$9/4*Законод!$E$16,0)))</f>
        <v>0</v>
      </c>
      <c r="AO1067" s="183">
        <f>IF(B1061="Лікар загальної практики - сімейний лікар",S1067*Законод!$C$9/4*Законод!$E$16,IF(B1061="Лікар-педіатр",S1067*Законод!$C$9/4*Законод!$E$16,IF(B1061="Лікар-терапевт",S1067*Законод!$C$9/4*Законод!$E$16,0)))</f>
        <v>0</v>
      </c>
      <c r="AP1067" s="183">
        <f>IF(B1061="Лікар загальної практики - сімейний лікар",Z1067*Законод!$C$9/4*Законод!$E$16,IF(B1061="Лікар-педіатр",Z1067*Законод!$C$9/4*Законод!$E$16,IF(B1061="Лікар-терапевт",Z1067*Законод!$C$9/4*Законод!$E$16,0)))</f>
        <v>0</v>
      </c>
      <c r="AQ1067" s="183">
        <f>IF(B1061="Лікар загальної практики - сімейний лікар",AG1067*Законод!$C$9/4*Законод!$E$16,IF(B1061="Лікар-педіатр",AG1067*Законод!$C$9/4*Законод!$E$16,IF(B1061="Лікар-терапевт",AG1067*Законод!$C$9/4*Законод!$E$16,0)))</f>
        <v>0</v>
      </c>
      <c r="AR1067" s="184">
        <f>SUM(AN1067:AQ1067)</f>
        <v>0</v>
      </c>
    </row>
    <row r="1068" spans="1:44" s="52" customFormat="1" ht="31.9" hidden="1" customHeight="1" x14ac:dyDescent="0.25">
      <c r="A1068" s="170"/>
      <c r="B1068" s="763"/>
      <c r="C1068" s="764"/>
      <c r="D1068" s="765"/>
      <c r="E1068" s="765"/>
      <c r="F1068" s="211" t="str">
        <f>IF(B1061="Лікар-педіатр",Законод!$F$17,IF(B1061="Лікар загальної практики - сімейний лікар",Законод!$F$21,IF(B1061="Лікар-терапевт",Законод!$F$25,"х")))</f>
        <v>х</v>
      </c>
      <c r="G1068" s="776" t="s">
        <v>158</v>
      </c>
      <c r="H1068" s="776"/>
      <c r="I1068" s="776"/>
      <c r="J1068" s="776"/>
      <c r="K1068" s="776"/>
      <c r="L1068" s="169">
        <f>IF($B$1061="Лікар загальної практики - сімейний лікар",IF(L1065&lt;Законод!$C$22,0,(IF(AND(L1065&gt;=Законод!$F$22,L1065&lt;=Законод!$F$23),L1065-Законод!$E$23,IF('01_Доходи'!L1065&gt;=Законод!$G$22,Законод!$F$24,0)))),IF($B$1061="Лікар-педіатр",IF(L1065&lt;Законод!$C$18,0,(IF(AND(L1065&gt;=Законод!$F$18,L1065&lt;=Законод!$F$19),L1065-Законод!$E$19,IF('01_Доходи'!L1065&gt;=Законод!$G$18,Законод!$F$20,0)))),IF($B$1061="Лікар-терапевт",IF(L1065&lt;Законод!$C$26,0,(IF(AND(L1065&gt;=Законод!$F$26,L1065&lt;=Законод!$F$27),L1065-Законод!$E$27,IF('01_Доходи'!L1065&gt;=Законод!$G$26,Законод!$F$28,0)))),0)))</f>
        <v>0</v>
      </c>
      <c r="M1068" s="767"/>
      <c r="N1068" s="776" t="s">
        <v>158</v>
      </c>
      <c r="O1068" s="776"/>
      <c r="P1068" s="776"/>
      <c r="Q1068" s="776"/>
      <c r="R1068" s="776"/>
      <c r="S1068" s="169">
        <f>IF($B$1061="Лікар загальної практики - сімейний лікар",IF(S1065&lt;Законод!$C$22,0,(IF(AND(S1065&gt;=Законод!$F$22,S1065&lt;=Законод!$F$23),S1065-Законод!$E$23,IF('01_Доходи'!S1065&gt;=Законод!$G$22,Законод!$F$24,0)))),IF($B$1061="Лікар-педіатр",IF(S1065&lt;Законод!$C$18,0,(IF(AND(S1065&gt;=Законод!$F$18,S1065&lt;=Законод!$F$19),S1065-Законод!$E$19,IF('01_Доходи'!S1065&gt;=Законод!$G$18,Законод!$F$20,0)))),IF($B$1061="Лікар-терапевт",IF(S1065&lt;Законод!$C$26,0,(IF(AND(S1065&gt;=Законод!$F$26,S1065&lt;=Законод!$F$27),S1065-Законод!$E$27,IF('01_Доходи'!S1065&gt;=Законод!$G$26,Законод!$F$28,0)))),0)))</f>
        <v>0</v>
      </c>
      <c r="T1068" s="767"/>
      <c r="U1068" s="776" t="s">
        <v>158</v>
      </c>
      <c r="V1068" s="776"/>
      <c r="W1068" s="776"/>
      <c r="X1068" s="776"/>
      <c r="Y1068" s="776"/>
      <c r="Z1068" s="169">
        <f>IF($B$1061="Лікар загальної практики - сімейний лікар",IF(Z1065&lt;Законод!$C$22,0,(IF(AND(Z1065&gt;=Законод!$F$22,Z1065&lt;=Законод!$F$23),Z1065-Законод!$E$23,IF('01_Доходи'!Z1065&gt;=Законод!$G$22,Законод!$F$24,0)))),IF($B$1061="Лікар-педіатр",IF(Z1065&lt;Законод!$C$18,0,(IF(AND(Z1065&gt;=Законод!$F$18,Z1065&lt;=Законод!$F$19),Z1065-Законод!$E$19,IF('01_Доходи'!Z1065&gt;=Законод!$G$18,Законод!$F$20,0)))),IF($B$1061="Лікар-терапевт",IF(Z1065&lt;Законод!$C$26,0,(IF(AND(Z1065&gt;=Законод!$F$26,Z1065&lt;=Законод!$F$27),Z1065-Законод!$E$27,IF('01_Доходи'!Z1065&gt;=Законод!$G$26,Законод!$F$28,0)))),0)))</f>
        <v>0</v>
      </c>
      <c r="AA1068" s="767"/>
      <c r="AB1068" s="776" t="s">
        <v>158</v>
      </c>
      <c r="AC1068" s="776"/>
      <c r="AD1068" s="776"/>
      <c r="AE1068" s="776"/>
      <c r="AF1068" s="776"/>
      <c r="AG1068" s="169">
        <f>IF($B$1061="Лікар загальної практики - сімейний лікар",IF(AG1065&lt;Законод!$C$22,0,(IF(AND(AG1065&gt;=Законод!$F$22,AG1065&lt;=Законод!$F$23),AG1065-Законод!$E$23,IF('01_Доходи'!AG1065&gt;=Законод!$G$22,Законод!$F$24,0)))),IF($B$1061="Лікар-педіатр",IF(AG1065&lt;Законод!$C$18,0,(IF(AND(AG1065&gt;=Законод!$F$18,AG1065&lt;=Законод!$F$19),AG1065-Законод!$E$19,IF('01_Доходи'!AG1065&gt;=Законод!$G$18,Законод!$F$20,0)))),IF($B$1061="Лікар-терапевт",IF(AG1065&lt;Законод!$C$26,0,(IF(AND(AG1065&gt;=Законод!$F$26,AG1065&lt;=Законод!$F$27),AG1065-Законод!$E$27,IF('01_Доходи'!AG1065&gt;=Законод!$G$26,Законод!$F$28,0)))),0)))</f>
        <v>0</v>
      </c>
      <c r="AH1068" s="767"/>
      <c r="AI1068" s="174"/>
      <c r="AJ1068" s="771"/>
      <c r="AK1068" s="774"/>
      <c r="AL1068" s="774"/>
      <c r="AM1068" s="758"/>
      <c r="AN1068" s="183">
        <f>IF(B1061="Лікар загальної практики - сімейний лікар",L1068*Законод!$C$9/4*Законод!$F$16,IF(B1061="Лікар-педіатр",L1068*Законод!$C$9/4*Законод!$F$16,IF(B1061="Лікар-терапевт",L1068*Законод!$C$9/4*Законод!$F$16,0)))</f>
        <v>0</v>
      </c>
      <c r="AO1068" s="183">
        <f>IF(B1061="Лікар загальної практики - сімейний лікар",S1068*Законод!$C$9/4*Законод!$F$16,IF(B1061="Лікар-педіатр",S1068*Законод!$C$9/4*Законод!$F$16,IF(B1061="Лікар-терапевт",S1068*Законод!$C$9/4*Законод!$F$16,0)))</f>
        <v>0</v>
      </c>
      <c r="AP1068" s="183">
        <f>IF(B1061="Лікар загальної практики - сімейний лікар",Z1068*Законод!$C$9/4*Законод!$F$16,IF(B1061="Лікар-педіатр",Z1068*Законод!$C$9/4*Законод!$F$16,IF(B1061="Лікар-терапевт",Z1068*Законод!$C$9/4*Законод!$F$16,0)))</f>
        <v>0</v>
      </c>
      <c r="AQ1068" s="183">
        <f>IF(B1061="Лікар загальної практики - сімейний лікар",AG1068*Законод!$C$9/4*Законод!$F$16,IF(B1061="Лікар-педіатр",AG1068*Законод!$C$9/4*Законод!$F$16,IF(B1061="Лікар-терапевт",AG1068*Законод!$C$9/4*Законод!$F$16,0)))</f>
        <v>0</v>
      </c>
      <c r="AR1068" s="184">
        <f>SUM(AN1068:AQ1068)</f>
        <v>0</v>
      </c>
    </row>
    <row r="1069" spans="1:44" s="52" customFormat="1" ht="31.9" hidden="1" customHeight="1" x14ac:dyDescent="0.25">
      <c r="A1069" s="170"/>
      <c r="B1069" s="763"/>
      <c r="C1069" s="764"/>
      <c r="D1069" s="765"/>
      <c r="E1069" s="765"/>
      <c r="F1069" s="211" t="str">
        <f>IF(B1061="Лікар-педіатр",Законод!$G$17,IF(B1061="Лікар загальної практики - сімейний лікар",Законод!$G$21,IF(B1061="Лікар-терапевт",Законод!$G$25,"х")))</f>
        <v>х</v>
      </c>
      <c r="G1069" s="776" t="s">
        <v>158</v>
      </c>
      <c r="H1069" s="776"/>
      <c r="I1069" s="776"/>
      <c r="J1069" s="776"/>
      <c r="K1069" s="776"/>
      <c r="L1069" s="169">
        <f>IF($B$1061="Лікар загальної практики - сімейний лікар",IF(L1065&lt;Законод!$C$22,0,(IF(AND(L1065&gt;=Законод!$G$22,L1065&lt;=Законод!$G$23),L1065-Законод!$F$23,IF('01_Доходи'!L1065&gt;=Законод!$H$22,Законод!$G$24,0)))),IF($B$1061="Лікар-педіатр",IF(L1065&lt;Законод!$C$18,0,(IF(AND(L1065&gt;=Законод!$G$18,L1065&lt;=Законод!$G$19),L1065-Законод!$F$19,IF('01_Доходи'!L1065&gt;=Законод!$H$18,Законод!$G$20,0)))),IF($B$1061="Лікар-терапевт",IF(L1065&lt;Законод!$C$26,0,(IF(AND(L1065&gt;=Законод!$G$26,L1065&lt;=Законод!$G$27),L1065-Законод!$F$27,IF('01_Доходи'!L1065&gt;=Законод!$H$26,Законод!$G$28,0)))),0)))</f>
        <v>0</v>
      </c>
      <c r="M1069" s="767"/>
      <c r="N1069" s="776" t="s">
        <v>158</v>
      </c>
      <c r="O1069" s="776"/>
      <c r="P1069" s="776"/>
      <c r="Q1069" s="776"/>
      <c r="R1069" s="776"/>
      <c r="S1069" s="169">
        <f>IF($B$1061="Лікар загальної практики - сімейний лікар",IF(S1065&lt;Законод!$C$22,0,(IF(AND(S1065&gt;=Законод!$G$22,S1065&lt;=Законод!$G$23),S1065-Законод!$F$23,IF('01_Доходи'!S1065&gt;=Законод!$H$22,Законод!$G$24,0)))),IF($B$1061="Лікар-педіатр",IF(S1065&lt;Законод!$C$18,0,(IF(AND(S1065&gt;=Законод!$G$18,S1065&lt;=Законод!$G$19),S1065-Законод!$F$19,IF('01_Доходи'!S1065&gt;=Законод!$H$18,Законод!$G$20,0)))),IF($B$1061="Лікар-терапевт",IF(S1065&lt;Законод!$C$26,0,(IF(AND(S1065&gt;=Законод!$G$26,S1065&lt;=Законод!$G$27),S1065-Законод!$F$27,IF('01_Доходи'!S1065&gt;=Законод!$H$26,Законод!$G$28,0)))),0)))</f>
        <v>0</v>
      </c>
      <c r="T1069" s="767"/>
      <c r="U1069" s="776" t="s">
        <v>158</v>
      </c>
      <c r="V1069" s="776"/>
      <c r="W1069" s="776"/>
      <c r="X1069" s="776"/>
      <c r="Y1069" s="776"/>
      <c r="Z1069" s="169">
        <f>IF($B$1061="Лікар загальної практики - сімейний лікар",IF(Z1065&lt;Законод!$C$22,0,(IF(AND(Z1065&gt;=Законод!$G$22,Z1065&lt;=Законод!$G$23),Z1065-Законод!$F$23,IF('01_Доходи'!Z1065&gt;=Законод!$H$22,Законод!$G$24,0)))),IF($B$1061="Лікар-педіатр",IF(Z1065&lt;Законод!$C$18,0,(IF(AND(Z1065&gt;=Законод!$G$18,Z1065&lt;=Законод!$G$19),Z1065-Законод!$F$19,IF('01_Доходи'!Z1065&gt;=Законод!$H$18,Законод!$G$20,0)))),IF($B$1061="Лікар-терапевт",IF(Z1065&lt;Законод!$C$26,0,(IF(AND(Z1065&gt;=Законод!$G$26,Z1065&lt;=Законод!$G$27),Z1065-Законод!$F$27,IF('01_Доходи'!Z1065&gt;=Законод!$H$26,Законод!$G$28,0)))),0)))</f>
        <v>0</v>
      </c>
      <c r="AA1069" s="767"/>
      <c r="AB1069" s="776" t="s">
        <v>158</v>
      </c>
      <c r="AC1069" s="776"/>
      <c r="AD1069" s="776"/>
      <c r="AE1069" s="776"/>
      <c r="AF1069" s="776"/>
      <c r="AG1069" s="169">
        <f>IF($B$1061="Лікар загальної практики - сімейний лікар",IF(AG1065&lt;Законод!$C$22,0,(IF(AND(AG1065&gt;=Законод!$G$22,AG1065&lt;=Законод!$G$23),AG1065-Законод!$F$23,IF('01_Доходи'!AG1065&gt;=Законод!$H$22,Законод!$G$24,0)))),IF($B$1061="Лікар-педіатр",IF(AG1065&lt;Законод!$C$18,0,(IF(AND(AG1065&gt;=Законод!$G$18,AG1065&lt;=Законод!$G$19),AG1065-Законод!$F$19,IF('01_Доходи'!AG1065&gt;=Законод!$H$18,Законод!$G$20,0)))),IF($B$1061="Лікар-терапевт",IF(AG1065&lt;Законод!$C$26,0,(IF(AND(AG1065&gt;=Законод!$G$26,AG1065&lt;=Законод!$G$27),AG1065-Законод!$F$27,IF('01_Доходи'!AG1065&gt;=Законод!$H$26,Законод!$G$28,0)))),0)))</f>
        <v>0</v>
      </c>
      <c r="AH1069" s="767"/>
      <c r="AI1069" s="174"/>
      <c r="AJ1069" s="771"/>
      <c r="AK1069" s="774"/>
      <c r="AL1069" s="774"/>
      <c r="AM1069" s="758"/>
      <c r="AN1069" s="183">
        <f>IF(B1061="Лікар загальної практики - сімейний лікар",L1069*Законод!$C$9/4*Законод!$G$16,IF(B1061="Лікар-педіатр",L1069*Законод!$C$9/4*Законод!$G$16,IF(B1061="Лікар-терапевт",L1069*Законод!$C$9/4*Законод!$G$16,0)))</f>
        <v>0</v>
      </c>
      <c r="AO1069" s="183">
        <f>IF(B1061="Лікар загальної практики - сімейний лікар",S1069*Законод!$C$9/4*Законод!$G$16,IF(B1061="Лікар-педіатр",S1069*Законод!$C$9/4*Законод!$G$16,IF(B1061="Лікар-терапевт",S1069*Законод!$C$9/4*Законод!$G$16,0)))</f>
        <v>0</v>
      </c>
      <c r="AP1069" s="183">
        <f>IF(B1061="Лікар загальної практики - сімейний лікар",Z1069*Законод!$C$9/4*Законод!$G$16,IF(B1061="Лікар-педіатр",Z1069*Законод!$C$9/4*Законод!$G$16,IF(B1061="Лікар-терапевт",Z1069*Законод!$C$9/4*Законод!$G$16,0)))</f>
        <v>0</v>
      </c>
      <c r="AQ1069" s="183">
        <f>IF(B1061="Лікар загальної практики - сімейний лікар",AG1069*Законод!$C$9/4*Законод!$G$16,IF(B1061="Лікар-педіатр",AG1069*Законод!$C$9/4*Законод!$G$16,IF(B1061="Лікар-терапевт",AG1069*Законод!$C$9/4*Законод!$G$16,0)))</f>
        <v>0</v>
      </c>
      <c r="AR1069" s="184">
        <f t="shared" ref="AR1069" si="186">SUM(AN1069:AQ1069)</f>
        <v>0</v>
      </c>
    </row>
    <row r="1070" spans="1:44" s="52" customFormat="1" ht="31.9" hidden="1" customHeight="1" x14ac:dyDescent="0.25">
      <c r="A1070" s="170"/>
      <c r="B1070" s="763"/>
      <c r="C1070" s="764"/>
      <c r="D1070" s="765"/>
      <c r="E1070" s="765"/>
      <c r="F1070" s="211" t="str">
        <f>IF(B1061="Лікар-педіатр",Законод!$H$17,IF(B1061="Лікар загальної практики - сімейний лікар",Законод!$H$21,IF(B1061="Лікар-терапевт",Законод!$H$25,"х")))</f>
        <v>х</v>
      </c>
      <c r="G1070" s="776" t="s">
        <v>158</v>
      </c>
      <c r="H1070" s="776"/>
      <c r="I1070" s="776"/>
      <c r="J1070" s="776"/>
      <c r="K1070" s="776"/>
      <c r="L1070" s="169">
        <f>IF($B$1061="Лікар загальної практики - сімейний лікар",IF(L1065&lt;Законод!$C$22,0,(IF(AND(L1065&gt;=Законод!$H$22,L1065&lt;=Законод!$H$23),L1065-Законод!$G$23,IF('01_Доходи'!L1065&gt;=Законод!$I$22,Законод!$H$24,0)))),IF($B$1061="Лікар-педіатр",IF(L1065&lt;Законод!$C$18,0,(IF(AND(L1065&gt;=Законод!$H$18,L1065&lt;=Законод!$H$19),L1065-Законод!$G$19,IF('01_Доходи'!L1065&gt;=Законод!$I$18,Законод!$H$20,0)))),IF($B$1061="Лікар-терапевт",IF(L1065&lt;Законод!$C$26,0,(IF(AND(L1065&gt;=Законод!$H$26,L1065&lt;=Законод!$H$27),L1065-Законод!$G$27,IF(L1065&gt;=Законод!$I$26,Законод!$H$28,0)))),0)))</f>
        <v>0</v>
      </c>
      <c r="M1070" s="767"/>
      <c r="N1070" s="776" t="s">
        <v>158</v>
      </c>
      <c r="O1070" s="776"/>
      <c r="P1070" s="776"/>
      <c r="Q1070" s="776"/>
      <c r="R1070" s="776"/>
      <c r="S1070" s="169">
        <f>IF($B$1061="Лікар загальної практики - сімейний лікар",IF(S1065&lt;Законод!$C$22,0,(IF(AND(S1065&gt;=Законод!$H$22,S1065&lt;=Законод!$H$23),S1065-Законод!$G$23,IF('01_Доходи'!S1065&gt;=Законод!$I$22,Законод!$H$24,0)))),IF($B$1061="Лікар-педіатр",IF(S1065&lt;Законод!$C$18,0,(IF(AND(S1065&gt;=Законод!$H$18,S1065&lt;=Законод!$H$19),S1065-Законод!$G$19,IF('01_Доходи'!S1065&gt;=Законод!$I$18,Законод!$H$20,0)))),IF($B$1061="Лікар-терапевт",IF(S1065&lt;Законод!$C$26,0,(IF(AND(S1065&gt;=Законод!$H$26,S1065&lt;=Законод!$H$27),S1065-Законод!$G$27,IF(S1065&gt;=Законод!$I$26,Законод!$H$28,0)))),0)))</f>
        <v>0</v>
      </c>
      <c r="T1070" s="767"/>
      <c r="U1070" s="776" t="s">
        <v>158</v>
      </c>
      <c r="V1070" s="776"/>
      <c r="W1070" s="776"/>
      <c r="X1070" s="776"/>
      <c r="Y1070" s="776"/>
      <c r="Z1070" s="169">
        <f>IF($B$1061="Лікар загальної практики - сімейний лікар",IF(Z1065&lt;Законод!$C$22,0,(IF(AND(Z1065&gt;=Законод!$H$22,Z1065&lt;=Законод!$H$23),Z1065-Законод!$G$23,IF('01_Доходи'!Z1065&gt;=Законод!$I$22,Законод!$H$24,0)))),IF($B$1061="Лікар-педіатр",IF(Z1065&lt;Законод!$C$18,0,(IF(AND(Z1065&gt;=Законод!$H$18,Z1065&lt;=Законод!$H$19),Z1065-Законод!$G$19,IF('01_Доходи'!Z1065&gt;=Законод!$I$18,Законод!$H$20,0)))),IF($B$1061="Лікар-терапевт",IF(Z1065&lt;Законод!$C$26,0,(IF(AND(Z1065&gt;=Законод!$H$26,Z1065&lt;=Законод!$H$27),Z1065-Законод!$G$27,IF(Z1065&gt;=Законод!$I$26,Законод!$H$28,0)))),0)))</f>
        <v>0</v>
      </c>
      <c r="AA1070" s="767"/>
      <c r="AB1070" s="776" t="s">
        <v>158</v>
      </c>
      <c r="AC1070" s="776"/>
      <c r="AD1070" s="776"/>
      <c r="AE1070" s="776"/>
      <c r="AF1070" s="776"/>
      <c r="AG1070" s="169">
        <f>IF($B$1061="Лікар загальної практики - сімейний лікар",IF(AG1065&lt;Законод!$C$22,0,(IF(AND(AG1065&gt;=Законод!$H$22,AG1065&lt;=Законод!$H$23),AG1065-Законод!$G$23,IF('01_Доходи'!AG1065&gt;=Законод!$I$22,Законод!$H$24,0)))),IF($B$1061="Лікар-педіатр",IF(AG1065&lt;Законод!$C$18,0,(IF(AND(AG1065&gt;=Законод!$H$18,AG1065&lt;=Законод!$H$19),AG1065-Законод!$G$19,IF('01_Доходи'!AG1065&gt;=Законод!$I$18,Законод!$H$20,0)))),IF($B$1061="Лікар-терапевт",IF(AG1065&lt;Законод!$C$26,0,(IF(AND(AG1065&gt;=Законод!$H$26,AG1065&lt;=Законод!$H$27),AG1065-Законод!$G$27,IF(AG1065&gt;=Законод!$I$26,Законод!$H$28,0)))),0)))</f>
        <v>0</v>
      </c>
      <c r="AH1070" s="767"/>
      <c r="AI1070" s="174"/>
      <c r="AJ1070" s="771"/>
      <c r="AK1070" s="774"/>
      <c r="AL1070" s="774"/>
      <c r="AM1070" s="758"/>
      <c r="AN1070" s="183">
        <f>IF(B1061="Лікар загальної практики - сімейний лікар",L1070*Законод!$C$9/4*Законод!$H$16,IF(B1061="Лікар-педіатр",L1070*Законод!$C$9/4*Законод!$H$16,IF(B1061="Лікар-терапевт",L1070*Законод!$C$9/4*Законод!$H$16,0)))</f>
        <v>0</v>
      </c>
      <c r="AO1070" s="183">
        <f>IF(B1061="Лікар загальної практики - сімейний лікар",S1070*Законод!$C$9/4*Законод!$H$16,IF(B1061="Лікар-педіатр",S1070*Законод!$C$9/4*Законод!$H$16,IF(B1061="Лікар-терапевт",S1070*Законод!$C$9/4*Законод!$H$16,0)))</f>
        <v>0</v>
      </c>
      <c r="AP1070" s="183">
        <f>IF(B1061="Лікар загальної практики - сімейний лікар",Z1070*Законод!$C$9/4*Законод!$H$16,IF(B1061="Лікар-педіатр",Z1070*Законод!$C$9/4*Законод!$H$16,IF(B1061="Лікар-терапевт",Z1070*Законод!$C$9/4*Законод!$H$16,0)))</f>
        <v>0</v>
      </c>
      <c r="AQ1070" s="183">
        <f>IF(B1061="Лікар загальної практики - сімейний лікар",AG1070*Законод!$C$9/4*Законод!$H$16,IF(B1061="Лікар-педіатр",AG1070*Законод!$C$9/4*Законод!$H$16,IF(B1061="Лікар-терапевт",AG1070*Законод!$C$9/4*Законод!$H$16,0)))</f>
        <v>0</v>
      </c>
      <c r="AR1070" s="184">
        <f>SUM(AN1070:AQ1070)</f>
        <v>0</v>
      </c>
    </row>
    <row r="1071" spans="1:44" s="52" customFormat="1" ht="31.9" hidden="1" customHeight="1" x14ac:dyDescent="0.25">
      <c r="A1071" s="170"/>
      <c r="B1071" s="763"/>
      <c r="C1071" s="764"/>
      <c r="D1071" s="765"/>
      <c r="E1071" s="765"/>
      <c r="F1071" s="211" t="str">
        <f>IF(B1061="Лікар-педіатр",Законод!$I$17,IF(B1061="Лікар загальної практики - сімейний лікар",Законод!$I$21,IF(B1061="Лікар-терапевт",Законод!$I$25,"х")))</f>
        <v>х</v>
      </c>
      <c r="G1071" s="776" t="s">
        <v>158</v>
      </c>
      <c r="H1071" s="776"/>
      <c r="I1071" s="776"/>
      <c r="J1071" s="776"/>
      <c r="K1071" s="776"/>
      <c r="L1071" s="169">
        <f>IF($B$1061="Лікар загальної практики - сімейний лікар",IF(L1065&lt;Законод!$C$22,0,(IF(AND(L1065&gt;=Законод!$I$22,L1065&lt;=Законод!$I$23),L1065-Законод!$H$23,IF('01_Доходи'!L1065&gt;=Законод!$I$22,Законод!$I$24,0)))),IF($B$1061="Лікар-педіатр",IF(L1065&lt;Законод!$C$18,0,(IF(AND(L1065&gt;=Законод!$I$18,L1065&lt;=Законод!$I$19),L1065-Законод!$H$19,IF('01_Доходи'!L1065&gt;=Законод!$I$18,Законод!$H$20,0)))),IF($B$1061="Лікар-терапевт",IF(L1065&lt;Законод!$C$26,0,(IF(AND(L1065&gt;=Законод!$I$26,L1065&lt;=Законод!$I$27),L1065-Законод!$H$27,IF('01_Доходи'!L1065&gt;=Законод!$I$26,Законод!$H$28,0)))),0)))</f>
        <v>0</v>
      </c>
      <c r="M1071" s="767"/>
      <c r="N1071" s="776" t="s">
        <v>158</v>
      </c>
      <c r="O1071" s="776"/>
      <c r="P1071" s="776"/>
      <c r="Q1071" s="776"/>
      <c r="R1071" s="776"/>
      <c r="S1071" s="169">
        <f>IF($B$1061="Лікар загальної практики - сімейний лікар",IF(S1065&lt;Законод!$C$22,0,(IF(AND(S1065&gt;=Законод!$I$22,S1065&lt;=Законод!$I$23),S1065-Законод!$H$23,IF('01_Доходи'!S1065&gt;=Законод!$I$22,Законод!$I$24,0)))),IF($B$1061="Лікар-педіатр",IF(S1065&lt;Законод!$C$18,0,(IF(AND(S1065&gt;=Законод!$I$18,S1065&lt;=Законод!$I$19),S1065-Законод!$H$19,IF('01_Доходи'!S1065&gt;=Законод!$I$18,Законод!$H$20,0)))),IF($B$1061="Лікар-терапевт",IF(S1065&lt;Законод!$C$26,0,(IF(AND(S1065&gt;=Законод!$I$26,S1065&lt;=Законод!$I$27),S1065-Законод!$H$27,IF('01_Доходи'!S1065&gt;=Законод!$I$26,Законод!$H$28,0)))),0)))</f>
        <v>0</v>
      </c>
      <c r="T1071" s="767"/>
      <c r="U1071" s="776" t="s">
        <v>158</v>
      </c>
      <c r="V1071" s="776"/>
      <c r="W1071" s="776"/>
      <c r="X1071" s="776"/>
      <c r="Y1071" s="776"/>
      <c r="Z1071" s="169">
        <f>IF($B$1061="Лікар загальної практики - сімейний лікар",IF(Z1065&lt;Законод!$C$22,0,(IF(AND(Z1065&gt;=Законод!$I$22,Z1065&lt;=Законод!$I$23),Z1065-Законод!$H$23,IF('01_Доходи'!Z1065&gt;=Законод!$I$22,Законод!$I$24,0)))),IF($B$1061="Лікар-педіатр",IF(Z1065&lt;Законод!$C$18,0,(IF(AND(Z1065&gt;=Законод!$I$18,Z1065&lt;=Законод!$I$19),Z1065-Законод!$H$19,IF('01_Доходи'!Z1065&gt;=Законод!$I$18,Законод!$H$20,0)))),IF($B$1061="Лікар-терапевт",IF(Z1065&lt;Законод!$C$26,0,(IF(AND(Z1065&gt;=Законод!$I$26,Z1065&lt;=Законод!$I$27),Z1065-Законод!$H$27,IF('01_Доходи'!Z1065&gt;=Законод!$I$26,Законод!$H$28,0)))),0)))</f>
        <v>0</v>
      </c>
      <c r="AA1071" s="767"/>
      <c r="AB1071" s="776" t="s">
        <v>158</v>
      </c>
      <c r="AC1071" s="776"/>
      <c r="AD1071" s="776"/>
      <c r="AE1071" s="776"/>
      <c r="AF1071" s="776"/>
      <c r="AG1071" s="169">
        <f>IF($B$1061="Лікар загальної практики - сімейний лікар",IF(AG1065&lt;Законод!$C$22,0,(IF(AND(AG1065&gt;=Законод!$I$22,AG1065&lt;=Законод!$I$23),AG1065-Законод!$H$23,IF('01_Доходи'!AG1065&gt;=Законод!$I$22,Законод!$I$24,0)))),IF($B$1061="Лікар-педіатр",IF(AG1065&lt;Законод!$C$18,0,(IF(AND(AG1065&gt;=Законод!$I$18,AG1065&lt;=Законод!$I$19),AG1065-Законод!$H$19,IF('01_Доходи'!AG1065&gt;=Законод!$I$18,Законод!$H$20,0)))),IF($B$1061="Лікар-терапевт",IF(AG1065&lt;Законод!$C$26,0,(IF(AND(AG1065&gt;=Законод!$I$26,AG1065&lt;=Законод!$I$27),AG1065-Законод!$H$27,IF('01_Доходи'!AG1065&gt;=Законод!$I$26,Законод!$H$28,0)))),0)))</f>
        <v>0</v>
      </c>
      <c r="AH1071" s="767"/>
      <c r="AI1071" s="174"/>
      <c r="AJ1071" s="771"/>
      <c r="AK1071" s="774"/>
      <c r="AL1071" s="774"/>
      <c r="AM1071" s="758"/>
      <c r="AN1071" s="183">
        <f>IF(B1061="Лікар загальної практики - сімейний лікар",L1071*Законод!$C$9/4*Законод!$I$16,IF(B1061="Лікар-педіатр",L1071*Законод!$C$9/4*Законод!$I$16,IF(B1061="Лікар-терапевт",L1071*Законод!$C$9/4*Законод!$I$16,0)))</f>
        <v>0</v>
      </c>
      <c r="AO1071" s="183">
        <f>IF(B1061="Лікар загальної практики - сімейний лікар",S1071*Законод!$C$9/4*Законод!$I$16,IF(B1061="Лікар-педіатр",S1071*Законод!$C$9/4*Законод!$I$16,IF(B1061="Лікар-терапевт",S1071*Законод!$C$9/4*Законод!$I$16,0)))</f>
        <v>0</v>
      </c>
      <c r="AP1071" s="183">
        <f>IF(B1061="Лікар загальної практики - сімейний лікар",Z1071*Законод!$C$9/4*Законод!$I$16,IF(B1061="Лікар-педіатр",Z1071*Законод!$C$9/4*Законод!$I$16,IF(B1061="Лікар-терапевт",Z1071*Законод!$C$9/4*Законод!$I$16,0)))</f>
        <v>0</v>
      </c>
      <c r="AQ1071" s="183">
        <f>IF(B1061="Лікар загальної практики - сімейний лікар",AG1071*Законод!$C$9/4*Законод!$I$16,IF(B1061="Лікар-педіатр",AG1071*Законод!$C$9/4*Законод!$I$16,IF(B1061="Лікар-терапевт",AG1071*Законод!$C$9/4*Законод!$I$16,0)))</f>
        <v>0</v>
      </c>
      <c r="AR1071" s="184">
        <f>SUM(AN1071:AQ1071)</f>
        <v>0</v>
      </c>
    </row>
    <row r="1072" spans="1:44" s="191" customFormat="1" ht="31.9" hidden="1" customHeight="1" thickBot="1" x14ac:dyDescent="0.3">
      <c r="A1072" s="186"/>
      <c r="B1072" s="763"/>
      <c r="C1072" s="764"/>
      <c r="D1072" s="765"/>
      <c r="E1072" s="765"/>
      <c r="F1072" s="212" t="str">
        <f>IF(B1061="Лікар-педіатр",Законод!$J$17,IF(B1061="Лікар загальної практики - сімейний лікар",Законод!$J$21,IF(B1061="Лікар-терапевт",Законод!$J$25,"х")))</f>
        <v>х</v>
      </c>
      <c r="G1072" s="777" t="s">
        <v>158</v>
      </c>
      <c r="H1072" s="777"/>
      <c r="I1072" s="777"/>
      <c r="J1072" s="777"/>
      <c r="K1072" s="777"/>
      <c r="L1072" s="169">
        <f>IF($B$1061="Лікар загальної практики - сімейний лікар",IF(L1065&gt;=Законод!$J$22,'01_Доходи'!L1065-('01_Доходи'!L1066+'01_Доходи'!L1067+'01_Доходи'!L1068+'01_Доходи'!L1069+'01_Доходи'!L1070+'01_Доходи'!L1071),0),IF($B$1061="Лікар-педіатр",IF(L1065&gt;=Законод!$J$18,'01_Доходи'!L1065-('01_Доходи'!L1066+'01_Доходи'!L1067+'01_Доходи'!L1068+'01_Доходи'!L1069+'01_Доходи'!L1070+'01_Доходи'!L1071),0),IF($B$1061="Лікар-терапевт",IF('01_Доходи'!L1065&gt;=Законод!$J$26,L1065-Законод!$I$27,0),0)))</f>
        <v>0</v>
      </c>
      <c r="M1072" s="767"/>
      <c r="N1072" s="777" t="s">
        <v>158</v>
      </c>
      <c r="O1072" s="777"/>
      <c r="P1072" s="777"/>
      <c r="Q1072" s="777"/>
      <c r="R1072" s="777"/>
      <c r="S1072" s="169">
        <f>IF($B$1061="Лікар загальної практики - сімейний лікар",IF(S1065&gt;=Законод!$J$22,'01_Доходи'!S1065-('01_Доходи'!S1066+'01_Доходи'!S1067+'01_Доходи'!S1068+'01_Доходи'!S1069+'01_Доходи'!S1070+'01_Доходи'!S1071),0),IF($B$1061="Лікар-педіатр",IF(S1065&gt;=Законод!$J$18,'01_Доходи'!S1065-('01_Доходи'!S1066+'01_Доходи'!S1067+'01_Доходи'!S1068+'01_Доходи'!S1069+'01_Доходи'!S1070+'01_Доходи'!S1071),0),IF($B$1061="Лікар-терапевт",IF('01_Доходи'!S1065&gt;=Законод!$J$26,S1065-Законод!$I$27,0),0)))</f>
        <v>0</v>
      </c>
      <c r="T1072" s="767"/>
      <c r="U1072" s="777" t="s">
        <v>158</v>
      </c>
      <c r="V1072" s="777"/>
      <c r="W1072" s="777"/>
      <c r="X1072" s="777"/>
      <c r="Y1072" s="777"/>
      <c r="Z1072" s="169">
        <f>IF($B$1061="Лікар загальної практики - сімейний лікар",IF(Z1065&gt;=Законод!$J$22,'01_Доходи'!Z1065-('01_Доходи'!Z1066+'01_Доходи'!Z1067+'01_Доходи'!Z1068+'01_Доходи'!Z1069+'01_Доходи'!Z1070+'01_Доходи'!Z1071),0),IF($B$1061="Лікар-педіатр",IF(Z1065&gt;=Законод!$J$18,'01_Доходи'!Z1065-('01_Доходи'!Z1066+'01_Доходи'!Z1067+'01_Доходи'!Z1068+'01_Доходи'!Z1069+'01_Доходи'!Z1070+'01_Доходи'!Z1071),0),IF($B$1061="Лікар-терапевт",IF('01_Доходи'!Z1065&gt;=Законод!$J$26,Z1065-Законод!$I$27,0),0)))</f>
        <v>0</v>
      </c>
      <c r="AA1072" s="767"/>
      <c r="AB1072" s="777" t="s">
        <v>158</v>
      </c>
      <c r="AC1072" s="777"/>
      <c r="AD1072" s="777"/>
      <c r="AE1072" s="777"/>
      <c r="AF1072" s="777"/>
      <c r="AG1072" s="169">
        <f>IF($B$1061="Лікар загальної практики - сімейний лікар",IF(AG1065&gt;=Законод!$J$22,'01_Доходи'!AG1065-('01_Доходи'!AG1066+'01_Доходи'!AG1067+'01_Доходи'!AG1068+'01_Доходи'!AG1069+'01_Доходи'!AG1070+'01_Доходи'!AG1071),0),IF($B$1061="Лікар-педіатр",IF(AG1065&gt;=Законод!$J$18,'01_Доходи'!AG1065-('01_Доходи'!AG1066+'01_Доходи'!AG1067+'01_Доходи'!AG1068+'01_Доходи'!AG1069+'01_Доходи'!AG1070+'01_Доходи'!AG1071),0),IF($B$1061="Лікар-терапевт",IF('01_Доходи'!AG1065&gt;=Законод!$J$26,AG1065-Законод!$I$27,0),0)))</f>
        <v>0</v>
      </c>
      <c r="AH1072" s="767"/>
      <c r="AI1072" s="188"/>
      <c r="AJ1072" s="772"/>
      <c r="AK1072" s="775"/>
      <c r="AL1072" s="775"/>
      <c r="AM1072" s="759"/>
      <c r="AN1072" s="189">
        <f>IF(B1061="Лікар загальної практики - сімейний лікар",L1072*Законод!$C$9/4*Законод!$J$16,IF(B1061="Лікар-педіатр",L1072*Законод!$C$9/4*Законод!$J$16,IF(B1061="Лікар-терапевт",L1072*Законод!$C$9/4*Законод!$J$16,0)))</f>
        <v>0</v>
      </c>
      <c r="AO1072" s="189">
        <f>IF(B1061="Лікар загальної практики - сімейний лікар",S1072*Законод!$C$9/4*Законод!$J$16,IF(B1061="Лікар-педіатр",S1072*Законод!$C$9/4*Законод!$J$16,IF(B1061="Лікар-терапевт",S1072*Законод!$C$9/4*Законод!$J$16,0)))</f>
        <v>0</v>
      </c>
      <c r="AP1072" s="189">
        <f>IF(B1061="Лікар загальної практики - сімейний лікар",S1072*Законод!$C$9/4*Законод!$J$16,IF(B1061="Лікар-педіатр",S1072*Законод!$C$9/4*Законод!$J$16,IF(B1061="Лікар-терапевт",S1072*Законод!$C$9/4*Законод!$J$16,0)))</f>
        <v>0</v>
      </c>
      <c r="AQ1072" s="189">
        <f>IF(B1061="Лікар загальної практики - сімейний лікар",AG1072*Законод!$C$9/4*Законод!$J$16,IF(B1061="Лікар-педіатр",AG1072*Законод!$C$9/4*Законод!$J$16,IF(B1061="Лікар-терапевт",AG1072*Законод!$C$9/4*Законод!$J$16,0)))</f>
        <v>0</v>
      </c>
      <c r="AR1072" s="190">
        <f t="shared" ref="AR1072" si="187">SUM(AN1072:AQ1072)</f>
        <v>0</v>
      </c>
    </row>
    <row r="1073" spans="1:44" s="220" customFormat="1" ht="23.45" hidden="1" customHeight="1" thickBot="1" x14ac:dyDescent="0.3">
      <c r="A1073" s="216"/>
      <c r="B1073" s="217"/>
      <c r="C1073" s="217"/>
      <c r="D1073" s="217"/>
      <c r="E1073" s="217"/>
      <c r="F1073" s="218"/>
      <c r="G1073" s="219"/>
      <c r="H1073" s="219"/>
      <c r="L1073" s="221"/>
      <c r="S1073" s="221"/>
      <c r="Z1073" s="221"/>
      <c r="AG1073" s="221"/>
      <c r="AM1073" s="222"/>
      <c r="AR1073" s="223"/>
    </row>
    <row r="1074" spans="1:44" s="164" customFormat="1" ht="24.6" hidden="1" customHeight="1" x14ac:dyDescent="0.3">
      <c r="A1074" s="167">
        <f>A1061+1</f>
        <v>81</v>
      </c>
      <c r="B1074" s="763"/>
      <c r="C1074" s="764"/>
      <c r="D1074" s="765"/>
      <c r="E1074" s="765"/>
      <c r="F1074" s="207" t="s">
        <v>422</v>
      </c>
      <c r="G1074" s="169">
        <f>IF($B$1074="Лікар-педіатр",G1077*L1074,IF($B$1074="Лікар-терапевт","х",IF($B$1074="Лікар загальної практики - сімейний лікар",G1077*L1074,0)))</f>
        <v>0</v>
      </c>
      <c r="H1074" s="169">
        <f>IF($B$1074="Лікар-педіатр",H1077*L1074,IF($B$1074="Лікар-терапевт","х",IF($B$1074="Лікар загальної практики - сімейний лікар",H1077*L1074,0)))</f>
        <v>0</v>
      </c>
      <c r="I1074" s="169">
        <f>IF($B$1074="Лікар-педіатр","x",IF($B$1074="Лікар-терапевт",I1077*L1074,IF($B$1074="Лікар загальної практики - сімейний лікар",I1077*L1074,0)))</f>
        <v>0</v>
      </c>
      <c r="J1074" s="169">
        <f>IF($B$1074="Лікар-педіатр","x",IF($B$1074="Лікар-терапевт",J1077*L1074,IF($B$1074="Лікар загальної практики - сімейний лікар",J1077*L1074,0)))</f>
        <v>0</v>
      </c>
      <c r="K1074" s="169">
        <f>IF($B$1074="Лікар-педіатр","x",IF($B$1074="Лікар-терапевт",K1077*L1074,IF($B$1074="Лікар загальної практики - сімейний лікар",K1077*L1074,0)))</f>
        <v>0</v>
      </c>
      <c r="L1074" s="542"/>
      <c r="M1074" s="767"/>
      <c r="N1074" s="169">
        <f>IF($B$1074="Лікар-педіатр",N1077*S1074,IF($B$1074="Лікар-терапевт","х",IF($B$1074="Лікар загальної практики - сімейний лікар",N1077*S1074,0)))</f>
        <v>0</v>
      </c>
      <c r="O1074" s="169">
        <f>IF($B$1074="Лікар-педіатр",O1077*S1074,IF($B$1074="Лікар-терапевт","х",IF($B$1074="Лікар загальної практики - сімейний лікар",O1077*S1074,0)))</f>
        <v>0</v>
      </c>
      <c r="P1074" s="169">
        <f>IF($B$1074="Лікар-педіатр","x",IF($B$1074="Лікар-терапевт",P1077*S1074,IF($B$1074="Лікар загальної практики - сімейний лікар",P1077*S1074,0)))</f>
        <v>0</v>
      </c>
      <c r="Q1074" s="169">
        <f>IF($B$1074="Лікар-педіатр","x",IF($B$1074="Лікар-терапевт",Q1077*S1074,IF($B$1074="Лікар загальної практики - сімейний лікар",Q1077*S1074,0)))</f>
        <v>0</v>
      </c>
      <c r="R1074" s="169">
        <f>IF($B$1074="Лікар-педіатр","x",IF($B$1074="Лікар-терапевт",R1077*S1074,IF($B$1074="Лікар загальної практики - сімейний лікар",R1077*S1074,0)))</f>
        <v>0</v>
      </c>
      <c r="S1074" s="542"/>
      <c r="T1074" s="767"/>
      <c r="U1074" s="169">
        <f>IF($B$1074="Лікар-педіатр",U1077*Z1074,IF($B$1074="Лікар-терапевт","х",IF($B$1074="Лікар загальної практики - сімейний лікар",U1077*Z1074,0)))</f>
        <v>0</v>
      </c>
      <c r="V1074" s="169">
        <f>IF($B$1074="Лікар-педіатр",V1077*Z1074,IF($B$1074="Лікар-терапевт","х",IF($B$1074="Лікар загальної практики - сімейний лікар",V1077*Z1074,0)))</f>
        <v>0</v>
      </c>
      <c r="W1074" s="169">
        <f>IF($B$1074="Лікар-педіатр","x",IF($B$1074="Лікар-терапевт",W1077*Z1074,IF($B$1074="Лікар загальної практики - сімейний лікар",W1077*Z1074,0)))</f>
        <v>0</v>
      </c>
      <c r="X1074" s="169">
        <f>IF($B$1074="Лікар-педіатр","x",IF($B$1074="Лікар-терапевт",X1077*Z1074,IF($B$1074="Лікар загальної практики - сімейний лікар",X1077*Z1074,0)))</f>
        <v>0</v>
      </c>
      <c r="Y1074" s="169">
        <f>IF($B$1074="Лікар-педіатр","x",IF($B$1074="Лікар-терапевт",Y1077*Z1074,IF($B$1074="Лікар загальної практики - сімейний лікар",Y1077*Z1074,0)))</f>
        <v>0</v>
      </c>
      <c r="Z1074" s="542"/>
      <c r="AA1074" s="767"/>
      <c r="AB1074" s="169">
        <f>IF($B$1074="Лікар-педіатр",AB1077*AG1074,IF($B$1074="Лікар-терапевт","х",IF($B$1074="Лікар загальної практики - сімейний лікар",AB1077*AG1074,0)))</f>
        <v>0</v>
      </c>
      <c r="AC1074" s="169">
        <f>IF($B$1074="Лікар-педіатр",AC1077*AG1074,IF($B$1074="Лікар-терапевт","х",IF($B$1074="Лікар загальної практики - сімейний лікар",AC1077*AG1074,0)))</f>
        <v>0</v>
      </c>
      <c r="AD1074" s="169">
        <f>IF($B$1074="Лікар-педіатр","x",IF($B$1074="Лікар-терапевт",AD1077*AG1074,IF($B$1074="Лікар загальної практики - сімейний лікар",AD1077*AG1074,0)))</f>
        <v>0</v>
      </c>
      <c r="AE1074" s="169">
        <f>IF($B$1074="Лікар-педіатр","x",IF($B$1074="Лікар-терапевт",AE1077*AG1074,IF($B$1074="Лікар загальної практики - сімейний лікар",AE1077*AG1074,0)))</f>
        <v>0</v>
      </c>
      <c r="AF1074" s="169">
        <f>IF($B$1074="Лікар-педіатр","x",IF($B$1074="Лікар-терапевт",AF1077*AG1074,IF($B$1074="Лікар загальної практики - сімейний лікар",AF1077*AG1074,0)))</f>
        <v>0</v>
      </c>
      <c r="AG1074" s="542"/>
      <c r="AH1074" s="767"/>
      <c r="AI1074" s="525">
        <f>A1074</f>
        <v>81</v>
      </c>
      <c r="AJ1074" s="770">
        <f>B1074</f>
        <v>0</v>
      </c>
      <c r="AK1074" s="773">
        <f>C1074</f>
        <v>0</v>
      </c>
      <c r="AL1074" s="773">
        <f>D1074</f>
        <v>0</v>
      </c>
      <c r="AM1074" s="760" t="s">
        <v>568</v>
      </c>
      <c r="AN1074" s="778">
        <f>SUM(AN1079:AN1085)</f>
        <v>0</v>
      </c>
      <c r="AO1074" s="778">
        <f>SUM(AO1079:AO1085)</f>
        <v>0</v>
      </c>
      <c r="AP1074" s="778">
        <f>SUM(AP1079:AP1085)</f>
        <v>0</v>
      </c>
      <c r="AQ1074" s="778">
        <f>SUM(AQ1079:AQ1085)</f>
        <v>0</v>
      </c>
      <c r="AR1074" s="781">
        <f>SUM(AN1074:AQ1078)</f>
        <v>0</v>
      </c>
    </row>
    <row r="1075" spans="1:44" s="52" customFormat="1" ht="28.15" hidden="1" customHeight="1" x14ac:dyDescent="0.25">
      <c r="A1075" s="170"/>
      <c r="B1075" s="763"/>
      <c r="C1075" s="764"/>
      <c r="D1075" s="765"/>
      <c r="E1075" s="765"/>
      <c r="F1075" s="207" t="s">
        <v>423</v>
      </c>
      <c r="G1075" s="169">
        <f>IF($B$1074="Лікар-педіатр",G1077*L1075,IF($B$1074="Лікар-терапевт","х",IF($B$1074="Лікар загальної практики - сімейний лікар",G1077*L1075,0)))</f>
        <v>0</v>
      </c>
      <c r="H1075" s="169">
        <f>IF($B$1074="Лікар-педіатр",H1077*L1075,IF($B$1074="Лікар-терапевт","х",IF($B$1074="Лікар загальної практики - сімейний лікар",H1077*L1075,0)))</f>
        <v>0</v>
      </c>
      <c r="I1075" s="169">
        <f>IF($B$1074="Лікар-педіатр","x",IF($B$1074="Лікар-терапевт",I1077*L1075,IF($B$1074="Лікар загальної практики - сімейний лікар",I1077*L1075,0)))</f>
        <v>0</v>
      </c>
      <c r="J1075" s="169">
        <f>IF($B$1074="Лікар-педіатр","x",IF($B$1074="Лікар-терапевт",J1077*L1075,IF($B$1074="Лікар загальної практики - сімейний лікар",J1077*L1075,0)))</f>
        <v>0</v>
      </c>
      <c r="K1075" s="169">
        <f>IF($B$1074="Лікар-педіатр","x",IF($B$1074="Лікар-терапевт",K1077*L1075,IF($B$1074="Лікар загальної практики - сімейний лікар",K1077*L1075,0)))</f>
        <v>0</v>
      </c>
      <c r="L1075" s="542"/>
      <c r="M1075" s="767"/>
      <c r="N1075" s="169">
        <f>IF($B$1074="Лікар-педіатр",N1077*S1075,IF($B$1074="Лікар-терапевт","х",IF($B$1074="Лікар загальної практики - сімейний лікар",N1077*S1075,0)))</f>
        <v>0</v>
      </c>
      <c r="O1075" s="169">
        <f>IF($B$1074="Лікар-педіатр",O1077*S1075,IF($B$1074="Лікар-терапевт","х",IF($B$1074="Лікар загальної практики - сімейний лікар",O1077*S1075,0)))</f>
        <v>0</v>
      </c>
      <c r="P1075" s="169">
        <f>IF($B$1074="Лікар-педіатр","x",IF($B$1074="Лікар-терапевт",P1077*S1075,IF($B$1074="Лікар загальної практики - сімейний лікар",P1077*S1075,0)))</f>
        <v>0</v>
      </c>
      <c r="Q1075" s="169">
        <f>IF($B$1074="Лікар-педіатр","x",IF($B$1074="Лікар-терапевт",Q1077*S1075,IF($B$1074="Лікар загальної практики - сімейний лікар",Q1077*S1075,0)))</f>
        <v>0</v>
      </c>
      <c r="R1075" s="169">
        <f>IF($B$1074="Лікар-педіатр","x",IF($B$1074="Лікар-терапевт",R1077*S1075,IF($B$1074="Лікар загальної практики - сімейний лікар",R1077*S1075,0)))</f>
        <v>0</v>
      </c>
      <c r="S1075" s="542"/>
      <c r="T1075" s="767"/>
      <c r="U1075" s="169">
        <f>IF($B$1074="Лікар-педіатр",U1077*Z1075,IF($B$1074="Лікар-терапевт","х",IF($B$1074="Лікар загальної практики - сімейний лікар",U1077*Z1075,0)))</f>
        <v>0</v>
      </c>
      <c r="V1075" s="169">
        <f>IF($B$1074="Лікар-педіатр",V1077*Z1075,IF($B$1074="Лікар-терапевт","х",IF($B$1074="Лікар загальної практики - сімейний лікар",V1077*Z1075,0)))</f>
        <v>0</v>
      </c>
      <c r="W1075" s="169">
        <f>IF($B$1074="Лікар-педіатр","x",IF($B$1074="Лікар-терапевт",W1077*Z1075,IF($B$1074="Лікар загальної практики - сімейний лікар",W1077*Z1075,0)))</f>
        <v>0</v>
      </c>
      <c r="X1075" s="169">
        <f>IF($B$1074="Лікар-педіатр","x",IF($B$1074="Лікар-терапевт",X1077*Z1075,IF($B$1074="Лікар загальної практики - сімейний лікар",X1077*Z1075,0)))</f>
        <v>0</v>
      </c>
      <c r="Y1075" s="169">
        <f>IF($B$1074="Лікар-педіатр","x",IF($B$1074="Лікар-терапевт",Y1077*Z1075,IF($B$1074="Лікар загальної практики - сімейний лікар",Y1077*Z1075,0)))</f>
        <v>0</v>
      </c>
      <c r="Z1075" s="542"/>
      <c r="AA1075" s="767"/>
      <c r="AB1075" s="169">
        <f>IF($B$1074="Лікар-педіатр",AB1077*AG1075,IF($B$1074="Лікар-терапевт","х",IF($B$1074="Лікар загальної практики - сімейний лікар",AB1077*AG1075,0)))</f>
        <v>0</v>
      </c>
      <c r="AC1075" s="169">
        <f>IF($B$1074="Лікар-педіатр",AC1077*AG1075,IF($B$1074="Лікар-терапевт","х",IF($B$1074="Лікар загальної практики - сімейний лікар",AC1077*AG1075,0)))</f>
        <v>0</v>
      </c>
      <c r="AD1075" s="169">
        <f>IF($B$1074="Лікар-педіатр","x",IF($B$1074="Лікар-терапевт",AD1077*AG1075,IF($B$1074="Лікар загальної практики - сімейний лікар",AD1077*AG1075,0)))</f>
        <v>0</v>
      </c>
      <c r="AE1075" s="169">
        <f>IF($B$1074="Лікар-педіатр","x",IF($B$1074="Лікар-терапевт",AE1077*AG1075,IF($B$1074="Лікар загальної практики - сімейний лікар",AE1077*AG1075,0)))</f>
        <v>0</v>
      </c>
      <c r="AF1075" s="169">
        <f>IF($B$1074="Лікар-педіатр","x",IF($B$1074="Лікар-терапевт",AF1077*AG1075,IF($B$1074="Лікар загальної практики - сімейний лікар",AF1077*AG1075,0)))</f>
        <v>0</v>
      </c>
      <c r="AG1075" s="542"/>
      <c r="AH1075" s="767"/>
      <c r="AI1075" s="171"/>
      <c r="AJ1075" s="771"/>
      <c r="AK1075" s="774"/>
      <c r="AL1075" s="774"/>
      <c r="AM1075" s="761"/>
      <c r="AN1075" s="779"/>
      <c r="AO1075" s="779"/>
      <c r="AP1075" s="779"/>
      <c r="AQ1075" s="779"/>
      <c r="AR1075" s="782"/>
    </row>
    <row r="1076" spans="1:44" s="92" customFormat="1" ht="31.15" hidden="1" customHeight="1" x14ac:dyDescent="0.25">
      <c r="A1076" s="213"/>
      <c r="B1076" s="763"/>
      <c r="C1076" s="764"/>
      <c r="D1076" s="765"/>
      <c r="E1076" s="765"/>
      <c r="F1076" s="214" t="s">
        <v>424</v>
      </c>
      <c r="G1076" s="172">
        <f>IF(B1074="Лікар загальної практики - сімейний лікар"," ",IF(B1074="Лікар-педіатр"," ",IF(B1074="Лікар-терапевт","х",0)))</f>
        <v>0</v>
      </c>
      <c r="H1076" s="172">
        <f>IF(B1074="Лікар загальної практики - сімейний лікар"," ",IF(B1074="Лікар-педіатр"," ",IF(B1074="Лікар-терапевт","х",0)))</f>
        <v>0</v>
      </c>
      <c r="I1076" s="172">
        <f>IF(B1074="Лікар загальної практики - сімейний лікар"," ",IF(B1074="Лікар-педіатр","х",IF(B1074="Лікар-терапевт"," ",0)))</f>
        <v>0</v>
      </c>
      <c r="J1076" s="172">
        <f>IF(B1074="Лікар загальної практики - сімейний лікар"," ",IF(B1074="Лікар-педіатр","х",IF(B1074="Лікар-терапевт"," ",0)))</f>
        <v>0</v>
      </c>
      <c r="K1076" s="172">
        <f>IF(B1074="Лікар загальної практики - сімейний лікар"," ",IF(B1074="Лікар-педіатр","х",IF(B1074="Лікар-терапевт"," ",0)))</f>
        <v>0</v>
      </c>
      <c r="L1076" s="173">
        <f>SUM(G1076:K1076)</f>
        <v>0</v>
      </c>
      <c r="M1076" s="767"/>
      <c r="N1076" s="172">
        <f>IF(B1074="Лікар загальної практики - сімейний лікар"," ",IF(B1074="Лікар-педіатр"," ",IF(B1074="Лікар-терапевт","х",0)))</f>
        <v>0</v>
      </c>
      <c r="O1076" s="172">
        <f>IF(B1074="Лікар загальної практики - сімейний лікар"," ",IF(B1074="Лікар-педіатр"," ",IF(B1074="Лікар-терапевт","х",0)))</f>
        <v>0</v>
      </c>
      <c r="P1076" s="172">
        <f>IF(B1074="Лікар загальної практики - сімейний лікар"," ",IF(B1074="Лікар-педіатр","х",IF(B1074="Лікар-терапевт"," ",0)))</f>
        <v>0</v>
      </c>
      <c r="Q1076" s="172">
        <f>IF(B1074="Лікар загальної практики - сімейний лікар"," ",IF(B1074="Лікар-педіатр","х",IF(B1074="Лікар-терапевт"," ",0)))</f>
        <v>0</v>
      </c>
      <c r="R1076" s="172">
        <f>IF(B1074="Лікар загальної практики - сімейний лікар"," ",IF(B1074="Лікар-педіатр","х",IF(B1074="Лікар-терапевт"," ",0)))</f>
        <v>0</v>
      </c>
      <c r="S1076" s="173">
        <f>SUM(N1076:R1076)</f>
        <v>0</v>
      </c>
      <c r="T1076" s="767"/>
      <c r="U1076" s="172">
        <f>IF(B1074="Лікар загальної практики - сімейний лікар"," ",IF(B1074="Лікар-педіатр"," ",IF(B1074="Лікар-терапевт","х",0)))</f>
        <v>0</v>
      </c>
      <c r="V1076" s="172">
        <f>IF(B1074="Лікар загальної практики - сімейний лікар"," ",IF(B1074="Лікар-педіатр"," ",IF(B1074="Лікар-терапевт","х",0)))</f>
        <v>0</v>
      </c>
      <c r="W1076" s="172">
        <f>IF(B1074="Лікар загальної практики - сімейний лікар"," ",IF(B1074="Лікар-педіатр","х",IF(B1074="Лікар-терапевт"," ",0)))</f>
        <v>0</v>
      </c>
      <c r="X1076" s="172">
        <f>IF(B1074="Лікар загальної практики - сімейний лікар"," ",IF(B1074="Лікар-педіатр","х",IF(B1074="Лікар-терапевт"," ",0)))</f>
        <v>0</v>
      </c>
      <c r="Y1076" s="172">
        <f>IF(B1074="Лікар загальної практики - сімейний лікар"," ",IF(B1074="Лікар-педіатр","х",IF(B1074="Лікар-терапевт"," ",0)))</f>
        <v>0</v>
      </c>
      <c r="Z1076" s="173">
        <f>SUM(U1076:Y1076)</f>
        <v>0</v>
      </c>
      <c r="AA1076" s="767"/>
      <c r="AB1076" s="172">
        <f>IF(B1074="Лікар загальної практики - сімейний лікар"," ",IF(B1074="Лікар-педіатр"," ",IF(B1074="Лікар-терапевт","х",0)))</f>
        <v>0</v>
      </c>
      <c r="AC1076" s="172">
        <f>IF(B1074="Лікар загальної практики - сімейний лікар"," ",IF(B1074="Лікар-педіатр"," ",IF(B1074="Лікар-терапевт","х",0)))</f>
        <v>0</v>
      </c>
      <c r="AD1076" s="172">
        <f>IF(B1074="Лікар загальної практики - сімейний лікар"," ",IF(B1074="Лікар-педіатр","х",IF(B1074="Лікар-терапевт"," ",0)))</f>
        <v>0</v>
      </c>
      <c r="AE1076" s="172">
        <f>IF(B1074="Лікар загальної практики - сімейний лікар"," ",IF(B1074="Лікар-педіатр","х",IF(B1074="Лікар-терапевт"," ",0)))</f>
        <v>0</v>
      </c>
      <c r="AF1076" s="172">
        <f>IF(B1074="Лікар загальної практики - сімейний лікар"," ",IF(B1074="Лікар-педіатр","х",IF(B1074="Лікар-терапевт"," ",0)))</f>
        <v>0</v>
      </c>
      <c r="AG1076" s="173">
        <f>SUM(AB1076:AF1076)</f>
        <v>0</v>
      </c>
      <c r="AH1076" s="767"/>
      <c r="AI1076" s="215"/>
      <c r="AJ1076" s="771"/>
      <c r="AK1076" s="774"/>
      <c r="AL1076" s="774"/>
      <c r="AM1076" s="761"/>
      <c r="AN1076" s="779"/>
      <c r="AO1076" s="779"/>
      <c r="AP1076" s="779"/>
      <c r="AQ1076" s="779"/>
      <c r="AR1076" s="782"/>
    </row>
    <row r="1077" spans="1:44" s="52" customFormat="1" ht="31.9" hidden="1" customHeight="1" thickBot="1" x14ac:dyDescent="0.3">
      <c r="A1077" s="170"/>
      <c r="B1077" s="763"/>
      <c r="C1077" s="764"/>
      <c r="D1077" s="765"/>
      <c r="E1077" s="765"/>
      <c r="F1077" s="209" t="s">
        <v>161</v>
      </c>
      <c r="G1077" s="176">
        <f>IF($B$1074="Лікар-педіатр",G1076/L1076,IF($B$1074="Лікар-терапевт","х",IF($B$1074="Лікар загальної практики - сімейний лікар",G1076/L1076,0)))</f>
        <v>0</v>
      </c>
      <c r="H1077" s="176">
        <f>IF($B$1074="Лікар-педіатр",H1076/L1076,IF($B$1074="Лікар-терапевт","х",IF($B$1074="Лікар загальної практики - сімейний лікар",H1076/L1076,0)))</f>
        <v>0</v>
      </c>
      <c r="I1077" s="176">
        <f>IF($B$1074="Лікар-педіатр","x",IF($B$1074="Лікар-терапевт",I1076/L1076,IF($B$1074="Лікар загальної практики - сімейний лікар",I1076/L1076,0)))</f>
        <v>0</v>
      </c>
      <c r="J1077" s="176">
        <f>IF($B$1074="Лікар-педіатр","x",IF($B$1074="Лікар-терапевт",J1076/L1076,IF($B$1074="Лікар загальної практики - сімейний лікар",J1076/L1076,0)))</f>
        <v>0</v>
      </c>
      <c r="K1077" s="176">
        <f>IF($B$1074="Лікар-педіатр","x",IF($B$1074="Лікар-терапевт",K1076/L1076,IF($B$1074="Лікар загальної практики - сімейний лікар",K1076/L1076,0)))</f>
        <v>0</v>
      </c>
      <c r="L1077" s="176">
        <f>SUM(G1077:K1077)</f>
        <v>0</v>
      </c>
      <c r="M1077" s="767"/>
      <c r="N1077" s="176">
        <f>IF($B$1074="Лікар-педіатр",N1076/S1076,IF($B$1074="Лікар-терапевт","х",IF($B$1074="Лікар загальної практики - сімейний лікар",N1076/S1076,0)))</f>
        <v>0</v>
      </c>
      <c r="O1077" s="176">
        <f>IF($B$1074="Лікар-педіатр",O1076/S1076,IF($B$1074="Лікар-терапевт","х",IF($B$1074="Лікар загальної практики - сімейний лікар",O1076/S1076,0)))</f>
        <v>0</v>
      </c>
      <c r="P1077" s="176">
        <f>IF($B$1074="Лікар-педіатр","x",IF($B$1074="Лікар-терапевт",P1076/S1076,IF($B$1074="Лікар загальної практики - сімейний лікар",P1076/S1076,0)))</f>
        <v>0</v>
      </c>
      <c r="Q1077" s="176">
        <f>IF($B$1074="Лікар-педіатр","x",IF($B$1074="Лікар-терапевт",Q1076/S1076,IF($B$1074="Лікар загальної практики - сімейний лікар",Q1076/S1076,0)))</f>
        <v>0</v>
      </c>
      <c r="R1077" s="176">
        <f>IF($B$1074="Лікар-педіатр","x",IF($B$1074="Лікар-терапевт",R1076/S1076,IF($B$1074="Лікар загальної практики - сімейний лікар",R1076/S1076,0)))</f>
        <v>0</v>
      </c>
      <c r="S1077" s="176">
        <f>SUM(N1077:R1077)</f>
        <v>0</v>
      </c>
      <c r="T1077" s="767"/>
      <c r="U1077" s="176">
        <f>IF($B$1074="Лікар-педіатр",U1076/Z1076,IF($B$1074="Лікар-терапевт","х",IF($B$1074="Лікар загальної практики - сімейний лікар",U1076/Z1076,0)))</f>
        <v>0</v>
      </c>
      <c r="V1077" s="176">
        <f>IF($B$1074="Лікар-педіатр",V1076/Z1076,IF($B$1074="Лікар-терапевт","х",IF($B$1074="Лікар загальної практики - сімейний лікар",V1076/Z1076,0)))</f>
        <v>0</v>
      </c>
      <c r="W1077" s="176">
        <f>IF($B$1074="Лікар-педіатр","x",IF($B$1074="Лікар-терапевт",W1076/Z1076,IF($B$1074="Лікар загальної практики - сімейний лікар",W1076/Z1076,0)))</f>
        <v>0</v>
      </c>
      <c r="X1077" s="176">
        <f>IF($B$1074="Лікар-педіатр","x",IF($B$1074="Лікар-терапевт",X1076/Z1076,IF($B$1074="Лікар загальної практики - сімейний лікар",X1076/Z1076,0)))</f>
        <v>0</v>
      </c>
      <c r="Y1077" s="176">
        <f>IF($B$1074="Лікар-педіатр","x",IF($B$1074="Лікар-терапевт",Y1076/Z1076,IF($B$1074="Лікар загальної практики - сімейний лікар",Y1076/Z1076,0)))</f>
        <v>0</v>
      </c>
      <c r="Z1077" s="176">
        <f>SUM(U1077:Y1077)</f>
        <v>0</v>
      </c>
      <c r="AA1077" s="767"/>
      <c r="AB1077" s="176">
        <f>IF($B$1074="Лікар-педіатр",AB1076/AG1076,IF($B$1074="Лікар-терапевт","х",IF($B$1074="Лікар загальної практики - сімейний лікар",AB1076/AG1076,0)))</f>
        <v>0</v>
      </c>
      <c r="AC1077" s="176">
        <f>IF($B$1074="Лікар-педіатр",AC1076/AG1076,IF($B$1074="Лікар-терапевт","х",IF($B$1074="Лікар загальної практики - сімейний лікар",AC1076/AG1076,0)))</f>
        <v>0</v>
      </c>
      <c r="AD1077" s="176">
        <f>IF($B$1074="Лікар-педіатр","x",IF($B$1074="Лікар-терапевт",AD1076/AG1076,IF($B$1074="Лікар загальної практики - сімейний лікар",AD1076/AG1076,0)))</f>
        <v>0</v>
      </c>
      <c r="AE1077" s="176">
        <f>IF($B$1074="Лікар-педіатр","x",IF($B$1074="Лікар-терапевт",AE1076/AG1076,IF($B$1074="Лікар загальної практики - сімейний лікар",AE1076/AG1076,0)))</f>
        <v>0</v>
      </c>
      <c r="AF1077" s="176">
        <f>IF($B$1074="Лікар-педіатр","x",IF($B$1074="Лікар-терапевт",AF1076/AG1076,IF($B$1074="Лікар загальної практики - сімейний лікар",AF1076/AG1076,0)))</f>
        <v>0</v>
      </c>
      <c r="AG1077" s="176">
        <f>SUM(AB1077:AF1077)</f>
        <v>0</v>
      </c>
      <c r="AH1077" s="767"/>
      <c r="AI1077" s="174"/>
      <c r="AJ1077" s="771"/>
      <c r="AK1077" s="774"/>
      <c r="AL1077" s="774"/>
      <c r="AM1077" s="761"/>
      <c r="AN1077" s="779"/>
      <c r="AO1077" s="779"/>
      <c r="AP1077" s="779"/>
      <c r="AQ1077" s="779"/>
      <c r="AR1077" s="782"/>
    </row>
    <row r="1078" spans="1:44" s="52" customFormat="1" ht="45" hidden="1" customHeight="1" thickBot="1" x14ac:dyDescent="0.3">
      <c r="A1078" s="170"/>
      <c r="B1078" s="763"/>
      <c r="C1078" s="764"/>
      <c r="D1078" s="765"/>
      <c r="E1078" s="766"/>
      <c r="F1078" s="177" t="s">
        <v>425</v>
      </c>
      <c r="G1078" s="178">
        <f>IF($B$1074="Лікар загальної практики - сімейний лікар",AVERAGE(G1074:G1076),IF($B$1074="Лікар-педіатр",AVERAGE(G1074:G1076),IF($B$1074="Лікар-терапевт","х",0)))</f>
        <v>0</v>
      </c>
      <c r="H1078" s="178">
        <f>IF($B$1074="Лікар загальної практики - сімейний лікар",AVERAGE(H1074:H1076),IF($B$1074="Лікар-педіатр",AVERAGE(H1074:H1076),IF($B$1074="Лікар-терапевт","х",0)))</f>
        <v>0</v>
      </c>
      <c r="I1078" s="178">
        <f>IF($B$1074="Лікар загальної практики - сімейний лікар",AVERAGE(I1074:I1076),IF($B$1074="Лікар-педіатр","x",IF($B$1074="Лікар-терапевт",AVERAGE(I1074:I1076),0)))</f>
        <v>0</v>
      </c>
      <c r="J1078" s="178">
        <f>IF($B$1074="Лікар загальної практики - сімейний лікар",AVERAGE(J1074:J1076),IF($B$1074="Лікар-педіатр","x",IF($B$1074="Лікар-терапевт",AVERAGE(J1074:J1076),0)))</f>
        <v>0</v>
      </c>
      <c r="K1078" s="178">
        <f>IF($B$1074="Лікар загальної практики - сімейний лікар",AVERAGE(K1074:K1076),IF($B$1074="Лікар-педіатр","x",IF($B$1074="Лікар-терапевт",AVERAGE(K1074:K1076),0)))</f>
        <v>0</v>
      </c>
      <c r="L1078" s="179">
        <f>SUM(G1078:K1078)</f>
        <v>0</v>
      </c>
      <c r="M1078" s="768"/>
      <c r="N1078" s="178">
        <f>IF($B$1074="Лікар загальної практики - сімейний лікар",AVERAGE(N1074:N1076),IF($B$1074="Лікар-педіатр",AVERAGE(N1074:N1076),IF($B$1074="Лікар-терапевт","х",0)))</f>
        <v>0</v>
      </c>
      <c r="O1078" s="178">
        <f>IF($B$1074="Лікар загальної практики - сімейний лікар",AVERAGE(O1074:O1076),IF($B$1074="Лікар-педіатр",AVERAGE(O1074:O1076),IF($B$1074="Лікар-терапевт","х",0)))</f>
        <v>0</v>
      </c>
      <c r="P1078" s="178">
        <f>IF($B$1074="Лікар загальної практики - сімейний лікар",AVERAGE(P1074:P1076),IF($B$1074="Лікар-педіатр","x",IF($B$1074="Лікар-терапевт",AVERAGE(P1074:P1076),0)))</f>
        <v>0</v>
      </c>
      <c r="Q1078" s="178">
        <f>IF($B$1074="Лікар загальної практики - сімейний лікар",AVERAGE(Q1074:Q1076),IF($B$1074="Лікар-педіатр","x",IF($B$1074="Лікар-терапевт",AVERAGE(Q1074:Q1076),0)))</f>
        <v>0</v>
      </c>
      <c r="R1078" s="178">
        <f>IF($B$1074="Лікар загальної практики - сімейний лікар",AVERAGE(R1074:R1076),IF($B$1074="Лікар-педіатр","x",IF($B$1074="Лікар-терапевт",AVERAGE(R1074:R1076),0)))</f>
        <v>0</v>
      </c>
      <c r="S1078" s="179">
        <f>SUM(N1078:R1078)</f>
        <v>0</v>
      </c>
      <c r="T1078" s="768"/>
      <c r="U1078" s="178">
        <f>IF($B$1074="Лікар загальної практики - сімейний лікар",AVERAGE(U1074:U1076),IF($B$1074="Лікар-педіатр",AVERAGE(U1074:U1076),IF($B$1074="Лікар-терапевт","х",0)))</f>
        <v>0</v>
      </c>
      <c r="V1078" s="178">
        <f>IF($B$1074="Лікар загальної практики - сімейний лікар",AVERAGE(V1074:V1076),IF($B$1074="Лікар-педіатр",AVERAGE(V1074:V1076),IF($B$1074="Лікар-терапевт","х",0)))</f>
        <v>0</v>
      </c>
      <c r="W1078" s="178">
        <f>IF($B$1074="Лікар загальної практики - сімейний лікар",AVERAGE(W1074:W1076),IF($B$1074="Лікар-педіатр","x",IF($B$1074="Лікар-терапевт",AVERAGE(W1074:W1076),0)))</f>
        <v>0</v>
      </c>
      <c r="X1078" s="178">
        <f>IF($B$1074="Лікар загальної практики - сімейний лікар",AVERAGE(X1074:X1076),IF($B$1074="Лікар-педіатр","x",IF($B$1074="Лікар-терапевт",AVERAGE(X1074:X1076),0)))</f>
        <v>0</v>
      </c>
      <c r="Y1078" s="178">
        <f>IF($B$1074="Лікар загальної практики - сімейний лікар",AVERAGE(Y1074:Y1076),IF($B$1074="Лікар-педіатр","x",IF($B$1074="Лікар-терапевт",AVERAGE(Y1074:Y1076),0)))</f>
        <v>0</v>
      </c>
      <c r="Z1078" s="179">
        <f>SUM(U1078:Y1078)</f>
        <v>0</v>
      </c>
      <c r="AA1078" s="768"/>
      <c r="AB1078" s="178">
        <f>IF($B$1074="Лікар загальної практики - сімейний лікар",AVERAGE(AB1074:AB1076),IF($B$1074="Лікар-педіатр",AVERAGE(AB1074:AB1076),IF($B$1074="Лікар-терапевт","х",0)))</f>
        <v>0</v>
      </c>
      <c r="AC1078" s="178">
        <f>IF($B$1074="Лікар загальної практики - сімейний лікар",AVERAGE(AC1074:AC1076),IF($B$1074="Лікар-педіатр",AVERAGE(AC1074:AC1076),IF($B$1074="Лікар-терапевт","х",0)))</f>
        <v>0</v>
      </c>
      <c r="AD1078" s="178">
        <f>IF($B$1074="Лікар загальної практики - сімейний лікар",AVERAGE(AD1074:AD1076),IF($B$1074="Лікар-педіатр","x",IF($B$1074="Лікар-терапевт",AVERAGE(AD1074:AD1076),0)))</f>
        <v>0</v>
      </c>
      <c r="AE1078" s="178">
        <f>IF($B$1074="Лікар загальної практики - сімейний лікар",AVERAGE(AE1074:AE1076),IF($B$1074="Лікар-педіатр","x",IF($B$1074="Лікар-терапевт",AVERAGE(AE1074:AE1076),0)))</f>
        <v>0</v>
      </c>
      <c r="AF1078" s="178">
        <f>IF($B$1074="Лікар загальної практики - сімейний лікар",AVERAGE(AF1074:AF1076),IF($B$1074="Лікар-педіатр","x",IF($B$1074="Лікар-терапевт",AVERAGE(AF1074:AF1076),0)))</f>
        <v>0</v>
      </c>
      <c r="AG1078" s="179">
        <f>SUM(AB1078:AF1078)</f>
        <v>0</v>
      </c>
      <c r="AH1078" s="769"/>
      <c r="AI1078" s="174"/>
      <c r="AJ1078" s="771"/>
      <c r="AK1078" s="774"/>
      <c r="AL1078" s="774"/>
      <c r="AM1078" s="762"/>
      <c r="AN1078" s="780"/>
      <c r="AO1078" s="780"/>
      <c r="AP1078" s="780"/>
      <c r="AQ1078" s="780"/>
      <c r="AR1078" s="783"/>
    </row>
    <row r="1079" spans="1:44" s="52" customFormat="1" ht="48.6" hidden="1" customHeight="1" x14ac:dyDescent="0.25">
      <c r="A1079" s="170"/>
      <c r="B1079" s="763"/>
      <c r="C1079" s="764"/>
      <c r="D1079" s="765"/>
      <c r="E1079" s="765"/>
      <c r="F1079" s="210" t="str">
        <f>IF(B1074="Лікар-педіатр",Законод!$C$17,IF(B1074="Лікар загальної практики - сімейний лікар",Законод!$C$21,IF(B1074="Лікар-терапевт",Законод!$C$25,"х")))</f>
        <v>х</v>
      </c>
      <c r="G1079" s="181">
        <f>IF($B$1074="Лікар загальної практики - сімейний лікар",IF(L1078&lt;=Законод!$C$22,G1078,Законод!$C$22*'01_Доходи'!G1077),IF($B$1074="Лікар-педіатр",IF(L1078&lt;=Законод!$C$18,G1078,Законод!$C$18*'01_Доходи'!G1077),IF($B$1074="Лікар-терапевт","x",0)))</f>
        <v>0</v>
      </c>
      <c r="H1079" s="181">
        <f>IF($B$1074="Лікар загальної практики - сімейний лікар",IF(L1078&lt;=Законод!$C$22,H1078,Законод!$C$22*'01_Доходи'!H1077),IF($B$1074="Лікар-педіатр",IF(L1078&lt;=Законод!$C$18,H1078,Законод!$C$18*'01_Доходи'!H1077),IF($B$1074="Лікар-терапевт","x",0)))</f>
        <v>0</v>
      </c>
      <c r="I1079" s="181">
        <f>IF($B$1074="Лікар загальної практики - сімейний лікар",IF(L1078&lt;=Законод!$C$22,I1078,Законод!$C$22*'01_Доходи'!I1077),IF($B$1074="Лікар-педіатр","x",IF($B$1074="Лікар-терапевт",IF(L1078&lt;=Законод!$C$26,I1078,Законод!$C$26*'01_Доходи'!I1077),0)))</f>
        <v>0</v>
      </c>
      <c r="J1079" s="181">
        <f>IF($B$1074="Лікар загальної практики - сімейний лікар",IF(L1078&lt;=Законод!$C$22,J1078,Законод!$C$22*'01_Доходи'!J1077),IF($B$1074="Лікар-педіатр","x",IF($B$1074="Лікар-терапевт",IF(L1078&lt;=Законод!$C$26,J1078,Законод!$C$26*'01_Доходи'!J1077),0)))</f>
        <v>0</v>
      </c>
      <c r="K1079" s="181">
        <f>IF($B$1074="Лікар загальної практики - сімейний лікар",IF(L1078&lt;=Законод!$C$22,K1078,Законод!$C$22*'01_Доходи'!K1077),IF($B$1074="Лікар-педіатр","x",IF($B$1074="Лікар-терапевт",IF(L1078&lt;=Законод!$C$26,K1078,Законод!$C$26*'01_Доходи'!K1077),0)))</f>
        <v>0</v>
      </c>
      <c r="L1079" s="182">
        <f>SUM(G1079:K1079)</f>
        <v>0</v>
      </c>
      <c r="M1079" s="767"/>
      <c r="N1079" s="181">
        <f>IF($B$1074="Лікар загальної практики - сімейний лікар",IF(S1078&lt;=Законод!$C$22,N1078,Законод!$C$22*'01_Доходи'!N1077),IF($B$1074="Лікар-педіатр",IF(S1078&lt;=Законод!$C$18,N1078,Законод!$C$18*'01_Доходи'!N1077),IF($B$1074="Лікар-терапевт","x",0)))</f>
        <v>0</v>
      </c>
      <c r="O1079" s="181">
        <f>IF($B$1074="Лікар загальної практики - сімейний лікар",IF(S1078&lt;=Законод!$C$22,O1078,Законод!$C$22*'01_Доходи'!O1077),IF($B$1074="Лікар-педіатр",IF(S1078&lt;=Законод!$C$18,O1078,Законод!$C$18*'01_Доходи'!O1077),IF($B$1074="Лікар-терапевт","x",0)))</f>
        <v>0</v>
      </c>
      <c r="P1079" s="181">
        <f>IF($B$1074="Лікар загальної практики - сімейний лікар",IF(S1078&lt;=Законод!$C$22,P1078,Законод!$C$22*'01_Доходи'!P1077),IF($B$1074="Лікар-педіатр","x",IF($B$1074="Лікар-терапевт",IF(S1078&lt;=Законод!$C$26,P1078,Законод!$C$26*'01_Доходи'!P1077),0)))</f>
        <v>0</v>
      </c>
      <c r="Q1079" s="181">
        <f>IF($B$1074="Лікар загальної практики - сімейний лікар",IF(S1078&lt;=Законод!$C$22,Q1078,Законод!$C$22*'01_Доходи'!Q1077),IF($B$1074="Лікар-педіатр","x",IF($B$1074="Лікар-терапевт",IF(S1078&lt;=Законод!$C$26,Q1078,Законод!$C$26*'01_Доходи'!Q1077),0)))</f>
        <v>0</v>
      </c>
      <c r="R1079" s="181">
        <f>IF($B$1074="Лікар загальної практики - сімейний лікар",IF(S1078&lt;=Законод!$C$22,R1078,Законод!$C$22*'01_Доходи'!R1077),IF($B$1074="Лікар-педіатр","x",IF($B$1074="Лікар-терапевт",IF(S1078&lt;=Законод!$C$26,R1078,Законод!$C$26*'01_Доходи'!R1077),0)))</f>
        <v>0</v>
      </c>
      <c r="S1079" s="182">
        <f>SUM(N1079:R1079)</f>
        <v>0</v>
      </c>
      <c r="T1079" s="767"/>
      <c r="U1079" s="181">
        <f>IF($B$1074="Лікар загальної практики - сімейний лікар",IF(Z1078&lt;=Законод!$C$22,U1078,Законод!$C$22*'01_Доходи'!U1077),IF($B$1074="Лікар-педіатр",IF(Z1078&lt;=Законод!$C$18,U1078,Законод!$C$18*'01_Доходи'!U1077),IF($B$1074="Лікар-терапевт","x",0)))</f>
        <v>0</v>
      </c>
      <c r="V1079" s="181">
        <f>IF($B$1074="Лікар загальної практики - сімейний лікар",IF(Z1078&lt;=Законод!$C$22,V1078,Законод!$C$22*'01_Доходи'!V1077),IF($B$1074="Лікар-педіатр",IF(Z1078&lt;=Законод!$C$18,V1078,Законод!$C$18*'01_Доходи'!V1077),IF($B$1074="Лікар-терапевт","x",0)))</f>
        <v>0</v>
      </c>
      <c r="W1079" s="181">
        <f>IF($B$1074="Лікар загальної практики - сімейний лікар",IF(Z1078&lt;=Законод!$C$22,W1078,Законод!$C$22*'01_Доходи'!W1077),IF($B$1074="Лікар-педіатр","x",IF($B$1074="Лікар-терапевт",IF(Z1078&lt;=Законод!$C$26,W1078,Законод!$C$26*'01_Доходи'!W1077),0)))</f>
        <v>0</v>
      </c>
      <c r="X1079" s="181">
        <f>IF($B$1074="Лікар загальної практики - сімейний лікар",IF(Z1078&lt;=Законод!$C$22,X1078,Законод!$C$22*'01_Доходи'!X1077),IF($B$1074="Лікар-педіатр","x",IF($B$1074="Лікар-терапевт",IF(Z1078&lt;=Законод!$C$26,X1078,Законод!$C$26*'01_Доходи'!X1077),0)))</f>
        <v>0</v>
      </c>
      <c r="Y1079" s="181">
        <f>IF($B$1074="Лікар загальної практики - сімейний лікар",IF(Z1078&lt;=Законод!$C$22,Y1078,Законод!$C$22*'01_Доходи'!Y1077),IF($B$1074="Лікар-педіатр","x",IF($B$1074="Лікар-терапевт",IF(Z1078&lt;=Законод!$C$26,Y1078,Законод!$C$26*'01_Доходи'!Y1077),0)))</f>
        <v>0</v>
      </c>
      <c r="Z1079" s="182">
        <f>SUM(U1079:Y1079)</f>
        <v>0</v>
      </c>
      <c r="AA1079" s="767"/>
      <c r="AB1079" s="181">
        <f>IF($B$1074="Лікар загальної практики - сімейний лікар",IF(AG1078&lt;=Законод!$C$22,AB1078,Законод!$C$22*'01_Доходи'!AB1077),IF($B$1074="Лікар-педіатр",IF(AG1078&lt;=Законод!$C$18,AB1078,Законод!$C$18*'01_Доходи'!AB1077),IF($B$1074="Лікар-терапевт","x",0)))</f>
        <v>0</v>
      </c>
      <c r="AC1079" s="181">
        <f>IF($B$1074="Лікар загальної практики - сімейний лікар",IF(AG1078&lt;=Законод!$C$22,AC1078,Законод!$C$22*'01_Доходи'!AC1077),IF($B$1074="Лікар-педіатр",IF(AG1078&lt;=Законод!$C$18,AC1078,Законод!$C$18*'01_Доходи'!AC1077),IF($B$1074="Лікар-терапевт","x",0)))</f>
        <v>0</v>
      </c>
      <c r="AD1079" s="181">
        <f>IF($B$1074="Лікар загальної практики - сімейний лікар",IF(AG1078&lt;=Законод!$C$22,AD1078,Законод!$C$22*'01_Доходи'!AD1077),IF($B$1074="Лікар-педіатр","x",IF($B$1074="Лікар-терапевт",IF(AG1078&lt;=Законод!$C$26,AD1078,Законод!$C$26*'01_Доходи'!AD1077),0)))</f>
        <v>0</v>
      </c>
      <c r="AE1079" s="181">
        <f>IF($B$1074="Лікар загальної практики - сімейний лікар",IF(AG1078&lt;=Законод!$C$22,AE1078,Законод!$C$22*'01_Доходи'!AE1077),IF($B$1074="Лікар-педіатр","x",IF($B$1074="Лікар-терапевт",IF(AG1078&lt;=Законод!$C$26,AE1078,Законод!$C$26*'01_Доходи'!AE1077),0)))</f>
        <v>0</v>
      </c>
      <c r="AF1079" s="181">
        <f>IF($B$1074="Лікар загальної практики - сімейний лікар",IF(AG1078&lt;=Законод!$C$22,AF1078,Законод!$C$22*'01_Доходи'!AF1077),IF($B$1074="Лікар-педіатр","x",IF($B$1074="Лікар-терапевт",IF(AG1078&lt;=Законод!$C$26,AF1078,Законод!$C$26*'01_Доходи'!AF1077),0)))</f>
        <v>0</v>
      </c>
      <c r="AG1079" s="182">
        <f>SUM(AB1079:AF1079)</f>
        <v>0</v>
      </c>
      <c r="AH1079" s="767"/>
      <c r="AI1079" s="174"/>
      <c r="AJ1079" s="771"/>
      <c r="AK1079" s="774"/>
      <c r="AL1079" s="774"/>
      <c r="AM1079" s="318" t="s">
        <v>186</v>
      </c>
      <c r="AN1079" s="183">
        <f>IF(B1074="Лікар загальної практики - сімейний лікар",G1079*Законод!$C$11+'01_Доходи'!H1079*Законод!$D$11+'01_Доходи'!I1079*Законод!$E$11+'01_Доходи'!J1079*Законод!$F$11+'01_Доходи'!K1079*Законод!$G$11,IF(B1074="Лікар-педіатр",G1079*Законод!$C$11+'01_Доходи'!H1079*Законод!$D$11,IF(B1074="Лікар-терапевт",'01_Доходи'!I1079*Законод!$E$11+'01_Доходи'!J1079*Законод!$F$11+'01_Доходи'!K1079*Законод!$G$11,0)))</f>
        <v>0</v>
      </c>
      <c r="AO1079" s="183">
        <f>IF(B1074="Лікар загальної практики - сімейний лікар",N1079*Законод!$C$11+'01_Доходи'!O1079*Законод!$D$11+'01_Доходи'!P1079*Законод!$E$11+'01_Доходи'!Q1079*Законод!$F$11+'01_Доходи'!R1079*Законод!$G$11,IF(B1074="Лікар-педіатр",N1079*Законод!$C$11+'01_Доходи'!O1079*Законод!$D$11,IF(B1074="Лікар-терапевт",'01_Доходи'!P1079*Законод!$E$11+'01_Доходи'!Q1079*Законод!$F$11+'01_Доходи'!R1079*Законод!$G$11,0)))</f>
        <v>0</v>
      </c>
      <c r="AP1079" s="183">
        <f>IF(B1074="Лікар загальної практики - сімейний лікар",U1079*Законод!$C$11+'01_Доходи'!V1079*Законод!$D$11+'01_Доходи'!W1079*Законод!$E$11+'01_Доходи'!X1079*Законод!$F$11+'01_Доходи'!Y1079*Законод!$G$11,IF(B1074="Лікар-педіатр",U1079*Законод!$C$11+'01_Доходи'!V1079*Законод!$D$11,IF(B1074="Лікар-терапевт",'01_Доходи'!W1079*Законод!$E$11+'01_Доходи'!X1079*Законод!$F$11+'01_Доходи'!Y1079*Законод!$G$11,0)))</f>
        <v>0</v>
      </c>
      <c r="AQ1079" s="183">
        <f>IF(B1074="Лікар загальної практики - сімейний лікар",AB1079*Законод!$C$11+'01_Доходи'!AC1079*Законод!$D$11+'01_Доходи'!AD1079*Законод!$E$11+'01_Доходи'!AE1079*Законод!$F$11+'01_Доходи'!AF1079*Законод!$G$11,IF(B1074="Лікар-педіатр",AB1079*Законод!$C$11+'01_Доходи'!AC1079*Законод!$D$11,IF(B1074="Лікар-терапевт",'01_Доходи'!AD1079*Законод!$E$11+'01_Доходи'!AE1079*Законод!$F$11+'01_Доходи'!AF1079*Законод!$G$11,0)))</f>
        <v>0</v>
      </c>
      <c r="AR1079" s="184">
        <f>SUM(AN1079:AQ1079)</f>
        <v>0</v>
      </c>
    </row>
    <row r="1080" spans="1:44" s="52" customFormat="1" ht="31.9" hidden="1" customHeight="1" x14ac:dyDescent="0.25">
      <c r="A1080" s="170"/>
      <c r="B1080" s="763"/>
      <c r="C1080" s="764"/>
      <c r="D1080" s="765"/>
      <c r="E1080" s="765"/>
      <c r="F1080" s="211" t="str">
        <f>IF(B1074="Лікар-педіатр",Законод!$E$17,IF(B1074="Лікар загальної практики - сімейний лікар",Законод!$E$21,IF(B1074="Лікар-терапевт",Законод!$E$25,"х")))</f>
        <v>х</v>
      </c>
      <c r="G1080" s="776" t="s">
        <v>158</v>
      </c>
      <c r="H1080" s="776"/>
      <c r="I1080" s="776"/>
      <c r="J1080" s="776"/>
      <c r="K1080" s="776"/>
      <c r="L1080" s="169">
        <f>IF($B$1074="Лікар загальної практики - сімейний лікар",IF(L1078&lt;Законод!$C$22,0,(IF(AND(L1078&gt;=Законод!$E$22,L1078&lt;=Законод!$E$23),L1078-Законод!$C$22,IF('01_Доходи'!L1078&gt;=Законод!$F$22,Законод!$E$24,0)))),IF($B$1074="Лікар-педіатр",IF(L1078&lt;Законод!$C$18,0,(IF(AND(L1078&gt;=Законод!$E$18,L1078&lt;=Законод!$E$19),L1078-Законод!$C$18,IF('01_Доходи'!L1078&gt;=Законод!$F$18,Законод!$E$20,0)))),IF($B$1074="Лікар-терапевт",IF(L1078&lt;Законод!$C$26,0,(IF(AND(L1078&gt;=Законод!$E$26,L1078&lt;=Законод!$E$27),L1078-Законод!$C$26,IF('01_Доходи'!L1078&gt;=Законод!$F$26,Законод!$E$28,0)))),0)))</f>
        <v>0</v>
      </c>
      <c r="M1080" s="767"/>
      <c r="N1080" s="776" t="s">
        <v>158</v>
      </c>
      <c r="O1080" s="776"/>
      <c r="P1080" s="776"/>
      <c r="Q1080" s="776"/>
      <c r="R1080" s="776"/>
      <c r="S1080" s="169">
        <f>IF($B$1074="Лікар загальної практики - сімейний лікар",IF(S1078&lt;Законод!$C$22,0,(IF(AND(S1078&gt;=Законод!$E$22,S1078&lt;=Законод!$E$23),S1078-Законод!$C$22,IF('01_Доходи'!S1078&gt;=Законод!$F$22,Законод!$E$24,0)))),IF($B$1074="Лікар-педіатр",IF(S1078&lt;Законод!$C$18,0,(IF(AND(S1078&gt;=Законод!$E$18,S1078&lt;=Законод!$E$19),S1078-Законод!$C$18,IF('01_Доходи'!S1078&gt;=Законод!$F$18,Законод!$E$20,0)))),IF($B$1074="Лікар-терапевт",IF(S1078&lt;Законод!$C$26,0,(IF(AND(S1078&gt;=Законод!$E$26,S1078&lt;=Законод!$E$27),S1078-Законод!$C$26,IF('01_Доходи'!S1078&gt;=Законод!$F$26,Законод!$E$28,0)))),0)))</f>
        <v>0</v>
      </c>
      <c r="T1080" s="767"/>
      <c r="U1080" s="776" t="s">
        <v>158</v>
      </c>
      <c r="V1080" s="776"/>
      <c r="W1080" s="776"/>
      <c r="X1080" s="776"/>
      <c r="Y1080" s="776"/>
      <c r="Z1080" s="169">
        <f>IF($B$1074="Лікар загальної практики - сімейний лікар",IF(Z1078&lt;Законод!$C$22,0,(IF(AND(Z1078&gt;=Законод!$E$22,Z1078&lt;=Законод!$E$23),Z1078-Законод!$C$22,IF('01_Доходи'!Z1078&gt;=Законод!$F$22,Законод!$E$24,0)))),IF($B$1074="Лікар-педіатр",IF(Z1078&lt;Законод!$C$18,0,(IF(AND(Z1078&gt;=Законод!$E$18,Z1078&lt;=Законод!$E$19),Z1078-Законод!$C$18,IF('01_Доходи'!Z1078&gt;=Законод!$F$18,Законод!$E$20,0)))),IF($B$1074="Лікар-терапевт",IF(Z1078&lt;Законод!$C$26,0,(IF(AND(Z1078&gt;=Законод!$E$26,Z1078&lt;=Законод!$E$27),Z1078-Законод!$C$26,IF('01_Доходи'!Z1078&gt;=Законод!$F$26,Законод!$E$28,0)))),0)))</f>
        <v>0</v>
      </c>
      <c r="AA1080" s="767"/>
      <c r="AB1080" s="776" t="s">
        <v>158</v>
      </c>
      <c r="AC1080" s="776"/>
      <c r="AD1080" s="776"/>
      <c r="AE1080" s="776"/>
      <c r="AF1080" s="776"/>
      <c r="AG1080" s="169">
        <f>IF($B$1074="Лікар загальної практики - сімейний лікар",IF(AG1078&lt;Законод!$C$22,0,(IF(AND(AG1078&gt;=Законод!$E$22,AG1078&lt;=Законод!$E$23),AG1078-Законод!$C$22,IF('01_Доходи'!AG1078&gt;=Законод!$F$22,Законод!$E$24,0)))),IF($B$1074="Лікар-педіатр",IF(AG1078&lt;Законод!$C$18,0,(IF(AND(AG1078&gt;=Законод!$E$18,AG1078&lt;=Законод!$E$19),AG1078-Законод!$C$18,IF('01_Доходи'!AG1078&gt;=Законод!$F$18,Законод!$E$20,0)))),IF($B$1074="Лікар-терапевт",IF(AG1078&lt;Законод!$C$26,0,(IF(AND(AG1078&gt;=Законод!$E$26,AG1078&lt;=Законод!$E$27),AG1078-Законод!$C$26,IF('01_Доходи'!AG1078&gt;=Законод!$F$26,Законод!$E$28,0)))),0)))</f>
        <v>0</v>
      </c>
      <c r="AH1080" s="767"/>
      <c r="AI1080" s="174"/>
      <c r="AJ1080" s="771"/>
      <c r="AK1080" s="774"/>
      <c r="AL1080" s="774"/>
      <c r="AM1080" s="757" t="s">
        <v>187</v>
      </c>
      <c r="AN1080" s="183">
        <f>IF(B1074="Лікар загальної практики - сімейний лікар",L1080*Законод!$C$9/4*Законод!$E$16,IF(B1074="Лікар-педіатр",L1080*Законод!$C$9/4*Законод!$E$16,IF(B1074="Лікар-терапевт",L1080*Законод!$C$9/4*Законод!$E$16,0)))</f>
        <v>0</v>
      </c>
      <c r="AO1080" s="183">
        <f>IF(B1074="Лікар загальної практики - сімейний лікар",S1080*Законод!$C$9/4*Законод!$E$16,IF(B1074="Лікар-педіатр",S1080*Законод!$C$9/4*Законод!$E$16,IF(B1074="Лікар-терапевт",S1080*Законод!$C$9/4*Законод!$E$16,0)))</f>
        <v>0</v>
      </c>
      <c r="AP1080" s="183">
        <f>IF(B1074="Лікар загальної практики - сімейний лікар",Z1080*Законод!$C$9/4*Законод!$E$16,IF(B1074="Лікар-педіатр",Z1080*Законод!$C$9/4*Законод!$E$16,IF(B1074="Лікар-терапевт",Z1080*Законод!$C$9/4*Законод!$E$16,0)))</f>
        <v>0</v>
      </c>
      <c r="AQ1080" s="183">
        <f>IF(B1074="Лікар загальної практики - сімейний лікар",AG1080*Законод!$C$9/4*Законод!$E$16,IF(B1074="Лікар-педіатр",AG1080*Законод!$C$9/4*Законод!$E$16,IF(B1074="Лікар-терапевт",AG1080*Законод!$C$9/4*Законод!$E$16,0)))</f>
        <v>0</v>
      </c>
      <c r="AR1080" s="184">
        <f>SUM(AN1080:AQ1080)</f>
        <v>0</v>
      </c>
    </row>
    <row r="1081" spans="1:44" s="52" customFormat="1" ht="31.9" hidden="1" customHeight="1" x14ac:dyDescent="0.25">
      <c r="A1081" s="170"/>
      <c r="B1081" s="763"/>
      <c r="C1081" s="764"/>
      <c r="D1081" s="765"/>
      <c r="E1081" s="765"/>
      <c r="F1081" s="211" t="str">
        <f>IF(B1074="Лікар-педіатр",Законод!$F$17,IF(B1074="Лікар загальної практики - сімейний лікар",Законод!$F$21,IF(B1074="Лікар-терапевт",Законод!$F$25,"х")))</f>
        <v>х</v>
      </c>
      <c r="G1081" s="776" t="s">
        <v>158</v>
      </c>
      <c r="H1081" s="776"/>
      <c r="I1081" s="776"/>
      <c r="J1081" s="776"/>
      <c r="K1081" s="776"/>
      <c r="L1081" s="169">
        <f>IF($B$1074="Лікар загальної практики - сімейний лікар",IF(L1078&lt;Законод!$C$22,0,(IF(AND(L1078&gt;=Законод!$F$22,L1078&lt;=Законод!$F$23),L1078-Законод!$E$23,IF('01_Доходи'!L1078&gt;=Законод!$G$22,Законод!$F$24,0)))),IF($B$1074="Лікар-педіатр",IF(L1078&lt;Законод!$C$18,0,(IF(AND(L1078&gt;=Законод!$F$18,L1078&lt;=Законод!$F$19),L1078-Законод!$E$19,IF('01_Доходи'!L1078&gt;=Законод!$G$18,Законод!$F$20,0)))),IF($B$1074="Лікар-терапевт",IF(L1078&lt;Законод!$C$26,0,(IF(AND(L1078&gt;=Законод!$F$26,L1078&lt;=Законод!$F$27),L1078-Законод!$E$27,IF('01_Доходи'!L1078&gt;=Законод!$G$26,Законод!$F$28,0)))),0)))</f>
        <v>0</v>
      </c>
      <c r="M1081" s="767"/>
      <c r="N1081" s="776" t="s">
        <v>158</v>
      </c>
      <c r="O1081" s="776"/>
      <c r="P1081" s="776"/>
      <c r="Q1081" s="776"/>
      <c r="R1081" s="776"/>
      <c r="S1081" s="169">
        <f>IF($B$1074="Лікар загальної практики - сімейний лікар",IF(S1078&lt;Законод!$C$22,0,(IF(AND(S1078&gt;=Законод!$F$22,S1078&lt;=Законод!$F$23),S1078-Законод!$E$23,IF('01_Доходи'!S1078&gt;=Законод!$G$22,Законод!$F$24,0)))),IF($B$1074="Лікар-педіатр",IF(S1078&lt;Законод!$C$18,0,(IF(AND(S1078&gt;=Законод!$F$18,S1078&lt;=Законод!$F$19),S1078-Законод!$E$19,IF('01_Доходи'!S1078&gt;=Законод!$G$18,Законод!$F$20,0)))),IF($B$1074="Лікар-терапевт",IF(S1078&lt;Законод!$C$26,0,(IF(AND(S1078&gt;=Законод!$F$26,S1078&lt;=Законод!$F$27),S1078-Законод!$E$27,IF('01_Доходи'!S1078&gt;=Законод!$G$26,Законод!$F$28,0)))),0)))</f>
        <v>0</v>
      </c>
      <c r="T1081" s="767"/>
      <c r="U1081" s="776" t="s">
        <v>158</v>
      </c>
      <c r="V1081" s="776"/>
      <c r="W1081" s="776"/>
      <c r="X1081" s="776"/>
      <c r="Y1081" s="776"/>
      <c r="Z1081" s="169">
        <f>IF($B$1074="Лікар загальної практики - сімейний лікар",IF(Z1078&lt;Законод!$C$22,0,(IF(AND(Z1078&gt;=Законод!$F$22,Z1078&lt;=Законод!$F$23),Z1078-Законод!$E$23,IF('01_Доходи'!Z1078&gt;=Законод!$G$22,Законод!$F$24,0)))),IF($B$1074="Лікар-педіатр",IF(Z1078&lt;Законод!$C$18,0,(IF(AND(Z1078&gt;=Законод!$F$18,Z1078&lt;=Законод!$F$19),Z1078-Законод!$E$19,IF('01_Доходи'!Z1078&gt;=Законод!$G$18,Законод!$F$20,0)))),IF($B$1074="Лікар-терапевт",IF(Z1078&lt;Законод!$C$26,0,(IF(AND(Z1078&gt;=Законод!$F$26,Z1078&lt;=Законод!$F$27),Z1078-Законод!$E$27,IF('01_Доходи'!Z1078&gt;=Законод!$G$26,Законод!$F$28,0)))),0)))</f>
        <v>0</v>
      </c>
      <c r="AA1081" s="767"/>
      <c r="AB1081" s="776" t="s">
        <v>158</v>
      </c>
      <c r="AC1081" s="776"/>
      <c r="AD1081" s="776"/>
      <c r="AE1081" s="776"/>
      <c r="AF1081" s="776"/>
      <c r="AG1081" s="169">
        <f>IF($B$1074="Лікар загальної практики - сімейний лікар",IF(AG1078&lt;Законод!$C$22,0,(IF(AND(AG1078&gt;=Законод!$F$22,AG1078&lt;=Законод!$F$23),AG1078-Законод!$E$23,IF('01_Доходи'!AG1078&gt;=Законод!$G$22,Законод!$F$24,0)))),IF($B$1074="Лікар-педіатр",IF(AG1078&lt;Законод!$C$18,0,(IF(AND(AG1078&gt;=Законод!$F$18,AG1078&lt;=Законод!$F$19),AG1078-Законод!$E$19,IF('01_Доходи'!AG1078&gt;=Законод!$G$18,Законод!$F$20,0)))),IF($B$1074="Лікар-терапевт",IF(AG1078&lt;Законод!$C$26,0,(IF(AND(AG1078&gt;=Законод!$F$26,AG1078&lt;=Законод!$F$27),AG1078-Законод!$E$27,IF('01_Доходи'!AG1078&gt;=Законод!$G$26,Законод!$F$28,0)))),0)))</f>
        <v>0</v>
      </c>
      <c r="AH1081" s="767"/>
      <c r="AI1081" s="174"/>
      <c r="AJ1081" s="771"/>
      <c r="AK1081" s="774"/>
      <c r="AL1081" s="774"/>
      <c r="AM1081" s="758"/>
      <c r="AN1081" s="183">
        <f>IF(B1074="Лікар загальної практики - сімейний лікар",L1081*Законод!$C$9/4*Законод!$F$16,IF(B1074="Лікар-педіатр",L1081*Законод!$C$9/4*Законод!$F$16,IF(B1074="Лікар-терапевт",L1081*Законод!$C$9/4*Законод!$F$16,0)))</f>
        <v>0</v>
      </c>
      <c r="AO1081" s="183">
        <f>IF(B1074="Лікар загальної практики - сімейний лікар",S1081*Законод!$C$9/4*Законод!$F$16,IF(B1074="Лікар-педіатр",S1081*Законод!$C$9/4*Законод!$F$16,IF(B1074="Лікар-терапевт",S1081*Законод!$C$9/4*Законод!$F$16,0)))</f>
        <v>0</v>
      </c>
      <c r="AP1081" s="183">
        <f>IF(B1074="Лікар загальної практики - сімейний лікар",Z1081*Законод!$C$9/4*Законод!$F$16,IF(B1074="Лікар-педіатр",Z1081*Законод!$C$9/4*Законод!$F$16,IF(B1074="Лікар-терапевт",Z1081*Законод!$C$9/4*Законод!$F$16,0)))</f>
        <v>0</v>
      </c>
      <c r="AQ1081" s="183">
        <f>IF(B1074="Лікар загальної практики - сімейний лікар",AG1081*Законод!$C$9/4*Законод!$F$16,IF(B1074="Лікар-педіатр",AG1081*Законод!$C$9/4*Законод!$F$16,IF(B1074="Лікар-терапевт",AG1081*Законод!$C$9/4*Законод!$F$16,0)))</f>
        <v>0</v>
      </c>
      <c r="AR1081" s="184">
        <f>SUM(AN1081:AQ1081)</f>
        <v>0</v>
      </c>
    </row>
    <row r="1082" spans="1:44" s="52" customFormat="1" ht="31.9" hidden="1" customHeight="1" x14ac:dyDescent="0.25">
      <c r="A1082" s="170"/>
      <c r="B1082" s="763"/>
      <c r="C1082" s="764"/>
      <c r="D1082" s="765"/>
      <c r="E1082" s="765"/>
      <c r="F1082" s="211" t="str">
        <f>IF(B1074="Лікар-педіатр",Законод!$G$17,IF(B1074="Лікар загальної практики - сімейний лікар",Законод!$G$21,IF(B1074="Лікар-терапевт",Законод!$G$25,"х")))</f>
        <v>х</v>
      </c>
      <c r="G1082" s="776" t="s">
        <v>158</v>
      </c>
      <c r="H1082" s="776"/>
      <c r="I1082" s="776"/>
      <c r="J1082" s="776"/>
      <c r="K1082" s="776"/>
      <c r="L1082" s="169">
        <f>IF($B$1074="Лікар загальної практики - сімейний лікар",IF(L1078&lt;Законод!$C$22,0,(IF(AND(L1078&gt;=Законод!$G$22,L1078&lt;=Законод!$G$23),L1078-Законод!$F$23,IF('01_Доходи'!L1078&gt;=Законод!$H$22,Законод!$G$24,0)))),IF($B$1074="Лікар-педіатр",IF(L1078&lt;Законод!$C$18,0,(IF(AND(L1078&gt;=Законод!$G$18,L1078&lt;=Законод!$G$19),L1078-Законод!$F$19,IF('01_Доходи'!L1078&gt;=Законод!$H$18,Законод!$G$20,0)))),IF($B$1074="Лікар-терапевт",IF(L1078&lt;Законод!$C$26,0,(IF(AND(L1078&gt;=Законод!$G$26,L1078&lt;=Законод!$G$27),L1078-Законод!$F$27,IF('01_Доходи'!L1078&gt;=Законод!$H$26,Законод!$G$28,0)))),0)))</f>
        <v>0</v>
      </c>
      <c r="M1082" s="767"/>
      <c r="N1082" s="776" t="s">
        <v>158</v>
      </c>
      <c r="O1082" s="776"/>
      <c r="P1082" s="776"/>
      <c r="Q1082" s="776"/>
      <c r="R1082" s="776"/>
      <c r="S1082" s="169">
        <f>IF($B$1074="Лікар загальної практики - сімейний лікар",IF(S1078&lt;Законод!$C$22,0,(IF(AND(S1078&gt;=Законод!$G$22,S1078&lt;=Законод!$G$23),S1078-Законод!$F$23,IF('01_Доходи'!S1078&gt;=Законод!$H$22,Законод!$G$24,0)))),IF($B$1074="Лікар-педіатр",IF(S1078&lt;Законод!$C$18,0,(IF(AND(S1078&gt;=Законод!$G$18,S1078&lt;=Законод!$G$19),S1078-Законод!$F$19,IF('01_Доходи'!S1078&gt;=Законод!$H$18,Законод!$G$20,0)))),IF($B$1074="Лікар-терапевт",IF(S1078&lt;Законод!$C$26,0,(IF(AND(S1078&gt;=Законод!$G$26,S1078&lt;=Законод!$G$27),S1078-Законод!$F$27,IF('01_Доходи'!S1078&gt;=Законод!$H$26,Законод!$G$28,0)))),0)))</f>
        <v>0</v>
      </c>
      <c r="T1082" s="767"/>
      <c r="U1082" s="776" t="s">
        <v>158</v>
      </c>
      <c r="V1082" s="776"/>
      <c r="W1082" s="776"/>
      <c r="X1082" s="776"/>
      <c r="Y1082" s="776"/>
      <c r="Z1082" s="169">
        <f>IF($B$1074="Лікар загальної практики - сімейний лікар",IF(Z1078&lt;Законод!$C$22,0,(IF(AND(Z1078&gt;=Законод!$G$22,Z1078&lt;=Законод!$G$23),Z1078-Законод!$F$23,IF('01_Доходи'!Z1078&gt;=Законод!$H$22,Законод!$G$24,0)))),IF($B$1074="Лікар-педіатр",IF(Z1078&lt;Законод!$C$18,0,(IF(AND(Z1078&gt;=Законод!$G$18,Z1078&lt;=Законод!$G$19),Z1078-Законод!$F$19,IF('01_Доходи'!Z1078&gt;=Законод!$H$18,Законод!$G$20,0)))),IF($B$1074="Лікар-терапевт",IF(Z1078&lt;Законод!$C$26,0,(IF(AND(Z1078&gt;=Законод!$G$26,Z1078&lt;=Законод!$G$27),Z1078-Законод!$F$27,IF('01_Доходи'!Z1078&gt;=Законод!$H$26,Законод!$G$28,0)))),0)))</f>
        <v>0</v>
      </c>
      <c r="AA1082" s="767"/>
      <c r="AB1082" s="776" t="s">
        <v>158</v>
      </c>
      <c r="AC1082" s="776"/>
      <c r="AD1082" s="776"/>
      <c r="AE1082" s="776"/>
      <c r="AF1082" s="776"/>
      <c r="AG1082" s="169">
        <f>IF($B$1074="Лікар загальної практики - сімейний лікар",IF(AG1078&lt;Законод!$C$22,0,(IF(AND(AG1078&gt;=Законод!$G$22,AG1078&lt;=Законод!$G$23),AG1078-Законод!$F$23,IF('01_Доходи'!AG1078&gt;=Законод!$H$22,Законод!$G$24,0)))),IF($B$1074="Лікар-педіатр",IF(AG1078&lt;Законод!$C$18,0,(IF(AND(AG1078&gt;=Законод!$G$18,AG1078&lt;=Законод!$G$19),AG1078-Законод!$F$19,IF('01_Доходи'!AG1078&gt;=Законод!$H$18,Законод!$G$20,0)))),IF($B$1074="Лікар-терапевт",IF(AG1078&lt;Законод!$C$26,0,(IF(AND(AG1078&gt;=Законод!$G$26,AG1078&lt;=Законод!$G$27),AG1078-Законод!$F$27,IF('01_Доходи'!AG1078&gt;=Законод!$H$26,Законод!$G$28,0)))),0)))</f>
        <v>0</v>
      </c>
      <c r="AH1082" s="767"/>
      <c r="AI1082" s="174"/>
      <c r="AJ1082" s="771"/>
      <c r="AK1082" s="774"/>
      <c r="AL1082" s="774"/>
      <c r="AM1082" s="758"/>
      <c r="AN1082" s="183">
        <f>IF(B1074="Лікар загальної практики - сімейний лікар",L1082*Законод!$C$9/4*Законод!$G$16,IF(B1074="Лікар-педіатр",L1082*Законод!$C$9/4*Законод!$G$16,IF(B1074="Лікар-терапевт",L1082*Законод!$C$9/4*Законод!$G$16,0)))</f>
        <v>0</v>
      </c>
      <c r="AO1082" s="183">
        <f>IF(B1074="Лікар загальної практики - сімейний лікар",S1082*Законод!$C$9/4*Законод!$G$16,IF(B1074="Лікар-педіатр",S1082*Законод!$C$9/4*Законод!$G$16,IF(B1074="Лікар-терапевт",S1082*Законод!$C$9/4*Законод!$G$16,0)))</f>
        <v>0</v>
      </c>
      <c r="AP1082" s="183">
        <f>IF(B1074="Лікар загальної практики - сімейний лікар",Z1082*Законод!$C$9/4*Законод!$G$16,IF(B1074="Лікар-педіатр",Z1082*Законод!$C$9/4*Законод!$G$16,IF(B1074="Лікар-терапевт",Z1082*Законод!$C$9/4*Законод!$G$16,0)))</f>
        <v>0</v>
      </c>
      <c r="AQ1082" s="183">
        <f>IF(B1074="Лікар загальної практики - сімейний лікар",AG1082*Законод!$C$9/4*Законод!$G$16,IF(B1074="Лікар-педіатр",AG1082*Законод!$C$9/4*Законод!$G$16,IF(B1074="Лікар-терапевт",AG1082*Законод!$C$9/4*Законод!$G$16,0)))</f>
        <v>0</v>
      </c>
      <c r="AR1082" s="184">
        <f t="shared" ref="AR1082" si="188">SUM(AN1082:AQ1082)</f>
        <v>0</v>
      </c>
    </row>
    <row r="1083" spans="1:44" s="52" customFormat="1" ht="31.9" hidden="1" customHeight="1" x14ac:dyDescent="0.25">
      <c r="A1083" s="170"/>
      <c r="B1083" s="763"/>
      <c r="C1083" s="764"/>
      <c r="D1083" s="765"/>
      <c r="E1083" s="765"/>
      <c r="F1083" s="211" t="str">
        <f>IF(B1074="Лікар-педіатр",Законод!$H$17,IF(B1074="Лікар загальної практики - сімейний лікар",Законод!$H$21,IF(B1074="Лікар-терапевт",Законод!$H$25,"х")))</f>
        <v>х</v>
      </c>
      <c r="G1083" s="776" t="s">
        <v>158</v>
      </c>
      <c r="H1083" s="776"/>
      <c r="I1083" s="776"/>
      <c r="J1083" s="776"/>
      <c r="K1083" s="776"/>
      <c r="L1083" s="169">
        <f>IF($B$1074="Лікар загальної практики - сімейний лікар",IF(L1078&lt;Законод!$C$22,0,(IF(AND(L1078&gt;=Законод!$H$22,L1078&lt;=Законод!$H$23),L1078-Законод!$G$23,IF('01_Доходи'!L1078&gt;=Законод!$I$22,Законод!$H$24,0)))),IF($B$1074="Лікар-педіатр",IF(L1078&lt;Законод!$C$18,0,(IF(AND(L1078&gt;=Законод!$H$18,L1078&lt;=Законод!$H$19),L1078-Законод!$G$19,IF('01_Доходи'!L1078&gt;=Законод!$I$18,Законод!$H$20,0)))),IF($B$1074="Лікар-терапевт",IF(L1078&lt;Законод!$C$26,0,(IF(AND(L1078&gt;=Законод!$H$26,L1078&lt;=Законод!$H$27),L1078-Законод!$G$27,IF(L1078&gt;=Законод!$I$26,Законод!$H$28,0)))),0)))</f>
        <v>0</v>
      </c>
      <c r="M1083" s="767"/>
      <c r="N1083" s="776" t="s">
        <v>158</v>
      </c>
      <c r="O1083" s="776"/>
      <c r="P1083" s="776"/>
      <c r="Q1083" s="776"/>
      <c r="R1083" s="776"/>
      <c r="S1083" s="169">
        <f>IF($B$1074="Лікар загальної практики - сімейний лікар",IF(S1078&lt;Законод!$C$22,0,(IF(AND(S1078&gt;=Законод!$H$22,S1078&lt;=Законод!$H$23),S1078-Законод!$G$23,IF('01_Доходи'!S1078&gt;=Законод!$I$22,Законод!$H$24,0)))),IF($B$1074="Лікар-педіатр",IF(S1078&lt;Законод!$C$18,0,(IF(AND(S1078&gt;=Законод!$H$18,S1078&lt;=Законод!$H$19),S1078-Законод!$G$19,IF('01_Доходи'!S1078&gt;=Законод!$I$18,Законод!$H$20,0)))),IF($B$1074="Лікар-терапевт",IF(S1078&lt;Законод!$C$26,0,(IF(AND(S1078&gt;=Законод!$H$26,S1078&lt;=Законод!$H$27),S1078-Законод!$G$27,IF(S1078&gt;=Законод!$I$26,Законод!$H$28,0)))),0)))</f>
        <v>0</v>
      </c>
      <c r="T1083" s="767"/>
      <c r="U1083" s="776" t="s">
        <v>158</v>
      </c>
      <c r="V1083" s="776"/>
      <c r="W1083" s="776"/>
      <c r="X1083" s="776"/>
      <c r="Y1083" s="776"/>
      <c r="Z1083" s="169">
        <f>IF($B$1074="Лікар загальної практики - сімейний лікар",IF(Z1078&lt;Законод!$C$22,0,(IF(AND(Z1078&gt;=Законод!$H$22,Z1078&lt;=Законод!$H$23),Z1078-Законод!$G$23,IF('01_Доходи'!Z1078&gt;=Законод!$I$22,Законод!$H$24,0)))),IF($B$1074="Лікар-педіатр",IF(Z1078&lt;Законод!$C$18,0,(IF(AND(Z1078&gt;=Законод!$H$18,Z1078&lt;=Законод!$H$19),Z1078-Законод!$G$19,IF('01_Доходи'!Z1078&gt;=Законод!$I$18,Законод!$H$20,0)))),IF($B$1074="Лікар-терапевт",IF(Z1078&lt;Законод!$C$26,0,(IF(AND(Z1078&gt;=Законод!$H$26,Z1078&lt;=Законод!$H$27),Z1078-Законод!$G$27,IF(Z1078&gt;=Законод!$I$26,Законод!$H$28,0)))),0)))</f>
        <v>0</v>
      </c>
      <c r="AA1083" s="767"/>
      <c r="AB1083" s="776" t="s">
        <v>158</v>
      </c>
      <c r="AC1083" s="776"/>
      <c r="AD1083" s="776"/>
      <c r="AE1083" s="776"/>
      <c r="AF1083" s="776"/>
      <c r="AG1083" s="169">
        <f>IF($B$1074="Лікар загальної практики - сімейний лікар",IF(AG1078&lt;Законод!$C$22,0,(IF(AND(AG1078&gt;=Законод!$H$22,AG1078&lt;=Законод!$H$23),AG1078-Законод!$G$23,IF('01_Доходи'!AG1078&gt;=Законод!$I$22,Законод!$H$24,0)))),IF($B$1074="Лікар-педіатр",IF(AG1078&lt;Законод!$C$18,0,(IF(AND(AG1078&gt;=Законод!$H$18,AG1078&lt;=Законод!$H$19),AG1078-Законод!$G$19,IF('01_Доходи'!AG1078&gt;=Законод!$I$18,Законод!$H$20,0)))),IF($B$1074="Лікар-терапевт",IF(AG1078&lt;Законод!$C$26,0,(IF(AND(AG1078&gt;=Законод!$H$26,AG1078&lt;=Законод!$H$27),AG1078-Законод!$G$27,IF(AG1078&gt;=Законод!$I$26,Законод!$H$28,0)))),0)))</f>
        <v>0</v>
      </c>
      <c r="AH1083" s="767"/>
      <c r="AI1083" s="174"/>
      <c r="AJ1083" s="771"/>
      <c r="AK1083" s="774"/>
      <c r="AL1083" s="774"/>
      <c r="AM1083" s="758"/>
      <c r="AN1083" s="183">
        <f>IF(B1074="Лікар загальної практики - сімейний лікар",L1083*Законод!$C$9/4*Законод!$H$16,IF(B1074="Лікар-педіатр",L1083*Законод!$C$9/4*Законод!$H$16,IF(B1074="Лікар-терапевт",L1083*Законод!$C$9/4*Законод!$H$16,0)))</f>
        <v>0</v>
      </c>
      <c r="AO1083" s="183">
        <f>IF(B1074="Лікар загальної практики - сімейний лікар",S1083*Законод!$C$9/4*Законод!$H$16,IF(B1074="Лікар-педіатр",S1083*Законод!$C$9/4*Законод!$H$16,IF(B1074="Лікар-терапевт",S1083*Законод!$C$9/4*Законод!$H$16,0)))</f>
        <v>0</v>
      </c>
      <c r="AP1083" s="183">
        <f>IF(B1074="Лікар загальної практики - сімейний лікар",Z1083*Законод!$C$9/4*Законод!$H$16,IF(B1074="Лікар-педіатр",Z1083*Законод!$C$9/4*Законод!$H$16,IF(B1074="Лікар-терапевт",Z1083*Законод!$C$9/4*Законод!$H$16,0)))</f>
        <v>0</v>
      </c>
      <c r="AQ1083" s="183">
        <f>IF(B1074="Лікар загальної практики - сімейний лікар",AG1083*Законод!$C$9/4*Законод!$H$16,IF(B1074="Лікар-педіатр",AG1083*Законод!$C$9/4*Законод!$H$16,IF(B1074="Лікар-терапевт",AG1083*Законод!$C$9/4*Законод!$H$16,0)))</f>
        <v>0</v>
      </c>
      <c r="AR1083" s="184">
        <f>SUM(AN1083:AQ1083)</f>
        <v>0</v>
      </c>
    </row>
    <row r="1084" spans="1:44" s="52" customFormat="1" ht="31.9" hidden="1" customHeight="1" x14ac:dyDescent="0.25">
      <c r="A1084" s="170"/>
      <c r="B1084" s="763"/>
      <c r="C1084" s="764"/>
      <c r="D1084" s="765"/>
      <c r="E1084" s="765"/>
      <c r="F1084" s="211" t="str">
        <f>IF(B1074="Лікар-педіатр",Законод!$I$17,IF(B1074="Лікар загальної практики - сімейний лікар",Законод!$I$21,IF(B1074="Лікар-терапевт",Законод!$I$25,"х")))</f>
        <v>х</v>
      </c>
      <c r="G1084" s="776" t="s">
        <v>158</v>
      </c>
      <c r="H1084" s="776"/>
      <c r="I1084" s="776"/>
      <c r="J1084" s="776"/>
      <c r="K1084" s="776"/>
      <c r="L1084" s="169">
        <f>IF($B$1074="Лікар загальної практики - сімейний лікар",IF(L1078&lt;Законод!$C$22,0,(IF(AND(L1078&gt;=Законод!$I$22,L1078&lt;=Законод!$I$23),L1078-Законод!$H$23,IF('01_Доходи'!L1078&gt;=Законод!$I$22,Законод!$I$24,0)))),IF($B$1074="Лікар-педіатр",IF(L1078&lt;Законод!$C$18,0,(IF(AND(L1078&gt;=Законод!$I$18,L1078&lt;=Законод!$I$19),L1078-Законод!$H$19,IF('01_Доходи'!L1078&gt;=Законод!$I$18,Законод!$H$20,0)))),IF($B$1074="Лікар-терапевт",IF(L1078&lt;Законод!$C$26,0,(IF(AND(L1078&gt;=Законод!$I$26,L1078&lt;=Законод!$I$27),L1078-Законод!$H$27,IF('01_Доходи'!L1078&gt;=Законод!$I$26,Законод!$H$28,0)))),0)))</f>
        <v>0</v>
      </c>
      <c r="M1084" s="767"/>
      <c r="N1084" s="776" t="s">
        <v>158</v>
      </c>
      <c r="O1084" s="776"/>
      <c r="P1084" s="776"/>
      <c r="Q1084" s="776"/>
      <c r="R1084" s="776"/>
      <c r="S1084" s="169">
        <f>IF($B$1074="Лікар загальної практики - сімейний лікар",IF(S1078&lt;Законод!$C$22,0,(IF(AND(S1078&gt;=Законод!$I$22,S1078&lt;=Законод!$I$23),S1078-Законод!$H$23,IF('01_Доходи'!S1078&gt;=Законод!$I$22,Законод!$I$24,0)))),IF($B$1074="Лікар-педіатр",IF(S1078&lt;Законод!$C$18,0,(IF(AND(S1078&gt;=Законод!$I$18,S1078&lt;=Законод!$I$19),S1078-Законод!$H$19,IF('01_Доходи'!S1078&gt;=Законод!$I$18,Законод!$H$20,0)))),IF($B$1074="Лікар-терапевт",IF(S1078&lt;Законод!$C$26,0,(IF(AND(S1078&gt;=Законод!$I$26,S1078&lt;=Законод!$I$27),S1078-Законод!$H$27,IF('01_Доходи'!S1078&gt;=Законод!$I$26,Законод!$H$28,0)))),0)))</f>
        <v>0</v>
      </c>
      <c r="T1084" s="767"/>
      <c r="U1084" s="776" t="s">
        <v>158</v>
      </c>
      <c r="V1084" s="776"/>
      <c r="W1084" s="776"/>
      <c r="X1084" s="776"/>
      <c r="Y1084" s="776"/>
      <c r="Z1084" s="169">
        <f>IF($B$1074="Лікар загальної практики - сімейний лікар",IF(Z1078&lt;Законод!$C$22,0,(IF(AND(Z1078&gt;=Законод!$I$22,Z1078&lt;=Законод!$I$23),Z1078-Законод!$H$23,IF('01_Доходи'!Z1078&gt;=Законод!$I$22,Законод!$I$24,0)))),IF($B$1074="Лікар-педіатр",IF(Z1078&lt;Законод!$C$18,0,(IF(AND(Z1078&gt;=Законод!$I$18,Z1078&lt;=Законод!$I$19),Z1078-Законод!$H$19,IF('01_Доходи'!Z1078&gt;=Законод!$I$18,Законод!$H$20,0)))),IF($B$1074="Лікар-терапевт",IF(Z1078&lt;Законод!$C$26,0,(IF(AND(Z1078&gt;=Законод!$I$26,Z1078&lt;=Законод!$I$27),Z1078-Законод!$H$27,IF('01_Доходи'!Z1078&gt;=Законод!$I$26,Законод!$H$28,0)))),0)))</f>
        <v>0</v>
      </c>
      <c r="AA1084" s="767"/>
      <c r="AB1084" s="776" t="s">
        <v>158</v>
      </c>
      <c r="AC1084" s="776"/>
      <c r="AD1084" s="776"/>
      <c r="AE1084" s="776"/>
      <c r="AF1084" s="776"/>
      <c r="AG1084" s="169">
        <f>IF($B$1074="Лікар загальної практики - сімейний лікар",IF(AG1078&lt;Законод!$C$22,0,(IF(AND(AG1078&gt;=Законод!$I$22,AG1078&lt;=Законод!$I$23),AG1078-Законод!$H$23,IF('01_Доходи'!AG1078&gt;=Законод!$I$22,Законод!$I$24,0)))),IF($B$1074="Лікар-педіатр",IF(AG1078&lt;Законод!$C$18,0,(IF(AND(AG1078&gt;=Законод!$I$18,AG1078&lt;=Законод!$I$19),AG1078-Законод!$H$19,IF('01_Доходи'!AG1078&gt;=Законод!$I$18,Законод!$H$20,0)))),IF($B$1074="Лікар-терапевт",IF(AG1078&lt;Законод!$C$26,0,(IF(AND(AG1078&gt;=Законод!$I$26,AG1078&lt;=Законод!$I$27),AG1078-Законод!$H$27,IF('01_Доходи'!AG1078&gt;=Законод!$I$26,Законод!$H$28,0)))),0)))</f>
        <v>0</v>
      </c>
      <c r="AH1084" s="767"/>
      <c r="AI1084" s="174"/>
      <c r="AJ1084" s="771"/>
      <c r="AK1084" s="774"/>
      <c r="AL1084" s="774"/>
      <c r="AM1084" s="758"/>
      <c r="AN1084" s="183">
        <f>IF(B1074="Лікар загальної практики - сімейний лікар",L1084*Законод!$C$9/4*Законод!$I$16,IF(B1074="Лікар-педіатр",L1084*Законод!$C$9/4*Законод!$I$16,IF(B1074="Лікар-терапевт",L1084*Законод!$C$9/4*Законод!$I$16,0)))</f>
        <v>0</v>
      </c>
      <c r="AO1084" s="183">
        <f>IF(B1074="Лікар загальної практики - сімейний лікар",S1084*Законод!$C$9/4*Законод!$I$16,IF(B1074="Лікар-педіатр",S1084*Законод!$C$9/4*Законод!$I$16,IF(B1074="Лікар-терапевт",S1084*Законод!$C$9/4*Законод!$I$16,0)))</f>
        <v>0</v>
      </c>
      <c r="AP1084" s="183">
        <f>IF(B1074="Лікар загальної практики - сімейний лікар",Z1084*Законод!$C$9/4*Законод!$I$16,IF(B1074="Лікар-педіатр",Z1084*Законод!$C$9/4*Законод!$I$16,IF(B1074="Лікар-терапевт",Z1084*Законод!$C$9/4*Законод!$I$16,0)))</f>
        <v>0</v>
      </c>
      <c r="AQ1084" s="183">
        <f>IF(B1074="Лікар загальної практики - сімейний лікар",AG1084*Законод!$C$9/4*Законод!$I$16,IF(B1074="Лікар-педіатр",AG1084*Законод!$C$9/4*Законод!$I$16,IF(B1074="Лікар-терапевт",AG1084*Законод!$C$9/4*Законод!$I$16,0)))</f>
        <v>0</v>
      </c>
      <c r="AR1084" s="184">
        <f>SUM(AN1084:AQ1084)</f>
        <v>0</v>
      </c>
    </row>
    <row r="1085" spans="1:44" s="191" customFormat="1" ht="31.9" hidden="1" customHeight="1" thickBot="1" x14ac:dyDescent="0.3">
      <c r="A1085" s="186"/>
      <c r="B1085" s="763"/>
      <c r="C1085" s="764"/>
      <c r="D1085" s="765"/>
      <c r="E1085" s="765"/>
      <c r="F1085" s="212" t="str">
        <f>IF(B1074="Лікар-педіатр",Законод!$J$17,IF(B1074="Лікар загальної практики - сімейний лікар",Законод!$J$21,IF(B1074="Лікар-терапевт",Законод!$J$25,"х")))</f>
        <v>х</v>
      </c>
      <c r="G1085" s="777" t="s">
        <v>158</v>
      </c>
      <c r="H1085" s="777"/>
      <c r="I1085" s="777"/>
      <c r="J1085" s="777"/>
      <c r="K1085" s="777"/>
      <c r="L1085" s="169">
        <f>IF($B$1074="Лікар загальної практики - сімейний лікар",IF(L1078&gt;=Законод!$J$22,'01_Доходи'!L1078-('01_Доходи'!L1079+'01_Доходи'!L1080+'01_Доходи'!L1081+'01_Доходи'!L1082+'01_Доходи'!L1083+'01_Доходи'!L1084),0),IF($B$1074="Лікар-педіатр",IF(L1078&gt;=Законод!$J$18,'01_Доходи'!L1078-('01_Доходи'!L1079+'01_Доходи'!L1080+'01_Доходи'!L1081+'01_Доходи'!L1082+'01_Доходи'!L1083+'01_Доходи'!L1084),0),IF($B$1074="Лікар-терапевт",IF('01_Доходи'!L1078&gt;=Законод!$J$26,L1078-Законод!$I$27,0),0)))</f>
        <v>0</v>
      </c>
      <c r="M1085" s="767"/>
      <c r="N1085" s="777" t="s">
        <v>158</v>
      </c>
      <c r="O1085" s="777"/>
      <c r="P1085" s="777"/>
      <c r="Q1085" s="777"/>
      <c r="R1085" s="777"/>
      <c r="S1085" s="169">
        <f>IF($B$1074="Лікар загальної практики - сімейний лікар",IF(S1078&gt;=Законод!$J$22,'01_Доходи'!S1078-('01_Доходи'!S1079+'01_Доходи'!S1080+'01_Доходи'!S1081+'01_Доходи'!S1082+'01_Доходи'!S1083+'01_Доходи'!S1084),0),IF($B$1074="Лікар-педіатр",IF(S1078&gt;=Законод!$J$18,'01_Доходи'!S1078-('01_Доходи'!S1079+'01_Доходи'!S1080+'01_Доходи'!S1081+'01_Доходи'!S1082+'01_Доходи'!S1083+'01_Доходи'!S1084),0),IF($B$1074="Лікар-терапевт",IF('01_Доходи'!S1078&gt;=Законод!$J$26,S1078-Законод!$I$27,0),0)))</f>
        <v>0</v>
      </c>
      <c r="T1085" s="767"/>
      <c r="U1085" s="777" t="s">
        <v>158</v>
      </c>
      <c r="V1085" s="777"/>
      <c r="W1085" s="777"/>
      <c r="X1085" s="777"/>
      <c r="Y1085" s="777"/>
      <c r="Z1085" s="169">
        <f>IF($B$1074="Лікар загальної практики - сімейний лікар",IF(Z1078&gt;=Законод!$J$22,'01_Доходи'!Z1078-('01_Доходи'!Z1079+'01_Доходи'!Z1080+'01_Доходи'!Z1081+'01_Доходи'!Z1082+'01_Доходи'!Z1083+'01_Доходи'!Z1084),0),IF($B$1074="Лікар-педіатр",IF(Z1078&gt;=Законод!$J$18,'01_Доходи'!Z1078-('01_Доходи'!Z1079+'01_Доходи'!Z1080+'01_Доходи'!Z1081+'01_Доходи'!Z1082+'01_Доходи'!Z1083+'01_Доходи'!Z1084),0),IF($B$1074="Лікар-терапевт",IF('01_Доходи'!Z1078&gt;=Законод!$J$26,Z1078-Законод!$I$27,0),0)))</f>
        <v>0</v>
      </c>
      <c r="AA1085" s="767"/>
      <c r="AB1085" s="777" t="s">
        <v>158</v>
      </c>
      <c r="AC1085" s="777"/>
      <c r="AD1085" s="777"/>
      <c r="AE1085" s="777"/>
      <c r="AF1085" s="777"/>
      <c r="AG1085" s="169">
        <f>IF($B$1074="Лікар загальної практики - сімейний лікар",IF(AG1078&gt;=Законод!$J$22,'01_Доходи'!AG1078-('01_Доходи'!AG1079+'01_Доходи'!AG1080+'01_Доходи'!AG1081+'01_Доходи'!AG1082+'01_Доходи'!AG1083+'01_Доходи'!AG1084),0),IF($B$1074="Лікар-педіатр",IF(AG1078&gt;=Законод!$J$18,'01_Доходи'!AG1078-('01_Доходи'!AG1079+'01_Доходи'!AG1080+'01_Доходи'!AG1081+'01_Доходи'!AG1082+'01_Доходи'!AG1083+'01_Доходи'!AG1084),0),IF($B$1074="Лікар-терапевт",IF('01_Доходи'!AG1078&gt;=Законод!$J$26,AG1078-Законод!$I$27,0),0)))</f>
        <v>0</v>
      </c>
      <c r="AH1085" s="767"/>
      <c r="AI1085" s="188"/>
      <c r="AJ1085" s="772"/>
      <c r="AK1085" s="775"/>
      <c r="AL1085" s="775"/>
      <c r="AM1085" s="759"/>
      <c r="AN1085" s="189">
        <f>IF(B1074="Лікар загальної практики - сімейний лікар",L1085*Законод!$C$9/4*Законод!$J$16,IF(B1074="Лікар-педіатр",L1085*Законод!$C$9/4*Законод!$J$16,IF(B1074="Лікар-терапевт",L1085*Законод!$C$9/4*Законод!$J$16,0)))</f>
        <v>0</v>
      </c>
      <c r="AO1085" s="189">
        <f>IF(B1074="Лікар загальної практики - сімейний лікар",S1085*Законод!$C$9/4*Законод!$J$16,IF(B1074="Лікар-педіатр",S1085*Законод!$C$9/4*Законод!$J$16,IF(B1074="Лікар-терапевт",S1085*Законод!$C$9/4*Законод!$J$16,0)))</f>
        <v>0</v>
      </c>
      <c r="AP1085" s="189">
        <f>IF(B1074="Лікар загальної практики - сімейний лікар",S1085*Законод!$C$9/4*Законод!$J$16,IF(B1074="Лікар-педіатр",S1085*Законод!$C$9/4*Законод!$J$16,IF(B1074="Лікар-терапевт",S1085*Законод!$C$9/4*Законод!$J$16,0)))</f>
        <v>0</v>
      </c>
      <c r="AQ1085" s="189">
        <f>IF(B1074="Лікар загальної практики - сімейний лікар",AG1085*Законод!$C$9/4*Законод!$J$16,IF(B1074="Лікар-педіатр",AG1085*Законод!$C$9/4*Законод!$J$16,IF(B1074="Лікар-терапевт",AG1085*Законод!$C$9/4*Законод!$J$16,0)))</f>
        <v>0</v>
      </c>
      <c r="AR1085" s="190">
        <f t="shared" ref="AR1085" si="189">SUM(AN1085:AQ1085)</f>
        <v>0</v>
      </c>
    </row>
    <row r="1086" spans="1:44" s="220" customFormat="1" ht="23.45" hidden="1" customHeight="1" thickBot="1" x14ac:dyDescent="0.3">
      <c r="A1086" s="216"/>
      <c r="B1086" s="217"/>
      <c r="C1086" s="217"/>
      <c r="D1086" s="217"/>
      <c r="E1086" s="217"/>
      <c r="F1086" s="218"/>
      <c r="G1086" s="219"/>
      <c r="H1086" s="219"/>
      <c r="L1086" s="221"/>
      <c r="S1086" s="221"/>
      <c r="Z1086" s="221"/>
      <c r="AG1086" s="221"/>
      <c r="AM1086" s="222"/>
      <c r="AR1086" s="223"/>
    </row>
    <row r="1087" spans="1:44" s="164" customFormat="1" ht="24.6" hidden="1" customHeight="1" x14ac:dyDescent="0.3">
      <c r="A1087" s="167">
        <f>A1074+1</f>
        <v>82</v>
      </c>
      <c r="B1087" s="763"/>
      <c r="C1087" s="764"/>
      <c r="D1087" s="765"/>
      <c r="E1087" s="765"/>
      <c r="F1087" s="207" t="s">
        <v>422</v>
      </c>
      <c r="G1087" s="169">
        <f>IF($B$1087="Лікар-педіатр",G1090*L1087,IF($B$1087="Лікар-терапевт","х",IF($B$1087="Лікар загальної практики - сімейний лікар",G1090*L1087,0)))</f>
        <v>0</v>
      </c>
      <c r="H1087" s="169">
        <f>IF($B$1087="Лікар-педіатр",H1090*L1087,IF($B$1087="Лікар-терапевт","х",IF($B$1087="Лікар загальної практики - сімейний лікар",H1090*L1087,0)))</f>
        <v>0</v>
      </c>
      <c r="I1087" s="169">
        <f>IF($B$1087="Лікар-педіатр","x",IF($B$1087="Лікар-терапевт",I1090*L1087,IF($B$1087="Лікар загальної практики - сімейний лікар",I1090*L1087,0)))</f>
        <v>0</v>
      </c>
      <c r="J1087" s="169">
        <f>IF($B$1087="Лікар-педіатр","x",IF($B$1087="Лікар-терапевт",J1090*L1087,IF($B$1087="Лікар загальної практики - сімейний лікар",J1090*L1087,0)))</f>
        <v>0</v>
      </c>
      <c r="K1087" s="169">
        <f>IF($B$1087="Лікар-педіатр","x",IF($B$1087="Лікар-терапевт",K1090*L1087,IF($B$1087="Лікар загальної практики - сімейний лікар",K1090*L1087,0)))</f>
        <v>0</v>
      </c>
      <c r="L1087" s="542"/>
      <c r="M1087" s="767"/>
      <c r="N1087" s="169">
        <f>IF($B$1087="Лікар-педіатр",N1090*S1087,IF($B$1087="Лікар-терапевт","х",IF($B$1087="Лікар загальної практики - сімейний лікар",N1090*S1087,0)))</f>
        <v>0</v>
      </c>
      <c r="O1087" s="169">
        <f>IF($B$1087="Лікар-педіатр",O1090*S1087,IF($B$1087="Лікар-терапевт","х",IF($B$1087="Лікар загальної практики - сімейний лікар",O1090*S1087,0)))</f>
        <v>0</v>
      </c>
      <c r="P1087" s="169">
        <f>IF($B$1087="Лікар-педіатр","x",IF($B$1087="Лікар-терапевт",P1090*S1087,IF($B$1087="Лікар загальної практики - сімейний лікар",P1090*S1087,0)))</f>
        <v>0</v>
      </c>
      <c r="Q1087" s="169">
        <f>IF($B$1087="Лікар-педіатр","x",IF($B$1087="Лікар-терапевт",Q1090*S1087,IF($B$1087="Лікар загальної практики - сімейний лікар",Q1090*S1087,0)))</f>
        <v>0</v>
      </c>
      <c r="R1087" s="169">
        <f>IF($B$1087="Лікар-педіатр","x",IF($B$1087="Лікар-терапевт",R1090*S1087,IF($B$1087="Лікар загальної практики - сімейний лікар",R1090*S1087,0)))</f>
        <v>0</v>
      </c>
      <c r="S1087" s="542"/>
      <c r="T1087" s="767"/>
      <c r="U1087" s="169">
        <f>IF($B$1087="Лікар-педіатр",U1090*Z1087,IF($B$1087="Лікар-терапевт","х",IF($B$1087="Лікар загальної практики - сімейний лікар",U1090*Z1087,0)))</f>
        <v>0</v>
      </c>
      <c r="V1087" s="169">
        <f>IF($B$1087="Лікар-педіатр",V1090*Z1087,IF($B$1087="Лікар-терапевт","х",IF($B$1087="Лікар загальної практики - сімейний лікар",V1090*Z1087,0)))</f>
        <v>0</v>
      </c>
      <c r="W1087" s="169">
        <f>IF($B$1087="Лікар-педіатр","x",IF($B$1087="Лікар-терапевт",W1090*Z1087,IF($B$1087="Лікар загальної практики - сімейний лікар",W1090*Z1087,0)))</f>
        <v>0</v>
      </c>
      <c r="X1087" s="169">
        <f>IF($B$1087="Лікар-педіатр","x",IF($B$1087="Лікар-терапевт",X1090*Z1087,IF($B$1087="Лікар загальної практики - сімейний лікар",X1090*Z1087,0)))</f>
        <v>0</v>
      </c>
      <c r="Y1087" s="169">
        <f>IF($B$1087="Лікар-педіатр","x",IF($B$1087="Лікар-терапевт",Y1090*Z1087,IF($B$1087="Лікар загальної практики - сімейний лікар",Y1090*Z1087,0)))</f>
        <v>0</v>
      </c>
      <c r="Z1087" s="542"/>
      <c r="AA1087" s="767"/>
      <c r="AB1087" s="169">
        <f>IF($B$1087="Лікар-педіатр",AB1090*AG1087,IF($B$1087="Лікар-терапевт","х",IF($B$1087="Лікар загальної практики - сімейний лікар",AB1090*AG1087,0)))</f>
        <v>0</v>
      </c>
      <c r="AC1087" s="169">
        <f>IF($B$1087="Лікар-педіатр",AC1090*AG1087,IF($B$1087="Лікар-терапевт","х",IF($B$1087="Лікар загальної практики - сімейний лікар",AC1090*AG1087,0)))</f>
        <v>0</v>
      </c>
      <c r="AD1087" s="169">
        <f>IF($B$1087="Лікар-педіатр","x",IF($B$1087="Лікар-терапевт",AD1090*AG1087,IF($B$1087="Лікар загальної практики - сімейний лікар",AD1090*AG1087,0)))</f>
        <v>0</v>
      </c>
      <c r="AE1087" s="169">
        <f>IF($B$1087="Лікар-педіатр","x",IF($B$1087="Лікар-терапевт",AE1090*AG1087,IF($B$1087="Лікар загальної практики - сімейний лікар",AE1090*AG1087,0)))</f>
        <v>0</v>
      </c>
      <c r="AF1087" s="169">
        <f>IF($B$1087="Лікар-педіатр","x",IF($B$1087="Лікар-терапевт",AF1090*AG1087,IF($B$1087="Лікар загальної практики - сімейний лікар",AF1090*AG1087,0)))</f>
        <v>0</v>
      </c>
      <c r="AG1087" s="542"/>
      <c r="AH1087" s="767"/>
      <c r="AI1087" s="525">
        <f>A1087</f>
        <v>82</v>
      </c>
      <c r="AJ1087" s="770">
        <f>B1087</f>
        <v>0</v>
      </c>
      <c r="AK1087" s="773">
        <f>C1087</f>
        <v>0</v>
      </c>
      <c r="AL1087" s="773">
        <f>D1087</f>
        <v>0</v>
      </c>
      <c r="AM1087" s="760" t="s">
        <v>568</v>
      </c>
      <c r="AN1087" s="778">
        <f>SUM(AN1092:AN1098)</f>
        <v>0</v>
      </c>
      <c r="AO1087" s="778">
        <f>SUM(AO1092:AO1098)</f>
        <v>0</v>
      </c>
      <c r="AP1087" s="778">
        <f>SUM(AP1092:AP1098)</f>
        <v>0</v>
      </c>
      <c r="AQ1087" s="778">
        <f>SUM(AQ1092:AQ1098)</f>
        <v>0</v>
      </c>
      <c r="AR1087" s="781">
        <f>SUM(AN1087:AQ1091)</f>
        <v>0</v>
      </c>
    </row>
    <row r="1088" spans="1:44" s="52" customFormat="1" ht="28.15" hidden="1" customHeight="1" x14ac:dyDescent="0.25">
      <c r="A1088" s="170"/>
      <c r="B1088" s="763"/>
      <c r="C1088" s="764"/>
      <c r="D1088" s="765"/>
      <c r="E1088" s="765"/>
      <c r="F1088" s="207" t="s">
        <v>423</v>
      </c>
      <c r="G1088" s="169">
        <f>IF($B$1087="Лікар-педіатр",G1090*L1088,IF($B$1087="Лікар-терапевт","х",IF($B$1087="Лікар загальної практики - сімейний лікар",G1090*L1088,0)))</f>
        <v>0</v>
      </c>
      <c r="H1088" s="169">
        <f>IF($B$1087="Лікар-педіатр",H1090*L1088,IF($B$1087="Лікар-терапевт","х",IF($B$1087="Лікар загальної практики - сімейний лікар",H1090*L1088,0)))</f>
        <v>0</v>
      </c>
      <c r="I1088" s="169">
        <f>IF($B$1087="Лікар-педіатр","x",IF($B$1087="Лікар-терапевт",I1090*L1088,IF($B$1087="Лікар загальної практики - сімейний лікар",I1090*L1088,0)))</f>
        <v>0</v>
      </c>
      <c r="J1088" s="169">
        <f>IF($B$1087="Лікар-педіатр","x",IF($B$1087="Лікар-терапевт",J1090*L1088,IF($B$1087="Лікар загальної практики - сімейний лікар",J1090*L1088,0)))</f>
        <v>0</v>
      </c>
      <c r="K1088" s="169">
        <f>IF($B$1087="Лікар-педіатр","x",IF($B$1087="Лікар-терапевт",K1090*L1088,IF($B$1087="Лікар загальної практики - сімейний лікар",K1090*L1088,0)))</f>
        <v>0</v>
      </c>
      <c r="L1088" s="542"/>
      <c r="M1088" s="767"/>
      <c r="N1088" s="169">
        <f>IF($B$1087="Лікар-педіатр",N1090*S1088,IF($B$1087="Лікар-терапевт","х",IF($B$1087="Лікар загальної практики - сімейний лікар",N1090*S1088,0)))</f>
        <v>0</v>
      </c>
      <c r="O1088" s="169">
        <f>IF($B$1087="Лікар-педіатр",O1090*S1088,IF($B$1087="Лікар-терапевт","х",IF($B$1087="Лікар загальної практики - сімейний лікар",O1090*S1088,0)))</f>
        <v>0</v>
      </c>
      <c r="P1088" s="169">
        <f>IF($B$1087="Лікар-педіатр","x",IF($B$1087="Лікар-терапевт",P1090*S1088,IF($B$1087="Лікар загальної практики - сімейний лікар",P1090*S1088,0)))</f>
        <v>0</v>
      </c>
      <c r="Q1088" s="169">
        <f>IF($B$1087="Лікар-педіатр","x",IF($B$1087="Лікар-терапевт",Q1090*S1088,IF($B$1087="Лікар загальної практики - сімейний лікар",Q1090*S1088,0)))</f>
        <v>0</v>
      </c>
      <c r="R1088" s="169">
        <f>IF($B$1087="Лікар-педіатр","x",IF($B$1087="Лікар-терапевт",R1090*S1088,IF($B$1087="Лікар загальної практики - сімейний лікар",R1090*S1088,0)))</f>
        <v>0</v>
      </c>
      <c r="S1088" s="542"/>
      <c r="T1088" s="767"/>
      <c r="U1088" s="169">
        <f>IF($B$1087="Лікар-педіатр",U1090*Z1088,IF($B$1087="Лікар-терапевт","х",IF($B$1087="Лікар загальної практики - сімейний лікар",U1090*Z1088,0)))</f>
        <v>0</v>
      </c>
      <c r="V1088" s="169">
        <f>IF($B$1087="Лікар-педіатр",V1090*Z1088,IF($B$1087="Лікар-терапевт","х",IF($B$1087="Лікар загальної практики - сімейний лікар",V1090*Z1088,0)))</f>
        <v>0</v>
      </c>
      <c r="W1088" s="169">
        <f>IF($B$1087="Лікар-педіатр","x",IF($B$1087="Лікар-терапевт",W1090*Z1088,IF($B$1087="Лікар загальної практики - сімейний лікар",W1090*Z1088,0)))</f>
        <v>0</v>
      </c>
      <c r="X1088" s="169">
        <f>IF($B$1087="Лікар-педіатр","x",IF($B$1087="Лікар-терапевт",X1090*Z1088,IF($B$1087="Лікар загальної практики - сімейний лікар",X1090*Z1088,0)))</f>
        <v>0</v>
      </c>
      <c r="Y1088" s="169">
        <f>IF($B$1087="Лікар-педіатр","x",IF($B$1087="Лікар-терапевт",Y1090*Z1088,IF($B$1087="Лікар загальної практики - сімейний лікар",Y1090*Z1088,0)))</f>
        <v>0</v>
      </c>
      <c r="Z1088" s="542"/>
      <c r="AA1088" s="767"/>
      <c r="AB1088" s="169">
        <f>IF($B$1087="Лікар-педіатр",AB1090*AG1088,IF($B$1087="Лікар-терапевт","х",IF($B$1087="Лікар загальної практики - сімейний лікар",AB1090*AG1088,0)))</f>
        <v>0</v>
      </c>
      <c r="AC1088" s="169">
        <f>IF($B$1087="Лікар-педіатр",AC1090*AG1088,IF($B$1087="Лікар-терапевт","х",IF($B$1087="Лікар загальної практики - сімейний лікар",AC1090*AG1088,0)))</f>
        <v>0</v>
      </c>
      <c r="AD1088" s="169">
        <f>IF($B$1087="Лікар-педіатр","x",IF($B$1087="Лікар-терапевт",AD1090*AG1088,IF($B$1087="Лікар загальної практики - сімейний лікар",AD1090*AG1088,0)))</f>
        <v>0</v>
      </c>
      <c r="AE1088" s="169">
        <f>IF($B$1087="Лікар-педіатр","x",IF($B$1087="Лікар-терапевт",AE1090*AG1088,IF($B$1087="Лікар загальної практики - сімейний лікар",AE1090*AG1088,0)))</f>
        <v>0</v>
      </c>
      <c r="AF1088" s="169">
        <f>IF($B$1087="Лікар-педіатр","x",IF($B$1087="Лікар-терапевт",AF1090*AG1088,IF($B$1087="Лікар загальної практики - сімейний лікар",AF1090*AG1088,0)))</f>
        <v>0</v>
      </c>
      <c r="AG1088" s="542"/>
      <c r="AH1088" s="767"/>
      <c r="AI1088" s="171"/>
      <c r="AJ1088" s="771"/>
      <c r="AK1088" s="774"/>
      <c r="AL1088" s="774"/>
      <c r="AM1088" s="761"/>
      <c r="AN1088" s="779"/>
      <c r="AO1088" s="779"/>
      <c r="AP1088" s="779"/>
      <c r="AQ1088" s="779"/>
      <c r="AR1088" s="782"/>
    </row>
    <row r="1089" spans="1:44" s="92" customFormat="1" ht="31.15" hidden="1" customHeight="1" x14ac:dyDescent="0.25">
      <c r="A1089" s="213"/>
      <c r="B1089" s="763"/>
      <c r="C1089" s="764"/>
      <c r="D1089" s="765"/>
      <c r="E1089" s="765"/>
      <c r="F1089" s="214" t="s">
        <v>424</v>
      </c>
      <c r="G1089" s="172">
        <f>IF(B1087="Лікар загальної практики - сімейний лікар"," ",IF(B1087="Лікар-педіатр"," ",IF(B1087="Лікар-терапевт","х",0)))</f>
        <v>0</v>
      </c>
      <c r="H1089" s="172">
        <f>IF(B1087="Лікар загальної практики - сімейний лікар"," ",IF(B1087="Лікар-педіатр"," ",IF(B1087="Лікар-терапевт","х",0)))</f>
        <v>0</v>
      </c>
      <c r="I1089" s="172">
        <f>IF(B1087="Лікар загальної практики - сімейний лікар"," ",IF(B1087="Лікар-педіатр","х",IF(B1087="Лікар-терапевт"," ",0)))</f>
        <v>0</v>
      </c>
      <c r="J1089" s="172">
        <f>IF(B1087="Лікар загальної практики - сімейний лікар"," ",IF(B1087="Лікар-педіатр","х",IF(B1087="Лікар-терапевт"," ",0)))</f>
        <v>0</v>
      </c>
      <c r="K1089" s="172">
        <f>IF(B1087="Лікар загальної практики - сімейний лікар"," ",IF(B1087="Лікар-педіатр","х",IF(B1087="Лікар-терапевт"," ",0)))</f>
        <v>0</v>
      </c>
      <c r="L1089" s="173">
        <f>SUM(G1089:K1089)</f>
        <v>0</v>
      </c>
      <c r="M1089" s="767"/>
      <c r="N1089" s="172">
        <f>IF(B1087="Лікар загальної практики - сімейний лікар"," ",IF(B1087="Лікар-педіатр"," ",IF(B1087="Лікар-терапевт","х",0)))</f>
        <v>0</v>
      </c>
      <c r="O1089" s="172">
        <f>IF(B1087="Лікар загальної практики - сімейний лікар"," ",IF(B1087="Лікар-педіатр"," ",IF(B1087="Лікар-терапевт","х",0)))</f>
        <v>0</v>
      </c>
      <c r="P1089" s="172">
        <f>IF(B1087="Лікар загальної практики - сімейний лікар"," ",IF(B1087="Лікар-педіатр","х",IF(B1087="Лікар-терапевт"," ",0)))</f>
        <v>0</v>
      </c>
      <c r="Q1089" s="172">
        <f>IF(B1087="Лікар загальної практики - сімейний лікар"," ",IF(B1087="Лікар-педіатр","х",IF(B1087="Лікар-терапевт"," ",0)))</f>
        <v>0</v>
      </c>
      <c r="R1089" s="172">
        <f>IF(B1087="Лікар загальної практики - сімейний лікар"," ",IF(B1087="Лікар-педіатр","х",IF(B1087="Лікар-терапевт"," ",0)))</f>
        <v>0</v>
      </c>
      <c r="S1089" s="173">
        <f>SUM(N1089:R1089)</f>
        <v>0</v>
      </c>
      <c r="T1089" s="767"/>
      <c r="U1089" s="172">
        <f>IF(B1087="Лікар загальної практики - сімейний лікар"," ",IF(B1087="Лікар-педіатр"," ",IF(B1087="Лікар-терапевт","х",0)))</f>
        <v>0</v>
      </c>
      <c r="V1089" s="172">
        <f>IF(B1087="Лікар загальної практики - сімейний лікар"," ",IF(B1087="Лікар-педіатр"," ",IF(B1087="Лікар-терапевт","х",0)))</f>
        <v>0</v>
      </c>
      <c r="W1089" s="172">
        <f>IF(B1087="Лікар загальної практики - сімейний лікар"," ",IF(B1087="Лікар-педіатр","х",IF(B1087="Лікар-терапевт"," ",0)))</f>
        <v>0</v>
      </c>
      <c r="X1089" s="172">
        <f>IF(B1087="Лікар загальної практики - сімейний лікар"," ",IF(B1087="Лікар-педіатр","х",IF(B1087="Лікар-терапевт"," ",0)))</f>
        <v>0</v>
      </c>
      <c r="Y1089" s="172">
        <f>IF(B1087="Лікар загальної практики - сімейний лікар"," ",IF(B1087="Лікар-педіатр","х",IF(B1087="Лікар-терапевт"," ",0)))</f>
        <v>0</v>
      </c>
      <c r="Z1089" s="173">
        <f>SUM(U1089:Y1089)</f>
        <v>0</v>
      </c>
      <c r="AA1089" s="767"/>
      <c r="AB1089" s="172">
        <f>IF(B1087="Лікар загальної практики - сімейний лікар"," ",IF(B1087="Лікар-педіатр"," ",IF(B1087="Лікар-терапевт","х",0)))</f>
        <v>0</v>
      </c>
      <c r="AC1089" s="172">
        <f>IF(B1087="Лікар загальної практики - сімейний лікар"," ",IF(B1087="Лікар-педіатр"," ",IF(B1087="Лікар-терапевт","х",0)))</f>
        <v>0</v>
      </c>
      <c r="AD1089" s="172">
        <f>IF(B1087="Лікар загальної практики - сімейний лікар"," ",IF(B1087="Лікар-педіатр","х",IF(B1087="Лікар-терапевт"," ",0)))</f>
        <v>0</v>
      </c>
      <c r="AE1089" s="172">
        <f>IF(B1087="Лікар загальної практики - сімейний лікар"," ",IF(B1087="Лікар-педіатр","х",IF(B1087="Лікар-терапевт"," ",0)))</f>
        <v>0</v>
      </c>
      <c r="AF1089" s="172">
        <f>IF(B1087="Лікар загальної практики - сімейний лікар"," ",IF(B1087="Лікар-педіатр","х",IF(B1087="Лікар-терапевт"," ",0)))</f>
        <v>0</v>
      </c>
      <c r="AG1089" s="173">
        <f>SUM(AB1089:AF1089)</f>
        <v>0</v>
      </c>
      <c r="AH1089" s="767"/>
      <c r="AI1089" s="215"/>
      <c r="AJ1089" s="771"/>
      <c r="AK1089" s="774"/>
      <c r="AL1089" s="774"/>
      <c r="AM1089" s="761"/>
      <c r="AN1089" s="779"/>
      <c r="AO1089" s="779"/>
      <c r="AP1089" s="779"/>
      <c r="AQ1089" s="779"/>
      <c r="AR1089" s="782"/>
    </row>
    <row r="1090" spans="1:44" s="52" customFormat="1" ht="31.9" hidden="1" customHeight="1" thickBot="1" x14ac:dyDescent="0.3">
      <c r="A1090" s="170"/>
      <c r="B1090" s="763"/>
      <c r="C1090" s="764"/>
      <c r="D1090" s="765"/>
      <c r="E1090" s="765"/>
      <c r="F1090" s="209" t="s">
        <v>161</v>
      </c>
      <c r="G1090" s="176">
        <f>IF($B$1087="Лікар-педіатр",G1089/L1089,IF($B$1087="Лікар-терапевт","х",IF($B$1087="Лікар загальної практики - сімейний лікар",G1089/L1089,0)))</f>
        <v>0</v>
      </c>
      <c r="H1090" s="176">
        <f>IF($B$1087="Лікар-педіатр",H1089/L1089,IF($B$1087="Лікар-терапевт","х",IF($B$1087="Лікар загальної практики - сімейний лікар",H1089/L1089,0)))</f>
        <v>0</v>
      </c>
      <c r="I1090" s="176">
        <f>IF($B$1087="Лікар-педіатр","x",IF($B$1087="Лікар-терапевт",I1089/L1089,IF($B$1087="Лікар загальної практики - сімейний лікар",I1089/L1089,0)))</f>
        <v>0</v>
      </c>
      <c r="J1090" s="176">
        <f>IF($B$1087="Лікар-педіатр","x",IF($B$1087="Лікар-терапевт",J1089/L1089,IF($B$1087="Лікар загальної практики - сімейний лікар",J1089/L1089,0)))</f>
        <v>0</v>
      </c>
      <c r="K1090" s="176">
        <f>IF($B$1087="Лікар-педіатр","x",IF($B$1087="Лікар-терапевт",K1089/L1089,IF($B$1087="Лікар загальної практики - сімейний лікар",K1089/L1089,0)))</f>
        <v>0</v>
      </c>
      <c r="L1090" s="176">
        <f>SUM(G1090:K1090)</f>
        <v>0</v>
      </c>
      <c r="M1090" s="767"/>
      <c r="N1090" s="176">
        <f>IF($B$1087="Лікар-педіатр",N1089/S1089,IF($B$1087="Лікар-терапевт","х",IF($B$1087="Лікар загальної практики - сімейний лікар",N1089/S1089,0)))</f>
        <v>0</v>
      </c>
      <c r="O1090" s="176">
        <f>IF($B$1087="Лікар-педіатр",O1089/S1089,IF($B$1087="Лікар-терапевт","х",IF($B$1087="Лікар загальної практики - сімейний лікар",O1089/S1089,0)))</f>
        <v>0</v>
      </c>
      <c r="P1090" s="176">
        <f>IF($B$1087="Лікар-педіатр","x",IF($B$1087="Лікар-терапевт",P1089/S1089,IF($B$1087="Лікар загальної практики - сімейний лікар",P1089/S1089,0)))</f>
        <v>0</v>
      </c>
      <c r="Q1090" s="176">
        <f>IF($B$1087="Лікар-педіатр","x",IF($B$1087="Лікар-терапевт",Q1089/S1089,IF($B$1087="Лікар загальної практики - сімейний лікар",Q1089/S1089,0)))</f>
        <v>0</v>
      </c>
      <c r="R1090" s="176">
        <f>IF($B$1087="Лікар-педіатр","x",IF($B$1087="Лікар-терапевт",R1089/S1089,IF($B$1087="Лікар загальної практики - сімейний лікар",R1089/S1089,0)))</f>
        <v>0</v>
      </c>
      <c r="S1090" s="176">
        <f>SUM(N1090:R1090)</f>
        <v>0</v>
      </c>
      <c r="T1090" s="767"/>
      <c r="U1090" s="176">
        <f>IF($B$1087="Лікар-педіатр",U1089/Z1089,IF($B$1087="Лікар-терапевт","х",IF($B$1087="Лікар загальної практики - сімейний лікар",U1089/Z1089,0)))</f>
        <v>0</v>
      </c>
      <c r="V1090" s="176">
        <f>IF($B$1087="Лікар-педіатр",V1089/Z1089,IF($B$1087="Лікар-терапевт","х",IF($B$1087="Лікар загальної практики - сімейний лікар",V1089/Z1089,0)))</f>
        <v>0</v>
      </c>
      <c r="W1090" s="176">
        <f>IF($B$1087="Лікар-педіатр","x",IF($B$1087="Лікар-терапевт",W1089/Z1089,IF($B$1087="Лікар загальної практики - сімейний лікар",W1089/Z1089,0)))</f>
        <v>0</v>
      </c>
      <c r="X1090" s="176">
        <f>IF($B$1087="Лікар-педіатр","x",IF($B$1087="Лікар-терапевт",X1089/Z1089,IF($B$1087="Лікар загальної практики - сімейний лікар",X1089/Z1089,0)))</f>
        <v>0</v>
      </c>
      <c r="Y1090" s="176">
        <f>IF($B$1087="Лікар-педіатр","x",IF($B$1087="Лікар-терапевт",Y1089/Z1089,IF($B$1087="Лікар загальної практики - сімейний лікар",Y1089/Z1089,0)))</f>
        <v>0</v>
      </c>
      <c r="Z1090" s="176">
        <f>SUM(U1090:Y1090)</f>
        <v>0</v>
      </c>
      <c r="AA1090" s="767"/>
      <c r="AB1090" s="176">
        <f>IF($B$1087="Лікар-педіатр",AB1089/AG1089,IF($B$1087="Лікар-терапевт","х",IF($B$1087="Лікар загальної практики - сімейний лікар",AB1089/AG1089,0)))</f>
        <v>0</v>
      </c>
      <c r="AC1090" s="176">
        <f>IF($B$1087="Лікар-педіатр",AC1089/AG1089,IF($B$1087="Лікар-терапевт","х",IF($B$1087="Лікар загальної практики - сімейний лікар",AC1089/AG1089,0)))</f>
        <v>0</v>
      </c>
      <c r="AD1090" s="176">
        <f>IF($B$1087="Лікар-педіатр","x",IF($B$1087="Лікар-терапевт",AD1089/AG1089,IF($B$1087="Лікар загальної практики - сімейний лікар",AD1089/AG1089,0)))</f>
        <v>0</v>
      </c>
      <c r="AE1090" s="176">
        <f>IF($B$1087="Лікар-педіатр","x",IF($B$1087="Лікар-терапевт",AE1089/AG1089,IF($B$1087="Лікар загальної практики - сімейний лікар",AE1089/AG1089,0)))</f>
        <v>0</v>
      </c>
      <c r="AF1090" s="176">
        <f>IF($B$1087="Лікар-педіатр","x",IF($B$1087="Лікар-терапевт",AF1089/AG1089,IF($B$1087="Лікар загальної практики - сімейний лікар",AF1089/AG1089,0)))</f>
        <v>0</v>
      </c>
      <c r="AG1090" s="176">
        <f>SUM(AB1090:AF1090)</f>
        <v>0</v>
      </c>
      <c r="AH1090" s="767"/>
      <c r="AI1090" s="174"/>
      <c r="AJ1090" s="771"/>
      <c r="AK1090" s="774"/>
      <c r="AL1090" s="774"/>
      <c r="AM1090" s="761"/>
      <c r="AN1090" s="779"/>
      <c r="AO1090" s="779"/>
      <c r="AP1090" s="779"/>
      <c r="AQ1090" s="779"/>
      <c r="AR1090" s="782"/>
    </row>
    <row r="1091" spans="1:44" s="52" customFormat="1" ht="45" hidden="1" customHeight="1" thickBot="1" x14ac:dyDescent="0.3">
      <c r="A1091" s="170"/>
      <c r="B1091" s="763"/>
      <c r="C1091" s="764"/>
      <c r="D1091" s="765"/>
      <c r="E1091" s="766"/>
      <c r="F1091" s="177" t="s">
        <v>425</v>
      </c>
      <c r="G1091" s="178">
        <f>IF($B$1087="Лікар загальної практики - сімейний лікар",AVERAGE(G1087:G1089),IF($B$1087="Лікар-педіатр",AVERAGE(G1087:G1089),IF($B$1087="Лікар-терапевт","х",0)))</f>
        <v>0</v>
      </c>
      <c r="H1091" s="178">
        <f>IF($B$1087="Лікар загальної практики - сімейний лікар",AVERAGE(H1087:H1089),IF($B$1087="Лікар-педіатр",AVERAGE(H1087:H1089),IF($B$1087="Лікар-терапевт","х",0)))</f>
        <v>0</v>
      </c>
      <c r="I1091" s="178">
        <f>IF($B$1087="Лікар загальної практики - сімейний лікар",AVERAGE(I1087:I1089),IF($B$1087="Лікар-педіатр","x",IF($B$1087="Лікар-терапевт",AVERAGE(I1087:I1089),0)))</f>
        <v>0</v>
      </c>
      <c r="J1091" s="178">
        <f>IF($B$1087="Лікар загальної практики - сімейний лікар",AVERAGE(J1087:J1089),IF($B$1087="Лікар-педіатр","x",IF($B$1087="Лікар-терапевт",AVERAGE(J1087:J1089),0)))</f>
        <v>0</v>
      </c>
      <c r="K1091" s="178">
        <f>IF($B$1087="Лікар загальної практики - сімейний лікар",AVERAGE(K1087:K1089),IF($B$1087="Лікар-педіатр","x",IF($B$1087="Лікар-терапевт",AVERAGE(K1087:K1089),0)))</f>
        <v>0</v>
      </c>
      <c r="L1091" s="179">
        <f>SUM(G1091:K1091)</f>
        <v>0</v>
      </c>
      <c r="M1091" s="768"/>
      <c r="N1091" s="178">
        <f>IF($B$1087="Лікар загальної практики - сімейний лікар",AVERAGE(N1087:N1089),IF($B$1087="Лікар-педіатр",AVERAGE(N1087:N1089),IF($B$1087="Лікар-терапевт","х",0)))</f>
        <v>0</v>
      </c>
      <c r="O1091" s="178">
        <f>IF($B$1087="Лікар загальної практики - сімейний лікар",AVERAGE(O1087:O1089),IF($B$1087="Лікар-педіатр",AVERAGE(O1087:O1089),IF($B$1087="Лікар-терапевт","х",0)))</f>
        <v>0</v>
      </c>
      <c r="P1091" s="178">
        <f>IF($B$1087="Лікар загальної практики - сімейний лікар",AVERAGE(P1087:P1089),IF($B$1087="Лікар-педіатр","x",IF($B$1087="Лікар-терапевт",AVERAGE(P1087:P1089),0)))</f>
        <v>0</v>
      </c>
      <c r="Q1091" s="178">
        <f>IF($B$1087="Лікар загальної практики - сімейний лікар",AVERAGE(Q1087:Q1089),IF($B$1087="Лікар-педіатр","x",IF($B$1087="Лікар-терапевт",AVERAGE(Q1087:Q1089),0)))</f>
        <v>0</v>
      </c>
      <c r="R1091" s="178">
        <f>IF($B$1087="Лікар загальної практики - сімейний лікар",AVERAGE(R1087:R1089),IF($B$1087="Лікар-педіатр","x",IF($B$1087="Лікар-терапевт",AVERAGE(R1087:R1089),0)))</f>
        <v>0</v>
      </c>
      <c r="S1091" s="179">
        <f>SUM(N1091:R1091)</f>
        <v>0</v>
      </c>
      <c r="T1091" s="768"/>
      <c r="U1091" s="178">
        <f>IF($B$1087="Лікар загальної практики - сімейний лікар",AVERAGE(U1087:U1089),IF($B$1087="Лікар-педіатр",AVERAGE(U1087:U1089),IF($B$1087="Лікар-терапевт","х",0)))</f>
        <v>0</v>
      </c>
      <c r="V1091" s="178">
        <f>IF($B$1087="Лікар загальної практики - сімейний лікар",AVERAGE(V1087:V1089),IF($B$1087="Лікар-педіатр",AVERAGE(V1087:V1089),IF($B$1087="Лікар-терапевт","х",0)))</f>
        <v>0</v>
      </c>
      <c r="W1091" s="178">
        <f>IF($B$1087="Лікар загальної практики - сімейний лікар",AVERAGE(W1087:W1089),IF($B$1087="Лікар-педіатр","x",IF($B$1087="Лікар-терапевт",AVERAGE(W1087:W1089),0)))</f>
        <v>0</v>
      </c>
      <c r="X1091" s="178">
        <f>IF($B$1087="Лікар загальної практики - сімейний лікар",AVERAGE(X1087:X1089),IF($B$1087="Лікар-педіатр","x",IF($B$1087="Лікар-терапевт",AVERAGE(X1087:X1089),0)))</f>
        <v>0</v>
      </c>
      <c r="Y1091" s="178">
        <f>IF($B$1087="Лікар загальної практики - сімейний лікар",AVERAGE(Y1087:Y1089),IF($B$1087="Лікар-педіатр","x",IF($B$1087="Лікар-терапевт",AVERAGE(Y1087:Y1089),0)))</f>
        <v>0</v>
      </c>
      <c r="Z1091" s="179">
        <f>SUM(U1091:Y1091)</f>
        <v>0</v>
      </c>
      <c r="AA1091" s="768"/>
      <c r="AB1091" s="178">
        <f>IF($B$1087="Лікар загальної практики - сімейний лікар",AVERAGE(AB1087:AB1089),IF($B$1087="Лікар-педіатр",AVERAGE(AB1087:AB1089),IF($B$1087="Лікар-терапевт","х",0)))</f>
        <v>0</v>
      </c>
      <c r="AC1091" s="178">
        <f>IF($B$1087="Лікар загальної практики - сімейний лікар",AVERAGE(AC1087:AC1089),IF($B$1087="Лікар-педіатр",AVERAGE(AC1087:AC1089),IF($B$1087="Лікар-терапевт","х",0)))</f>
        <v>0</v>
      </c>
      <c r="AD1091" s="178">
        <f>IF($B$1087="Лікар загальної практики - сімейний лікар",AVERAGE(AD1087:AD1089),IF($B$1087="Лікар-педіатр","x",IF($B$1087="Лікар-терапевт",AVERAGE(AD1087:AD1089),0)))</f>
        <v>0</v>
      </c>
      <c r="AE1091" s="178">
        <f>IF($B$1087="Лікар загальної практики - сімейний лікар",AVERAGE(AE1087:AE1089),IF($B$1087="Лікар-педіатр","x",IF($B$1087="Лікар-терапевт",AVERAGE(AE1087:AE1089),0)))</f>
        <v>0</v>
      </c>
      <c r="AF1091" s="178">
        <f>IF($B$1087="Лікар загальної практики - сімейний лікар",AVERAGE(AF1087:AF1089),IF($B$1087="Лікар-педіатр","x",IF($B$1087="Лікар-терапевт",AVERAGE(AF1087:AF1089),0)))</f>
        <v>0</v>
      </c>
      <c r="AG1091" s="179">
        <f>SUM(AB1091:AF1091)</f>
        <v>0</v>
      </c>
      <c r="AH1091" s="769"/>
      <c r="AI1091" s="174"/>
      <c r="AJ1091" s="771"/>
      <c r="AK1091" s="774"/>
      <c r="AL1091" s="774"/>
      <c r="AM1091" s="762"/>
      <c r="AN1091" s="780"/>
      <c r="AO1091" s="780"/>
      <c r="AP1091" s="780"/>
      <c r="AQ1091" s="780"/>
      <c r="AR1091" s="783"/>
    </row>
    <row r="1092" spans="1:44" s="52" customFormat="1" ht="40.5" hidden="1" x14ac:dyDescent="0.25">
      <c r="A1092" s="170"/>
      <c r="B1092" s="763"/>
      <c r="C1092" s="764"/>
      <c r="D1092" s="765"/>
      <c r="E1092" s="765"/>
      <c r="F1092" s="210" t="str">
        <f>IF(B1087="Лікар-педіатр",Законод!$C$17,IF(B1087="Лікар загальної практики - сімейний лікар",Законод!$C$21,IF(B1087="Лікар-терапевт",Законод!$C$25,"х")))</f>
        <v>х</v>
      </c>
      <c r="G1092" s="181">
        <f>IF($B$1087="Лікар загальної практики - сімейний лікар",IF(L1091&lt;=Законод!$C$22,G1091,Законод!$C$22*'01_Доходи'!G1090),IF($B$1087="Лікар-педіатр",IF(L1091&lt;=Законод!$C$18,G1091,Законод!$C$18*'01_Доходи'!G1090),IF($B$1087="Лікар-терапевт","x",0)))</f>
        <v>0</v>
      </c>
      <c r="H1092" s="181">
        <f>IF($B$1087="Лікар загальної практики - сімейний лікар",IF(L1091&lt;=Законод!$C$22,H1091,Законод!$C$22*'01_Доходи'!H1090),IF($B$1087="Лікар-педіатр",IF(L1091&lt;=Законод!$C$18,H1091,Законод!$C$18*'01_Доходи'!H1090),IF($B$1087="Лікар-терапевт","x",0)))</f>
        <v>0</v>
      </c>
      <c r="I1092" s="181">
        <f>IF($B$1087="Лікар загальної практики - сімейний лікар",IF(L1091&lt;=Законод!$C$22,I1091,Законод!$C$22*'01_Доходи'!I1090),IF($B$1087="Лікар-педіатр","x",IF($B$1087="Лікар-терапевт",IF(L1091&lt;=Законод!$C$26,I1091,Законод!$C$26*'01_Доходи'!I1090),0)))</f>
        <v>0</v>
      </c>
      <c r="J1092" s="181">
        <f>IF($B$1087="Лікар загальної практики - сімейний лікар",IF(L1091&lt;=Законод!$C$22,J1091,Законод!$C$22*'01_Доходи'!J1090),IF($B$1087="Лікар-педіатр","x",IF($B$1087="Лікар-терапевт",IF(L1091&lt;=Законод!$C$26,J1091,Законод!$C$26*'01_Доходи'!J1090),0)))</f>
        <v>0</v>
      </c>
      <c r="K1092" s="181">
        <f>IF($B$1087="Лікар загальної практики - сімейний лікар",IF(L1091&lt;=Законод!$C$22,K1091,Законод!$C$22*'01_Доходи'!K1090),IF($B$1087="Лікар-педіатр","x",IF($B$1087="Лікар-терапевт",IF(L1091&lt;=Законод!$C$26,K1091,Законод!$C$26*'01_Доходи'!K1090),0)))</f>
        <v>0</v>
      </c>
      <c r="L1092" s="182">
        <f>SUM(G1092:K1092)</f>
        <v>0</v>
      </c>
      <c r="M1092" s="767"/>
      <c r="N1092" s="181">
        <f>IF($B$1087="Лікар загальної практики - сімейний лікар",IF(S1091&lt;=Законод!$C$22,N1091,Законод!$C$22*'01_Доходи'!N1090),IF($B$1087="Лікар-педіатр",IF(S1091&lt;=Законод!$C$18,N1091,Законод!$C$18*'01_Доходи'!N1090),IF($B$1087="Лікар-терапевт","x",0)))</f>
        <v>0</v>
      </c>
      <c r="O1092" s="181">
        <f>IF($B$1087="Лікар загальної практики - сімейний лікар",IF(S1091&lt;=Законод!$C$22,O1091,Законод!$C$22*'01_Доходи'!O1090),IF($B$1087="Лікар-педіатр",IF(S1091&lt;=Законод!$C$18,O1091,Законод!$C$18*'01_Доходи'!O1090),IF($B$1087="Лікар-терапевт","x",0)))</f>
        <v>0</v>
      </c>
      <c r="P1092" s="181">
        <f>IF($B$1087="Лікар загальної практики - сімейний лікар",IF(S1091&lt;=Законод!$C$22,P1091,Законод!$C$22*'01_Доходи'!P1090),IF($B$1087="Лікар-педіатр","x",IF($B$1087="Лікар-терапевт",IF(S1091&lt;=Законод!$C$26,P1091,Законод!$C$26*'01_Доходи'!P1090),0)))</f>
        <v>0</v>
      </c>
      <c r="Q1092" s="181">
        <f>IF($B$1087="Лікар загальної практики - сімейний лікар",IF(S1091&lt;=Законод!$C$22,Q1091,Законод!$C$22*'01_Доходи'!Q1090),IF($B$1087="Лікар-педіатр","x",IF($B$1087="Лікар-терапевт",IF(S1091&lt;=Законод!$C$26,Q1091,Законод!$C$26*'01_Доходи'!Q1090),0)))</f>
        <v>0</v>
      </c>
      <c r="R1092" s="181">
        <f>IF($B$1087="Лікар загальної практики - сімейний лікар",IF(S1091&lt;=Законод!$C$22,R1091,Законод!$C$22*'01_Доходи'!R1090),IF($B$1087="Лікар-педіатр","x",IF($B$1087="Лікар-терапевт",IF(S1091&lt;=Законод!$C$26,R1091,Законод!$C$26*'01_Доходи'!R1090),0)))</f>
        <v>0</v>
      </c>
      <c r="S1092" s="182">
        <f>SUM(N1092:R1092)</f>
        <v>0</v>
      </c>
      <c r="T1092" s="767"/>
      <c r="U1092" s="181">
        <f>IF($B$1087="Лікар загальної практики - сімейний лікар",IF(Z1091&lt;=Законод!$C$22,U1091,Законод!$C$22*'01_Доходи'!U1090),IF($B$1087="Лікар-педіатр",IF(Z1091&lt;=Законод!$C$18,U1091,Законод!$C$18*'01_Доходи'!U1090),IF($B$1087="Лікар-терапевт","x",0)))</f>
        <v>0</v>
      </c>
      <c r="V1092" s="181">
        <f>IF($B$1087="Лікар загальної практики - сімейний лікар",IF(Z1091&lt;=Законод!$C$22,V1091,Законод!$C$22*'01_Доходи'!V1090),IF($B$1087="Лікар-педіатр",IF(Z1091&lt;=Законод!$C$18,V1091,Законод!$C$18*'01_Доходи'!V1090),IF($B$1087="Лікар-терапевт","x",0)))</f>
        <v>0</v>
      </c>
      <c r="W1092" s="181">
        <f>IF($B$1087="Лікар загальної практики - сімейний лікар",IF(Z1091&lt;=Законод!$C$22,W1091,Законод!$C$22*'01_Доходи'!W1090),IF($B$1087="Лікар-педіатр","x",IF($B$1087="Лікар-терапевт",IF(Z1091&lt;=Законод!$C$26,W1091,Законод!$C$26*'01_Доходи'!W1090),0)))</f>
        <v>0</v>
      </c>
      <c r="X1092" s="181">
        <f>IF($B$1087="Лікар загальної практики - сімейний лікар",IF(Z1091&lt;=Законод!$C$22,X1091,Законод!$C$22*'01_Доходи'!X1090),IF($B$1087="Лікар-педіатр","x",IF($B$1087="Лікар-терапевт",IF(Z1091&lt;=Законод!$C$26,X1091,Законод!$C$26*'01_Доходи'!X1090),0)))</f>
        <v>0</v>
      </c>
      <c r="Y1092" s="181">
        <f>IF($B$1087="Лікар загальної практики - сімейний лікар",IF(Z1091&lt;=Законод!$C$22,Y1091,Законод!$C$22*'01_Доходи'!Y1090),IF($B$1087="Лікар-педіатр","x",IF($B$1087="Лікар-терапевт",IF(Z1091&lt;=Законод!$C$26,Y1091,Законод!$C$26*'01_Доходи'!Y1090),0)))</f>
        <v>0</v>
      </c>
      <c r="Z1092" s="182">
        <f>SUM(U1092:Y1092)</f>
        <v>0</v>
      </c>
      <c r="AA1092" s="767"/>
      <c r="AB1092" s="181">
        <f>IF($B$1087="Лікар загальної практики - сімейний лікар",IF(AG1091&lt;=Законод!$C$22,AB1091,Законод!$C$22*'01_Доходи'!AB1090),IF($B$1087="Лікар-педіатр",IF(AG1091&lt;=Законод!$C$18,AB1091,Законод!$C$18*'01_Доходи'!AB1090),IF($B$1087="Лікар-терапевт","x",0)))</f>
        <v>0</v>
      </c>
      <c r="AC1092" s="181">
        <f>IF($B$1087="Лікар загальної практики - сімейний лікар",IF(AG1091&lt;=Законод!$C$22,AC1091,Законод!$C$22*'01_Доходи'!AC1090),IF($B$1087="Лікар-педіатр",IF(AG1091&lt;=Законод!$C$18,AC1091,Законод!$C$18*'01_Доходи'!AC1090),IF($B$1087="Лікар-терапевт","x",0)))</f>
        <v>0</v>
      </c>
      <c r="AD1092" s="181">
        <f>IF($B$1087="Лікар загальної практики - сімейний лікар",IF(AG1091&lt;=Законод!$C$22,AD1091,Законод!$C$22*'01_Доходи'!AD1090),IF($B$1087="Лікар-педіатр","x",IF($B$1087="Лікар-терапевт",IF(AG1091&lt;=Законод!$C$26,AD1091,Законод!$C$26*'01_Доходи'!AD1090),0)))</f>
        <v>0</v>
      </c>
      <c r="AE1092" s="181">
        <f>IF($B$1087="Лікар загальної практики - сімейний лікар",IF(AG1091&lt;=Законод!$C$22,AE1091,Законод!$C$22*'01_Доходи'!AE1090),IF($B$1087="Лікар-педіатр","x",IF($B$1087="Лікар-терапевт",IF(AG1091&lt;=Законод!$C$26,AE1091,Законод!$C$26*'01_Доходи'!AE1090),0)))</f>
        <v>0</v>
      </c>
      <c r="AF1092" s="181">
        <f>IF($B$1087="Лікар загальної практики - сімейний лікар",IF(AG1091&lt;=Законод!$C$22,AF1091,Законод!$C$22*'01_Доходи'!AF1090),IF($B$1087="Лікар-педіатр","x",IF($B$1087="Лікар-терапевт",IF(AG1091&lt;=Законод!$C$26,AF1091,Законод!$C$26*'01_Доходи'!AF1090),0)))</f>
        <v>0</v>
      </c>
      <c r="AG1092" s="182">
        <f>SUM(AB1092:AF1092)</f>
        <v>0</v>
      </c>
      <c r="AH1092" s="767"/>
      <c r="AI1092" s="174"/>
      <c r="AJ1092" s="771"/>
      <c r="AK1092" s="774"/>
      <c r="AL1092" s="774"/>
      <c r="AM1092" s="318" t="s">
        <v>186</v>
      </c>
      <c r="AN1092" s="183">
        <f>IF(B1087="Лікар загальної практики - сімейний лікар",G1092*Законод!$C$11+'01_Доходи'!H1092*Законод!$D$11+'01_Доходи'!I1092*Законод!$E$11+'01_Доходи'!J1092*Законод!$F$11+'01_Доходи'!K1092*Законод!$G$11,IF(B1087="Лікар-педіатр",G1092*Законод!$C$11+'01_Доходи'!H1092*Законод!$D$11,IF(B1087="Лікар-терапевт",'01_Доходи'!I1092*Законод!$E$11+'01_Доходи'!J1092*Законод!$F$11+'01_Доходи'!K1092*Законод!$G$11,0)))</f>
        <v>0</v>
      </c>
      <c r="AO1092" s="183">
        <f>IF(B1087="Лікар загальної практики - сімейний лікар",N1092*Законод!$C$11+'01_Доходи'!O1092*Законод!$D$11+'01_Доходи'!P1092*Законод!$E$11+'01_Доходи'!Q1092*Законод!$F$11+'01_Доходи'!R1092*Законод!$G$11,IF(B1087="Лікар-педіатр",N1092*Законод!$C$11+'01_Доходи'!O1092*Законод!$D$11,IF(B1087="Лікар-терапевт",'01_Доходи'!P1092*Законод!$E$11+'01_Доходи'!Q1092*Законод!$F$11+'01_Доходи'!R1092*Законод!$G$11,0)))</f>
        <v>0</v>
      </c>
      <c r="AP1092" s="183">
        <f>IF(B1087="Лікар загальної практики - сімейний лікар",U1092*Законод!$C$11+'01_Доходи'!V1092*Законод!$D$11+'01_Доходи'!W1092*Законод!$E$11+'01_Доходи'!X1092*Законод!$F$11+'01_Доходи'!Y1092*Законод!$G$11,IF(B1087="Лікар-педіатр",U1092*Законод!$C$11+'01_Доходи'!V1092*Законод!$D$11,IF(B1087="Лікар-терапевт",'01_Доходи'!W1092*Законод!$E$11+'01_Доходи'!X1092*Законод!$F$11+'01_Доходи'!Y1092*Законод!$G$11,0)))</f>
        <v>0</v>
      </c>
      <c r="AQ1092" s="183">
        <f>IF(B1087="Лікар загальної практики - сімейний лікар",AB1092*Законод!$C$11+'01_Доходи'!AC1092*Законод!$D$11+'01_Доходи'!AD1092*Законод!$E$11+'01_Доходи'!AE1092*Законод!$F$11+'01_Доходи'!AF1092*Законод!$G$11,IF(B1087="Лікар-педіатр",AB1092*Законод!$C$11+'01_Доходи'!AC1092*Законод!$D$11,IF(B1087="Лікар-терапевт",'01_Доходи'!AD1092*Законод!$E$11+'01_Доходи'!AE1092*Законод!$F$11+'01_Доходи'!AF1092*Законод!$G$11,0)))</f>
        <v>0</v>
      </c>
      <c r="AR1092" s="184">
        <f>SUM(AN1092:AQ1092)</f>
        <v>0</v>
      </c>
    </row>
    <row r="1093" spans="1:44" s="52" customFormat="1" ht="31.9" hidden="1" customHeight="1" x14ac:dyDescent="0.25">
      <c r="A1093" s="170"/>
      <c r="B1093" s="763"/>
      <c r="C1093" s="764"/>
      <c r="D1093" s="765"/>
      <c r="E1093" s="765"/>
      <c r="F1093" s="211" t="str">
        <f>IF(B1087="Лікар-педіатр",Законод!$E$17,IF(B1087="Лікар загальної практики - сімейний лікар",Законод!$E$21,IF(B1087="Лікар-терапевт",Законод!$E$25,"х")))</f>
        <v>х</v>
      </c>
      <c r="G1093" s="776" t="s">
        <v>158</v>
      </c>
      <c r="H1093" s="776"/>
      <c r="I1093" s="776"/>
      <c r="J1093" s="776"/>
      <c r="K1093" s="776"/>
      <c r="L1093" s="169">
        <f>IF($B$1087="Лікар загальної практики - сімейний лікар",IF(L1091&lt;Законод!$C$22,0,(IF(AND(L1091&gt;=Законод!$E$22,L1091&lt;=Законод!$E$23),L1091-Законод!$C$22,IF('01_Доходи'!L1091&gt;=Законод!$F$22,Законод!$E$24,0)))),IF($B$1087="Лікар-педіатр",IF(L1091&lt;Законод!$C$18,0,(IF(AND(L1091&gt;=Законод!$E$18,L1091&lt;=Законод!$E$19),L1091-Законод!$C$18,IF('01_Доходи'!L1091&gt;=Законод!$F$18,Законод!$E$20,0)))),IF($B$1087="Лікар-терапевт",IF(L1091&lt;Законод!$C$26,0,(IF(AND(L1091&gt;=Законод!$E$26,L1091&lt;=Законод!$E$27),L1091-Законод!$C$26,IF('01_Доходи'!L1091&gt;=Законод!$F$26,Законод!$E$28,0)))),0)))</f>
        <v>0</v>
      </c>
      <c r="M1093" s="767"/>
      <c r="N1093" s="776" t="s">
        <v>158</v>
      </c>
      <c r="O1093" s="776"/>
      <c r="P1093" s="776"/>
      <c r="Q1093" s="776"/>
      <c r="R1093" s="776"/>
      <c r="S1093" s="169">
        <f>IF($B$1087="Лікар загальної практики - сімейний лікар",IF(S1091&lt;Законод!$C$22,0,(IF(AND(S1091&gt;=Законод!$E$22,S1091&lt;=Законод!$E$23),S1091-Законод!$C$22,IF('01_Доходи'!S1091&gt;=Законод!$F$22,Законод!$E$24,0)))),IF($B$1087="Лікар-педіатр",IF(S1091&lt;Законод!$C$18,0,(IF(AND(S1091&gt;=Законод!$E$18,S1091&lt;=Законод!$E$19),S1091-Законод!$C$18,IF('01_Доходи'!S1091&gt;=Законод!$F$18,Законод!$E$20,0)))),IF($B$1087="Лікар-терапевт",IF(S1091&lt;Законод!$C$26,0,(IF(AND(S1091&gt;=Законод!$E$26,S1091&lt;=Законод!$E$27),S1091-Законод!$C$26,IF('01_Доходи'!S1091&gt;=Законод!$F$26,Законод!$E$28,0)))),0)))</f>
        <v>0</v>
      </c>
      <c r="T1093" s="767"/>
      <c r="U1093" s="776" t="s">
        <v>158</v>
      </c>
      <c r="V1093" s="776"/>
      <c r="W1093" s="776"/>
      <c r="X1093" s="776"/>
      <c r="Y1093" s="776"/>
      <c r="Z1093" s="169">
        <f>IF($B$1087="Лікар загальної практики - сімейний лікар",IF(Z1091&lt;Законод!$C$22,0,(IF(AND(Z1091&gt;=Законод!$E$22,Z1091&lt;=Законод!$E$23),Z1091-Законод!$C$22,IF('01_Доходи'!Z1091&gt;=Законод!$F$22,Законод!$E$24,0)))),IF($B$1087="Лікар-педіатр",IF(Z1091&lt;Законод!$C$18,0,(IF(AND(Z1091&gt;=Законод!$E$18,Z1091&lt;=Законод!$E$19),Z1091-Законод!$C$18,IF('01_Доходи'!Z1091&gt;=Законод!$F$18,Законод!$E$20,0)))),IF($B$1087="Лікар-терапевт",IF(Z1091&lt;Законод!$C$26,0,(IF(AND(Z1091&gt;=Законод!$E$26,Z1091&lt;=Законод!$E$27),Z1091-Законод!$C$26,IF('01_Доходи'!Z1091&gt;=Законод!$F$26,Законод!$E$28,0)))),0)))</f>
        <v>0</v>
      </c>
      <c r="AA1093" s="767"/>
      <c r="AB1093" s="776" t="s">
        <v>158</v>
      </c>
      <c r="AC1093" s="776"/>
      <c r="AD1093" s="776"/>
      <c r="AE1093" s="776"/>
      <c r="AF1093" s="776"/>
      <c r="AG1093" s="169">
        <f>IF($B$1087="Лікар загальної практики - сімейний лікар",IF(AG1091&lt;Законод!$C$22,0,(IF(AND(AG1091&gt;=Законод!$E$22,AG1091&lt;=Законод!$E$23),AG1091-Законод!$C$22,IF('01_Доходи'!AG1091&gt;=Законод!$F$22,Законод!$E$24,0)))),IF($B$1087="Лікар-педіатр",IF(AG1091&lt;Законод!$C$18,0,(IF(AND(AG1091&gt;=Законод!$E$18,AG1091&lt;=Законод!$E$19),AG1091-Законод!$C$18,IF('01_Доходи'!AG1091&gt;=Законод!$F$18,Законод!$E$20,0)))),IF($B$1087="Лікар-терапевт",IF(AG1091&lt;Законод!$C$26,0,(IF(AND(AG1091&gt;=Законод!$E$26,AG1091&lt;=Законод!$E$27),AG1091-Законод!$C$26,IF('01_Доходи'!AG1091&gt;=Законод!$F$26,Законод!$E$28,0)))),0)))</f>
        <v>0</v>
      </c>
      <c r="AH1093" s="767"/>
      <c r="AI1093" s="174"/>
      <c r="AJ1093" s="771"/>
      <c r="AK1093" s="774"/>
      <c r="AL1093" s="774"/>
      <c r="AM1093" s="757" t="s">
        <v>187</v>
      </c>
      <c r="AN1093" s="183">
        <f>IF(B1087="Лікар загальної практики - сімейний лікар",L1093*Законод!$C$9/4*Законод!$E$16,IF(B1087="Лікар-педіатр",L1093*Законод!$C$9/4*Законод!$E$16,IF(B1087="Лікар-терапевт",L1093*Законод!$C$9/4*Законод!$E$16,0)))</f>
        <v>0</v>
      </c>
      <c r="AO1093" s="183">
        <f>IF(B1087="Лікар загальної практики - сімейний лікар",S1093*Законод!$C$9/4*Законод!$E$16,IF(B1087="Лікар-педіатр",S1093*Законод!$C$9/4*Законод!$E$16,IF(B1087="Лікар-терапевт",S1093*Законод!$C$9/4*Законод!$E$16,0)))</f>
        <v>0</v>
      </c>
      <c r="AP1093" s="183">
        <f>IF(B1087="Лікар загальної практики - сімейний лікар",Z1093*Законод!$C$9/4*Законод!$E$16,IF(B1087="Лікар-педіатр",Z1093*Законод!$C$9/4*Законод!$E$16,IF(B1087="Лікар-терапевт",Z1093*Законод!$C$9/4*Законод!$E$16,0)))</f>
        <v>0</v>
      </c>
      <c r="AQ1093" s="183">
        <f>IF(B1087="Лікар загальної практики - сімейний лікар",AG1093*Законод!$C$9/4*Законод!$E$16,IF(B1087="Лікар-педіатр",AG1093*Законод!$C$9/4*Законод!$E$16,IF(B1087="Лікар-терапевт",AG1093*Законод!$C$9/4*Законод!$E$16,0)))</f>
        <v>0</v>
      </c>
      <c r="AR1093" s="184">
        <f>SUM(AN1093:AQ1093)</f>
        <v>0</v>
      </c>
    </row>
    <row r="1094" spans="1:44" s="52" customFormat="1" ht="31.9" hidden="1" customHeight="1" x14ac:dyDescent="0.25">
      <c r="A1094" s="170"/>
      <c r="B1094" s="763"/>
      <c r="C1094" s="764"/>
      <c r="D1094" s="765"/>
      <c r="E1094" s="765"/>
      <c r="F1094" s="211" t="str">
        <f>IF(B1087="Лікар-педіатр",Законод!$F$17,IF(B1087="Лікар загальної практики - сімейний лікар",Законод!$F$21,IF(B1087="Лікар-терапевт",Законод!$F$25,"х")))</f>
        <v>х</v>
      </c>
      <c r="G1094" s="776" t="s">
        <v>158</v>
      </c>
      <c r="H1094" s="776"/>
      <c r="I1094" s="776"/>
      <c r="J1094" s="776"/>
      <c r="K1094" s="776"/>
      <c r="L1094" s="169">
        <f>IF($B$1087="Лікар загальної практики - сімейний лікар",IF(L1091&lt;Законод!$C$22,0,(IF(AND(L1091&gt;=Законод!$F$22,L1091&lt;=Законод!$F$23),L1091-Законод!$E$23,IF('01_Доходи'!L1091&gt;=Законод!$G$22,Законод!$F$24,0)))),IF($B$1087="Лікар-педіатр",IF(L1091&lt;Законод!$C$18,0,(IF(AND(L1091&gt;=Законод!$F$18,L1091&lt;=Законод!$F$19),L1091-Законод!$E$19,IF('01_Доходи'!L1091&gt;=Законод!$G$18,Законод!$F$20,0)))),IF($B$1087="Лікар-терапевт",IF(L1091&lt;Законод!$C$26,0,(IF(AND(L1091&gt;=Законод!$F$26,L1091&lt;=Законод!$F$27),L1091-Законод!$E$27,IF('01_Доходи'!L1091&gt;=Законод!$G$26,Законод!$F$28,0)))),0)))</f>
        <v>0</v>
      </c>
      <c r="M1094" s="767"/>
      <c r="N1094" s="776" t="s">
        <v>158</v>
      </c>
      <c r="O1094" s="776"/>
      <c r="P1094" s="776"/>
      <c r="Q1094" s="776"/>
      <c r="R1094" s="776"/>
      <c r="S1094" s="169">
        <f>IF($B$1087="Лікар загальної практики - сімейний лікар",IF(S1091&lt;Законод!$C$22,0,(IF(AND(S1091&gt;=Законод!$F$22,S1091&lt;=Законод!$F$23),S1091-Законод!$E$23,IF('01_Доходи'!S1091&gt;=Законод!$G$22,Законод!$F$24,0)))),IF($B$1087="Лікар-педіатр",IF(S1091&lt;Законод!$C$18,0,(IF(AND(S1091&gt;=Законод!$F$18,S1091&lt;=Законод!$F$19),S1091-Законод!$E$19,IF('01_Доходи'!S1091&gt;=Законод!$G$18,Законод!$F$20,0)))),IF($B$1087="Лікар-терапевт",IF(S1091&lt;Законод!$C$26,0,(IF(AND(S1091&gt;=Законод!$F$26,S1091&lt;=Законод!$F$27),S1091-Законод!$E$27,IF('01_Доходи'!S1091&gt;=Законод!$G$26,Законод!$F$28,0)))),0)))</f>
        <v>0</v>
      </c>
      <c r="T1094" s="767"/>
      <c r="U1094" s="776" t="s">
        <v>158</v>
      </c>
      <c r="V1094" s="776"/>
      <c r="W1094" s="776"/>
      <c r="X1094" s="776"/>
      <c r="Y1094" s="776"/>
      <c r="Z1094" s="169">
        <f>IF($B$1087="Лікар загальної практики - сімейний лікар",IF(Z1091&lt;Законод!$C$22,0,(IF(AND(Z1091&gt;=Законод!$F$22,Z1091&lt;=Законод!$F$23),Z1091-Законод!$E$23,IF('01_Доходи'!Z1091&gt;=Законод!$G$22,Законод!$F$24,0)))),IF($B$1087="Лікар-педіатр",IF(Z1091&lt;Законод!$C$18,0,(IF(AND(Z1091&gt;=Законод!$F$18,Z1091&lt;=Законод!$F$19),Z1091-Законод!$E$19,IF('01_Доходи'!Z1091&gt;=Законод!$G$18,Законод!$F$20,0)))),IF($B$1087="Лікар-терапевт",IF(Z1091&lt;Законод!$C$26,0,(IF(AND(Z1091&gt;=Законод!$F$26,Z1091&lt;=Законод!$F$27),Z1091-Законод!$E$27,IF('01_Доходи'!Z1091&gt;=Законод!$G$26,Законод!$F$28,0)))),0)))</f>
        <v>0</v>
      </c>
      <c r="AA1094" s="767"/>
      <c r="AB1094" s="776" t="s">
        <v>158</v>
      </c>
      <c r="AC1094" s="776"/>
      <c r="AD1094" s="776"/>
      <c r="AE1094" s="776"/>
      <c r="AF1094" s="776"/>
      <c r="AG1094" s="169">
        <f>IF($B$1087="Лікар загальної практики - сімейний лікар",IF(AG1091&lt;Законод!$C$22,0,(IF(AND(AG1091&gt;=Законод!$F$22,AG1091&lt;=Законод!$F$23),AG1091-Законод!$E$23,IF('01_Доходи'!AG1091&gt;=Законод!$G$22,Законод!$F$24,0)))),IF($B$1087="Лікар-педіатр",IF(AG1091&lt;Законод!$C$18,0,(IF(AND(AG1091&gt;=Законод!$F$18,AG1091&lt;=Законод!$F$19),AG1091-Законод!$E$19,IF('01_Доходи'!AG1091&gt;=Законод!$G$18,Законод!$F$20,0)))),IF($B$1087="Лікар-терапевт",IF(AG1091&lt;Законод!$C$26,0,(IF(AND(AG1091&gt;=Законод!$F$26,AG1091&lt;=Законод!$F$27),AG1091-Законод!$E$27,IF('01_Доходи'!AG1091&gt;=Законод!$G$26,Законод!$F$28,0)))),0)))</f>
        <v>0</v>
      </c>
      <c r="AH1094" s="767"/>
      <c r="AI1094" s="174"/>
      <c r="AJ1094" s="771"/>
      <c r="AK1094" s="774"/>
      <c r="AL1094" s="774"/>
      <c r="AM1094" s="758"/>
      <c r="AN1094" s="183">
        <f>IF(B1087="Лікар загальної практики - сімейний лікар",L1094*Законод!$C$9/4*Законод!$F$16,IF(B1087="Лікар-педіатр",L1094*Законод!$C$9/4*Законод!$F$16,IF(B1087="Лікар-терапевт",L1094*Законод!$C$9/4*Законод!$F$16,0)))</f>
        <v>0</v>
      </c>
      <c r="AO1094" s="183">
        <f>IF(B1087="Лікар загальної практики - сімейний лікар",S1094*Законод!$C$9/4*Законод!$F$16,IF(B1087="Лікар-педіатр",S1094*Законод!$C$9/4*Законод!$F$16,IF(B1087="Лікар-терапевт",S1094*Законод!$C$9/4*Законод!$F$16,0)))</f>
        <v>0</v>
      </c>
      <c r="AP1094" s="183">
        <f>IF(B1087="Лікар загальної практики - сімейний лікар",Z1094*Законод!$C$9/4*Законод!$F$16,IF(B1087="Лікар-педіатр",Z1094*Законод!$C$9/4*Законод!$F$16,IF(B1087="Лікар-терапевт",Z1094*Законод!$C$9/4*Законод!$F$16,0)))</f>
        <v>0</v>
      </c>
      <c r="AQ1094" s="183">
        <f>IF(B1087="Лікар загальної практики - сімейний лікар",AG1094*Законод!$C$9/4*Законод!$F$16,IF(B1087="Лікар-педіатр",AG1094*Законод!$C$9/4*Законод!$F$16,IF(B1087="Лікар-терапевт",AG1094*Законод!$C$9/4*Законод!$F$16,0)))</f>
        <v>0</v>
      </c>
      <c r="AR1094" s="184">
        <f>SUM(AN1094:AQ1094)</f>
        <v>0</v>
      </c>
    </row>
    <row r="1095" spans="1:44" s="52" customFormat="1" ht="31.9" hidden="1" customHeight="1" x14ac:dyDescent="0.25">
      <c r="A1095" s="170"/>
      <c r="B1095" s="763"/>
      <c r="C1095" s="764"/>
      <c r="D1095" s="765"/>
      <c r="E1095" s="765"/>
      <c r="F1095" s="211" t="str">
        <f>IF(B1087="Лікар-педіатр",Законод!$G$17,IF(B1087="Лікар загальної практики - сімейний лікар",Законод!$G$21,IF(B1087="Лікар-терапевт",Законод!$G$25,"х")))</f>
        <v>х</v>
      </c>
      <c r="G1095" s="776" t="s">
        <v>158</v>
      </c>
      <c r="H1095" s="776"/>
      <c r="I1095" s="776"/>
      <c r="J1095" s="776"/>
      <c r="K1095" s="776"/>
      <c r="L1095" s="169">
        <f>IF($B$1087="Лікар загальної практики - сімейний лікар",IF(L1091&lt;Законод!$C$22,0,(IF(AND(L1091&gt;=Законод!$G$22,L1091&lt;=Законод!$G$23),L1091-Законод!$F$23,IF('01_Доходи'!L1091&gt;=Законод!$H$22,Законод!$G$24,0)))),IF($B$1087="Лікар-педіатр",IF(L1091&lt;Законод!$C$18,0,(IF(AND(L1091&gt;=Законод!$G$18,L1091&lt;=Законод!$G$19),L1091-Законод!$F$19,IF('01_Доходи'!L1091&gt;=Законод!$H$18,Законод!$G$20,0)))),IF($B$1087="Лікар-терапевт",IF(L1091&lt;Законод!$C$26,0,(IF(AND(L1091&gt;=Законод!$G$26,L1091&lt;=Законод!$G$27),L1091-Законод!$F$27,IF('01_Доходи'!L1091&gt;=Законод!$H$26,Законод!$G$28,0)))),0)))</f>
        <v>0</v>
      </c>
      <c r="M1095" s="767"/>
      <c r="N1095" s="776" t="s">
        <v>158</v>
      </c>
      <c r="O1095" s="776"/>
      <c r="P1095" s="776"/>
      <c r="Q1095" s="776"/>
      <c r="R1095" s="776"/>
      <c r="S1095" s="169">
        <f>IF($B$1087="Лікар загальної практики - сімейний лікар",IF(S1091&lt;Законод!$C$22,0,(IF(AND(S1091&gt;=Законод!$G$22,S1091&lt;=Законод!$G$23),S1091-Законод!$F$23,IF('01_Доходи'!S1091&gt;=Законод!$H$22,Законод!$G$24,0)))),IF($B$1087="Лікар-педіатр",IF(S1091&lt;Законод!$C$18,0,(IF(AND(S1091&gt;=Законод!$G$18,S1091&lt;=Законод!$G$19),S1091-Законод!$F$19,IF('01_Доходи'!S1091&gt;=Законод!$H$18,Законод!$G$20,0)))),IF($B$1087="Лікар-терапевт",IF(S1091&lt;Законод!$C$26,0,(IF(AND(S1091&gt;=Законод!$G$26,S1091&lt;=Законод!$G$27),S1091-Законод!$F$27,IF('01_Доходи'!S1091&gt;=Законод!$H$26,Законод!$G$28,0)))),0)))</f>
        <v>0</v>
      </c>
      <c r="T1095" s="767"/>
      <c r="U1095" s="776" t="s">
        <v>158</v>
      </c>
      <c r="V1095" s="776"/>
      <c r="W1095" s="776"/>
      <c r="X1095" s="776"/>
      <c r="Y1095" s="776"/>
      <c r="Z1095" s="169">
        <f>IF($B$1087="Лікар загальної практики - сімейний лікар",IF(Z1091&lt;Законод!$C$22,0,(IF(AND(Z1091&gt;=Законод!$G$22,Z1091&lt;=Законод!$G$23),Z1091-Законод!$F$23,IF('01_Доходи'!Z1091&gt;=Законод!$H$22,Законод!$G$24,0)))),IF($B$1087="Лікар-педіатр",IF(Z1091&lt;Законод!$C$18,0,(IF(AND(Z1091&gt;=Законод!$G$18,Z1091&lt;=Законод!$G$19),Z1091-Законод!$F$19,IF('01_Доходи'!Z1091&gt;=Законод!$H$18,Законод!$G$20,0)))),IF($B$1087="Лікар-терапевт",IF(Z1091&lt;Законод!$C$26,0,(IF(AND(Z1091&gt;=Законод!$G$26,Z1091&lt;=Законод!$G$27),Z1091-Законод!$F$27,IF('01_Доходи'!Z1091&gt;=Законод!$H$26,Законод!$G$28,0)))),0)))</f>
        <v>0</v>
      </c>
      <c r="AA1095" s="767"/>
      <c r="AB1095" s="776" t="s">
        <v>158</v>
      </c>
      <c r="AC1095" s="776"/>
      <c r="AD1095" s="776"/>
      <c r="AE1095" s="776"/>
      <c r="AF1095" s="776"/>
      <c r="AG1095" s="169">
        <f>IF($B$1087="Лікар загальної практики - сімейний лікар",IF(AG1091&lt;Законод!$C$22,0,(IF(AND(AG1091&gt;=Законод!$G$22,AG1091&lt;=Законод!$G$23),AG1091-Законод!$F$23,IF('01_Доходи'!AG1091&gt;=Законод!$H$22,Законод!$G$24,0)))),IF($B$1087="Лікар-педіатр",IF(AG1091&lt;Законод!$C$18,0,(IF(AND(AG1091&gt;=Законод!$G$18,AG1091&lt;=Законод!$G$19),AG1091-Законод!$F$19,IF('01_Доходи'!AG1091&gt;=Законод!$H$18,Законод!$G$20,0)))),IF($B$1087="Лікар-терапевт",IF(AG1091&lt;Законод!$C$26,0,(IF(AND(AG1091&gt;=Законод!$G$26,AG1091&lt;=Законод!$G$27),AG1091-Законод!$F$27,IF('01_Доходи'!AG1091&gt;=Законод!$H$26,Законод!$G$28,0)))),0)))</f>
        <v>0</v>
      </c>
      <c r="AH1095" s="767"/>
      <c r="AI1095" s="174"/>
      <c r="AJ1095" s="771"/>
      <c r="AK1095" s="774"/>
      <c r="AL1095" s="774"/>
      <c r="AM1095" s="758"/>
      <c r="AN1095" s="183">
        <f>IF(B1087="Лікар загальної практики - сімейний лікар",L1095*Законод!$C$9/4*Законод!$G$16,IF(B1087="Лікар-педіатр",L1095*Законод!$C$9/4*Законод!$G$16,IF(B1087="Лікар-терапевт",L1095*Законод!$C$9/4*Законод!$G$16,0)))</f>
        <v>0</v>
      </c>
      <c r="AO1095" s="183">
        <f>IF(B1087="Лікар загальної практики - сімейний лікар",S1095*Законод!$C$9/4*Законод!$G$16,IF(B1087="Лікар-педіатр",S1095*Законод!$C$9/4*Законод!$G$16,IF(B1087="Лікар-терапевт",S1095*Законод!$C$9/4*Законод!$G$16,0)))</f>
        <v>0</v>
      </c>
      <c r="AP1095" s="183">
        <f>IF(B1087="Лікар загальної практики - сімейний лікар",Z1095*Законод!$C$9/4*Законод!$G$16,IF(B1087="Лікар-педіатр",Z1095*Законод!$C$9/4*Законод!$G$16,IF(B1087="Лікар-терапевт",Z1095*Законод!$C$9/4*Законод!$G$16,0)))</f>
        <v>0</v>
      </c>
      <c r="AQ1095" s="183">
        <f>IF(B1087="Лікар загальної практики - сімейний лікар",AG1095*Законод!$C$9/4*Законод!$G$16,IF(B1087="Лікар-педіатр",AG1095*Законод!$C$9/4*Законод!$G$16,IF(B1087="Лікар-терапевт",AG1095*Законод!$C$9/4*Законод!$G$16,0)))</f>
        <v>0</v>
      </c>
      <c r="AR1095" s="184">
        <f t="shared" ref="AR1095" si="190">SUM(AN1095:AQ1095)</f>
        <v>0</v>
      </c>
    </row>
    <row r="1096" spans="1:44" s="52" customFormat="1" ht="31.9" hidden="1" customHeight="1" x14ac:dyDescent="0.25">
      <c r="A1096" s="170"/>
      <c r="B1096" s="763"/>
      <c r="C1096" s="764"/>
      <c r="D1096" s="765"/>
      <c r="E1096" s="765"/>
      <c r="F1096" s="211" t="str">
        <f>IF(B1087="Лікар-педіатр",Законод!$H$17,IF(B1087="Лікар загальної практики - сімейний лікар",Законод!$H$21,IF(B1087="Лікар-терапевт",Законод!$H$25,"х")))</f>
        <v>х</v>
      </c>
      <c r="G1096" s="776" t="s">
        <v>158</v>
      </c>
      <c r="H1096" s="776"/>
      <c r="I1096" s="776"/>
      <c r="J1096" s="776"/>
      <c r="K1096" s="776"/>
      <c r="L1096" s="169">
        <f>IF($B$1087="Лікар загальної практики - сімейний лікар",IF(L1091&lt;Законод!$C$22,0,(IF(AND(L1091&gt;=Законод!$H$22,L1091&lt;=Законод!$H$23),L1091-Законод!$G$23,IF('01_Доходи'!L1091&gt;=Законод!$I$22,Законод!$H$24,0)))),IF($B$1087="Лікар-педіатр",IF(L1091&lt;Законод!$C$18,0,(IF(AND(L1091&gt;=Законод!$H$18,L1091&lt;=Законод!$H$19),L1091-Законод!$G$19,IF('01_Доходи'!L1091&gt;=Законод!$I$18,Законод!$H$20,0)))),IF($B$1087="Лікар-терапевт",IF(L1091&lt;Законод!$C$26,0,(IF(AND(L1091&gt;=Законод!$H$26,L1091&lt;=Законод!$H$27),L1091-Законод!$G$27,IF(L1091&gt;=Законод!$I$26,Законод!$H$28,0)))),0)))</f>
        <v>0</v>
      </c>
      <c r="M1096" s="767"/>
      <c r="N1096" s="776" t="s">
        <v>158</v>
      </c>
      <c r="O1096" s="776"/>
      <c r="P1096" s="776"/>
      <c r="Q1096" s="776"/>
      <c r="R1096" s="776"/>
      <c r="S1096" s="169">
        <f>IF($B$1087="Лікар загальної практики - сімейний лікар",IF(S1091&lt;Законод!$C$22,0,(IF(AND(S1091&gt;=Законод!$H$22,S1091&lt;=Законод!$H$23),S1091-Законод!$G$23,IF('01_Доходи'!S1091&gt;=Законод!$I$22,Законод!$H$24,0)))),IF($B$1087="Лікар-педіатр",IF(S1091&lt;Законод!$C$18,0,(IF(AND(S1091&gt;=Законод!$H$18,S1091&lt;=Законод!$H$19),S1091-Законод!$G$19,IF('01_Доходи'!S1091&gt;=Законод!$I$18,Законод!$H$20,0)))),IF($B$1087="Лікар-терапевт",IF(S1091&lt;Законод!$C$26,0,(IF(AND(S1091&gt;=Законод!$H$26,S1091&lt;=Законод!$H$27),S1091-Законод!$G$27,IF(S1091&gt;=Законод!$I$26,Законод!$H$28,0)))),0)))</f>
        <v>0</v>
      </c>
      <c r="T1096" s="767"/>
      <c r="U1096" s="776" t="s">
        <v>158</v>
      </c>
      <c r="V1096" s="776"/>
      <c r="W1096" s="776"/>
      <c r="X1096" s="776"/>
      <c r="Y1096" s="776"/>
      <c r="Z1096" s="169">
        <f>IF($B$1087="Лікар загальної практики - сімейний лікар",IF(Z1091&lt;Законод!$C$22,0,(IF(AND(Z1091&gt;=Законод!$H$22,Z1091&lt;=Законод!$H$23),Z1091-Законод!$G$23,IF('01_Доходи'!Z1091&gt;=Законод!$I$22,Законод!$H$24,0)))),IF($B$1087="Лікар-педіатр",IF(Z1091&lt;Законод!$C$18,0,(IF(AND(Z1091&gt;=Законод!$H$18,Z1091&lt;=Законод!$H$19),Z1091-Законод!$G$19,IF('01_Доходи'!Z1091&gt;=Законод!$I$18,Законод!$H$20,0)))),IF($B$1087="Лікар-терапевт",IF(Z1091&lt;Законод!$C$26,0,(IF(AND(Z1091&gt;=Законод!$H$26,Z1091&lt;=Законод!$H$27),Z1091-Законод!$G$27,IF(Z1091&gt;=Законод!$I$26,Законод!$H$28,0)))),0)))</f>
        <v>0</v>
      </c>
      <c r="AA1096" s="767"/>
      <c r="AB1096" s="776" t="s">
        <v>158</v>
      </c>
      <c r="AC1096" s="776"/>
      <c r="AD1096" s="776"/>
      <c r="AE1096" s="776"/>
      <c r="AF1096" s="776"/>
      <c r="AG1096" s="169">
        <f>IF($B$1087="Лікар загальної практики - сімейний лікар",IF(AG1091&lt;Законод!$C$22,0,(IF(AND(AG1091&gt;=Законод!$H$22,AG1091&lt;=Законод!$H$23),AG1091-Законод!$G$23,IF('01_Доходи'!AG1091&gt;=Законод!$I$22,Законод!$H$24,0)))),IF($B$1087="Лікар-педіатр",IF(AG1091&lt;Законод!$C$18,0,(IF(AND(AG1091&gt;=Законод!$H$18,AG1091&lt;=Законод!$H$19),AG1091-Законод!$G$19,IF('01_Доходи'!AG1091&gt;=Законод!$I$18,Законод!$H$20,0)))),IF($B$1087="Лікар-терапевт",IF(AG1091&lt;Законод!$C$26,0,(IF(AND(AG1091&gt;=Законод!$H$26,AG1091&lt;=Законод!$H$27),AG1091-Законод!$G$27,IF(AG1091&gt;=Законод!$I$26,Законод!$H$28,0)))),0)))</f>
        <v>0</v>
      </c>
      <c r="AH1096" s="767"/>
      <c r="AI1096" s="174"/>
      <c r="AJ1096" s="771"/>
      <c r="AK1096" s="774"/>
      <c r="AL1096" s="774"/>
      <c r="AM1096" s="758"/>
      <c r="AN1096" s="183">
        <f>IF(B1087="Лікар загальної практики - сімейний лікар",L1096*Законод!$C$9/4*Законод!$H$16,IF(B1087="Лікар-педіатр",L1096*Законод!$C$9/4*Законод!$H$16,IF(B1087="Лікар-терапевт",L1096*Законод!$C$9/4*Законод!$H$16,0)))</f>
        <v>0</v>
      </c>
      <c r="AO1096" s="183">
        <f>IF(B1087="Лікар загальної практики - сімейний лікар",S1096*Законод!$C$9/4*Законод!$H$16,IF(B1087="Лікар-педіатр",S1096*Законод!$C$9/4*Законод!$H$16,IF(B1087="Лікар-терапевт",S1096*Законод!$C$9/4*Законод!$H$16,0)))</f>
        <v>0</v>
      </c>
      <c r="AP1096" s="183">
        <f>IF(B1087="Лікар загальної практики - сімейний лікар",Z1096*Законод!$C$9/4*Законод!$H$16,IF(B1087="Лікар-педіатр",Z1096*Законод!$C$9/4*Законод!$H$16,IF(B1087="Лікар-терапевт",Z1096*Законод!$C$9/4*Законод!$H$16,0)))</f>
        <v>0</v>
      </c>
      <c r="AQ1096" s="183">
        <f>IF(B1087="Лікар загальної практики - сімейний лікар",AG1096*Законод!$C$9/4*Законод!$H$16,IF(B1087="Лікар-педіатр",AG1096*Законод!$C$9/4*Законод!$H$16,IF(B1087="Лікар-терапевт",AG1096*Законод!$C$9/4*Законод!$H$16,0)))</f>
        <v>0</v>
      </c>
      <c r="AR1096" s="184">
        <f>SUM(AN1096:AQ1096)</f>
        <v>0</v>
      </c>
    </row>
    <row r="1097" spans="1:44" s="52" customFormat="1" ht="31.9" hidden="1" customHeight="1" x14ac:dyDescent="0.25">
      <c r="A1097" s="170"/>
      <c r="B1097" s="763"/>
      <c r="C1097" s="764"/>
      <c r="D1097" s="765"/>
      <c r="E1097" s="765"/>
      <c r="F1097" s="211" t="str">
        <f>IF(B1087="Лікар-педіатр",Законод!$I$17,IF(B1087="Лікар загальної практики - сімейний лікар",Законод!$I$21,IF(B1087="Лікар-терапевт",Законод!$I$25,"х")))</f>
        <v>х</v>
      </c>
      <c r="G1097" s="776" t="s">
        <v>158</v>
      </c>
      <c r="H1097" s="776"/>
      <c r="I1097" s="776"/>
      <c r="J1097" s="776"/>
      <c r="K1097" s="776"/>
      <c r="L1097" s="169">
        <f>IF($B$1087="Лікар загальної практики - сімейний лікар",IF(L1091&lt;Законод!$C$22,0,(IF(AND(L1091&gt;=Законод!$I$22,L1091&lt;=Законод!$I$23),L1091-Законод!$H$23,IF('01_Доходи'!L1091&gt;=Законод!$I$22,Законод!$I$24,0)))),IF($B$1087="Лікар-педіатр",IF(L1091&lt;Законод!$C$18,0,(IF(AND(L1091&gt;=Законод!$I$18,L1091&lt;=Законод!$I$19),L1091-Законод!$H$19,IF('01_Доходи'!L1091&gt;=Законод!$I$18,Законод!$H$20,0)))),IF($B$1087="Лікар-терапевт",IF(L1091&lt;Законод!$C$26,0,(IF(AND(L1091&gt;=Законод!$I$26,L1091&lt;=Законод!$I$27),L1091-Законод!$H$27,IF('01_Доходи'!L1091&gt;=Законод!$I$26,Законод!$H$28,0)))),0)))</f>
        <v>0</v>
      </c>
      <c r="M1097" s="767"/>
      <c r="N1097" s="776" t="s">
        <v>158</v>
      </c>
      <c r="O1097" s="776"/>
      <c r="P1097" s="776"/>
      <c r="Q1097" s="776"/>
      <c r="R1097" s="776"/>
      <c r="S1097" s="169">
        <f>IF($B$1087="Лікар загальної практики - сімейний лікар",IF(S1091&lt;Законод!$C$22,0,(IF(AND(S1091&gt;=Законод!$I$22,S1091&lt;=Законод!$I$23),S1091-Законод!$H$23,IF('01_Доходи'!S1091&gt;=Законод!$I$22,Законод!$I$24,0)))),IF($B$1087="Лікар-педіатр",IF(S1091&lt;Законод!$C$18,0,(IF(AND(S1091&gt;=Законод!$I$18,S1091&lt;=Законод!$I$19),S1091-Законод!$H$19,IF('01_Доходи'!S1091&gt;=Законод!$I$18,Законод!$H$20,0)))),IF($B$1087="Лікар-терапевт",IF(S1091&lt;Законод!$C$26,0,(IF(AND(S1091&gt;=Законод!$I$26,S1091&lt;=Законод!$I$27),S1091-Законод!$H$27,IF('01_Доходи'!S1091&gt;=Законод!$I$26,Законод!$H$28,0)))),0)))</f>
        <v>0</v>
      </c>
      <c r="T1097" s="767"/>
      <c r="U1097" s="776" t="s">
        <v>158</v>
      </c>
      <c r="V1097" s="776"/>
      <c r="W1097" s="776"/>
      <c r="X1097" s="776"/>
      <c r="Y1097" s="776"/>
      <c r="Z1097" s="169">
        <f>IF($B$1087="Лікар загальної практики - сімейний лікар",IF(Z1091&lt;Законод!$C$22,0,(IF(AND(Z1091&gt;=Законод!$I$22,Z1091&lt;=Законод!$I$23),Z1091-Законод!$H$23,IF('01_Доходи'!Z1091&gt;=Законод!$I$22,Законод!$I$24,0)))),IF($B$1087="Лікар-педіатр",IF(Z1091&lt;Законод!$C$18,0,(IF(AND(Z1091&gt;=Законод!$I$18,Z1091&lt;=Законод!$I$19),Z1091-Законод!$H$19,IF('01_Доходи'!Z1091&gt;=Законод!$I$18,Законод!$H$20,0)))),IF($B$1087="Лікар-терапевт",IF(Z1091&lt;Законод!$C$26,0,(IF(AND(Z1091&gt;=Законод!$I$26,Z1091&lt;=Законод!$I$27),Z1091-Законод!$H$27,IF('01_Доходи'!Z1091&gt;=Законод!$I$26,Законод!$H$28,0)))),0)))</f>
        <v>0</v>
      </c>
      <c r="AA1097" s="767"/>
      <c r="AB1097" s="776" t="s">
        <v>158</v>
      </c>
      <c r="AC1097" s="776"/>
      <c r="AD1097" s="776"/>
      <c r="AE1097" s="776"/>
      <c r="AF1097" s="776"/>
      <c r="AG1097" s="169">
        <f>IF($B$1087="Лікар загальної практики - сімейний лікар",IF(AG1091&lt;Законод!$C$22,0,(IF(AND(AG1091&gt;=Законод!$I$22,AG1091&lt;=Законод!$I$23),AG1091-Законод!$H$23,IF('01_Доходи'!AG1091&gt;=Законод!$I$22,Законод!$I$24,0)))),IF($B$1087="Лікар-педіатр",IF(AG1091&lt;Законод!$C$18,0,(IF(AND(AG1091&gt;=Законод!$I$18,AG1091&lt;=Законод!$I$19),AG1091-Законод!$H$19,IF('01_Доходи'!AG1091&gt;=Законод!$I$18,Законод!$H$20,0)))),IF($B$1087="Лікар-терапевт",IF(AG1091&lt;Законод!$C$26,0,(IF(AND(AG1091&gt;=Законод!$I$26,AG1091&lt;=Законод!$I$27),AG1091-Законод!$H$27,IF('01_Доходи'!AG1091&gt;=Законод!$I$26,Законод!$H$28,0)))),0)))</f>
        <v>0</v>
      </c>
      <c r="AH1097" s="767"/>
      <c r="AI1097" s="174"/>
      <c r="AJ1097" s="771"/>
      <c r="AK1097" s="774"/>
      <c r="AL1097" s="774"/>
      <c r="AM1097" s="758"/>
      <c r="AN1097" s="183">
        <f>IF(B1087="Лікар загальної практики - сімейний лікар",L1097*Законод!$C$9/4*Законод!$I$16,IF(B1087="Лікар-педіатр",L1097*Законод!$C$9/4*Законод!$I$16,IF(B1087="Лікар-терапевт",L1097*Законод!$C$9/4*Законод!$I$16,0)))</f>
        <v>0</v>
      </c>
      <c r="AO1097" s="183">
        <f>IF(B1087="Лікар загальної практики - сімейний лікар",S1097*Законод!$C$9/4*Законод!$I$16,IF(B1087="Лікар-педіатр",S1097*Законод!$C$9/4*Законод!$I$16,IF(B1087="Лікар-терапевт",S1097*Законод!$C$9/4*Законод!$I$16,0)))</f>
        <v>0</v>
      </c>
      <c r="AP1097" s="183">
        <f>IF(B1087="Лікар загальної практики - сімейний лікар",Z1097*Законод!$C$9/4*Законод!$I$16,IF(B1087="Лікар-педіатр",Z1097*Законод!$C$9/4*Законод!$I$16,IF(B1087="Лікар-терапевт",Z1097*Законод!$C$9/4*Законод!$I$16,0)))</f>
        <v>0</v>
      </c>
      <c r="AQ1097" s="183">
        <f>IF(B1087="Лікар загальної практики - сімейний лікар",AG1097*Законод!$C$9/4*Законод!$I$16,IF(B1087="Лікар-педіатр",AG1097*Законод!$C$9/4*Законод!$I$16,IF(B1087="Лікар-терапевт",AG1097*Законод!$C$9/4*Законод!$I$16,0)))</f>
        <v>0</v>
      </c>
      <c r="AR1097" s="184">
        <f>SUM(AN1097:AQ1097)</f>
        <v>0</v>
      </c>
    </row>
    <row r="1098" spans="1:44" s="191" customFormat="1" ht="31.9" hidden="1" customHeight="1" thickBot="1" x14ac:dyDescent="0.3">
      <c r="A1098" s="186"/>
      <c r="B1098" s="763"/>
      <c r="C1098" s="764"/>
      <c r="D1098" s="765"/>
      <c r="E1098" s="765"/>
      <c r="F1098" s="212" t="str">
        <f>IF(B1087="Лікар-педіатр",Законод!$J$17,IF(B1087="Лікар загальної практики - сімейний лікар",Законод!$J$21,IF(B1087="Лікар-терапевт",Законод!$J$25,"х")))</f>
        <v>х</v>
      </c>
      <c r="G1098" s="777" t="s">
        <v>158</v>
      </c>
      <c r="H1098" s="777"/>
      <c r="I1098" s="777"/>
      <c r="J1098" s="777"/>
      <c r="K1098" s="777"/>
      <c r="L1098" s="169">
        <f>IF($B$1087="Лікар загальної практики - сімейний лікар",IF(L1091&gt;=Законод!$J$22,'01_Доходи'!L1091-('01_Доходи'!L1092+'01_Доходи'!L1093+'01_Доходи'!L1094+'01_Доходи'!L1095+'01_Доходи'!L1096+'01_Доходи'!L1097),0),IF($B$1087="Лікар-педіатр",IF(L1091&gt;=Законод!$J$18,'01_Доходи'!L1091-('01_Доходи'!L1092+'01_Доходи'!L1093+'01_Доходи'!L1094+'01_Доходи'!L1095+'01_Доходи'!L1096+'01_Доходи'!L1097),0),IF($B$1087="Лікар-терапевт",IF('01_Доходи'!L1091&gt;=Законод!$J$26,L1091-Законод!$I$27,0),0)))</f>
        <v>0</v>
      </c>
      <c r="M1098" s="767"/>
      <c r="N1098" s="777" t="s">
        <v>158</v>
      </c>
      <c r="O1098" s="777"/>
      <c r="P1098" s="777"/>
      <c r="Q1098" s="777"/>
      <c r="R1098" s="777"/>
      <c r="S1098" s="169">
        <f>IF($B$1087="Лікар загальної практики - сімейний лікар",IF(S1091&gt;=Законод!$J$22,'01_Доходи'!S1091-('01_Доходи'!S1092+'01_Доходи'!S1093+'01_Доходи'!S1094+'01_Доходи'!S1095+'01_Доходи'!S1096+'01_Доходи'!S1097),0),IF($B$1087="Лікар-педіатр",IF(S1091&gt;=Законод!$J$18,'01_Доходи'!S1091-('01_Доходи'!S1092+'01_Доходи'!S1093+'01_Доходи'!S1094+'01_Доходи'!S1095+'01_Доходи'!S1096+'01_Доходи'!S1097),0),IF($B$1087="Лікар-терапевт",IF('01_Доходи'!S1091&gt;=Законод!$J$26,S1091-Законод!$I$27,0),0)))</f>
        <v>0</v>
      </c>
      <c r="T1098" s="767"/>
      <c r="U1098" s="777" t="s">
        <v>158</v>
      </c>
      <c r="V1098" s="777"/>
      <c r="W1098" s="777"/>
      <c r="X1098" s="777"/>
      <c r="Y1098" s="777"/>
      <c r="Z1098" s="169">
        <f>IF($B$1087="Лікар загальної практики - сімейний лікар",IF(Z1091&gt;=Законод!$J$22,'01_Доходи'!Z1091-('01_Доходи'!Z1092+'01_Доходи'!Z1093+'01_Доходи'!Z1094+'01_Доходи'!Z1095+'01_Доходи'!Z1096+'01_Доходи'!Z1097),0),IF($B$1087="Лікар-педіатр",IF(Z1091&gt;=Законод!$J$18,'01_Доходи'!Z1091-('01_Доходи'!Z1092+'01_Доходи'!Z1093+'01_Доходи'!Z1094+'01_Доходи'!Z1095+'01_Доходи'!Z1096+'01_Доходи'!Z1097),0),IF($B$1087="Лікар-терапевт",IF('01_Доходи'!Z1091&gt;=Законод!$J$26,Z1091-Законод!$I$27,0),0)))</f>
        <v>0</v>
      </c>
      <c r="AA1098" s="767"/>
      <c r="AB1098" s="777" t="s">
        <v>158</v>
      </c>
      <c r="AC1098" s="777"/>
      <c r="AD1098" s="777"/>
      <c r="AE1098" s="777"/>
      <c r="AF1098" s="777"/>
      <c r="AG1098" s="169">
        <f>IF($B$1087="Лікар загальної практики - сімейний лікар",IF(AG1091&gt;=Законод!$J$22,'01_Доходи'!AG1091-('01_Доходи'!AG1092+'01_Доходи'!AG1093+'01_Доходи'!AG1094+'01_Доходи'!AG1095+'01_Доходи'!AG1096+'01_Доходи'!AG1097),0),IF($B$1087="Лікар-педіатр",IF(AG1091&gt;=Законод!$J$18,'01_Доходи'!AG1091-('01_Доходи'!AG1092+'01_Доходи'!AG1093+'01_Доходи'!AG1094+'01_Доходи'!AG1095+'01_Доходи'!AG1096+'01_Доходи'!AG1097),0),IF($B$1087="Лікар-терапевт",IF('01_Доходи'!AG1091&gt;=Законод!$J$26,AG1091-Законод!$I$27,0),0)))</f>
        <v>0</v>
      </c>
      <c r="AH1098" s="767"/>
      <c r="AI1098" s="188"/>
      <c r="AJ1098" s="772"/>
      <c r="AK1098" s="775"/>
      <c r="AL1098" s="775"/>
      <c r="AM1098" s="759"/>
      <c r="AN1098" s="189">
        <f>IF(B1087="Лікар загальної практики - сімейний лікар",L1098*Законод!$C$9/4*Законод!$J$16,IF(B1087="Лікар-педіатр",L1098*Законод!$C$9/4*Законод!$J$16,IF(B1087="Лікар-терапевт",L1098*Законод!$C$9/4*Законод!$J$16,0)))</f>
        <v>0</v>
      </c>
      <c r="AO1098" s="189">
        <f>IF(B1087="Лікар загальної практики - сімейний лікар",S1098*Законод!$C$9/4*Законод!$J$16,IF(B1087="Лікар-педіатр",S1098*Законод!$C$9/4*Законод!$J$16,IF(B1087="Лікар-терапевт",S1098*Законод!$C$9/4*Законод!$J$16,0)))</f>
        <v>0</v>
      </c>
      <c r="AP1098" s="189">
        <f>IF(B1087="Лікар загальної практики - сімейний лікар",S1098*Законод!$C$9/4*Законод!$J$16,IF(B1087="Лікар-педіатр",S1098*Законод!$C$9/4*Законод!$J$16,IF(B1087="Лікар-терапевт",S1098*Законод!$C$9/4*Законод!$J$16,0)))</f>
        <v>0</v>
      </c>
      <c r="AQ1098" s="189">
        <f>IF(B1087="Лікар загальної практики - сімейний лікар",AG1098*Законод!$C$9/4*Законод!$J$16,IF(B1087="Лікар-педіатр",AG1098*Законод!$C$9/4*Законод!$J$16,IF(B1087="Лікар-терапевт",AG1098*Законод!$C$9/4*Законод!$J$16,0)))</f>
        <v>0</v>
      </c>
      <c r="AR1098" s="190">
        <f t="shared" ref="AR1098" si="191">SUM(AN1098:AQ1098)</f>
        <v>0</v>
      </c>
    </row>
    <row r="1099" spans="1:44" s="220" customFormat="1" ht="23.45" hidden="1" customHeight="1" thickBot="1" x14ac:dyDescent="0.3">
      <c r="A1099" s="216"/>
      <c r="B1099" s="217"/>
      <c r="C1099" s="217"/>
      <c r="D1099" s="217"/>
      <c r="E1099" s="217"/>
      <c r="F1099" s="218"/>
      <c r="G1099" s="219"/>
      <c r="H1099" s="219"/>
      <c r="L1099" s="221"/>
      <c r="S1099" s="221"/>
      <c r="Z1099" s="221"/>
      <c r="AG1099" s="221"/>
      <c r="AM1099" s="222"/>
      <c r="AR1099" s="223"/>
    </row>
    <row r="1100" spans="1:44" s="164" customFormat="1" ht="24.6" hidden="1" customHeight="1" x14ac:dyDescent="0.3">
      <c r="A1100" s="167">
        <f>A1087+1</f>
        <v>83</v>
      </c>
      <c r="B1100" s="763"/>
      <c r="C1100" s="764"/>
      <c r="D1100" s="765"/>
      <c r="E1100" s="765"/>
      <c r="F1100" s="207" t="s">
        <v>422</v>
      </c>
      <c r="G1100" s="169">
        <f>IF($B$1100="Лікар-педіатр",G1103*L1100,IF($B$1100="Лікар-терапевт","х",IF($B$1100="Лікар загальної практики - сімейний лікар",G1103*L1100,0)))</f>
        <v>0</v>
      </c>
      <c r="H1100" s="169">
        <f>IF($B$1100="Лікар-педіатр",H1103*L1100,IF($B$1100="Лікар-терапевт","х",IF($B$1100="Лікар загальної практики - сімейний лікар",H1103*L1100,0)))</f>
        <v>0</v>
      </c>
      <c r="I1100" s="169">
        <f>IF($B$1100="Лікар-педіатр","x",IF($B$1100="Лікар-терапевт",I1103*L1100,IF($B$1100="Лікар загальної практики - сімейний лікар",I1103*L1100,0)))</f>
        <v>0</v>
      </c>
      <c r="J1100" s="169">
        <f>IF($B$1100="Лікар-педіатр","x",IF($B$1100="Лікар-терапевт",J1103*L1100,IF($B$1100="Лікар загальної практики - сімейний лікар",J1103*L1100,0)))</f>
        <v>0</v>
      </c>
      <c r="K1100" s="169">
        <f>IF($B$1100="Лікар-педіатр","x",IF($B$1100="Лікар-терапевт",K1103*L1100,IF($B$1100="Лікар загальної практики - сімейний лікар",K1103*L1100,0)))</f>
        <v>0</v>
      </c>
      <c r="L1100" s="542"/>
      <c r="M1100" s="767"/>
      <c r="N1100" s="169">
        <f>IF($B$1100="Лікар-педіатр",N1103*S1100,IF($B$1100="Лікар-терапевт","х",IF($B$1100="Лікар загальної практики - сімейний лікар",N1103*S1100,0)))</f>
        <v>0</v>
      </c>
      <c r="O1100" s="169">
        <f>IF($B$1100="Лікар-педіатр",O1103*S1100,IF($B$1100="Лікар-терапевт","х",IF($B$1100="Лікар загальної практики - сімейний лікар",O1103*S1100,0)))</f>
        <v>0</v>
      </c>
      <c r="P1100" s="169">
        <f>IF($B$1100="Лікар-педіатр","x",IF($B$1100="Лікар-терапевт",P1103*S1100,IF($B$1100="Лікар загальної практики - сімейний лікар",P1103*S1100,0)))</f>
        <v>0</v>
      </c>
      <c r="Q1100" s="169">
        <f>IF($B$1100="Лікар-педіатр","x",IF($B$1100="Лікар-терапевт",Q1103*S1100,IF($B$1100="Лікар загальної практики - сімейний лікар",Q1103*S1100,0)))</f>
        <v>0</v>
      </c>
      <c r="R1100" s="169">
        <f>IF($B$1100="Лікар-педіатр","x",IF($B$1100="Лікар-терапевт",R1103*S1100,IF($B$1100="Лікар загальної практики - сімейний лікар",R1103*S1100,0)))</f>
        <v>0</v>
      </c>
      <c r="S1100" s="542"/>
      <c r="T1100" s="767"/>
      <c r="U1100" s="169">
        <f>IF($B$1100="Лікар-педіатр",U1103*Z1100,IF($B$1100="Лікар-терапевт","х",IF($B$1100="Лікар загальної практики - сімейний лікар",U1103*Z1100,0)))</f>
        <v>0</v>
      </c>
      <c r="V1100" s="169">
        <f>IF($B$1100="Лікар-педіатр",V1103*Z1100,IF($B$1100="Лікар-терапевт","х",IF($B$1100="Лікар загальної практики - сімейний лікар",V1103*Z1100,0)))</f>
        <v>0</v>
      </c>
      <c r="W1100" s="169">
        <f>IF($B$1100="Лікар-педіатр","x",IF($B$1100="Лікар-терапевт",W1103*Z1100,IF($B$1100="Лікар загальної практики - сімейний лікар",W1103*Z1100,0)))</f>
        <v>0</v>
      </c>
      <c r="X1100" s="169">
        <f>IF($B$1100="Лікар-педіатр","x",IF($B$1100="Лікар-терапевт",X1103*Z1100,IF($B$1100="Лікар загальної практики - сімейний лікар",X1103*Z1100,0)))</f>
        <v>0</v>
      </c>
      <c r="Y1100" s="169">
        <f>IF($B$1100="Лікар-педіатр","x",IF($B$1100="Лікар-терапевт",Y1103*Z1100,IF($B$1100="Лікар загальної практики - сімейний лікар",Y1103*Z1100,0)))</f>
        <v>0</v>
      </c>
      <c r="Z1100" s="542"/>
      <c r="AA1100" s="767"/>
      <c r="AB1100" s="169">
        <f>IF($B$1100="Лікар-педіатр",AB1103*AG1100,IF($B$1100="Лікар-терапевт","х",IF($B$1100="Лікар загальної практики - сімейний лікар",AB1103*AG1100,0)))</f>
        <v>0</v>
      </c>
      <c r="AC1100" s="169">
        <f>IF($B$1100="Лікар-педіатр",AC1103*AG1100,IF($B$1100="Лікар-терапевт","х",IF($B$1100="Лікар загальної практики - сімейний лікар",AC1103*AG1100,0)))</f>
        <v>0</v>
      </c>
      <c r="AD1100" s="169">
        <f>IF($B$1100="Лікар-педіатр","x",IF($B$1100="Лікар-терапевт",AD1103*AG1100,IF($B$1100="Лікар загальної практики - сімейний лікар",AD1103*AG1100,0)))</f>
        <v>0</v>
      </c>
      <c r="AE1100" s="169">
        <f>IF($B$1100="Лікар-педіатр","x",IF($B$1100="Лікар-терапевт",AE1103*AG1100,IF($B$1100="Лікар загальної практики - сімейний лікар",AE1103*AG1100,0)))</f>
        <v>0</v>
      </c>
      <c r="AF1100" s="169">
        <f>IF($B$1100="Лікар-педіатр","x",IF($B$1100="Лікар-терапевт",AF1103*AG1100,IF($B$1100="Лікар загальної практики - сімейний лікар",AF1103*AG1100,0)))</f>
        <v>0</v>
      </c>
      <c r="AG1100" s="542"/>
      <c r="AH1100" s="767"/>
      <c r="AI1100" s="525">
        <f>A1100</f>
        <v>83</v>
      </c>
      <c r="AJ1100" s="770">
        <f>B1100</f>
        <v>0</v>
      </c>
      <c r="AK1100" s="773">
        <f>C1100</f>
        <v>0</v>
      </c>
      <c r="AL1100" s="773">
        <f>D1100</f>
        <v>0</v>
      </c>
      <c r="AM1100" s="760" t="s">
        <v>568</v>
      </c>
      <c r="AN1100" s="778">
        <f>SUM(AN1105:AN1111)</f>
        <v>0</v>
      </c>
      <c r="AO1100" s="778">
        <f>SUM(AO1105:AO1111)</f>
        <v>0</v>
      </c>
      <c r="AP1100" s="778">
        <f>SUM(AP1105:AP1111)</f>
        <v>0</v>
      </c>
      <c r="AQ1100" s="778">
        <f>SUM(AQ1105:AQ1111)</f>
        <v>0</v>
      </c>
      <c r="AR1100" s="781">
        <f>SUM(AN1100:AQ1104)</f>
        <v>0</v>
      </c>
    </row>
    <row r="1101" spans="1:44" s="52" customFormat="1" ht="28.15" hidden="1" customHeight="1" x14ac:dyDescent="0.25">
      <c r="A1101" s="170"/>
      <c r="B1101" s="763"/>
      <c r="C1101" s="764"/>
      <c r="D1101" s="765"/>
      <c r="E1101" s="765"/>
      <c r="F1101" s="207" t="s">
        <v>423</v>
      </c>
      <c r="G1101" s="169">
        <f>IF($B$1100="Лікар-педіатр",G1103*L1101,IF($B$1100="Лікар-терапевт","х",IF($B$1100="Лікар загальної практики - сімейний лікар",G1103*L1101,0)))</f>
        <v>0</v>
      </c>
      <c r="H1101" s="169">
        <f>IF($B$1100="Лікар-педіатр",H1103*L1101,IF($B$1100="Лікар-терапевт","х",IF($B$1100="Лікар загальної практики - сімейний лікар",H1103*L1101,0)))</f>
        <v>0</v>
      </c>
      <c r="I1101" s="169">
        <f>IF($B$1100="Лікар-педіатр","x",IF($B$1100="Лікар-терапевт",I1103*L1101,IF($B$1100="Лікар загальної практики - сімейний лікар",I1103*L1101,0)))</f>
        <v>0</v>
      </c>
      <c r="J1101" s="169">
        <f>IF($B$1100="Лікар-педіатр","x",IF($B$1100="Лікар-терапевт",J1103*L1101,IF($B$1100="Лікар загальної практики - сімейний лікар",J1103*L1101,0)))</f>
        <v>0</v>
      </c>
      <c r="K1101" s="169">
        <f>IF($B$1100="Лікар-педіатр","x",IF($B$1100="Лікар-терапевт",K1103*L1101,IF($B$1100="Лікар загальної практики - сімейний лікар",K1103*L1101,0)))</f>
        <v>0</v>
      </c>
      <c r="L1101" s="542"/>
      <c r="M1101" s="767"/>
      <c r="N1101" s="169">
        <f>IF($B$1100="Лікар-педіатр",N1103*S1101,IF($B$1100="Лікар-терапевт","х",IF($B$1100="Лікар загальної практики - сімейний лікар",N1103*S1101,0)))</f>
        <v>0</v>
      </c>
      <c r="O1101" s="169">
        <f>IF($B$1100="Лікар-педіатр",O1103*S1101,IF($B$1100="Лікар-терапевт","х",IF($B$1100="Лікар загальної практики - сімейний лікар",O1103*S1101,0)))</f>
        <v>0</v>
      </c>
      <c r="P1101" s="169">
        <f>IF($B$1100="Лікар-педіатр","x",IF($B$1100="Лікар-терапевт",P1103*S1101,IF($B$1100="Лікар загальної практики - сімейний лікар",P1103*S1101,0)))</f>
        <v>0</v>
      </c>
      <c r="Q1101" s="169">
        <f>IF($B$1100="Лікар-педіатр","x",IF($B$1100="Лікар-терапевт",Q1103*S1101,IF($B$1100="Лікар загальної практики - сімейний лікар",Q1103*S1101,0)))</f>
        <v>0</v>
      </c>
      <c r="R1101" s="169">
        <f>IF($B$1100="Лікар-педіатр","x",IF($B$1100="Лікар-терапевт",R1103*S1101,IF($B$1100="Лікар загальної практики - сімейний лікар",R1103*S1101,0)))</f>
        <v>0</v>
      </c>
      <c r="S1101" s="542"/>
      <c r="T1101" s="767"/>
      <c r="U1101" s="169">
        <f>IF($B$1100="Лікар-педіатр",U1103*Z1101,IF($B$1100="Лікар-терапевт","х",IF($B$1100="Лікар загальної практики - сімейний лікар",U1103*Z1101,0)))</f>
        <v>0</v>
      </c>
      <c r="V1101" s="169">
        <f>IF($B$1100="Лікар-педіатр",V1103*Z1101,IF($B$1100="Лікар-терапевт","х",IF($B$1100="Лікар загальної практики - сімейний лікар",V1103*Z1101,0)))</f>
        <v>0</v>
      </c>
      <c r="W1101" s="169">
        <f>IF($B$1100="Лікар-педіатр","x",IF($B$1100="Лікар-терапевт",W1103*Z1101,IF($B$1100="Лікар загальної практики - сімейний лікар",W1103*Z1101,0)))</f>
        <v>0</v>
      </c>
      <c r="X1101" s="169">
        <f>IF($B$1100="Лікар-педіатр","x",IF($B$1100="Лікар-терапевт",X1103*Z1101,IF($B$1100="Лікар загальної практики - сімейний лікар",X1103*Z1101,0)))</f>
        <v>0</v>
      </c>
      <c r="Y1101" s="169">
        <f>IF($B$1100="Лікар-педіатр","x",IF($B$1100="Лікар-терапевт",Y1103*Z1101,IF($B$1100="Лікар загальної практики - сімейний лікар",Y1103*Z1101,0)))</f>
        <v>0</v>
      </c>
      <c r="Z1101" s="542"/>
      <c r="AA1101" s="767"/>
      <c r="AB1101" s="169">
        <f>IF($B$1100="Лікар-педіатр",AB1103*AG1101,IF($B$1100="Лікар-терапевт","х",IF($B$1100="Лікар загальної практики - сімейний лікар",AB1103*AG1101,0)))</f>
        <v>0</v>
      </c>
      <c r="AC1101" s="169">
        <f>IF($B$1100="Лікар-педіатр",AC1103*AG1101,IF($B$1100="Лікар-терапевт","х",IF($B$1100="Лікар загальної практики - сімейний лікар",AC1103*AG1101,0)))</f>
        <v>0</v>
      </c>
      <c r="AD1101" s="169">
        <f>IF($B$1100="Лікар-педіатр","x",IF($B$1100="Лікар-терапевт",AD1103*AG1101,IF($B$1100="Лікар загальної практики - сімейний лікар",AD1103*AG1101,0)))</f>
        <v>0</v>
      </c>
      <c r="AE1101" s="169">
        <f>IF($B$1100="Лікар-педіатр","x",IF($B$1100="Лікар-терапевт",AE1103*AG1101,IF($B$1100="Лікар загальної практики - сімейний лікар",AE1103*AG1101,0)))</f>
        <v>0</v>
      </c>
      <c r="AF1101" s="169">
        <f>IF($B$1100="Лікар-педіатр","x",IF($B$1100="Лікар-терапевт",AF1103*AG1101,IF($B$1100="Лікар загальної практики - сімейний лікар",AF1103*AG1101,0)))</f>
        <v>0</v>
      </c>
      <c r="AG1101" s="542"/>
      <c r="AH1101" s="767"/>
      <c r="AI1101" s="171"/>
      <c r="AJ1101" s="771"/>
      <c r="AK1101" s="774"/>
      <c r="AL1101" s="774"/>
      <c r="AM1101" s="761"/>
      <c r="AN1101" s="779"/>
      <c r="AO1101" s="779"/>
      <c r="AP1101" s="779"/>
      <c r="AQ1101" s="779"/>
      <c r="AR1101" s="782"/>
    </row>
    <row r="1102" spans="1:44" s="92" customFormat="1" ht="31.15" hidden="1" customHeight="1" x14ac:dyDescent="0.25">
      <c r="A1102" s="213"/>
      <c r="B1102" s="763"/>
      <c r="C1102" s="764"/>
      <c r="D1102" s="765"/>
      <c r="E1102" s="765"/>
      <c r="F1102" s="214" t="s">
        <v>424</v>
      </c>
      <c r="G1102" s="172">
        <f>IF(B1100="Лікар загальної практики - сімейний лікар"," ",IF(B1100="Лікар-педіатр"," ",IF(B1100="Лікар-терапевт","х",0)))</f>
        <v>0</v>
      </c>
      <c r="H1102" s="172">
        <f>IF(B1100="Лікар загальної практики - сімейний лікар"," ",IF(B1100="Лікар-педіатр"," ",IF(B1100="Лікар-терапевт","х",0)))</f>
        <v>0</v>
      </c>
      <c r="I1102" s="172">
        <f>IF(B1100="Лікар загальної практики - сімейний лікар"," ",IF(B1100="Лікар-педіатр","х",IF(B1100="Лікар-терапевт"," ",0)))</f>
        <v>0</v>
      </c>
      <c r="J1102" s="172">
        <f>IF(B1100="Лікар загальної практики - сімейний лікар"," ",IF(B1100="Лікар-педіатр","х",IF(B1100="Лікар-терапевт"," ",0)))</f>
        <v>0</v>
      </c>
      <c r="K1102" s="172">
        <f>IF(B1100="Лікар загальної практики - сімейний лікар"," ",IF(B1100="Лікар-педіатр","х",IF(B1100="Лікар-терапевт"," ",0)))</f>
        <v>0</v>
      </c>
      <c r="L1102" s="173">
        <f>SUM(G1102:K1102)</f>
        <v>0</v>
      </c>
      <c r="M1102" s="767"/>
      <c r="N1102" s="172">
        <f>IF(B1100="Лікар загальної практики - сімейний лікар"," ",IF(B1100="Лікар-педіатр"," ",IF(B1100="Лікар-терапевт","х",0)))</f>
        <v>0</v>
      </c>
      <c r="O1102" s="172">
        <f>IF(B1100="Лікар загальної практики - сімейний лікар"," ",IF(B1100="Лікар-педіатр"," ",IF(B1100="Лікар-терапевт","х",0)))</f>
        <v>0</v>
      </c>
      <c r="P1102" s="172">
        <f>IF(B1100="Лікар загальної практики - сімейний лікар"," ",IF(B1100="Лікар-педіатр","х",IF(B1100="Лікар-терапевт"," ",0)))</f>
        <v>0</v>
      </c>
      <c r="Q1102" s="172">
        <f>IF(B1100="Лікар загальної практики - сімейний лікар"," ",IF(B1100="Лікар-педіатр","х",IF(B1100="Лікар-терапевт"," ",0)))</f>
        <v>0</v>
      </c>
      <c r="R1102" s="172">
        <f>IF(B1100="Лікар загальної практики - сімейний лікар"," ",IF(B1100="Лікар-педіатр","х",IF(B1100="Лікар-терапевт"," ",0)))</f>
        <v>0</v>
      </c>
      <c r="S1102" s="173">
        <f>SUM(N1102:R1102)</f>
        <v>0</v>
      </c>
      <c r="T1102" s="767"/>
      <c r="U1102" s="172">
        <f>IF(B1100="Лікар загальної практики - сімейний лікар"," ",IF(B1100="Лікар-педіатр"," ",IF(B1100="Лікар-терапевт","х",0)))</f>
        <v>0</v>
      </c>
      <c r="V1102" s="172">
        <f>IF(B1100="Лікар загальної практики - сімейний лікар"," ",IF(B1100="Лікар-педіатр"," ",IF(B1100="Лікар-терапевт","х",0)))</f>
        <v>0</v>
      </c>
      <c r="W1102" s="172">
        <f>IF(B1100="Лікар загальної практики - сімейний лікар"," ",IF(B1100="Лікар-педіатр","х",IF(B1100="Лікар-терапевт"," ",0)))</f>
        <v>0</v>
      </c>
      <c r="X1102" s="172">
        <f>IF(B1100="Лікар загальної практики - сімейний лікар"," ",IF(B1100="Лікар-педіатр","х",IF(B1100="Лікар-терапевт"," ",0)))</f>
        <v>0</v>
      </c>
      <c r="Y1102" s="172">
        <f>IF(B1100="Лікар загальної практики - сімейний лікар"," ",IF(B1100="Лікар-педіатр","х",IF(B1100="Лікар-терапевт"," ",0)))</f>
        <v>0</v>
      </c>
      <c r="Z1102" s="173">
        <f>SUM(U1102:Y1102)</f>
        <v>0</v>
      </c>
      <c r="AA1102" s="767"/>
      <c r="AB1102" s="172">
        <f>IF(B1100="Лікар загальної практики - сімейний лікар"," ",IF(B1100="Лікар-педіатр"," ",IF(B1100="Лікар-терапевт","х",0)))</f>
        <v>0</v>
      </c>
      <c r="AC1102" s="172">
        <f>IF(B1100="Лікар загальної практики - сімейний лікар"," ",IF(B1100="Лікар-педіатр"," ",IF(B1100="Лікар-терапевт","х",0)))</f>
        <v>0</v>
      </c>
      <c r="AD1102" s="172">
        <f>IF(B1100="Лікар загальної практики - сімейний лікар"," ",IF(B1100="Лікар-педіатр","х",IF(B1100="Лікар-терапевт"," ",0)))</f>
        <v>0</v>
      </c>
      <c r="AE1102" s="172">
        <f>IF(B1100="Лікар загальної практики - сімейний лікар"," ",IF(B1100="Лікар-педіатр","х",IF(B1100="Лікар-терапевт"," ",0)))</f>
        <v>0</v>
      </c>
      <c r="AF1102" s="172">
        <f>IF(B1100="Лікар загальної практики - сімейний лікар"," ",IF(B1100="Лікар-педіатр","х",IF(B1100="Лікар-терапевт"," ",0)))</f>
        <v>0</v>
      </c>
      <c r="AG1102" s="173">
        <f>SUM(AB1102:AF1102)</f>
        <v>0</v>
      </c>
      <c r="AH1102" s="767"/>
      <c r="AI1102" s="215"/>
      <c r="AJ1102" s="771"/>
      <c r="AK1102" s="774"/>
      <c r="AL1102" s="774"/>
      <c r="AM1102" s="761"/>
      <c r="AN1102" s="779"/>
      <c r="AO1102" s="779"/>
      <c r="AP1102" s="779"/>
      <c r="AQ1102" s="779"/>
      <c r="AR1102" s="782"/>
    </row>
    <row r="1103" spans="1:44" s="52" customFormat="1" ht="31.9" hidden="1" customHeight="1" thickBot="1" x14ac:dyDescent="0.3">
      <c r="A1103" s="170"/>
      <c r="B1103" s="763"/>
      <c r="C1103" s="764"/>
      <c r="D1103" s="765"/>
      <c r="E1103" s="765"/>
      <c r="F1103" s="209" t="s">
        <v>161</v>
      </c>
      <c r="G1103" s="176">
        <f>IF($B$1100="Лікар-педіатр",G1102/L1102,IF($B$1100="Лікар-терапевт","х",IF($B$1100="Лікар загальної практики - сімейний лікар",G1102/L1102,0)))</f>
        <v>0</v>
      </c>
      <c r="H1103" s="176">
        <f>IF($B$1100="Лікар-педіатр",H1102/L1102,IF($B$1100="Лікар-терапевт","х",IF($B$1100="Лікар загальної практики - сімейний лікар",H1102/L1102,0)))</f>
        <v>0</v>
      </c>
      <c r="I1103" s="176">
        <f>IF($B$1100="Лікар-педіатр","x",IF($B$1100="Лікар-терапевт",I1102/L1102,IF($B$1100="Лікар загальної практики - сімейний лікар",I1102/L1102,0)))</f>
        <v>0</v>
      </c>
      <c r="J1103" s="176">
        <f>IF($B$1100="Лікар-педіатр","x",IF($B$1100="Лікар-терапевт",J1102/L1102,IF($B$1100="Лікар загальної практики - сімейний лікар",J1102/L1102,0)))</f>
        <v>0</v>
      </c>
      <c r="K1103" s="176">
        <f>IF($B$1100="Лікар-педіатр","x",IF($B$1100="Лікар-терапевт",K1102/L1102,IF($B$1100="Лікар загальної практики - сімейний лікар",K1102/L1102,0)))</f>
        <v>0</v>
      </c>
      <c r="L1103" s="176">
        <f>SUM(G1103:K1103)</f>
        <v>0</v>
      </c>
      <c r="M1103" s="767"/>
      <c r="N1103" s="176">
        <f>IF($B$1100="Лікар-педіатр",N1102/S1102,IF($B$1100="Лікар-терапевт","х",IF($B$1100="Лікар загальної практики - сімейний лікар",N1102/S1102,0)))</f>
        <v>0</v>
      </c>
      <c r="O1103" s="176">
        <f>IF($B$1100="Лікар-педіатр",O1102/S1102,IF($B$1100="Лікар-терапевт","х",IF($B$1100="Лікар загальної практики - сімейний лікар",O1102/S1102,0)))</f>
        <v>0</v>
      </c>
      <c r="P1103" s="176">
        <f>IF($B$1100="Лікар-педіатр","x",IF($B$1100="Лікар-терапевт",P1102/S1102,IF($B$1100="Лікар загальної практики - сімейний лікар",P1102/S1102,0)))</f>
        <v>0</v>
      </c>
      <c r="Q1103" s="176">
        <f>IF($B$1100="Лікар-педіатр","x",IF($B$1100="Лікар-терапевт",Q1102/S1102,IF($B$1100="Лікар загальної практики - сімейний лікар",Q1102/S1102,0)))</f>
        <v>0</v>
      </c>
      <c r="R1103" s="176">
        <f>IF($B$1100="Лікар-педіатр","x",IF($B$1100="Лікар-терапевт",R1102/S1102,IF($B$1100="Лікар загальної практики - сімейний лікар",R1102/S1102,0)))</f>
        <v>0</v>
      </c>
      <c r="S1103" s="176">
        <f>SUM(N1103:R1103)</f>
        <v>0</v>
      </c>
      <c r="T1103" s="767"/>
      <c r="U1103" s="176">
        <f>IF($B$1100="Лікар-педіатр",U1102/Z1102,IF($B$1100="Лікар-терапевт","х",IF($B$1100="Лікар загальної практики - сімейний лікар",U1102/Z1102,0)))</f>
        <v>0</v>
      </c>
      <c r="V1103" s="176">
        <f>IF($B$1100="Лікар-педіатр",V1102/Z1102,IF($B$1100="Лікар-терапевт","х",IF($B$1100="Лікар загальної практики - сімейний лікар",V1102/Z1102,0)))</f>
        <v>0</v>
      </c>
      <c r="W1103" s="176">
        <f>IF($B$1100="Лікар-педіатр","x",IF($B$1100="Лікар-терапевт",W1102/Z1102,IF($B$1100="Лікар загальної практики - сімейний лікар",W1102/Z1102,0)))</f>
        <v>0</v>
      </c>
      <c r="X1103" s="176">
        <f>IF($B$1100="Лікар-педіатр","x",IF($B$1100="Лікар-терапевт",X1102/Z1102,IF($B$1100="Лікар загальної практики - сімейний лікар",X1102/Z1102,0)))</f>
        <v>0</v>
      </c>
      <c r="Y1103" s="176">
        <f>IF($B$1100="Лікар-педіатр","x",IF($B$1100="Лікар-терапевт",Y1102/Z1102,IF($B$1100="Лікар загальної практики - сімейний лікар",Y1102/Z1102,0)))</f>
        <v>0</v>
      </c>
      <c r="Z1103" s="176">
        <f>SUM(U1103:Y1103)</f>
        <v>0</v>
      </c>
      <c r="AA1103" s="767"/>
      <c r="AB1103" s="176">
        <f>IF($B$1100="Лікар-педіатр",AB1102/AG1102,IF($B$1100="Лікар-терапевт","х",IF($B$1100="Лікар загальної практики - сімейний лікар",AB1102/AG1102,0)))</f>
        <v>0</v>
      </c>
      <c r="AC1103" s="176">
        <f>IF($B$1100="Лікар-педіатр",AC1102/AG1102,IF($B$1100="Лікар-терапевт","х",IF($B$1100="Лікар загальної практики - сімейний лікар",AC1102/AG1102,0)))</f>
        <v>0</v>
      </c>
      <c r="AD1103" s="176">
        <f>IF($B$1100="Лікар-педіатр","x",IF($B$1100="Лікар-терапевт",AD1102/AG1102,IF($B$1100="Лікар загальної практики - сімейний лікар",AD1102/AG1102,0)))</f>
        <v>0</v>
      </c>
      <c r="AE1103" s="176">
        <f>IF($B$1100="Лікар-педіатр","x",IF($B$1100="Лікар-терапевт",AE1102/AG1102,IF($B$1100="Лікар загальної практики - сімейний лікар",AE1102/AG1102,0)))</f>
        <v>0</v>
      </c>
      <c r="AF1103" s="176">
        <f>IF($B$1100="Лікар-педіатр","x",IF($B$1100="Лікар-терапевт",AF1102/AG1102,IF($B$1100="Лікар загальної практики - сімейний лікар",AF1102/AG1102,0)))</f>
        <v>0</v>
      </c>
      <c r="AG1103" s="176">
        <f>SUM(AB1103:AF1103)</f>
        <v>0</v>
      </c>
      <c r="AH1103" s="767"/>
      <c r="AI1103" s="174"/>
      <c r="AJ1103" s="771"/>
      <c r="AK1103" s="774"/>
      <c r="AL1103" s="774"/>
      <c r="AM1103" s="761"/>
      <c r="AN1103" s="779"/>
      <c r="AO1103" s="779"/>
      <c r="AP1103" s="779"/>
      <c r="AQ1103" s="779"/>
      <c r="AR1103" s="782"/>
    </row>
    <row r="1104" spans="1:44" s="52" customFormat="1" ht="45" hidden="1" customHeight="1" thickBot="1" x14ac:dyDescent="0.3">
      <c r="A1104" s="170"/>
      <c r="B1104" s="763"/>
      <c r="C1104" s="764"/>
      <c r="D1104" s="765"/>
      <c r="E1104" s="766"/>
      <c r="F1104" s="177" t="s">
        <v>425</v>
      </c>
      <c r="G1104" s="178">
        <f>IF($B$1100="Лікар загальної практики - сімейний лікар",AVERAGE(G1100:G1102),IF($B$1100="Лікар-педіатр",AVERAGE(G1100:G1102),IF($B$1100="Лікар-терапевт","х",0)))</f>
        <v>0</v>
      </c>
      <c r="H1104" s="178">
        <f>IF($B$1100="Лікар загальної практики - сімейний лікар",AVERAGE(H1100:H1102),IF($B$1100="Лікар-педіатр",AVERAGE(H1100:H1102),IF($B$1100="Лікар-терапевт","х",0)))</f>
        <v>0</v>
      </c>
      <c r="I1104" s="178">
        <f>IF($B$1100="Лікар загальної практики - сімейний лікар",AVERAGE(I1100:I1102),IF($B$1100="Лікар-педіатр","x",IF($B$1100="Лікар-терапевт",AVERAGE(I1100:I1102),0)))</f>
        <v>0</v>
      </c>
      <c r="J1104" s="178">
        <f>IF($B$1100="Лікар загальної практики - сімейний лікар",AVERAGE(J1100:J1102),IF($B$1100="Лікар-педіатр","x",IF($B$1100="Лікар-терапевт",AVERAGE(J1100:J1102),0)))</f>
        <v>0</v>
      </c>
      <c r="K1104" s="178">
        <f>IF($B$1100="Лікар загальної практики - сімейний лікар",AVERAGE(K1100:K1102),IF($B$1100="Лікар-педіатр","x",IF($B$1100="Лікар-терапевт",AVERAGE(K1100:K1102),0)))</f>
        <v>0</v>
      </c>
      <c r="L1104" s="179">
        <f>SUM(G1104:K1104)</f>
        <v>0</v>
      </c>
      <c r="M1104" s="768"/>
      <c r="N1104" s="178">
        <f>IF($B$1100="Лікар загальної практики - сімейний лікар",AVERAGE(N1100:N1102),IF($B$1100="Лікар-педіатр",AVERAGE(N1100:N1102),IF($B$1100="Лікар-терапевт","х",0)))</f>
        <v>0</v>
      </c>
      <c r="O1104" s="178">
        <f>IF($B$1100="Лікар загальної практики - сімейний лікар",AVERAGE(O1100:O1102),IF($B$1100="Лікар-педіатр",AVERAGE(O1100:O1102),IF($B$1100="Лікар-терапевт","х",0)))</f>
        <v>0</v>
      </c>
      <c r="P1104" s="178">
        <f>IF($B$1100="Лікар загальної практики - сімейний лікар",AVERAGE(P1100:P1102),IF($B$1100="Лікар-педіатр","x",IF($B$1100="Лікар-терапевт",AVERAGE(P1100:P1102),0)))</f>
        <v>0</v>
      </c>
      <c r="Q1104" s="178">
        <f>IF($B$1100="Лікар загальної практики - сімейний лікар",AVERAGE(Q1100:Q1102),IF($B$1100="Лікар-педіатр","x",IF($B$1100="Лікар-терапевт",AVERAGE(Q1100:Q1102),0)))</f>
        <v>0</v>
      </c>
      <c r="R1104" s="178">
        <f>IF($B$1100="Лікар загальної практики - сімейний лікар",AVERAGE(R1100:R1102),IF($B$1100="Лікар-педіатр","x",IF($B$1100="Лікар-терапевт",AVERAGE(R1100:R1102),0)))</f>
        <v>0</v>
      </c>
      <c r="S1104" s="179">
        <f>SUM(N1104:R1104)</f>
        <v>0</v>
      </c>
      <c r="T1104" s="768"/>
      <c r="U1104" s="178">
        <f>IF($B$1100="Лікар загальної практики - сімейний лікар",AVERAGE(U1100:U1102),IF($B$1100="Лікар-педіатр",AVERAGE(U1100:U1102),IF($B$1100="Лікар-терапевт","х",0)))</f>
        <v>0</v>
      </c>
      <c r="V1104" s="178">
        <f>IF($B$1100="Лікар загальної практики - сімейний лікар",AVERAGE(V1100:V1102),IF($B$1100="Лікар-педіатр",AVERAGE(V1100:V1102),IF($B$1100="Лікар-терапевт","х",0)))</f>
        <v>0</v>
      </c>
      <c r="W1104" s="178">
        <f>IF($B$1100="Лікар загальної практики - сімейний лікар",AVERAGE(W1100:W1102),IF($B$1100="Лікар-педіатр","x",IF($B$1100="Лікар-терапевт",AVERAGE(W1100:W1102),0)))</f>
        <v>0</v>
      </c>
      <c r="X1104" s="178">
        <f>IF($B$1100="Лікар загальної практики - сімейний лікар",AVERAGE(X1100:X1102),IF($B$1100="Лікар-педіатр","x",IF($B$1100="Лікар-терапевт",AVERAGE(X1100:X1102),0)))</f>
        <v>0</v>
      </c>
      <c r="Y1104" s="178">
        <f>IF($B$1100="Лікар загальної практики - сімейний лікар",AVERAGE(Y1100:Y1102),IF($B$1100="Лікар-педіатр","x",IF($B$1100="Лікар-терапевт",AVERAGE(Y1100:Y1102),0)))</f>
        <v>0</v>
      </c>
      <c r="Z1104" s="179">
        <f>SUM(U1104:Y1104)</f>
        <v>0</v>
      </c>
      <c r="AA1104" s="768"/>
      <c r="AB1104" s="178">
        <f>IF($B$1100="Лікар загальної практики - сімейний лікар",AVERAGE(AB1100:AB1102),IF($B$1100="Лікар-педіатр",AVERAGE(AB1100:AB1102),IF($B$1100="Лікар-терапевт","х",0)))</f>
        <v>0</v>
      </c>
      <c r="AC1104" s="178">
        <f>IF($B$1100="Лікар загальної практики - сімейний лікар",AVERAGE(AC1100:AC1102),IF($B$1100="Лікар-педіатр",AVERAGE(AC1100:AC1102),IF($B$1100="Лікар-терапевт","х",0)))</f>
        <v>0</v>
      </c>
      <c r="AD1104" s="178">
        <f>IF($B$1100="Лікар загальної практики - сімейний лікар",AVERAGE(AD1100:AD1102),IF($B$1100="Лікар-педіатр","x",IF($B$1100="Лікар-терапевт",AVERAGE(AD1100:AD1102),0)))</f>
        <v>0</v>
      </c>
      <c r="AE1104" s="178">
        <f>IF($B$1100="Лікар загальної практики - сімейний лікар",AVERAGE(AE1100:AE1102),IF($B$1100="Лікар-педіатр","x",IF($B$1100="Лікар-терапевт",AVERAGE(AE1100:AE1102),0)))</f>
        <v>0</v>
      </c>
      <c r="AF1104" s="178">
        <f>IF($B$1100="Лікар загальної практики - сімейний лікар",AVERAGE(AF1100:AF1102),IF($B$1100="Лікар-педіатр","x",IF($B$1100="Лікар-терапевт",AVERAGE(AF1100:AF1102),0)))</f>
        <v>0</v>
      </c>
      <c r="AG1104" s="179">
        <f>SUM(AB1104:AF1104)</f>
        <v>0</v>
      </c>
      <c r="AH1104" s="769"/>
      <c r="AI1104" s="174"/>
      <c r="AJ1104" s="771"/>
      <c r="AK1104" s="774"/>
      <c r="AL1104" s="774"/>
      <c r="AM1104" s="762"/>
      <c r="AN1104" s="780"/>
      <c r="AO1104" s="780"/>
      <c r="AP1104" s="780"/>
      <c r="AQ1104" s="780"/>
      <c r="AR1104" s="783"/>
    </row>
    <row r="1105" spans="1:44" s="52" customFormat="1" ht="40.5" hidden="1" x14ac:dyDescent="0.25">
      <c r="A1105" s="170"/>
      <c r="B1105" s="763"/>
      <c r="C1105" s="764"/>
      <c r="D1105" s="765"/>
      <c r="E1105" s="765"/>
      <c r="F1105" s="210" t="str">
        <f>IF(B1100="Лікар-педіатр",Законод!$C$17,IF(B1100="Лікар загальної практики - сімейний лікар",Законод!$C$21,IF(B1100="Лікар-терапевт",Законод!$C$25,"х")))</f>
        <v>х</v>
      </c>
      <c r="G1105" s="181">
        <f>IF($B$1100="Лікар загальної практики - сімейний лікар",IF(L1104&lt;=Законод!$C$22,G1104,Законод!$C$22*'01_Доходи'!G1103),IF($B$1100="Лікар-педіатр",IF(L1104&lt;=Законод!$C$18,G1104,Законод!$C$18*'01_Доходи'!G1103),IF($B$1100="Лікар-терапевт","x",0)))</f>
        <v>0</v>
      </c>
      <c r="H1105" s="181">
        <f>IF($B$1100="Лікар загальної практики - сімейний лікар",IF(L1104&lt;=Законод!$C$22,H1104,Законод!$C$22*'01_Доходи'!H1103),IF($B$1100="Лікар-педіатр",IF(L1104&lt;=Законод!$C$18,H1104,Законод!$C$18*'01_Доходи'!H1103),IF($B$1100="Лікар-терапевт","x",0)))</f>
        <v>0</v>
      </c>
      <c r="I1105" s="181">
        <f>IF($B$1100="Лікар загальної практики - сімейний лікар",IF(L1104&lt;=Законод!$C$22,I1104,Законод!$C$22*'01_Доходи'!I1103),IF($B$1100="Лікар-педіатр","x",IF($B$1100="Лікар-терапевт",IF(L1104&lt;=Законод!$C$26,I1104,Законод!$C$26*'01_Доходи'!I1103),0)))</f>
        <v>0</v>
      </c>
      <c r="J1105" s="181">
        <f>IF($B$1100="Лікар загальної практики - сімейний лікар",IF(L1104&lt;=Законод!$C$22,J1104,Законод!$C$22*'01_Доходи'!J1103),IF($B$1100="Лікар-педіатр","x",IF($B$1100="Лікар-терапевт",IF(L1104&lt;=Законод!$C$26,J1104,Законод!$C$26*'01_Доходи'!J1103),0)))</f>
        <v>0</v>
      </c>
      <c r="K1105" s="181">
        <f>IF($B$1100="Лікар загальної практики - сімейний лікар",IF(L1104&lt;=Законод!$C$22,K1104,Законод!$C$22*'01_Доходи'!K1103),IF($B$1100="Лікар-педіатр","x",IF($B$1100="Лікар-терапевт",IF(L1104&lt;=Законод!$C$26,K1104,Законод!$C$26*'01_Доходи'!K1103),0)))</f>
        <v>0</v>
      </c>
      <c r="L1105" s="182">
        <f>SUM(G1105:K1105)</f>
        <v>0</v>
      </c>
      <c r="M1105" s="767"/>
      <c r="N1105" s="181">
        <f>IF($B$1100="Лікар загальної практики - сімейний лікар",IF(S1104&lt;=Законод!$C$22,N1104,Законод!$C$22*'01_Доходи'!N1103),IF($B$1100="Лікар-педіатр",IF(S1104&lt;=Законод!$C$18,N1104,Законод!$C$18*'01_Доходи'!N1103),IF($B$1100="Лікар-терапевт","x",0)))</f>
        <v>0</v>
      </c>
      <c r="O1105" s="181">
        <f>IF($B$1100="Лікар загальної практики - сімейний лікар",IF(S1104&lt;=Законод!$C$22,O1104,Законод!$C$22*'01_Доходи'!O1103),IF($B$1100="Лікар-педіатр",IF(S1104&lt;=Законод!$C$18,O1104,Законод!$C$18*'01_Доходи'!O1103),IF($B$1100="Лікар-терапевт","x",0)))</f>
        <v>0</v>
      </c>
      <c r="P1105" s="181">
        <f>IF($B$1100="Лікар загальної практики - сімейний лікар",IF(S1104&lt;=Законод!$C$22,P1104,Законод!$C$22*'01_Доходи'!P1103),IF($B$1100="Лікар-педіатр","x",IF($B$1100="Лікар-терапевт",IF(S1104&lt;=Законод!$C$26,P1104,Законод!$C$26*'01_Доходи'!P1103),0)))</f>
        <v>0</v>
      </c>
      <c r="Q1105" s="181">
        <f>IF($B$1100="Лікар загальної практики - сімейний лікар",IF(S1104&lt;=Законод!$C$22,Q1104,Законод!$C$22*'01_Доходи'!Q1103),IF($B$1100="Лікар-педіатр","x",IF($B$1100="Лікар-терапевт",IF(S1104&lt;=Законод!$C$26,Q1104,Законод!$C$26*'01_Доходи'!Q1103),0)))</f>
        <v>0</v>
      </c>
      <c r="R1105" s="181">
        <f>IF($B$1100="Лікар загальної практики - сімейний лікар",IF(S1104&lt;=Законод!$C$22,R1104,Законод!$C$22*'01_Доходи'!R1103),IF($B$1100="Лікар-педіатр","x",IF($B$1100="Лікар-терапевт",IF(S1104&lt;=Законод!$C$26,R1104,Законод!$C$26*'01_Доходи'!R1103),0)))</f>
        <v>0</v>
      </c>
      <c r="S1105" s="182">
        <f>SUM(N1105:R1105)</f>
        <v>0</v>
      </c>
      <c r="T1105" s="767"/>
      <c r="U1105" s="181">
        <f>IF($B$1100="Лікар загальної практики - сімейний лікар",IF(Z1104&lt;=Законод!$C$22,U1104,Законод!$C$22*'01_Доходи'!U1103),IF($B$1100="Лікар-педіатр",IF(Z1104&lt;=Законод!$C$18,U1104,Законод!$C$18*'01_Доходи'!U1103),IF($B$1100="Лікар-терапевт","x",0)))</f>
        <v>0</v>
      </c>
      <c r="V1105" s="181">
        <f>IF($B$1100="Лікар загальної практики - сімейний лікар",IF(Z1104&lt;=Законод!$C$22,V1104,Законод!$C$22*'01_Доходи'!V1103),IF($B$1100="Лікар-педіатр",IF(Z1104&lt;=Законод!$C$18,V1104,Законод!$C$18*'01_Доходи'!V1103),IF($B$1100="Лікар-терапевт","x",0)))</f>
        <v>0</v>
      </c>
      <c r="W1105" s="181">
        <f>IF($B$1100="Лікар загальної практики - сімейний лікар",IF(Z1104&lt;=Законод!$C$22,W1104,Законод!$C$22*'01_Доходи'!W1103),IF($B$1100="Лікар-педіатр","x",IF($B$1100="Лікар-терапевт",IF(Z1104&lt;=Законод!$C$26,W1104,Законод!$C$26*'01_Доходи'!W1103),0)))</f>
        <v>0</v>
      </c>
      <c r="X1105" s="181">
        <f>IF($B$1100="Лікар загальної практики - сімейний лікар",IF(Z1104&lt;=Законод!$C$22,X1104,Законод!$C$22*'01_Доходи'!X1103),IF($B$1100="Лікар-педіатр","x",IF($B$1100="Лікар-терапевт",IF(Z1104&lt;=Законод!$C$26,X1104,Законод!$C$26*'01_Доходи'!X1103),0)))</f>
        <v>0</v>
      </c>
      <c r="Y1105" s="181">
        <f>IF($B$1100="Лікар загальної практики - сімейний лікар",IF(Z1104&lt;=Законод!$C$22,Y1104,Законод!$C$22*'01_Доходи'!Y1103),IF($B$1100="Лікар-педіатр","x",IF($B$1100="Лікар-терапевт",IF(Z1104&lt;=Законод!$C$26,Y1104,Законод!$C$26*'01_Доходи'!Y1103),0)))</f>
        <v>0</v>
      </c>
      <c r="Z1105" s="182">
        <f>SUM(U1105:Y1105)</f>
        <v>0</v>
      </c>
      <c r="AA1105" s="767"/>
      <c r="AB1105" s="181">
        <f>IF($B$1100="Лікар загальної практики - сімейний лікар",IF(AG1104&lt;=Законод!$C$22,AB1104,Законод!$C$22*'01_Доходи'!AB1103),IF($B$1100="Лікар-педіатр",IF(AG1104&lt;=Законод!$C$18,AB1104,Законод!$C$18*'01_Доходи'!AB1103),IF($B$1100="Лікар-терапевт","x",0)))</f>
        <v>0</v>
      </c>
      <c r="AC1105" s="181">
        <f>IF($B$1100="Лікар загальної практики - сімейний лікар",IF(AG1104&lt;=Законод!$C$22,AC1104,Законод!$C$22*'01_Доходи'!AC1103),IF($B$1100="Лікар-педіатр",IF(AG1104&lt;=Законод!$C$18,AC1104,Законод!$C$18*'01_Доходи'!AC1103),IF($B$1100="Лікар-терапевт","x",0)))</f>
        <v>0</v>
      </c>
      <c r="AD1105" s="181">
        <f>IF($B$1100="Лікар загальної практики - сімейний лікар",IF(AG1104&lt;=Законод!$C$22,AD1104,Законод!$C$22*'01_Доходи'!AD1103),IF($B$1100="Лікар-педіатр","x",IF($B$1100="Лікар-терапевт",IF(AG1104&lt;=Законод!$C$26,AD1104,Законод!$C$26*'01_Доходи'!AD1103),0)))</f>
        <v>0</v>
      </c>
      <c r="AE1105" s="181">
        <f>IF($B$1100="Лікар загальної практики - сімейний лікар",IF(AG1104&lt;=Законод!$C$22,AE1104,Законод!$C$22*'01_Доходи'!AE1103),IF($B$1100="Лікар-педіатр","x",IF($B$1100="Лікар-терапевт",IF(AG1104&lt;=Законод!$C$26,AE1104,Законод!$C$26*'01_Доходи'!AE1103),0)))</f>
        <v>0</v>
      </c>
      <c r="AF1105" s="181">
        <f>IF($B$1100="Лікар загальної практики - сімейний лікар",IF(AG1104&lt;=Законод!$C$22,AF1104,Законод!$C$22*'01_Доходи'!AF1103),IF($B$1100="Лікар-педіатр","x",IF($B$1100="Лікар-терапевт",IF(AG1104&lt;=Законод!$C$26,AF1104,Законод!$C$26*'01_Доходи'!AF1103),0)))</f>
        <v>0</v>
      </c>
      <c r="AG1105" s="182">
        <f>SUM(AB1105:AF1105)</f>
        <v>0</v>
      </c>
      <c r="AH1105" s="767"/>
      <c r="AI1105" s="174"/>
      <c r="AJ1105" s="771"/>
      <c r="AK1105" s="774"/>
      <c r="AL1105" s="774"/>
      <c r="AM1105" s="318" t="s">
        <v>186</v>
      </c>
      <c r="AN1105" s="183">
        <f>IF(B1100="Лікар загальної практики - сімейний лікар",G1105*Законод!$C$11+'01_Доходи'!H1105*Законод!$D$11+'01_Доходи'!I1105*Законод!$E$11+'01_Доходи'!J1105*Законод!$F$11+'01_Доходи'!K1105*Законод!$G$11,IF(B1100="Лікар-педіатр",G1105*Законод!$C$11+'01_Доходи'!H1105*Законод!$D$11,IF(B1100="Лікар-терапевт",'01_Доходи'!I1105*Законод!$E$11+'01_Доходи'!J1105*Законод!$F$11+'01_Доходи'!K1105*Законод!$G$11,0)))</f>
        <v>0</v>
      </c>
      <c r="AO1105" s="183">
        <f>IF(B1100="Лікар загальної практики - сімейний лікар",N1105*Законод!$C$11+'01_Доходи'!O1105*Законод!$D$11+'01_Доходи'!P1105*Законод!$E$11+'01_Доходи'!Q1105*Законод!$F$11+'01_Доходи'!R1105*Законод!$G$11,IF(B1100="Лікар-педіатр",N1105*Законод!$C$11+'01_Доходи'!O1105*Законод!$D$11,IF(B1100="Лікар-терапевт",'01_Доходи'!P1105*Законод!$E$11+'01_Доходи'!Q1105*Законод!$F$11+'01_Доходи'!R1105*Законод!$G$11,0)))</f>
        <v>0</v>
      </c>
      <c r="AP1105" s="183">
        <f>IF(B1100="Лікар загальної практики - сімейний лікар",U1105*Законод!$C$11+'01_Доходи'!V1105*Законод!$D$11+'01_Доходи'!W1105*Законод!$E$11+'01_Доходи'!X1105*Законод!$F$11+'01_Доходи'!Y1105*Законод!$G$11,IF(B1100="Лікар-педіатр",U1105*Законод!$C$11+'01_Доходи'!V1105*Законод!$D$11,IF(B1100="Лікар-терапевт",'01_Доходи'!W1105*Законод!$E$11+'01_Доходи'!X1105*Законод!$F$11+'01_Доходи'!Y1105*Законод!$G$11,0)))</f>
        <v>0</v>
      </c>
      <c r="AQ1105" s="183">
        <f>IF(B1100="Лікар загальної практики - сімейний лікар",AB1105*Законод!$C$11+'01_Доходи'!AC1105*Законод!$D$11+'01_Доходи'!AD1105*Законод!$E$11+'01_Доходи'!AE1105*Законод!$F$11+'01_Доходи'!AF1105*Законод!$G$11,IF(B1100="Лікар-педіатр",AB1105*Законод!$C$11+'01_Доходи'!AC1105*Законод!$D$11,IF(B1100="Лікар-терапевт",'01_Доходи'!AD1105*Законод!$E$11+'01_Доходи'!AE1105*Законод!$F$11+'01_Доходи'!AF1105*Законод!$G$11,0)))</f>
        <v>0</v>
      </c>
      <c r="AR1105" s="184">
        <f>SUM(AN1105:AQ1105)</f>
        <v>0</v>
      </c>
    </row>
    <row r="1106" spans="1:44" s="52" customFormat="1" ht="31.9" hidden="1" customHeight="1" x14ac:dyDescent="0.25">
      <c r="A1106" s="170"/>
      <c r="B1106" s="763"/>
      <c r="C1106" s="764"/>
      <c r="D1106" s="765"/>
      <c r="E1106" s="765"/>
      <c r="F1106" s="211" t="str">
        <f>IF(B1100="Лікар-педіатр",Законод!$E$17,IF(B1100="Лікар загальної практики - сімейний лікар",Законод!$E$21,IF(B1100="Лікар-терапевт",Законод!$E$25,"х")))</f>
        <v>х</v>
      </c>
      <c r="G1106" s="776" t="s">
        <v>158</v>
      </c>
      <c r="H1106" s="776"/>
      <c r="I1106" s="776"/>
      <c r="J1106" s="776"/>
      <c r="K1106" s="776"/>
      <c r="L1106" s="169">
        <f>IF($B$1100="Лікар загальної практики - сімейний лікар",IF(L1104&lt;Законод!$C$22,0,(IF(AND(L1104&gt;=Законод!$E$22,L1104&lt;=Законод!$E$23),L1104-Законод!$C$22,IF('01_Доходи'!L1104&gt;=Законод!$F$22,Законод!$E$24,0)))),IF($B$1100="Лікар-педіатр",IF(L1104&lt;Законод!$C$18,0,(IF(AND(L1104&gt;=Законод!$E$18,L1104&lt;=Законод!$E$19),L1104-Законод!$C$18,IF('01_Доходи'!L1104&gt;=Законод!$F$18,Законод!$E$20,0)))),IF($B$1100="Лікар-терапевт",IF(L1104&lt;Законод!$C$26,0,(IF(AND(L1104&gt;=Законод!$E$26,L1104&lt;=Законод!$E$27),L1104-Законод!$C$26,IF('01_Доходи'!L1104&gt;=Законод!$F$26,Законод!$E$28,0)))),0)))</f>
        <v>0</v>
      </c>
      <c r="M1106" s="767"/>
      <c r="N1106" s="776" t="s">
        <v>158</v>
      </c>
      <c r="O1106" s="776"/>
      <c r="P1106" s="776"/>
      <c r="Q1106" s="776"/>
      <c r="R1106" s="776"/>
      <c r="S1106" s="169">
        <f>IF($B$1100="Лікар загальної практики - сімейний лікар",IF(S1104&lt;Законод!$C$22,0,(IF(AND(S1104&gt;=Законод!$E$22,S1104&lt;=Законод!$E$23),S1104-Законод!$C$22,IF('01_Доходи'!S1104&gt;=Законод!$F$22,Законод!$E$24,0)))),IF($B$1100="Лікар-педіатр",IF(S1104&lt;Законод!$C$18,0,(IF(AND(S1104&gt;=Законод!$E$18,S1104&lt;=Законод!$E$19),S1104-Законод!$C$18,IF('01_Доходи'!S1104&gt;=Законод!$F$18,Законод!$E$20,0)))),IF($B$1100="Лікар-терапевт",IF(S1104&lt;Законод!$C$26,0,(IF(AND(S1104&gt;=Законод!$E$26,S1104&lt;=Законод!$E$27),S1104-Законод!$C$26,IF('01_Доходи'!S1104&gt;=Законод!$F$26,Законод!$E$28,0)))),0)))</f>
        <v>0</v>
      </c>
      <c r="T1106" s="767"/>
      <c r="U1106" s="776" t="s">
        <v>158</v>
      </c>
      <c r="V1106" s="776"/>
      <c r="W1106" s="776"/>
      <c r="X1106" s="776"/>
      <c r="Y1106" s="776"/>
      <c r="Z1106" s="169">
        <f>IF($B$1100="Лікар загальної практики - сімейний лікар",IF(Z1104&lt;Законод!$C$22,0,(IF(AND(Z1104&gt;=Законод!$E$22,Z1104&lt;=Законод!$E$23),Z1104-Законод!$C$22,IF('01_Доходи'!Z1104&gt;=Законод!$F$22,Законод!$E$24,0)))),IF($B$1100="Лікар-педіатр",IF(Z1104&lt;Законод!$C$18,0,(IF(AND(Z1104&gt;=Законод!$E$18,Z1104&lt;=Законод!$E$19),Z1104-Законод!$C$18,IF('01_Доходи'!Z1104&gt;=Законод!$F$18,Законод!$E$20,0)))),IF($B$1100="Лікар-терапевт",IF(Z1104&lt;Законод!$C$26,0,(IF(AND(Z1104&gt;=Законод!$E$26,Z1104&lt;=Законод!$E$27),Z1104-Законод!$C$26,IF('01_Доходи'!Z1104&gt;=Законод!$F$26,Законод!$E$28,0)))),0)))</f>
        <v>0</v>
      </c>
      <c r="AA1106" s="767"/>
      <c r="AB1106" s="776" t="s">
        <v>158</v>
      </c>
      <c r="AC1106" s="776"/>
      <c r="AD1106" s="776"/>
      <c r="AE1106" s="776"/>
      <c r="AF1106" s="776"/>
      <c r="AG1106" s="169">
        <f>IF($B$1100="Лікар загальної практики - сімейний лікар",IF(AG1104&lt;Законод!$C$22,0,(IF(AND(AG1104&gt;=Законод!$E$22,AG1104&lt;=Законод!$E$23),AG1104-Законод!$C$22,IF('01_Доходи'!AG1104&gt;=Законод!$F$22,Законод!$E$24,0)))),IF($B$1100="Лікар-педіатр",IF(AG1104&lt;Законод!$C$18,0,(IF(AND(AG1104&gt;=Законод!$E$18,AG1104&lt;=Законод!$E$19),AG1104-Законод!$C$18,IF('01_Доходи'!AG1104&gt;=Законод!$F$18,Законод!$E$20,0)))),IF($B$1100="Лікар-терапевт",IF(AG1104&lt;Законод!$C$26,0,(IF(AND(AG1104&gt;=Законод!$E$26,AG1104&lt;=Законод!$E$27),AG1104-Законод!$C$26,IF('01_Доходи'!AG1104&gt;=Законод!$F$26,Законод!$E$28,0)))),0)))</f>
        <v>0</v>
      </c>
      <c r="AH1106" s="767"/>
      <c r="AI1106" s="174"/>
      <c r="AJ1106" s="771"/>
      <c r="AK1106" s="774"/>
      <c r="AL1106" s="774"/>
      <c r="AM1106" s="757" t="s">
        <v>187</v>
      </c>
      <c r="AN1106" s="183">
        <f>IF(B1100="Лікар загальної практики - сімейний лікар",L1106*Законод!$C$9/4*Законод!$E$16,IF(B1100="Лікар-педіатр",L1106*Законод!$C$9/4*Законод!$E$16,IF(B1100="Лікар-терапевт",L1106*Законод!$C$9/4*Законод!$E$16,0)))</f>
        <v>0</v>
      </c>
      <c r="AO1106" s="183">
        <f>IF(B1100="Лікар загальної практики - сімейний лікар",S1106*Законод!$C$9/4*Законод!$E$16,IF(B1100="Лікар-педіатр",S1106*Законод!$C$9/4*Законод!$E$16,IF(B1100="Лікар-терапевт",S1106*Законод!$C$9/4*Законод!$E$16,0)))</f>
        <v>0</v>
      </c>
      <c r="AP1106" s="183">
        <f>IF(B1100="Лікар загальної практики - сімейний лікар",Z1106*Законод!$C$9/4*Законод!$E$16,IF(B1100="Лікар-педіатр",Z1106*Законод!$C$9/4*Законод!$E$16,IF(B1100="Лікар-терапевт",Z1106*Законод!$C$9/4*Законод!$E$16,0)))</f>
        <v>0</v>
      </c>
      <c r="AQ1106" s="183">
        <f>IF(B1100="Лікар загальної практики - сімейний лікар",AG1106*Законод!$C$9/4*Законод!$E$16,IF(B1100="Лікар-педіатр",AG1106*Законод!$C$9/4*Законод!$E$16,IF(B1100="Лікар-терапевт",AG1106*Законод!$C$9/4*Законод!$E$16,0)))</f>
        <v>0</v>
      </c>
      <c r="AR1106" s="184">
        <f>SUM(AN1106:AQ1106)</f>
        <v>0</v>
      </c>
    </row>
    <row r="1107" spans="1:44" s="52" customFormat="1" ht="31.9" hidden="1" customHeight="1" x14ac:dyDescent="0.25">
      <c r="A1107" s="170"/>
      <c r="B1107" s="763"/>
      <c r="C1107" s="764"/>
      <c r="D1107" s="765"/>
      <c r="E1107" s="765"/>
      <c r="F1107" s="211" t="str">
        <f>IF(B1100="Лікар-педіатр",Законод!$F$17,IF(B1100="Лікар загальної практики - сімейний лікар",Законод!$F$21,IF(B1100="Лікар-терапевт",Законод!$F$25,"х")))</f>
        <v>х</v>
      </c>
      <c r="G1107" s="776" t="s">
        <v>158</v>
      </c>
      <c r="H1107" s="776"/>
      <c r="I1107" s="776"/>
      <c r="J1107" s="776"/>
      <c r="K1107" s="776"/>
      <c r="L1107" s="169">
        <f>IF($B$1100="Лікар загальної практики - сімейний лікар",IF(L1104&lt;Законод!$C$22,0,(IF(AND(L1104&gt;=Законод!$F$22,L1104&lt;=Законод!$F$23),L1104-Законод!$E$23,IF('01_Доходи'!L1104&gt;=Законод!$G$22,Законод!$F$24,0)))),IF($B$1100="Лікар-педіатр",IF(L1104&lt;Законод!$C$18,0,(IF(AND(L1104&gt;=Законод!$F$18,L1104&lt;=Законод!$F$19),L1104-Законод!$E$19,IF('01_Доходи'!L1104&gt;=Законод!$G$18,Законод!$F$20,0)))),IF($B$1100="Лікар-терапевт",IF(L1104&lt;Законод!$C$26,0,(IF(AND(L1104&gt;=Законод!$F$26,L1104&lt;=Законод!$F$27),L1104-Законод!$E$27,IF('01_Доходи'!L1104&gt;=Законод!$G$26,Законод!$F$28,0)))),0)))</f>
        <v>0</v>
      </c>
      <c r="M1107" s="767"/>
      <c r="N1107" s="776" t="s">
        <v>158</v>
      </c>
      <c r="O1107" s="776"/>
      <c r="P1107" s="776"/>
      <c r="Q1107" s="776"/>
      <c r="R1107" s="776"/>
      <c r="S1107" s="169">
        <f>IF($B$1100="Лікар загальної практики - сімейний лікар",IF(S1104&lt;Законод!$C$22,0,(IF(AND(S1104&gt;=Законод!$F$22,S1104&lt;=Законод!$F$23),S1104-Законод!$E$23,IF('01_Доходи'!S1104&gt;=Законод!$G$22,Законод!$F$24,0)))),IF($B$1100="Лікар-педіатр",IF(S1104&lt;Законод!$C$18,0,(IF(AND(S1104&gt;=Законод!$F$18,S1104&lt;=Законод!$F$19),S1104-Законод!$E$19,IF('01_Доходи'!S1104&gt;=Законод!$G$18,Законод!$F$20,0)))),IF($B$1100="Лікар-терапевт",IF(S1104&lt;Законод!$C$26,0,(IF(AND(S1104&gt;=Законод!$F$26,S1104&lt;=Законод!$F$27),S1104-Законод!$E$27,IF('01_Доходи'!S1104&gt;=Законод!$G$26,Законод!$F$28,0)))),0)))</f>
        <v>0</v>
      </c>
      <c r="T1107" s="767"/>
      <c r="U1107" s="776" t="s">
        <v>158</v>
      </c>
      <c r="V1107" s="776"/>
      <c r="W1107" s="776"/>
      <c r="X1107" s="776"/>
      <c r="Y1107" s="776"/>
      <c r="Z1107" s="169">
        <f>IF($B$1100="Лікар загальної практики - сімейний лікар",IF(Z1104&lt;Законод!$C$22,0,(IF(AND(Z1104&gt;=Законод!$F$22,Z1104&lt;=Законод!$F$23),Z1104-Законод!$E$23,IF('01_Доходи'!Z1104&gt;=Законод!$G$22,Законод!$F$24,0)))),IF($B$1100="Лікар-педіатр",IF(Z1104&lt;Законод!$C$18,0,(IF(AND(Z1104&gt;=Законод!$F$18,Z1104&lt;=Законод!$F$19),Z1104-Законод!$E$19,IF('01_Доходи'!Z1104&gt;=Законод!$G$18,Законод!$F$20,0)))),IF($B$1100="Лікар-терапевт",IF(Z1104&lt;Законод!$C$26,0,(IF(AND(Z1104&gt;=Законод!$F$26,Z1104&lt;=Законод!$F$27),Z1104-Законод!$E$27,IF('01_Доходи'!Z1104&gt;=Законод!$G$26,Законод!$F$28,0)))),0)))</f>
        <v>0</v>
      </c>
      <c r="AA1107" s="767"/>
      <c r="AB1107" s="776" t="s">
        <v>158</v>
      </c>
      <c r="AC1107" s="776"/>
      <c r="AD1107" s="776"/>
      <c r="AE1107" s="776"/>
      <c r="AF1107" s="776"/>
      <c r="AG1107" s="169">
        <f>IF($B$1100="Лікар загальної практики - сімейний лікар",IF(AG1104&lt;Законод!$C$22,0,(IF(AND(AG1104&gt;=Законод!$F$22,AG1104&lt;=Законод!$F$23),AG1104-Законод!$E$23,IF('01_Доходи'!AG1104&gt;=Законод!$G$22,Законод!$F$24,0)))),IF($B$1100="Лікар-педіатр",IF(AG1104&lt;Законод!$C$18,0,(IF(AND(AG1104&gt;=Законод!$F$18,AG1104&lt;=Законод!$F$19),AG1104-Законод!$E$19,IF('01_Доходи'!AG1104&gt;=Законод!$G$18,Законод!$F$20,0)))),IF($B$1100="Лікар-терапевт",IF(AG1104&lt;Законод!$C$26,0,(IF(AND(AG1104&gt;=Законод!$F$26,AG1104&lt;=Законод!$F$27),AG1104-Законод!$E$27,IF('01_Доходи'!AG1104&gt;=Законод!$G$26,Законод!$F$28,0)))),0)))</f>
        <v>0</v>
      </c>
      <c r="AH1107" s="767"/>
      <c r="AI1107" s="174"/>
      <c r="AJ1107" s="771"/>
      <c r="AK1107" s="774"/>
      <c r="AL1107" s="774"/>
      <c r="AM1107" s="758"/>
      <c r="AN1107" s="183">
        <f>IF(B1100="Лікар загальної практики - сімейний лікар",L1107*Законод!$C$9/4*Законод!$F$16,IF(B1100="Лікар-педіатр",L1107*Законод!$C$9/4*Законод!$F$16,IF(B1100="Лікар-терапевт",L1107*Законод!$C$9/4*Законод!$F$16,0)))</f>
        <v>0</v>
      </c>
      <c r="AO1107" s="183">
        <f>IF(B1100="Лікар загальної практики - сімейний лікар",S1107*Законод!$C$9/4*Законод!$F$16,IF(B1100="Лікар-педіатр",S1107*Законод!$C$9/4*Законод!$F$16,IF(B1100="Лікар-терапевт",S1107*Законод!$C$9/4*Законод!$F$16,0)))</f>
        <v>0</v>
      </c>
      <c r="AP1107" s="183">
        <f>IF(B1100="Лікар загальної практики - сімейний лікар",Z1107*Законод!$C$9/4*Законод!$F$16,IF(B1100="Лікар-педіатр",Z1107*Законод!$C$9/4*Законод!$F$16,IF(B1100="Лікар-терапевт",Z1107*Законод!$C$9/4*Законод!$F$16,0)))</f>
        <v>0</v>
      </c>
      <c r="AQ1107" s="183">
        <f>IF(B1100="Лікар загальної практики - сімейний лікар",AG1107*Законод!$C$9/4*Законод!$F$16,IF(B1100="Лікар-педіатр",AG1107*Законод!$C$9/4*Законод!$F$16,IF(B1100="Лікар-терапевт",AG1107*Законод!$C$9/4*Законод!$F$16,0)))</f>
        <v>0</v>
      </c>
      <c r="AR1107" s="184">
        <f>SUM(AN1107:AQ1107)</f>
        <v>0</v>
      </c>
    </row>
    <row r="1108" spans="1:44" s="52" customFormat="1" ht="31.9" hidden="1" customHeight="1" x14ac:dyDescent="0.25">
      <c r="A1108" s="170"/>
      <c r="B1108" s="763"/>
      <c r="C1108" s="764"/>
      <c r="D1108" s="765"/>
      <c r="E1108" s="765"/>
      <c r="F1108" s="211" t="str">
        <f>IF(B1100="Лікар-педіатр",Законод!$G$17,IF(B1100="Лікар загальної практики - сімейний лікар",Законод!$G$21,IF(B1100="Лікар-терапевт",Законод!$G$25,"х")))</f>
        <v>х</v>
      </c>
      <c r="G1108" s="776" t="s">
        <v>158</v>
      </c>
      <c r="H1108" s="776"/>
      <c r="I1108" s="776"/>
      <c r="J1108" s="776"/>
      <c r="K1108" s="776"/>
      <c r="L1108" s="169">
        <f>IF($B$1100="Лікар загальної практики - сімейний лікар",IF(L1104&lt;Законод!$C$22,0,(IF(AND(L1104&gt;=Законод!$G$22,L1104&lt;=Законод!$G$23),L1104-Законод!$F$23,IF('01_Доходи'!L1104&gt;=Законод!$H$22,Законод!$G$24,0)))),IF($B$1100="Лікар-педіатр",IF(L1104&lt;Законод!$C$18,0,(IF(AND(L1104&gt;=Законод!$G$18,L1104&lt;=Законод!$G$19),L1104-Законод!$F$19,IF('01_Доходи'!L1104&gt;=Законод!$H$18,Законод!$G$20,0)))),IF($B$1100="Лікар-терапевт",IF(L1104&lt;Законод!$C$26,0,(IF(AND(L1104&gt;=Законод!$G$26,L1104&lt;=Законод!$G$27),L1104-Законод!$F$27,IF('01_Доходи'!L1104&gt;=Законод!$H$26,Законод!$G$28,0)))),0)))</f>
        <v>0</v>
      </c>
      <c r="M1108" s="767"/>
      <c r="N1108" s="776" t="s">
        <v>158</v>
      </c>
      <c r="O1108" s="776"/>
      <c r="P1108" s="776"/>
      <c r="Q1108" s="776"/>
      <c r="R1108" s="776"/>
      <c r="S1108" s="169">
        <f>IF($B$1100="Лікар загальної практики - сімейний лікар",IF(S1104&lt;Законод!$C$22,0,(IF(AND(S1104&gt;=Законод!$G$22,S1104&lt;=Законод!$G$23),S1104-Законод!$F$23,IF('01_Доходи'!S1104&gt;=Законод!$H$22,Законод!$G$24,0)))),IF($B$1100="Лікар-педіатр",IF(S1104&lt;Законод!$C$18,0,(IF(AND(S1104&gt;=Законод!$G$18,S1104&lt;=Законод!$G$19),S1104-Законод!$F$19,IF('01_Доходи'!S1104&gt;=Законод!$H$18,Законод!$G$20,0)))),IF($B$1100="Лікар-терапевт",IF(S1104&lt;Законод!$C$26,0,(IF(AND(S1104&gt;=Законод!$G$26,S1104&lt;=Законод!$G$27),S1104-Законод!$F$27,IF('01_Доходи'!S1104&gt;=Законод!$H$26,Законод!$G$28,0)))),0)))</f>
        <v>0</v>
      </c>
      <c r="T1108" s="767"/>
      <c r="U1108" s="776" t="s">
        <v>158</v>
      </c>
      <c r="V1108" s="776"/>
      <c r="W1108" s="776"/>
      <c r="X1108" s="776"/>
      <c r="Y1108" s="776"/>
      <c r="Z1108" s="169">
        <f>IF($B$1100="Лікар загальної практики - сімейний лікар",IF(Z1104&lt;Законод!$C$22,0,(IF(AND(Z1104&gt;=Законод!$G$22,Z1104&lt;=Законод!$G$23),Z1104-Законод!$F$23,IF('01_Доходи'!Z1104&gt;=Законод!$H$22,Законод!$G$24,0)))),IF($B$1100="Лікар-педіатр",IF(Z1104&lt;Законод!$C$18,0,(IF(AND(Z1104&gt;=Законод!$G$18,Z1104&lt;=Законод!$G$19),Z1104-Законод!$F$19,IF('01_Доходи'!Z1104&gt;=Законод!$H$18,Законод!$G$20,0)))),IF($B$1100="Лікар-терапевт",IF(Z1104&lt;Законод!$C$26,0,(IF(AND(Z1104&gt;=Законод!$G$26,Z1104&lt;=Законод!$G$27),Z1104-Законод!$F$27,IF('01_Доходи'!Z1104&gt;=Законод!$H$26,Законод!$G$28,0)))),0)))</f>
        <v>0</v>
      </c>
      <c r="AA1108" s="767"/>
      <c r="AB1108" s="776" t="s">
        <v>158</v>
      </c>
      <c r="AC1108" s="776"/>
      <c r="AD1108" s="776"/>
      <c r="AE1108" s="776"/>
      <c r="AF1108" s="776"/>
      <c r="AG1108" s="169">
        <f>IF($B$1100="Лікар загальної практики - сімейний лікар",IF(AG1104&lt;Законод!$C$22,0,(IF(AND(AG1104&gt;=Законод!$G$22,AG1104&lt;=Законод!$G$23),AG1104-Законод!$F$23,IF('01_Доходи'!AG1104&gt;=Законод!$H$22,Законод!$G$24,0)))),IF($B$1100="Лікар-педіатр",IF(AG1104&lt;Законод!$C$18,0,(IF(AND(AG1104&gt;=Законод!$G$18,AG1104&lt;=Законод!$G$19),AG1104-Законод!$F$19,IF('01_Доходи'!AG1104&gt;=Законод!$H$18,Законод!$G$20,0)))),IF($B$1100="Лікар-терапевт",IF(AG1104&lt;Законод!$C$26,0,(IF(AND(AG1104&gt;=Законод!$G$26,AG1104&lt;=Законод!$G$27),AG1104-Законод!$F$27,IF('01_Доходи'!AG1104&gt;=Законод!$H$26,Законод!$G$28,0)))),0)))</f>
        <v>0</v>
      </c>
      <c r="AH1108" s="767"/>
      <c r="AI1108" s="174"/>
      <c r="AJ1108" s="771"/>
      <c r="AK1108" s="774"/>
      <c r="AL1108" s="774"/>
      <c r="AM1108" s="758"/>
      <c r="AN1108" s="183">
        <f>IF(B1100="Лікар загальної практики - сімейний лікар",L1108*Законод!$C$9/4*Законод!$G$16,IF(B1100="Лікар-педіатр",L1108*Законод!$C$9/4*Законод!$G$16,IF(B1100="Лікар-терапевт",L1108*Законод!$C$9/4*Законод!$G$16,0)))</f>
        <v>0</v>
      </c>
      <c r="AO1108" s="183">
        <f>IF(B1100="Лікар загальної практики - сімейний лікар",S1108*Законод!$C$9/4*Законод!$G$16,IF(B1100="Лікар-педіатр",S1108*Законод!$C$9/4*Законод!$G$16,IF(B1100="Лікар-терапевт",S1108*Законод!$C$9/4*Законод!$G$16,0)))</f>
        <v>0</v>
      </c>
      <c r="AP1108" s="183">
        <f>IF(B1100="Лікар загальної практики - сімейний лікар",Z1108*Законод!$C$9/4*Законод!$G$16,IF(B1100="Лікар-педіатр",Z1108*Законод!$C$9/4*Законод!$G$16,IF(B1100="Лікар-терапевт",Z1108*Законод!$C$9/4*Законод!$G$16,0)))</f>
        <v>0</v>
      </c>
      <c r="AQ1108" s="183">
        <f>IF(B1100="Лікар загальної практики - сімейний лікар",AG1108*Законод!$C$9/4*Законод!$G$16,IF(B1100="Лікар-педіатр",AG1108*Законод!$C$9/4*Законод!$G$16,IF(B1100="Лікар-терапевт",AG1108*Законод!$C$9/4*Законод!$G$16,0)))</f>
        <v>0</v>
      </c>
      <c r="AR1108" s="184">
        <f t="shared" ref="AR1108" si="192">SUM(AN1108:AQ1108)</f>
        <v>0</v>
      </c>
    </row>
    <row r="1109" spans="1:44" s="52" customFormat="1" ht="31.9" hidden="1" customHeight="1" x14ac:dyDescent="0.25">
      <c r="A1109" s="170"/>
      <c r="B1109" s="763"/>
      <c r="C1109" s="764"/>
      <c r="D1109" s="765"/>
      <c r="E1109" s="765"/>
      <c r="F1109" s="211" t="str">
        <f>IF(B1100="Лікар-педіатр",Законод!$H$17,IF(B1100="Лікар загальної практики - сімейний лікар",Законод!$H$21,IF(B1100="Лікар-терапевт",Законод!$H$25,"х")))</f>
        <v>х</v>
      </c>
      <c r="G1109" s="776" t="s">
        <v>158</v>
      </c>
      <c r="H1109" s="776"/>
      <c r="I1109" s="776"/>
      <c r="J1109" s="776"/>
      <c r="K1109" s="776"/>
      <c r="L1109" s="169">
        <f>IF($B$1100="Лікар загальної практики - сімейний лікар",IF(L1104&lt;Законод!$C$22,0,(IF(AND(L1104&gt;=Законод!$H$22,L1104&lt;=Законод!$H$23),L1104-Законод!$G$23,IF('01_Доходи'!L1104&gt;=Законод!$I$22,Законод!$H$24,0)))),IF($B$1100="Лікар-педіатр",IF(L1104&lt;Законод!$C$18,0,(IF(AND(L1104&gt;=Законод!$H$18,L1104&lt;=Законод!$H$19),L1104-Законод!$G$19,IF('01_Доходи'!L1104&gt;=Законод!$I$18,Законод!$H$20,0)))),IF($B$1100="Лікар-терапевт",IF(L1104&lt;Законод!$C$26,0,(IF(AND(L1104&gt;=Законод!$H$26,L1104&lt;=Законод!$H$27),L1104-Законод!$G$27,IF(L1104&gt;=Законод!$I$26,Законод!$H$28,0)))),0)))</f>
        <v>0</v>
      </c>
      <c r="M1109" s="767"/>
      <c r="N1109" s="776" t="s">
        <v>158</v>
      </c>
      <c r="O1109" s="776"/>
      <c r="P1109" s="776"/>
      <c r="Q1109" s="776"/>
      <c r="R1109" s="776"/>
      <c r="S1109" s="169">
        <f>IF($B$1100="Лікар загальної практики - сімейний лікар",IF(S1104&lt;Законод!$C$22,0,(IF(AND(S1104&gt;=Законод!$H$22,S1104&lt;=Законод!$H$23),S1104-Законод!$G$23,IF('01_Доходи'!S1104&gt;=Законод!$I$22,Законод!$H$24,0)))),IF($B$1100="Лікар-педіатр",IF(S1104&lt;Законод!$C$18,0,(IF(AND(S1104&gt;=Законод!$H$18,S1104&lt;=Законод!$H$19),S1104-Законод!$G$19,IF('01_Доходи'!S1104&gt;=Законод!$I$18,Законод!$H$20,0)))),IF($B$1100="Лікар-терапевт",IF(S1104&lt;Законод!$C$26,0,(IF(AND(S1104&gt;=Законод!$H$26,S1104&lt;=Законод!$H$27),S1104-Законод!$G$27,IF(S1104&gt;=Законод!$I$26,Законод!$H$28,0)))),0)))</f>
        <v>0</v>
      </c>
      <c r="T1109" s="767"/>
      <c r="U1109" s="776" t="s">
        <v>158</v>
      </c>
      <c r="V1109" s="776"/>
      <c r="W1109" s="776"/>
      <c r="X1109" s="776"/>
      <c r="Y1109" s="776"/>
      <c r="Z1109" s="169">
        <f>IF($B$1100="Лікар загальної практики - сімейний лікар",IF(Z1104&lt;Законод!$C$22,0,(IF(AND(Z1104&gt;=Законод!$H$22,Z1104&lt;=Законод!$H$23),Z1104-Законод!$G$23,IF('01_Доходи'!Z1104&gt;=Законод!$I$22,Законод!$H$24,0)))),IF($B$1100="Лікар-педіатр",IF(Z1104&lt;Законод!$C$18,0,(IF(AND(Z1104&gt;=Законод!$H$18,Z1104&lt;=Законод!$H$19),Z1104-Законод!$G$19,IF('01_Доходи'!Z1104&gt;=Законод!$I$18,Законод!$H$20,0)))),IF($B$1100="Лікар-терапевт",IF(Z1104&lt;Законод!$C$26,0,(IF(AND(Z1104&gt;=Законод!$H$26,Z1104&lt;=Законод!$H$27),Z1104-Законод!$G$27,IF(Z1104&gt;=Законод!$I$26,Законод!$H$28,0)))),0)))</f>
        <v>0</v>
      </c>
      <c r="AA1109" s="767"/>
      <c r="AB1109" s="776" t="s">
        <v>158</v>
      </c>
      <c r="AC1109" s="776"/>
      <c r="AD1109" s="776"/>
      <c r="AE1109" s="776"/>
      <c r="AF1109" s="776"/>
      <c r="AG1109" s="169">
        <f>IF($B$1100="Лікар загальної практики - сімейний лікар",IF(AG1104&lt;Законод!$C$22,0,(IF(AND(AG1104&gt;=Законод!$H$22,AG1104&lt;=Законод!$H$23),AG1104-Законод!$G$23,IF('01_Доходи'!AG1104&gt;=Законод!$I$22,Законод!$H$24,0)))),IF($B$1100="Лікар-педіатр",IF(AG1104&lt;Законод!$C$18,0,(IF(AND(AG1104&gt;=Законод!$H$18,AG1104&lt;=Законод!$H$19),AG1104-Законод!$G$19,IF('01_Доходи'!AG1104&gt;=Законод!$I$18,Законод!$H$20,0)))),IF($B$1100="Лікар-терапевт",IF(AG1104&lt;Законод!$C$26,0,(IF(AND(AG1104&gt;=Законод!$H$26,AG1104&lt;=Законод!$H$27),AG1104-Законод!$G$27,IF(AG1104&gt;=Законод!$I$26,Законод!$H$28,0)))),0)))</f>
        <v>0</v>
      </c>
      <c r="AH1109" s="767"/>
      <c r="AI1109" s="174"/>
      <c r="AJ1109" s="771"/>
      <c r="AK1109" s="774"/>
      <c r="AL1109" s="774"/>
      <c r="AM1109" s="758"/>
      <c r="AN1109" s="183">
        <f>IF(B1100="Лікар загальної практики - сімейний лікар",L1109*Законод!$C$9/4*Законод!$H$16,IF(B1100="Лікар-педіатр",L1109*Законод!$C$9/4*Законод!$H$16,IF(B1100="Лікар-терапевт",L1109*Законод!$C$9/4*Законод!$H$16,0)))</f>
        <v>0</v>
      </c>
      <c r="AO1109" s="183">
        <f>IF(B1100="Лікар загальної практики - сімейний лікар",S1109*Законод!$C$9/4*Законод!$H$16,IF(B1100="Лікар-педіатр",S1109*Законод!$C$9/4*Законод!$H$16,IF(B1100="Лікар-терапевт",S1109*Законод!$C$9/4*Законод!$H$16,0)))</f>
        <v>0</v>
      </c>
      <c r="AP1109" s="183">
        <f>IF(B1100="Лікар загальної практики - сімейний лікар",Z1109*Законод!$C$9/4*Законод!$H$16,IF(B1100="Лікар-педіатр",Z1109*Законод!$C$9/4*Законод!$H$16,IF(B1100="Лікар-терапевт",Z1109*Законод!$C$9/4*Законод!$H$16,0)))</f>
        <v>0</v>
      </c>
      <c r="AQ1109" s="183">
        <f>IF(B1100="Лікар загальної практики - сімейний лікар",AG1109*Законод!$C$9/4*Законод!$H$16,IF(B1100="Лікар-педіатр",AG1109*Законод!$C$9/4*Законод!$H$16,IF(B1100="Лікар-терапевт",AG1109*Законод!$C$9/4*Законод!$H$16,0)))</f>
        <v>0</v>
      </c>
      <c r="AR1109" s="184">
        <f>SUM(AN1109:AQ1109)</f>
        <v>0</v>
      </c>
    </row>
    <row r="1110" spans="1:44" s="52" customFormat="1" ht="31.9" hidden="1" customHeight="1" x14ac:dyDescent="0.25">
      <c r="A1110" s="170"/>
      <c r="B1110" s="763"/>
      <c r="C1110" s="764"/>
      <c r="D1110" s="765"/>
      <c r="E1110" s="765"/>
      <c r="F1110" s="211" t="str">
        <f>IF(B1100="Лікар-педіатр",Законод!$I$17,IF(B1100="Лікар загальної практики - сімейний лікар",Законод!$I$21,IF(B1100="Лікар-терапевт",Законод!$I$25,"х")))</f>
        <v>х</v>
      </c>
      <c r="G1110" s="776" t="s">
        <v>158</v>
      </c>
      <c r="H1110" s="776"/>
      <c r="I1110" s="776"/>
      <c r="J1110" s="776"/>
      <c r="K1110" s="776"/>
      <c r="L1110" s="169">
        <f>IF($B$1100="Лікар загальної практики - сімейний лікар",IF(L1104&lt;Законод!$C$22,0,(IF(AND(L1104&gt;=Законод!$I$22,L1104&lt;=Законод!$I$23),L1104-Законод!$H$23,IF('01_Доходи'!L1104&gt;=Законод!$I$22,Законод!$I$24,0)))),IF($B$1100="Лікар-педіатр",IF(L1104&lt;Законод!$C$18,0,(IF(AND(L1104&gt;=Законод!$I$18,L1104&lt;=Законод!$I$19),L1104-Законод!$H$19,IF('01_Доходи'!L1104&gt;=Законод!$I$18,Законод!$H$20,0)))),IF($B$1100="Лікар-терапевт",IF(L1104&lt;Законод!$C$26,0,(IF(AND(L1104&gt;=Законод!$I$26,L1104&lt;=Законод!$I$27),L1104-Законод!$H$27,IF('01_Доходи'!L1104&gt;=Законод!$I$26,Законод!$H$28,0)))),0)))</f>
        <v>0</v>
      </c>
      <c r="M1110" s="767"/>
      <c r="N1110" s="776" t="s">
        <v>158</v>
      </c>
      <c r="O1110" s="776"/>
      <c r="P1110" s="776"/>
      <c r="Q1110" s="776"/>
      <c r="R1110" s="776"/>
      <c r="S1110" s="169">
        <f>IF($B$1100="Лікар загальної практики - сімейний лікар",IF(S1104&lt;Законод!$C$22,0,(IF(AND(S1104&gt;=Законод!$I$22,S1104&lt;=Законод!$I$23),S1104-Законод!$H$23,IF('01_Доходи'!S1104&gt;=Законод!$I$22,Законод!$I$24,0)))),IF($B$1100="Лікар-педіатр",IF(S1104&lt;Законод!$C$18,0,(IF(AND(S1104&gt;=Законод!$I$18,S1104&lt;=Законод!$I$19),S1104-Законод!$H$19,IF('01_Доходи'!S1104&gt;=Законод!$I$18,Законод!$H$20,0)))),IF($B$1100="Лікар-терапевт",IF(S1104&lt;Законод!$C$26,0,(IF(AND(S1104&gt;=Законод!$I$26,S1104&lt;=Законод!$I$27),S1104-Законод!$H$27,IF('01_Доходи'!S1104&gt;=Законод!$I$26,Законод!$H$28,0)))),0)))</f>
        <v>0</v>
      </c>
      <c r="T1110" s="767"/>
      <c r="U1110" s="776" t="s">
        <v>158</v>
      </c>
      <c r="V1110" s="776"/>
      <c r="W1110" s="776"/>
      <c r="X1110" s="776"/>
      <c r="Y1110" s="776"/>
      <c r="Z1110" s="169">
        <f>IF($B$1100="Лікар загальної практики - сімейний лікар",IF(Z1104&lt;Законод!$C$22,0,(IF(AND(Z1104&gt;=Законод!$I$22,Z1104&lt;=Законод!$I$23),Z1104-Законод!$H$23,IF('01_Доходи'!Z1104&gt;=Законод!$I$22,Законод!$I$24,0)))),IF($B$1100="Лікар-педіатр",IF(Z1104&lt;Законод!$C$18,0,(IF(AND(Z1104&gt;=Законод!$I$18,Z1104&lt;=Законод!$I$19),Z1104-Законод!$H$19,IF('01_Доходи'!Z1104&gt;=Законод!$I$18,Законод!$H$20,0)))),IF($B$1100="Лікар-терапевт",IF(Z1104&lt;Законод!$C$26,0,(IF(AND(Z1104&gt;=Законод!$I$26,Z1104&lt;=Законод!$I$27),Z1104-Законод!$H$27,IF('01_Доходи'!Z1104&gt;=Законод!$I$26,Законод!$H$28,0)))),0)))</f>
        <v>0</v>
      </c>
      <c r="AA1110" s="767"/>
      <c r="AB1110" s="776" t="s">
        <v>158</v>
      </c>
      <c r="AC1110" s="776"/>
      <c r="AD1110" s="776"/>
      <c r="AE1110" s="776"/>
      <c r="AF1110" s="776"/>
      <c r="AG1110" s="169">
        <f>IF($B$1100="Лікар загальної практики - сімейний лікар",IF(AG1104&lt;Законод!$C$22,0,(IF(AND(AG1104&gt;=Законод!$I$22,AG1104&lt;=Законод!$I$23),AG1104-Законод!$H$23,IF('01_Доходи'!AG1104&gt;=Законод!$I$22,Законод!$I$24,0)))),IF($B$1100="Лікар-педіатр",IF(AG1104&lt;Законод!$C$18,0,(IF(AND(AG1104&gt;=Законод!$I$18,AG1104&lt;=Законод!$I$19),AG1104-Законод!$H$19,IF('01_Доходи'!AG1104&gt;=Законод!$I$18,Законод!$H$20,0)))),IF($B$1100="Лікар-терапевт",IF(AG1104&lt;Законод!$C$26,0,(IF(AND(AG1104&gt;=Законод!$I$26,AG1104&lt;=Законод!$I$27),AG1104-Законод!$H$27,IF('01_Доходи'!AG1104&gt;=Законод!$I$26,Законод!$H$28,0)))),0)))</f>
        <v>0</v>
      </c>
      <c r="AH1110" s="767"/>
      <c r="AI1110" s="174"/>
      <c r="AJ1110" s="771"/>
      <c r="AK1110" s="774"/>
      <c r="AL1110" s="774"/>
      <c r="AM1110" s="758"/>
      <c r="AN1110" s="183">
        <f>IF(B1100="Лікар загальної практики - сімейний лікар",L1110*Законод!$C$9/4*Законод!$I$16,IF(B1100="Лікар-педіатр",L1110*Законод!$C$9/4*Законод!$I$16,IF(B1100="Лікар-терапевт",L1110*Законод!$C$9/4*Законод!$I$16,0)))</f>
        <v>0</v>
      </c>
      <c r="AO1110" s="183">
        <f>IF(B1100="Лікар загальної практики - сімейний лікар",S1110*Законод!$C$9/4*Законод!$I$16,IF(B1100="Лікар-педіатр",S1110*Законод!$C$9/4*Законод!$I$16,IF(B1100="Лікар-терапевт",S1110*Законод!$C$9/4*Законод!$I$16,0)))</f>
        <v>0</v>
      </c>
      <c r="AP1110" s="183">
        <f>IF(B1100="Лікар загальної практики - сімейний лікар",Z1110*Законод!$C$9/4*Законод!$I$16,IF(B1100="Лікар-педіатр",Z1110*Законод!$C$9/4*Законод!$I$16,IF(B1100="Лікар-терапевт",Z1110*Законод!$C$9/4*Законод!$I$16,0)))</f>
        <v>0</v>
      </c>
      <c r="AQ1110" s="183">
        <f>IF(B1100="Лікар загальної практики - сімейний лікар",AG1110*Законод!$C$9/4*Законод!$I$16,IF(B1100="Лікар-педіатр",AG1110*Законод!$C$9/4*Законод!$I$16,IF(B1100="Лікар-терапевт",AG1110*Законод!$C$9/4*Законод!$I$16,0)))</f>
        <v>0</v>
      </c>
      <c r="AR1110" s="184">
        <f>SUM(AN1110:AQ1110)</f>
        <v>0</v>
      </c>
    </row>
    <row r="1111" spans="1:44" s="191" customFormat="1" ht="31.9" hidden="1" customHeight="1" thickBot="1" x14ac:dyDescent="0.3">
      <c r="A1111" s="186"/>
      <c r="B1111" s="763"/>
      <c r="C1111" s="764"/>
      <c r="D1111" s="765"/>
      <c r="E1111" s="765"/>
      <c r="F1111" s="212" t="str">
        <f>IF(B1100="Лікар-педіатр",Законод!$J$17,IF(B1100="Лікар загальної практики - сімейний лікар",Законод!$J$21,IF(B1100="Лікар-терапевт",Законод!$J$25,"х")))</f>
        <v>х</v>
      </c>
      <c r="G1111" s="777" t="s">
        <v>158</v>
      </c>
      <c r="H1111" s="777"/>
      <c r="I1111" s="777"/>
      <c r="J1111" s="777"/>
      <c r="K1111" s="777"/>
      <c r="L1111" s="169">
        <f>IF($B$1100="Лікар загальної практики - сімейний лікар",IF(L1104&gt;=Законод!$J$22,'01_Доходи'!L1104-('01_Доходи'!L1105+'01_Доходи'!L1106+'01_Доходи'!L1107+'01_Доходи'!L1108+'01_Доходи'!L1109+'01_Доходи'!L1110),0),IF($B$1100="Лікар-педіатр",IF(L1104&gt;=Законод!$J$18,'01_Доходи'!L1104-('01_Доходи'!L1105+'01_Доходи'!L1106+'01_Доходи'!L1107+'01_Доходи'!L1108+'01_Доходи'!L1109+'01_Доходи'!L1110),0),IF($B$1100="Лікар-терапевт",IF('01_Доходи'!L1104&gt;=Законод!$J$26,L1104-Законод!$I$27,0),0)))</f>
        <v>0</v>
      </c>
      <c r="M1111" s="767"/>
      <c r="N1111" s="777" t="s">
        <v>158</v>
      </c>
      <c r="O1111" s="777"/>
      <c r="P1111" s="777"/>
      <c r="Q1111" s="777"/>
      <c r="R1111" s="777"/>
      <c r="S1111" s="169">
        <f>IF($B$1100="Лікар загальної практики - сімейний лікар",IF(S1104&gt;=Законод!$J$22,'01_Доходи'!S1104-('01_Доходи'!S1105+'01_Доходи'!S1106+'01_Доходи'!S1107+'01_Доходи'!S1108+'01_Доходи'!S1109+'01_Доходи'!S1110),0),IF($B$1100="Лікар-педіатр",IF(S1104&gt;=Законод!$J$18,'01_Доходи'!S1104-('01_Доходи'!S1105+'01_Доходи'!S1106+'01_Доходи'!S1107+'01_Доходи'!S1108+'01_Доходи'!S1109+'01_Доходи'!S1110),0),IF($B$1100="Лікар-терапевт",IF('01_Доходи'!S1104&gt;=Законод!$J$26,S1104-Законод!$I$27,0),0)))</f>
        <v>0</v>
      </c>
      <c r="T1111" s="767"/>
      <c r="U1111" s="777" t="s">
        <v>158</v>
      </c>
      <c r="V1111" s="777"/>
      <c r="W1111" s="777"/>
      <c r="X1111" s="777"/>
      <c r="Y1111" s="777"/>
      <c r="Z1111" s="169">
        <f>IF($B$1100="Лікар загальної практики - сімейний лікар",IF(Z1104&gt;=Законод!$J$22,'01_Доходи'!Z1104-('01_Доходи'!Z1105+'01_Доходи'!Z1106+'01_Доходи'!Z1107+'01_Доходи'!Z1108+'01_Доходи'!Z1109+'01_Доходи'!Z1110),0),IF($B$1100="Лікар-педіатр",IF(Z1104&gt;=Законод!$J$18,'01_Доходи'!Z1104-('01_Доходи'!Z1105+'01_Доходи'!Z1106+'01_Доходи'!Z1107+'01_Доходи'!Z1108+'01_Доходи'!Z1109+'01_Доходи'!Z1110),0),IF($B$1100="Лікар-терапевт",IF('01_Доходи'!Z1104&gt;=Законод!$J$26,Z1104-Законод!$I$27,0),0)))</f>
        <v>0</v>
      </c>
      <c r="AA1111" s="767"/>
      <c r="AB1111" s="777" t="s">
        <v>158</v>
      </c>
      <c r="AC1111" s="777"/>
      <c r="AD1111" s="777"/>
      <c r="AE1111" s="777"/>
      <c r="AF1111" s="777"/>
      <c r="AG1111" s="169">
        <f>IF($B$1100="Лікар загальної практики - сімейний лікар",IF(AG1104&gt;=Законод!$J$22,'01_Доходи'!AG1104-('01_Доходи'!AG1105+'01_Доходи'!AG1106+'01_Доходи'!AG1107+'01_Доходи'!AG1108+'01_Доходи'!AG1109+'01_Доходи'!AG1110),0),IF($B$1100="Лікар-педіатр",IF(AG1104&gt;=Законод!$J$18,'01_Доходи'!AG1104-('01_Доходи'!AG1105+'01_Доходи'!AG1106+'01_Доходи'!AG1107+'01_Доходи'!AG1108+'01_Доходи'!AG1109+'01_Доходи'!AG1110),0),IF($B$1100="Лікар-терапевт",IF('01_Доходи'!AG1104&gt;=Законод!$J$26,AG1104-Законод!$I$27,0),0)))</f>
        <v>0</v>
      </c>
      <c r="AH1111" s="767"/>
      <c r="AI1111" s="188"/>
      <c r="AJ1111" s="772"/>
      <c r="AK1111" s="775"/>
      <c r="AL1111" s="775"/>
      <c r="AM1111" s="759"/>
      <c r="AN1111" s="189">
        <f>IF(B1100="Лікар загальної практики - сімейний лікар",L1111*Законод!$C$9/4*Законод!$J$16,IF(B1100="Лікар-педіатр",L1111*Законод!$C$9/4*Законод!$J$16,IF(B1100="Лікар-терапевт",L1111*Законод!$C$9/4*Законод!$J$16,0)))</f>
        <v>0</v>
      </c>
      <c r="AO1111" s="189">
        <f>IF(B1100="Лікар загальної практики - сімейний лікар",S1111*Законод!$C$9/4*Законод!$J$16,IF(B1100="Лікар-педіатр",S1111*Законод!$C$9/4*Законод!$J$16,IF(B1100="Лікар-терапевт",S1111*Законод!$C$9/4*Законод!$J$16,0)))</f>
        <v>0</v>
      </c>
      <c r="AP1111" s="189">
        <f>IF(B1100="Лікар загальної практики - сімейний лікар",S1111*Законод!$C$9/4*Законод!$J$16,IF(B1100="Лікар-педіатр",S1111*Законод!$C$9/4*Законод!$J$16,IF(B1100="Лікар-терапевт",S1111*Законод!$C$9/4*Законод!$J$16,0)))</f>
        <v>0</v>
      </c>
      <c r="AQ1111" s="189">
        <f>IF(B1100="Лікар загальної практики - сімейний лікар",AG1111*Законод!$C$9/4*Законод!$J$16,IF(B1100="Лікар-педіатр",AG1111*Законод!$C$9/4*Законод!$J$16,IF(B1100="Лікар-терапевт",AG1111*Законод!$C$9/4*Законод!$J$16,0)))</f>
        <v>0</v>
      </c>
      <c r="AR1111" s="190">
        <f t="shared" ref="AR1111" si="193">SUM(AN1111:AQ1111)</f>
        <v>0</v>
      </c>
    </row>
    <row r="1112" spans="1:44" s="220" customFormat="1" ht="23.45" hidden="1" customHeight="1" thickBot="1" x14ac:dyDescent="0.3">
      <c r="A1112" s="216"/>
      <c r="B1112" s="217"/>
      <c r="C1112" s="217"/>
      <c r="D1112" s="217"/>
      <c r="E1112" s="217"/>
      <c r="F1112" s="218"/>
      <c r="G1112" s="219"/>
      <c r="H1112" s="219"/>
      <c r="L1112" s="221"/>
      <c r="S1112" s="221"/>
      <c r="Z1112" s="221"/>
      <c r="AG1112" s="221"/>
      <c r="AM1112" s="222"/>
      <c r="AR1112" s="223"/>
    </row>
    <row r="1113" spans="1:44" s="164" customFormat="1" ht="24.6" hidden="1" customHeight="1" x14ac:dyDescent="0.3">
      <c r="A1113" s="167">
        <f>A1100+1</f>
        <v>84</v>
      </c>
      <c r="B1113" s="763"/>
      <c r="C1113" s="764"/>
      <c r="D1113" s="765"/>
      <c r="E1113" s="765"/>
      <c r="F1113" s="207" t="s">
        <v>422</v>
      </c>
      <c r="G1113" s="169">
        <f>IF($B$1113="Лікар-педіатр",G1116*L1113,IF($B$1113="Лікар-терапевт","х",IF($B$1113="Лікар загальної практики - сімейний лікар",G1116*L1113,0)))</f>
        <v>0</v>
      </c>
      <c r="H1113" s="169">
        <f>IF($B$1113="Лікар-педіатр",H1116*L1113,IF($B$1113="Лікар-терапевт","х",IF($B$1113="Лікар загальної практики - сімейний лікар",H1116*L1113,0)))</f>
        <v>0</v>
      </c>
      <c r="I1113" s="169">
        <f>IF($B$1113="Лікар-педіатр","x",IF($B$1113="Лікар-терапевт",I1116*L1113,IF($B$1113="Лікар загальної практики - сімейний лікар",I1116*L1113,0)))</f>
        <v>0</v>
      </c>
      <c r="J1113" s="169">
        <f>IF($B$1113="Лікар-педіатр","x",IF($B$1113="Лікар-терапевт",J1116*L1113,IF($B$1113="Лікар загальної практики - сімейний лікар",J1116*L1113,0)))</f>
        <v>0</v>
      </c>
      <c r="K1113" s="169">
        <f>IF($B$1113="Лікар-педіатр","x",IF($B$1113="Лікар-терапевт",K1116*L1113,IF($B$1113="Лікар загальної практики - сімейний лікар",K1116*L1113,0)))</f>
        <v>0</v>
      </c>
      <c r="L1113" s="542"/>
      <c r="M1113" s="767"/>
      <c r="N1113" s="169">
        <f>IF($B$1113="Лікар-педіатр",N1116*S1113,IF($B$1113="Лікар-терапевт","х",IF($B$1113="Лікар загальної практики - сімейний лікар",N1116*S1113,0)))</f>
        <v>0</v>
      </c>
      <c r="O1113" s="169">
        <f>IF($B$1113="Лікар-педіатр",O1116*S1113,IF($B$1113="Лікар-терапевт","х",IF($B$1113="Лікар загальної практики - сімейний лікар",O1116*S1113,0)))</f>
        <v>0</v>
      </c>
      <c r="P1113" s="169">
        <f>IF($B$1113="Лікар-педіатр","x",IF($B$1113="Лікар-терапевт",P1116*S1113,IF($B$1113="Лікар загальної практики - сімейний лікар",P1116*S1113,0)))</f>
        <v>0</v>
      </c>
      <c r="Q1113" s="169">
        <f>IF($B$1113="Лікар-педіатр","x",IF($B$1113="Лікар-терапевт",Q1116*S1113,IF($B$1113="Лікар загальної практики - сімейний лікар",Q1116*S1113,0)))</f>
        <v>0</v>
      </c>
      <c r="R1113" s="169">
        <f>IF($B$1113="Лікар-педіатр","x",IF($B$1113="Лікар-терапевт",R1116*S1113,IF($B$1113="Лікар загальної практики - сімейний лікар",R1116*S1113,0)))</f>
        <v>0</v>
      </c>
      <c r="S1113" s="542"/>
      <c r="T1113" s="767"/>
      <c r="U1113" s="169">
        <f>IF($B$1113="Лікар-педіатр",U1116*Z1113,IF($B$1113="Лікар-терапевт","х",IF($B$1113="Лікар загальної практики - сімейний лікар",U1116*Z1113,0)))</f>
        <v>0</v>
      </c>
      <c r="V1113" s="169">
        <f>IF($B$1113="Лікар-педіатр",V1116*Z1113,IF($B$1113="Лікар-терапевт","х",IF($B$1113="Лікар загальної практики - сімейний лікар",V1116*Z1113,0)))</f>
        <v>0</v>
      </c>
      <c r="W1113" s="169">
        <f>IF($B$1113="Лікар-педіатр","x",IF($B$1113="Лікар-терапевт",W1116*Z1113,IF($B$1113="Лікар загальної практики - сімейний лікар",W1116*Z1113,0)))</f>
        <v>0</v>
      </c>
      <c r="X1113" s="169">
        <f>IF($B$1113="Лікар-педіатр","x",IF($B$1113="Лікар-терапевт",X1116*Z1113,IF($B$1113="Лікар загальної практики - сімейний лікар",X1116*Z1113,0)))</f>
        <v>0</v>
      </c>
      <c r="Y1113" s="169">
        <f>IF($B$1113="Лікар-педіатр","x",IF($B$1113="Лікар-терапевт",Y1116*Z1113,IF($B$1113="Лікар загальної практики - сімейний лікар",Y1116*Z1113,0)))</f>
        <v>0</v>
      </c>
      <c r="Z1113" s="542"/>
      <c r="AA1113" s="767"/>
      <c r="AB1113" s="169">
        <f>IF($B$1113="Лікар-педіатр",AB1116*AG1113,IF($B$1113="Лікар-терапевт","х",IF($B$1113="Лікар загальної практики - сімейний лікар",AB1116*AG1113,0)))</f>
        <v>0</v>
      </c>
      <c r="AC1113" s="169">
        <f>IF($B$1113="Лікар-педіатр",AC1116*AG1113,IF($B$1113="Лікар-терапевт","х",IF($B$1113="Лікар загальної практики - сімейний лікар",AC1116*AG1113,0)))</f>
        <v>0</v>
      </c>
      <c r="AD1113" s="169">
        <f>IF($B$1113="Лікар-педіатр","x",IF($B$1113="Лікар-терапевт",AD1116*AG1113,IF($B$1113="Лікар загальної практики - сімейний лікар",AD1116*AG1113,0)))</f>
        <v>0</v>
      </c>
      <c r="AE1113" s="169">
        <f>IF($B$1113="Лікар-педіатр","x",IF($B$1113="Лікар-терапевт",AE1116*AG1113,IF($B$1113="Лікар загальної практики - сімейний лікар",AE1116*AG1113,0)))</f>
        <v>0</v>
      </c>
      <c r="AF1113" s="169">
        <f>IF($B$1113="Лікар-педіатр","x",IF($B$1113="Лікар-терапевт",AF1116*AG1113,IF($B$1113="Лікар загальної практики - сімейний лікар",AF1116*AG1113,0)))</f>
        <v>0</v>
      </c>
      <c r="AG1113" s="542"/>
      <c r="AH1113" s="767"/>
      <c r="AI1113" s="525">
        <f>A1113</f>
        <v>84</v>
      </c>
      <c r="AJ1113" s="770">
        <f>B1113</f>
        <v>0</v>
      </c>
      <c r="AK1113" s="773">
        <f>C1113</f>
        <v>0</v>
      </c>
      <c r="AL1113" s="773">
        <f>D1113</f>
        <v>0</v>
      </c>
      <c r="AM1113" s="760" t="s">
        <v>568</v>
      </c>
      <c r="AN1113" s="778">
        <f>SUM(AN1118:AN1124)</f>
        <v>0</v>
      </c>
      <c r="AO1113" s="778">
        <f>SUM(AO1118:AO1124)</f>
        <v>0</v>
      </c>
      <c r="AP1113" s="778">
        <f>SUM(AP1118:AP1124)</f>
        <v>0</v>
      </c>
      <c r="AQ1113" s="778">
        <f>SUM(AQ1118:AQ1124)</f>
        <v>0</v>
      </c>
      <c r="AR1113" s="781">
        <f>SUM(AN1113:AQ1117)</f>
        <v>0</v>
      </c>
    </row>
    <row r="1114" spans="1:44" s="52" customFormat="1" ht="28.15" hidden="1" customHeight="1" x14ac:dyDescent="0.25">
      <c r="A1114" s="170"/>
      <c r="B1114" s="763"/>
      <c r="C1114" s="764"/>
      <c r="D1114" s="765"/>
      <c r="E1114" s="765"/>
      <c r="F1114" s="207" t="s">
        <v>423</v>
      </c>
      <c r="G1114" s="169">
        <f>IF($B$1113="Лікар-педіатр",G1116*L1114,IF($B$1113="Лікар-терапевт","х",IF($B$1113="Лікар загальної практики - сімейний лікар",G1116*L1114,0)))</f>
        <v>0</v>
      </c>
      <c r="H1114" s="169">
        <f>IF($B$1113="Лікар-педіатр",H1116*L1114,IF($B$1113="Лікар-терапевт","х",IF($B$1113="Лікар загальної практики - сімейний лікар",H1116*L1114,0)))</f>
        <v>0</v>
      </c>
      <c r="I1114" s="169">
        <f>IF($B$1113="Лікар-педіатр","x",IF($B$1113="Лікар-терапевт",I1116*L1114,IF($B$1113="Лікар загальної практики - сімейний лікар",I1116*L1114,0)))</f>
        <v>0</v>
      </c>
      <c r="J1114" s="169">
        <f>IF($B$1113="Лікар-педіатр","x",IF($B$1113="Лікар-терапевт",J1116*L1114,IF($B$1113="Лікар загальної практики - сімейний лікар",J1116*L1114,0)))</f>
        <v>0</v>
      </c>
      <c r="K1114" s="169">
        <f>IF($B$1113="Лікар-педіатр","x",IF($B$1113="Лікар-терапевт",K1116*L1114,IF($B$1113="Лікар загальної практики - сімейний лікар",K1116*L1114,0)))</f>
        <v>0</v>
      </c>
      <c r="L1114" s="542"/>
      <c r="M1114" s="767"/>
      <c r="N1114" s="169">
        <f>IF($B$1113="Лікар-педіатр",N1116*S1114,IF($B$1113="Лікар-терапевт","х",IF($B$1113="Лікар загальної практики - сімейний лікар",N1116*S1114,0)))</f>
        <v>0</v>
      </c>
      <c r="O1114" s="169">
        <f>IF($B$1113="Лікар-педіатр",O1116*S1114,IF($B$1113="Лікар-терапевт","х",IF($B$1113="Лікар загальної практики - сімейний лікар",O1116*S1114,0)))</f>
        <v>0</v>
      </c>
      <c r="P1114" s="169">
        <f>IF($B$1113="Лікар-педіатр","x",IF($B$1113="Лікар-терапевт",P1116*S1114,IF($B$1113="Лікар загальної практики - сімейний лікар",P1116*S1114,0)))</f>
        <v>0</v>
      </c>
      <c r="Q1114" s="169">
        <f>IF($B$1113="Лікар-педіатр","x",IF($B$1113="Лікар-терапевт",Q1116*S1114,IF($B$1113="Лікар загальної практики - сімейний лікар",Q1116*S1114,0)))</f>
        <v>0</v>
      </c>
      <c r="R1114" s="169">
        <f>IF($B$1113="Лікар-педіатр","x",IF($B$1113="Лікар-терапевт",R1116*S1114,IF($B$1113="Лікар загальної практики - сімейний лікар",R1116*S1114,0)))</f>
        <v>0</v>
      </c>
      <c r="S1114" s="542"/>
      <c r="T1114" s="767"/>
      <c r="U1114" s="169">
        <f>IF($B$1113="Лікар-педіатр",U1116*Z1114,IF($B$1113="Лікар-терапевт","х",IF($B$1113="Лікар загальної практики - сімейний лікар",U1116*Z1114,0)))</f>
        <v>0</v>
      </c>
      <c r="V1114" s="169">
        <f>IF($B$1113="Лікар-педіатр",V1116*Z1114,IF($B$1113="Лікар-терапевт","х",IF($B$1113="Лікар загальної практики - сімейний лікар",V1116*Z1114,0)))</f>
        <v>0</v>
      </c>
      <c r="W1114" s="169">
        <f>IF($B$1113="Лікар-педіатр","x",IF($B$1113="Лікар-терапевт",W1116*Z1114,IF($B$1113="Лікар загальної практики - сімейний лікар",W1116*Z1114,0)))</f>
        <v>0</v>
      </c>
      <c r="X1114" s="169">
        <f>IF($B$1113="Лікар-педіатр","x",IF($B$1113="Лікар-терапевт",X1116*Z1114,IF($B$1113="Лікар загальної практики - сімейний лікар",X1116*Z1114,0)))</f>
        <v>0</v>
      </c>
      <c r="Y1114" s="169">
        <f>IF($B$1113="Лікар-педіатр","x",IF($B$1113="Лікар-терапевт",Y1116*Z1114,IF($B$1113="Лікар загальної практики - сімейний лікар",Y1116*Z1114,0)))</f>
        <v>0</v>
      </c>
      <c r="Z1114" s="542"/>
      <c r="AA1114" s="767"/>
      <c r="AB1114" s="169">
        <f>IF($B$1113="Лікар-педіатр",AB1116*AG1114,IF($B$1113="Лікар-терапевт","х",IF($B$1113="Лікар загальної практики - сімейний лікар",AB1116*AG1114,0)))</f>
        <v>0</v>
      </c>
      <c r="AC1114" s="169">
        <f>IF($B$1113="Лікар-педіатр",AC1116*AG1114,IF($B$1113="Лікар-терапевт","х",IF($B$1113="Лікар загальної практики - сімейний лікар",AC1116*AG1114,0)))</f>
        <v>0</v>
      </c>
      <c r="AD1114" s="169">
        <f>IF($B$1113="Лікар-педіатр","x",IF($B$1113="Лікар-терапевт",AD1116*AG1114,IF($B$1113="Лікар загальної практики - сімейний лікар",AD1116*AG1114,0)))</f>
        <v>0</v>
      </c>
      <c r="AE1114" s="169">
        <f>IF($B$1113="Лікар-педіатр","x",IF($B$1113="Лікар-терапевт",AE1116*AG1114,IF($B$1113="Лікар загальної практики - сімейний лікар",AE1116*AG1114,0)))</f>
        <v>0</v>
      </c>
      <c r="AF1114" s="169">
        <f>IF($B$1113="Лікар-педіатр","x",IF($B$1113="Лікар-терапевт",AF1116*AG1114,IF($B$1113="Лікар загальної практики - сімейний лікар",AF1116*AG1114,0)))</f>
        <v>0</v>
      </c>
      <c r="AG1114" s="542"/>
      <c r="AH1114" s="767"/>
      <c r="AI1114" s="171"/>
      <c r="AJ1114" s="771"/>
      <c r="AK1114" s="774"/>
      <c r="AL1114" s="774"/>
      <c r="AM1114" s="761"/>
      <c r="AN1114" s="779"/>
      <c r="AO1114" s="779"/>
      <c r="AP1114" s="779"/>
      <c r="AQ1114" s="779"/>
      <c r="AR1114" s="782"/>
    </row>
    <row r="1115" spans="1:44" s="92" customFormat="1" ht="31.15" hidden="1" customHeight="1" x14ac:dyDescent="0.25">
      <c r="A1115" s="213"/>
      <c r="B1115" s="763"/>
      <c r="C1115" s="764"/>
      <c r="D1115" s="765"/>
      <c r="E1115" s="765"/>
      <c r="F1115" s="214" t="s">
        <v>424</v>
      </c>
      <c r="G1115" s="172">
        <f>IF(B1113="Лікар загальної практики - сімейний лікар"," ",IF(B1113="Лікар-педіатр"," ",IF(B1113="Лікар-терапевт","х",0)))</f>
        <v>0</v>
      </c>
      <c r="H1115" s="172">
        <f>IF(B1113="Лікар загальної практики - сімейний лікар"," ",IF(B1113="Лікар-педіатр"," ",IF(B1113="Лікар-терапевт","х",0)))</f>
        <v>0</v>
      </c>
      <c r="I1115" s="172">
        <f>IF(B1113="Лікар загальної практики - сімейний лікар"," ",IF(B1113="Лікар-педіатр","х",IF(B1113="Лікар-терапевт"," ",0)))</f>
        <v>0</v>
      </c>
      <c r="J1115" s="172">
        <f>IF(B1113="Лікар загальної практики - сімейний лікар"," ",IF(B1113="Лікар-педіатр","х",IF(B1113="Лікар-терапевт"," ",0)))</f>
        <v>0</v>
      </c>
      <c r="K1115" s="172">
        <f>IF(B1113="Лікар загальної практики - сімейний лікар"," ",IF(B1113="Лікар-педіатр","х",IF(B1113="Лікар-терапевт"," ",0)))</f>
        <v>0</v>
      </c>
      <c r="L1115" s="173">
        <f>SUM(G1115:K1115)</f>
        <v>0</v>
      </c>
      <c r="M1115" s="767"/>
      <c r="N1115" s="172">
        <f>IF(B1113="Лікар загальної практики - сімейний лікар"," ",IF(B1113="Лікар-педіатр"," ",IF(B1113="Лікар-терапевт","х",0)))</f>
        <v>0</v>
      </c>
      <c r="O1115" s="172">
        <f>IF(B1113="Лікар загальної практики - сімейний лікар"," ",IF(B1113="Лікар-педіатр"," ",IF(B1113="Лікар-терапевт","х",0)))</f>
        <v>0</v>
      </c>
      <c r="P1115" s="172">
        <f>IF(B1113="Лікар загальної практики - сімейний лікар"," ",IF(B1113="Лікар-педіатр","х",IF(B1113="Лікар-терапевт"," ",0)))</f>
        <v>0</v>
      </c>
      <c r="Q1115" s="172">
        <f>IF(B1113="Лікар загальної практики - сімейний лікар"," ",IF(B1113="Лікар-педіатр","х",IF(B1113="Лікар-терапевт"," ",0)))</f>
        <v>0</v>
      </c>
      <c r="R1115" s="172">
        <f>IF(B1113="Лікар загальної практики - сімейний лікар"," ",IF(B1113="Лікар-педіатр","х",IF(B1113="Лікар-терапевт"," ",0)))</f>
        <v>0</v>
      </c>
      <c r="S1115" s="173">
        <f>SUM(N1115:R1115)</f>
        <v>0</v>
      </c>
      <c r="T1115" s="767"/>
      <c r="U1115" s="172">
        <f>IF(B1113="Лікар загальної практики - сімейний лікар"," ",IF(B1113="Лікар-педіатр"," ",IF(B1113="Лікар-терапевт","х",0)))</f>
        <v>0</v>
      </c>
      <c r="V1115" s="172">
        <f>IF(B1113="Лікар загальної практики - сімейний лікар"," ",IF(B1113="Лікар-педіатр"," ",IF(B1113="Лікар-терапевт","х",0)))</f>
        <v>0</v>
      </c>
      <c r="W1115" s="172">
        <f>IF(B1113="Лікар загальної практики - сімейний лікар"," ",IF(B1113="Лікар-педіатр","х",IF(B1113="Лікар-терапевт"," ",0)))</f>
        <v>0</v>
      </c>
      <c r="X1115" s="172">
        <f>IF(B1113="Лікар загальної практики - сімейний лікар"," ",IF(B1113="Лікар-педіатр","х",IF(B1113="Лікар-терапевт"," ",0)))</f>
        <v>0</v>
      </c>
      <c r="Y1115" s="172">
        <f>IF(B1113="Лікар загальної практики - сімейний лікар"," ",IF(B1113="Лікар-педіатр","х",IF(B1113="Лікар-терапевт"," ",0)))</f>
        <v>0</v>
      </c>
      <c r="Z1115" s="173">
        <f>SUM(U1115:Y1115)</f>
        <v>0</v>
      </c>
      <c r="AA1115" s="767"/>
      <c r="AB1115" s="172">
        <f>IF(B1113="Лікар загальної практики - сімейний лікар"," ",IF(B1113="Лікар-педіатр"," ",IF(B1113="Лікар-терапевт","х",0)))</f>
        <v>0</v>
      </c>
      <c r="AC1115" s="172">
        <f>IF(B1113="Лікар загальної практики - сімейний лікар"," ",IF(B1113="Лікар-педіатр"," ",IF(B1113="Лікар-терапевт","х",0)))</f>
        <v>0</v>
      </c>
      <c r="AD1115" s="172">
        <f>IF(B1113="Лікар загальної практики - сімейний лікар"," ",IF(B1113="Лікар-педіатр","х",IF(B1113="Лікар-терапевт"," ",0)))</f>
        <v>0</v>
      </c>
      <c r="AE1115" s="172">
        <f>IF(B1113="Лікар загальної практики - сімейний лікар"," ",IF(B1113="Лікар-педіатр","х",IF(B1113="Лікар-терапевт"," ",0)))</f>
        <v>0</v>
      </c>
      <c r="AF1115" s="172">
        <f>IF(B1113="Лікар загальної практики - сімейний лікар"," ",IF(B1113="Лікар-педіатр","х",IF(B1113="Лікар-терапевт"," ",0)))</f>
        <v>0</v>
      </c>
      <c r="AG1115" s="173">
        <f>SUM(AB1115:AF1115)</f>
        <v>0</v>
      </c>
      <c r="AH1115" s="767"/>
      <c r="AI1115" s="215"/>
      <c r="AJ1115" s="771"/>
      <c r="AK1115" s="774"/>
      <c r="AL1115" s="774"/>
      <c r="AM1115" s="761"/>
      <c r="AN1115" s="779"/>
      <c r="AO1115" s="779"/>
      <c r="AP1115" s="779"/>
      <c r="AQ1115" s="779"/>
      <c r="AR1115" s="782"/>
    </row>
    <row r="1116" spans="1:44" s="52" customFormat="1" ht="31.9" hidden="1" customHeight="1" thickBot="1" x14ac:dyDescent="0.3">
      <c r="A1116" s="170"/>
      <c r="B1116" s="763"/>
      <c r="C1116" s="764"/>
      <c r="D1116" s="765"/>
      <c r="E1116" s="765"/>
      <c r="F1116" s="209" t="s">
        <v>161</v>
      </c>
      <c r="G1116" s="176">
        <f>IF($B$1113="Лікар-педіатр",G1115/L1115,IF($B$1113="Лікар-терапевт","х",IF($B$1113="Лікар загальної практики - сімейний лікар",G1115/L1115,0)))</f>
        <v>0</v>
      </c>
      <c r="H1116" s="176">
        <f>IF($B$1113="Лікар-педіатр",H1115/L1115,IF($B$1113="Лікар-терапевт","х",IF($B$1113="Лікар загальної практики - сімейний лікар",H1115/L1115,0)))</f>
        <v>0</v>
      </c>
      <c r="I1116" s="176">
        <f>IF($B$1113="Лікар-педіатр","x",IF($B$1113="Лікар-терапевт",I1115/L1115,IF($B$1113="Лікар загальної практики - сімейний лікар",I1115/L1115,0)))</f>
        <v>0</v>
      </c>
      <c r="J1116" s="176">
        <f>IF($B$1113="Лікар-педіатр","x",IF($B$1113="Лікар-терапевт",J1115/L1115,IF($B$1113="Лікар загальної практики - сімейний лікар",J1115/L1115,0)))</f>
        <v>0</v>
      </c>
      <c r="K1116" s="176">
        <f>IF($B$1113="Лікар-педіатр","x",IF($B$1113="Лікар-терапевт",K1115/L1115,IF($B$1113="Лікар загальної практики - сімейний лікар",K1115/L1115,0)))</f>
        <v>0</v>
      </c>
      <c r="L1116" s="176">
        <f>SUM(G1116:K1116)</f>
        <v>0</v>
      </c>
      <c r="M1116" s="767"/>
      <c r="N1116" s="176">
        <f>IF($B$1113="Лікар-педіатр",N1115/S1115,IF($B$1113="Лікар-терапевт","х",IF($B$1113="Лікар загальної практики - сімейний лікар",N1115/S1115,0)))</f>
        <v>0</v>
      </c>
      <c r="O1116" s="176">
        <f>IF($B$1113="Лікар-педіатр",O1115/S1115,IF($B$1113="Лікар-терапевт","х",IF($B$1113="Лікар загальної практики - сімейний лікар",O1115/S1115,0)))</f>
        <v>0</v>
      </c>
      <c r="P1116" s="176">
        <f>IF($B$1113="Лікар-педіатр","x",IF($B$1113="Лікар-терапевт",P1115/S1115,IF($B$1113="Лікар загальної практики - сімейний лікар",P1115/S1115,0)))</f>
        <v>0</v>
      </c>
      <c r="Q1116" s="176">
        <f>IF($B$1113="Лікар-педіатр","x",IF($B$1113="Лікар-терапевт",Q1115/S1115,IF($B$1113="Лікар загальної практики - сімейний лікар",Q1115/S1115,0)))</f>
        <v>0</v>
      </c>
      <c r="R1116" s="176">
        <f>IF($B$1113="Лікар-педіатр","x",IF($B$1113="Лікар-терапевт",R1115/S1115,IF($B$1113="Лікар загальної практики - сімейний лікар",R1115/S1115,0)))</f>
        <v>0</v>
      </c>
      <c r="S1116" s="176">
        <f>SUM(N1116:R1116)</f>
        <v>0</v>
      </c>
      <c r="T1116" s="767"/>
      <c r="U1116" s="176">
        <f>IF($B$1113="Лікар-педіатр",U1115/Z1115,IF($B$1113="Лікар-терапевт","х",IF($B$1113="Лікар загальної практики - сімейний лікар",U1115/Z1115,0)))</f>
        <v>0</v>
      </c>
      <c r="V1116" s="176">
        <f>IF($B$1113="Лікар-педіатр",V1115/Z1115,IF($B$1113="Лікар-терапевт","х",IF($B$1113="Лікар загальної практики - сімейний лікар",V1115/Z1115,0)))</f>
        <v>0</v>
      </c>
      <c r="W1116" s="176">
        <f>IF($B$1113="Лікар-педіатр","x",IF($B$1113="Лікар-терапевт",W1115/Z1115,IF($B$1113="Лікар загальної практики - сімейний лікар",W1115/Z1115,0)))</f>
        <v>0</v>
      </c>
      <c r="X1116" s="176">
        <f>IF($B$1113="Лікар-педіатр","x",IF($B$1113="Лікар-терапевт",X1115/Z1115,IF($B$1113="Лікар загальної практики - сімейний лікар",X1115/Z1115,0)))</f>
        <v>0</v>
      </c>
      <c r="Y1116" s="176">
        <f>IF($B$1113="Лікар-педіатр","x",IF($B$1113="Лікар-терапевт",Y1115/Z1115,IF($B$1113="Лікар загальної практики - сімейний лікар",Y1115/Z1115,0)))</f>
        <v>0</v>
      </c>
      <c r="Z1116" s="176">
        <f>SUM(U1116:Y1116)</f>
        <v>0</v>
      </c>
      <c r="AA1116" s="767"/>
      <c r="AB1116" s="176">
        <f>IF($B$1113="Лікар-педіатр",AB1115/AG1115,IF($B$1113="Лікар-терапевт","х",IF($B$1113="Лікар загальної практики - сімейний лікар",AB1115/AG1115,0)))</f>
        <v>0</v>
      </c>
      <c r="AC1116" s="176">
        <f>IF($B$1113="Лікар-педіатр",AC1115/AG1115,IF($B$1113="Лікар-терапевт","х",IF($B$1113="Лікар загальної практики - сімейний лікар",AC1115/AG1115,0)))</f>
        <v>0</v>
      </c>
      <c r="AD1116" s="176">
        <f>IF($B$1113="Лікар-педіатр","x",IF($B$1113="Лікар-терапевт",AD1115/AG1115,IF($B$1113="Лікар загальної практики - сімейний лікар",AD1115/AG1115,0)))</f>
        <v>0</v>
      </c>
      <c r="AE1116" s="176">
        <f>IF($B$1113="Лікар-педіатр","x",IF($B$1113="Лікар-терапевт",AE1115/AG1115,IF($B$1113="Лікар загальної практики - сімейний лікар",AE1115/AG1115,0)))</f>
        <v>0</v>
      </c>
      <c r="AF1116" s="176">
        <f>IF($B$1113="Лікар-педіатр","x",IF($B$1113="Лікар-терапевт",AF1115/AG1115,IF($B$1113="Лікар загальної практики - сімейний лікар",AF1115/AG1115,0)))</f>
        <v>0</v>
      </c>
      <c r="AG1116" s="176">
        <f>SUM(AB1116:AF1116)</f>
        <v>0</v>
      </c>
      <c r="AH1116" s="767"/>
      <c r="AI1116" s="174"/>
      <c r="AJ1116" s="771"/>
      <c r="AK1116" s="774"/>
      <c r="AL1116" s="774"/>
      <c r="AM1116" s="761"/>
      <c r="AN1116" s="779"/>
      <c r="AO1116" s="779"/>
      <c r="AP1116" s="779"/>
      <c r="AQ1116" s="779"/>
      <c r="AR1116" s="782"/>
    </row>
    <row r="1117" spans="1:44" s="52" customFormat="1" ht="45" hidden="1" customHeight="1" thickBot="1" x14ac:dyDescent="0.3">
      <c r="A1117" s="170"/>
      <c r="B1117" s="763"/>
      <c r="C1117" s="764"/>
      <c r="D1117" s="765"/>
      <c r="E1117" s="766"/>
      <c r="F1117" s="177" t="s">
        <v>425</v>
      </c>
      <c r="G1117" s="178">
        <f>IF($B$1113="Лікар загальної практики - сімейний лікар",AVERAGE(G1113:G1115),IF($B$1113="Лікар-педіатр",AVERAGE(G1113:G1115),IF($B$1113="Лікар-терапевт","х",0)))</f>
        <v>0</v>
      </c>
      <c r="H1117" s="178">
        <f>IF($B$1113="Лікар загальної практики - сімейний лікар",AVERAGE(H1113:H1115),IF($B$1113="Лікар-педіатр",AVERAGE(H1113:H1115),IF($B$1113="Лікар-терапевт","х",0)))</f>
        <v>0</v>
      </c>
      <c r="I1117" s="178">
        <f>IF($B$1113="Лікар загальної практики - сімейний лікар",AVERAGE(I1113:I1115),IF($B$1113="Лікар-педіатр","x",IF($B$1113="Лікар-терапевт",AVERAGE(I1113:I1115),0)))</f>
        <v>0</v>
      </c>
      <c r="J1117" s="178">
        <f>IF($B$1113="Лікар загальної практики - сімейний лікар",AVERAGE(J1113:J1115),IF($B$1113="Лікар-педіатр","x",IF($B$1113="Лікар-терапевт",AVERAGE(J1113:J1115),0)))</f>
        <v>0</v>
      </c>
      <c r="K1117" s="178">
        <f>IF($B$1113="Лікар загальної практики - сімейний лікар",AVERAGE(K1113:K1115),IF($B$1113="Лікар-педіатр","x",IF($B$1113="Лікар-терапевт",AVERAGE(K1113:K1115),0)))</f>
        <v>0</v>
      </c>
      <c r="L1117" s="179">
        <f>SUM(G1117:K1117)</f>
        <v>0</v>
      </c>
      <c r="M1117" s="768"/>
      <c r="N1117" s="178">
        <f>IF($B$1113="Лікар загальної практики - сімейний лікар",AVERAGE(N1113:N1115),IF($B$1113="Лікар-педіатр",AVERAGE(N1113:N1115),IF($B$1113="Лікар-терапевт","х",0)))</f>
        <v>0</v>
      </c>
      <c r="O1117" s="178">
        <f>IF($B$1113="Лікар загальної практики - сімейний лікар",AVERAGE(O1113:O1115),IF($B$1113="Лікар-педіатр",AVERAGE(O1113:O1115),IF($B$1113="Лікар-терапевт","х",0)))</f>
        <v>0</v>
      </c>
      <c r="P1117" s="178">
        <f>IF($B$1113="Лікар загальної практики - сімейний лікар",AVERAGE(P1113:P1115),IF($B$1113="Лікар-педіатр","x",IF($B$1113="Лікар-терапевт",AVERAGE(P1113:P1115),0)))</f>
        <v>0</v>
      </c>
      <c r="Q1117" s="178">
        <f>IF($B$1113="Лікар загальної практики - сімейний лікар",AVERAGE(Q1113:Q1115),IF($B$1113="Лікар-педіатр","x",IF($B$1113="Лікар-терапевт",AVERAGE(Q1113:Q1115),0)))</f>
        <v>0</v>
      </c>
      <c r="R1117" s="178">
        <f>IF($B$1113="Лікар загальної практики - сімейний лікар",AVERAGE(R1113:R1115),IF($B$1113="Лікар-педіатр","x",IF($B$1113="Лікар-терапевт",AVERAGE(R1113:R1115),0)))</f>
        <v>0</v>
      </c>
      <c r="S1117" s="179">
        <f>SUM(N1117:R1117)</f>
        <v>0</v>
      </c>
      <c r="T1117" s="768"/>
      <c r="U1117" s="178">
        <f>IF($B$1113="Лікар загальної практики - сімейний лікар",AVERAGE(U1113:U1115),IF($B$1113="Лікар-педіатр",AVERAGE(U1113:U1115),IF($B$1113="Лікар-терапевт","х",0)))</f>
        <v>0</v>
      </c>
      <c r="V1117" s="178">
        <f>IF($B$1113="Лікар загальної практики - сімейний лікар",AVERAGE(V1113:V1115),IF($B$1113="Лікар-педіатр",AVERAGE(V1113:V1115),IF($B$1113="Лікар-терапевт","х",0)))</f>
        <v>0</v>
      </c>
      <c r="W1117" s="178">
        <f>IF($B$1113="Лікар загальної практики - сімейний лікар",AVERAGE(W1113:W1115),IF($B$1113="Лікар-педіатр","x",IF($B$1113="Лікар-терапевт",AVERAGE(W1113:W1115),0)))</f>
        <v>0</v>
      </c>
      <c r="X1117" s="178">
        <f>IF($B$1113="Лікар загальної практики - сімейний лікар",AVERAGE(X1113:X1115),IF($B$1113="Лікар-педіатр","x",IF($B$1113="Лікар-терапевт",AVERAGE(X1113:X1115),0)))</f>
        <v>0</v>
      </c>
      <c r="Y1117" s="178">
        <f>IF($B$1113="Лікар загальної практики - сімейний лікар",AVERAGE(Y1113:Y1115),IF($B$1113="Лікар-педіатр","x",IF($B$1113="Лікар-терапевт",AVERAGE(Y1113:Y1115),0)))</f>
        <v>0</v>
      </c>
      <c r="Z1117" s="179">
        <f>SUM(U1117:Y1117)</f>
        <v>0</v>
      </c>
      <c r="AA1117" s="768"/>
      <c r="AB1117" s="178">
        <f>IF($B$1113="Лікар загальної практики - сімейний лікар",AVERAGE(AB1113:AB1115),IF($B$1113="Лікар-педіатр",AVERAGE(AB1113:AB1115),IF($B$1113="Лікар-терапевт","х",0)))</f>
        <v>0</v>
      </c>
      <c r="AC1117" s="178">
        <f>IF($B$1113="Лікар загальної практики - сімейний лікар",AVERAGE(AC1113:AC1115),IF($B$1113="Лікар-педіатр",AVERAGE(AC1113:AC1115),IF($B$1113="Лікар-терапевт","х",0)))</f>
        <v>0</v>
      </c>
      <c r="AD1117" s="178">
        <f>IF($B$1113="Лікар загальної практики - сімейний лікар",AVERAGE(AD1113:AD1115),IF($B$1113="Лікар-педіатр","x",IF($B$1113="Лікар-терапевт",AVERAGE(AD1113:AD1115),0)))</f>
        <v>0</v>
      </c>
      <c r="AE1117" s="178">
        <f>IF($B$1113="Лікар загальної практики - сімейний лікар",AVERAGE(AE1113:AE1115),IF($B$1113="Лікар-педіатр","x",IF($B$1113="Лікар-терапевт",AVERAGE(AE1113:AE1115),0)))</f>
        <v>0</v>
      </c>
      <c r="AF1117" s="178">
        <f>IF($B$1113="Лікар загальної практики - сімейний лікар",AVERAGE(AF1113:AF1115),IF($B$1113="Лікар-педіатр","x",IF($B$1113="Лікар-терапевт",AVERAGE(AF1113:AF1115),0)))</f>
        <v>0</v>
      </c>
      <c r="AG1117" s="179">
        <f>SUM(AB1117:AF1117)</f>
        <v>0</v>
      </c>
      <c r="AH1117" s="769"/>
      <c r="AI1117" s="174"/>
      <c r="AJ1117" s="771"/>
      <c r="AK1117" s="774"/>
      <c r="AL1117" s="774"/>
      <c r="AM1117" s="762"/>
      <c r="AN1117" s="780"/>
      <c r="AO1117" s="780"/>
      <c r="AP1117" s="780"/>
      <c r="AQ1117" s="780"/>
      <c r="AR1117" s="783"/>
    </row>
    <row r="1118" spans="1:44" s="52" customFormat="1" ht="40.5" hidden="1" x14ac:dyDescent="0.25">
      <c r="A1118" s="170"/>
      <c r="B1118" s="763"/>
      <c r="C1118" s="764"/>
      <c r="D1118" s="765"/>
      <c r="E1118" s="765"/>
      <c r="F1118" s="210" t="str">
        <f>IF(B1113="Лікар-педіатр",Законод!$C$17,IF(B1113="Лікар загальної практики - сімейний лікар",Законод!$C$21,IF(B1113="Лікар-терапевт",Законод!$C$25,"х")))</f>
        <v>х</v>
      </c>
      <c r="G1118" s="181">
        <f>IF($B$1113="Лікар загальної практики - сімейний лікар",IF(L1117&lt;=Законод!$C$22,G1117,Законод!$C$22*'01_Доходи'!G1116),IF($B$1113="Лікар-педіатр",IF(L1117&lt;=Законод!$C$18,G1117,Законод!$C$18*'01_Доходи'!G1116),IF($B$1113="Лікар-терапевт","x",0)))</f>
        <v>0</v>
      </c>
      <c r="H1118" s="181">
        <f>IF($B$1113="Лікар загальної практики - сімейний лікар",IF(L1117&lt;=Законод!$C$22,H1117,Законод!$C$22*'01_Доходи'!H1116),IF($B$1113="Лікар-педіатр",IF(L1117&lt;=Законод!$C$18,H1117,Законод!$C$18*'01_Доходи'!H1116),IF($B$1113="Лікар-терапевт","x",0)))</f>
        <v>0</v>
      </c>
      <c r="I1118" s="181">
        <f>IF($B$1113="Лікар загальної практики - сімейний лікар",IF(L1117&lt;=Законод!$C$22,I1117,Законод!$C$22*'01_Доходи'!I1116),IF($B$1113="Лікар-педіатр","x",IF($B$1113="Лікар-терапевт",IF(L1117&lt;=Законод!$C$26,I1117,Законод!$C$26*'01_Доходи'!I1116),0)))</f>
        <v>0</v>
      </c>
      <c r="J1118" s="181">
        <f>IF($B$1113="Лікар загальної практики - сімейний лікар",IF(L1117&lt;=Законод!$C$22,J1117,Законод!$C$22*'01_Доходи'!J1116),IF($B$1113="Лікар-педіатр","x",IF($B$1113="Лікар-терапевт",IF(L1117&lt;=Законод!$C$26,J1117,Законод!$C$26*'01_Доходи'!J1116),0)))</f>
        <v>0</v>
      </c>
      <c r="K1118" s="181">
        <f>IF($B$1113="Лікар загальної практики - сімейний лікар",IF(L1117&lt;=Законод!$C$22,K1117,Законод!$C$22*'01_Доходи'!K1116),IF($B$1113="Лікар-педіатр","x",IF($B$1113="Лікар-терапевт",IF(L1117&lt;=Законод!$C$26,K1117,Законод!$C$26*'01_Доходи'!K1116),0)))</f>
        <v>0</v>
      </c>
      <c r="L1118" s="182">
        <f>SUM(G1118:K1118)</f>
        <v>0</v>
      </c>
      <c r="M1118" s="767"/>
      <c r="N1118" s="181">
        <f>IF($B$1113="Лікар загальної практики - сімейний лікар",IF(S1117&lt;=Законод!$C$22,N1117,Законод!$C$22*'01_Доходи'!N1116),IF($B$1113="Лікар-педіатр",IF(S1117&lt;=Законод!$C$18,N1117,Законод!$C$18*'01_Доходи'!N1116),IF($B$1113="Лікар-терапевт","x",0)))</f>
        <v>0</v>
      </c>
      <c r="O1118" s="181">
        <f>IF($B$1113="Лікар загальної практики - сімейний лікар",IF(S1117&lt;=Законод!$C$22,O1117,Законод!$C$22*'01_Доходи'!O1116),IF($B$1113="Лікар-педіатр",IF(S1117&lt;=Законод!$C$18,O1117,Законод!$C$18*'01_Доходи'!O1116),IF($B$1113="Лікар-терапевт","x",0)))</f>
        <v>0</v>
      </c>
      <c r="P1118" s="181">
        <f>IF($B$1113="Лікар загальної практики - сімейний лікар",IF(S1117&lt;=Законод!$C$22,P1117,Законод!$C$22*'01_Доходи'!P1116),IF($B$1113="Лікар-педіатр","x",IF($B$1113="Лікар-терапевт",IF(S1117&lt;=Законод!$C$26,P1117,Законод!$C$26*'01_Доходи'!P1116),0)))</f>
        <v>0</v>
      </c>
      <c r="Q1118" s="181">
        <f>IF($B$1113="Лікар загальної практики - сімейний лікар",IF(S1117&lt;=Законод!$C$22,Q1117,Законод!$C$22*'01_Доходи'!Q1116),IF($B$1113="Лікар-педіатр","x",IF($B$1113="Лікар-терапевт",IF(S1117&lt;=Законод!$C$26,Q1117,Законод!$C$26*'01_Доходи'!Q1116),0)))</f>
        <v>0</v>
      </c>
      <c r="R1118" s="181">
        <f>IF($B$1113="Лікар загальної практики - сімейний лікар",IF(S1117&lt;=Законод!$C$22,R1117,Законод!$C$22*'01_Доходи'!R1116),IF($B$1113="Лікар-педіатр","x",IF($B$1113="Лікар-терапевт",IF(S1117&lt;=Законод!$C$26,R1117,Законод!$C$26*'01_Доходи'!R1116),0)))</f>
        <v>0</v>
      </c>
      <c r="S1118" s="182">
        <f>SUM(N1118:R1118)</f>
        <v>0</v>
      </c>
      <c r="T1118" s="767"/>
      <c r="U1118" s="181">
        <f>IF($B$1113="Лікар загальної практики - сімейний лікар",IF(Z1117&lt;=Законод!$C$22,U1117,Законод!$C$22*'01_Доходи'!U1116),IF($B$1113="Лікар-педіатр",IF(Z1117&lt;=Законод!$C$18,U1117,Законод!$C$18*'01_Доходи'!U1116),IF($B$1113="Лікар-терапевт","x",0)))</f>
        <v>0</v>
      </c>
      <c r="V1118" s="181">
        <f>IF($B$1113="Лікар загальної практики - сімейний лікар",IF(Z1117&lt;=Законод!$C$22,V1117,Законод!$C$22*'01_Доходи'!V1116),IF($B$1113="Лікар-педіатр",IF(Z1117&lt;=Законод!$C$18,V1117,Законод!$C$18*'01_Доходи'!V1116),IF($B$1113="Лікар-терапевт","x",0)))</f>
        <v>0</v>
      </c>
      <c r="W1118" s="181">
        <f>IF($B$1113="Лікар загальної практики - сімейний лікар",IF(Z1117&lt;=Законод!$C$22,W1117,Законод!$C$22*'01_Доходи'!W1116),IF($B$1113="Лікар-педіатр","x",IF($B$1113="Лікар-терапевт",IF(Z1117&lt;=Законод!$C$26,W1117,Законод!$C$26*'01_Доходи'!W1116),0)))</f>
        <v>0</v>
      </c>
      <c r="X1118" s="181">
        <f>IF($B$1113="Лікар загальної практики - сімейний лікар",IF(Z1117&lt;=Законод!$C$22,X1117,Законод!$C$22*'01_Доходи'!X1116),IF($B$1113="Лікар-педіатр","x",IF($B$1113="Лікар-терапевт",IF(Z1117&lt;=Законод!$C$26,X1117,Законод!$C$26*'01_Доходи'!X1116),0)))</f>
        <v>0</v>
      </c>
      <c r="Y1118" s="181">
        <f>IF($B$1113="Лікар загальної практики - сімейний лікар",IF(Z1117&lt;=Законод!$C$22,Y1117,Законод!$C$22*'01_Доходи'!Y1116),IF($B$1113="Лікар-педіатр","x",IF($B$1113="Лікар-терапевт",IF(Z1117&lt;=Законод!$C$26,Y1117,Законод!$C$26*'01_Доходи'!Y1116),0)))</f>
        <v>0</v>
      </c>
      <c r="Z1118" s="182">
        <f>SUM(U1118:Y1118)</f>
        <v>0</v>
      </c>
      <c r="AA1118" s="767"/>
      <c r="AB1118" s="181">
        <f>IF($B$1113="Лікар загальної практики - сімейний лікар",IF(AG1117&lt;=Законод!$C$22,AB1117,Законод!$C$22*'01_Доходи'!AB1116),IF($B$1113="Лікар-педіатр",IF(AG1117&lt;=Законод!$C$18,AB1117,Законод!$C$18*'01_Доходи'!AB1116),IF($B$1113="Лікар-терапевт","x",0)))</f>
        <v>0</v>
      </c>
      <c r="AC1118" s="181">
        <f>IF($B$1113="Лікар загальної практики - сімейний лікар",IF(AG1117&lt;=Законод!$C$22,AC1117,Законод!$C$22*'01_Доходи'!AC1116),IF($B$1113="Лікар-педіатр",IF(AG1117&lt;=Законод!$C$18,AC1117,Законод!$C$18*'01_Доходи'!AC1116),IF($B$1113="Лікар-терапевт","x",0)))</f>
        <v>0</v>
      </c>
      <c r="AD1118" s="181">
        <f>IF($B$1113="Лікар загальної практики - сімейний лікар",IF(AG1117&lt;=Законод!$C$22,AD1117,Законод!$C$22*'01_Доходи'!AD1116),IF($B$1113="Лікар-педіатр","x",IF($B$1113="Лікар-терапевт",IF(AG1117&lt;=Законод!$C$26,AD1117,Законод!$C$26*'01_Доходи'!AD1116),0)))</f>
        <v>0</v>
      </c>
      <c r="AE1118" s="181">
        <f>IF($B$1113="Лікар загальної практики - сімейний лікар",IF(AG1117&lt;=Законод!$C$22,AE1117,Законод!$C$22*'01_Доходи'!AE1116),IF($B$1113="Лікар-педіатр","x",IF($B$1113="Лікар-терапевт",IF(AG1117&lt;=Законод!$C$26,AE1117,Законод!$C$26*'01_Доходи'!AE1116),0)))</f>
        <v>0</v>
      </c>
      <c r="AF1118" s="181">
        <f>IF($B$1113="Лікар загальної практики - сімейний лікар",IF(AG1117&lt;=Законод!$C$22,AF1117,Законод!$C$22*'01_Доходи'!AF1116),IF($B$1113="Лікар-педіатр","x",IF($B$1113="Лікар-терапевт",IF(AG1117&lt;=Законод!$C$26,AF1117,Законод!$C$26*'01_Доходи'!AF1116),0)))</f>
        <v>0</v>
      </c>
      <c r="AG1118" s="182">
        <f>SUM(AB1118:AF1118)</f>
        <v>0</v>
      </c>
      <c r="AH1118" s="767"/>
      <c r="AI1118" s="174"/>
      <c r="AJ1118" s="771"/>
      <c r="AK1118" s="774"/>
      <c r="AL1118" s="774"/>
      <c r="AM1118" s="318" t="s">
        <v>186</v>
      </c>
      <c r="AN1118" s="183">
        <f>IF(B1113="Лікар загальної практики - сімейний лікар",G1118*Законод!$C$11+'01_Доходи'!H1118*Законод!$D$11+'01_Доходи'!I1118*Законод!$E$11+'01_Доходи'!J1118*Законод!$F$11+'01_Доходи'!K1118*Законод!$G$11,IF(B1113="Лікар-педіатр",G1118*Законод!$C$11+'01_Доходи'!H1118*Законод!$D$11,IF(B1113="Лікар-терапевт",'01_Доходи'!I1118*Законод!$E$11+'01_Доходи'!J1118*Законод!$F$11+'01_Доходи'!K1118*Законод!$G$11,0)))</f>
        <v>0</v>
      </c>
      <c r="AO1118" s="183">
        <f>IF(B1113="Лікар загальної практики - сімейний лікар",N1118*Законод!$C$11+'01_Доходи'!O1118*Законод!$D$11+'01_Доходи'!P1118*Законод!$E$11+'01_Доходи'!Q1118*Законод!$F$11+'01_Доходи'!R1118*Законод!$G$11,IF(B1113="Лікар-педіатр",N1118*Законод!$C$11+'01_Доходи'!O1118*Законод!$D$11,IF(B1113="Лікар-терапевт",'01_Доходи'!P1118*Законод!$E$11+'01_Доходи'!Q1118*Законод!$F$11+'01_Доходи'!R1118*Законод!$G$11,0)))</f>
        <v>0</v>
      </c>
      <c r="AP1118" s="183">
        <f>IF(B1113="Лікар загальної практики - сімейний лікар",U1118*Законод!$C$11+'01_Доходи'!V1118*Законод!$D$11+'01_Доходи'!W1118*Законод!$E$11+'01_Доходи'!X1118*Законод!$F$11+'01_Доходи'!Y1118*Законод!$G$11,IF(B1113="Лікар-педіатр",U1118*Законод!$C$11+'01_Доходи'!V1118*Законод!$D$11,IF(B1113="Лікар-терапевт",'01_Доходи'!W1118*Законод!$E$11+'01_Доходи'!X1118*Законод!$F$11+'01_Доходи'!Y1118*Законод!$G$11,0)))</f>
        <v>0</v>
      </c>
      <c r="AQ1118" s="183">
        <f>IF(B1113="Лікар загальної практики - сімейний лікар",AB1118*Законод!$C$11+'01_Доходи'!AC1118*Законод!$D$11+'01_Доходи'!AD1118*Законод!$E$11+'01_Доходи'!AE1118*Законод!$F$11+'01_Доходи'!AF1118*Законод!$G$11,IF(B1113="Лікар-педіатр",AB1118*Законод!$C$11+'01_Доходи'!AC1118*Законод!$D$11,IF(B1113="Лікар-терапевт",'01_Доходи'!AD1118*Законод!$E$11+'01_Доходи'!AE1118*Законод!$F$11+'01_Доходи'!AF1118*Законод!$G$11,0)))</f>
        <v>0</v>
      </c>
      <c r="AR1118" s="184">
        <f>SUM(AN1118:AQ1118)</f>
        <v>0</v>
      </c>
    </row>
    <row r="1119" spans="1:44" s="52" customFormat="1" ht="31.9" hidden="1" customHeight="1" x14ac:dyDescent="0.25">
      <c r="A1119" s="170"/>
      <c r="B1119" s="763"/>
      <c r="C1119" s="764"/>
      <c r="D1119" s="765"/>
      <c r="E1119" s="765"/>
      <c r="F1119" s="211" t="str">
        <f>IF(B1113="Лікар-педіатр",Законод!$E$17,IF(B1113="Лікар загальної практики - сімейний лікар",Законод!$E$21,IF(B1113="Лікар-терапевт",Законод!$E$25,"х")))</f>
        <v>х</v>
      </c>
      <c r="G1119" s="776" t="s">
        <v>158</v>
      </c>
      <c r="H1119" s="776"/>
      <c r="I1119" s="776"/>
      <c r="J1119" s="776"/>
      <c r="K1119" s="776"/>
      <c r="L1119" s="169">
        <f>IF($B$1113="Лікар загальної практики - сімейний лікар",IF(L1117&lt;Законод!$C$22,0,(IF(AND(L1117&gt;=Законод!$E$22,L1117&lt;=Законод!$E$23),L1117-Законод!$C$22,IF('01_Доходи'!L1117&gt;=Законод!$F$22,Законод!$E$24,0)))),IF($B$1113="Лікар-педіатр",IF(L1117&lt;Законод!$C$18,0,(IF(AND(L1117&gt;=Законод!$E$18,L1117&lt;=Законод!$E$19),L1117-Законод!$C$18,IF('01_Доходи'!L1117&gt;=Законод!$F$18,Законод!$E$20,0)))),IF($B$1113="Лікар-терапевт",IF(L1117&lt;Законод!$C$26,0,(IF(AND(L1117&gt;=Законод!$E$26,L1117&lt;=Законод!$E$27),L1117-Законод!$C$26,IF('01_Доходи'!L1117&gt;=Законод!$F$26,Законод!$E$28,0)))),0)))</f>
        <v>0</v>
      </c>
      <c r="M1119" s="767"/>
      <c r="N1119" s="776" t="s">
        <v>158</v>
      </c>
      <c r="O1119" s="776"/>
      <c r="P1119" s="776"/>
      <c r="Q1119" s="776"/>
      <c r="R1119" s="776"/>
      <c r="S1119" s="169">
        <f>IF($B$1113="Лікар загальної практики - сімейний лікар",IF(S1117&lt;Законод!$C$22,0,(IF(AND(S1117&gt;=Законод!$E$22,S1117&lt;=Законод!$E$23),S1117-Законод!$C$22,IF('01_Доходи'!S1117&gt;=Законод!$F$22,Законод!$E$24,0)))),IF($B$1113="Лікар-педіатр",IF(S1117&lt;Законод!$C$18,0,(IF(AND(S1117&gt;=Законод!$E$18,S1117&lt;=Законод!$E$19),S1117-Законод!$C$18,IF('01_Доходи'!S1117&gt;=Законод!$F$18,Законод!$E$20,0)))),IF($B$1113="Лікар-терапевт",IF(S1117&lt;Законод!$C$26,0,(IF(AND(S1117&gt;=Законод!$E$26,S1117&lt;=Законод!$E$27),S1117-Законод!$C$26,IF('01_Доходи'!S1117&gt;=Законод!$F$26,Законод!$E$28,0)))),0)))</f>
        <v>0</v>
      </c>
      <c r="T1119" s="767"/>
      <c r="U1119" s="776" t="s">
        <v>158</v>
      </c>
      <c r="V1119" s="776"/>
      <c r="W1119" s="776"/>
      <c r="X1119" s="776"/>
      <c r="Y1119" s="776"/>
      <c r="Z1119" s="169">
        <f>IF($B$1113="Лікар загальної практики - сімейний лікар",IF(Z1117&lt;Законод!$C$22,0,(IF(AND(Z1117&gt;=Законод!$E$22,Z1117&lt;=Законод!$E$23),Z1117-Законод!$C$22,IF('01_Доходи'!Z1117&gt;=Законод!$F$22,Законод!$E$24,0)))),IF($B$1113="Лікар-педіатр",IF(Z1117&lt;Законод!$C$18,0,(IF(AND(Z1117&gt;=Законод!$E$18,Z1117&lt;=Законод!$E$19),Z1117-Законод!$C$18,IF('01_Доходи'!Z1117&gt;=Законод!$F$18,Законод!$E$20,0)))),IF($B$1113="Лікар-терапевт",IF(Z1117&lt;Законод!$C$26,0,(IF(AND(Z1117&gt;=Законод!$E$26,Z1117&lt;=Законод!$E$27),Z1117-Законод!$C$26,IF('01_Доходи'!Z1117&gt;=Законод!$F$26,Законод!$E$28,0)))),0)))</f>
        <v>0</v>
      </c>
      <c r="AA1119" s="767"/>
      <c r="AB1119" s="776" t="s">
        <v>158</v>
      </c>
      <c r="AC1119" s="776"/>
      <c r="AD1119" s="776"/>
      <c r="AE1119" s="776"/>
      <c r="AF1119" s="776"/>
      <c r="AG1119" s="169">
        <f>IF($B$1113="Лікар загальної практики - сімейний лікар",IF(AG1117&lt;Законод!$C$22,0,(IF(AND(AG1117&gt;=Законод!$E$22,AG1117&lt;=Законод!$E$23),AG1117-Законод!$C$22,IF('01_Доходи'!AG1117&gt;=Законод!$F$22,Законод!$E$24,0)))),IF($B$1113="Лікар-педіатр",IF(AG1117&lt;Законод!$C$18,0,(IF(AND(AG1117&gt;=Законод!$E$18,AG1117&lt;=Законод!$E$19),AG1117-Законод!$C$18,IF('01_Доходи'!AG1117&gt;=Законод!$F$18,Законод!$E$20,0)))),IF($B$1113="Лікар-терапевт",IF(AG1117&lt;Законод!$C$26,0,(IF(AND(AG1117&gt;=Законод!$E$26,AG1117&lt;=Законод!$E$27),AG1117-Законод!$C$26,IF('01_Доходи'!AG1117&gt;=Законод!$F$26,Законод!$E$28,0)))),0)))</f>
        <v>0</v>
      </c>
      <c r="AH1119" s="767"/>
      <c r="AI1119" s="174"/>
      <c r="AJ1119" s="771"/>
      <c r="AK1119" s="774"/>
      <c r="AL1119" s="774"/>
      <c r="AM1119" s="757" t="s">
        <v>187</v>
      </c>
      <c r="AN1119" s="183">
        <f>IF(B1113="Лікар загальної практики - сімейний лікар",L1119*Законод!$C$9/4*Законод!$E$16,IF(B1113="Лікар-педіатр",L1119*Законод!$C$9/4*Законод!$E$16,IF(B1113="Лікар-терапевт",L1119*Законод!$C$9/4*Законод!$E$16,0)))</f>
        <v>0</v>
      </c>
      <c r="AO1119" s="183">
        <f>IF(B1113="Лікар загальної практики - сімейний лікар",S1119*Законод!$C$9/4*Законод!$E$16,IF(B1113="Лікар-педіатр",S1119*Законод!$C$9/4*Законод!$E$16,IF(B1113="Лікар-терапевт",S1119*Законод!$C$9/4*Законод!$E$16,0)))</f>
        <v>0</v>
      </c>
      <c r="AP1119" s="183">
        <f>IF(B1113="Лікар загальної практики - сімейний лікар",Z1119*Законод!$C$9/4*Законод!$E$16,IF(B1113="Лікар-педіатр",Z1119*Законод!$C$9/4*Законод!$E$16,IF(B1113="Лікар-терапевт",Z1119*Законод!$C$9/4*Законод!$E$16,0)))</f>
        <v>0</v>
      </c>
      <c r="AQ1119" s="183">
        <f>IF(B1113="Лікар загальної практики - сімейний лікар",AG1119*Законод!$C$9/4*Законод!$E$16,IF(B1113="Лікар-педіатр",AG1119*Законод!$C$9/4*Законод!$E$16,IF(B1113="Лікар-терапевт",AG1119*Законод!$C$9/4*Законод!$E$16,0)))</f>
        <v>0</v>
      </c>
      <c r="AR1119" s="184">
        <f>SUM(AN1119:AQ1119)</f>
        <v>0</v>
      </c>
    </row>
    <row r="1120" spans="1:44" s="52" customFormat="1" ht="31.9" hidden="1" customHeight="1" x14ac:dyDescent="0.25">
      <c r="A1120" s="170"/>
      <c r="B1120" s="763"/>
      <c r="C1120" s="764"/>
      <c r="D1120" s="765"/>
      <c r="E1120" s="765"/>
      <c r="F1120" s="211" t="str">
        <f>IF(B1113="Лікар-педіатр",Законод!$F$17,IF(B1113="Лікар загальної практики - сімейний лікар",Законод!$F$21,IF(B1113="Лікар-терапевт",Законод!$F$25,"х")))</f>
        <v>х</v>
      </c>
      <c r="G1120" s="776" t="s">
        <v>158</v>
      </c>
      <c r="H1120" s="776"/>
      <c r="I1120" s="776"/>
      <c r="J1120" s="776"/>
      <c r="K1120" s="776"/>
      <c r="L1120" s="169">
        <f>IF($B$1113="Лікар загальної практики - сімейний лікар",IF(L1117&lt;Законод!$C$22,0,(IF(AND(L1117&gt;=Законод!$F$22,L1117&lt;=Законод!$F$23),L1117-Законод!$E$23,IF('01_Доходи'!L1117&gt;=Законод!$G$22,Законод!$F$24,0)))),IF($B$1113="Лікар-педіатр",IF(L1117&lt;Законод!$C$18,0,(IF(AND(L1117&gt;=Законод!$F$18,L1117&lt;=Законод!$F$19),L1117-Законод!$E$19,IF('01_Доходи'!L1117&gt;=Законод!$G$18,Законод!$F$20,0)))),IF($B$1113="Лікар-терапевт",IF(L1117&lt;Законод!$C$26,0,(IF(AND(L1117&gt;=Законод!$F$26,L1117&lt;=Законод!$F$27),L1117-Законод!$E$27,IF('01_Доходи'!L1117&gt;=Законод!$G$26,Законод!$F$28,0)))),0)))</f>
        <v>0</v>
      </c>
      <c r="M1120" s="767"/>
      <c r="N1120" s="776" t="s">
        <v>158</v>
      </c>
      <c r="O1120" s="776"/>
      <c r="P1120" s="776"/>
      <c r="Q1120" s="776"/>
      <c r="R1120" s="776"/>
      <c r="S1120" s="169">
        <f>IF($B$1113="Лікар загальної практики - сімейний лікар",IF(S1117&lt;Законод!$C$22,0,(IF(AND(S1117&gt;=Законод!$F$22,S1117&lt;=Законод!$F$23),S1117-Законод!$E$23,IF('01_Доходи'!S1117&gt;=Законод!$G$22,Законод!$F$24,0)))),IF($B$1113="Лікар-педіатр",IF(S1117&lt;Законод!$C$18,0,(IF(AND(S1117&gt;=Законод!$F$18,S1117&lt;=Законод!$F$19),S1117-Законод!$E$19,IF('01_Доходи'!S1117&gt;=Законод!$G$18,Законод!$F$20,0)))),IF($B$1113="Лікар-терапевт",IF(S1117&lt;Законод!$C$26,0,(IF(AND(S1117&gt;=Законод!$F$26,S1117&lt;=Законод!$F$27),S1117-Законод!$E$27,IF('01_Доходи'!S1117&gt;=Законод!$G$26,Законод!$F$28,0)))),0)))</f>
        <v>0</v>
      </c>
      <c r="T1120" s="767"/>
      <c r="U1120" s="776" t="s">
        <v>158</v>
      </c>
      <c r="V1120" s="776"/>
      <c r="W1120" s="776"/>
      <c r="X1120" s="776"/>
      <c r="Y1120" s="776"/>
      <c r="Z1120" s="169">
        <f>IF($B$1113="Лікар загальної практики - сімейний лікар",IF(Z1117&lt;Законод!$C$22,0,(IF(AND(Z1117&gt;=Законод!$F$22,Z1117&lt;=Законод!$F$23),Z1117-Законод!$E$23,IF('01_Доходи'!Z1117&gt;=Законод!$G$22,Законод!$F$24,0)))),IF($B$1113="Лікар-педіатр",IF(Z1117&lt;Законод!$C$18,0,(IF(AND(Z1117&gt;=Законод!$F$18,Z1117&lt;=Законод!$F$19),Z1117-Законод!$E$19,IF('01_Доходи'!Z1117&gt;=Законод!$G$18,Законод!$F$20,0)))),IF($B$1113="Лікар-терапевт",IF(Z1117&lt;Законод!$C$26,0,(IF(AND(Z1117&gt;=Законод!$F$26,Z1117&lt;=Законод!$F$27),Z1117-Законод!$E$27,IF('01_Доходи'!Z1117&gt;=Законод!$G$26,Законод!$F$28,0)))),0)))</f>
        <v>0</v>
      </c>
      <c r="AA1120" s="767"/>
      <c r="AB1120" s="776" t="s">
        <v>158</v>
      </c>
      <c r="AC1120" s="776"/>
      <c r="AD1120" s="776"/>
      <c r="AE1120" s="776"/>
      <c r="AF1120" s="776"/>
      <c r="AG1120" s="169">
        <f>IF($B$1113="Лікар загальної практики - сімейний лікар",IF(AG1117&lt;Законод!$C$22,0,(IF(AND(AG1117&gt;=Законод!$F$22,AG1117&lt;=Законод!$F$23),AG1117-Законод!$E$23,IF('01_Доходи'!AG1117&gt;=Законод!$G$22,Законод!$F$24,0)))),IF($B$1113="Лікар-педіатр",IF(AG1117&lt;Законод!$C$18,0,(IF(AND(AG1117&gt;=Законод!$F$18,AG1117&lt;=Законод!$F$19),AG1117-Законод!$E$19,IF('01_Доходи'!AG1117&gt;=Законод!$G$18,Законод!$F$20,0)))),IF($B$1113="Лікар-терапевт",IF(AG1117&lt;Законод!$C$26,0,(IF(AND(AG1117&gt;=Законод!$F$26,AG1117&lt;=Законод!$F$27),AG1117-Законод!$E$27,IF('01_Доходи'!AG1117&gt;=Законод!$G$26,Законод!$F$28,0)))),0)))</f>
        <v>0</v>
      </c>
      <c r="AH1120" s="767"/>
      <c r="AI1120" s="174"/>
      <c r="AJ1120" s="771"/>
      <c r="AK1120" s="774"/>
      <c r="AL1120" s="774"/>
      <c r="AM1120" s="758"/>
      <c r="AN1120" s="183">
        <f>IF(B1113="Лікар загальної практики - сімейний лікар",L1120*Законод!$C$9/4*Законод!$F$16,IF(B1113="Лікар-педіатр",L1120*Законод!$C$9/4*Законод!$F$16,IF(B1113="Лікар-терапевт",L1120*Законод!$C$9/4*Законод!$F$16,0)))</f>
        <v>0</v>
      </c>
      <c r="AO1120" s="183">
        <f>IF(B1113="Лікар загальної практики - сімейний лікар",S1120*Законод!$C$9/4*Законод!$F$16,IF(B1113="Лікар-педіатр",S1120*Законод!$C$9/4*Законод!$F$16,IF(B1113="Лікар-терапевт",S1120*Законод!$C$9/4*Законод!$F$16,0)))</f>
        <v>0</v>
      </c>
      <c r="AP1120" s="183">
        <f>IF(B1113="Лікар загальної практики - сімейний лікар",Z1120*Законод!$C$9/4*Законод!$F$16,IF(B1113="Лікар-педіатр",Z1120*Законод!$C$9/4*Законод!$F$16,IF(B1113="Лікар-терапевт",Z1120*Законод!$C$9/4*Законод!$F$16,0)))</f>
        <v>0</v>
      </c>
      <c r="AQ1120" s="183">
        <f>IF(B1113="Лікар загальної практики - сімейний лікар",AG1120*Законод!$C$9/4*Законод!$F$16,IF(B1113="Лікар-педіатр",AG1120*Законод!$C$9/4*Законод!$F$16,IF(B1113="Лікар-терапевт",AG1120*Законод!$C$9/4*Законод!$F$16,0)))</f>
        <v>0</v>
      </c>
      <c r="AR1120" s="184">
        <f>SUM(AN1120:AQ1120)</f>
        <v>0</v>
      </c>
    </row>
    <row r="1121" spans="1:44" s="52" customFormat="1" ht="31.9" hidden="1" customHeight="1" x14ac:dyDescent="0.25">
      <c r="A1121" s="170"/>
      <c r="B1121" s="763"/>
      <c r="C1121" s="764"/>
      <c r="D1121" s="765"/>
      <c r="E1121" s="765"/>
      <c r="F1121" s="211" t="str">
        <f>IF(B1113="Лікар-педіатр",Законод!$G$17,IF(B1113="Лікар загальної практики - сімейний лікар",Законод!$G$21,IF(B1113="Лікар-терапевт",Законод!$G$25,"х")))</f>
        <v>х</v>
      </c>
      <c r="G1121" s="776" t="s">
        <v>158</v>
      </c>
      <c r="H1121" s="776"/>
      <c r="I1121" s="776"/>
      <c r="J1121" s="776"/>
      <c r="K1121" s="776"/>
      <c r="L1121" s="169">
        <f>IF($B$1113="Лікар загальної практики - сімейний лікар",IF(L1117&lt;Законод!$C$22,0,(IF(AND(L1117&gt;=Законод!$G$22,L1117&lt;=Законод!$G$23),L1117-Законод!$F$23,IF('01_Доходи'!L1117&gt;=Законод!$H$22,Законод!$G$24,0)))),IF($B$1113="Лікар-педіатр",IF(L1117&lt;Законод!$C$18,0,(IF(AND(L1117&gt;=Законод!$G$18,L1117&lt;=Законод!$G$19),L1117-Законод!$F$19,IF('01_Доходи'!L1117&gt;=Законод!$H$18,Законод!$G$20,0)))),IF($B$1113="Лікар-терапевт",IF(L1117&lt;Законод!$C$26,0,(IF(AND(L1117&gt;=Законод!$G$26,L1117&lt;=Законод!$G$27),L1117-Законод!$F$27,IF('01_Доходи'!L1117&gt;=Законод!$H$26,Законод!$G$28,0)))),0)))</f>
        <v>0</v>
      </c>
      <c r="M1121" s="767"/>
      <c r="N1121" s="776" t="s">
        <v>158</v>
      </c>
      <c r="O1121" s="776"/>
      <c r="P1121" s="776"/>
      <c r="Q1121" s="776"/>
      <c r="R1121" s="776"/>
      <c r="S1121" s="169">
        <f>IF($B$1113="Лікар загальної практики - сімейний лікар",IF(S1117&lt;Законод!$C$22,0,(IF(AND(S1117&gt;=Законод!$G$22,S1117&lt;=Законод!$G$23),S1117-Законод!$F$23,IF('01_Доходи'!S1117&gt;=Законод!$H$22,Законод!$G$24,0)))),IF($B$1113="Лікар-педіатр",IF(S1117&lt;Законод!$C$18,0,(IF(AND(S1117&gt;=Законод!$G$18,S1117&lt;=Законод!$G$19),S1117-Законод!$F$19,IF('01_Доходи'!S1117&gt;=Законод!$H$18,Законод!$G$20,0)))),IF($B$1113="Лікар-терапевт",IF(S1117&lt;Законод!$C$26,0,(IF(AND(S1117&gt;=Законод!$G$26,S1117&lt;=Законод!$G$27),S1117-Законод!$F$27,IF('01_Доходи'!S1117&gt;=Законод!$H$26,Законод!$G$28,0)))),0)))</f>
        <v>0</v>
      </c>
      <c r="T1121" s="767"/>
      <c r="U1121" s="776" t="s">
        <v>158</v>
      </c>
      <c r="V1121" s="776"/>
      <c r="W1121" s="776"/>
      <c r="X1121" s="776"/>
      <c r="Y1121" s="776"/>
      <c r="Z1121" s="169">
        <f>IF($B$1113="Лікар загальної практики - сімейний лікар",IF(Z1117&lt;Законод!$C$22,0,(IF(AND(Z1117&gt;=Законод!$G$22,Z1117&lt;=Законод!$G$23),Z1117-Законод!$F$23,IF('01_Доходи'!Z1117&gt;=Законод!$H$22,Законод!$G$24,0)))),IF($B$1113="Лікар-педіатр",IF(Z1117&lt;Законод!$C$18,0,(IF(AND(Z1117&gt;=Законод!$G$18,Z1117&lt;=Законод!$G$19),Z1117-Законод!$F$19,IF('01_Доходи'!Z1117&gt;=Законод!$H$18,Законод!$G$20,0)))),IF($B$1113="Лікар-терапевт",IF(Z1117&lt;Законод!$C$26,0,(IF(AND(Z1117&gt;=Законод!$G$26,Z1117&lt;=Законод!$G$27),Z1117-Законод!$F$27,IF('01_Доходи'!Z1117&gt;=Законод!$H$26,Законод!$G$28,0)))),0)))</f>
        <v>0</v>
      </c>
      <c r="AA1121" s="767"/>
      <c r="AB1121" s="776" t="s">
        <v>158</v>
      </c>
      <c r="AC1121" s="776"/>
      <c r="AD1121" s="776"/>
      <c r="AE1121" s="776"/>
      <c r="AF1121" s="776"/>
      <c r="AG1121" s="169">
        <f>IF($B$1113="Лікар загальної практики - сімейний лікар",IF(AG1117&lt;Законод!$C$22,0,(IF(AND(AG1117&gt;=Законод!$G$22,AG1117&lt;=Законод!$G$23),AG1117-Законод!$F$23,IF('01_Доходи'!AG1117&gt;=Законод!$H$22,Законод!$G$24,0)))),IF($B$1113="Лікар-педіатр",IF(AG1117&lt;Законод!$C$18,0,(IF(AND(AG1117&gt;=Законод!$G$18,AG1117&lt;=Законод!$G$19),AG1117-Законод!$F$19,IF('01_Доходи'!AG1117&gt;=Законод!$H$18,Законод!$G$20,0)))),IF($B$1113="Лікар-терапевт",IF(AG1117&lt;Законод!$C$26,0,(IF(AND(AG1117&gt;=Законод!$G$26,AG1117&lt;=Законод!$G$27),AG1117-Законод!$F$27,IF('01_Доходи'!AG1117&gt;=Законод!$H$26,Законод!$G$28,0)))),0)))</f>
        <v>0</v>
      </c>
      <c r="AH1121" s="767"/>
      <c r="AI1121" s="174"/>
      <c r="AJ1121" s="771"/>
      <c r="AK1121" s="774"/>
      <c r="AL1121" s="774"/>
      <c r="AM1121" s="758"/>
      <c r="AN1121" s="183">
        <f>IF(B1113="Лікар загальної практики - сімейний лікар",L1121*Законод!$C$9/4*Законод!$G$16,IF(B1113="Лікар-педіатр",L1121*Законод!$C$9/4*Законод!$G$16,IF(B1113="Лікар-терапевт",L1121*Законод!$C$9/4*Законод!$G$16,0)))</f>
        <v>0</v>
      </c>
      <c r="AO1121" s="183">
        <f>IF(B1113="Лікар загальної практики - сімейний лікар",S1121*Законод!$C$9/4*Законод!$G$16,IF(B1113="Лікар-педіатр",S1121*Законод!$C$9/4*Законод!$G$16,IF(B1113="Лікар-терапевт",S1121*Законод!$C$9/4*Законод!$G$16,0)))</f>
        <v>0</v>
      </c>
      <c r="AP1121" s="183">
        <f>IF(B1113="Лікар загальної практики - сімейний лікар",Z1121*Законод!$C$9/4*Законод!$G$16,IF(B1113="Лікар-педіатр",Z1121*Законод!$C$9/4*Законод!$G$16,IF(B1113="Лікар-терапевт",Z1121*Законод!$C$9/4*Законод!$G$16,0)))</f>
        <v>0</v>
      </c>
      <c r="AQ1121" s="183">
        <f>IF(B1113="Лікар загальної практики - сімейний лікар",AG1121*Законод!$C$9/4*Законод!$G$16,IF(B1113="Лікар-педіатр",AG1121*Законод!$C$9/4*Законод!$G$16,IF(B1113="Лікар-терапевт",AG1121*Законод!$C$9/4*Законод!$G$16,0)))</f>
        <v>0</v>
      </c>
      <c r="AR1121" s="184">
        <f t="shared" ref="AR1121" si="194">SUM(AN1121:AQ1121)</f>
        <v>0</v>
      </c>
    </row>
    <row r="1122" spans="1:44" s="52" customFormat="1" ht="31.9" hidden="1" customHeight="1" x14ac:dyDescent="0.25">
      <c r="A1122" s="170"/>
      <c r="B1122" s="763"/>
      <c r="C1122" s="764"/>
      <c r="D1122" s="765"/>
      <c r="E1122" s="765"/>
      <c r="F1122" s="211" t="str">
        <f>IF(B1113="Лікар-педіатр",Законод!$H$17,IF(B1113="Лікар загальної практики - сімейний лікар",Законод!$H$21,IF(B1113="Лікар-терапевт",Законод!$H$25,"х")))</f>
        <v>х</v>
      </c>
      <c r="G1122" s="776" t="s">
        <v>158</v>
      </c>
      <c r="H1122" s="776"/>
      <c r="I1122" s="776"/>
      <c r="J1122" s="776"/>
      <c r="K1122" s="776"/>
      <c r="L1122" s="169">
        <f>IF($B$1113="Лікар загальної практики - сімейний лікар",IF(L1117&lt;Законод!$C$22,0,(IF(AND(L1117&gt;=Законод!$H$22,L1117&lt;=Законод!$H$23),L1117-Законод!$G$23,IF('01_Доходи'!L1117&gt;=Законод!$I$22,Законод!$H$24,0)))),IF($B$1113="Лікар-педіатр",IF(L1117&lt;Законод!$C$18,0,(IF(AND(L1117&gt;=Законод!$H$18,L1117&lt;=Законод!$H$19),L1117-Законод!$G$19,IF('01_Доходи'!L1117&gt;=Законод!$I$18,Законод!$H$20,0)))),IF($B$1113="Лікар-терапевт",IF(L1117&lt;Законод!$C$26,0,(IF(AND(L1117&gt;=Законод!$H$26,L1117&lt;=Законод!$H$27),L1117-Законод!$G$27,IF(L1117&gt;=Законод!$I$26,Законод!$H$28,0)))),0)))</f>
        <v>0</v>
      </c>
      <c r="M1122" s="767"/>
      <c r="N1122" s="776" t="s">
        <v>158</v>
      </c>
      <c r="O1122" s="776"/>
      <c r="P1122" s="776"/>
      <c r="Q1122" s="776"/>
      <c r="R1122" s="776"/>
      <c r="S1122" s="169">
        <f>IF($B$1113="Лікар загальної практики - сімейний лікар",IF(S1117&lt;Законод!$C$22,0,(IF(AND(S1117&gt;=Законод!$H$22,S1117&lt;=Законод!$H$23),S1117-Законод!$G$23,IF('01_Доходи'!S1117&gt;=Законод!$I$22,Законод!$H$24,0)))),IF($B$1113="Лікар-педіатр",IF(S1117&lt;Законод!$C$18,0,(IF(AND(S1117&gt;=Законод!$H$18,S1117&lt;=Законод!$H$19),S1117-Законод!$G$19,IF('01_Доходи'!S1117&gt;=Законод!$I$18,Законод!$H$20,0)))),IF($B$1113="Лікар-терапевт",IF(S1117&lt;Законод!$C$26,0,(IF(AND(S1117&gt;=Законод!$H$26,S1117&lt;=Законод!$H$27),S1117-Законод!$G$27,IF(S1117&gt;=Законод!$I$26,Законод!$H$28,0)))),0)))</f>
        <v>0</v>
      </c>
      <c r="T1122" s="767"/>
      <c r="U1122" s="776" t="s">
        <v>158</v>
      </c>
      <c r="V1122" s="776"/>
      <c r="W1122" s="776"/>
      <c r="X1122" s="776"/>
      <c r="Y1122" s="776"/>
      <c r="Z1122" s="169">
        <f>IF($B$1113="Лікар загальної практики - сімейний лікар",IF(Z1117&lt;Законод!$C$22,0,(IF(AND(Z1117&gt;=Законод!$H$22,Z1117&lt;=Законод!$H$23),Z1117-Законод!$G$23,IF('01_Доходи'!Z1117&gt;=Законод!$I$22,Законод!$H$24,0)))),IF($B$1113="Лікар-педіатр",IF(Z1117&lt;Законод!$C$18,0,(IF(AND(Z1117&gt;=Законод!$H$18,Z1117&lt;=Законод!$H$19),Z1117-Законод!$G$19,IF('01_Доходи'!Z1117&gt;=Законод!$I$18,Законод!$H$20,0)))),IF($B$1113="Лікар-терапевт",IF(Z1117&lt;Законод!$C$26,0,(IF(AND(Z1117&gt;=Законод!$H$26,Z1117&lt;=Законод!$H$27),Z1117-Законод!$G$27,IF(Z1117&gt;=Законод!$I$26,Законод!$H$28,0)))),0)))</f>
        <v>0</v>
      </c>
      <c r="AA1122" s="767"/>
      <c r="AB1122" s="776" t="s">
        <v>158</v>
      </c>
      <c r="AC1122" s="776"/>
      <c r="AD1122" s="776"/>
      <c r="AE1122" s="776"/>
      <c r="AF1122" s="776"/>
      <c r="AG1122" s="169">
        <f>IF($B$1113="Лікар загальної практики - сімейний лікар",IF(AG1117&lt;Законод!$C$22,0,(IF(AND(AG1117&gt;=Законод!$H$22,AG1117&lt;=Законод!$H$23),AG1117-Законод!$G$23,IF('01_Доходи'!AG1117&gt;=Законод!$I$22,Законод!$H$24,0)))),IF($B$1113="Лікар-педіатр",IF(AG1117&lt;Законод!$C$18,0,(IF(AND(AG1117&gt;=Законод!$H$18,AG1117&lt;=Законод!$H$19),AG1117-Законод!$G$19,IF('01_Доходи'!AG1117&gt;=Законод!$I$18,Законод!$H$20,0)))),IF($B$1113="Лікар-терапевт",IF(AG1117&lt;Законод!$C$26,0,(IF(AND(AG1117&gt;=Законод!$H$26,AG1117&lt;=Законод!$H$27),AG1117-Законод!$G$27,IF(AG1117&gt;=Законод!$I$26,Законод!$H$28,0)))),0)))</f>
        <v>0</v>
      </c>
      <c r="AH1122" s="767"/>
      <c r="AI1122" s="174"/>
      <c r="AJ1122" s="771"/>
      <c r="AK1122" s="774"/>
      <c r="AL1122" s="774"/>
      <c r="AM1122" s="758"/>
      <c r="AN1122" s="183">
        <f>IF(B1113="Лікар загальної практики - сімейний лікар",L1122*Законод!$C$9/4*Законод!$H$16,IF(B1113="Лікар-педіатр",L1122*Законод!$C$9/4*Законод!$H$16,IF(B1113="Лікар-терапевт",L1122*Законод!$C$9/4*Законод!$H$16,0)))</f>
        <v>0</v>
      </c>
      <c r="AO1122" s="183">
        <f>IF(B1113="Лікар загальної практики - сімейний лікар",S1122*Законод!$C$9/4*Законод!$H$16,IF(B1113="Лікар-педіатр",S1122*Законод!$C$9/4*Законод!$H$16,IF(B1113="Лікар-терапевт",S1122*Законод!$C$9/4*Законод!$H$16,0)))</f>
        <v>0</v>
      </c>
      <c r="AP1122" s="183">
        <f>IF(B1113="Лікар загальної практики - сімейний лікар",Z1122*Законод!$C$9/4*Законод!$H$16,IF(B1113="Лікар-педіатр",Z1122*Законод!$C$9/4*Законод!$H$16,IF(B1113="Лікар-терапевт",Z1122*Законод!$C$9/4*Законод!$H$16,0)))</f>
        <v>0</v>
      </c>
      <c r="AQ1122" s="183">
        <f>IF(B1113="Лікар загальної практики - сімейний лікар",AG1122*Законод!$C$9/4*Законод!$H$16,IF(B1113="Лікар-педіатр",AG1122*Законод!$C$9/4*Законод!$H$16,IF(B1113="Лікар-терапевт",AG1122*Законод!$C$9/4*Законод!$H$16,0)))</f>
        <v>0</v>
      </c>
      <c r="AR1122" s="184">
        <f>SUM(AN1122:AQ1122)</f>
        <v>0</v>
      </c>
    </row>
    <row r="1123" spans="1:44" s="52" customFormat="1" ht="31.9" hidden="1" customHeight="1" x14ac:dyDescent="0.25">
      <c r="A1123" s="170"/>
      <c r="B1123" s="763"/>
      <c r="C1123" s="764"/>
      <c r="D1123" s="765"/>
      <c r="E1123" s="765"/>
      <c r="F1123" s="211" t="str">
        <f>IF(B1113="Лікар-педіатр",Законод!$I$17,IF(B1113="Лікар загальної практики - сімейний лікар",Законод!$I$21,IF(B1113="Лікар-терапевт",Законод!$I$25,"х")))</f>
        <v>х</v>
      </c>
      <c r="G1123" s="776" t="s">
        <v>158</v>
      </c>
      <c r="H1123" s="776"/>
      <c r="I1123" s="776"/>
      <c r="J1123" s="776"/>
      <c r="K1123" s="776"/>
      <c r="L1123" s="169">
        <f>IF($B$1113="Лікар загальної практики - сімейний лікар",IF(L1117&lt;Законод!$C$22,0,(IF(AND(L1117&gt;=Законод!$I$22,L1117&lt;=Законод!$I$23),L1117-Законод!$H$23,IF('01_Доходи'!L1117&gt;=Законод!$I$22,Законод!$I$24,0)))),IF($B$1113="Лікар-педіатр",IF(L1117&lt;Законод!$C$18,0,(IF(AND(L1117&gt;=Законод!$I$18,L1117&lt;=Законод!$I$19),L1117-Законод!$H$19,IF('01_Доходи'!L1117&gt;=Законод!$I$18,Законод!$H$20,0)))),IF($B$1113="Лікар-терапевт",IF(L1117&lt;Законод!$C$26,0,(IF(AND(L1117&gt;=Законод!$I$26,L1117&lt;=Законод!$I$27),L1117-Законод!$H$27,IF('01_Доходи'!L1117&gt;=Законод!$I$26,Законод!$H$28,0)))),0)))</f>
        <v>0</v>
      </c>
      <c r="M1123" s="767"/>
      <c r="N1123" s="776" t="s">
        <v>158</v>
      </c>
      <c r="O1123" s="776"/>
      <c r="P1123" s="776"/>
      <c r="Q1123" s="776"/>
      <c r="R1123" s="776"/>
      <c r="S1123" s="169">
        <f>IF($B$1113="Лікар загальної практики - сімейний лікар",IF(S1117&lt;Законод!$C$22,0,(IF(AND(S1117&gt;=Законод!$I$22,S1117&lt;=Законод!$I$23),S1117-Законод!$H$23,IF('01_Доходи'!S1117&gt;=Законод!$I$22,Законод!$I$24,0)))),IF($B$1113="Лікар-педіатр",IF(S1117&lt;Законод!$C$18,0,(IF(AND(S1117&gt;=Законод!$I$18,S1117&lt;=Законод!$I$19),S1117-Законод!$H$19,IF('01_Доходи'!S1117&gt;=Законод!$I$18,Законод!$H$20,0)))),IF($B$1113="Лікар-терапевт",IF(S1117&lt;Законод!$C$26,0,(IF(AND(S1117&gt;=Законод!$I$26,S1117&lt;=Законод!$I$27),S1117-Законод!$H$27,IF('01_Доходи'!S1117&gt;=Законод!$I$26,Законод!$H$28,0)))),0)))</f>
        <v>0</v>
      </c>
      <c r="T1123" s="767"/>
      <c r="U1123" s="776" t="s">
        <v>158</v>
      </c>
      <c r="V1123" s="776"/>
      <c r="W1123" s="776"/>
      <c r="X1123" s="776"/>
      <c r="Y1123" s="776"/>
      <c r="Z1123" s="169">
        <f>IF($B$1113="Лікар загальної практики - сімейний лікар",IF(Z1117&lt;Законод!$C$22,0,(IF(AND(Z1117&gt;=Законод!$I$22,Z1117&lt;=Законод!$I$23),Z1117-Законод!$H$23,IF('01_Доходи'!Z1117&gt;=Законод!$I$22,Законод!$I$24,0)))),IF($B$1113="Лікар-педіатр",IF(Z1117&lt;Законод!$C$18,0,(IF(AND(Z1117&gt;=Законод!$I$18,Z1117&lt;=Законод!$I$19),Z1117-Законод!$H$19,IF('01_Доходи'!Z1117&gt;=Законод!$I$18,Законод!$H$20,0)))),IF($B$1113="Лікар-терапевт",IF(Z1117&lt;Законод!$C$26,0,(IF(AND(Z1117&gt;=Законод!$I$26,Z1117&lt;=Законод!$I$27),Z1117-Законод!$H$27,IF('01_Доходи'!Z1117&gt;=Законод!$I$26,Законод!$H$28,0)))),0)))</f>
        <v>0</v>
      </c>
      <c r="AA1123" s="767"/>
      <c r="AB1123" s="776" t="s">
        <v>158</v>
      </c>
      <c r="AC1123" s="776"/>
      <c r="AD1123" s="776"/>
      <c r="AE1123" s="776"/>
      <c r="AF1123" s="776"/>
      <c r="AG1123" s="169">
        <f>IF($B$1113="Лікар загальної практики - сімейний лікар",IF(AG1117&lt;Законод!$C$22,0,(IF(AND(AG1117&gt;=Законод!$I$22,AG1117&lt;=Законод!$I$23),AG1117-Законод!$H$23,IF('01_Доходи'!AG1117&gt;=Законод!$I$22,Законод!$I$24,0)))),IF($B$1113="Лікар-педіатр",IF(AG1117&lt;Законод!$C$18,0,(IF(AND(AG1117&gt;=Законод!$I$18,AG1117&lt;=Законод!$I$19),AG1117-Законод!$H$19,IF('01_Доходи'!AG1117&gt;=Законод!$I$18,Законод!$H$20,0)))),IF($B$1113="Лікар-терапевт",IF(AG1117&lt;Законод!$C$26,0,(IF(AND(AG1117&gt;=Законод!$I$26,AG1117&lt;=Законод!$I$27),AG1117-Законод!$H$27,IF('01_Доходи'!AG1117&gt;=Законод!$I$26,Законод!$H$28,0)))),0)))</f>
        <v>0</v>
      </c>
      <c r="AH1123" s="767"/>
      <c r="AI1123" s="174"/>
      <c r="AJ1123" s="771"/>
      <c r="AK1123" s="774"/>
      <c r="AL1123" s="774"/>
      <c r="AM1123" s="758"/>
      <c r="AN1123" s="183">
        <f>IF(B1113="Лікар загальної практики - сімейний лікар",L1123*Законод!$C$9/4*Законод!$I$16,IF(B1113="Лікар-педіатр",L1123*Законод!$C$9/4*Законод!$I$16,IF(B1113="Лікар-терапевт",L1123*Законод!$C$9/4*Законод!$I$16,0)))</f>
        <v>0</v>
      </c>
      <c r="AO1123" s="183">
        <f>IF(B1113="Лікар загальної практики - сімейний лікар",S1123*Законод!$C$9/4*Законод!$I$16,IF(B1113="Лікар-педіатр",S1123*Законод!$C$9/4*Законод!$I$16,IF(B1113="Лікар-терапевт",S1123*Законод!$C$9/4*Законод!$I$16,0)))</f>
        <v>0</v>
      </c>
      <c r="AP1123" s="183">
        <f>IF(B1113="Лікар загальної практики - сімейний лікар",Z1123*Законод!$C$9/4*Законод!$I$16,IF(B1113="Лікар-педіатр",Z1123*Законод!$C$9/4*Законод!$I$16,IF(B1113="Лікар-терапевт",Z1123*Законод!$C$9/4*Законод!$I$16,0)))</f>
        <v>0</v>
      </c>
      <c r="AQ1123" s="183">
        <f>IF(B1113="Лікар загальної практики - сімейний лікар",AG1123*Законод!$C$9/4*Законод!$I$16,IF(B1113="Лікар-педіатр",AG1123*Законод!$C$9/4*Законод!$I$16,IF(B1113="Лікар-терапевт",AG1123*Законод!$C$9/4*Законод!$I$16,0)))</f>
        <v>0</v>
      </c>
      <c r="AR1123" s="184">
        <f>SUM(AN1123:AQ1123)</f>
        <v>0</v>
      </c>
    </row>
    <row r="1124" spans="1:44" s="191" customFormat="1" ht="31.9" hidden="1" customHeight="1" thickBot="1" x14ac:dyDescent="0.3">
      <c r="A1124" s="186"/>
      <c r="B1124" s="763"/>
      <c r="C1124" s="764"/>
      <c r="D1124" s="765"/>
      <c r="E1124" s="765"/>
      <c r="F1124" s="212" t="str">
        <f>IF(B1113="Лікар-педіатр",Законод!$J$17,IF(B1113="Лікар загальної практики - сімейний лікар",Законод!$J$21,IF(B1113="Лікар-терапевт",Законод!$J$25,"х")))</f>
        <v>х</v>
      </c>
      <c r="G1124" s="777" t="s">
        <v>158</v>
      </c>
      <c r="H1124" s="777"/>
      <c r="I1124" s="777"/>
      <c r="J1124" s="777"/>
      <c r="K1124" s="777"/>
      <c r="L1124" s="169">
        <f>IF($B$1113="Лікар загальної практики - сімейний лікар",IF(L1117&gt;=Законод!$J$22,'01_Доходи'!L1117-('01_Доходи'!L1118+'01_Доходи'!L1119+'01_Доходи'!L1120+'01_Доходи'!L1121+'01_Доходи'!L1122+'01_Доходи'!L1123),0),IF($B$1113="Лікар-педіатр",IF(L1117&gt;=Законод!$J$18,'01_Доходи'!L1117-('01_Доходи'!L1118+'01_Доходи'!L1119+'01_Доходи'!L1120+'01_Доходи'!L1121+'01_Доходи'!L1122+'01_Доходи'!L1123),0),IF($B$1113="Лікар-терапевт",IF('01_Доходи'!L1117&gt;=Законод!$J$26,L1117-Законод!$I$27,0),0)))</f>
        <v>0</v>
      </c>
      <c r="M1124" s="767"/>
      <c r="N1124" s="777" t="s">
        <v>158</v>
      </c>
      <c r="O1124" s="777"/>
      <c r="P1124" s="777"/>
      <c r="Q1124" s="777"/>
      <c r="R1124" s="777"/>
      <c r="S1124" s="169">
        <f>IF($B$1113="Лікар загальної практики - сімейний лікар",IF(S1117&gt;=Законод!$J$22,'01_Доходи'!S1117-('01_Доходи'!S1118+'01_Доходи'!S1119+'01_Доходи'!S1120+'01_Доходи'!S1121+'01_Доходи'!S1122+'01_Доходи'!S1123),0),IF($B$1113="Лікар-педіатр",IF(S1117&gt;=Законод!$J$18,'01_Доходи'!S1117-('01_Доходи'!S1118+'01_Доходи'!S1119+'01_Доходи'!S1120+'01_Доходи'!S1121+'01_Доходи'!S1122+'01_Доходи'!S1123),0),IF($B$1113="Лікар-терапевт",IF('01_Доходи'!S1117&gt;=Законод!$J$26,S1117-Законод!$I$27,0),0)))</f>
        <v>0</v>
      </c>
      <c r="T1124" s="767"/>
      <c r="U1124" s="777" t="s">
        <v>158</v>
      </c>
      <c r="V1124" s="777"/>
      <c r="W1124" s="777"/>
      <c r="X1124" s="777"/>
      <c r="Y1124" s="777"/>
      <c r="Z1124" s="169">
        <f>IF($B$1113="Лікар загальної практики - сімейний лікар",IF(Z1117&gt;=Законод!$J$22,'01_Доходи'!Z1117-('01_Доходи'!Z1118+'01_Доходи'!Z1119+'01_Доходи'!Z1120+'01_Доходи'!Z1121+'01_Доходи'!Z1122+'01_Доходи'!Z1123),0),IF($B$1113="Лікар-педіатр",IF(Z1117&gt;=Законод!$J$18,'01_Доходи'!Z1117-('01_Доходи'!Z1118+'01_Доходи'!Z1119+'01_Доходи'!Z1120+'01_Доходи'!Z1121+'01_Доходи'!Z1122+'01_Доходи'!Z1123),0),IF($B$1113="Лікар-терапевт",IF('01_Доходи'!Z1117&gt;=Законод!$J$26,Z1117-Законод!$I$27,0),0)))</f>
        <v>0</v>
      </c>
      <c r="AA1124" s="767"/>
      <c r="AB1124" s="777" t="s">
        <v>158</v>
      </c>
      <c r="AC1124" s="777"/>
      <c r="AD1124" s="777"/>
      <c r="AE1124" s="777"/>
      <c r="AF1124" s="777"/>
      <c r="AG1124" s="169">
        <f>IF($B$1113="Лікар загальної практики - сімейний лікар",IF(AG1117&gt;=Законод!$J$22,'01_Доходи'!AG1117-('01_Доходи'!AG1118+'01_Доходи'!AG1119+'01_Доходи'!AG1120+'01_Доходи'!AG1121+'01_Доходи'!AG1122+'01_Доходи'!AG1123),0),IF($B$1113="Лікар-педіатр",IF(AG1117&gt;=Законод!$J$18,'01_Доходи'!AG1117-('01_Доходи'!AG1118+'01_Доходи'!AG1119+'01_Доходи'!AG1120+'01_Доходи'!AG1121+'01_Доходи'!AG1122+'01_Доходи'!AG1123),0),IF($B$1113="Лікар-терапевт",IF('01_Доходи'!AG1117&gt;=Законод!$J$26,AG1117-Законод!$I$27,0),0)))</f>
        <v>0</v>
      </c>
      <c r="AH1124" s="767"/>
      <c r="AI1124" s="188"/>
      <c r="AJ1124" s="772"/>
      <c r="AK1124" s="775"/>
      <c r="AL1124" s="775"/>
      <c r="AM1124" s="759"/>
      <c r="AN1124" s="189">
        <f>IF(B1113="Лікар загальної практики - сімейний лікар",L1124*Законод!$C$9/4*Законод!$J$16,IF(B1113="Лікар-педіатр",L1124*Законод!$C$9/4*Законод!$J$16,IF(B1113="Лікар-терапевт",L1124*Законод!$C$9/4*Законод!$J$16,0)))</f>
        <v>0</v>
      </c>
      <c r="AO1124" s="189">
        <f>IF(B1113="Лікар загальної практики - сімейний лікар",S1124*Законод!$C$9/4*Законод!$J$16,IF(B1113="Лікар-педіатр",S1124*Законод!$C$9/4*Законод!$J$16,IF(B1113="Лікар-терапевт",S1124*Законод!$C$9/4*Законод!$J$16,0)))</f>
        <v>0</v>
      </c>
      <c r="AP1124" s="189">
        <f>IF(B1113="Лікар загальної практики - сімейний лікар",S1124*Законод!$C$9/4*Законод!$J$16,IF(B1113="Лікар-педіатр",S1124*Законод!$C$9/4*Законод!$J$16,IF(B1113="Лікар-терапевт",S1124*Законод!$C$9/4*Законод!$J$16,0)))</f>
        <v>0</v>
      </c>
      <c r="AQ1124" s="189">
        <f>IF(B1113="Лікар загальної практики - сімейний лікар",AG1124*Законод!$C$9/4*Законод!$J$16,IF(B1113="Лікар-педіатр",AG1124*Законод!$C$9/4*Законод!$J$16,IF(B1113="Лікар-терапевт",AG1124*Законод!$C$9/4*Законод!$J$16,0)))</f>
        <v>0</v>
      </c>
      <c r="AR1124" s="190">
        <f t="shared" ref="AR1124" si="195">SUM(AN1124:AQ1124)</f>
        <v>0</v>
      </c>
    </row>
    <row r="1125" spans="1:44" s="220" customFormat="1" ht="23.45" hidden="1" customHeight="1" thickBot="1" x14ac:dyDescent="0.3">
      <c r="A1125" s="216"/>
      <c r="B1125" s="217"/>
      <c r="C1125" s="217"/>
      <c r="D1125" s="217"/>
      <c r="E1125" s="217"/>
      <c r="F1125" s="218"/>
      <c r="G1125" s="219"/>
      <c r="H1125" s="219"/>
      <c r="L1125" s="221"/>
      <c r="S1125" s="221"/>
      <c r="Z1125" s="221"/>
      <c r="AG1125" s="221"/>
      <c r="AM1125" s="222"/>
      <c r="AR1125" s="223"/>
    </row>
    <row r="1126" spans="1:44" s="164" customFormat="1" ht="24.6" hidden="1" customHeight="1" x14ac:dyDescent="0.3">
      <c r="A1126" s="167">
        <f>A1113+1</f>
        <v>85</v>
      </c>
      <c r="B1126" s="763"/>
      <c r="C1126" s="764"/>
      <c r="D1126" s="765"/>
      <c r="E1126" s="765"/>
      <c r="F1126" s="207" t="s">
        <v>422</v>
      </c>
      <c r="G1126" s="169">
        <f>IF($B$1126="Лікар-педіатр",G1129*L1126,IF($B$1126="Лікар-терапевт","х",IF($B$1126="Лікар загальної практики - сімейний лікар",G1129*L1126,0)))</f>
        <v>0</v>
      </c>
      <c r="H1126" s="169">
        <f>IF($B$1126="Лікар-педіатр",H1129*L1126,IF($B$1126="Лікар-терапевт","х",IF($B$1126="Лікар загальної практики - сімейний лікар",H1129*L1126,0)))</f>
        <v>0</v>
      </c>
      <c r="I1126" s="169">
        <f>IF($B$1126="Лікар-педіатр","x",IF($B$1126="Лікар-терапевт",I1129*L1126,IF($B$1126="Лікар загальної практики - сімейний лікар",I1129*L1126,0)))</f>
        <v>0</v>
      </c>
      <c r="J1126" s="169">
        <f>IF($B$1126="Лікар-педіатр","x",IF($B$1126="Лікар-терапевт",J1129*L1126,IF($B$1126="Лікар загальної практики - сімейний лікар",J1129*L1126,0)))</f>
        <v>0</v>
      </c>
      <c r="K1126" s="169">
        <f>IF($B$1126="Лікар-педіатр","x",IF($B$1126="Лікар-терапевт",K1129*L1126,IF($B$1126="Лікар загальної практики - сімейний лікар",K1129*L1126,0)))</f>
        <v>0</v>
      </c>
      <c r="L1126" s="542"/>
      <c r="M1126" s="767"/>
      <c r="N1126" s="169">
        <f>IF($B$1126="Лікар-педіатр",N1129*S1126,IF($B$1126="Лікар-терапевт","х",IF($B$1126="Лікар загальної практики - сімейний лікар",N1129*S1126,0)))</f>
        <v>0</v>
      </c>
      <c r="O1126" s="169">
        <f>IF($B$1126="Лікар-педіатр",O1129*S1126,IF($B$1126="Лікар-терапевт","х",IF($B$1126="Лікар загальної практики - сімейний лікар",O1129*S1126,0)))</f>
        <v>0</v>
      </c>
      <c r="P1126" s="169">
        <f>IF($B$1126="Лікар-педіатр","x",IF($B$1126="Лікар-терапевт",P1129*S1126,IF($B$1126="Лікар загальної практики - сімейний лікар",P1129*S1126,0)))</f>
        <v>0</v>
      </c>
      <c r="Q1126" s="169">
        <f>IF($B$1126="Лікар-педіатр","x",IF($B$1126="Лікар-терапевт",Q1129*S1126,IF($B$1126="Лікар загальної практики - сімейний лікар",Q1129*S1126,0)))</f>
        <v>0</v>
      </c>
      <c r="R1126" s="169">
        <f>IF($B$1126="Лікар-педіатр","x",IF($B$1126="Лікар-терапевт",R1129*S1126,IF($B$1126="Лікар загальної практики - сімейний лікар",R1129*S1126,0)))</f>
        <v>0</v>
      </c>
      <c r="S1126" s="542"/>
      <c r="T1126" s="767"/>
      <c r="U1126" s="169">
        <f>IF($B$1126="Лікар-педіатр",U1129*Z1126,IF($B$1126="Лікар-терапевт","х",IF($B$1126="Лікар загальної практики - сімейний лікар",U1129*Z1126,0)))</f>
        <v>0</v>
      </c>
      <c r="V1126" s="169">
        <f>IF($B$1126="Лікар-педіатр",V1129*Z1126,IF($B$1126="Лікар-терапевт","х",IF($B$1126="Лікар загальної практики - сімейний лікар",V1129*Z1126,0)))</f>
        <v>0</v>
      </c>
      <c r="W1126" s="169">
        <f>IF($B$1126="Лікар-педіатр","x",IF($B$1126="Лікар-терапевт",W1129*Z1126,IF($B$1126="Лікар загальної практики - сімейний лікар",W1129*Z1126,0)))</f>
        <v>0</v>
      </c>
      <c r="X1126" s="169">
        <f>IF($B$1126="Лікар-педіатр","x",IF($B$1126="Лікар-терапевт",X1129*Z1126,IF($B$1126="Лікар загальної практики - сімейний лікар",X1129*Z1126,0)))</f>
        <v>0</v>
      </c>
      <c r="Y1126" s="169">
        <f>IF($B$1126="Лікар-педіатр","x",IF($B$1126="Лікар-терапевт",Y1129*Z1126,IF($B$1126="Лікар загальної практики - сімейний лікар",Y1129*Z1126,0)))</f>
        <v>0</v>
      </c>
      <c r="Z1126" s="542"/>
      <c r="AA1126" s="767"/>
      <c r="AB1126" s="169">
        <f>IF($B$1126="Лікар-педіатр",AB1129*AG1126,IF($B$1126="Лікар-терапевт","х",IF($B$1126="Лікар загальної практики - сімейний лікар",AB1129*AG1126,0)))</f>
        <v>0</v>
      </c>
      <c r="AC1126" s="169">
        <f>IF($B$1126="Лікар-педіатр",AC1129*AG1126,IF($B$1126="Лікар-терапевт","х",IF($B$1126="Лікар загальної практики - сімейний лікар",AC1129*AG1126,0)))</f>
        <v>0</v>
      </c>
      <c r="AD1126" s="169">
        <f>IF($B$1126="Лікар-педіатр","x",IF($B$1126="Лікар-терапевт",AD1129*AG1126,IF($B$1126="Лікар загальної практики - сімейний лікар",AD1129*AG1126,0)))</f>
        <v>0</v>
      </c>
      <c r="AE1126" s="169">
        <f>IF($B$1126="Лікар-педіатр","x",IF($B$1126="Лікар-терапевт",AE1129*AG1126,IF($B$1126="Лікар загальної практики - сімейний лікар",AE1129*AG1126,0)))</f>
        <v>0</v>
      </c>
      <c r="AF1126" s="169">
        <f>IF($B$1126="Лікар-педіатр","x",IF($B$1126="Лікар-терапевт",AF1129*AG1126,IF($B$1126="Лікар загальної практики - сімейний лікар",AF1129*AG1126,0)))</f>
        <v>0</v>
      </c>
      <c r="AG1126" s="542"/>
      <c r="AH1126" s="767"/>
      <c r="AI1126" s="525">
        <f>A1126</f>
        <v>85</v>
      </c>
      <c r="AJ1126" s="770">
        <f>B1126</f>
        <v>0</v>
      </c>
      <c r="AK1126" s="773">
        <f>C1126</f>
        <v>0</v>
      </c>
      <c r="AL1126" s="773">
        <f>D1126</f>
        <v>0</v>
      </c>
      <c r="AM1126" s="760" t="s">
        <v>568</v>
      </c>
      <c r="AN1126" s="778">
        <f>SUM(AN1131:AN1137)</f>
        <v>0</v>
      </c>
      <c r="AO1126" s="778">
        <f>SUM(AO1131:AO1137)</f>
        <v>0</v>
      </c>
      <c r="AP1126" s="778">
        <f>SUM(AP1131:AP1137)</f>
        <v>0</v>
      </c>
      <c r="AQ1126" s="778">
        <f>SUM(AQ1131:AQ1137)</f>
        <v>0</v>
      </c>
      <c r="AR1126" s="781">
        <f>SUM(AN1126:AQ1130)</f>
        <v>0</v>
      </c>
    </row>
    <row r="1127" spans="1:44" s="52" customFormat="1" ht="28.15" hidden="1" customHeight="1" x14ac:dyDescent="0.25">
      <c r="A1127" s="170"/>
      <c r="B1127" s="763"/>
      <c r="C1127" s="764"/>
      <c r="D1127" s="765"/>
      <c r="E1127" s="765"/>
      <c r="F1127" s="207" t="s">
        <v>423</v>
      </c>
      <c r="G1127" s="169">
        <f>IF($B$1126="Лікар-педіатр",G1129*L1127,IF($B$1126="Лікар-терапевт","х",IF($B$1126="Лікар загальної практики - сімейний лікар",G1129*L1127,0)))</f>
        <v>0</v>
      </c>
      <c r="H1127" s="169">
        <f>IF($B$1126="Лікар-педіатр",H1129*L1127,IF($B$1126="Лікар-терапевт","х",IF($B$1126="Лікар загальної практики - сімейний лікар",H1129*L1127,0)))</f>
        <v>0</v>
      </c>
      <c r="I1127" s="169">
        <f>IF($B$1126="Лікар-педіатр","x",IF($B$1126="Лікар-терапевт",I1129*L1127,IF($B$1126="Лікар загальної практики - сімейний лікар",I1129*L1127,0)))</f>
        <v>0</v>
      </c>
      <c r="J1127" s="169">
        <f>IF($B$1126="Лікар-педіатр","x",IF($B$1126="Лікар-терапевт",J1129*L1127,IF($B$1126="Лікар загальної практики - сімейний лікар",J1129*L1127,0)))</f>
        <v>0</v>
      </c>
      <c r="K1127" s="169">
        <f>IF($B$1126="Лікар-педіатр","x",IF($B$1126="Лікар-терапевт",K1129*L1127,IF($B$1126="Лікар загальної практики - сімейний лікар",K1129*L1127,0)))</f>
        <v>0</v>
      </c>
      <c r="L1127" s="542"/>
      <c r="M1127" s="767"/>
      <c r="N1127" s="169">
        <f>IF($B$1126="Лікар-педіатр",N1129*S1127,IF($B$1126="Лікар-терапевт","х",IF($B$1126="Лікар загальної практики - сімейний лікар",N1129*S1127,0)))</f>
        <v>0</v>
      </c>
      <c r="O1127" s="169">
        <f>IF($B$1126="Лікар-педіатр",O1129*S1127,IF($B$1126="Лікар-терапевт","х",IF($B$1126="Лікар загальної практики - сімейний лікар",O1129*S1127,0)))</f>
        <v>0</v>
      </c>
      <c r="P1127" s="169">
        <f>IF($B$1126="Лікар-педіатр","x",IF($B$1126="Лікар-терапевт",P1129*S1127,IF($B$1126="Лікар загальної практики - сімейний лікар",P1129*S1127,0)))</f>
        <v>0</v>
      </c>
      <c r="Q1127" s="169">
        <f>IF($B$1126="Лікар-педіатр","x",IF($B$1126="Лікар-терапевт",Q1129*S1127,IF($B$1126="Лікар загальної практики - сімейний лікар",Q1129*S1127,0)))</f>
        <v>0</v>
      </c>
      <c r="R1127" s="169">
        <f>IF($B$1126="Лікар-педіатр","x",IF($B$1126="Лікар-терапевт",R1129*S1127,IF($B$1126="Лікар загальної практики - сімейний лікар",R1129*S1127,0)))</f>
        <v>0</v>
      </c>
      <c r="S1127" s="542"/>
      <c r="T1127" s="767"/>
      <c r="U1127" s="169">
        <f>IF($B$1126="Лікар-педіатр",U1129*Z1127,IF($B$1126="Лікар-терапевт","х",IF($B$1126="Лікар загальної практики - сімейний лікар",U1129*Z1127,0)))</f>
        <v>0</v>
      </c>
      <c r="V1127" s="169">
        <f>IF($B$1126="Лікар-педіатр",V1129*Z1127,IF($B$1126="Лікар-терапевт","х",IF($B$1126="Лікар загальної практики - сімейний лікар",V1129*Z1127,0)))</f>
        <v>0</v>
      </c>
      <c r="W1127" s="169">
        <f>IF($B$1126="Лікар-педіатр","x",IF($B$1126="Лікар-терапевт",W1129*Z1127,IF($B$1126="Лікар загальної практики - сімейний лікар",W1129*Z1127,0)))</f>
        <v>0</v>
      </c>
      <c r="X1127" s="169">
        <f>IF($B$1126="Лікар-педіатр","x",IF($B$1126="Лікар-терапевт",X1129*Z1127,IF($B$1126="Лікар загальної практики - сімейний лікар",X1129*Z1127,0)))</f>
        <v>0</v>
      </c>
      <c r="Y1127" s="169">
        <f>IF($B$1126="Лікар-педіатр","x",IF($B$1126="Лікар-терапевт",Y1129*Z1127,IF($B$1126="Лікар загальної практики - сімейний лікар",Y1129*Z1127,0)))</f>
        <v>0</v>
      </c>
      <c r="Z1127" s="542"/>
      <c r="AA1127" s="767"/>
      <c r="AB1127" s="169">
        <f>IF($B$1126="Лікар-педіатр",AB1129*AG1127,IF($B$1126="Лікар-терапевт","х",IF($B$1126="Лікар загальної практики - сімейний лікар",AB1129*AG1127,0)))</f>
        <v>0</v>
      </c>
      <c r="AC1127" s="169">
        <f>IF($B$1126="Лікар-педіатр",AC1129*AG1127,IF($B$1126="Лікар-терапевт","х",IF($B$1126="Лікар загальної практики - сімейний лікар",AC1129*AG1127,0)))</f>
        <v>0</v>
      </c>
      <c r="AD1127" s="169">
        <f>IF($B$1126="Лікар-педіатр","x",IF($B$1126="Лікар-терапевт",AD1129*AG1127,IF($B$1126="Лікар загальної практики - сімейний лікар",AD1129*AG1127,0)))</f>
        <v>0</v>
      </c>
      <c r="AE1127" s="169">
        <f>IF($B$1126="Лікар-педіатр","x",IF($B$1126="Лікар-терапевт",AE1129*AG1127,IF($B$1126="Лікар загальної практики - сімейний лікар",AE1129*AG1127,0)))</f>
        <v>0</v>
      </c>
      <c r="AF1127" s="169">
        <f>IF($B$1126="Лікар-педіатр","x",IF($B$1126="Лікар-терапевт",AF1129*AG1127,IF($B$1126="Лікар загальної практики - сімейний лікар",AF1129*AG1127,0)))</f>
        <v>0</v>
      </c>
      <c r="AG1127" s="542"/>
      <c r="AH1127" s="767"/>
      <c r="AI1127" s="171"/>
      <c r="AJ1127" s="771"/>
      <c r="AK1127" s="774"/>
      <c r="AL1127" s="774"/>
      <c r="AM1127" s="761"/>
      <c r="AN1127" s="779"/>
      <c r="AO1127" s="779"/>
      <c r="AP1127" s="779"/>
      <c r="AQ1127" s="779"/>
      <c r="AR1127" s="782"/>
    </row>
    <row r="1128" spans="1:44" s="92" customFormat="1" ht="31.15" hidden="1" customHeight="1" x14ac:dyDescent="0.25">
      <c r="A1128" s="213"/>
      <c r="B1128" s="763"/>
      <c r="C1128" s="764"/>
      <c r="D1128" s="765"/>
      <c r="E1128" s="765"/>
      <c r="F1128" s="214" t="s">
        <v>424</v>
      </c>
      <c r="G1128" s="172">
        <f>IF(B1126="Лікар загальної практики - сімейний лікар"," ",IF(B1126="Лікар-педіатр"," ",IF(B1126="Лікар-терапевт","х",0)))</f>
        <v>0</v>
      </c>
      <c r="H1128" s="172">
        <f>IF(B1126="Лікар загальної практики - сімейний лікар"," ",IF(B1126="Лікар-педіатр"," ",IF(B1126="Лікар-терапевт","х",0)))</f>
        <v>0</v>
      </c>
      <c r="I1128" s="172">
        <f>IF(B1126="Лікар загальної практики - сімейний лікар"," ",IF(B1126="Лікар-педіатр","х",IF(B1126="Лікар-терапевт"," ",0)))</f>
        <v>0</v>
      </c>
      <c r="J1128" s="172">
        <f>IF(B1126="Лікар загальної практики - сімейний лікар"," ",IF(B1126="Лікар-педіатр","х",IF(B1126="Лікар-терапевт"," ",0)))</f>
        <v>0</v>
      </c>
      <c r="K1128" s="172">
        <f>IF(B1126="Лікар загальної практики - сімейний лікар"," ",IF(B1126="Лікар-педіатр","х",IF(B1126="Лікар-терапевт"," ",0)))</f>
        <v>0</v>
      </c>
      <c r="L1128" s="173">
        <f>SUM(G1128:K1128)</f>
        <v>0</v>
      </c>
      <c r="M1128" s="767"/>
      <c r="N1128" s="172">
        <f>IF(B1126="Лікар загальної практики - сімейний лікар"," ",IF(B1126="Лікар-педіатр"," ",IF(B1126="Лікар-терапевт","х",0)))</f>
        <v>0</v>
      </c>
      <c r="O1128" s="172">
        <f>IF(B1126="Лікар загальної практики - сімейний лікар"," ",IF(B1126="Лікар-педіатр"," ",IF(B1126="Лікар-терапевт","х",0)))</f>
        <v>0</v>
      </c>
      <c r="P1128" s="172">
        <f>IF(B1126="Лікар загальної практики - сімейний лікар"," ",IF(B1126="Лікар-педіатр","х",IF(B1126="Лікар-терапевт"," ",0)))</f>
        <v>0</v>
      </c>
      <c r="Q1128" s="172">
        <f>IF(B1126="Лікар загальної практики - сімейний лікар"," ",IF(B1126="Лікар-педіатр","х",IF(B1126="Лікар-терапевт"," ",0)))</f>
        <v>0</v>
      </c>
      <c r="R1128" s="172">
        <f>IF(B1126="Лікар загальної практики - сімейний лікар"," ",IF(B1126="Лікар-педіатр","х",IF(B1126="Лікар-терапевт"," ",0)))</f>
        <v>0</v>
      </c>
      <c r="S1128" s="173">
        <f>SUM(N1128:R1128)</f>
        <v>0</v>
      </c>
      <c r="T1128" s="767"/>
      <c r="U1128" s="172">
        <f>IF(B1126="Лікар загальної практики - сімейний лікар"," ",IF(B1126="Лікар-педіатр"," ",IF(B1126="Лікар-терапевт","х",0)))</f>
        <v>0</v>
      </c>
      <c r="V1128" s="172">
        <f>IF(B1126="Лікар загальної практики - сімейний лікар"," ",IF(B1126="Лікар-педіатр"," ",IF(B1126="Лікар-терапевт","х",0)))</f>
        <v>0</v>
      </c>
      <c r="W1128" s="172">
        <f>IF(B1126="Лікар загальної практики - сімейний лікар"," ",IF(B1126="Лікар-педіатр","х",IF(B1126="Лікар-терапевт"," ",0)))</f>
        <v>0</v>
      </c>
      <c r="X1128" s="172">
        <f>IF(B1126="Лікар загальної практики - сімейний лікар"," ",IF(B1126="Лікар-педіатр","х",IF(B1126="Лікар-терапевт"," ",0)))</f>
        <v>0</v>
      </c>
      <c r="Y1128" s="172">
        <f>IF(B1126="Лікар загальної практики - сімейний лікар"," ",IF(B1126="Лікар-педіатр","х",IF(B1126="Лікар-терапевт"," ",0)))</f>
        <v>0</v>
      </c>
      <c r="Z1128" s="173">
        <f>SUM(U1128:Y1128)</f>
        <v>0</v>
      </c>
      <c r="AA1128" s="767"/>
      <c r="AB1128" s="172">
        <f>IF(B1126="Лікар загальної практики - сімейний лікар"," ",IF(B1126="Лікар-педіатр"," ",IF(B1126="Лікар-терапевт","х",0)))</f>
        <v>0</v>
      </c>
      <c r="AC1128" s="172">
        <f>IF(B1126="Лікар загальної практики - сімейний лікар"," ",IF(B1126="Лікар-педіатр"," ",IF(B1126="Лікар-терапевт","х",0)))</f>
        <v>0</v>
      </c>
      <c r="AD1128" s="172">
        <f>IF(B1126="Лікар загальної практики - сімейний лікар"," ",IF(B1126="Лікар-педіатр","х",IF(B1126="Лікар-терапевт"," ",0)))</f>
        <v>0</v>
      </c>
      <c r="AE1128" s="172">
        <f>IF(B1126="Лікар загальної практики - сімейний лікар"," ",IF(B1126="Лікар-педіатр","х",IF(B1126="Лікар-терапевт"," ",0)))</f>
        <v>0</v>
      </c>
      <c r="AF1128" s="172">
        <f>IF(B1126="Лікар загальної практики - сімейний лікар"," ",IF(B1126="Лікар-педіатр","х",IF(B1126="Лікар-терапевт"," ",0)))</f>
        <v>0</v>
      </c>
      <c r="AG1128" s="173">
        <f>SUM(AB1128:AF1128)</f>
        <v>0</v>
      </c>
      <c r="AH1128" s="767"/>
      <c r="AI1128" s="215"/>
      <c r="AJ1128" s="771"/>
      <c r="AK1128" s="774"/>
      <c r="AL1128" s="774"/>
      <c r="AM1128" s="761"/>
      <c r="AN1128" s="779"/>
      <c r="AO1128" s="779"/>
      <c r="AP1128" s="779"/>
      <c r="AQ1128" s="779"/>
      <c r="AR1128" s="782"/>
    </row>
    <row r="1129" spans="1:44" s="52" customFormat="1" ht="31.9" hidden="1" customHeight="1" thickBot="1" x14ac:dyDescent="0.3">
      <c r="A1129" s="170"/>
      <c r="B1129" s="763"/>
      <c r="C1129" s="764"/>
      <c r="D1129" s="765"/>
      <c r="E1129" s="765"/>
      <c r="F1129" s="209" t="s">
        <v>161</v>
      </c>
      <c r="G1129" s="176">
        <f>IF($B$1126="Лікар-педіатр",G1128/L1128,IF($B$1126="Лікар-терапевт","х",IF($B$1126="Лікар загальної практики - сімейний лікар",G1128/L1128,0)))</f>
        <v>0</v>
      </c>
      <c r="H1129" s="176">
        <f>IF($B$1126="Лікар-педіатр",H1128/L1128,IF($B$1126="Лікар-терапевт","х",IF($B$1126="Лікар загальної практики - сімейний лікар",H1128/L1128,0)))</f>
        <v>0</v>
      </c>
      <c r="I1129" s="176">
        <f>IF($B$1126="Лікар-педіатр","x",IF($B$1126="Лікар-терапевт",I1128/L1128,IF($B$1126="Лікар загальної практики - сімейний лікар",I1128/L1128,0)))</f>
        <v>0</v>
      </c>
      <c r="J1129" s="176">
        <f>IF($B$1126="Лікар-педіатр","x",IF($B$1126="Лікар-терапевт",J1128/L1128,IF($B$1126="Лікар загальної практики - сімейний лікар",J1128/L1128,0)))</f>
        <v>0</v>
      </c>
      <c r="K1129" s="176">
        <f>IF($B$1126="Лікар-педіатр","x",IF($B$1126="Лікар-терапевт",K1128/L1128,IF($B$1126="Лікар загальної практики - сімейний лікар",K1128/L1128,0)))</f>
        <v>0</v>
      </c>
      <c r="L1129" s="176">
        <f>SUM(G1129:K1129)</f>
        <v>0</v>
      </c>
      <c r="M1129" s="767"/>
      <c r="N1129" s="176">
        <f>IF($B$1126="Лікар-педіатр",N1128/S1128,IF($B$1126="Лікар-терапевт","х",IF($B$1126="Лікар загальної практики - сімейний лікар",N1128/S1128,0)))</f>
        <v>0</v>
      </c>
      <c r="O1129" s="176">
        <f>IF($B$1126="Лікар-педіатр",O1128/S1128,IF($B$1126="Лікар-терапевт","х",IF($B$1126="Лікар загальної практики - сімейний лікар",O1128/S1128,0)))</f>
        <v>0</v>
      </c>
      <c r="P1129" s="176">
        <f>IF($B$1126="Лікар-педіатр","x",IF($B$1126="Лікар-терапевт",P1128/S1128,IF($B$1126="Лікар загальної практики - сімейний лікар",P1128/S1128,0)))</f>
        <v>0</v>
      </c>
      <c r="Q1129" s="176">
        <f>IF($B$1126="Лікар-педіатр","x",IF($B$1126="Лікар-терапевт",Q1128/S1128,IF($B$1126="Лікар загальної практики - сімейний лікар",Q1128/S1128,0)))</f>
        <v>0</v>
      </c>
      <c r="R1129" s="176">
        <f>IF($B$1126="Лікар-педіатр","x",IF($B$1126="Лікар-терапевт",R1128/S1128,IF($B$1126="Лікар загальної практики - сімейний лікар",R1128/S1128,0)))</f>
        <v>0</v>
      </c>
      <c r="S1129" s="176">
        <f>SUM(N1129:R1129)</f>
        <v>0</v>
      </c>
      <c r="T1129" s="767"/>
      <c r="U1129" s="176">
        <f>IF($B$1126="Лікар-педіатр",U1128/Z1128,IF($B$1126="Лікар-терапевт","х",IF($B$1126="Лікар загальної практики - сімейний лікар",U1128/Z1128,0)))</f>
        <v>0</v>
      </c>
      <c r="V1129" s="176">
        <f>IF($B$1126="Лікар-педіатр",V1128/Z1128,IF($B$1126="Лікар-терапевт","х",IF($B$1126="Лікар загальної практики - сімейний лікар",V1128/Z1128,0)))</f>
        <v>0</v>
      </c>
      <c r="W1129" s="176">
        <f>IF($B$1126="Лікар-педіатр","x",IF($B$1126="Лікар-терапевт",W1128/Z1128,IF($B$1126="Лікар загальної практики - сімейний лікар",W1128/Z1128,0)))</f>
        <v>0</v>
      </c>
      <c r="X1129" s="176">
        <f>IF($B$1126="Лікар-педіатр","x",IF($B$1126="Лікар-терапевт",X1128/Z1128,IF($B$1126="Лікар загальної практики - сімейний лікар",X1128/Z1128,0)))</f>
        <v>0</v>
      </c>
      <c r="Y1129" s="176">
        <f>IF($B$1126="Лікар-педіатр","x",IF($B$1126="Лікар-терапевт",Y1128/Z1128,IF($B$1126="Лікар загальної практики - сімейний лікар",Y1128/Z1128,0)))</f>
        <v>0</v>
      </c>
      <c r="Z1129" s="176">
        <f>SUM(U1129:Y1129)</f>
        <v>0</v>
      </c>
      <c r="AA1129" s="767"/>
      <c r="AB1129" s="176">
        <f>IF($B$1126="Лікар-педіатр",AB1128/AG1128,IF($B$1126="Лікар-терапевт","х",IF($B$1126="Лікар загальної практики - сімейний лікар",AB1128/AG1128,0)))</f>
        <v>0</v>
      </c>
      <c r="AC1129" s="176">
        <f>IF($B$1126="Лікар-педіатр",AC1128/AG1128,IF($B$1126="Лікар-терапевт","х",IF($B$1126="Лікар загальної практики - сімейний лікар",AC1128/AG1128,0)))</f>
        <v>0</v>
      </c>
      <c r="AD1129" s="176">
        <f>IF($B$1126="Лікар-педіатр","x",IF($B$1126="Лікар-терапевт",AD1128/AG1128,IF($B$1126="Лікар загальної практики - сімейний лікар",AD1128/AG1128,0)))</f>
        <v>0</v>
      </c>
      <c r="AE1129" s="176">
        <f>IF($B$1126="Лікар-педіатр","x",IF($B$1126="Лікар-терапевт",AE1128/AG1128,IF($B$1126="Лікар загальної практики - сімейний лікар",AE1128/AG1128,0)))</f>
        <v>0</v>
      </c>
      <c r="AF1129" s="176">
        <f>IF($B$1126="Лікар-педіатр","x",IF($B$1126="Лікар-терапевт",AF1128/AG1128,IF($B$1126="Лікар загальної практики - сімейний лікар",AF1128/AG1128,0)))</f>
        <v>0</v>
      </c>
      <c r="AG1129" s="176">
        <f>SUM(AB1129:AF1129)</f>
        <v>0</v>
      </c>
      <c r="AH1129" s="767"/>
      <c r="AI1129" s="174"/>
      <c r="AJ1129" s="771"/>
      <c r="AK1129" s="774"/>
      <c r="AL1129" s="774"/>
      <c r="AM1129" s="761"/>
      <c r="AN1129" s="779"/>
      <c r="AO1129" s="779"/>
      <c r="AP1129" s="779"/>
      <c r="AQ1129" s="779"/>
      <c r="AR1129" s="782"/>
    </row>
    <row r="1130" spans="1:44" s="52" customFormat="1" ht="45" hidden="1" customHeight="1" thickBot="1" x14ac:dyDescent="0.3">
      <c r="A1130" s="170"/>
      <c r="B1130" s="763"/>
      <c r="C1130" s="764"/>
      <c r="D1130" s="765"/>
      <c r="E1130" s="766"/>
      <c r="F1130" s="177" t="s">
        <v>425</v>
      </c>
      <c r="G1130" s="178">
        <f>IF($B$1126="Лікар загальної практики - сімейний лікар",AVERAGE(G1126:G1128),IF($B$1126="Лікар-педіатр",AVERAGE(G1126:G1128),IF($B$1126="Лікар-терапевт","х",0)))</f>
        <v>0</v>
      </c>
      <c r="H1130" s="178">
        <f>IF($B$1126="Лікар загальної практики - сімейний лікар",AVERAGE(H1126:H1128),IF($B$1126="Лікар-педіатр",AVERAGE(H1126:H1128),IF($B$1126="Лікар-терапевт","х",0)))</f>
        <v>0</v>
      </c>
      <c r="I1130" s="178">
        <f>IF($B$1126="Лікар загальної практики - сімейний лікар",AVERAGE(I1126:I1128),IF($B$1126="Лікар-педіатр","x",IF($B$1126="Лікар-терапевт",AVERAGE(I1126:I1128),0)))</f>
        <v>0</v>
      </c>
      <c r="J1130" s="178">
        <f>IF($B$1126="Лікар загальної практики - сімейний лікар",AVERAGE(J1126:J1128),IF($B$1126="Лікар-педіатр","x",IF($B$1126="Лікар-терапевт",AVERAGE(J1126:J1128),0)))</f>
        <v>0</v>
      </c>
      <c r="K1130" s="178">
        <f>IF($B$1126="Лікар загальної практики - сімейний лікар",AVERAGE(K1126:K1128),IF($B$1126="Лікар-педіатр","x",IF($B$1126="Лікар-терапевт",AVERAGE(K1126:K1128),0)))</f>
        <v>0</v>
      </c>
      <c r="L1130" s="179">
        <f>SUM(G1130:K1130)</f>
        <v>0</v>
      </c>
      <c r="M1130" s="768"/>
      <c r="N1130" s="178">
        <f>IF($B$1126="Лікар загальної практики - сімейний лікар",AVERAGE(N1126:N1128),IF($B$1126="Лікар-педіатр",AVERAGE(N1126:N1128),IF($B$1126="Лікар-терапевт","х",0)))</f>
        <v>0</v>
      </c>
      <c r="O1130" s="178">
        <f>IF($B$1126="Лікар загальної практики - сімейний лікар",AVERAGE(O1126:O1128),IF($B$1126="Лікар-педіатр",AVERAGE(O1126:O1128),IF($B$1126="Лікар-терапевт","х",0)))</f>
        <v>0</v>
      </c>
      <c r="P1130" s="178">
        <f>IF($B$1126="Лікар загальної практики - сімейний лікар",AVERAGE(P1126:P1128),IF($B$1126="Лікар-педіатр","x",IF($B$1126="Лікар-терапевт",AVERAGE(P1126:P1128),0)))</f>
        <v>0</v>
      </c>
      <c r="Q1130" s="178">
        <f>IF($B$1126="Лікар загальної практики - сімейний лікар",AVERAGE(Q1126:Q1128),IF($B$1126="Лікар-педіатр","x",IF($B$1126="Лікар-терапевт",AVERAGE(Q1126:Q1128),0)))</f>
        <v>0</v>
      </c>
      <c r="R1130" s="178">
        <f>IF($B$1126="Лікар загальної практики - сімейний лікар",AVERAGE(R1126:R1128),IF($B$1126="Лікар-педіатр","x",IF($B$1126="Лікар-терапевт",AVERAGE(R1126:R1128),0)))</f>
        <v>0</v>
      </c>
      <c r="S1130" s="179">
        <f>SUM(N1130:R1130)</f>
        <v>0</v>
      </c>
      <c r="T1130" s="768"/>
      <c r="U1130" s="178">
        <f>IF($B$1126="Лікар загальної практики - сімейний лікар",AVERAGE(U1126:U1128),IF($B$1126="Лікар-педіатр",AVERAGE(U1126:U1128),IF($B$1126="Лікар-терапевт","х",0)))</f>
        <v>0</v>
      </c>
      <c r="V1130" s="178">
        <f>IF($B$1126="Лікар загальної практики - сімейний лікар",AVERAGE(V1126:V1128),IF($B$1126="Лікар-педіатр",AVERAGE(V1126:V1128),IF($B$1126="Лікар-терапевт","х",0)))</f>
        <v>0</v>
      </c>
      <c r="W1130" s="178">
        <f>IF($B$1126="Лікар загальної практики - сімейний лікар",AVERAGE(W1126:W1128),IF($B$1126="Лікар-педіатр","x",IF($B$1126="Лікар-терапевт",AVERAGE(W1126:W1128),0)))</f>
        <v>0</v>
      </c>
      <c r="X1130" s="178">
        <f>IF($B$1126="Лікар загальної практики - сімейний лікар",AVERAGE(X1126:X1128),IF($B$1126="Лікар-педіатр","x",IF($B$1126="Лікар-терапевт",AVERAGE(X1126:X1128),0)))</f>
        <v>0</v>
      </c>
      <c r="Y1130" s="178">
        <f>IF($B$1126="Лікар загальної практики - сімейний лікар",AVERAGE(Y1126:Y1128),IF($B$1126="Лікар-педіатр","x",IF($B$1126="Лікар-терапевт",AVERAGE(Y1126:Y1128),0)))</f>
        <v>0</v>
      </c>
      <c r="Z1130" s="179">
        <f>SUM(U1130:Y1130)</f>
        <v>0</v>
      </c>
      <c r="AA1130" s="768"/>
      <c r="AB1130" s="178">
        <f>IF($B$1126="Лікар загальної практики - сімейний лікар",AVERAGE(AB1126:AB1128),IF($B$1126="Лікар-педіатр",AVERAGE(AB1126:AB1128),IF($B$1126="Лікар-терапевт","х",0)))</f>
        <v>0</v>
      </c>
      <c r="AC1130" s="178">
        <f>IF($B$1126="Лікар загальної практики - сімейний лікар",AVERAGE(AC1126:AC1128),IF($B$1126="Лікар-педіатр",AVERAGE(AC1126:AC1128),IF($B$1126="Лікар-терапевт","х",0)))</f>
        <v>0</v>
      </c>
      <c r="AD1130" s="178">
        <f>IF($B$1126="Лікар загальної практики - сімейний лікар",AVERAGE(AD1126:AD1128),IF($B$1126="Лікар-педіатр","x",IF($B$1126="Лікар-терапевт",AVERAGE(AD1126:AD1128),0)))</f>
        <v>0</v>
      </c>
      <c r="AE1130" s="178">
        <f>IF($B$1126="Лікар загальної практики - сімейний лікар",AVERAGE(AE1126:AE1128),IF($B$1126="Лікар-педіатр","x",IF($B$1126="Лікар-терапевт",AVERAGE(AE1126:AE1128),0)))</f>
        <v>0</v>
      </c>
      <c r="AF1130" s="178">
        <f>IF($B$1126="Лікар загальної практики - сімейний лікар",AVERAGE(AF1126:AF1128),IF($B$1126="Лікар-педіатр","x",IF($B$1126="Лікар-терапевт",AVERAGE(AF1126:AF1128),0)))</f>
        <v>0</v>
      </c>
      <c r="AG1130" s="179">
        <f>SUM(AB1130:AF1130)</f>
        <v>0</v>
      </c>
      <c r="AH1130" s="769"/>
      <c r="AI1130" s="174"/>
      <c r="AJ1130" s="771"/>
      <c r="AK1130" s="774"/>
      <c r="AL1130" s="774"/>
      <c r="AM1130" s="762"/>
      <c r="AN1130" s="780"/>
      <c r="AO1130" s="780"/>
      <c r="AP1130" s="780"/>
      <c r="AQ1130" s="780"/>
      <c r="AR1130" s="783"/>
    </row>
    <row r="1131" spans="1:44" s="52" customFormat="1" ht="40.5" hidden="1" x14ac:dyDescent="0.25">
      <c r="A1131" s="170"/>
      <c r="B1131" s="763"/>
      <c r="C1131" s="764"/>
      <c r="D1131" s="765"/>
      <c r="E1131" s="765"/>
      <c r="F1131" s="210" t="str">
        <f>IF(B1126="Лікар-педіатр",Законод!$C$17,IF(B1126="Лікар загальної практики - сімейний лікар",Законод!$C$21,IF(B1126="Лікар-терапевт",Законод!$C$25,"х")))</f>
        <v>х</v>
      </c>
      <c r="G1131" s="181">
        <f>IF($B$1126="Лікар загальної практики - сімейний лікар",IF(L1130&lt;=Законод!$C$22,G1130,Законод!$C$22*'01_Доходи'!G1129),IF($B$1126="Лікар-педіатр",IF(L1130&lt;=Законод!$C$18,G1130,Законод!$C$18*'01_Доходи'!G1129),IF($B$1126="Лікар-терапевт","x",0)))</f>
        <v>0</v>
      </c>
      <c r="H1131" s="181">
        <f>IF($B$1126="Лікар загальної практики - сімейний лікар",IF(L1130&lt;=Законод!$C$22,H1130,Законод!$C$22*'01_Доходи'!H1129),IF($B$1126="Лікар-педіатр",IF(L1130&lt;=Законод!$C$18,H1130,Законод!$C$18*'01_Доходи'!H1129),IF($B$1126="Лікар-терапевт","x",0)))</f>
        <v>0</v>
      </c>
      <c r="I1131" s="181">
        <f>IF($B$1126="Лікар загальної практики - сімейний лікар",IF(L1130&lt;=Законод!$C$22,I1130,Законод!$C$22*'01_Доходи'!I1129),IF($B$1126="Лікар-педіатр","x",IF($B$1126="Лікар-терапевт",IF(L1130&lt;=Законод!$C$26,I1130,Законод!$C$26*'01_Доходи'!I1129),0)))</f>
        <v>0</v>
      </c>
      <c r="J1131" s="181">
        <f>IF($B$1126="Лікар загальної практики - сімейний лікар",IF(L1130&lt;=Законод!$C$22,J1130,Законод!$C$22*'01_Доходи'!J1129),IF($B$1126="Лікар-педіатр","x",IF($B$1126="Лікар-терапевт",IF(L1130&lt;=Законод!$C$26,J1130,Законод!$C$26*'01_Доходи'!J1129),0)))</f>
        <v>0</v>
      </c>
      <c r="K1131" s="181">
        <f>IF($B$1126="Лікар загальної практики - сімейний лікар",IF(L1130&lt;=Законод!$C$22,K1130,Законод!$C$22*'01_Доходи'!K1129),IF($B$1126="Лікар-педіатр","x",IF($B$1126="Лікар-терапевт",IF(L1130&lt;=Законод!$C$26,K1130,Законод!$C$26*'01_Доходи'!K1129),0)))</f>
        <v>0</v>
      </c>
      <c r="L1131" s="182">
        <f>SUM(G1131:K1131)</f>
        <v>0</v>
      </c>
      <c r="M1131" s="767"/>
      <c r="N1131" s="181">
        <f>IF($B$1126="Лікар загальної практики - сімейний лікар",IF(S1130&lt;=Законод!$C$22,N1130,Законод!$C$22*'01_Доходи'!N1129),IF($B$1126="Лікар-педіатр",IF(S1130&lt;=Законод!$C$18,N1130,Законод!$C$18*'01_Доходи'!N1129),IF($B$1126="Лікар-терапевт","x",0)))</f>
        <v>0</v>
      </c>
      <c r="O1131" s="181">
        <f>IF($B$1126="Лікар загальної практики - сімейний лікар",IF(S1130&lt;=Законод!$C$22,O1130,Законод!$C$22*'01_Доходи'!O1129),IF($B$1126="Лікар-педіатр",IF(S1130&lt;=Законод!$C$18,O1130,Законод!$C$18*'01_Доходи'!O1129),IF($B$1126="Лікар-терапевт","x",0)))</f>
        <v>0</v>
      </c>
      <c r="P1131" s="181">
        <f>IF($B$1126="Лікар загальної практики - сімейний лікар",IF(S1130&lt;=Законод!$C$22,P1130,Законод!$C$22*'01_Доходи'!P1129),IF($B$1126="Лікар-педіатр","x",IF($B$1126="Лікар-терапевт",IF(S1130&lt;=Законод!$C$26,P1130,Законод!$C$26*'01_Доходи'!P1129),0)))</f>
        <v>0</v>
      </c>
      <c r="Q1131" s="181">
        <f>IF($B$1126="Лікар загальної практики - сімейний лікар",IF(S1130&lt;=Законод!$C$22,Q1130,Законод!$C$22*'01_Доходи'!Q1129),IF($B$1126="Лікар-педіатр","x",IF($B$1126="Лікар-терапевт",IF(S1130&lt;=Законод!$C$26,Q1130,Законод!$C$26*'01_Доходи'!Q1129),0)))</f>
        <v>0</v>
      </c>
      <c r="R1131" s="181">
        <f>IF($B$1126="Лікар загальної практики - сімейний лікар",IF(S1130&lt;=Законод!$C$22,R1130,Законод!$C$22*'01_Доходи'!R1129),IF($B$1126="Лікар-педіатр","x",IF($B$1126="Лікар-терапевт",IF(S1130&lt;=Законод!$C$26,R1130,Законод!$C$26*'01_Доходи'!R1129),0)))</f>
        <v>0</v>
      </c>
      <c r="S1131" s="182">
        <f>SUM(N1131:R1131)</f>
        <v>0</v>
      </c>
      <c r="T1131" s="767"/>
      <c r="U1131" s="181">
        <f>IF($B$1126="Лікар загальної практики - сімейний лікар",IF(Z1130&lt;=Законод!$C$22,U1130,Законод!$C$22*'01_Доходи'!U1129),IF($B$1126="Лікар-педіатр",IF(Z1130&lt;=Законод!$C$18,U1130,Законод!$C$18*'01_Доходи'!U1129),IF($B$1126="Лікар-терапевт","x",0)))</f>
        <v>0</v>
      </c>
      <c r="V1131" s="181">
        <f>IF($B$1126="Лікар загальної практики - сімейний лікар",IF(Z1130&lt;=Законод!$C$22,V1130,Законод!$C$22*'01_Доходи'!V1129),IF($B$1126="Лікар-педіатр",IF(Z1130&lt;=Законод!$C$18,V1130,Законод!$C$18*'01_Доходи'!V1129),IF($B$1126="Лікар-терапевт","x",0)))</f>
        <v>0</v>
      </c>
      <c r="W1131" s="181">
        <f>IF($B$1126="Лікар загальної практики - сімейний лікар",IF(Z1130&lt;=Законод!$C$22,W1130,Законод!$C$22*'01_Доходи'!W1129),IF($B$1126="Лікар-педіатр","x",IF($B$1126="Лікар-терапевт",IF(Z1130&lt;=Законод!$C$26,W1130,Законод!$C$26*'01_Доходи'!W1129),0)))</f>
        <v>0</v>
      </c>
      <c r="X1131" s="181">
        <f>IF($B$1126="Лікар загальної практики - сімейний лікар",IF(Z1130&lt;=Законод!$C$22,X1130,Законод!$C$22*'01_Доходи'!X1129),IF($B$1126="Лікар-педіатр","x",IF($B$1126="Лікар-терапевт",IF(Z1130&lt;=Законод!$C$26,X1130,Законод!$C$26*'01_Доходи'!X1129),0)))</f>
        <v>0</v>
      </c>
      <c r="Y1131" s="181">
        <f>IF($B$1126="Лікар загальної практики - сімейний лікар",IF(Z1130&lt;=Законод!$C$22,Y1130,Законод!$C$22*'01_Доходи'!Y1129),IF($B$1126="Лікар-педіатр","x",IF($B$1126="Лікар-терапевт",IF(Z1130&lt;=Законод!$C$26,Y1130,Законод!$C$26*'01_Доходи'!Y1129),0)))</f>
        <v>0</v>
      </c>
      <c r="Z1131" s="182">
        <f>SUM(U1131:Y1131)</f>
        <v>0</v>
      </c>
      <c r="AA1131" s="767"/>
      <c r="AB1131" s="181">
        <f>IF($B$1126="Лікар загальної практики - сімейний лікар",IF(AG1130&lt;=Законод!$C$22,AB1130,Законод!$C$22*'01_Доходи'!AB1129),IF($B$1126="Лікар-педіатр",IF(AG1130&lt;=Законод!$C$18,AB1130,Законод!$C$18*'01_Доходи'!AB1129),IF($B$1126="Лікар-терапевт","x",0)))</f>
        <v>0</v>
      </c>
      <c r="AC1131" s="181">
        <f>IF($B$1126="Лікар загальної практики - сімейний лікар",IF(AG1130&lt;=Законод!$C$22,AC1130,Законод!$C$22*'01_Доходи'!AC1129),IF($B$1126="Лікар-педіатр",IF(AG1130&lt;=Законод!$C$18,AC1130,Законод!$C$18*'01_Доходи'!AC1129),IF($B$1126="Лікар-терапевт","x",0)))</f>
        <v>0</v>
      </c>
      <c r="AD1131" s="181">
        <f>IF($B$1126="Лікар загальної практики - сімейний лікар",IF(AG1130&lt;=Законод!$C$22,AD1130,Законод!$C$22*'01_Доходи'!AD1129),IF($B$1126="Лікар-педіатр","x",IF($B$1126="Лікар-терапевт",IF(AG1130&lt;=Законод!$C$26,AD1130,Законод!$C$26*'01_Доходи'!AD1129),0)))</f>
        <v>0</v>
      </c>
      <c r="AE1131" s="181">
        <f>IF($B$1126="Лікар загальної практики - сімейний лікар",IF(AG1130&lt;=Законод!$C$22,AE1130,Законод!$C$22*'01_Доходи'!AE1129),IF($B$1126="Лікар-педіатр","x",IF($B$1126="Лікар-терапевт",IF(AG1130&lt;=Законод!$C$26,AE1130,Законод!$C$26*'01_Доходи'!AE1129),0)))</f>
        <v>0</v>
      </c>
      <c r="AF1131" s="181">
        <f>IF($B$1126="Лікар загальної практики - сімейний лікар",IF(AG1130&lt;=Законод!$C$22,AF1130,Законод!$C$22*'01_Доходи'!AF1129),IF($B$1126="Лікар-педіатр","x",IF($B$1126="Лікар-терапевт",IF(AG1130&lt;=Законод!$C$26,AF1130,Законод!$C$26*'01_Доходи'!AF1129),0)))</f>
        <v>0</v>
      </c>
      <c r="AG1131" s="182">
        <f>SUM(AB1131:AF1131)</f>
        <v>0</v>
      </c>
      <c r="AH1131" s="767"/>
      <c r="AI1131" s="174"/>
      <c r="AJ1131" s="771"/>
      <c r="AK1131" s="774"/>
      <c r="AL1131" s="774"/>
      <c r="AM1131" s="318" t="s">
        <v>186</v>
      </c>
      <c r="AN1131" s="183">
        <f>IF(B1126="Лікар загальної практики - сімейний лікар",G1131*Законод!$C$11+'01_Доходи'!H1131*Законод!$D$11+'01_Доходи'!I1131*Законод!$E$11+'01_Доходи'!J1131*Законод!$F$11+'01_Доходи'!K1131*Законод!$G$11,IF(B1126="Лікар-педіатр",G1131*Законод!$C$11+'01_Доходи'!H1131*Законод!$D$11,IF(B1126="Лікар-терапевт",'01_Доходи'!I1131*Законод!$E$11+'01_Доходи'!J1131*Законод!$F$11+'01_Доходи'!K1131*Законод!$G$11,0)))</f>
        <v>0</v>
      </c>
      <c r="AO1131" s="183">
        <f>IF(B1126="Лікар загальної практики - сімейний лікар",N1131*Законод!$C$11+'01_Доходи'!O1131*Законод!$D$11+'01_Доходи'!P1131*Законод!$E$11+'01_Доходи'!Q1131*Законод!$F$11+'01_Доходи'!R1131*Законод!$G$11,IF(B1126="Лікар-педіатр",N1131*Законод!$C$11+'01_Доходи'!O1131*Законод!$D$11,IF(B1126="Лікар-терапевт",'01_Доходи'!P1131*Законод!$E$11+'01_Доходи'!Q1131*Законод!$F$11+'01_Доходи'!R1131*Законод!$G$11,0)))</f>
        <v>0</v>
      </c>
      <c r="AP1131" s="183">
        <f>IF(B1126="Лікар загальної практики - сімейний лікар",U1131*Законод!$C$11+'01_Доходи'!V1131*Законод!$D$11+'01_Доходи'!W1131*Законод!$E$11+'01_Доходи'!X1131*Законод!$F$11+'01_Доходи'!Y1131*Законод!$G$11,IF(B1126="Лікар-педіатр",U1131*Законод!$C$11+'01_Доходи'!V1131*Законод!$D$11,IF(B1126="Лікар-терапевт",'01_Доходи'!W1131*Законод!$E$11+'01_Доходи'!X1131*Законод!$F$11+'01_Доходи'!Y1131*Законод!$G$11,0)))</f>
        <v>0</v>
      </c>
      <c r="AQ1131" s="183">
        <f>IF(B1126="Лікар загальної практики - сімейний лікар",AB1131*Законод!$C$11+'01_Доходи'!AC1131*Законод!$D$11+'01_Доходи'!AD1131*Законод!$E$11+'01_Доходи'!AE1131*Законод!$F$11+'01_Доходи'!AF1131*Законод!$G$11,IF(B1126="Лікар-педіатр",AB1131*Законод!$C$11+'01_Доходи'!AC1131*Законод!$D$11,IF(B1126="Лікар-терапевт",'01_Доходи'!AD1131*Законод!$E$11+'01_Доходи'!AE1131*Законод!$F$11+'01_Доходи'!AF1131*Законод!$G$11,0)))</f>
        <v>0</v>
      </c>
      <c r="AR1131" s="184">
        <f>SUM(AN1131:AQ1131)</f>
        <v>0</v>
      </c>
    </row>
    <row r="1132" spans="1:44" s="52" customFormat="1" ht="31.9" hidden="1" customHeight="1" x14ac:dyDescent="0.25">
      <c r="A1132" s="170"/>
      <c r="B1132" s="763"/>
      <c r="C1132" s="764"/>
      <c r="D1132" s="765"/>
      <c r="E1132" s="765"/>
      <c r="F1132" s="211" t="str">
        <f>IF(B1126="Лікар-педіатр",Законод!$E$17,IF(B1126="Лікар загальної практики - сімейний лікар",Законод!$E$21,IF(B1126="Лікар-терапевт",Законод!$E$25,"х")))</f>
        <v>х</v>
      </c>
      <c r="G1132" s="776" t="s">
        <v>158</v>
      </c>
      <c r="H1132" s="776"/>
      <c r="I1132" s="776"/>
      <c r="J1132" s="776"/>
      <c r="K1132" s="776"/>
      <c r="L1132" s="169">
        <f>IF($B$1126="Лікар загальної практики - сімейний лікар",IF(L1130&lt;Законод!$C$22,0,(IF(AND(L1130&gt;=Законод!$E$22,L1130&lt;=Законод!$E$23),L1130-Законод!$C$22,IF('01_Доходи'!L1130&gt;=Законод!$F$22,Законод!$E$24,0)))),IF($B$1126="Лікар-педіатр",IF(L1130&lt;Законод!$C$18,0,(IF(AND(L1130&gt;=Законод!$E$18,L1130&lt;=Законод!$E$19),L1130-Законод!$C$18,IF('01_Доходи'!L1130&gt;=Законод!$F$18,Законод!$E$20,0)))),IF($B$1126="Лікар-терапевт",IF(L1130&lt;Законод!$C$26,0,(IF(AND(L1130&gt;=Законод!$E$26,L1130&lt;=Законод!$E$27),L1130-Законод!$C$26,IF('01_Доходи'!L1130&gt;=Законод!$F$26,Законод!$E$28,0)))),0)))</f>
        <v>0</v>
      </c>
      <c r="M1132" s="767"/>
      <c r="N1132" s="776" t="s">
        <v>158</v>
      </c>
      <c r="O1132" s="776"/>
      <c r="P1132" s="776"/>
      <c r="Q1132" s="776"/>
      <c r="R1132" s="776"/>
      <c r="S1132" s="169">
        <f>IF($B$1126="Лікар загальної практики - сімейний лікар",IF(S1130&lt;Законод!$C$22,0,(IF(AND(S1130&gt;=Законод!$E$22,S1130&lt;=Законод!$E$23),S1130-Законод!$C$22,IF('01_Доходи'!S1130&gt;=Законод!$F$22,Законод!$E$24,0)))),IF($B$1126="Лікар-педіатр",IF(S1130&lt;Законод!$C$18,0,(IF(AND(S1130&gt;=Законод!$E$18,S1130&lt;=Законод!$E$19),S1130-Законод!$C$18,IF('01_Доходи'!S1130&gt;=Законод!$F$18,Законод!$E$20,0)))),IF($B$1126="Лікар-терапевт",IF(S1130&lt;Законод!$C$26,0,(IF(AND(S1130&gt;=Законод!$E$26,S1130&lt;=Законод!$E$27),S1130-Законод!$C$26,IF('01_Доходи'!S1130&gt;=Законод!$F$26,Законод!$E$28,0)))),0)))</f>
        <v>0</v>
      </c>
      <c r="T1132" s="767"/>
      <c r="U1132" s="776" t="s">
        <v>158</v>
      </c>
      <c r="V1132" s="776"/>
      <c r="W1132" s="776"/>
      <c r="X1132" s="776"/>
      <c r="Y1132" s="776"/>
      <c r="Z1132" s="169">
        <f>IF($B$1126="Лікар загальної практики - сімейний лікар",IF(Z1130&lt;Законод!$C$22,0,(IF(AND(Z1130&gt;=Законод!$E$22,Z1130&lt;=Законод!$E$23),Z1130-Законод!$C$22,IF('01_Доходи'!Z1130&gt;=Законод!$F$22,Законод!$E$24,0)))),IF($B$1126="Лікар-педіатр",IF(Z1130&lt;Законод!$C$18,0,(IF(AND(Z1130&gt;=Законод!$E$18,Z1130&lt;=Законод!$E$19),Z1130-Законод!$C$18,IF('01_Доходи'!Z1130&gt;=Законод!$F$18,Законод!$E$20,0)))),IF($B$1126="Лікар-терапевт",IF(Z1130&lt;Законод!$C$26,0,(IF(AND(Z1130&gt;=Законод!$E$26,Z1130&lt;=Законод!$E$27),Z1130-Законод!$C$26,IF('01_Доходи'!Z1130&gt;=Законод!$F$26,Законод!$E$28,0)))),0)))</f>
        <v>0</v>
      </c>
      <c r="AA1132" s="767"/>
      <c r="AB1132" s="776" t="s">
        <v>158</v>
      </c>
      <c r="AC1132" s="776"/>
      <c r="AD1132" s="776"/>
      <c r="AE1132" s="776"/>
      <c r="AF1132" s="776"/>
      <c r="AG1132" s="169">
        <f>IF($B$1126="Лікар загальної практики - сімейний лікар",IF(AG1130&lt;Законод!$C$22,0,(IF(AND(AG1130&gt;=Законод!$E$22,AG1130&lt;=Законод!$E$23),AG1130-Законод!$C$22,IF('01_Доходи'!AG1130&gt;=Законод!$F$22,Законод!$E$24,0)))),IF($B$1126="Лікар-педіатр",IF(AG1130&lt;Законод!$C$18,0,(IF(AND(AG1130&gt;=Законод!$E$18,AG1130&lt;=Законод!$E$19),AG1130-Законод!$C$18,IF('01_Доходи'!AG1130&gt;=Законод!$F$18,Законод!$E$20,0)))),IF($B$1126="Лікар-терапевт",IF(AG1130&lt;Законод!$C$26,0,(IF(AND(AG1130&gt;=Законод!$E$26,AG1130&lt;=Законод!$E$27),AG1130-Законод!$C$26,IF('01_Доходи'!AG1130&gt;=Законод!$F$26,Законод!$E$28,0)))),0)))</f>
        <v>0</v>
      </c>
      <c r="AH1132" s="767"/>
      <c r="AI1132" s="174"/>
      <c r="AJ1132" s="771"/>
      <c r="AK1132" s="774"/>
      <c r="AL1132" s="774"/>
      <c r="AM1132" s="757" t="s">
        <v>187</v>
      </c>
      <c r="AN1132" s="183">
        <f>IF(B1126="Лікар загальної практики - сімейний лікар",L1132*Законод!$C$9/4*Законод!$E$16,IF(B1126="Лікар-педіатр",L1132*Законод!$C$9/4*Законод!$E$16,IF(B1126="Лікар-терапевт",L1132*Законод!$C$9/4*Законод!$E$16,0)))</f>
        <v>0</v>
      </c>
      <c r="AO1132" s="183">
        <f>IF(B1126="Лікар загальної практики - сімейний лікар",S1132*Законод!$C$9/4*Законод!$E$16,IF(B1126="Лікар-педіатр",S1132*Законод!$C$9/4*Законод!$E$16,IF(B1126="Лікар-терапевт",S1132*Законод!$C$9/4*Законод!$E$16,0)))</f>
        <v>0</v>
      </c>
      <c r="AP1132" s="183">
        <f>IF(B1126="Лікар загальної практики - сімейний лікар",Z1132*Законод!$C$9/4*Законод!$E$16,IF(B1126="Лікар-педіатр",Z1132*Законод!$C$9/4*Законод!$E$16,IF(B1126="Лікар-терапевт",Z1132*Законод!$C$9/4*Законод!$E$16,0)))</f>
        <v>0</v>
      </c>
      <c r="AQ1132" s="183">
        <f>IF(B1126="Лікар загальної практики - сімейний лікар",AG1132*Законод!$C$9/4*Законод!$E$16,IF(B1126="Лікар-педіатр",AG1132*Законод!$C$9/4*Законод!$E$16,IF(B1126="Лікар-терапевт",AG1132*Законод!$C$9/4*Законод!$E$16,0)))</f>
        <v>0</v>
      </c>
      <c r="AR1132" s="184">
        <f>SUM(AN1132:AQ1132)</f>
        <v>0</v>
      </c>
    </row>
    <row r="1133" spans="1:44" s="52" customFormat="1" ht="31.9" hidden="1" customHeight="1" x14ac:dyDescent="0.25">
      <c r="A1133" s="170"/>
      <c r="B1133" s="763"/>
      <c r="C1133" s="764"/>
      <c r="D1133" s="765"/>
      <c r="E1133" s="765"/>
      <c r="F1133" s="211" t="str">
        <f>IF(B1126="Лікар-педіатр",Законод!$F$17,IF(B1126="Лікар загальної практики - сімейний лікар",Законод!$F$21,IF(B1126="Лікар-терапевт",Законод!$F$25,"х")))</f>
        <v>х</v>
      </c>
      <c r="G1133" s="776" t="s">
        <v>158</v>
      </c>
      <c r="H1133" s="776"/>
      <c r="I1133" s="776"/>
      <c r="J1133" s="776"/>
      <c r="K1133" s="776"/>
      <c r="L1133" s="169">
        <f>IF($B$1126="Лікар загальної практики - сімейний лікар",IF(L1130&lt;Законод!$C$22,0,(IF(AND(L1130&gt;=Законод!$F$22,L1130&lt;=Законод!$F$23),L1130-Законод!$E$23,IF('01_Доходи'!L1130&gt;=Законод!$G$22,Законод!$F$24,0)))),IF($B$1126="Лікар-педіатр",IF(L1130&lt;Законод!$C$18,0,(IF(AND(L1130&gt;=Законод!$F$18,L1130&lt;=Законод!$F$19),L1130-Законод!$E$19,IF('01_Доходи'!L1130&gt;=Законод!$G$18,Законод!$F$20,0)))),IF($B$1126="Лікар-терапевт",IF(L1130&lt;Законод!$C$26,0,(IF(AND(L1130&gt;=Законод!$F$26,L1130&lt;=Законод!$F$27),L1130-Законод!$E$27,IF('01_Доходи'!L1130&gt;=Законод!$G$26,Законод!$F$28,0)))),0)))</f>
        <v>0</v>
      </c>
      <c r="M1133" s="767"/>
      <c r="N1133" s="776" t="s">
        <v>158</v>
      </c>
      <c r="O1133" s="776"/>
      <c r="P1133" s="776"/>
      <c r="Q1133" s="776"/>
      <c r="R1133" s="776"/>
      <c r="S1133" s="169">
        <f>IF($B$1126="Лікар загальної практики - сімейний лікар",IF(S1130&lt;Законод!$C$22,0,(IF(AND(S1130&gt;=Законод!$F$22,S1130&lt;=Законод!$F$23),S1130-Законод!$E$23,IF('01_Доходи'!S1130&gt;=Законод!$G$22,Законод!$F$24,0)))),IF($B$1126="Лікар-педіатр",IF(S1130&lt;Законод!$C$18,0,(IF(AND(S1130&gt;=Законод!$F$18,S1130&lt;=Законод!$F$19),S1130-Законод!$E$19,IF('01_Доходи'!S1130&gt;=Законод!$G$18,Законод!$F$20,0)))),IF($B$1126="Лікар-терапевт",IF(S1130&lt;Законод!$C$26,0,(IF(AND(S1130&gt;=Законод!$F$26,S1130&lt;=Законод!$F$27),S1130-Законод!$E$27,IF('01_Доходи'!S1130&gt;=Законод!$G$26,Законод!$F$28,0)))),0)))</f>
        <v>0</v>
      </c>
      <c r="T1133" s="767"/>
      <c r="U1133" s="776" t="s">
        <v>158</v>
      </c>
      <c r="V1133" s="776"/>
      <c r="W1133" s="776"/>
      <c r="X1133" s="776"/>
      <c r="Y1133" s="776"/>
      <c r="Z1133" s="169">
        <f>IF($B$1126="Лікар загальної практики - сімейний лікар",IF(Z1130&lt;Законод!$C$22,0,(IF(AND(Z1130&gt;=Законод!$F$22,Z1130&lt;=Законод!$F$23),Z1130-Законод!$E$23,IF('01_Доходи'!Z1130&gt;=Законод!$G$22,Законод!$F$24,0)))),IF($B$1126="Лікар-педіатр",IF(Z1130&lt;Законод!$C$18,0,(IF(AND(Z1130&gt;=Законод!$F$18,Z1130&lt;=Законод!$F$19),Z1130-Законод!$E$19,IF('01_Доходи'!Z1130&gt;=Законод!$G$18,Законод!$F$20,0)))),IF($B$1126="Лікар-терапевт",IF(Z1130&lt;Законод!$C$26,0,(IF(AND(Z1130&gt;=Законод!$F$26,Z1130&lt;=Законод!$F$27),Z1130-Законод!$E$27,IF('01_Доходи'!Z1130&gt;=Законод!$G$26,Законод!$F$28,0)))),0)))</f>
        <v>0</v>
      </c>
      <c r="AA1133" s="767"/>
      <c r="AB1133" s="776" t="s">
        <v>158</v>
      </c>
      <c r="AC1133" s="776"/>
      <c r="AD1133" s="776"/>
      <c r="AE1133" s="776"/>
      <c r="AF1133" s="776"/>
      <c r="AG1133" s="169">
        <f>IF($B$1126="Лікар загальної практики - сімейний лікар",IF(AG1130&lt;Законод!$C$22,0,(IF(AND(AG1130&gt;=Законод!$F$22,AG1130&lt;=Законод!$F$23),AG1130-Законод!$E$23,IF('01_Доходи'!AG1130&gt;=Законод!$G$22,Законод!$F$24,0)))),IF($B$1126="Лікар-педіатр",IF(AG1130&lt;Законод!$C$18,0,(IF(AND(AG1130&gt;=Законод!$F$18,AG1130&lt;=Законод!$F$19),AG1130-Законод!$E$19,IF('01_Доходи'!AG1130&gt;=Законод!$G$18,Законод!$F$20,0)))),IF($B$1126="Лікар-терапевт",IF(AG1130&lt;Законод!$C$26,0,(IF(AND(AG1130&gt;=Законод!$F$26,AG1130&lt;=Законод!$F$27),AG1130-Законод!$E$27,IF('01_Доходи'!AG1130&gt;=Законод!$G$26,Законод!$F$28,0)))),0)))</f>
        <v>0</v>
      </c>
      <c r="AH1133" s="767"/>
      <c r="AI1133" s="174"/>
      <c r="AJ1133" s="771"/>
      <c r="AK1133" s="774"/>
      <c r="AL1133" s="774"/>
      <c r="AM1133" s="758"/>
      <c r="AN1133" s="183">
        <f>IF(B1126="Лікар загальної практики - сімейний лікар",L1133*Законод!$C$9/4*Законод!$F$16,IF(B1126="Лікар-педіатр",L1133*Законод!$C$9/4*Законод!$F$16,IF(B1126="Лікар-терапевт",L1133*Законод!$C$9/4*Законод!$F$16,0)))</f>
        <v>0</v>
      </c>
      <c r="AO1133" s="183">
        <f>IF(B1126="Лікар загальної практики - сімейний лікар",S1133*Законод!$C$9/4*Законод!$F$16,IF(B1126="Лікар-педіатр",S1133*Законод!$C$9/4*Законод!$F$16,IF(B1126="Лікар-терапевт",S1133*Законод!$C$9/4*Законод!$F$16,0)))</f>
        <v>0</v>
      </c>
      <c r="AP1133" s="183">
        <f>IF(B1126="Лікар загальної практики - сімейний лікар",Z1133*Законод!$C$9/4*Законод!$F$16,IF(B1126="Лікар-педіатр",Z1133*Законод!$C$9/4*Законод!$F$16,IF(B1126="Лікар-терапевт",Z1133*Законод!$C$9/4*Законод!$F$16,0)))</f>
        <v>0</v>
      </c>
      <c r="AQ1133" s="183">
        <f>IF(B1126="Лікар загальної практики - сімейний лікар",AG1133*Законод!$C$9/4*Законод!$F$16,IF(B1126="Лікар-педіатр",AG1133*Законод!$C$9/4*Законод!$F$16,IF(B1126="Лікар-терапевт",AG1133*Законод!$C$9/4*Законод!$F$16,0)))</f>
        <v>0</v>
      </c>
      <c r="AR1133" s="184">
        <f>SUM(AN1133:AQ1133)</f>
        <v>0</v>
      </c>
    </row>
    <row r="1134" spans="1:44" s="52" customFormat="1" ht="31.9" hidden="1" customHeight="1" x14ac:dyDescent="0.25">
      <c r="A1134" s="170"/>
      <c r="B1134" s="763"/>
      <c r="C1134" s="764"/>
      <c r="D1134" s="765"/>
      <c r="E1134" s="765"/>
      <c r="F1134" s="211" t="str">
        <f>IF(B1126="Лікар-педіатр",Законод!$G$17,IF(B1126="Лікар загальної практики - сімейний лікар",Законод!$G$21,IF(B1126="Лікар-терапевт",Законод!$G$25,"х")))</f>
        <v>х</v>
      </c>
      <c r="G1134" s="776" t="s">
        <v>158</v>
      </c>
      <c r="H1134" s="776"/>
      <c r="I1134" s="776"/>
      <c r="J1134" s="776"/>
      <c r="K1134" s="776"/>
      <c r="L1134" s="169">
        <f>IF($B$1126="Лікар загальної практики - сімейний лікар",IF(L1130&lt;Законод!$C$22,0,(IF(AND(L1130&gt;=Законод!$G$22,L1130&lt;=Законод!$G$23),L1130-Законод!$F$23,IF('01_Доходи'!L1130&gt;=Законод!$H$22,Законод!$G$24,0)))),IF($B$1126="Лікар-педіатр",IF(L1130&lt;Законод!$C$18,0,(IF(AND(L1130&gt;=Законод!$G$18,L1130&lt;=Законод!$G$19),L1130-Законод!$F$19,IF('01_Доходи'!L1130&gt;=Законод!$H$18,Законод!$G$20,0)))),IF($B$1126="Лікар-терапевт",IF(L1130&lt;Законод!$C$26,0,(IF(AND(L1130&gt;=Законод!$G$26,L1130&lt;=Законод!$G$27),L1130-Законод!$F$27,IF('01_Доходи'!L1130&gt;=Законод!$H$26,Законод!$G$28,0)))),0)))</f>
        <v>0</v>
      </c>
      <c r="M1134" s="767"/>
      <c r="N1134" s="776" t="s">
        <v>158</v>
      </c>
      <c r="O1134" s="776"/>
      <c r="P1134" s="776"/>
      <c r="Q1134" s="776"/>
      <c r="R1134" s="776"/>
      <c r="S1134" s="169">
        <f>IF($B$1126="Лікар загальної практики - сімейний лікар",IF(S1130&lt;Законод!$C$22,0,(IF(AND(S1130&gt;=Законод!$G$22,S1130&lt;=Законод!$G$23),S1130-Законод!$F$23,IF('01_Доходи'!S1130&gt;=Законод!$H$22,Законод!$G$24,0)))),IF($B$1126="Лікар-педіатр",IF(S1130&lt;Законод!$C$18,0,(IF(AND(S1130&gt;=Законод!$G$18,S1130&lt;=Законод!$G$19),S1130-Законод!$F$19,IF('01_Доходи'!S1130&gt;=Законод!$H$18,Законод!$G$20,0)))),IF($B$1126="Лікар-терапевт",IF(S1130&lt;Законод!$C$26,0,(IF(AND(S1130&gt;=Законод!$G$26,S1130&lt;=Законод!$G$27),S1130-Законод!$F$27,IF('01_Доходи'!S1130&gt;=Законод!$H$26,Законод!$G$28,0)))),0)))</f>
        <v>0</v>
      </c>
      <c r="T1134" s="767"/>
      <c r="U1134" s="776" t="s">
        <v>158</v>
      </c>
      <c r="V1134" s="776"/>
      <c r="W1134" s="776"/>
      <c r="X1134" s="776"/>
      <c r="Y1134" s="776"/>
      <c r="Z1134" s="169">
        <f>IF($B$1126="Лікар загальної практики - сімейний лікар",IF(Z1130&lt;Законод!$C$22,0,(IF(AND(Z1130&gt;=Законод!$G$22,Z1130&lt;=Законод!$G$23),Z1130-Законод!$F$23,IF('01_Доходи'!Z1130&gt;=Законод!$H$22,Законод!$G$24,0)))),IF($B$1126="Лікар-педіатр",IF(Z1130&lt;Законод!$C$18,0,(IF(AND(Z1130&gt;=Законод!$G$18,Z1130&lt;=Законод!$G$19),Z1130-Законод!$F$19,IF('01_Доходи'!Z1130&gt;=Законод!$H$18,Законод!$G$20,0)))),IF($B$1126="Лікар-терапевт",IF(Z1130&lt;Законод!$C$26,0,(IF(AND(Z1130&gt;=Законод!$G$26,Z1130&lt;=Законод!$G$27),Z1130-Законод!$F$27,IF('01_Доходи'!Z1130&gt;=Законод!$H$26,Законод!$G$28,0)))),0)))</f>
        <v>0</v>
      </c>
      <c r="AA1134" s="767"/>
      <c r="AB1134" s="776" t="s">
        <v>158</v>
      </c>
      <c r="AC1134" s="776"/>
      <c r="AD1134" s="776"/>
      <c r="AE1134" s="776"/>
      <c r="AF1134" s="776"/>
      <c r="AG1134" s="169">
        <f>IF($B$1126="Лікар загальної практики - сімейний лікар",IF(AG1130&lt;Законод!$C$22,0,(IF(AND(AG1130&gt;=Законод!$G$22,AG1130&lt;=Законод!$G$23),AG1130-Законод!$F$23,IF('01_Доходи'!AG1130&gt;=Законод!$H$22,Законод!$G$24,0)))),IF($B$1126="Лікар-педіатр",IF(AG1130&lt;Законод!$C$18,0,(IF(AND(AG1130&gt;=Законод!$G$18,AG1130&lt;=Законод!$G$19),AG1130-Законод!$F$19,IF('01_Доходи'!AG1130&gt;=Законод!$H$18,Законод!$G$20,0)))),IF($B$1126="Лікар-терапевт",IF(AG1130&lt;Законод!$C$26,0,(IF(AND(AG1130&gt;=Законод!$G$26,AG1130&lt;=Законод!$G$27),AG1130-Законод!$F$27,IF('01_Доходи'!AG1130&gt;=Законод!$H$26,Законод!$G$28,0)))),0)))</f>
        <v>0</v>
      </c>
      <c r="AH1134" s="767"/>
      <c r="AI1134" s="174"/>
      <c r="AJ1134" s="771"/>
      <c r="AK1134" s="774"/>
      <c r="AL1134" s="774"/>
      <c r="AM1134" s="758"/>
      <c r="AN1134" s="183">
        <f>IF(B1126="Лікар загальної практики - сімейний лікар",L1134*Законод!$C$9/4*Законод!$G$16,IF(B1126="Лікар-педіатр",L1134*Законод!$C$9/4*Законод!$G$16,IF(B1126="Лікар-терапевт",L1134*Законод!$C$9/4*Законод!$G$16,0)))</f>
        <v>0</v>
      </c>
      <c r="AO1134" s="183">
        <f>IF(B1126="Лікар загальної практики - сімейний лікар",S1134*Законод!$C$9/4*Законод!$G$16,IF(B1126="Лікар-педіатр",S1134*Законод!$C$9/4*Законод!$G$16,IF(B1126="Лікар-терапевт",S1134*Законод!$C$9/4*Законод!$G$16,0)))</f>
        <v>0</v>
      </c>
      <c r="AP1134" s="183">
        <f>IF(B1126="Лікар загальної практики - сімейний лікар",Z1134*Законод!$C$9/4*Законод!$G$16,IF(B1126="Лікар-педіатр",Z1134*Законод!$C$9/4*Законод!$G$16,IF(B1126="Лікар-терапевт",Z1134*Законод!$C$9/4*Законод!$G$16,0)))</f>
        <v>0</v>
      </c>
      <c r="AQ1134" s="183">
        <f>IF(B1126="Лікар загальної практики - сімейний лікар",AG1134*Законод!$C$9/4*Законод!$G$16,IF(B1126="Лікар-педіатр",AG1134*Законод!$C$9/4*Законод!$G$16,IF(B1126="Лікар-терапевт",AG1134*Законод!$C$9/4*Законод!$G$16,0)))</f>
        <v>0</v>
      </c>
      <c r="AR1134" s="184">
        <f t="shared" ref="AR1134" si="196">SUM(AN1134:AQ1134)</f>
        <v>0</v>
      </c>
    </row>
    <row r="1135" spans="1:44" s="52" customFormat="1" ht="31.9" hidden="1" customHeight="1" x14ac:dyDescent="0.25">
      <c r="A1135" s="170"/>
      <c r="B1135" s="763"/>
      <c r="C1135" s="764"/>
      <c r="D1135" s="765"/>
      <c r="E1135" s="765"/>
      <c r="F1135" s="211" t="str">
        <f>IF(B1126="Лікар-педіатр",Законод!$H$17,IF(B1126="Лікар загальної практики - сімейний лікар",Законод!$H$21,IF(B1126="Лікар-терапевт",Законод!$H$25,"х")))</f>
        <v>х</v>
      </c>
      <c r="G1135" s="776" t="s">
        <v>158</v>
      </c>
      <c r="H1135" s="776"/>
      <c r="I1135" s="776"/>
      <c r="J1135" s="776"/>
      <c r="K1135" s="776"/>
      <c r="L1135" s="169">
        <f>IF($B$1126="Лікар загальної практики - сімейний лікар",IF(L1130&lt;Законод!$C$22,0,(IF(AND(L1130&gt;=Законод!$H$22,L1130&lt;=Законод!$H$23),L1130-Законод!$G$23,IF('01_Доходи'!L1130&gt;=Законод!$I$22,Законод!$H$24,0)))),IF($B$1126="Лікар-педіатр",IF(L1130&lt;Законод!$C$18,0,(IF(AND(L1130&gt;=Законод!$H$18,L1130&lt;=Законод!$H$19),L1130-Законод!$G$19,IF('01_Доходи'!L1130&gt;=Законод!$I$18,Законод!$H$20,0)))),IF($B$1126="Лікар-терапевт",IF(L1130&lt;Законод!$C$26,0,(IF(AND(L1130&gt;=Законод!$H$26,L1130&lt;=Законод!$H$27),L1130-Законод!$G$27,IF(L1130&gt;=Законод!$I$26,Законод!$H$28,0)))),0)))</f>
        <v>0</v>
      </c>
      <c r="M1135" s="767"/>
      <c r="N1135" s="776" t="s">
        <v>158</v>
      </c>
      <c r="O1135" s="776"/>
      <c r="P1135" s="776"/>
      <c r="Q1135" s="776"/>
      <c r="R1135" s="776"/>
      <c r="S1135" s="169">
        <f>IF($B$1126="Лікар загальної практики - сімейний лікар",IF(S1130&lt;Законод!$C$22,0,(IF(AND(S1130&gt;=Законод!$H$22,S1130&lt;=Законод!$H$23),S1130-Законод!$G$23,IF('01_Доходи'!S1130&gt;=Законод!$I$22,Законод!$H$24,0)))),IF($B$1126="Лікар-педіатр",IF(S1130&lt;Законод!$C$18,0,(IF(AND(S1130&gt;=Законод!$H$18,S1130&lt;=Законод!$H$19),S1130-Законод!$G$19,IF('01_Доходи'!S1130&gt;=Законод!$I$18,Законод!$H$20,0)))),IF($B$1126="Лікар-терапевт",IF(S1130&lt;Законод!$C$26,0,(IF(AND(S1130&gt;=Законод!$H$26,S1130&lt;=Законод!$H$27),S1130-Законод!$G$27,IF(S1130&gt;=Законод!$I$26,Законод!$H$28,0)))),0)))</f>
        <v>0</v>
      </c>
      <c r="T1135" s="767"/>
      <c r="U1135" s="776" t="s">
        <v>158</v>
      </c>
      <c r="V1135" s="776"/>
      <c r="W1135" s="776"/>
      <c r="X1135" s="776"/>
      <c r="Y1135" s="776"/>
      <c r="Z1135" s="169">
        <f>IF($B$1126="Лікар загальної практики - сімейний лікар",IF(Z1130&lt;Законод!$C$22,0,(IF(AND(Z1130&gt;=Законод!$H$22,Z1130&lt;=Законод!$H$23),Z1130-Законод!$G$23,IF('01_Доходи'!Z1130&gt;=Законод!$I$22,Законод!$H$24,0)))),IF($B$1126="Лікар-педіатр",IF(Z1130&lt;Законод!$C$18,0,(IF(AND(Z1130&gt;=Законод!$H$18,Z1130&lt;=Законод!$H$19),Z1130-Законод!$G$19,IF('01_Доходи'!Z1130&gt;=Законод!$I$18,Законод!$H$20,0)))),IF($B$1126="Лікар-терапевт",IF(Z1130&lt;Законод!$C$26,0,(IF(AND(Z1130&gt;=Законод!$H$26,Z1130&lt;=Законод!$H$27),Z1130-Законод!$G$27,IF(Z1130&gt;=Законод!$I$26,Законод!$H$28,0)))),0)))</f>
        <v>0</v>
      </c>
      <c r="AA1135" s="767"/>
      <c r="AB1135" s="776" t="s">
        <v>158</v>
      </c>
      <c r="AC1135" s="776"/>
      <c r="AD1135" s="776"/>
      <c r="AE1135" s="776"/>
      <c r="AF1135" s="776"/>
      <c r="AG1135" s="169">
        <f>IF($B$1126="Лікар загальної практики - сімейний лікар",IF(AG1130&lt;Законод!$C$22,0,(IF(AND(AG1130&gt;=Законод!$H$22,AG1130&lt;=Законод!$H$23),AG1130-Законод!$G$23,IF('01_Доходи'!AG1130&gt;=Законод!$I$22,Законод!$H$24,0)))),IF($B$1126="Лікар-педіатр",IF(AG1130&lt;Законод!$C$18,0,(IF(AND(AG1130&gt;=Законод!$H$18,AG1130&lt;=Законод!$H$19),AG1130-Законод!$G$19,IF('01_Доходи'!AG1130&gt;=Законод!$I$18,Законод!$H$20,0)))),IF($B$1126="Лікар-терапевт",IF(AG1130&lt;Законод!$C$26,0,(IF(AND(AG1130&gt;=Законод!$H$26,AG1130&lt;=Законод!$H$27),AG1130-Законод!$G$27,IF(AG1130&gt;=Законод!$I$26,Законод!$H$28,0)))),0)))</f>
        <v>0</v>
      </c>
      <c r="AH1135" s="767"/>
      <c r="AI1135" s="174"/>
      <c r="AJ1135" s="771"/>
      <c r="AK1135" s="774"/>
      <c r="AL1135" s="774"/>
      <c r="AM1135" s="758"/>
      <c r="AN1135" s="183">
        <f>IF(B1126="Лікар загальної практики - сімейний лікар",L1135*Законод!$C$9/4*Законод!$H$16,IF(B1126="Лікар-педіатр",L1135*Законод!$C$9/4*Законод!$H$16,IF(B1126="Лікар-терапевт",L1135*Законод!$C$9/4*Законод!$H$16,0)))</f>
        <v>0</v>
      </c>
      <c r="AO1135" s="183">
        <f>IF(B1126="Лікар загальної практики - сімейний лікар",S1135*Законод!$C$9/4*Законод!$H$16,IF(B1126="Лікар-педіатр",S1135*Законод!$C$9/4*Законод!$H$16,IF(B1126="Лікар-терапевт",S1135*Законод!$C$9/4*Законод!$H$16,0)))</f>
        <v>0</v>
      </c>
      <c r="AP1135" s="183">
        <f>IF(B1126="Лікар загальної практики - сімейний лікар",Z1135*Законод!$C$9/4*Законод!$H$16,IF(B1126="Лікар-педіатр",Z1135*Законод!$C$9/4*Законод!$H$16,IF(B1126="Лікар-терапевт",Z1135*Законод!$C$9/4*Законод!$H$16,0)))</f>
        <v>0</v>
      </c>
      <c r="AQ1135" s="183">
        <f>IF(B1126="Лікар загальної практики - сімейний лікар",AG1135*Законод!$C$9/4*Законод!$H$16,IF(B1126="Лікар-педіатр",AG1135*Законод!$C$9/4*Законод!$H$16,IF(B1126="Лікар-терапевт",AG1135*Законод!$C$9/4*Законод!$H$16,0)))</f>
        <v>0</v>
      </c>
      <c r="AR1135" s="184">
        <f>SUM(AN1135:AQ1135)</f>
        <v>0</v>
      </c>
    </row>
    <row r="1136" spans="1:44" s="52" customFormat="1" ht="31.9" hidden="1" customHeight="1" x14ac:dyDescent="0.25">
      <c r="A1136" s="170"/>
      <c r="B1136" s="763"/>
      <c r="C1136" s="764"/>
      <c r="D1136" s="765"/>
      <c r="E1136" s="765"/>
      <c r="F1136" s="211" t="str">
        <f>IF(B1126="Лікар-педіатр",Законод!$I$17,IF(B1126="Лікар загальної практики - сімейний лікар",Законод!$I$21,IF(B1126="Лікар-терапевт",Законод!$I$25,"х")))</f>
        <v>х</v>
      </c>
      <c r="G1136" s="776" t="s">
        <v>158</v>
      </c>
      <c r="H1136" s="776"/>
      <c r="I1136" s="776"/>
      <c r="J1136" s="776"/>
      <c r="K1136" s="776"/>
      <c r="L1136" s="169">
        <f>IF($B$1126="Лікар загальної практики - сімейний лікар",IF(L1130&lt;Законод!$C$22,0,(IF(AND(L1130&gt;=Законод!$I$22,L1130&lt;=Законод!$I$23),L1130-Законод!$H$23,IF('01_Доходи'!L1130&gt;=Законод!$I$22,Законод!$I$24,0)))),IF($B$1126="Лікар-педіатр",IF(L1130&lt;Законод!$C$18,0,(IF(AND(L1130&gt;=Законод!$I$18,L1130&lt;=Законод!$I$19),L1130-Законод!$H$19,IF('01_Доходи'!L1130&gt;=Законод!$I$18,Законод!$H$20,0)))),IF($B$1126="Лікар-терапевт",IF(L1130&lt;Законод!$C$26,0,(IF(AND(L1130&gt;=Законод!$I$26,L1130&lt;=Законод!$I$27),L1130-Законод!$H$27,IF('01_Доходи'!L1130&gt;=Законод!$I$26,Законод!$H$28,0)))),0)))</f>
        <v>0</v>
      </c>
      <c r="M1136" s="767"/>
      <c r="N1136" s="776" t="s">
        <v>158</v>
      </c>
      <c r="O1136" s="776"/>
      <c r="P1136" s="776"/>
      <c r="Q1136" s="776"/>
      <c r="R1136" s="776"/>
      <c r="S1136" s="169">
        <f>IF($B$1126="Лікар загальної практики - сімейний лікар",IF(S1130&lt;Законод!$C$22,0,(IF(AND(S1130&gt;=Законод!$I$22,S1130&lt;=Законод!$I$23),S1130-Законод!$H$23,IF('01_Доходи'!S1130&gt;=Законод!$I$22,Законод!$I$24,0)))),IF($B$1126="Лікар-педіатр",IF(S1130&lt;Законод!$C$18,0,(IF(AND(S1130&gt;=Законод!$I$18,S1130&lt;=Законод!$I$19),S1130-Законод!$H$19,IF('01_Доходи'!S1130&gt;=Законод!$I$18,Законод!$H$20,0)))),IF($B$1126="Лікар-терапевт",IF(S1130&lt;Законод!$C$26,0,(IF(AND(S1130&gt;=Законод!$I$26,S1130&lt;=Законод!$I$27),S1130-Законод!$H$27,IF('01_Доходи'!S1130&gt;=Законод!$I$26,Законод!$H$28,0)))),0)))</f>
        <v>0</v>
      </c>
      <c r="T1136" s="767"/>
      <c r="U1136" s="776" t="s">
        <v>158</v>
      </c>
      <c r="V1136" s="776"/>
      <c r="W1136" s="776"/>
      <c r="X1136" s="776"/>
      <c r="Y1136" s="776"/>
      <c r="Z1136" s="169">
        <f>IF($B$1126="Лікар загальної практики - сімейний лікар",IF(Z1130&lt;Законод!$C$22,0,(IF(AND(Z1130&gt;=Законод!$I$22,Z1130&lt;=Законод!$I$23),Z1130-Законод!$H$23,IF('01_Доходи'!Z1130&gt;=Законод!$I$22,Законод!$I$24,0)))),IF($B$1126="Лікар-педіатр",IF(Z1130&lt;Законод!$C$18,0,(IF(AND(Z1130&gt;=Законод!$I$18,Z1130&lt;=Законод!$I$19),Z1130-Законод!$H$19,IF('01_Доходи'!Z1130&gt;=Законод!$I$18,Законод!$H$20,0)))),IF($B$1126="Лікар-терапевт",IF(Z1130&lt;Законод!$C$26,0,(IF(AND(Z1130&gt;=Законод!$I$26,Z1130&lt;=Законод!$I$27),Z1130-Законод!$H$27,IF('01_Доходи'!Z1130&gt;=Законод!$I$26,Законод!$H$28,0)))),0)))</f>
        <v>0</v>
      </c>
      <c r="AA1136" s="767"/>
      <c r="AB1136" s="776" t="s">
        <v>158</v>
      </c>
      <c r="AC1136" s="776"/>
      <c r="AD1136" s="776"/>
      <c r="AE1136" s="776"/>
      <c r="AF1136" s="776"/>
      <c r="AG1136" s="169">
        <f>IF($B$1126="Лікар загальної практики - сімейний лікар",IF(AG1130&lt;Законод!$C$22,0,(IF(AND(AG1130&gt;=Законод!$I$22,AG1130&lt;=Законод!$I$23),AG1130-Законод!$H$23,IF('01_Доходи'!AG1130&gt;=Законод!$I$22,Законод!$I$24,0)))),IF($B$1126="Лікар-педіатр",IF(AG1130&lt;Законод!$C$18,0,(IF(AND(AG1130&gt;=Законод!$I$18,AG1130&lt;=Законод!$I$19),AG1130-Законод!$H$19,IF('01_Доходи'!AG1130&gt;=Законод!$I$18,Законод!$H$20,0)))),IF($B$1126="Лікар-терапевт",IF(AG1130&lt;Законод!$C$26,0,(IF(AND(AG1130&gt;=Законод!$I$26,AG1130&lt;=Законод!$I$27),AG1130-Законод!$H$27,IF('01_Доходи'!AG1130&gt;=Законод!$I$26,Законод!$H$28,0)))),0)))</f>
        <v>0</v>
      </c>
      <c r="AH1136" s="767"/>
      <c r="AI1136" s="174"/>
      <c r="AJ1136" s="771"/>
      <c r="AK1136" s="774"/>
      <c r="AL1136" s="774"/>
      <c r="AM1136" s="758"/>
      <c r="AN1136" s="183">
        <f>IF(B1126="Лікар загальної практики - сімейний лікар",L1136*Законод!$C$9/4*Законод!$I$16,IF(B1126="Лікар-педіатр",L1136*Законод!$C$9/4*Законод!$I$16,IF(B1126="Лікар-терапевт",L1136*Законод!$C$9/4*Законод!$I$16,0)))</f>
        <v>0</v>
      </c>
      <c r="AO1136" s="183">
        <f>IF(B1126="Лікар загальної практики - сімейний лікар",S1136*Законод!$C$9/4*Законод!$I$16,IF(B1126="Лікар-педіатр",S1136*Законод!$C$9/4*Законод!$I$16,IF(B1126="Лікар-терапевт",S1136*Законод!$C$9/4*Законод!$I$16,0)))</f>
        <v>0</v>
      </c>
      <c r="AP1136" s="183">
        <f>IF(B1126="Лікар загальної практики - сімейний лікар",Z1136*Законод!$C$9/4*Законод!$I$16,IF(B1126="Лікар-педіатр",Z1136*Законод!$C$9/4*Законод!$I$16,IF(B1126="Лікар-терапевт",Z1136*Законод!$C$9/4*Законод!$I$16,0)))</f>
        <v>0</v>
      </c>
      <c r="AQ1136" s="183">
        <f>IF(B1126="Лікар загальної практики - сімейний лікар",AG1136*Законод!$C$9/4*Законод!$I$16,IF(B1126="Лікар-педіатр",AG1136*Законод!$C$9/4*Законод!$I$16,IF(B1126="Лікар-терапевт",AG1136*Законод!$C$9/4*Законод!$I$16,0)))</f>
        <v>0</v>
      </c>
      <c r="AR1136" s="184">
        <f>SUM(AN1136:AQ1136)</f>
        <v>0</v>
      </c>
    </row>
    <row r="1137" spans="1:44" s="191" customFormat="1" ht="31.9" hidden="1" customHeight="1" thickBot="1" x14ac:dyDescent="0.3">
      <c r="A1137" s="186"/>
      <c r="B1137" s="763"/>
      <c r="C1137" s="764"/>
      <c r="D1137" s="765"/>
      <c r="E1137" s="765"/>
      <c r="F1137" s="212" t="str">
        <f>IF(B1126="Лікар-педіатр",Законод!$J$17,IF(B1126="Лікар загальної практики - сімейний лікар",Законод!$J$21,IF(B1126="Лікар-терапевт",Законод!$J$25,"х")))</f>
        <v>х</v>
      </c>
      <c r="G1137" s="777" t="s">
        <v>158</v>
      </c>
      <c r="H1137" s="777"/>
      <c r="I1137" s="777"/>
      <c r="J1137" s="777"/>
      <c r="K1137" s="777"/>
      <c r="L1137" s="169">
        <f>IF($B$1126="Лікар загальної практики - сімейний лікар",IF(L1130&gt;=Законод!$J$22,'01_Доходи'!L1130-('01_Доходи'!L1131+'01_Доходи'!L1132+'01_Доходи'!L1133+'01_Доходи'!L1134+'01_Доходи'!L1135+'01_Доходи'!L1136),0),IF($B$1126="Лікар-педіатр",IF(L1130&gt;=Законод!$J$18,'01_Доходи'!L1130-('01_Доходи'!L1131+'01_Доходи'!L1132+'01_Доходи'!L1133+'01_Доходи'!L1134+'01_Доходи'!L1135+'01_Доходи'!L1136),0),IF($B$1126="Лікар-терапевт",IF('01_Доходи'!L1130&gt;=Законод!$J$26,L1130-Законод!$I$27,0),0)))</f>
        <v>0</v>
      </c>
      <c r="M1137" s="767"/>
      <c r="N1137" s="777" t="s">
        <v>158</v>
      </c>
      <c r="O1137" s="777"/>
      <c r="P1137" s="777"/>
      <c r="Q1137" s="777"/>
      <c r="R1137" s="777"/>
      <c r="S1137" s="169">
        <f>IF($B$1126="Лікар загальної практики - сімейний лікар",IF(S1130&gt;=Законод!$J$22,'01_Доходи'!S1130-('01_Доходи'!S1131+'01_Доходи'!S1132+'01_Доходи'!S1133+'01_Доходи'!S1134+'01_Доходи'!S1135+'01_Доходи'!S1136),0),IF($B$1126="Лікар-педіатр",IF(S1130&gt;=Законод!$J$18,'01_Доходи'!S1130-('01_Доходи'!S1131+'01_Доходи'!S1132+'01_Доходи'!S1133+'01_Доходи'!S1134+'01_Доходи'!S1135+'01_Доходи'!S1136),0),IF($B$1126="Лікар-терапевт",IF('01_Доходи'!S1130&gt;=Законод!$J$26,S1130-Законод!$I$27,0),0)))</f>
        <v>0</v>
      </c>
      <c r="T1137" s="767"/>
      <c r="U1137" s="777" t="s">
        <v>158</v>
      </c>
      <c r="V1137" s="777"/>
      <c r="W1137" s="777"/>
      <c r="X1137" s="777"/>
      <c r="Y1137" s="777"/>
      <c r="Z1137" s="169">
        <f>IF($B$1126="Лікар загальної практики - сімейний лікар",IF(Z1130&gt;=Законод!$J$22,'01_Доходи'!Z1130-('01_Доходи'!Z1131+'01_Доходи'!Z1132+'01_Доходи'!Z1133+'01_Доходи'!Z1134+'01_Доходи'!Z1135+'01_Доходи'!Z1136),0),IF($B$1126="Лікар-педіатр",IF(Z1130&gt;=Законод!$J$18,'01_Доходи'!Z1130-('01_Доходи'!Z1131+'01_Доходи'!Z1132+'01_Доходи'!Z1133+'01_Доходи'!Z1134+'01_Доходи'!Z1135+'01_Доходи'!Z1136),0),IF($B$1126="Лікар-терапевт",IF('01_Доходи'!Z1130&gt;=Законод!$J$26,Z1130-Законод!$I$27,0),0)))</f>
        <v>0</v>
      </c>
      <c r="AA1137" s="767"/>
      <c r="AB1137" s="777" t="s">
        <v>158</v>
      </c>
      <c r="AC1137" s="777"/>
      <c r="AD1137" s="777"/>
      <c r="AE1137" s="777"/>
      <c r="AF1137" s="777"/>
      <c r="AG1137" s="169">
        <f>IF($B$1126="Лікар загальної практики - сімейний лікар",IF(AG1130&gt;=Законод!$J$22,'01_Доходи'!AG1130-('01_Доходи'!AG1131+'01_Доходи'!AG1132+'01_Доходи'!AG1133+'01_Доходи'!AG1134+'01_Доходи'!AG1135+'01_Доходи'!AG1136),0),IF($B$1126="Лікар-педіатр",IF(AG1130&gt;=Законод!$J$18,'01_Доходи'!AG1130-('01_Доходи'!AG1131+'01_Доходи'!AG1132+'01_Доходи'!AG1133+'01_Доходи'!AG1134+'01_Доходи'!AG1135+'01_Доходи'!AG1136),0),IF($B$1126="Лікар-терапевт",IF('01_Доходи'!AG1130&gt;=Законод!$J$26,AG1130-Законод!$I$27,0),0)))</f>
        <v>0</v>
      </c>
      <c r="AH1137" s="767"/>
      <c r="AI1137" s="188"/>
      <c r="AJ1137" s="772"/>
      <c r="AK1137" s="775"/>
      <c r="AL1137" s="775"/>
      <c r="AM1137" s="759"/>
      <c r="AN1137" s="189">
        <f>IF(B1126="Лікар загальної практики - сімейний лікар",L1137*Законод!$C$9/4*Законод!$J$16,IF(B1126="Лікар-педіатр",L1137*Законод!$C$9/4*Законод!$J$16,IF(B1126="Лікар-терапевт",L1137*Законод!$C$9/4*Законод!$J$16,0)))</f>
        <v>0</v>
      </c>
      <c r="AO1137" s="189">
        <f>IF(B1126="Лікар загальної практики - сімейний лікар",S1137*Законод!$C$9/4*Законод!$J$16,IF(B1126="Лікар-педіатр",S1137*Законод!$C$9/4*Законод!$J$16,IF(B1126="Лікар-терапевт",S1137*Законод!$C$9/4*Законод!$J$16,0)))</f>
        <v>0</v>
      </c>
      <c r="AP1137" s="189">
        <f>IF(B1126="Лікар загальної практики - сімейний лікар",S1137*Законод!$C$9/4*Законод!$J$16,IF(B1126="Лікар-педіатр",S1137*Законод!$C$9/4*Законод!$J$16,IF(B1126="Лікар-терапевт",S1137*Законод!$C$9/4*Законод!$J$16,0)))</f>
        <v>0</v>
      </c>
      <c r="AQ1137" s="189">
        <f>IF(B1126="Лікар загальної практики - сімейний лікар",AG1137*Законод!$C$9/4*Законод!$J$16,IF(B1126="Лікар-педіатр",AG1137*Законод!$C$9/4*Законод!$J$16,IF(B1126="Лікар-терапевт",AG1137*Законод!$C$9/4*Законод!$J$16,0)))</f>
        <v>0</v>
      </c>
      <c r="AR1137" s="190">
        <f t="shared" ref="AR1137" si="197">SUM(AN1137:AQ1137)</f>
        <v>0</v>
      </c>
    </row>
    <row r="1138" spans="1:44" s="220" customFormat="1" ht="23.45" hidden="1" customHeight="1" thickBot="1" x14ac:dyDescent="0.3">
      <c r="A1138" s="216"/>
      <c r="B1138" s="217"/>
      <c r="C1138" s="217"/>
      <c r="D1138" s="217"/>
      <c r="E1138" s="217"/>
      <c r="F1138" s="218"/>
      <c r="G1138" s="219"/>
      <c r="H1138" s="219"/>
      <c r="L1138" s="221"/>
      <c r="S1138" s="221"/>
      <c r="Z1138" s="221"/>
      <c r="AG1138" s="221"/>
      <c r="AM1138" s="222"/>
      <c r="AR1138" s="223"/>
    </row>
    <row r="1139" spans="1:44" s="164" customFormat="1" ht="24.6" hidden="1" customHeight="1" x14ac:dyDescent="0.3">
      <c r="A1139" s="167">
        <f>A1126+1</f>
        <v>86</v>
      </c>
      <c r="B1139" s="763"/>
      <c r="C1139" s="764"/>
      <c r="D1139" s="765"/>
      <c r="E1139" s="765"/>
      <c r="F1139" s="207" t="s">
        <v>422</v>
      </c>
      <c r="G1139" s="169">
        <f>IF($B$1139="Лікар-педіатр",G1142*L1139,IF($B$1139="Лікар-терапевт","х",IF($B$1139="Лікар загальної практики - сімейний лікар",G1142*L1139,0)))</f>
        <v>0</v>
      </c>
      <c r="H1139" s="169">
        <f>IF($B$1139="Лікар-педіатр",H1142*L1139,IF($B$1139="Лікар-терапевт","х",IF($B$1139="Лікар загальної практики - сімейний лікар",H1142*L1139,0)))</f>
        <v>0</v>
      </c>
      <c r="I1139" s="169">
        <f>IF($B$1139="Лікар-педіатр","x",IF($B$1139="Лікар-терапевт",I1142*L1139,IF($B$1139="Лікар загальної практики - сімейний лікар",I1142*L1139,0)))</f>
        <v>0</v>
      </c>
      <c r="J1139" s="169">
        <f>IF($B$1139="Лікар-педіатр","x",IF($B$1139="Лікар-терапевт",J1142*L1139,IF($B$1139="Лікар загальної практики - сімейний лікар",J1142*L1139,0)))</f>
        <v>0</v>
      </c>
      <c r="K1139" s="169">
        <f>IF($B$1139="Лікар-педіатр","x",IF($B$1139="Лікар-терапевт",K1142*L1139,IF($B$1139="Лікар загальної практики - сімейний лікар",K1142*L1139,0)))</f>
        <v>0</v>
      </c>
      <c r="L1139" s="542"/>
      <c r="M1139" s="767"/>
      <c r="N1139" s="169">
        <f>IF($B$1139="Лікар-педіатр",N1142*S1139,IF($B$1139="Лікар-терапевт","х",IF($B$1139="Лікар загальної практики - сімейний лікар",N1142*S1139,0)))</f>
        <v>0</v>
      </c>
      <c r="O1139" s="169">
        <f>IF($B$1139="Лікар-педіатр",O1142*S1139,IF($B$1139="Лікар-терапевт","х",IF($B$1139="Лікар загальної практики - сімейний лікар",O1142*S1139,0)))</f>
        <v>0</v>
      </c>
      <c r="P1139" s="169">
        <f>IF($B$1139="Лікар-педіатр","x",IF($B$1139="Лікар-терапевт",P1142*S1139,IF($B$1139="Лікар загальної практики - сімейний лікар",P1142*S1139,0)))</f>
        <v>0</v>
      </c>
      <c r="Q1139" s="169">
        <f>IF($B$1139="Лікар-педіатр","x",IF($B$1139="Лікар-терапевт",Q1142*S1139,IF($B$1139="Лікар загальної практики - сімейний лікар",Q1142*S1139,0)))</f>
        <v>0</v>
      </c>
      <c r="R1139" s="169">
        <f>IF($B$1139="Лікар-педіатр","x",IF($B$1139="Лікар-терапевт",R1142*S1139,IF($B$1139="Лікар загальної практики - сімейний лікар",R1142*S1139,0)))</f>
        <v>0</v>
      </c>
      <c r="S1139" s="542"/>
      <c r="T1139" s="767"/>
      <c r="U1139" s="169">
        <f>IF($B$1139="Лікар-педіатр",U1142*Z1139,IF($B$1139="Лікар-терапевт","х",IF($B$1139="Лікар загальної практики - сімейний лікар",U1142*Z1139,0)))</f>
        <v>0</v>
      </c>
      <c r="V1139" s="169">
        <f>IF($B$1139="Лікар-педіатр",V1142*Z1139,IF($B$1139="Лікар-терапевт","х",IF($B$1139="Лікар загальної практики - сімейний лікар",V1142*Z1139,0)))</f>
        <v>0</v>
      </c>
      <c r="W1139" s="169">
        <f>IF($B$1139="Лікар-педіатр","x",IF($B$1139="Лікар-терапевт",W1142*Z1139,IF($B$1139="Лікар загальної практики - сімейний лікар",W1142*Z1139,0)))</f>
        <v>0</v>
      </c>
      <c r="X1139" s="169">
        <f>IF($B$1139="Лікар-педіатр","x",IF($B$1139="Лікар-терапевт",X1142*Z1139,IF($B$1139="Лікар загальної практики - сімейний лікар",X1142*Z1139,0)))</f>
        <v>0</v>
      </c>
      <c r="Y1139" s="169">
        <f>IF($B$1139="Лікар-педіатр","x",IF($B$1139="Лікар-терапевт",Y1142*Z1139,IF($B$1139="Лікар загальної практики - сімейний лікар",Y1142*Z1139,0)))</f>
        <v>0</v>
      </c>
      <c r="Z1139" s="542"/>
      <c r="AA1139" s="767"/>
      <c r="AB1139" s="169">
        <f>IF($B$1139="Лікар-педіатр",AB1142*AG1139,IF($B$1139="Лікар-терапевт","х",IF($B$1139="Лікар загальної практики - сімейний лікар",AB1142*AG1139,0)))</f>
        <v>0</v>
      </c>
      <c r="AC1139" s="169">
        <f>IF($B$1139="Лікар-педіатр",AC1142*AG1139,IF($B$1139="Лікар-терапевт","х",IF($B$1139="Лікар загальної практики - сімейний лікар",AC1142*AG1139,0)))</f>
        <v>0</v>
      </c>
      <c r="AD1139" s="169">
        <f>IF($B$1139="Лікар-педіатр","x",IF($B$1139="Лікар-терапевт",AD1142*AG1139,IF($B$1139="Лікар загальної практики - сімейний лікар",AD1142*AG1139,0)))</f>
        <v>0</v>
      </c>
      <c r="AE1139" s="169">
        <f>IF($B$1139="Лікар-педіатр","x",IF($B$1139="Лікар-терапевт",AE1142*AG1139,IF($B$1139="Лікар загальної практики - сімейний лікар",AE1142*AG1139,0)))</f>
        <v>0</v>
      </c>
      <c r="AF1139" s="169">
        <f>IF($B$1139="Лікар-педіатр","x",IF($B$1139="Лікар-терапевт",AF1142*AG1139,IF($B$1139="Лікар загальної практики - сімейний лікар",AF1142*AG1139,0)))</f>
        <v>0</v>
      </c>
      <c r="AG1139" s="542"/>
      <c r="AH1139" s="767"/>
      <c r="AI1139" s="525">
        <f>A1139</f>
        <v>86</v>
      </c>
      <c r="AJ1139" s="770">
        <f>B1139</f>
        <v>0</v>
      </c>
      <c r="AK1139" s="773">
        <f>C1139</f>
        <v>0</v>
      </c>
      <c r="AL1139" s="773">
        <f>D1139</f>
        <v>0</v>
      </c>
      <c r="AM1139" s="760" t="s">
        <v>568</v>
      </c>
      <c r="AN1139" s="778">
        <f>SUM(AN1144:AN1150)</f>
        <v>0</v>
      </c>
      <c r="AO1139" s="778">
        <f>SUM(AO1144:AO1150)</f>
        <v>0</v>
      </c>
      <c r="AP1139" s="778">
        <f>SUM(AP1144:AP1150)</f>
        <v>0</v>
      </c>
      <c r="AQ1139" s="778">
        <f>SUM(AQ1144:AQ1150)</f>
        <v>0</v>
      </c>
      <c r="AR1139" s="781">
        <f>SUM(AN1139:AQ1143)</f>
        <v>0</v>
      </c>
    </row>
    <row r="1140" spans="1:44" s="52" customFormat="1" ht="28.15" hidden="1" customHeight="1" x14ac:dyDescent="0.25">
      <c r="A1140" s="170"/>
      <c r="B1140" s="763"/>
      <c r="C1140" s="764"/>
      <c r="D1140" s="765"/>
      <c r="E1140" s="765"/>
      <c r="F1140" s="207" t="s">
        <v>423</v>
      </c>
      <c r="G1140" s="169">
        <f>IF($B$1139="Лікар-педіатр",G1142*L1140,IF($B$1139="Лікар-терапевт","х",IF($B$1139="Лікар загальної практики - сімейний лікар",G1142*L1140,0)))</f>
        <v>0</v>
      </c>
      <c r="H1140" s="169">
        <f>IF($B$1139="Лікар-педіатр",H1142*L1140,IF($B$1139="Лікар-терапевт","х",IF($B$1139="Лікар загальної практики - сімейний лікар",H1142*L1140,0)))</f>
        <v>0</v>
      </c>
      <c r="I1140" s="169">
        <f>IF($B$1139="Лікар-педіатр","x",IF($B$1139="Лікар-терапевт",I1142*L1140,IF($B$1139="Лікар загальної практики - сімейний лікар",I1142*L1140,0)))</f>
        <v>0</v>
      </c>
      <c r="J1140" s="169">
        <f>IF($B$1139="Лікар-педіатр","x",IF($B$1139="Лікар-терапевт",J1142*L1140,IF($B$1139="Лікар загальної практики - сімейний лікар",J1142*L1140,0)))</f>
        <v>0</v>
      </c>
      <c r="K1140" s="169">
        <f>IF($B$1139="Лікар-педіатр","x",IF($B$1139="Лікар-терапевт",K1142*L1140,IF($B$1139="Лікар загальної практики - сімейний лікар",K1142*L1140,0)))</f>
        <v>0</v>
      </c>
      <c r="L1140" s="542"/>
      <c r="M1140" s="767"/>
      <c r="N1140" s="169">
        <f>IF($B$1139="Лікар-педіатр",N1142*S1140,IF($B$1139="Лікар-терапевт","х",IF($B$1139="Лікар загальної практики - сімейний лікар",N1142*S1140,0)))</f>
        <v>0</v>
      </c>
      <c r="O1140" s="169">
        <f>IF($B$1139="Лікар-педіатр",O1142*S1140,IF($B$1139="Лікар-терапевт","х",IF($B$1139="Лікар загальної практики - сімейний лікар",O1142*S1140,0)))</f>
        <v>0</v>
      </c>
      <c r="P1140" s="169">
        <f>IF($B$1139="Лікар-педіатр","x",IF($B$1139="Лікар-терапевт",P1142*S1140,IF($B$1139="Лікар загальної практики - сімейний лікар",P1142*S1140,0)))</f>
        <v>0</v>
      </c>
      <c r="Q1140" s="169">
        <f>IF($B$1139="Лікар-педіатр","x",IF($B$1139="Лікар-терапевт",Q1142*S1140,IF($B$1139="Лікар загальної практики - сімейний лікар",Q1142*S1140,0)))</f>
        <v>0</v>
      </c>
      <c r="R1140" s="169">
        <f>IF($B$1139="Лікар-педіатр","x",IF($B$1139="Лікар-терапевт",R1142*S1140,IF($B$1139="Лікар загальної практики - сімейний лікар",R1142*S1140,0)))</f>
        <v>0</v>
      </c>
      <c r="S1140" s="542"/>
      <c r="T1140" s="767"/>
      <c r="U1140" s="169">
        <f>IF($B$1139="Лікар-педіатр",U1142*Z1140,IF($B$1139="Лікар-терапевт","х",IF($B$1139="Лікар загальної практики - сімейний лікар",U1142*Z1140,0)))</f>
        <v>0</v>
      </c>
      <c r="V1140" s="169">
        <f>IF($B$1139="Лікар-педіатр",V1142*Z1140,IF($B$1139="Лікар-терапевт","х",IF($B$1139="Лікар загальної практики - сімейний лікар",V1142*Z1140,0)))</f>
        <v>0</v>
      </c>
      <c r="W1140" s="169">
        <f>IF($B$1139="Лікар-педіатр","x",IF($B$1139="Лікар-терапевт",W1142*Z1140,IF($B$1139="Лікар загальної практики - сімейний лікар",W1142*Z1140,0)))</f>
        <v>0</v>
      </c>
      <c r="X1140" s="169">
        <f>IF($B$1139="Лікар-педіатр","x",IF($B$1139="Лікар-терапевт",X1142*Z1140,IF($B$1139="Лікар загальної практики - сімейний лікар",X1142*Z1140,0)))</f>
        <v>0</v>
      </c>
      <c r="Y1140" s="169">
        <f>IF($B$1139="Лікар-педіатр","x",IF($B$1139="Лікар-терапевт",Y1142*Z1140,IF($B$1139="Лікар загальної практики - сімейний лікар",Y1142*Z1140,0)))</f>
        <v>0</v>
      </c>
      <c r="Z1140" s="542"/>
      <c r="AA1140" s="767"/>
      <c r="AB1140" s="169">
        <f>IF($B$1139="Лікар-педіатр",AB1142*AG1140,IF($B$1139="Лікар-терапевт","х",IF($B$1139="Лікар загальної практики - сімейний лікар",AB1142*AG1140,0)))</f>
        <v>0</v>
      </c>
      <c r="AC1140" s="169">
        <f>IF($B$1139="Лікар-педіатр",AC1142*AG1140,IF($B$1139="Лікар-терапевт","х",IF($B$1139="Лікар загальної практики - сімейний лікар",AC1142*AG1140,0)))</f>
        <v>0</v>
      </c>
      <c r="AD1140" s="169">
        <f>IF($B$1139="Лікар-педіатр","x",IF($B$1139="Лікар-терапевт",AD1142*AG1140,IF($B$1139="Лікар загальної практики - сімейний лікар",AD1142*AG1140,0)))</f>
        <v>0</v>
      </c>
      <c r="AE1140" s="169">
        <f>IF($B$1139="Лікар-педіатр","x",IF($B$1139="Лікар-терапевт",AE1142*AG1140,IF($B$1139="Лікар загальної практики - сімейний лікар",AE1142*AG1140,0)))</f>
        <v>0</v>
      </c>
      <c r="AF1140" s="169">
        <f>IF($B$1139="Лікар-педіатр","x",IF($B$1139="Лікар-терапевт",AF1142*AG1140,IF($B$1139="Лікар загальної практики - сімейний лікар",AF1142*AG1140,0)))</f>
        <v>0</v>
      </c>
      <c r="AG1140" s="542"/>
      <c r="AH1140" s="767"/>
      <c r="AI1140" s="171"/>
      <c r="AJ1140" s="771"/>
      <c r="AK1140" s="774"/>
      <c r="AL1140" s="774"/>
      <c r="AM1140" s="761"/>
      <c r="AN1140" s="779"/>
      <c r="AO1140" s="779"/>
      <c r="AP1140" s="779"/>
      <c r="AQ1140" s="779"/>
      <c r="AR1140" s="782"/>
    </row>
    <row r="1141" spans="1:44" s="92" customFormat="1" ht="31.15" hidden="1" customHeight="1" x14ac:dyDescent="0.25">
      <c r="A1141" s="213"/>
      <c r="B1141" s="763"/>
      <c r="C1141" s="764"/>
      <c r="D1141" s="765"/>
      <c r="E1141" s="765"/>
      <c r="F1141" s="214" t="s">
        <v>424</v>
      </c>
      <c r="G1141" s="172">
        <f>IF(B1139="Лікар загальної практики - сімейний лікар"," ",IF(B1139="Лікар-педіатр"," ",IF(B1139="Лікар-терапевт","х",0)))</f>
        <v>0</v>
      </c>
      <c r="H1141" s="172">
        <f>IF(B1139="Лікар загальної практики - сімейний лікар"," ",IF(B1139="Лікар-педіатр"," ",IF(B1139="Лікар-терапевт","х",0)))</f>
        <v>0</v>
      </c>
      <c r="I1141" s="172">
        <f>IF(B1139="Лікар загальної практики - сімейний лікар"," ",IF(B1139="Лікар-педіатр","х",IF(B1139="Лікар-терапевт"," ",0)))</f>
        <v>0</v>
      </c>
      <c r="J1141" s="172">
        <f>IF(B1139="Лікар загальної практики - сімейний лікар"," ",IF(B1139="Лікар-педіатр","х",IF(B1139="Лікар-терапевт"," ",0)))</f>
        <v>0</v>
      </c>
      <c r="K1141" s="172">
        <f>IF(B1139="Лікар загальної практики - сімейний лікар"," ",IF(B1139="Лікар-педіатр","х",IF(B1139="Лікар-терапевт"," ",0)))</f>
        <v>0</v>
      </c>
      <c r="L1141" s="173">
        <f>SUM(G1141:K1141)</f>
        <v>0</v>
      </c>
      <c r="M1141" s="767"/>
      <c r="N1141" s="172">
        <f>IF(B1139="Лікар загальної практики - сімейний лікар"," ",IF(B1139="Лікар-педіатр"," ",IF(B1139="Лікар-терапевт","х",0)))</f>
        <v>0</v>
      </c>
      <c r="O1141" s="172">
        <f>IF(B1139="Лікар загальної практики - сімейний лікар"," ",IF(B1139="Лікар-педіатр"," ",IF(B1139="Лікар-терапевт","х",0)))</f>
        <v>0</v>
      </c>
      <c r="P1141" s="172">
        <f>IF(B1139="Лікар загальної практики - сімейний лікар"," ",IF(B1139="Лікар-педіатр","х",IF(B1139="Лікар-терапевт"," ",0)))</f>
        <v>0</v>
      </c>
      <c r="Q1141" s="172">
        <f>IF(B1139="Лікар загальної практики - сімейний лікар"," ",IF(B1139="Лікар-педіатр","х",IF(B1139="Лікар-терапевт"," ",0)))</f>
        <v>0</v>
      </c>
      <c r="R1141" s="172">
        <f>IF(B1139="Лікар загальної практики - сімейний лікар"," ",IF(B1139="Лікар-педіатр","х",IF(B1139="Лікар-терапевт"," ",0)))</f>
        <v>0</v>
      </c>
      <c r="S1141" s="173">
        <f>SUM(N1141:R1141)</f>
        <v>0</v>
      </c>
      <c r="T1141" s="767"/>
      <c r="U1141" s="172">
        <f>IF(B1139="Лікар загальної практики - сімейний лікар"," ",IF(B1139="Лікар-педіатр"," ",IF(B1139="Лікар-терапевт","х",0)))</f>
        <v>0</v>
      </c>
      <c r="V1141" s="172">
        <f>IF(B1139="Лікар загальної практики - сімейний лікар"," ",IF(B1139="Лікар-педіатр"," ",IF(B1139="Лікар-терапевт","х",0)))</f>
        <v>0</v>
      </c>
      <c r="W1141" s="172">
        <f>IF(B1139="Лікар загальної практики - сімейний лікар"," ",IF(B1139="Лікар-педіатр","х",IF(B1139="Лікар-терапевт"," ",0)))</f>
        <v>0</v>
      </c>
      <c r="X1141" s="172">
        <f>IF(B1139="Лікар загальної практики - сімейний лікар"," ",IF(B1139="Лікар-педіатр","х",IF(B1139="Лікар-терапевт"," ",0)))</f>
        <v>0</v>
      </c>
      <c r="Y1141" s="172">
        <f>IF(B1139="Лікар загальної практики - сімейний лікар"," ",IF(B1139="Лікар-педіатр","х",IF(B1139="Лікар-терапевт"," ",0)))</f>
        <v>0</v>
      </c>
      <c r="Z1141" s="173">
        <f>SUM(U1141:Y1141)</f>
        <v>0</v>
      </c>
      <c r="AA1141" s="767"/>
      <c r="AB1141" s="172">
        <f>IF(B1139="Лікар загальної практики - сімейний лікар"," ",IF(B1139="Лікар-педіатр"," ",IF(B1139="Лікар-терапевт","х",0)))</f>
        <v>0</v>
      </c>
      <c r="AC1141" s="172">
        <f>IF(B1139="Лікар загальної практики - сімейний лікар"," ",IF(B1139="Лікар-педіатр"," ",IF(B1139="Лікар-терапевт","х",0)))</f>
        <v>0</v>
      </c>
      <c r="AD1141" s="172">
        <f>IF(B1139="Лікар загальної практики - сімейний лікар"," ",IF(B1139="Лікар-педіатр","х",IF(B1139="Лікар-терапевт"," ",0)))</f>
        <v>0</v>
      </c>
      <c r="AE1141" s="172">
        <f>IF(B1139="Лікар загальної практики - сімейний лікар"," ",IF(B1139="Лікар-педіатр","х",IF(B1139="Лікар-терапевт"," ",0)))</f>
        <v>0</v>
      </c>
      <c r="AF1141" s="172">
        <f>IF(B1139="Лікар загальної практики - сімейний лікар"," ",IF(B1139="Лікар-педіатр","х",IF(B1139="Лікар-терапевт"," ",0)))</f>
        <v>0</v>
      </c>
      <c r="AG1141" s="173">
        <f>SUM(AB1141:AF1141)</f>
        <v>0</v>
      </c>
      <c r="AH1141" s="767"/>
      <c r="AI1141" s="215"/>
      <c r="AJ1141" s="771"/>
      <c r="AK1141" s="774"/>
      <c r="AL1141" s="774"/>
      <c r="AM1141" s="761"/>
      <c r="AN1141" s="779"/>
      <c r="AO1141" s="779"/>
      <c r="AP1141" s="779"/>
      <c r="AQ1141" s="779"/>
      <c r="AR1141" s="782"/>
    </row>
    <row r="1142" spans="1:44" s="52" customFormat="1" ht="31.9" hidden="1" customHeight="1" thickBot="1" x14ac:dyDescent="0.3">
      <c r="A1142" s="170"/>
      <c r="B1142" s="763"/>
      <c r="C1142" s="764"/>
      <c r="D1142" s="765"/>
      <c r="E1142" s="765"/>
      <c r="F1142" s="209" t="s">
        <v>161</v>
      </c>
      <c r="G1142" s="176">
        <f>IF($B$1139="Лікар-педіатр",G1141/L1141,IF($B$1139="Лікар-терапевт","х",IF($B$1139="Лікар загальної практики - сімейний лікар",G1141/L1141,0)))</f>
        <v>0</v>
      </c>
      <c r="H1142" s="176">
        <f>IF($B$1139="Лікар-педіатр",H1141/L1141,IF($B$1139="Лікар-терапевт","х",IF($B$1139="Лікар загальної практики - сімейний лікар",H1141/L1141,0)))</f>
        <v>0</v>
      </c>
      <c r="I1142" s="176">
        <f>IF($B$1139="Лікар-педіатр","x",IF($B$1139="Лікар-терапевт",I1141/L1141,IF($B$1139="Лікар загальної практики - сімейний лікар",I1141/L1141,0)))</f>
        <v>0</v>
      </c>
      <c r="J1142" s="176">
        <f>IF($B$1139="Лікар-педіатр","x",IF($B$1139="Лікар-терапевт",J1141/L1141,IF($B$1139="Лікар загальної практики - сімейний лікар",J1141/L1141,0)))</f>
        <v>0</v>
      </c>
      <c r="K1142" s="176">
        <f>IF($B$1139="Лікар-педіатр","x",IF($B$1139="Лікар-терапевт",K1141/L1141,IF($B$1139="Лікар загальної практики - сімейний лікар",K1141/L1141,0)))</f>
        <v>0</v>
      </c>
      <c r="L1142" s="176">
        <f>SUM(G1142:K1142)</f>
        <v>0</v>
      </c>
      <c r="M1142" s="767"/>
      <c r="N1142" s="176">
        <f>IF($B$1139="Лікар-педіатр",N1141/S1141,IF($B$1139="Лікар-терапевт","х",IF($B$1139="Лікар загальної практики - сімейний лікар",N1141/S1141,0)))</f>
        <v>0</v>
      </c>
      <c r="O1142" s="176">
        <f>IF($B$1139="Лікар-педіатр",O1141/S1141,IF($B$1139="Лікар-терапевт","х",IF($B$1139="Лікар загальної практики - сімейний лікар",O1141/S1141,0)))</f>
        <v>0</v>
      </c>
      <c r="P1142" s="176">
        <f>IF($B$1139="Лікар-педіатр","x",IF($B$1139="Лікар-терапевт",P1141/S1141,IF($B$1139="Лікар загальної практики - сімейний лікар",P1141/S1141,0)))</f>
        <v>0</v>
      </c>
      <c r="Q1142" s="176">
        <f>IF($B$1139="Лікар-педіатр","x",IF($B$1139="Лікар-терапевт",Q1141/S1141,IF($B$1139="Лікар загальної практики - сімейний лікар",Q1141/S1141,0)))</f>
        <v>0</v>
      </c>
      <c r="R1142" s="176">
        <f>IF($B$1139="Лікар-педіатр","x",IF($B$1139="Лікар-терапевт",R1141/S1141,IF($B$1139="Лікар загальної практики - сімейний лікар",R1141/S1141,0)))</f>
        <v>0</v>
      </c>
      <c r="S1142" s="176">
        <f>SUM(N1142:R1142)</f>
        <v>0</v>
      </c>
      <c r="T1142" s="767"/>
      <c r="U1142" s="176">
        <f>IF($B$1139="Лікар-педіатр",U1141/Z1141,IF($B$1139="Лікар-терапевт","х",IF($B$1139="Лікар загальної практики - сімейний лікар",U1141/Z1141,0)))</f>
        <v>0</v>
      </c>
      <c r="V1142" s="176">
        <f>IF($B$1139="Лікар-педіатр",V1141/Z1141,IF($B$1139="Лікар-терапевт","х",IF($B$1139="Лікар загальної практики - сімейний лікар",V1141/Z1141,0)))</f>
        <v>0</v>
      </c>
      <c r="W1142" s="176">
        <f>IF($B$1139="Лікар-педіатр","x",IF($B$1139="Лікар-терапевт",W1141/Z1141,IF($B$1139="Лікар загальної практики - сімейний лікар",W1141/Z1141,0)))</f>
        <v>0</v>
      </c>
      <c r="X1142" s="176">
        <f>IF($B$1139="Лікар-педіатр","x",IF($B$1139="Лікар-терапевт",X1141/Z1141,IF($B$1139="Лікар загальної практики - сімейний лікар",X1141/Z1141,0)))</f>
        <v>0</v>
      </c>
      <c r="Y1142" s="176">
        <f>IF($B$1139="Лікар-педіатр","x",IF($B$1139="Лікар-терапевт",Y1141/Z1141,IF($B$1139="Лікар загальної практики - сімейний лікар",Y1141/Z1141,0)))</f>
        <v>0</v>
      </c>
      <c r="Z1142" s="176">
        <f>SUM(U1142:Y1142)</f>
        <v>0</v>
      </c>
      <c r="AA1142" s="767"/>
      <c r="AB1142" s="176">
        <f>IF($B$1139="Лікар-педіатр",AB1141/AG1141,IF($B$1139="Лікар-терапевт","х",IF($B$1139="Лікар загальної практики - сімейний лікар",AB1141/AG1141,0)))</f>
        <v>0</v>
      </c>
      <c r="AC1142" s="176">
        <f>IF($B$1139="Лікар-педіатр",AC1141/AG1141,IF($B$1139="Лікар-терапевт","х",IF($B$1139="Лікар загальної практики - сімейний лікар",AC1141/AG1141,0)))</f>
        <v>0</v>
      </c>
      <c r="AD1142" s="176">
        <f>IF($B$1139="Лікар-педіатр","x",IF($B$1139="Лікар-терапевт",AD1141/AG1141,IF($B$1139="Лікар загальної практики - сімейний лікар",AD1141/AG1141,0)))</f>
        <v>0</v>
      </c>
      <c r="AE1142" s="176">
        <f>IF($B$1139="Лікар-педіатр","x",IF($B$1139="Лікар-терапевт",AE1141/AG1141,IF($B$1139="Лікар загальної практики - сімейний лікар",AE1141/AG1141,0)))</f>
        <v>0</v>
      </c>
      <c r="AF1142" s="176">
        <f>IF($B$1139="Лікар-педіатр","x",IF($B$1139="Лікар-терапевт",AF1141/AG1141,IF($B$1139="Лікар загальної практики - сімейний лікар",AF1141/AG1141,0)))</f>
        <v>0</v>
      </c>
      <c r="AG1142" s="176">
        <f>SUM(AB1142:AF1142)</f>
        <v>0</v>
      </c>
      <c r="AH1142" s="767"/>
      <c r="AI1142" s="174"/>
      <c r="AJ1142" s="771"/>
      <c r="AK1142" s="774"/>
      <c r="AL1142" s="774"/>
      <c r="AM1142" s="761"/>
      <c r="AN1142" s="779"/>
      <c r="AO1142" s="779"/>
      <c r="AP1142" s="779"/>
      <c r="AQ1142" s="779"/>
      <c r="AR1142" s="782"/>
    </row>
    <row r="1143" spans="1:44" s="52" customFormat="1" ht="45" hidden="1" customHeight="1" thickBot="1" x14ac:dyDescent="0.3">
      <c r="A1143" s="170"/>
      <c r="B1143" s="763"/>
      <c r="C1143" s="764"/>
      <c r="D1143" s="765"/>
      <c r="E1143" s="766"/>
      <c r="F1143" s="177" t="s">
        <v>425</v>
      </c>
      <c r="G1143" s="178">
        <f>IF($B$1139="Лікар загальної практики - сімейний лікар",AVERAGE(G1139:G1141),IF($B$1139="Лікар-педіатр",AVERAGE(G1139:G1141),IF($B$1139="Лікар-терапевт","х",0)))</f>
        <v>0</v>
      </c>
      <c r="H1143" s="178">
        <f>IF($B$1139="Лікар загальної практики - сімейний лікар",AVERAGE(H1139:H1141),IF($B$1139="Лікар-педіатр",AVERAGE(H1139:H1141),IF($B$1139="Лікар-терапевт","х",0)))</f>
        <v>0</v>
      </c>
      <c r="I1143" s="178">
        <f>IF($B$1139="Лікар загальної практики - сімейний лікар",AVERAGE(I1139:I1141),IF($B$1139="Лікар-педіатр","x",IF($B$1139="Лікар-терапевт",AVERAGE(I1139:I1141),0)))</f>
        <v>0</v>
      </c>
      <c r="J1143" s="178">
        <f>IF($B$1139="Лікар загальної практики - сімейний лікар",AVERAGE(J1139:J1141),IF($B$1139="Лікар-педіатр","x",IF($B$1139="Лікар-терапевт",AVERAGE(J1139:J1141),0)))</f>
        <v>0</v>
      </c>
      <c r="K1143" s="178">
        <f>IF($B$1139="Лікар загальної практики - сімейний лікар",AVERAGE(K1139:K1141),IF($B$1139="Лікар-педіатр","x",IF($B$1139="Лікар-терапевт",AVERAGE(K1139:K1141),0)))</f>
        <v>0</v>
      </c>
      <c r="L1143" s="179">
        <f>SUM(G1143:K1143)</f>
        <v>0</v>
      </c>
      <c r="M1143" s="768"/>
      <c r="N1143" s="178">
        <f>IF($B$1139="Лікар загальної практики - сімейний лікар",AVERAGE(N1139:N1141),IF($B$1139="Лікар-педіатр",AVERAGE(N1139:N1141),IF($B$1139="Лікар-терапевт","х",0)))</f>
        <v>0</v>
      </c>
      <c r="O1143" s="178">
        <f>IF($B$1139="Лікар загальної практики - сімейний лікар",AVERAGE(O1139:O1141),IF($B$1139="Лікар-педіатр",AVERAGE(O1139:O1141),IF($B$1139="Лікар-терапевт","х",0)))</f>
        <v>0</v>
      </c>
      <c r="P1143" s="178">
        <f>IF($B$1139="Лікар загальної практики - сімейний лікар",AVERAGE(P1139:P1141),IF($B$1139="Лікар-педіатр","x",IF($B$1139="Лікар-терапевт",AVERAGE(P1139:P1141),0)))</f>
        <v>0</v>
      </c>
      <c r="Q1143" s="178">
        <f>IF($B$1139="Лікар загальної практики - сімейний лікар",AVERAGE(Q1139:Q1141),IF($B$1139="Лікар-педіатр","x",IF($B$1139="Лікар-терапевт",AVERAGE(Q1139:Q1141),0)))</f>
        <v>0</v>
      </c>
      <c r="R1143" s="178">
        <f>IF($B$1139="Лікар загальної практики - сімейний лікар",AVERAGE(R1139:R1141),IF($B$1139="Лікар-педіатр","x",IF($B$1139="Лікар-терапевт",AVERAGE(R1139:R1141),0)))</f>
        <v>0</v>
      </c>
      <c r="S1143" s="179">
        <f>SUM(N1143:R1143)</f>
        <v>0</v>
      </c>
      <c r="T1143" s="768"/>
      <c r="U1143" s="178">
        <f>IF($B$1139="Лікар загальної практики - сімейний лікар",AVERAGE(U1139:U1141),IF($B$1139="Лікар-педіатр",AVERAGE(U1139:U1141),IF($B$1139="Лікар-терапевт","х",0)))</f>
        <v>0</v>
      </c>
      <c r="V1143" s="178">
        <f>IF($B$1139="Лікар загальної практики - сімейний лікар",AVERAGE(V1139:V1141),IF($B$1139="Лікар-педіатр",AVERAGE(V1139:V1141),IF($B$1139="Лікар-терапевт","х",0)))</f>
        <v>0</v>
      </c>
      <c r="W1143" s="178">
        <f>IF($B$1139="Лікар загальної практики - сімейний лікар",AVERAGE(W1139:W1141),IF($B$1139="Лікар-педіатр","x",IF($B$1139="Лікар-терапевт",AVERAGE(W1139:W1141),0)))</f>
        <v>0</v>
      </c>
      <c r="X1143" s="178">
        <f>IF($B$1139="Лікар загальної практики - сімейний лікар",AVERAGE(X1139:X1141),IF($B$1139="Лікар-педіатр","x",IF($B$1139="Лікар-терапевт",AVERAGE(X1139:X1141),0)))</f>
        <v>0</v>
      </c>
      <c r="Y1143" s="178">
        <f>IF($B$1139="Лікар загальної практики - сімейний лікар",AVERAGE(Y1139:Y1141),IF($B$1139="Лікар-педіатр","x",IF($B$1139="Лікар-терапевт",AVERAGE(Y1139:Y1141),0)))</f>
        <v>0</v>
      </c>
      <c r="Z1143" s="179">
        <f>SUM(U1143:Y1143)</f>
        <v>0</v>
      </c>
      <c r="AA1143" s="768"/>
      <c r="AB1143" s="178">
        <f>IF($B$1139="Лікар загальної практики - сімейний лікар",AVERAGE(AB1139:AB1141),IF($B$1139="Лікар-педіатр",AVERAGE(AB1139:AB1141),IF($B$1139="Лікар-терапевт","х",0)))</f>
        <v>0</v>
      </c>
      <c r="AC1143" s="178">
        <f>IF($B$1139="Лікар загальної практики - сімейний лікар",AVERAGE(AC1139:AC1141),IF($B$1139="Лікар-педіатр",AVERAGE(AC1139:AC1141),IF($B$1139="Лікар-терапевт","х",0)))</f>
        <v>0</v>
      </c>
      <c r="AD1143" s="178">
        <f>IF($B$1139="Лікар загальної практики - сімейний лікар",AVERAGE(AD1139:AD1141),IF($B$1139="Лікар-педіатр","x",IF($B$1139="Лікар-терапевт",AVERAGE(AD1139:AD1141),0)))</f>
        <v>0</v>
      </c>
      <c r="AE1143" s="178">
        <f>IF($B$1139="Лікар загальної практики - сімейний лікар",AVERAGE(AE1139:AE1141),IF($B$1139="Лікар-педіатр","x",IF($B$1139="Лікар-терапевт",AVERAGE(AE1139:AE1141),0)))</f>
        <v>0</v>
      </c>
      <c r="AF1143" s="178">
        <f>IF($B$1139="Лікар загальної практики - сімейний лікар",AVERAGE(AF1139:AF1141),IF($B$1139="Лікар-педіатр","x",IF($B$1139="Лікар-терапевт",AVERAGE(AF1139:AF1141),0)))</f>
        <v>0</v>
      </c>
      <c r="AG1143" s="179">
        <f>SUM(AB1143:AF1143)</f>
        <v>0</v>
      </c>
      <c r="AH1143" s="769"/>
      <c r="AI1143" s="174"/>
      <c r="AJ1143" s="771"/>
      <c r="AK1143" s="774"/>
      <c r="AL1143" s="774"/>
      <c r="AM1143" s="762"/>
      <c r="AN1143" s="780"/>
      <c r="AO1143" s="780"/>
      <c r="AP1143" s="780"/>
      <c r="AQ1143" s="780"/>
      <c r="AR1143" s="783"/>
    </row>
    <row r="1144" spans="1:44" s="52" customFormat="1" ht="40.5" hidden="1" x14ac:dyDescent="0.25">
      <c r="A1144" s="170"/>
      <c r="B1144" s="763"/>
      <c r="C1144" s="764"/>
      <c r="D1144" s="765"/>
      <c r="E1144" s="765"/>
      <c r="F1144" s="210" t="str">
        <f>IF(B1139="Лікар-педіатр",Законод!$C$17,IF(B1139="Лікар загальної практики - сімейний лікар",Законод!$C$21,IF(B1139="Лікар-терапевт",Законод!$C$25,"х")))</f>
        <v>х</v>
      </c>
      <c r="G1144" s="181">
        <f>IF($B$1139="Лікар загальної практики - сімейний лікар",IF(L1143&lt;=Законод!$C$22,G1143,Законод!$C$22*'01_Доходи'!G1142),IF($B$1139="Лікар-педіатр",IF(L1143&lt;=Законод!$C$18,G1143,Законод!$C$18*'01_Доходи'!G1142),IF($B$1139="Лікар-терапевт","x",0)))</f>
        <v>0</v>
      </c>
      <c r="H1144" s="181">
        <f>IF($B$1139="Лікар загальної практики - сімейний лікар",IF(L1143&lt;=Законод!$C$22,H1143,Законод!$C$22*'01_Доходи'!H1142),IF($B$1139="Лікар-педіатр",IF(L1143&lt;=Законод!$C$18,H1143,Законод!$C$18*'01_Доходи'!H1142),IF($B$1139="Лікар-терапевт","x",0)))</f>
        <v>0</v>
      </c>
      <c r="I1144" s="181">
        <f>IF($B$1139="Лікар загальної практики - сімейний лікар",IF(L1143&lt;=Законод!$C$22,I1143,Законод!$C$22*'01_Доходи'!I1142),IF($B$1139="Лікар-педіатр","x",IF($B$1139="Лікар-терапевт",IF(L1143&lt;=Законод!$C$26,I1143,Законод!$C$26*'01_Доходи'!I1142),0)))</f>
        <v>0</v>
      </c>
      <c r="J1144" s="181">
        <f>IF($B$1139="Лікар загальної практики - сімейний лікар",IF(L1143&lt;=Законод!$C$22,J1143,Законод!$C$22*'01_Доходи'!J1142),IF($B$1139="Лікар-педіатр","x",IF($B$1139="Лікар-терапевт",IF(L1143&lt;=Законод!$C$26,J1143,Законод!$C$26*'01_Доходи'!J1142),0)))</f>
        <v>0</v>
      </c>
      <c r="K1144" s="181">
        <f>IF($B$1139="Лікар загальної практики - сімейний лікар",IF(L1143&lt;=Законод!$C$22,K1143,Законод!$C$22*'01_Доходи'!K1142),IF($B$1139="Лікар-педіатр","x",IF($B$1139="Лікар-терапевт",IF(L1143&lt;=Законод!$C$26,K1143,Законод!$C$26*'01_Доходи'!K1142),0)))</f>
        <v>0</v>
      </c>
      <c r="L1144" s="182">
        <f>SUM(G1144:K1144)</f>
        <v>0</v>
      </c>
      <c r="M1144" s="767"/>
      <c r="N1144" s="181">
        <f>IF($B$1139="Лікар загальної практики - сімейний лікар",IF(S1143&lt;=Законод!$C$22,N1143,Законод!$C$22*'01_Доходи'!N1142),IF($B$1139="Лікар-педіатр",IF(S1143&lt;=Законод!$C$18,N1143,Законод!$C$18*'01_Доходи'!N1142),IF($B$1139="Лікар-терапевт","x",0)))</f>
        <v>0</v>
      </c>
      <c r="O1144" s="181">
        <f>IF($B$1139="Лікар загальної практики - сімейний лікар",IF(S1143&lt;=Законод!$C$22,O1143,Законод!$C$22*'01_Доходи'!O1142),IF($B$1139="Лікар-педіатр",IF(S1143&lt;=Законод!$C$18,O1143,Законод!$C$18*'01_Доходи'!O1142),IF($B$1139="Лікар-терапевт","x",0)))</f>
        <v>0</v>
      </c>
      <c r="P1144" s="181">
        <f>IF($B$1139="Лікар загальної практики - сімейний лікар",IF(S1143&lt;=Законод!$C$22,P1143,Законод!$C$22*'01_Доходи'!P1142),IF($B$1139="Лікар-педіатр","x",IF($B$1139="Лікар-терапевт",IF(S1143&lt;=Законод!$C$26,P1143,Законод!$C$26*'01_Доходи'!P1142),0)))</f>
        <v>0</v>
      </c>
      <c r="Q1144" s="181">
        <f>IF($B$1139="Лікар загальної практики - сімейний лікар",IF(S1143&lt;=Законод!$C$22,Q1143,Законод!$C$22*'01_Доходи'!Q1142),IF($B$1139="Лікар-педіатр","x",IF($B$1139="Лікар-терапевт",IF(S1143&lt;=Законод!$C$26,Q1143,Законод!$C$26*'01_Доходи'!Q1142),0)))</f>
        <v>0</v>
      </c>
      <c r="R1144" s="181">
        <f>IF($B$1139="Лікар загальної практики - сімейний лікар",IF(S1143&lt;=Законод!$C$22,R1143,Законод!$C$22*'01_Доходи'!R1142),IF($B$1139="Лікар-педіатр","x",IF($B$1139="Лікар-терапевт",IF(S1143&lt;=Законод!$C$26,R1143,Законод!$C$26*'01_Доходи'!R1142),0)))</f>
        <v>0</v>
      </c>
      <c r="S1144" s="182">
        <f>SUM(N1144:R1144)</f>
        <v>0</v>
      </c>
      <c r="T1144" s="767"/>
      <c r="U1144" s="181">
        <f>IF($B$1139="Лікар загальної практики - сімейний лікар",IF(Z1143&lt;=Законод!$C$22,U1143,Законод!$C$22*'01_Доходи'!U1142),IF($B$1139="Лікар-педіатр",IF(Z1143&lt;=Законод!$C$18,U1143,Законод!$C$18*'01_Доходи'!U1142),IF($B$1139="Лікар-терапевт","x",0)))</f>
        <v>0</v>
      </c>
      <c r="V1144" s="181">
        <f>IF($B$1139="Лікар загальної практики - сімейний лікар",IF(Z1143&lt;=Законод!$C$22,V1143,Законод!$C$22*'01_Доходи'!V1142),IF($B$1139="Лікар-педіатр",IF(Z1143&lt;=Законод!$C$18,V1143,Законод!$C$18*'01_Доходи'!V1142),IF($B$1139="Лікар-терапевт","x",0)))</f>
        <v>0</v>
      </c>
      <c r="W1144" s="181">
        <f>IF($B$1139="Лікар загальної практики - сімейний лікар",IF(Z1143&lt;=Законод!$C$22,W1143,Законод!$C$22*'01_Доходи'!W1142),IF($B$1139="Лікар-педіатр","x",IF($B$1139="Лікар-терапевт",IF(Z1143&lt;=Законод!$C$26,W1143,Законод!$C$26*'01_Доходи'!W1142),0)))</f>
        <v>0</v>
      </c>
      <c r="X1144" s="181">
        <f>IF($B$1139="Лікар загальної практики - сімейний лікар",IF(Z1143&lt;=Законод!$C$22,X1143,Законод!$C$22*'01_Доходи'!X1142),IF($B$1139="Лікар-педіатр","x",IF($B$1139="Лікар-терапевт",IF(Z1143&lt;=Законод!$C$26,X1143,Законод!$C$26*'01_Доходи'!X1142),0)))</f>
        <v>0</v>
      </c>
      <c r="Y1144" s="181">
        <f>IF($B$1139="Лікар загальної практики - сімейний лікар",IF(Z1143&lt;=Законод!$C$22,Y1143,Законод!$C$22*'01_Доходи'!Y1142),IF($B$1139="Лікар-педіатр","x",IF($B$1139="Лікар-терапевт",IF(Z1143&lt;=Законод!$C$26,Y1143,Законод!$C$26*'01_Доходи'!Y1142),0)))</f>
        <v>0</v>
      </c>
      <c r="Z1144" s="182">
        <f>SUM(U1144:Y1144)</f>
        <v>0</v>
      </c>
      <c r="AA1144" s="767"/>
      <c r="AB1144" s="181">
        <f>IF($B$1139="Лікар загальної практики - сімейний лікар",IF(AG1143&lt;=Законод!$C$22,AB1143,Законод!$C$22*'01_Доходи'!AB1142),IF($B$1139="Лікар-педіатр",IF(AG1143&lt;=Законод!$C$18,AB1143,Законод!$C$18*'01_Доходи'!AB1142),IF($B$1139="Лікар-терапевт","x",0)))</f>
        <v>0</v>
      </c>
      <c r="AC1144" s="181">
        <f>IF($B$1139="Лікар загальної практики - сімейний лікар",IF(AG1143&lt;=Законод!$C$22,AC1143,Законод!$C$22*'01_Доходи'!AC1142),IF($B$1139="Лікар-педіатр",IF(AG1143&lt;=Законод!$C$18,AC1143,Законод!$C$18*'01_Доходи'!AC1142),IF($B$1139="Лікар-терапевт","x",0)))</f>
        <v>0</v>
      </c>
      <c r="AD1144" s="181">
        <f>IF($B$1139="Лікар загальної практики - сімейний лікар",IF(AG1143&lt;=Законод!$C$22,AD1143,Законод!$C$22*'01_Доходи'!AD1142),IF($B$1139="Лікар-педіатр","x",IF($B$1139="Лікар-терапевт",IF(AG1143&lt;=Законод!$C$26,AD1143,Законод!$C$26*'01_Доходи'!AD1142),0)))</f>
        <v>0</v>
      </c>
      <c r="AE1144" s="181">
        <f>IF($B$1139="Лікар загальної практики - сімейний лікар",IF(AG1143&lt;=Законод!$C$22,AE1143,Законод!$C$22*'01_Доходи'!AE1142),IF($B$1139="Лікар-педіатр","x",IF($B$1139="Лікар-терапевт",IF(AG1143&lt;=Законод!$C$26,AE1143,Законод!$C$26*'01_Доходи'!AE1142),0)))</f>
        <v>0</v>
      </c>
      <c r="AF1144" s="181">
        <f>IF($B$1139="Лікар загальної практики - сімейний лікар",IF(AG1143&lt;=Законод!$C$22,AF1143,Законод!$C$22*'01_Доходи'!AF1142),IF($B$1139="Лікар-педіатр","x",IF($B$1139="Лікар-терапевт",IF(AG1143&lt;=Законод!$C$26,AF1143,Законод!$C$26*'01_Доходи'!AF1142),0)))</f>
        <v>0</v>
      </c>
      <c r="AG1144" s="182">
        <f>SUM(AB1144:AF1144)</f>
        <v>0</v>
      </c>
      <c r="AH1144" s="767"/>
      <c r="AI1144" s="174"/>
      <c r="AJ1144" s="771"/>
      <c r="AK1144" s="774"/>
      <c r="AL1144" s="774"/>
      <c r="AM1144" s="318" t="s">
        <v>186</v>
      </c>
      <c r="AN1144" s="183">
        <f>IF(B1139="Лікар загальної практики - сімейний лікар",G1144*Законод!$C$11+'01_Доходи'!H1144*Законод!$D$11+'01_Доходи'!I1144*Законод!$E$11+'01_Доходи'!J1144*Законод!$F$11+'01_Доходи'!K1144*Законод!$G$11,IF(B1139="Лікар-педіатр",G1144*Законод!$C$11+'01_Доходи'!H1144*Законод!$D$11,IF(B1139="Лікар-терапевт",'01_Доходи'!I1144*Законод!$E$11+'01_Доходи'!J1144*Законод!$F$11+'01_Доходи'!K1144*Законод!$G$11,0)))</f>
        <v>0</v>
      </c>
      <c r="AO1144" s="183">
        <f>IF(B1139="Лікар загальної практики - сімейний лікар",N1144*Законод!$C$11+'01_Доходи'!O1144*Законод!$D$11+'01_Доходи'!P1144*Законод!$E$11+'01_Доходи'!Q1144*Законод!$F$11+'01_Доходи'!R1144*Законод!$G$11,IF(B1139="Лікар-педіатр",N1144*Законод!$C$11+'01_Доходи'!O1144*Законод!$D$11,IF(B1139="Лікар-терапевт",'01_Доходи'!P1144*Законод!$E$11+'01_Доходи'!Q1144*Законод!$F$11+'01_Доходи'!R1144*Законод!$G$11,0)))</f>
        <v>0</v>
      </c>
      <c r="AP1144" s="183">
        <f>IF(B1139="Лікар загальної практики - сімейний лікар",U1144*Законод!$C$11+'01_Доходи'!V1144*Законод!$D$11+'01_Доходи'!W1144*Законод!$E$11+'01_Доходи'!X1144*Законод!$F$11+'01_Доходи'!Y1144*Законод!$G$11,IF(B1139="Лікар-педіатр",U1144*Законод!$C$11+'01_Доходи'!V1144*Законод!$D$11,IF(B1139="Лікар-терапевт",'01_Доходи'!W1144*Законод!$E$11+'01_Доходи'!X1144*Законод!$F$11+'01_Доходи'!Y1144*Законод!$G$11,0)))</f>
        <v>0</v>
      </c>
      <c r="AQ1144" s="183">
        <f>IF(B1139="Лікар загальної практики - сімейний лікар",AB1144*Законод!$C$11+'01_Доходи'!AC1144*Законод!$D$11+'01_Доходи'!AD1144*Законод!$E$11+'01_Доходи'!AE1144*Законод!$F$11+'01_Доходи'!AF1144*Законод!$G$11,IF(B1139="Лікар-педіатр",AB1144*Законод!$C$11+'01_Доходи'!AC1144*Законод!$D$11,IF(B1139="Лікар-терапевт",'01_Доходи'!AD1144*Законод!$E$11+'01_Доходи'!AE1144*Законод!$F$11+'01_Доходи'!AF1144*Законод!$G$11,0)))</f>
        <v>0</v>
      </c>
      <c r="AR1144" s="184">
        <f>SUM(AN1144:AQ1144)</f>
        <v>0</v>
      </c>
    </row>
    <row r="1145" spans="1:44" s="52" customFormat="1" ht="31.9" hidden="1" customHeight="1" x14ac:dyDescent="0.25">
      <c r="A1145" s="170"/>
      <c r="B1145" s="763"/>
      <c r="C1145" s="764"/>
      <c r="D1145" s="765"/>
      <c r="E1145" s="765"/>
      <c r="F1145" s="211" t="str">
        <f>IF(B1139="Лікар-педіатр",Законод!$E$17,IF(B1139="Лікар загальної практики - сімейний лікар",Законод!$E$21,IF(B1139="Лікар-терапевт",Законод!$E$25,"х")))</f>
        <v>х</v>
      </c>
      <c r="G1145" s="776" t="s">
        <v>158</v>
      </c>
      <c r="H1145" s="776"/>
      <c r="I1145" s="776"/>
      <c r="J1145" s="776"/>
      <c r="K1145" s="776"/>
      <c r="L1145" s="169">
        <f>IF($B$1139="Лікар загальної практики - сімейний лікар",IF(L1143&lt;Законод!$C$22,0,(IF(AND(L1143&gt;=Законод!$E$22,L1143&lt;=Законод!$E$23),L1143-Законод!$C$22,IF('01_Доходи'!L1143&gt;=Законод!$F$22,Законод!$E$24,0)))),IF($B$1139="Лікар-педіатр",IF(L1143&lt;Законод!$C$18,0,(IF(AND(L1143&gt;=Законод!$E$18,L1143&lt;=Законод!$E$19),L1143-Законод!$C$18,IF('01_Доходи'!L1143&gt;=Законод!$F$18,Законод!$E$20,0)))),IF($B$1139="Лікар-терапевт",IF(L1143&lt;Законод!$C$26,0,(IF(AND(L1143&gt;=Законод!$E$26,L1143&lt;=Законод!$E$27),L1143-Законод!$C$26,IF('01_Доходи'!L1143&gt;=Законод!$F$26,Законод!$E$28,0)))),0)))</f>
        <v>0</v>
      </c>
      <c r="M1145" s="767"/>
      <c r="N1145" s="776" t="s">
        <v>158</v>
      </c>
      <c r="O1145" s="776"/>
      <c r="P1145" s="776"/>
      <c r="Q1145" s="776"/>
      <c r="R1145" s="776"/>
      <c r="S1145" s="169">
        <f>IF($B$1139="Лікар загальної практики - сімейний лікар",IF(S1143&lt;Законод!$C$22,0,(IF(AND(S1143&gt;=Законод!$E$22,S1143&lt;=Законод!$E$23),S1143-Законод!$C$22,IF('01_Доходи'!S1143&gt;=Законод!$F$22,Законод!$E$24,0)))),IF($B$1139="Лікар-педіатр",IF(S1143&lt;Законод!$C$18,0,(IF(AND(S1143&gt;=Законод!$E$18,S1143&lt;=Законод!$E$19),S1143-Законод!$C$18,IF('01_Доходи'!S1143&gt;=Законод!$F$18,Законод!$E$20,0)))),IF($B$1139="Лікар-терапевт",IF(S1143&lt;Законод!$C$26,0,(IF(AND(S1143&gt;=Законод!$E$26,S1143&lt;=Законод!$E$27),S1143-Законод!$C$26,IF('01_Доходи'!S1143&gt;=Законод!$F$26,Законод!$E$28,0)))),0)))</f>
        <v>0</v>
      </c>
      <c r="T1145" s="767"/>
      <c r="U1145" s="776" t="s">
        <v>158</v>
      </c>
      <c r="V1145" s="776"/>
      <c r="W1145" s="776"/>
      <c r="X1145" s="776"/>
      <c r="Y1145" s="776"/>
      <c r="Z1145" s="169">
        <f>IF($B$1139="Лікар загальної практики - сімейний лікар",IF(Z1143&lt;Законод!$C$22,0,(IF(AND(Z1143&gt;=Законод!$E$22,Z1143&lt;=Законод!$E$23),Z1143-Законод!$C$22,IF('01_Доходи'!Z1143&gt;=Законод!$F$22,Законод!$E$24,0)))),IF($B$1139="Лікар-педіатр",IF(Z1143&lt;Законод!$C$18,0,(IF(AND(Z1143&gt;=Законод!$E$18,Z1143&lt;=Законод!$E$19),Z1143-Законод!$C$18,IF('01_Доходи'!Z1143&gt;=Законод!$F$18,Законод!$E$20,0)))),IF($B$1139="Лікар-терапевт",IF(Z1143&lt;Законод!$C$26,0,(IF(AND(Z1143&gt;=Законод!$E$26,Z1143&lt;=Законод!$E$27),Z1143-Законод!$C$26,IF('01_Доходи'!Z1143&gt;=Законод!$F$26,Законод!$E$28,0)))),0)))</f>
        <v>0</v>
      </c>
      <c r="AA1145" s="767"/>
      <c r="AB1145" s="776" t="s">
        <v>158</v>
      </c>
      <c r="AC1145" s="776"/>
      <c r="AD1145" s="776"/>
      <c r="AE1145" s="776"/>
      <c r="AF1145" s="776"/>
      <c r="AG1145" s="169">
        <f>IF($B$1139="Лікар загальної практики - сімейний лікар",IF(AG1143&lt;Законод!$C$22,0,(IF(AND(AG1143&gt;=Законод!$E$22,AG1143&lt;=Законод!$E$23),AG1143-Законод!$C$22,IF('01_Доходи'!AG1143&gt;=Законод!$F$22,Законод!$E$24,0)))),IF($B$1139="Лікар-педіатр",IF(AG1143&lt;Законод!$C$18,0,(IF(AND(AG1143&gt;=Законод!$E$18,AG1143&lt;=Законод!$E$19),AG1143-Законод!$C$18,IF('01_Доходи'!AG1143&gt;=Законод!$F$18,Законод!$E$20,0)))),IF($B$1139="Лікар-терапевт",IF(AG1143&lt;Законод!$C$26,0,(IF(AND(AG1143&gt;=Законод!$E$26,AG1143&lt;=Законод!$E$27),AG1143-Законод!$C$26,IF('01_Доходи'!AG1143&gt;=Законод!$F$26,Законод!$E$28,0)))),0)))</f>
        <v>0</v>
      </c>
      <c r="AH1145" s="767"/>
      <c r="AI1145" s="174"/>
      <c r="AJ1145" s="771"/>
      <c r="AK1145" s="774"/>
      <c r="AL1145" s="774"/>
      <c r="AM1145" s="757" t="s">
        <v>187</v>
      </c>
      <c r="AN1145" s="183">
        <f>IF(B1139="Лікар загальної практики - сімейний лікар",L1145*Законод!$C$9/4*Законод!$E$16,IF(B1139="Лікар-педіатр",L1145*Законод!$C$9/4*Законод!$E$16,IF(B1139="Лікар-терапевт",L1145*Законод!$C$9/4*Законод!$E$16,0)))</f>
        <v>0</v>
      </c>
      <c r="AO1145" s="183">
        <f>IF(B1139="Лікар загальної практики - сімейний лікар",S1145*Законод!$C$9/4*Законод!$E$16,IF(B1139="Лікар-педіатр",S1145*Законод!$C$9/4*Законод!$E$16,IF(B1139="Лікар-терапевт",S1145*Законод!$C$9/4*Законод!$E$16,0)))</f>
        <v>0</v>
      </c>
      <c r="AP1145" s="183">
        <f>IF(B1139="Лікар загальної практики - сімейний лікар",Z1145*Законод!$C$9/4*Законод!$E$16,IF(B1139="Лікар-педіатр",Z1145*Законод!$C$9/4*Законод!$E$16,IF(B1139="Лікар-терапевт",Z1145*Законод!$C$9/4*Законод!$E$16,0)))</f>
        <v>0</v>
      </c>
      <c r="AQ1145" s="183">
        <f>IF(B1139="Лікар загальної практики - сімейний лікар",AG1145*Законод!$C$9/4*Законод!$E$16,IF(B1139="Лікар-педіатр",AG1145*Законод!$C$9/4*Законод!$E$16,IF(B1139="Лікар-терапевт",AG1145*Законод!$C$9/4*Законод!$E$16,0)))</f>
        <v>0</v>
      </c>
      <c r="AR1145" s="184">
        <f>SUM(AN1145:AQ1145)</f>
        <v>0</v>
      </c>
    </row>
    <row r="1146" spans="1:44" s="52" customFormat="1" ht="31.9" hidden="1" customHeight="1" x14ac:dyDescent="0.25">
      <c r="A1146" s="170"/>
      <c r="B1146" s="763"/>
      <c r="C1146" s="764"/>
      <c r="D1146" s="765"/>
      <c r="E1146" s="765"/>
      <c r="F1146" s="211" t="str">
        <f>IF(B1139="Лікар-педіатр",Законод!$F$17,IF(B1139="Лікар загальної практики - сімейний лікар",Законод!$F$21,IF(B1139="Лікар-терапевт",Законод!$F$25,"х")))</f>
        <v>х</v>
      </c>
      <c r="G1146" s="776" t="s">
        <v>158</v>
      </c>
      <c r="H1146" s="776"/>
      <c r="I1146" s="776"/>
      <c r="J1146" s="776"/>
      <c r="K1146" s="776"/>
      <c r="L1146" s="169">
        <f>IF($B$1139="Лікар загальної практики - сімейний лікар",IF(L1143&lt;Законод!$C$22,0,(IF(AND(L1143&gt;=Законод!$F$22,L1143&lt;=Законод!$F$23),L1143-Законод!$E$23,IF('01_Доходи'!L1143&gt;=Законод!$G$22,Законод!$F$24,0)))),IF($B$1139="Лікар-педіатр",IF(L1143&lt;Законод!$C$18,0,(IF(AND(L1143&gt;=Законод!$F$18,L1143&lt;=Законод!$F$19),L1143-Законод!$E$19,IF('01_Доходи'!L1143&gt;=Законод!$G$18,Законод!$F$20,0)))),IF($B$1139="Лікар-терапевт",IF(L1143&lt;Законод!$C$26,0,(IF(AND(L1143&gt;=Законод!$F$26,L1143&lt;=Законод!$F$27),L1143-Законод!$E$27,IF('01_Доходи'!L1143&gt;=Законод!$G$26,Законод!$F$28,0)))),0)))</f>
        <v>0</v>
      </c>
      <c r="M1146" s="767"/>
      <c r="N1146" s="776" t="s">
        <v>158</v>
      </c>
      <c r="O1146" s="776"/>
      <c r="P1146" s="776"/>
      <c r="Q1146" s="776"/>
      <c r="R1146" s="776"/>
      <c r="S1146" s="169">
        <f>IF($B$1139="Лікар загальної практики - сімейний лікар",IF(S1143&lt;Законод!$C$22,0,(IF(AND(S1143&gt;=Законод!$F$22,S1143&lt;=Законод!$F$23),S1143-Законод!$E$23,IF('01_Доходи'!S1143&gt;=Законод!$G$22,Законод!$F$24,0)))),IF($B$1139="Лікар-педіатр",IF(S1143&lt;Законод!$C$18,0,(IF(AND(S1143&gt;=Законод!$F$18,S1143&lt;=Законод!$F$19),S1143-Законод!$E$19,IF('01_Доходи'!S1143&gt;=Законод!$G$18,Законод!$F$20,0)))),IF($B$1139="Лікар-терапевт",IF(S1143&lt;Законод!$C$26,0,(IF(AND(S1143&gt;=Законод!$F$26,S1143&lt;=Законод!$F$27),S1143-Законод!$E$27,IF('01_Доходи'!S1143&gt;=Законод!$G$26,Законод!$F$28,0)))),0)))</f>
        <v>0</v>
      </c>
      <c r="T1146" s="767"/>
      <c r="U1146" s="776" t="s">
        <v>158</v>
      </c>
      <c r="V1146" s="776"/>
      <c r="W1146" s="776"/>
      <c r="X1146" s="776"/>
      <c r="Y1146" s="776"/>
      <c r="Z1146" s="169">
        <f>IF($B$1139="Лікар загальної практики - сімейний лікар",IF(Z1143&lt;Законод!$C$22,0,(IF(AND(Z1143&gt;=Законод!$F$22,Z1143&lt;=Законод!$F$23),Z1143-Законод!$E$23,IF('01_Доходи'!Z1143&gt;=Законод!$G$22,Законод!$F$24,0)))),IF($B$1139="Лікар-педіатр",IF(Z1143&lt;Законод!$C$18,0,(IF(AND(Z1143&gt;=Законод!$F$18,Z1143&lt;=Законод!$F$19),Z1143-Законод!$E$19,IF('01_Доходи'!Z1143&gt;=Законод!$G$18,Законод!$F$20,0)))),IF($B$1139="Лікар-терапевт",IF(Z1143&lt;Законод!$C$26,0,(IF(AND(Z1143&gt;=Законод!$F$26,Z1143&lt;=Законод!$F$27),Z1143-Законод!$E$27,IF('01_Доходи'!Z1143&gt;=Законод!$G$26,Законод!$F$28,0)))),0)))</f>
        <v>0</v>
      </c>
      <c r="AA1146" s="767"/>
      <c r="AB1146" s="776" t="s">
        <v>158</v>
      </c>
      <c r="AC1146" s="776"/>
      <c r="AD1146" s="776"/>
      <c r="AE1146" s="776"/>
      <c r="AF1146" s="776"/>
      <c r="AG1146" s="169">
        <f>IF($B$1139="Лікар загальної практики - сімейний лікар",IF(AG1143&lt;Законод!$C$22,0,(IF(AND(AG1143&gt;=Законод!$F$22,AG1143&lt;=Законод!$F$23),AG1143-Законод!$E$23,IF('01_Доходи'!AG1143&gt;=Законод!$G$22,Законод!$F$24,0)))),IF($B$1139="Лікар-педіатр",IF(AG1143&lt;Законод!$C$18,0,(IF(AND(AG1143&gt;=Законод!$F$18,AG1143&lt;=Законод!$F$19),AG1143-Законод!$E$19,IF('01_Доходи'!AG1143&gt;=Законод!$G$18,Законод!$F$20,0)))),IF($B$1139="Лікар-терапевт",IF(AG1143&lt;Законод!$C$26,0,(IF(AND(AG1143&gt;=Законод!$F$26,AG1143&lt;=Законод!$F$27),AG1143-Законод!$E$27,IF('01_Доходи'!AG1143&gt;=Законод!$G$26,Законод!$F$28,0)))),0)))</f>
        <v>0</v>
      </c>
      <c r="AH1146" s="767"/>
      <c r="AI1146" s="174"/>
      <c r="AJ1146" s="771"/>
      <c r="AK1146" s="774"/>
      <c r="AL1146" s="774"/>
      <c r="AM1146" s="758"/>
      <c r="AN1146" s="183">
        <f>IF(B1139="Лікар загальної практики - сімейний лікар",L1146*Законод!$C$9/4*Законод!$F$16,IF(B1139="Лікар-педіатр",L1146*Законод!$C$9/4*Законод!$F$16,IF(B1139="Лікар-терапевт",L1146*Законод!$C$9/4*Законод!$F$16,0)))</f>
        <v>0</v>
      </c>
      <c r="AO1146" s="183">
        <f>IF(B1139="Лікар загальної практики - сімейний лікар",S1146*Законод!$C$9/4*Законод!$F$16,IF(B1139="Лікар-педіатр",S1146*Законод!$C$9/4*Законод!$F$16,IF(B1139="Лікар-терапевт",S1146*Законод!$C$9/4*Законод!$F$16,0)))</f>
        <v>0</v>
      </c>
      <c r="AP1146" s="183">
        <f>IF(B1139="Лікар загальної практики - сімейний лікар",Z1146*Законод!$C$9/4*Законод!$F$16,IF(B1139="Лікар-педіатр",Z1146*Законод!$C$9/4*Законод!$F$16,IF(B1139="Лікар-терапевт",Z1146*Законод!$C$9/4*Законод!$F$16,0)))</f>
        <v>0</v>
      </c>
      <c r="AQ1146" s="183">
        <f>IF(B1139="Лікар загальної практики - сімейний лікар",AG1146*Законод!$C$9/4*Законод!$F$16,IF(B1139="Лікар-педіатр",AG1146*Законод!$C$9/4*Законод!$F$16,IF(B1139="Лікар-терапевт",AG1146*Законод!$C$9/4*Законод!$F$16,0)))</f>
        <v>0</v>
      </c>
      <c r="AR1146" s="184">
        <f>SUM(AN1146:AQ1146)</f>
        <v>0</v>
      </c>
    </row>
    <row r="1147" spans="1:44" s="52" customFormat="1" ht="31.9" hidden="1" customHeight="1" x14ac:dyDescent="0.25">
      <c r="A1147" s="170"/>
      <c r="B1147" s="763"/>
      <c r="C1147" s="764"/>
      <c r="D1147" s="765"/>
      <c r="E1147" s="765"/>
      <c r="F1147" s="211" t="str">
        <f>IF(B1139="Лікар-педіатр",Законод!$G$17,IF(B1139="Лікар загальної практики - сімейний лікар",Законод!$G$21,IF(B1139="Лікар-терапевт",Законод!$G$25,"х")))</f>
        <v>х</v>
      </c>
      <c r="G1147" s="776" t="s">
        <v>158</v>
      </c>
      <c r="H1147" s="776"/>
      <c r="I1147" s="776"/>
      <c r="J1147" s="776"/>
      <c r="K1147" s="776"/>
      <c r="L1147" s="169">
        <f>IF($B$1139="Лікар загальної практики - сімейний лікар",IF(L1143&lt;Законод!$C$22,0,(IF(AND(L1143&gt;=Законод!$G$22,L1143&lt;=Законод!$G$23),L1143-Законод!$F$23,IF('01_Доходи'!L1143&gt;=Законод!$H$22,Законод!$G$24,0)))),IF($B$1139="Лікар-педіатр",IF(L1143&lt;Законод!$C$18,0,(IF(AND(L1143&gt;=Законод!$G$18,L1143&lt;=Законод!$G$19),L1143-Законод!$F$19,IF('01_Доходи'!L1143&gt;=Законод!$H$18,Законод!$G$20,0)))),IF($B$1139="Лікар-терапевт",IF(L1143&lt;Законод!$C$26,0,(IF(AND(L1143&gt;=Законод!$G$26,L1143&lt;=Законод!$G$27),L1143-Законод!$F$27,IF('01_Доходи'!L1143&gt;=Законод!$H$26,Законод!$G$28,0)))),0)))</f>
        <v>0</v>
      </c>
      <c r="M1147" s="767"/>
      <c r="N1147" s="776" t="s">
        <v>158</v>
      </c>
      <c r="O1147" s="776"/>
      <c r="P1147" s="776"/>
      <c r="Q1147" s="776"/>
      <c r="R1147" s="776"/>
      <c r="S1147" s="169">
        <f>IF($B$1139="Лікар загальної практики - сімейний лікар",IF(S1143&lt;Законод!$C$22,0,(IF(AND(S1143&gt;=Законод!$G$22,S1143&lt;=Законод!$G$23),S1143-Законод!$F$23,IF('01_Доходи'!S1143&gt;=Законод!$H$22,Законод!$G$24,0)))),IF($B$1139="Лікар-педіатр",IF(S1143&lt;Законод!$C$18,0,(IF(AND(S1143&gt;=Законод!$G$18,S1143&lt;=Законод!$G$19),S1143-Законод!$F$19,IF('01_Доходи'!S1143&gt;=Законод!$H$18,Законод!$G$20,0)))),IF($B$1139="Лікар-терапевт",IF(S1143&lt;Законод!$C$26,0,(IF(AND(S1143&gt;=Законод!$G$26,S1143&lt;=Законод!$G$27),S1143-Законод!$F$27,IF('01_Доходи'!S1143&gt;=Законод!$H$26,Законод!$G$28,0)))),0)))</f>
        <v>0</v>
      </c>
      <c r="T1147" s="767"/>
      <c r="U1147" s="776" t="s">
        <v>158</v>
      </c>
      <c r="V1147" s="776"/>
      <c r="W1147" s="776"/>
      <c r="X1147" s="776"/>
      <c r="Y1147" s="776"/>
      <c r="Z1147" s="169">
        <f>IF($B$1139="Лікар загальної практики - сімейний лікар",IF(Z1143&lt;Законод!$C$22,0,(IF(AND(Z1143&gt;=Законод!$G$22,Z1143&lt;=Законод!$G$23),Z1143-Законод!$F$23,IF('01_Доходи'!Z1143&gt;=Законод!$H$22,Законод!$G$24,0)))),IF($B$1139="Лікар-педіатр",IF(Z1143&lt;Законод!$C$18,0,(IF(AND(Z1143&gt;=Законод!$G$18,Z1143&lt;=Законод!$G$19),Z1143-Законод!$F$19,IF('01_Доходи'!Z1143&gt;=Законод!$H$18,Законод!$G$20,0)))),IF($B$1139="Лікар-терапевт",IF(Z1143&lt;Законод!$C$26,0,(IF(AND(Z1143&gt;=Законод!$G$26,Z1143&lt;=Законод!$G$27),Z1143-Законод!$F$27,IF('01_Доходи'!Z1143&gt;=Законод!$H$26,Законод!$G$28,0)))),0)))</f>
        <v>0</v>
      </c>
      <c r="AA1147" s="767"/>
      <c r="AB1147" s="776" t="s">
        <v>158</v>
      </c>
      <c r="AC1147" s="776"/>
      <c r="AD1147" s="776"/>
      <c r="AE1147" s="776"/>
      <c r="AF1147" s="776"/>
      <c r="AG1147" s="169">
        <f>IF($B$1139="Лікар загальної практики - сімейний лікар",IF(AG1143&lt;Законод!$C$22,0,(IF(AND(AG1143&gt;=Законод!$G$22,AG1143&lt;=Законод!$G$23),AG1143-Законод!$F$23,IF('01_Доходи'!AG1143&gt;=Законод!$H$22,Законод!$G$24,0)))),IF($B$1139="Лікар-педіатр",IF(AG1143&lt;Законод!$C$18,0,(IF(AND(AG1143&gt;=Законод!$G$18,AG1143&lt;=Законод!$G$19),AG1143-Законод!$F$19,IF('01_Доходи'!AG1143&gt;=Законод!$H$18,Законод!$G$20,0)))),IF($B$1139="Лікар-терапевт",IF(AG1143&lt;Законод!$C$26,0,(IF(AND(AG1143&gt;=Законод!$G$26,AG1143&lt;=Законод!$G$27),AG1143-Законод!$F$27,IF('01_Доходи'!AG1143&gt;=Законод!$H$26,Законод!$G$28,0)))),0)))</f>
        <v>0</v>
      </c>
      <c r="AH1147" s="767"/>
      <c r="AI1147" s="174"/>
      <c r="AJ1147" s="771"/>
      <c r="AK1147" s="774"/>
      <c r="AL1147" s="774"/>
      <c r="AM1147" s="758"/>
      <c r="AN1147" s="183">
        <f>IF(B1139="Лікар загальної практики - сімейний лікар",L1147*Законод!$C$9/4*Законод!$G$16,IF(B1139="Лікар-педіатр",L1147*Законод!$C$9/4*Законод!$G$16,IF(B1139="Лікар-терапевт",L1147*Законод!$C$9/4*Законод!$G$16,0)))</f>
        <v>0</v>
      </c>
      <c r="AO1147" s="183">
        <f>IF(B1139="Лікар загальної практики - сімейний лікар",S1147*Законод!$C$9/4*Законод!$G$16,IF(B1139="Лікар-педіатр",S1147*Законод!$C$9/4*Законод!$G$16,IF(B1139="Лікар-терапевт",S1147*Законод!$C$9/4*Законод!$G$16,0)))</f>
        <v>0</v>
      </c>
      <c r="AP1147" s="183">
        <f>IF(B1139="Лікар загальної практики - сімейний лікар",Z1147*Законод!$C$9/4*Законод!$G$16,IF(B1139="Лікар-педіатр",Z1147*Законод!$C$9/4*Законод!$G$16,IF(B1139="Лікар-терапевт",Z1147*Законод!$C$9/4*Законод!$G$16,0)))</f>
        <v>0</v>
      </c>
      <c r="AQ1147" s="183">
        <f>IF(B1139="Лікар загальної практики - сімейний лікар",AG1147*Законод!$C$9/4*Законод!$G$16,IF(B1139="Лікар-педіатр",AG1147*Законод!$C$9/4*Законод!$G$16,IF(B1139="Лікар-терапевт",AG1147*Законод!$C$9/4*Законод!$G$16,0)))</f>
        <v>0</v>
      </c>
      <c r="AR1147" s="184">
        <f t="shared" ref="AR1147" si="198">SUM(AN1147:AQ1147)</f>
        <v>0</v>
      </c>
    </row>
    <row r="1148" spans="1:44" s="52" customFormat="1" ht="31.9" hidden="1" customHeight="1" x14ac:dyDescent="0.25">
      <c r="A1148" s="170"/>
      <c r="B1148" s="763"/>
      <c r="C1148" s="764"/>
      <c r="D1148" s="765"/>
      <c r="E1148" s="765"/>
      <c r="F1148" s="211" t="str">
        <f>IF(B1139="Лікар-педіатр",Законод!$H$17,IF(B1139="Лікар загальної практики - сімейний лікар",Законод!$H$21,IF(B1139="Лікар-терапевт",Законод!$H$25,"х")))</f>
        <v>х</v>
      </c>
      <c r="G1148" s="776" t="s">
        <v>158</v>
      </c>
      <c r="H1148" s="776"/>
      <c r="I1148" s="776"/>
      <c r="J1148" s="776"/>
      <c r="K1148" s="776"/>
      <c r="L1148" s="169">
        <f>IF($B$1139="Лікар загальної практики - сімейний лікар",IF(L1143&lt;Законод!$C$22,0,(IF(AND(L1143&gt;=Законод!$H$22,L1143&lt;=Законод!$H$23),L1143-Законод!$G$23,IF('01_Доходи'!L1143&gt;=Законод!$I$22,Законод!$H$24,0)))),IF($B$1139="Лікар-педіатр",IF(L1143&lt;Законод!$C$18,0,(IF(AND(L1143&gt;=Законод!$H$18,L1143&lt;=Законод!$H$19),L1143-Законод!$G$19,IF('01_Доходи'!L1143&gt;=Законод!$I$18,Законод!$H$20,0)))),IF($B$1139="Лікар-терапевт",IF(L1143&lt;Законод!$C$26,0,(IF(AND(L1143&gt;=Законод!$H$26,L1143&lt;=Законод!$H$27),L1143-Законод!$G$27,IF(L1143&gt;=Законод!$I$26,Законод!$H$28,0)))),0)))</f>
        <v>0</v>
      </c>
      <c r="M1148" s="767"/>
      <c r="N1148" s="776" t="s">
        <v>158</v>
      </c>
      <c r="O1148" s="776"/>
      <c r="P1148" s="776"/>
      <c r="Q1148" s="776"/>
      <c r="R1148" s="776"/>
      <c r="S1148" s="169">
        <f>IF($B$1139="Лікар загальної практики - сімейний лікар",IF(S1143&lt;Законод!$C$22,0,(IF(AND(S1143&gt;=Законод!$H$22,S1143&lt;=Законод!$H$23),S1143-Законод!$G$23,IF('01_Доходи'!S1143&gt;=Законод!$I$22,Законод!$H$24,0)))),IF($B$1139="Лікар-педіатр",IF(S1143&lt;Законод!$C$18,0,(IF(AND(S1143&gt;=Законод!$H$18,S1143&lt;=Законод!$H$19),S1143-Законод!$G$19,IF('01_Доходи'!S1143&gt;=Законод!$I$18,Законод!$H$20,0)))),IF($B$1139="Лікар-терапевт",IF(S1143&lt;Законод!$C$26,0,(IF(AND(S1143&gt;=Законод!$H$26,S1143&lt;=Законод!$H$27),S1143-Законод!$G$27,IF(S1143&gt;=Законод!$I$26,Законод!$H$28,0)))),0)))</f>
        <v>0</v>
      </c>
      <c r="T1148" s="767"/>
      <c r="U1148" s="776" t="s">
        <v>158</v>
      </c>
      <c r="V1148" s="776"/>
      <c r="W1148" s="776"/>
      <c r="X1148" s="776"/>
      <c r="Y1148" s="776"/>
      <c r="Z1148" s="169">
        <f>IF($B$1139="Лікар загальної практики - сімейний лікар",IF(Z1143&lt;Законод!$C$22,0,(IF(AND(Z1143&gt;=Законод!$H$22,Z1143&lt;=Законод!$H$23),Z1143-Законод!$G$23,IF('01_Доходи'!Z1143&gt;=Законод!$I$22,Законод!$H$24,0)))),IF($B$1139="Лікар-педіатр",IF(Z1143&lt;Законод!$C$18,0,(IF(AND(Z1143&gt;=Законод!$H$18,Z1143&lt;=Законод!$H$19),Z1143-Законод!$G$19,IF('01_Доходи'!Z1143&gt;=Законод!$I$18,Законод!$H$20,0)))),IF($B$1139="Лікар-терапевт",IF(Z1143&lt;Законод!$C$26,0,(IF(AND(Z1143&gt;=Законод!$H$26,Z1143&lt;=Законод!$H$27),Z1143-Законод!$G$27,IF(Z1143&gt;=Законод!$I$26,Законод!$H$28,0)))),0)))</f>
        <v>0</v>
      </c>
      <c r="AA1148" s="767"/>
      <c r="AB1148" s="776" t="s">
        <v>158</v>
      </c>
      <c r="AC1148" s="776"/>
      <c r="AD1148" s="776"/>
      <c r="AE1148" s="776"/>
      <c r="AF1148" s="776"/>
      <c r="AG1148" s="169">
        <f>IF($B$1139="Лікар загальної практики - сімейний лікар",IF(AG1143&lt;Законод!$C$22,0,(IF(AND(AG1143&gt;=Законод!$H$22,AG1143&lt;=Законод!$H$23),AG1143-Законод!$G$23,IF('01_Доходи'!AG1143&gt;=Законод!$I$22,Законод!$H$24,0)))),IF($B$1139="Лікар-педіатр",IF(AG1143&lt;Законод!$C$18,0,(IF(AND(AG1143&gt;=Законод!$H$18,AG1143&lt;=Законод!$H$19),AG1143-Законод!$G$19,IF('01_Доходи'!AG1143&gt;=Законод!$I$18,Законод!$H$20,0)))),IF($B$1139="Лікар-терапевт",IF(AG1143&lt;Законод!$C$26,0,(IF(AND(AG1143&gt;=Законод!$H$26,AG1143&lt;=Законод!$H$27),AG1143-Законод!$G$27,IF(AG1143&gt;=Законод!$I$26,Законод!$H$28,0)))),0)))</f>
        <v>0</v>
      </c>
      <c r="AH1148" s="767"/>
      <c r="AI1148" s="174"/>
      <c r="AJ1148" s="771"/>
      <c r="AK1148" s="774"/>
      <c r="AL1148" s="774"/>
      <c r="AM1148" s="758"/>
      <c r="AN1148" s="183">
        <f>IF(B1139="Лікар загальної практики - сімейний лікар",L1148*Законод!$C$9/4*Законод!$H$16,IF(B1139="Лікар-педіатр",L1148*Законод!$C$9/4*Законод!$H$16,IF(B1139="Лікар-терапевт",L1148*Законод!$C$9/4*Законод!$H$16,0)))</f>
        <v>0</v>
      </c>
      <c r="AO1148" s="183">
        <f>IF(B1139="Лікар загальної практики - сімейний лікар",S1148*Законод!$C$9/4*Законод!$H$16,IF(B1139="Лікар-педіатр",S1148*Законод!$C$9/4*Законод!$H$16,IF(B1139="Лікар-терапевт",S1148*Законод!$C$9/4*Законод!$H$16,0)))</f>
        <v>0</v>
      </c>
      <c r="AP1148" s="183">
        <f>IF(B1139="Лікар загальної практики - сімейний лікар",Z1148*Законод!$C$9/4*Законод!$H$16,IF(B1139="Лікар-педіатр",Z1148*Законод!$C$9/4*Законод!$H$16,IF(B1139="Лікар-терапевт",Z1148*Законод!$C$9/4*Законод!$H$16,0)))</f>
        <v>0</v>
      </c>
      <c r="AQ1148" s="183">
        <f>IF(B1139="Лікар загальної практики - сімейний лікар",AG1148*Законод!$C$9/4*Законод!$H$16,IF(B1139="Лікар-педіатр",AG1148*Законод!$C$9/4*Законод!$H$16,IF(B1139="Лікар-терапевт",AG1148*Законод!$C$9/4*Законод!$H$16,0)))</f>
        <v>0</v>
      </c>
      <c r="AR1148" s="184">
        <f>SUM(AN1148:AQ1148)</f>
        <v>0</v>
      </c>
    </row>
    <row r="1149" spans="1:44" s="52" customFormat="1" ht="31.9" hidden="1" customHeight="1" x14ac:dyDescent="0.25">
      <c r="A1149" s="170"/>
      <c r="B1149" s="763"/>
      <c r="C1149" s="764"/>
      <c r="D1149" s="765"/>
      <c r="E1149" s="765"/>
      <c r="F1149" s="211" t="str">
        <f>IF(B1139="Лікар-педіатр",Законод!$I$17,IF(B1139="Лікар загальної практики - сімейний лікар",Законод!$I$21,IF(B1139="Лікар-терапевт",Законод!$I$25,"х")))</f>
        <v>х</v>
      </c>
      <c r="G1149" s="776" t="s">
        <v>158</v>
      </c>
      <c r="H1149" s="776"/>
      <c r="I1149" s="776"/>
      <c r="J1149" s="776"/>
      <c r="K1149" s="776"/>
      <c r="L1149" s="169">
        <f>IF($B$1139="Лікар загальної практики - сімейний лікар",IF(L1143&lt;Законод!$C$22,0,(IF(AND(L1143&gt;=Законод!$I$22,L1143&lt;=Законод!$I$23),L1143-Законод!$H$23,IF('01_Доходи'!L1143&gt;=Законод!$I$22,Законод!$I$24,0)))),IF($B$1139="Лікар-педіатр",IF(L1143&lt;Законод!$C$18,0,(IF(AND(L1143&gt;=Законод!$I$18,L1143&lt;=Законод!$I$19),L1143-Законод!$H$19,IF('01_Доходи'!L1143&gt;=Законод!$I$18,Законод!$H$20,0)))),IF($B$1139="Лікар-терапевт",IF(L1143&lt;Законод!$C$26,0,(IF(AND(L1143&gt;=Законод!$I$26,L1143&lt;=Законод!$I$27),L1143-Законод!$H$27,IF('01_Доходи'!L1143&gt;=Законод!$I$26,Законод!$H$28,0)))),0)))</f>
        <v>0</v>
      </c>
      <c r="M1149" s="767"/>
      <c r="N1149" s="776" t="s">
        <v>158</v>
      </c>
      <c r="O1149" s="776"/>
      <c r="P1149" s="776"/>
      <c r="Q1149" s="776"/>
      <c r="R1149" s="776"/>
      <c r="S1149" s="169">
        <f>IF($B$1139="Лікар загальної практики - сімейний лікар",IF(S1143&lt;Законод!$C$22,0,(IF(AND(S1143&gt;=Законод!$I$22,S1143&lt;=Законод!$I$23),S1143-Законод!$H$23,IF('01_Доходи'!S1143&gt;=Законод!$I$22,Законод!$I$24,0)))),IF($B$1139="Лікар-педіатр",IF(S1143&lt;Законод!$C$18,0,(IF(AND(S1143&gt;=Законод!$I$18,S1143&lt;=Законод!$I$19),S1143-Законод!$H$19,IF('01_Доходи'!S1143&gt;=Законод!$I$18,Законод!$H$20,0)))),IF($B$1139="Лікар-терапевт",IF(S1143&lt;Законод!$C$26,0,(IF(AND(S1143&gt;=Законод!$I$26,S1143&lt;=Законод!$I$27),S1143-Законод!$H$27,IF('01_Доходи'!S1143&gt;=Законод!$I$26,Законод!$H$28,0)))),0)))</f>
        <v>0</v>
      </c>
      <c r="T1149" s="767"/>
      <c r="U1149" s="776" t="s">
        <v>158</v>
      </c>
      <c r="V1149" s="776"/>
      <c r="W1149" s="776"/>
      <c r="X1149" s="776"/>
      <c r="Y1149" s="776"/>
      <c r="Z1149" s="169">
        <f>IF($B$1139="Лікар загальної практики - сімейний лікар",IF(Z1143&lt;Законод!$C$22,0,(IF(AND(Z1143&gt;=Законод!$I$22,Z1143&lt;=Законод!$I$23),Z1143-Законод!$H$23,IF('01_Доходи'!Z1143&gt;=Законод!$I$22,Законод!$I$24,0)))),IF($B$1139="Лікар-педіатр",IF(Z1143&lt;Законод!$C$18,0,(IF(AND(Z1143&gt;=Законод!$I$18,Z1143&lt;=Законод!$I$19),Z1143-Законод!$H$19,IF('01_Доходи'!Z1143&gt;=Законод!$I$18,Законод!$H$20,0)))),IF($B$1139="Лікар-терапевт",IF(Z1143&lt;Законод!$C$26,0,(IF(AND(Z1143&gt;=Законод!$I$26,Z1143&lt;=Законод!$I$27),Z1143-Законод!$H$27,IF('01_Доходи'!Z1143&gt;=Законод!$I$26,Законод!$H$28,0)))),0)))</f>
        <v>0</v>
      </c>
      <c r="AA1149" s="767"/>
      <c r="AB1149" s="776" t="s">
        <v>158</v>
      </c>
      <c r="AC1149" s="776"/>
      <c r="AD1149" s="776"/>
      <c r="AE1149" s="776"/>
      <c r="AF1149" s="776"/>
      <c r="AG1149" s="169">
        <f>IF($B$1139="Лікар загальної практики - сімейний лікар",IF(AG1143&lt;Законод!$C$22,0,(IF(AND(AG1143&gt;=Законод!$I$22,AG1143&lt;=Законод!$I$23),AG1143-Законод!$H$23,IF('01_Доходи'!AG1143&gt;=Законод!$I$22,Законод!$I$24,0)))),IF($B$1139="Лікар-педіатр",IF(AG1143&lt;Законод!$C$18,0,(IF(AND(AG1143&gt;=Законод!$I$18,AG1143&lt;=Законод!$I$19),AG1143-Законод!$H$19,IF('01_Доходи'!AG1143&gt;=Законод!$I$18,Законод!$H$20,0)))),IF($B$1139="Лікар-терапевт",IF(AG1143&lt;Законод!$C$26,0,(IF(AND(AG1143&gt;=Законод!$I$26,AG1143&lt;=Законод!$I$27),AG1143-Законод!$H$27,IF('01_Доходи'!AG1143&gt;=Законод!$I$26,Законод!$H$28,0)))),0)))</f>
        <v>0</v>
      </c>
      <c r="AH1149" s="767"/>
      <c r="AI1149" s="174"/>
      <c r="AJ1149" s="771"/>
      <c r="AK1149" s="774"/>
      <c r="AL1149" s="774"/>
      <c r="AM1149" s="758"/>
      <c r="AN1149" s="183">
        <f>IF(B1139="Лікар загальної практики - сімейний лікар",L1149*Законод!$C$9/4*Законод!$I$16,IF(B1139="Лікар-педіатр",L1149*Законод!$C$9/4*Законод!$I$16,IF(B1139="Лікар-терапевт",L1149*Законод!$C$9/4*Законод!$I$16,0)))</f>
        <v>0</v>
      </c>
      <c r="AO1149" s="183">
        <f>IF(B1139="Лікар загальної практики - сімейний лікар",S1149*Законод!$C$9/4*Законод!$I$16,IF(B1139="Лікар-педіатр",S1149*Законод!$C$9/4*Законод!$I$16,IF(B1139="Лікар-терапевт",S1149*Законод!$C$9/4*Законод!$I$16,0)))</f>
        <v>0</v>
      </c>
      <c r="AP1149" s="183">
        <f>IF(B1139="Лікар загальної практики - сімейний лікар",Z1149*Законод!$C$9/4*Законод!$I$16,IF(B1139="Лікар-педіатр",Z1149*Законод!$C$9/4*Законод!$I$16,IF(B1139="Лікар-терапевт",Z1149*Законод!$C$9/4*Законод!$I$16,0)))</f>
        <v>0</v>
      </c>
      <c r="AQ1149" s="183">
        <f>IF(B1139="Лікар загальної практики - сімейний лікар",AG1149*Законод!$C$9/4*Законод!$I$16,IF(B1139="Лікар-педіатр",AG1149*Законод!$C$9/4*Законод!$I$16,IF(B1139="Лікар-терапевт",AG1149*Законод!$C$9/4*Законод!$I$16,0)))</f>
        <v>0</v>
      </c>
      <c r="AR1149" s="184">
        <f>SUM(AN1149:AQ1149)</f>
        <v>0</v>
      </c>
    </row>
    <row r="1150" spans="1:44" s="191" customFormat="1" ht="31.9" hidden="1" customHeight="1" thickBot="1" x14ac:dyDescent="0.3">
      <c r="A1150" s="186"/>
      <c r="B1150" s="763"/>
      <c r="C1150" s="764"/>
      <c r="D1150" s="765"/>
      <c r="E1150" s="765"/>
      <c r="F1150" s="212" t="str">
        <f>IF(B1139="Лікар-педіатр",Законод!$J$17,IF(B1139="Лікар загальної практики - сімейний лікар",Законод!$J$21,IF(B1139="Лікар-терапевт",Законод!$J$25,"х")))</f>
        <v>х</v>
      </c>
      <c r="G1150" s="777" t="s">
        <v>158</v>
      </c>
      <c r="H1150" s="777"/>
      <c r="I1150" s="777"/>
      <c r="J1150" s="777"/>
      <c r="K1150" s="777"/>
      <c r="L1150" s="169">
        <f>IF($B$1139="Лікар загальної практики - сімейний лікар",IF(L1143&gt;=Законод!$J$22,'01_Доходи'!L1143-('01_Доходи'!L1144+'01_Доходи'!L1145+'01_Доходи'!L1146+'01_Доходи'!L1147+'01_Доходи'!L1148+'01_Доходи'!L1149),0),IF($B$1139="Лікар-педіатр",IF(L1143&gt;=Законод!$J$18,'01_Доходи'!L1143-('01_Доходи'!L1144+'01_Доходи'!L1145+'01_Доходи'!L1146+'01_Доходи'!L1147+'01_Доходи'!L1148+'01_Доходи'!L1149),0),IF($B$1139="Лікар-терапевт",IF('01_Доходи'!L1143&gt;=Законод!$J$26,L1143-Законод!$I$27,0),0)))</f>
        <v>0</v>
      </c>
      <c r="M1150" s="767"/>
      <c r="N1150" s="777" t="s">
        <v>158</v>
      </c>
      <c r="O1150" s="777"/>
      <c r="P1150" s="777"/>
      <c r="Q1150" s="777"/>
      <c r="R1150" s="777"/>
      <c r="S1150" s="169">
        <f>IF($B$1139="Лікар загальної практики - сімейний лікар",IF(S1143&gt;=Законод!$J$22,'01_Доходи'!S1143-('01_Доходи'!S1144+'01_Доходи'!S1145+'01_Доходи'!S1146+'01_Доходи'!S1147+'01_Доходи'!S1148+'01_Доходи'!S1149),0),IF($B$1139="Лікар-педіатр",IF(S1143&gt;=Законод!$J$18,'01_Доходи'!S1143-('01_Доходи'!S1144+'01_Доходи'!S1145+'01_Доходи'!S1146+'01_Доходи'!S1147+'01_Доходи'!S1148+'01_Доходи'!S1149),0),IF($B$1139="Лікар-терапевт",IF('01_Доходи'!S1143&gt;=Законод!$J$26,S1143-Законод!$I$27,0),0)))</f>
        <v>0</v>
      </c>
      <c r="T1150" s="767"/>
      <c r="U1150" s="777" t="s">
        <v>158</v>
      </c>
      <c r="V1150" s="777"/>
      <c r="W1150" s="777"/>
      <c r="X1150" s="777"/>
      <c r="Y1150" s="777"/>
      <c r="Z1150" s="169">
        <f>IF($B$1139="Лікар загальної практики - сімейний лікар",IF(Z1143&gt;=Законод!$J$22,'01_Доходи'!Z1143-('01_Доходи'!Z1144+'01_Доходи'!Z1145+'01_Доходи'!Z1146+'01_Доходи'!Z1147+'01_Доходи'!Z1148+'01_Доходи'!Z1149),0),IF($B$1139="Лікар-педіатр",IF(Z1143&gt;=Законод!$J$18,'01_Доходи'!Z1143-('01_Доходи'!Z1144+'01_Доходи'!Z1145+'01_Доходи'!Z1146+'01_Доходи'!Z1147+'01_Доходи'!Z1148+'01_Доходи'!Z1149),0),IF($B$1139="Лікар-терапевт",IF('01_Доходи'!Z1143&gt;=Законод!$J$26,Z1143-Законод!$I$27,0),0)))</f>
        <v>0</v>
      </c>
      <c r="AA1150" s="767"/>
      <c r="AB1150" s="777" t="s">
        <v>158</v>
      </c>
      <c r="AC1150" s="777"/>
      <c r="AD1150" s="777"/>
      <c r="AE1150" s="777"/>
      <c r="AF1150" s="777"/>
      <c r="AG1150" s="169">
        <f>IF($B$1139="Лікар загальної практики - сімейний лікар",IF(AG1143&gt;=Законод!$J$22,'01_Доходи'!AG1143-('01_Доходи'!AG1144+'01_Доходи'!AG1145+'01_Доходи'!AG1146+'01_Доходи'!AG1147+'01_Доходи'!AG1148+'01_Доходи'!AG1149),0),IF($B$1139="Лікар-педіатр",IF(AG1143&gt;=Законод!$J$18,'01_Доходи'!AG1143-('01_Доходи'!AG1144+'01_Доходи'!AG1145+'01_Доходи'!AG1146+'01_Доходи'!AG1147+'01_Доходи'!AG1148+'01_Доходи'!AG1149),0),IF($B$1139="Лікар-терапевт",IF('01_Доходи'!AG1143&gt;=Законод!$J$26,AG1143-Законод!$I$27,0),0)))</f>
        <v>0</v>
      </c>
      <c r="AH1150" s="767"/>
      <c r="AI1150" s="188"/>
      <c r="AJ1150" s="772"/>
      <c r="AK1150" s="775"/>
      <c r="AL1150" s="775"/>
      <c r="AM1150" s="759"/>
      <c r="AN1150" s="189">
        <f>IF(B1139="Лікар загальної практики - сімейний лікар",L1150*Законод!$C$9/4*Законод!$J$16,IF(B1139="Лікар-педіатр",L1150*Законод!$C$9/4*Законод!$J$16,IF(B1139="Лікар-терапевт",L1150*Законод!$C$9/4*Законод!$J$16,0)))</f>
        <v>0</v>
      </c>
      <c r="AO1150" s="189">
        <f>IF(B1139="Лікар загальної практики - сімейний лікар",S1150*Законод!$C$9/4*Законод!$J$16,IF(B1139="Лікар-педіатр",S1150*Законод!$C$9/4*Законод!$J$16,IF(B1139="Лікар-терапевт",S1150*Законод!$C$9/4*Законод!$J$16,0)))</f>
        <v>0</v>
      </c>
      <c r="AP1150" s="189">
        <f>IF(B1139="Лікар загальної практики - сімейний лікар",S1150*Законод!$C$9/4*Законод!$J$16,IF(B1139="Лікар-педіатр",S1150*Законод!$C$9/4*Законод!$J$16,IF(B1139="Лікар-терапевт",S1150*Законод!$C$9/4*Законод!$J$16,0)))</f>
        <v>0</v>
      </c>
      <c r="AQ1150" s="189">
        <f>IF(B1139="Лікар загальної практики - сімейний лікар",AG1150*Законод!$C$9/4*Законод!$J$16,IF(B1139="Лікар-педіатр",AG1150*Законод!$C$9/4*Законод!$J$16,IF(B1139="Лікар-терапевт",AG1150*Законод!$C$9/4*Законод!$J$16,0)))</f>
        <v>0</v>
      </c>
      <c r="AR1150" s="190">
        <f t="shared" ref="AR1150" si="199">SUM(AN1150:AQ1150)</f>
        <v>0</v>
      </c>
    </row>
    <row r="1151" spans="1:44" s="220" customFormat="1" ht="23.45" hidden="1" customHeight="1" thickBot="1" x14ac:dyDescent="0.3">
      <c r="A1151" s="216"/>
      <c r="B1151" s="217"/>
      <c r="C1151" s="217"/>
      <c r="D1151" s="217"/>
      <c r="E1151" s="217"/>
      <c r="F1151" s="218"/>
      <c r="G1151" s="219"/>
      <c r="H1151" s="219"/>
      <c r="L1151" s="221"/>
      <c r="S1151" s="221"/>
      <c r="Z1151" s="221"/>
      <c r="AG1151" s="221"/>
      <c r="AM1151" s="222"/>
      <c r="AR1151" s="223"/>
    </row>
    <row r="1152" spans="1:44" s="164" customFormat="1" ht="24.6" hidden="1" customHeight="1" x14ac:dyDescent="0.3">
      <c r="A1152" s="167">
        <f>A1139+1</f>
        <v>87</v>
      </c>
      <c r="B1152" s="763"/>
      <c r="C1152" s="764"/>
      <c r="D1152" s="765"/>
      <c r="E1152" s="765"/>
      <c r="F1152" s="207" t="s">
        <v>422</v>
      </c>
      <c r="G1152" s="169">
        <f>IF($B$1152="Лікар-педіатр",G1155*L1152,IF($B$1152="Лікар-терапевт","х",IF($B$1152="Лікар загальної практики - сімейний лікар",G1155*L1152,0)))</f>
        <v>0</v>
      </c>
      <c r="H1152" s="169">
        <f>IF($B$1152="Лікар-педіатр",H1155*L1152,IF($B$1152="Лікар-терапевт","х",IF($B$1152="Лікар загальної практики - сімейний лікар",H1155*L1152,0)))</f>
        <v>0</v>
      </c>
      <c r="I1152" s="169">
        <f>IF($B$1152="Лікар-педіатр","x",IF($B$1152="Лікар-терапевт",I1155*L1152,IF($B$1152="Лікар загальної практики - сімейний лікар",I1155*L1152,0)))</f>
        <v>0</v>
      </c>
      <c r="J1152" s="169">
        <f>IF($B$1152="Лікар-педіатр","x",IF($B$1152="Лікар-терапевт",J1155*L1152,IF($B$1152="Лікар загальної практики - сімейний лікар",J1155*L1152,0)))</f>
        <v>0</v>
      </c>
      <c r="K1152" s="169">
        <f>IF($B$1152="Лікар-педіатр","x",IF($B$1152="Лікар-терапевт",K1155*L1152,IF($B$1152="Лікар загальної практики - сімейний лікар",K1155*L1152,0)))</f>
        <v>0</v>
      </c>
      <c r="L1152" s="542"/>
      <c r="M1152" s="767"/>
      <c r="N1152" s="169">
        <f>IF($B$1152="Лікар-педіатр",N1155*S1152,IF($B$1152="Лікар-терапевт","х",IF($B$1152="Лікар загальної практики - сімейний лікар",N1155*S1152,0)))</f>
        <v>0</v>
      </c>
      <c r="O1152" s="169">
        <f>IF($B$1152="Лікар-педіатр",O1155*S1152,IF($B$1152="Лікар-терапевт","х",IF($B$1152="Лікар загальної практики - сімейний лікар",O1155*S1152,0)))</f>
        <v>0</v>
      </c>
      <c r="P1152" s="169">
        <f>IF($B$1152="Лікар-педіатр","x",IF($B$1152="Лікар-терапевт",P1155*S1152,IF($B$1152="Лікар загальної практики - сімейний лікар",P1155*S1152,0)))</f>
        <v>0</v>
      </c>
      <c r="Q1152" s="169">
        <f>IF($B$1152="Лікар-педіатр","x",IF($B$1152="Лікар-терапевт",Q1155*S1152,IF($B$1152="Лікар загальної практики - сімейний лікар",Q1155*S1152,0)))</f>
        <v>0</v>
      </c>
      <c r="R1152" s="169">
        <f>IF($B$1152="Лікар-педіатр","x",IF($B$1152="Лікар-терапевт",R1155*S1152,IF($B$1152="Лікар загальної практики - сімейний лікар",R1155*S1152,0)))</f>
        <v>0</v>
      </c>
      <c r="S1152" s="542"/>
      <c r="T1152" s="767"/>
      <c r="U1152" s="169">
        <f>IF($B$1152="Лікар-педіатр",U1155*Z1152,IF($B$1152="Лікар-терапевт","х",IF($B$1152="Лікар загальної практики - сімейний лікар",U1155*Z1152,0)))</f>
        <v>0</v>
      </c>
      <c r="V1152" s="169">
        <f>IF($B$1152="Лікар-педіатр",V1155*Z1152,IF($B$1152="Лікар-терапевт","х",IF($B$1152="Лікар загальної практики - сімейний лікар",V1155*Z1152,0)))</f>
        <v>0</v>
      </c>
      <c r="W1152" s="169">
        <f>IF($B$1152="Лікар-педіатр","x",IF($B$1152="Лікар-терапевт",W1155*Z1152,IF($B$1152="Лікар загальної практики - сімейний лікар",W1155*Z1152,0)))</f>
        <v>0</v>
      </c>
      <c r="X1152" s="169">
        <f>IF($B$1152="Лікар-педіатр","x",IF($B$1152="Лікар-терапевт",X1155*Z1152,IF($B$1152="Лікар загальної практики - сімейний лікар",X1155*Z1152,0)))</f>
        <v>0</v>
      </c>
      <c r="Y1152" s="169">
        <f>IF($B$1152="Лікар-педіатр","x",IF($B$1152="Лікар-терапевт",Y1155*Z1152,IF($B$1152="Лікар загальної практики - сімейний лікар",Y1155*Z1152,0)))</f>
        <v>0</v>
      </c>
      <c r="Z1152" s="542"/>
      <c r="AA1152" s="767"/>
      <c r="AB1152" s="169">
        <f>IF($B$1152="Лікар-педіатр",AB1155*AG1152,IF($B$1152="Лікар-терапевт","х",IF($B$1152="Лікар загальної практики - сімейний лікар",AB1155*AG1152,0)))</f>
        <v>0</v>
      </c>
      <c r="AC1152" s="169">
        <f>IF($B$1152="Лікар-педіатр",AC1155*AG1152,IF($B$1152="Лікар-терапевт","х",IF($B$1152="Лікар загальної практики - сімейний лікар",AC1155*AG1152,0)))</f>
        <v>0</v>
      </c>
      <c r="AD1152" s="169">
        <f>IF($B$1152="Лікар-педіатр","x",IF($B$1152="Лікар-терапевт",AD1155*AG1152,IF($B$1152="Лікар загальної практики - сімейний лікар",AD1155*AG1152,0)))</f>
        <v>0</v>
      </c>
      <c r="AE1152" s="169">
        <f>IF($B$1152="Лікар-педіатр","x",IF($B$1152="Лікар-терапевт",AE1155*AG1152,IF($B$1152="Лікар загальної практики - сімейний лікар",AE1155*AG1152,0)))</f>
        <v>0</v>
      </c>
      <c r="AF1152" s="169">
        <f>IF($B$1152="Лікар-педіатр","x",IF($B$1152="Лікар-терапевт",AF1155*AG1152,IF($B$1152="Лікар загальної практики - сімейний лікар",AF1155*AG1152,0)))</f>
        <v>0</v>
      </c>
      <c r="AG1152" s="542"/>
      <c r="AH1152" s="767"/>
      <c r="AI1152" s="525">
        <f>A1152</f>
        <v>87</v>
      </c>
      <c r="AJ1152" s="770">
        <f>B1152</f>
        <v>0</v>
      </c>
      <c r="AK1152" s="773">
        <f>C1152</f>
        <v>0</v>
      </c>
      <c r="AL1152" s="773">
        <f>D1152</f>
        <v>0</v>
      </c>
      <c r="AM1152" s="760" t="s">
        <v>568</v>
      </c>
      <c r="AN1152" s="778">
        <f>SUM(AN1157:AN1163)</f>
        <v>0</v>
      </c>
      <c r="AO1152" s="778">
        <f>SUM(AO1157:AO1163)</f>
        <v>0</v>
      </c>
      <c r="AP1152" s="778">
        <f>SUM(AP1157:AP1163)</f>
        <v>0</v>
      </c>
      <c r="AQ1152" s="778">
        <f>SUM(AQ1157:AQ1163)</f>
        <v>0</v>
      </c>
      <c r="AR1152" s="781">
        <f>SUM(AN1152:AQ1156)</f>
        <v>0</v>
      </c>
    </row>
    <row r="1153" spans="1:44" s="52" customFormat="1" ht="28.15" hidden="1" customHeight="1" x14ac:dyDescent="0.25">
      <c r="A1153" s="170"/>
      <c r="B1153" s="763"/>
      <c r="C1153" s="764"/>
      <c r="D1153" s="765"/>
      <c r="E1153" s="765"/>
      <c r="F1153" s="207" t="s">
        <v>423</v>
      </c>
      <c r="G1153" s="169">
        <f>IF($B$1152="Лікар-педіатр",G1155*L1153,IF($B$1152="Лікар-терапевт","х",IF($B$1152="Лікар загальної практики - сімейний лікар",G1155*L1153,0)))</f>
        <v>0</v>
      </c>
      <c r="H1153" s="169">
        <f>IF($B$1152="Лікар-педіатр",H1155*L1153,IF($B$1152="Лікар-терапевт","х",IF($B$1152="Лікар загальної практики - сімейний лікар",H1155*L1153,0)))</f>
        <v>0</v>
      </c>
      <c r="I1153" s="169">
        <f>IF($B$1152="Лікар-педіатр","x",IF($B$1152="Лікар-терапевт",I1155*L1153,IF($B$1152="Лікар загальної практики - сімейний лікар",I1155*L1153,0)))</f>
        <v>0</v>
      </c>
      <c r="J1153" s="169">
        <f>IF($B$1152="Лікар-педіатр","x",IF($B$1152="Лікар-терапевт",J1155*L1153,IF($B$1152="Лікар загальної практики - сімейний лікар",J1155*L1153,0)))</f>
        <v>0</v>
      </c>
      <c r="K1153" s="169">
        <f>IF($B$1152="Лікар-педіатр","x",IF($B$1152="Лікар-терапевт",K1155*L1153,IF($B$1152="Лікар загальної практики - сімейний лікар",K1155*L1153,0)))</f>
        <v>0</v>
      </c>
      <c r="L1153" s="542"/>
      <c r="M1153" s="767"/>
      <c r="N1153" s="169">
        <f>IF($B$1152="Лікар-педіатр",N1155*S1153,IF($B$1152="Лікар-терапевт","х",IF($B$1152="Лікар загальної практики - сімейний лікар",N1155*S1153,0)))</f>
        <v>0</v>
      </c>
      <c r="O1153" s="169">
        <f>IF($B$1152="Лікар-педіатр",O1155*S1153,IF($B$1152="Лікар-терапевт","х",IF($B$1152="Лікар загальної практики - сімейний лікар",O1155*S1153,0)))</f>
        <v>0</v>
      </c>
      <c r="P1153" s="169">
        <f>IF($B$1152="Лікар-педіатр","x",IF($B$1152="Лікар-терапевт",P1155*S1153,IF($B$1152="Лікар загальної практики - сімейний лікар",P1155*S1153,0)))</f>
        <v>0</v>
      </c>
      <c r="Q1153" s="169">
        <f>IF($B$1152="Лікар-педіатр","x",IF($B$1152="Лікар-терапевт",Q1155*S1153,IF($B$1152="Лікар загальної практики - сімейний лікар",Q1155*S1153,0)))</f>
        <v>0</v>
      </c>
      <c r="R1153" s="169">
        <f>IF($B$1152="Лікар-педіатр","x",IF($B$1152="Лікар-терапевт",R1155*S1153,IF($B$1152="Лікар загальної практики - сімейний лікар",R1155*S1153,0)))</f>
        <v>0</v>
      </c>
      <c r="S1153" s="542"/>
      <c r="T1153" s="767"/>
      <c r="U1153" s="169">
        <f>IF($B$1152="Лікар-педіатр",U1155*Z1153,IF($B$1152="Лікар-терапевт","х",IF($B$1152="Лікар загальної практики - сімейний лікар",U1155*Z1153,0)))</f>
        <v>0</v>
      </c>
      <c r="V1153" s="169">
        <f>IF($B$1152="Лікар-педіатр",V1155*Z1153,IF($B$1152="Лікар-терапевт","х",IF($B$1152="Лікар загальної практики - сімейний лікар",V1155*Z1153,0)))</f>
        <v>0</v>
      </c>
      <c r="W1153" s="169">
        <f>IF($B$1152="Лікар-педіатр","x",IF($B$1152="Лікар-терапевт",W1155*Z1153,IF($B$1152="Лікар загальної практики - сімейний лікар",W1155*Z1153,0)))</f>
        <v>0</v>
      </c>
      <c r="X1153" s="169">
        <f>IF($B$1152="Лікар-педіатр","x",IF($B$1152="Лікар-терапевт",X1155*Z1153,IF($B$1152="Лікар загальної практики - сімейний лікар",X1155*Z1153,0)))</f>
        <v>0</v>
      </c>
      <c r="Y1153" s="169">
        <f>IF($B$1152="Лікар-педіатр","x",IF($B$1152="Лікар-терапевт",Y1155*Z1153,IF($B$1152="Лікар загальної практики - сімейний лікар",Y1155*Z1153,0)))</f>
        <v>0</v>
      </c>
      <c r="Z1153" s="542"/>
      <c r="AA1153" s="767"/>
      <c r="AB1153" s="169">
        <f>IF($B$1152="Лікар-педіатр",AB1155*AG1153,IF($B$1152="Лікар-терапевт","х",IF($B$1152="Лікар загальної практики - сімейний лікар",AB1155*AG1153,0)))</f>
        <v>0</v>
      </c>
      <c r="AC1153" s="169">
        <f>IF($B$1152="Лікар-педіатр",AC1155*AG1153,IF($B$1152="Лікар-терапевт","х",IF($B$1152="Лікар загальної практики - сімейний лікар",AC1155*AG1153,0)))</f>
        <v>0</v>
      </c>
      <c r="AD1153" s="169">
        <f>IF($B$1152="Лікар-педіатр","x",IF($B$1152="Лікар-терапевт",AD1155*AG1153,IF($B$1152="Лікар загальної практики - сімейний лікар",AD1155*AG1153,0)))</f>
        <v>0</v>
      </c>
      <c r="AE1153" s="169">
        <f>IF($B$1152="Лікар-педіатр","x",IF($B$1152="Лікар-терапевт",AE1155*AG1153,IF($B$1152="Лікар загальної практики - сімейний лікар",AE1155*AG1153,0)))</f>
        <v>0</v>
      </c>
      <c r="AF1153" s="169">
        <f>IF($B$1152="Лікар-педіатр","x",IF($B$1152="Лікар-терапевт",AF1155*AG1153,IF($B$1152="Лікар загальної практики - сімейний лікар",AF1155*AG1153,0)))</f>
        <v>0</v>
      </c>
      <c r="AG1153" s="542"/>
      <c r="AH1153" s="767"/>
      <c r="AI1153" s="171"/>
      <c r="AJ1153" s="771"/>
      <c r="AK1153" s="774"/>
      <c r="AL1153" s="774"/>
      <c r="AM1153" s="761"/>
      <c r="AN1153" s="779"/>
      <c r="AO1153" s="779"/>
      <c r="AP1153" s="779"/>
      <c r="AQ1153" s="779"/>
      <c r="AR1153" s="782"/>
    </row>
    <row r="1154" spans="1:44" s="92" customFormat="1" ht="31.15" hidden="1" customHeight="1" x14ac:dyDescent="0.25">
      <c r="A1154" s="213"/>
      <c r="B1154" s="763"/>
      <c r="C1154" s="764"/>
      <c r="D1154" s="765"/>
      <c r="E1154" s="765"/>
      <c r="F1154" s="214" t="s">
        <v>424</v>
      </c>
      <c r="G1154" s="172">
        <f>IF(B1152="Лікар загальної практики - сімейний лікар"," ",IF(B1152="Лікар-педіатр"," ",IF(B1152="Лікар-терапевт","х",0)))</f>
        <v>0</v>
      </c>
      <c r="H1154" s="172">
        <f>IF(B1152="Лікар загальної практики - сімейний лікар"," ",IF(B1152="Лікар-педіатр"," ",IF(B1152="Лікар-терапевт","х",0)))</f>
        <v>0</v>
      </c>
      <c r="I1154" s="172">
        <f>IF(B1152="Лікар загальної практики - сімейний лікар"," ",IF(B1152="Лікар-педіатр","х",IF(B1152="Лікар-терапевт"," ",0)))</f>
        <v>0</v>
      </c>
      <c r="J1154" s="172">
        <f>IF(B1152="Лікар загальної практики - сімейний лікар"," ",IF(B1152="Лікар-педіатр","х",IF(B1152="Лікар-терапевт"," ",0)))</f>
        <v>0</v>
      </c>
      <c r="K1154" s="172">
        <f>IF(B1152="Лікар загальної практики - сімейний лікар"," ",IF(B1152="Лікар-педіатр","х",IF(B1152="Лікар-терапевт"," ",0)))</f>
        <v>0</v>
      </c>
      <c r="L1154" s="173">
        <f>SUM(G1154:K1154)</f>
        <v>0</v>
      </c>
      <c r="M1154" s="767"/>
      <c r="N1154" s="172">
        <f>IF(B1152="Лікар загальної практики - сімейний лікар"," ",IF(B1152="Лікар-педіатр"," ",IF(B1152="Лікар-терапевт","х",0)))</f>
        <v>0</v>
      </c>
      <c r="O1154" s="172">
        <f>IF(B1152="Лікар загальної практики - сімейний лікар"," ",IF(B1152="Лікар-педіатр"," ",IF(B1152="Лікар-терапевт","х",0)))</f>
        <v>0</v>
      </c>
      <c r="P1154" s="172">
        <f>IF(B1152="Лікар загальної практики - сімейний лікар"," ",IF(B1152="Лікар-педіатр","х",IF(B1152="Лікар-терапевт"," ",0)))</f>
        <v>0</v>
      </c>
      <c r="Q1154" s="172">
        <f>IF(B1152="Лікар загальної практики - сімейний лікар"," ",IF(B1152="Лікар-педіатр","х",IF(B1152="Лікар-терапевт"," ",0)))</f>
        <v>0</v>
      </c>
      <c r="R1154" s="172">
        <f>IF(B1152="Лікар загальної практики - сімейний лікар"," ",IF(B1152="Лікар-педіатр","х",IF(B1152="Лікар-терапевт"," ",0)))</f>
        <v>0</v>
      </c>
      <c r="S1154" s="173">
        <f>SUM(N1154:R1154)</f>
        <v>0</v>
      </c>
      <c r="T1154" s="767"/>
      <c r="U1154" s="172">
        <f>IF(B1152="Лікар загальної практики - сімейний лікар"," ",IF(B1152="Лікар-педіатр"," ",IF(B1152="Лікар-терапевт","х",0)))</f>
        <v>0</v>
      </c>
      <c r="V1154" s="172">
        <f>IF(B1152="Лікар загальної практики - сімейний лікар"," ",IF(B1152="Лікар-педіатр"," ",IF(B1152="Лікар-терапевт","х",0)))</f>
        <v>0</v>
      </c>
      <c r="W1154" s="172">
        <f>IF(B1152="Лікар загальної практики - сімейний лікар"," ",IF(B1152="Лікар-педіатр","х",IF(B1152="Лікар-терапевт"," ",0)))</f>
        <v>0</v>
      </c>
      <c r="X1154" s="172">
        <f>IF(B1152="Лікар загальної практики - сімейний лікар"," ",IF(B1152="Лікар-педіатр","х",IF(B1152="Лікар-терапевт"," ",0)))</f>
        <v>0</v>
      </c>
      <c r="Y1154" s="172">
        <f>IF(B1152="Лікар загальної практики - сімейний лікар"," ",IF(B1152="Лікар-педіатр","х",IF(B1152="Лікар-терапевт"," ",0)))</f>
        <v>0</v>
      </c>
      <c r="Z1154" s="173">
        <f>SUM(U1154:Y1154)</f>
        <v>0</v>
      </c>
      <c r="AA1154" s="767"/>
      <c r="AB1154" s="172">
        <f>IF(B1152="Лікар загальної практики - сімейний лікар"," ",IF(B1152="Лікар-педіатр"," ",IF(B1152="Лікар-терапевт","х",0)))</f>
        <v>0</v>
      </c>
      <c r="AC1154" s="172">
        <f>IF(B1152="Лікар загальної практики - сімейний лікар"," ",IF(B1152="Лікар-педіатр"," ",IF(B1152="Лікар-терапевт","х",0)))</f>
        <v>0</v>
      </c>
      <c r="AD1154" s="172">
        <f>IF(B1152="Лікар загальної практики - сімейний лікар"," ",IF(B1152="Лікар-педіатр","х",IF(B1152="Лікар-терапевт"," ",0)))</f>
        <v>0</v>
      </c>
      <c r="AE1154" s="172">
        <f>IF(B1152="Лікар загальної практики - сімейний лікар"," ",IF(B1152="Лікар-педіатр","х",IF(B1152="Лікар-терапевт"," ",0)))</f>
        <v>0</v>
      </c>
      <c r="AF1154" s="172">
        <f>IF(B1152="Лікар загальної практики - сімейний лікар"," ",IF(B1152="Лікар-педіатр","х",IF(B1152="Лікар-терапевт"," ",0)))</f>
        <v>0</v>
      </c>
      <c r="AG1154" s="173">
        <f>SUM(AB1154:AF1154)</f>
        <v>0</v>
      </c>
      <c r="AH1154" s="767"/>
      <c r="AI1154" s="215"/>
      <c r="AJ1154" s="771"/>
      <c r="AK1154" s="774"/>
      <c r="AL1154" s="774"/>
      <c r="AM1154" s="761"/>
      <c r="AN1154" s="779"/>
      <c r="AO1154" s="779"/>
      <c r="AP1154" s="779"/>
      <c r="AQ1154" s="779"/>
      <c r="AR1154" s="782"/>
    </row>
    <row r="1155" spans="1:44" s="52" customFormat="1" ht="31.9" hidden="1" customHeight="1" thickBot="1" x14ac:dyDescent="0.3">
      <c r="A1155" s="170"/>
      <c r="B1155" s="763"/>
      <c r="C1155" s="764"/>
      <c r="D1155" s="765"/>
      <c r="E1155" s="765"/>
      <c r="F1155" s="209" t="s">
        <v>161</v>
      </c>
      <c r="G1155" s="176">
        <f>IF($B$1152="Лікар-педіатр",G1154/L1154,IF($B$1152="Лікар-терапевт","х",IF($B$1152="Лікар загальної практики - сімейний лікар",G1154/L1154,0)))</f>
        <v>0</v>
      </c>
      <c r="H1155" s="176">
        <f>IF($B$1152="Лікар-педіатр",H1154/L1154,IF($B$1152="Лікар-терапевт","х",IF($B$1152="Лікар загальної практики - сімейний лікар",H1154/L1154,0)))</f>
        <v>0</v>
      </c>
      <c r="I1155" s="176">
        <f>IF($B$1152="Лікар-педіатр","x",IF($B$1152="Лікар-терапевт",I1154/L1154,IF($B$1152="Лікар загальної практики - сімейний лікар",I1154/L1154,0)))</f>
        <v>0</v>
      </c>
      <c r="J1155" s="176">
        <f>IF($B$1152="Лікар-педіатр","x",IF($B$1152="Лікар-терапевт",J1154/L1154,IF($B$1152="Лікар загальної практики - сімейний лікар",J1154/L1154,0)))</f>
        <v>0</v>
      </c>
      <c r="K1155" s="176">
        <f>IF($B$1152="Лікар-педіатр","x",IF($B$1152="Лікар-терапевт",K1154/L1154,IF($B$1152="Лікар загальної практики - сімейний лікар",K1154/L1154,0)))</f>
        <v>0</v>
      </c>
      <c r="L1155" s="176">
        <f>SUM(G1155:K1155)</f>
        <v>0</v>
      </c>
      <c r="M1155" s="767"/>
      <c r="N1155" s="176">
        <f>IF($B$1152="Лікар-педіатр",N1154/S1154,IF($B$1152="Лікар-терапевт","х",IF($B$1152="Лікар загальної практики - сімейний лікар",N1154/S1154,0)))</f>
        <v>0</v>
      </c>
      <c r="O1155" s="176">
        <f>IF($B$1152="Лікар-педіатр",O1154/S1154,IF($B$1152="Лікар-терапевт","х",IF($B$1152="Лікар загальної практики - сімейний лікар",O1154/S1154,0)))</f>
        <v>0</v>
      </c>
      <c r="P1155" s="176">
        <f>IF($B$1152="Лікар-педіатр","x",IF($B$1152="Лікар-терапевт",P1154/S1154,IF($B$1152="Лікар загальної практики - сімейний лікар",P1154/S1154,0)))</f>
        <v>0</v>
      </c>
      <c r="Q1155" s="176">
        <f>IF($B$1152="Лікар-педіатр","x",IF($B$1152="Лікар-терапевт",Q1154/S1154,IF($B$1152="Лікар загальної практики - сімейний лікар",Q1154/S1154,0)))</f>
        <v>0</v>
      </c>
      <c r="R1155" s="176">
        <f>IF($B$1152="Лікар-педіатр","x",IF($B$1152="Лікар-терапевт",R1154/S1154,IF($B$1152="Лікар загальної практики - сімейний лікар",R1154/S1154,0)))</f>
        <v>0</v>
      </c>
      <c r="S1155" s="176">
        <f>SUM(N1155:R1155)</f>
        <v>0</v>
      </c>
      <c r="T1155" s="767"/>
      <c r="U1155" s="176">
        <f>IF($B$1152="Лікар-педіатр",U1154/Z1154,IF($B$1152="Лікар-терапевт","х",IF($B$1152="Лікар загальної практики - сімейний лікар",U1154/Z1154,0)))</f>
        <v>0</v>
      </c>
      <c r="V1155" s="176">
        <f>IF($B$1152="Лікар-педіатр",V1154/Z1154,IF($B$1152="Лікар-терапевт","х",IF($B$1152="Лікар загальної практики - сімейний лікар",V1154/Z1154,0)))</f>
        <v>0</v>
      </c>
      <c r="W1155" s="176">
        <f>IF($B$1152="Лікар-педіатр","x",IF($B$1152="Лікар-терапевт",W1154/Z1154,IF($B$1152="Лікар загальної практики - сімейний лікар",W1154/Z1154,0)))</f>
        <v>0</v>
      </c>
      <c r="X1155" s="176">
        <f>IF($B$1152="Лікар-педіатр","x",IF($B$1152="Лікар-терапевт",X1154/Z1154,IF($B$1152="Лікар загальної практики - сімейний лікар",X1154/Z1154,0)))</f>
        <v>0</v>
      </c>
      <c r="Y1155" s="176">
        <f>IF($B$1152="Лікар-педіатр","x",IF($B$1152="Лікар-терапевт",Y1154/Z1154,IF($B$1152="Лікар загальної практики - сімейний лікар",Y1154/Z1154,0)))</f>
        <v>0</v>
      </c>
      <c r="Z1155" s="176">
        <f>SUM(U1155:Y1155)</f>
        <v>0</v>
      </c>
      <c r="AA1155" s="767"/>
      <c r="AB1155" s="176">
        <f>IF($B$1152="Лікар-педіатр",AB1154/AG1154,IF($B$1152="Лікар-терапевт","х",IF($B$1152="Лікар загальної практики - сімейний лікар",AB1154/AG1154,0)))</f>
        <v>0</v>
      </c>
      <c r="AC1155" s="176">
        <f>IF($B$1152="Лікар-педіатр",AC1154/AG1154,IF($B$1152="Лікар-терапевт","х",IF($B$1152="Лікар загальної практики - сімейний лікар",AC1154/AG1154,0)))</f>
        <v>0</v>
      </c>
      <c r="AD1155" s="176">
        <f>IF($B$1152="Лікар-педіатр","x",IF($B$1152="Лікар-терапевт",AD1154/AG1154,IF($B$1152="Лікар загальної практики - сімейний лікар",AD1154/AG1154,0)))</f>
        <v>0</v>
      </c>
      <c r="AE1155" s="176">
        <f>IF($B$1152="Лікар-педіатр","x",IF($B$1152="Лікар-терапевт",AE1154/AG1154,IF($B$1152="Лікар загальної практики - сімейний лікар",AE1154/AG1154,0)))</f>
        <v>0</v>
      </c>
      <c r="AF1155" s="176">
        <f>IF($B$1152="Лікар-педіатр","x",IF($B$1152="Лікар-терапевт",AF1154/AG1154,IF($B$1152="Лікар загальної практики - сімейний лікар",AF1154/AG1154,0)))</f>
        <v>0</v>
      </c>
      <c r="AG1155" s="176">
        <f>SUM(AB1155:AF1155)</f>
        <v>0</v>
      </c>
      <c r="AH1155" s="767"/>
      <c r="AI1155" s="174"/>
      <c r="AJ1155" s="771"/>
      <c r="AK1155" s="774"/>
      <c r="AL1155" s="774"/>
      <c r="AM1155" s="761"/>
      <c r="AN1155" s="779"/>
      <c r="AO1155" s="779"/>
      <c r="AP1155" s="779"/>
      <c r="AQ1155" s="779"/>
      <c r="AR1155" s="782"/>
    </row>
    <row r="1156" spans="1:44" s="52" customFormat="1" ht="45" hidden="1" customHeight="1" thickBot="1" x14ac:dyDescent="0.3">
      <c r="A1156" s="170"/>
      <c r="B1156" s="763"/>
      <c r="C1156" s="764"/>
      <c r="D1156" s="765"/>
      <c r="E1156" s="766"/>
      <c r="F1156" s="177" t="s">
        <v>425</v>
      </c>
      <c r="G1156" s="178">
        <f>IF($B$1152="Лікар загальної практики - сімейний лікар",AVERAGE(G1152:G1154),IF($B$1152="Лікар-педіатр",AVERAGE(G1152:G1154),IF($B$1152="Лікар-терапевт","х",0)))</f>
        <v>0</v>
      </c>
      <c r="H1156" s="178">
        <f>IF($B$1152="Лікар загальної практики - сімейний лікар",AVERAGE(H1152:H1154),IF($B$1152="Лікар-педіатр",AVERAGE(H1152:H1154),IF($B$1152="Лікар-терапевт","х",0)))</f>
        <v>0</v>
      </c>
      <c r="I1156" s="178">
        <f>IF($B$1152="Лікар загальної практики - сімейний лікар",AVERAGE(I1152:I1154),IF($B$1152="Лікар-педіатр","x",IF($B$1152="Лікар-терапевт",AVERAGE(I1152:I1154),0)))</f>
        <v>0</v>
      </c>
      <c r="J1156" s="178">
        <f>IF($B$1152="Лікар загальної практики - сімейний лікар",AVERAGE(J1152:J1154),IF($B$1152="Лікар-педіатр","x",IF($B$1152="Лікар-терапевт",AVERAGE(J1152:J1154),0)))</f>
        <v>0</v>
      </c>
      <c r="K1156" s="178">
        <f>IF($B$1152="Лікар загальної практики - сімейний лікар",AVERAGE(K1152:K1154),IF($B$1152="Лікар-педіатр","x",IF($B$1152="Лікар-терапевт",AVERAGE(K1152:K1154),0)))</f>
        <v>0</v>
      </c>
      <c r="L1156" s="179">
        <f>SUM(G1156:K1156)</f>
        <v>0</v>
      </c>
      <c r="M1156" s="768"/>
      <c r="N1156" s="178">
        <f>IF($B$1152="Лікар загальної практики - сімейний лікар",AVERAGE(N1152:N1154),IF($B$1152="Лікар-педіатр",AVERAGE(N1152:N1154),IF($B$1152="Лікар-терапевт","х",0)))</f>
        <v>0</v>
      </c>
      <c r="O1156" s="178">
        <f>IF($B$1152="Лікар загальної практики - сімейний лікар",AVERAGE(O1152:O1154),IF($B$1152="Лікар-педіатр",AVERAGE(O1152:O1154),IF($B$1152="Лікар-терапевт","х",0)))</f>
        <v>0</v>
      </c>
      <c r="P1156" s="178">
        <f>IF($B$1152="Лікар загальної практики - сімейний лікар",AVERAGE(P1152:P1154),IF($B$1152="Лікар-педіатр","x",IF($B$1152="Лікар-терапевт",AVERAGE(P1152:P1154),0)))</f>
        <v>0</v>
      </c>
      <c r="Q1156" s="178">
        <f>IF($B$1152="Лікар загальної практики - сімейний лікар",AVERAGE(Q1152:Q1154),IF($B$1152="Лікар-педіатр","x",IF($B$1152="Лікар-терапевт",AVERAGE(Q1152:Q1154),0)))</f>
        <v>0</v>
      </c>
      <c r="R1156" s="178">
        <f>IF($B$1152="Лікар загальної практики - сімейний лікар",AVERAGE(R1152:R1154),IF($B$1152="Лікар-педіатр","x",IF($B$1152="Лікар-терапевт",AVERAGE(R1152:R1154),0)))</f>
        <v>0</v>
      </c>
      <c r="S1156" s="179">
        <f>SUM(N1156:R1156)</f>
        <v>0</v>
      </c>
      <c r="T1156" s="768"/>
      <c r="U1156" s="178">
        <f>IF($B$1152="Лікар загальної практики - сімейний лікар",AVERAGE(U1152:U1154),IF($B$1152="Лікар-педіатр",AVERAGE(U1152:U1154),IF($B$1152="Лікар-терапевт","х",0)))</f>
        <v>0</v>
      </c>
      <c r="V1156" s="178">
        <f>IF($B$1152="Лікар загальної практики - сімейний лікар",AVERAGE(V1152:V1154),IF($B$1152="Лікар-педіатр",AVERAGE(V1152:V1154),IF($B$1152="Лікар-терапевт","х",0)))</f>
        <v>0</v>
      </c>
      <c r="W1156" s="178">
        <f>IF($B$1152="Лікар загальної практики - сімейний лікар",AVERAGE(W1152:W1154),IF($B$1152="Лікар-педіатр","x",IF($B$1152="Лікар-терапевт",AVERAGE(W1152:W1154),0)))</f>
        <v>0</v>
      </c>
      <c r="X1156" s="178">
        <f>IF($B$1152="Лікар загальної практики - сімейний лікар",AVERAGE(X1152:X1154),IF($B$1152="Лікар-педіатр","x",IF($B$1152="Лікар-терапевт",AVERAGE(X1152:X1154),0)))</f>
        <v>0</v>
      </c>
      <c r="Y1156" s="178">
        <f>IF($B$1152="Лікар загальної практики - сімейний лікар",AVERAGE(Y1152:Y1154),IF($B$1152="Лікар-педіатр","x",IF($B$1152="Лікар-терапевт",AVERAGE(Y1152:Y1154),0)))</f>
        <v>0</v>
      </c>
      <c r="Z1156" s="179">
        <f>SUM(U1156:Y1156)</f>
        <v>0</v>
      </c>
      <c r="AA1156" s="768"/>
      <c r="AB1156" s="178">
        <f>IF($B$1152="Лікар загальної практики - сімейний лікар",AVERAGE(AB1152:AB1154),IF($B$1152="Лікар-педіатр",AVERAGE(AB1152:AB1154),IF($B$1152="Лікар-терапевт","х",0)))</f>
        <v>0</v>
      </c>
      <c r="AC1156" s="178">
        <f>IF($B$1152="Лікар загальної практики - сімейний лікар",AVERAGE(AC1152:AC1154),IF($B$1152="Лікар-педіатр",AVERAGE(AC1152:AC1154),IF($B$1152="Лікар-терапевт","х",0)))</f>
        <v>0</v>
      </c>
      <c r="AD1156" s="178">
        <f>IF($B$1152="Лікар загальної практики - сімейний лікар",AVERAGE(AD1152:AD1154),IF($B$1152="Лікар-педіатр","x",IF($B$1152="Лікар-терапевт",AVERAGE(AD1152:AD1154),0)))</f>
        <v>0</v>
      </c>
      <c r="AE1156" s="178">
        <f>IF($B$1152="Лікар загальної практики - сімейний лікар",AVERAGE(AE1152:AE1154),IF($B$1152="Лікар-педіатр","x",IF($B$1152="Лікар-терапевт",AVERAGE(AE1152:AE1154),0)))</f>
        <v>0</v>
      </c>
      <c r="AF1156" s="178">
        <f>IF($B$1152="Лікар загальної практики - сімейний лікар",AVERAGE(AF1152:AF1154),IF($B$1152="Лікар-педіатр","x",IF($B$1152="Лікар-терапевт",AVERAGE(AF1152:AF1154),0)))</f>
        <v>0</v>
      </c>
      <c r="AG1156" s="179">
        <f>SUM(AB1156:AF1156)</f>
        <v>0</v>
      </c>
      <c r="AH1156" s="769"/>
      <c r="AI1156" s="174"/>
      <c r="AJ1156" s="771"/>
      <c r="AK1156" s="774"/>
      <c r="AL1156" s="774"/>
      <c r="AM1156" s="762"/>
      <c r="AN1156" s="780"/>
      <c r="AO1156" s="780"/>
      <c r="AP1156" s="780"/>
      <c r="AQ1156" s="780"/>
      <c r="AR1156" s="783"/>
    </row>
    <row r="1157" spans="1:44" s="52" customFormat="1" ht="40.5" hidden="1" x14ac:dyDescent="0.25">
      <c r="A1157" s="170"/>
      <c r="B1157" s="763"/>
      <c r="C1157" s="764"/>
      <c r="D1157" s="765"/>
      <c r="E1157" s="765"/>
      <c r="F1157" s="210" t="str">
        <f>IF(B1152="Лікар-педіатр",Законод!$C$17,IF(B1152="Лікар загальної практики - сімейний лікар",Законод!$C$21,IF(B1152="Лікар-терапевт",Законод!$C$25,"х")))</f>
        <v>х</v>
      </c>
      <c r="G1157" s="181">
        <f>IF($B$1152="Лікар загальної практики - сімейний лікар",IF(L1156&lt;=Законод!$C$22,G1156,Законод!$C$22*'01_Доходи'!G1155),IF($B$1152="Лікар-педіатр",IF(L1156&lt;=Законод!$C$18,G1156,Законод!$C$18*'01_Доходи'!G1155),IF($B$1152="Лікар-терапевт","x",0)))</f>
        <v>0</v>
      </c>
      <c r="H1157" s="181">
        <f>IF($B$1152="Лікар загальної практики - сімейний лікар",IF(L1156&lt;=Законод!$C$22,H1156,Законод!$C$22*'01_Доходи'!H1155),IF($B$1152="Лікар-педіатр",IF(L1156&lt;=Законод!$C$18,H1156,Законод!$C$18*'01_Доходи'!H1155),IF($B$1152="Лікар-терапевт","x",0)))</f>
        <v>0</v>
      </c>
      <c r="I1157" s="181">
        <f>IF($B$1152="Лікар загальної практики - сімейний лікар",IF(L1156&lt;=Законод!$C$22,I1156,Законод!$C$22*'01_Доходи'!I1155),IF($B$1152="Лікар-педіатр","x",IF($B$1152="Лікар-терапевт",IF(L1156&lt;=Законод!$C$26,I1156,Законод!$C$26*'01_Доходи'!I1155),0)))</f>
        <v>0</v>
      </c>
      <c r="J1157" s="181">
        <f>IF($B$1152="Лікар загальної практики - сімейний лікар",IF(L1156&lt;=Законод!$C$22,J1156,Законод!$C$22*'01_Доходи'!J1155),IF($B$1152="Лікар-педіатр","x",IF($B$1152="Лікар-терапевт",IF(L1156&lt;=Законод!$C$26,J1156,Законод!$C$26*'01_Доходи'!J1155),0)))</f>
        <v>0</v>
      </c>
      <c r="K1157" s="181">
        <f>IF($B$1152="Лікар загальної практики - сімейний лікар",IF(L1156&lt;=Законод!$C$22,K1156,Законод!$C$22*'01_Доходи'!K1155),IF($B$1152="Лікар-педіатр","x",IF($B$1152="Лікар-терапевт",IF(L1156&lt;=Законод!$C$26,K1156,Законод!$C$26*'01_Доходи'!K1155),0)))</f>
        <v>0</v>
      </c>
      <c r="L1157" s="182">
        <f>SUM(G1157:K1157)</f>
        <v>0</v>
      </c>
      <c r="M1157" s="767"/>
      <c r="N1157" s="181">
        <f>IF($B$1152="Лікар загальної практики - сімейний лікар",IF(S1156&lt;=Законод!$C$22,N1156,Законод!$C$22*'01_Доходи'!N1155),IF($B$1152="Лікар-педіатр",IF(S1156&lt;=Законод!$C$18,N1156,Законод!$C$18*'01_Доходи'!N1155),IF($B$1152="Лікар-терапевт","x",0)))</f>
        <v>0</v>
      </c>
      <c r="O1157" s="181">
        <f>IF($B$1152="Лікар загальної практики - сімейний лікар",IF(S1156&lt;=Законод!$C$22,O1156,Законод!$C$22*'01_Доходи'!O1155),IF($B$1152="Лікар-педіатр",IF(S1156&lt;=Законод!$C$18,O1156,Законод!$C$18*'01_Доходи'!O1155),IF($B$1152="Лікар-терапевт","x",0)))</f>
        <v>0</v>
      </c>
      <c r="P1157" s="181">
        <f>IF($B$1152="Лікар загальної практики - сімейний лікар",IF(S1156&lt;=Законод!$C$22,P1156,Законод!$C$22*'01_Доходи'!P1155),IF($B$1152="Лікар-педіатр","x",IF($B$1152="Лікар-терапевт",IF(S1156&lt;=Законод!$C$26,P1156,Законод!$C$26*'01_Доходи'!P1155),0)))</f>
        <v>0</v>
      </c>
      <c r="Q1157" s="181">
        <f>IF($B$1152="Лікар загальної практики - сімейний лікар",IF(S1156&lt;=Законод!$C$22,Q1156,Законод!$C$22*'01_Доходи'!Q1155),IF($B$1152="Лікар-педіатр","x",IF($B$1152="Лікар-терапевт",IF(S1156&lt;=Законод!$C$26,Q1156,Законод!$C$26*'01_Доходи'!Q1155),0)))</f>
        <v>0</v>
      </c>
      <c r="R1157" s="181">
        <f>IF($B$1152="Лікар загальної практики - сімейний лікар",IF(S1156&lt;=Законод!$C$22,R1156,Законод!$C$22*'01_Доходи'!R1155),IF($B$1152="Лікар-педіатр","x",IF($B$1152="Лікар-терапевт",IF(S1156&lt;=Законод!$C$26,R1156,Законод!$C$26*'01_Доходи'!R1155),0)))</f>
        <v>0</v>
      </c>
      <c r="S1157" s="182">
        <f>SUM(N1157:R1157)</f>
        <v>0</v>
      </c>
      <c r="T1157" s="767"/>
      <c r="U1157" s="181">
        <f>IF($B$1152="Лікар загальної практики - сімейний лікар",IF(Z1156&lt;=Законод!$C$22,U1156,Законод!$C$22*'01_Доходи'!U1155),IF($B$1152="Лікар-педіатр",IF(Z1156&lt;=Законод!$C$18,U1156,Законод!$C$18*'01_Доходи'!U1155),IF($B$1152="Лікар-терапевт","x",0)))</f>
        <v>0</v>
      </c>
      <c r="V1157" s="181">
        <f>IF($B$1152="Лікар загальної практики - сімейний лікар",IF(Z1156&lt;=Законод!$C$22,V1156,Законод!$C$22*'01_Доходи'!V1155),IF($B$1152="Лікар-педіатр",IF(Z1156&lt;=Законод!$C$18,V1156,Законод!$C$18*'01_Доходи'!V1155),IF($B$1152="Лікар-терапевт","x",0)))</f>
        <v>0</v>
      </c>
      <c r="W1157" s="181">
        <f>IF($B$1152="Лікар загальної практики - сімейний лікар",IF(Z1156&lt;=Законод!$C$22,W1156,Законод!$C$22*'01_Доходи'!W1155),IF($B$1152="Лікар-педіатр","x",IF($B$1152="Лікар-терапевт",IF(Z1156&lt;=Законод!$C$26,W1156,Законод!$C$26*'01_Доходи'!W1155),0)))</f>
        <v>0</v>
      </c>
      <c r="X1157" s="181">
        <f>IF($B$1152="Лікар загальної практики - сімейний лікар",IF(Z1156&lt;=Законод!$C$22,X1156,Законод!$C$22*'01_Доходи'!X1155),IF($B$1152="Лікар-педіатр","x",IF($B$1152="Лікар-терапевт",IF(Z1156&lt;=Законод!$C$26,X1156,Законод!$C$26*'01_Доходи'!X1155),0)))</f>
        <v>0</v>
      </c>
      <c r="Y1157" s="181">
        <f>IF($B$1152="Лікар загальної практики - сімейний лікар",IF(Z1156&lt;=Законод!$C$22,Y1156,Законод!$C$22*'01_Доходи'!Y1155),IF($B$1152="Лікар-педіатр","x",IF($B$1152="Лікар-терапевт",IF(Z1156&lt;=Законод!$C$26,Y1156,Законод!$C$26*'01_Доходи'!Y1155),0)))</f>
        <v>0</v>
      </c>
      <c r="Z1157" s="182">
        <f>SUM(U1157:Y1157)</f>
        <v>0</v>
      </c>
      <c r="AA1157" s="767"/>
      <c r="AB1157" s="181">
        <f>IF($B$1152="Лікар загальної практики - сімейний лікар",IF(AG1156&lt;=Законод!$C$22,AB1156,Законод!$C$22*'01_Доходи'!AB1155),IF($B$1152="Лікар-педіатр",IF(AG1156&lt;=Законод!$C$18,AB1156,Законод!$C$18*'01_Доходи'!AB1155),IF($B$1152="Лікар-терапевт","x",0)))</f>
        <v>0</v>
      </c>
      <c r="AC1157" s="181">
        <f>IF($B$1152="Лікар загальної практики - сімейний лікар",IF(AG1156&lt;=Законод!$C$22,AC1156,Законод!$C$22*'01_Доходи'!AC1155),IF($B$1152="Лікар-педіатр",IF(AG1156&lt;=Законод!$C$18,AC1156,Законод!$C$18*'01_Доходи'!AC1155),IF($B$1152="Лікар-терапевт","x",0)))</f>
        <v>0</v>
      </c>
      <c r="AD1157" s="181">
        <f>IF($B$1152="Лікар загальної практики - сімейний лікар",IF(AG1156&lt;=Законод!$C$22,AD1156,Законод!$C$22*'01_Доходи'!AD1155),IF($B$1152="Лікар-педіатр","x",IF($B$1152="Лікар-терапевт",IF(AG1156&lt;=Законод!$C$26,AD1156,Законод!$C$26*'01_Доходи'!AD1155),0)))</f>
        <v>0</v>
      </c>
      <c r="AE1157" s="181">
        <f>IF($B$1152="Лікар загальної практики - сімейний лікар",IF(AG1156&lt;=Законод!$C$22,AE1156,Законод!$C$22*'01_Доходи'!AE1155),IF($B$1152="Лікар-педіатр","x",IF($B$1152="Лікар-терапевт",IF(AG1156&lt;=Законод!$C$26,AE1156,Законод!$C$26*'01_Доходи'!AE1155),0)))</f>
        <v>0</v>
      </c>
      <c r="AF1157" s="181">
        <f>IF($B$1152="Лікар загальної практики - сімейний лікар",IF(AG1156&lt;=Законод!$C$22,AF1156,Законод!$C$22*'01_Доходи'!AF1155),IF($B$1152="Лікар-педіатр","x",IF($B$1152="Лікар-терапевт",IF(AG1156&lt;=Законод!$C$26,AF1156,Законод!$C$26*'01_Доходи'!AF1155),0)))</f>
        <v>0</v>
      </c>
      <c r="AG1157" s="182">
        <f>SUM(AB1157:AF1157)</f>
        <v>0</v>
      </c>
      <c r="AH1157" s="767"/>
      <c r="AI1157" s="174"/>
      <c r="AJ1157" s="771"/>
      <c r="AK1157" s="774"/>
      <c r="AL1157" s="774"/>
      <c r="AM1157" s="318" t="s">
        <v>186</v>
      </c>
      <c r="AN1157" s="183">
        <f>IF(B1152="Лікар загальної практики - сімейний лікар",G1157*Законод!$C$11+'01_Доходи'!H1157*Законод!$D$11+'01_Доходи'!I1157*Законод!$E$11+'01_Доходи'!J1157*Законод!$F$11+'01_Доходи'!K1157*Законод!$G$11,IF(B1152="Лікар-педіатр",G1157*Законод!$C$11+'01_Доходи'!H1157*Законод!$D$11,IF(B1152="Лікар-терапевт",'01_Доходи'!I1157*Законод!$E$11+'01_Доходи'!J1157*Законод!$F$11+'01_Доходи'!K1157*Законод!$G$11,0)))</f>
        <v>0</v>
      </c>
      <c r="AO1157" s="183">
        <f>IF(B1152="Лікар загальної практики - сімейний лікар",N1157*Законод!$C$11+'01_Доходи'!O1157*Законод!$D$11+'01_Доходи'!P1157*Законод!$E$11+'01_Доходи'!Q1157*Законод!$F$11+'01_Доходи'!R1157*Законод!$G$11,IF(B1152="Лікар-педіатр",N1157*Законод!$C$11+'01_Доходи'!O1157*Законод!$D$11,IF(B1152="Лікар-терапевт",'01_Доходи'!P1157*Законод!$E$11+'01_Доходи'!Q1157*Законод!$F$11+'01_Доходи'!R1157*Законод!$G$11,0)))</f>
        <v>0</v>
      </c>
      <c r="AP1157" s="183">
        <f>IF(B1152="Лікар загальної практики - сімейний лікар",U1157*Законод!$C$11+'01_Доходи'!V1157*Законод!$D$11+'01_Доходи'!W1157*Законод!$E$11+'01_Доходи'!X1157*Законод!$F$11+'01_Доходи'!Y1157*Законод!$G$11,IF(B1152="Лікар-педіатр",U1157*Законод!$C$11+'01_Доходи'!V1157*Законод!$D$11,IF(B1152="Лікар-терапевт",'01_Доходи'!W1157*Законод!$E$11+'01_Доходи'!X1157*Законод!$F$11+'01_Доходи'!Y1157*Законод!$G$11,0)))</f>
        <v>0</v>
      </c>
      <c r="AQ1157" s="183">
        <f>IF(B1152="Лікар загальної практики - сімейний лікар",AB1157*Законод!$C$11+'01_Доходи'!AC1157*Законод!$D$11+'01_Доходи'!AD1157*Законод!$E$11+'01_Доходи'!AE1157*Законод!$F$11+'01_Доходи'!AF1157*Законод!$G$11,IF(B1152="Лікар-педіатр",AB1157*Законод!$C$11+'01_Доходи'!AC1157*Законод!$D$11,IF(B1152="Лікар-терапевт",'01_Доходи'!AD1157*Законод!$E$11+'01_Доходи'!AE1157*Законод!$F$11+'01_Доходи'!AF1157*Законод!$G$11,0)))</f>
        <v>0</v>
      </c>
      <c r="AR1157" s="184">
        <f>SUM(AN1157:AQ1157)</f>
        <v>0</v>
      </c>
    </row>
    <row r="1158" spans="1:44" s="52" customFormat="1" ht="31.9" hidden="1" customHeight="1" x14ac:dyDescent="0.25">
      <c r="A1158" s="170"/>
      <c r="B1158" s="763"/>
      <c r="C1158" s="764"/>
      <c r="D1158" s="765"/>
      <c r="E1158" s="765"/>
      <c r="F1158" s="211" t="str">
        <f>IF(B1152="Лікар-педіатр",Законод!$E$17,IF(B1152="Лікар загальної практики - сімейний лікар",Законод!$E$21,IF(B1152="Лікар-терапевт",Законод!$E$25,"х")))</f>
        <v>х</v>
      </c>
      <c r="G1158" s="776" t="s">
        <v>158</v>
      </c>
      <c r="H1158" s="776"/>
      <c r="I1158" s="776"/>
      <c r="J1158" s="776"/>
      <c r="K1158" s="776"/>
      <c r="L1158" s="169">
        <f>IF($B$1152="Лікар загальної практики - сімейний лікар",IF(L1156&lt;Законод!$C$22,0,(IF(AND(L1156&gt;=Законод!$E$22,L1156&lt;=Законод!$E$23),L1156-Законод!$C$22,IF('01_Доходи'!L1156&gt;=Законод!$F$22,Законод!$E$24,0)))),IF($B$1152="Лікар-педіатр",IF(L1156&lt;Законод!$C$18,0,(IF(AND(L1156&gt;=Законод!$E$18,L1156&lt;=Законод!$E$19),L1156-Законод!$C$18,IF('01_Доходи'!L1156&gt;=Законод!$F$18,Законод!$E$20,0)))),IF($B$1152="Лікар-терапевт",IF(L1156&lt;Законод!$C$26,0,(IF(AND(L1156&gt;=Законод!$E$26,L1156&lt;=Законод!$E$27),L1156-Законод!$C$26,IF('01_Доходи'!L1156&gt;=Законод!$F$26,Законод!$E$28,0)))),0)))</f>
        <v>0</v>
      </c>
      <c r="M1158" s="767"/>
      <c r="N1158" s="776" t="s">
        <v>158</v>
      </c>
      <c r="O1158" s="776"/>
      <c r="P1158" s="776"/>
      <c r="Q1158" s="776"/>
      <c r="R1158" s="776"/>
      <c r="S1158" s="169">
        <f>IF($B$1152="Лікар загальної практики - сімейний лікар",IF(S1156&lt;Законод!$C$22,0,(IF(AND(S1156&gt;=Законод!$E$22,S1156&lt;=Законод!$E$23),S1156-Законод!$C$22,IF('01_Доходи'!S1156&gt;=Законод!$F$22,Законод!$E$24,0)))),IF($B$1152="Лікар-педіатр",IF(S1156&lt;Законод!$C$18,0,(IF(AND(S1156&gt;=Законод!$E$18,S1156&lt;=Законод!$E$19),S1156-Законод!$C$18,IF('01_Доходи'!S1156&gt;=Законод!$F$18,Законод!$E$20,0)))),IF($B$1152="Лікар-терапевт",IF(S1156&lt;Законод!$C$26,0,(IF(AND(S1156&gt;=Законод!$E$26,S1156&lt;=Законод!$E$27),S1156-Законод!$C$26,IF('01_Доходи'!S1156&gt;=Законод!$F$26,Законод!$E$28,0)))),0)))</f>
        <v>0</v>
      </c>
      <c r="T1158" s="767"/>
      <c r="U1158" s="776" t="s">
        <v>158</v>
      </c>
      <c r="V1158" s="776"/>
      <c r="W1158" s="776"/>
      <c r="X1158" s="776"/>
      <c r="Y1158" s="776"/>
      <c r="Z1158" s="169">
        <f>IF($B$1152="Лікар загальної практики - сімейний лікар",IF(Z1156&lt;Законод!$C$22,0,(IF(AND(Z1156&gt;=Законод!$E$22,Z1156&lt;=Законод!$E$23),Z1156-Законод!$C$22,IF('01_Доходи'!Z1156&gt;=Законод!$F$22,Законод!$E$24,0)))),IF($B$1152="Лікар-педіатр",IF(Z1156&lt;Законод!$C$18,0,(IF(AND(Z1156&gt;=Законод!$E$18,Z1156&lt;=Законод!$E$19),Z1156-Законод!$C$18,IF('01_Доходи'!Z1156&gt;=Законод!$F$18,Законод!$E$20,0)))),IF($B$1152="Лікар-терапевт",IF(Z1156&lt;Законод!$C$26,0,(IF(AND(Z1156&gt;=Законод!$E$26,Z1156&lt;=Законод!$E$27),Z1156-Законод!$C$26,IF('01_Доходи'!Z1156&gt;=Законод!$F$26,Законод!$E$28,0)))),0)))</f>
        <v>0</v>
      </c>
      <c r="AA1158" s="767"/>
      <c r="AB1158" s="776" t="s">
        <v>158</v>
      </c>
      <c r="AC1158" s="776"/>
      <c r="AD1158" s="776"/>
      <c r="AE1158" s="776"/>
      <c r="AF1158" s="776"/>
      <c r="AG1158" s="169">
        <f>IF($B$1152="Лікар загальної практики - сімейний лікар",IF(AG1156&lt;Законод!$C$22,0,(IF(AND(AG1156&gt;=Законод!$E$22,AG1156&lt;=Законод!$E$23),AG1156-Законод!$C$22,IF('01_Доходи'!AG1156&gt;=Законод!$F$22,Законод!$E$24,0)))),IF($B$1152="Лікар-педіатр",IF(AG1156&lt;Законод!$C$18,0,(IF(AND(AG1156&gt;=Законод!$E$18,AG1156&lt;=Законод!$E$19),AG1156-Законод!$C$18,IF('01_Доходи'!AG1156&gt;=Законод!$F$18,Законод!$E$20,0)))),IF($B$1152="Лікар-терапевт",IF(AG1156&lt;Законод!$C$26,0,(IF(AND(AG1156&gt;=Законод!$E$26,AG1156&lt;=Законод!$E$27),AG1156-Законод!$C$26,IF('01_Доходи'!AG1156&gt;=Законод!$F$26,Законод!$E$28,0)))),0)))</f>
        <v>0</v>
      </c>
      <c r="AH1158" s="767"/>
      <c r="AI1158" s="174"/>
      <c r="AJ1158" s="771"/>
      <c r="AK1158" s="774"/>
      <c r="AL1158" s="774"/>
      <c r="AM1158" s="757" t="s">
        <v>187</v>
      </c>
      <c r="AN1158" s="183">
        <f>IF(B1152="Лікар загальної практики - сімейний лікар",L1158*Законод!$C$9/4*Законод!$E$16,IF(B1152="Лікар-педіатр",L1158*Законод!$C$9/4*Законод!$E$16,IF(B1152="Лікар-терапевт",L1158*Законод!$C$9/4*Законод!$E$16,0)))</f>
        <v>0</v>
      </c>
      <c r="AO1158" s="183">
        <f>IF(B1152="Лікар загальної практики - сімейний лікар",S1158*Законод!$C$9/4*Законод!$E$16,IF(B1152="Лікар-педіатр",S1158*Законод!$C$9/4*Законод!$E$16,IF(B1152="Лікар-терапевт",S1158*Законод!$C$9/4*Законод!$E$16,0)))</f>
        <v>0</v>
      </c>
      <c r="AP1158" s="183">
        <f>IF(B1152="Лікар загальної практики - сімейний лікар",Z1158*Законод!$C$9/4*Законод!$E$16,IF(B1152="Лікар-педіатр",Z1158*Законод!$C$9/4*Законод!$E$16,IF(B1152="Лікар-терапевт",Z1158*Законод!$C$9/4*Законод!$E$16,0)))</f>
        <v>0</v>
      </c>
      <c r="AQ1158" s="183">
        <f>IF(B1152="Лікар загальної практики - сімейний лікар",AG1158*Законод!$C$9/4*Законод!$E$16,IF(B1152="Лікар-педіатр",AG1158*Законод!$C$9/4*Законод!$E$16,IF(B1152="Лікар-терапевт",AG1158*Законод!$C$9/4*Законод!$E$16,0)))</f>
        <v>0</v>
      </c>
      <c r="AR1158" s="184">
        <f>SUM(AN1158:AQ1158)</f>
        <v>0</v>
      </c>
    </row>
    <row r="1159" spans="1:44" s="52" customFormat="1" ht="31.9" hidden="1" customHeight="1" x14ac:dyDescent="0.25">
      <c r="A1159" s="170"/>
      <c r="B1159" s="763"/>
      <c r="C1159" s="764"/>
      <c r="D1159" s="765"/>
      <c r="E1159" s="765"/>
      <c r="F1159" s="211" t="str">
        <f>IF(B1152="Лікар-педіатр",Законод!$F$17,IF(B1152="Лікар загальної практики - сімейний лікар",Законод!$F$21,IF(B1152="Лікар-терапевт",Законод!$F$25,"х")))</f>
        <v>х</v>
      </c>
      <c r="G1159" s="776" t="s">
        <v>158</v>
      </c>
      <c r="H1159" s="776"/>
      <c r="I1159" s="776"/>
      <c r="J1159" s="776"/>
      <c r="K1159" s="776"/>
      <c r="L1159" s="169">
        <f>IF($B$1152="Лікар загальної практики - сімейний лікар",IF(L1156&lt;Законод!$C$22,0,(IF(AND(L1156&gt;=Законод!$F$22,L1156&lt;=Законод!$F$23),L1156-Законод!$E$23,IF('01_Доходи'!L1156&gt;=Законод!$G$22,Законод!$F$24,0)))),IF($B$1152="Лікар-педіатр",IF(L1156&lt;Законод!$C$18,0,(IF(AND(L1156&gt;=Законод!$F$18,L1156&lt;=Законод!$F$19),L1156-Законод!$E$19,IF('01_Доходи'!L1156&gt;=Законод!$G$18,Законод!$F$20,0)))),IF($B$1152="Лікар-терапевт",IF(L1156&lt;Законод!$C$26,0,(IF(AND(L1156&gt;=Законод!$F$26,L1156&lt;=Законод!$F$27),L1156-Законод!$E$27,IF('01_Доходи'!L1156&gt;=Законод!$G$26,Законод!$F$28,0)))),0)))</f>
        <v>0</v>
      </c>
      <c r="M1159" s="767"/>
      <c r="N1159" s="776" t="s">
        <v>158</v>
      </c>
      <c r="O1159" s="776"/>
      <c r="P1159" s="776"/>
      <c r="Q1159" s="776"/>
      <c r="R1159" s="776"/>
      <c r="S1159" s="169">
        <f>IF($B$1152="Лікар загальної практики - сімейний лікар",IF(S1156&lt;Законод!$C$22,0,(IF(AND(S1156&gt;=Законод!$F$22,S1156&lt;=Законод!$F$23),S1156-Законод!$E$23,IF('01_Доходи'!S1156&gt;=Законод!$G$22,Законод!$F$24,0)))),IF($B$1152="Лікар-педіатр",IF(S1156&lt;Законод!$C$18,0,(IF(AND(S1156&gt;=Законод!$F$18,S1156&lt;=Законод!$F$19),S1156-Законод!$E$19,IF('01_Доходи'!S1156&gt;=Законод!$G$18,Законод!$F$20,0)))),IF($B$1152="Лікар-терапевт",IF(S1156&lt;Законод!$C$26,0,(IF(AND(S1156&gt;=Законод!$F$26,S1156&lt;=Законод!$F$27),S1156-Законод!$E$27,IF('01_Доходи'!S1156&gt;=Законод!$G$26,Законод!$F$28,0)))),0)))</f>
        <v>0</v>
      </c>
      <c r="T1159" s="767"/>
      <c r="U1159" s="776" t="s">
        <v>158</v>
      </c>
      <c r="V1159" s="776"/>
      <c r="W1159" s="776"/>
      <c r="X1159" s="776"/>
      <c r="Y1159" s="776"/>
      <c r="Z1159" s="169">
        <f>IF($B$1152="Лікар загальної практики - сімейний лікар",IF(Z1156&lt;Законод!$C$22,0,(IF(AND(Z1156&gt;=Законод!$F$22,Z1156&lt;=Законод!$F$23),Z1156-Законод!$E$23,IF('01_Доходи'!Z1156&gt;=Законод!$G$22,Законод!$F$24,0)))),IF($B$1152="Лікар-педіатр",IF(Z1156&lt;Законод!$C$18,0,(IF(AND(Z1156&gt;=Законод!$F$18,Z1156&lt;=Законод!$F$19),Z1156-Законод!$E$19,IF('01_Доходи'!Z1156&gt;=Законод!$G$18,Законод!$F$20,0)))),IF($B$1152="Лікар-терапевт",IF(Z1156&lt;Законод!$C$26,0,(IF(AND(Z1156&gt;=Законод!$F$26,Z1156&lt;=Законод!$F$27),Z1156-Законод!$E$27,IF('01_Доходи'!Z1156&gt;=Законод!$G$26,Законод!$F$28,0)))),0)))</f>
        <v>0</v>
      </c>
      <c r="AA1159" s="767"/>
      <c r="AB1159" s="776" t="s">
        <v>158</v>
      </c>
      <c r="AC1159" s="776"/>
      <c r="AD1159" s="776"/>
      <c r="AE1159" s="776"/>
      <c r="AF1159" s="776"/>
      <c r="AG1159" s="169">
        <f>IF($B$1152="Лікар загальної практики - сімейний лікар",IF(AG1156&lt;Законод!$C$22,0,(IF(AND(AG1156&gt;=Законод!$F$22,AG1156&lt;=Законод!$F$23),AG1156-Законод!$E$23,IF('01_Доходи'!AG1156&gt;=Законод!$G$22,Законод!$F$24,0)))),IF($B$1152="Лікар-педіатр",IF(AG1156&lt;Законод!$C$18,0,(IF(AND(AG1156&gt;=Законод!$F$18,AG1156&lt;=Законод!$F$19),AG1156-Законод!$E$19,IF('01_Доходи'!AG1156&gt;=Законод!$G$18,Законод!$F$20,0)))),IF($B$1152="Лікар-терапевт",IF(AG1156&lt;Законод!$C$26,0,(IF(AND(AG1156&gt;=Законод!$F$26,AG1156&lt;=Законод!$F$27),AG1156-Законод!$E$27,IF('01_Доходи'!AG1156&gt;=Законод!$G$26,Законод!$F$28,0)))),0)))</f>
        <v>0</v>
      </c>
      <c r="AH1159" s="767"/>
      <c r="AI1159" s="174"/>
      <c r="AJ1159" s="771"/>
      <c r="AK1159" s="774"/>
      <c r="AL1159" s="774"/>
      <c r="AM1159" s="758"/>
      <c r="AN1159" s="183">
        <f>IF(B1152="Лікар загальної практики - сімейний лікар",L1159*Законод!$C$9/4*Законод!$F$16,IF(B1152="Лікар-педіатр",L1159*Законод!$C$9/4*Законод!$F$16,IF(B1152="Лікар-терапевт",L1159*Законод!$C$9/4*Законод!$F$16,0)))</f>
        <v>0</v>
      </c>
      <c r="AO1159" s="183">
        <f>IF(B1152="Лікар загальної практики - сімейний лікар",S1159*Законод!$C$9/4*Законод!$F$16,IF(B1152="Лікар-педіатр",S1159*Законод!$C$9/4*Законод!$F$16,IF(B1152="Лікар-терапевт",S1159*Законод!$C$9/4*Законод!$F$16,0)))</f>
        <v>0</v>
      </c>
      <c r="AP1159" s="183">
        <f>IF(B1152="Лікар загальної практики - сімейний лікар",Z1159*Законод!$C$9/4*Законод!$F$16,IF(B1152="Лікар-педіатр",Z1159*Законод!$C$9/4*Законод!$F$16,IF(B1152="Лікар-терапевт",Z1159*Законод!$C$9/4*Законод!$F$16,0)))</f>
        <v>0</v>
      </c>
      <c r="AQ1159" s="183">
        <f>IF(B1152="Лікар загальної практики - сімейний лікар",AG1159*Законод!$C$9/4*Законод!$F$16,IF(B1152="Лікар-педіатр",AG1159*Законод!$C$9/4*Законод!$F$16,IF(B1152="Лікар-терапевт",AG1159*Законод!$C$9/4*Законод!$F$16,0)))</f>
        <v>0</v>
      </c>
      <c r="AR1159" s="184">
        <f>SUM(AN1159:AQ1159)</f>
        <v>0</v>
      </c>
    </row>
    <row r="1160" spans="1:44" s="52" customFormat="1" ht="31.9" hidden="1" customHeight="1" x14ac:dyDescent="0.25">
      <c r="A1160" s="170"/>
      <c r="B1160" s="763"/>
      <c r="C1160" s="764"/>
      <c r="D1160" s="765"/>
      <c r="E1160" s="765"/>
      <c r="F1160" s="211" t="str">
        <f>IF(B1152="Лікар-педіатр",Законод!$G$17,IF(B1152="Лікар загальної практики - сімейний лікар",Законод!$G$21,IF(B1152="Лікар-терапевт",Законод!$G$25,"х")))</f>
        <v>х</v>
      </c>
      <c r="G1160" s="776" t="s">
        <v>158</v>
      </c>
      <c r="H1160" s="776"/>
      <c r="I1160" s="776"/>
      <c r="J1160" s="776"/>
      <c r="K1160" s="776"/>
      <c r="L1160" s="169">
        <f>IF($B$1152="Лікар загальної практики - сімейний лікар",IF(L1156&lt;Законод!$C$22,0,(IF(AND(L1156&gt;=Законод!$G$22,L1156&lt;=Законод!$G$23),L1156-Законод!$F$23,IF('01_Доходи'!L1156&gt;=Законод!$H$22,Законод!$G$24,0)))),IF($B$1152="Лікар-педіатр",IF(L1156&lt;Законод!$C$18,0,(IF(AND(L1156&gt;=Законод!$G$18,L1156&lt;=Законод!$G$19),L1156-Законод!$F$19,IF('01_Доходи'!L1156&gt;=Законод!$H$18,Законод!$G$20,0)))),IF($B$1152="Лікар-терапевт",IF(L1156&lt;Законод!$C$26,0,(IF(AND(L1156&gt;=Законод!$G$26,L1156&lt;=Законод!$G$27),L1156-Законод!$F$27,IF('01_Доходи'!L1156&gt;=Законод!$H$26,Законод!$G$28,0)))),0)))</f>
        <v>0</v>
      </c>
      <c r="M1160" s="767"/>
      <c r="N1160" s="776" t="s">
        <v>158</v>
      </c>
      <c r="O1160" s="776"/>
      <c r="P1160" s="776"/>
      <c r="Q1160" s="776"/>
      <c r="R1160" s="776"/>
      <c r="S1160" s="169">
        <f>IF($B$1152="Лікар загальної практики - сімейний лікар",IF(S1156&lt;Законод!$C$22,0,(IF(AND(S1156&gt;=Законод!$G$22,S1156&lt;=Законод!$G$23),S1156-Законод!$F$23,IF('01_Доходи'!S1156&gt;=Законод!$H$22,Законод!$G$24,0)))),IF($B$1152="Лікар-педіатр",IF(S1156&lt;Законод!$C$18,0,(IF(AND(S1156&gt;=Законод!$G$18,S1156&lt;=Законод!$G$19),S1156-Законод!$F$19,IF('01_Доходи'!S1156&gt;=Законод!$H$18,Законод!$G$20,0)))),IF($B$1152="Лікар-терапевт",IF(S1156&lt;Законод!$C$26,0,(IF(AND(S1156&gt;=Законод!$G$26,S1156&lt;=Законод!$G$27),S1156-Законод!$F$27,IF('01_Доходи'!S1156&gt;=Законод!$H$26,Законод!$G$28,0)))),0)))</f>
        <v>0</v>
      </c>
      <c r="T1160" s="767"/>
      <c r="U1160" s="776" t="s">
        <v>158</v>
      </c>
      <c r="V1160" s="776"/>
      <c r="W1160" s="776"/>
      <c r="X1160" s="776"/>
      <c r="Y1160" s="776"/>
      <c r="Z1160" s="169">
        <f>IF($B$1152="Лікар загальної практики - сімейний лікар",IF(Z1156&lt;Законод!$C$22,0,(IF(AND(Z1156&gt;=Законод!$G$22,Z1156&lt;=Законод!$G$23),Z1156-Законод!$F$23,IF('01_Доходи'!Z1156&gt;=Законод!$H$22,Законод!$G$24,0)))),IF($B$1152="Лікар-педіатр",IF(Z1156&lt;Законод!$C$18,0,(IF(AND(Z1156&gt;=Законод!$G$18,Z1156&lt;=Законод!$G$19),Z1156-Законод!$F$19,IF('01_Доходи'!Z1156&gt;=Законод!$H$18,Законод!$G$20,0)))),IF($B$1152="Лікар-терапевт",IF(Z1156&lt;Законод!$C$26,0,(IF(AND(Z1156&gt;=Законод!$G$26,Z1156&lt;=Законод!$G$27),Z1156-Законод!$F$27,IF('01_Доходи'!Z1156&gt;=Законод!$H$26,Законод!$G$28,0)))),0)))</f>
        <v>0</v>
      </c>
      <c r="AA1160" s="767"/>
      <c r="AB1160" s="776" t="s">
        <v>158</v>
      </c>
      <c r="AC1160" s="776"/>
      <c r="AD1160" s="776"/>
      <c r="AE1160" s="776"/>
      <c r="AF1160" s="776"/>
      <c r="AG1160" s="169">
        <f>IF($B$1152="Лікар загальної практики - сімейний лікар",IF(AG1156&lt;Законод!$C$22,0,(IF(AND(AG1156&gt;=Законод!$G$22,AG1156&lt;=Законод!$G$23),AG1156-Законод!$F$23,IF('01_Доходи'!AG1156&gt;=Законод!$H$22,Законод!$G$24,0)))),IF($B$1152="Лікар-педіатр",IF(AG1156&lt;Законод!$C$18,0,(IF(AND(AG1156&gt;=Законод!$G$18,AG1156&lt;=Законод!$G$19),AG1156-Законод!$F$19,IF('01_Доходи'!AG1156&gt;=Законод!$H$18,Законод!$G$20,0)))),IF($B$1152="Лікар-терапевт",IF(AG1156&lt;Законод!$C$26,0,(IF(AND(AG1156&gt;=Законод!$G$26,AG1156&lt;=Законод!$G$27),AG1156-Законод!$F$27,IF('01_Доходи'!AG1156&gt;=Законод!$H$26,Законод!$G$28,0)))),0)))</f>
        <v>0</v>
      </c>
      <c r="AH1160" s="767"/>
      <c r="AI1160" s="174"/>
      <c r="AJ1160" s="771"/>
      <c r="AK1160" s="774"/>
      <c r="AL1160" s="774"/>
      <c r="AM1160" s="758"/>
      <c r="AN1160" s="183">
        <f>IF(B1152="Лікар загальної практики - сімейний лікар",L1160*Законод!$C$9/4*Законод!$G$16,IF(B1152="Лікар-педіатр",L1160*Законод!$C$9/4*Законод!$G$16,IF(B1152="Лікар-терапевт",L1160*Законод!$C$9/4*Законод!$G$16,0)))</f>
        <v>0</v>
      </c>
      <c r="AO1160" s="183">
        <f>IF(B1152="Лікар загальної практики - сімейний лікар",S1160*Законод!$C$9/4*Законод!$G$16,IF(B1152="Лікар-педіатр",S1160*Законод!$C$9/4*Законод!$G$16,IF(B1152="Лікар-терапевт",S1160*Законод!$C$9/4*Законод!$G$16,0)))</f>
        <v>0</v>
      </c>
      <c r="AP1160" s="183">
        <f>IF(B1152="Лікар загальної практики - сімейний лікар",Z1160*Законод!$C$9/4*Законод!$G$16,IF(B1152="Лікар-педіатр",Z1160*Законод!$C$9/4*Законод!$G$16,IF(B1152="Лікар-терапевт",Z1160*Законод!$C$9/4*Законод!$G$16,0)))</f>
        <v>0</v>
      </c>
      <c r="AQ1160" s="183">
        <f>IF(B1152="Лікар загальної практики - сімейний лікар",AG1160*Законод!$C$9/4*Законод!$G$16,IF(B1152="Лікар-педіатр",AG1160*Законод!$C$9/4*Законод!$G$16,IF(B1152="Лікар-терапевт",AG1160*Законод!$C$9/4*Законод!$G$16,0)))</f>
        <v>0</v>
      </c>
      <c r="AR1160" s="184">
        <f t="shared" ref="AR1160" si="200">SUM(AN1160:AQ1160)</f>
        <v>0</v>
      </c>
    </row>
    <row r="1161" spans="1:44" s="52" customFormat="1" ht="31.9" hidden="1" customHeight="1" x14ac:dyDescent="0.25">
      <c r="A1161" s="170"/>
      <c r="B1161" s="763"/>
      <c r="C1161" s="764"/>
      <c r="D1161" s="765"/>
      <c r="E1161" s="765"/>
      <c r="F1161" s="211" t="str">
        <f>IF(B1152="Лікар-педіатр",Законод!$H$17,IF(B1152="Лікар загальної практики - сімейний лікар",Законод!$H$21,IF(B1152="Лікар-терапевт",Законод!$H$25,"х")))</f>
        <v>х</v>
      </c>
      <c r="G1161" s="776" t="s">
        <v>158</v>
      </c>
      <c r="H1161" s="776"/>
      <c r="I1161" s="776"/>
      <c r="J1161" s="776"/>
      <c r="K1161" s="776"/>
      <c r="L1161" s="169">
        <f>IF($B$1152="Лікар загальної практики - сімейний лікар",IF(L1156&lt;Законод!$C$22,0,(IF(AND(L1156&gt;=Законод!$H$22,L1156&lt;=Законод!$H$23),L1156-Законод!$G$23,IF('01_Доходи'!L1156&gt;=Законод!$I$22,Законод!$H$24,0)))),IF($B$1152="Лікар-педіатр",IF(L1156&lt;Законод!$C$18,0,(IF(AND(L1156&gt;=Законод!$H$18,L1156&lt;=Законод!$H$19),L1156-Законод!$G$19,IF('01_Доходи'!L1156&gt;=Законод!$I$18,Законод!$H$20,0)))),IF($B$1152="Лікар-терапевт",IF(L1156&lt;Законод!$C$26,0,(IF(AND(L1156&gt;=Законод!$H$26,L1156&lt;=Законод!$H$27),L1156-Законод!$G$27,IF(L1156&gt;=Законод!$I$26,Законод!$H$28,0)))),0)))</f>
        <v>0</v>
      </c>
      <c r="M1161" s="767"/>
      <c r="N1161" s="776" t="s">
        <v>158</v>
      </c>
      <c r="O1161" s="776"/>
      <c r="P1161" s="776"/>
      <c r="Q1161" s="776"/>
      <c r="R1161" s="776"/>
      <c r="S1161" s="169">
        <f>IF($B$1152="Лікар загальної практики - сімейний лікар",IF(S1156&lt;Законод!$C$22,0,(IF(AND(S1156&gt;=Законод!$H$22,S1156&lt;=Законод!$H$23),S1156-Законод!$G$23,IF('01_Доходи'!S1156&gt;=Законод!$I$22,Законод!$H$24,0)))),IF($B$1152="Лікар-педіатр",IF(S1156&lt;Законод!$C$18,0,(IF(AND(S1156&gt;=Законод!$H$18,S1156&lt;=Законод!$H$19),S1156-Законод!$G$19,IF('01_Доходи'!S1156&gt;=Законод!$I$18,Законод!$H$20,0)))),IF($B$1152="Лікар-терапевт",IF(S1156&lt;Законод!$C$26,0,(IF(AND(S1156&gt;=Законод!$H$26,S1156&lt;=Законод!$H$27),S1156-Законод!$G$27,IF(S1156&gt;=Законод!$I$26,Законод!$H$28,0)))),0)))</f>
        <v>0</v>
      </c>
      <c r="T1161" s="767"/>
      <c r="U1161" s="776" t="s">
        <v>158</v>
      </c>
      <c r="V1161" s="776"/>
      <c r="W1161" s="776"/>
      <c r="X1161" s="776"/>
      <c r="Y1161" s="776"/>
      <c r="Z1161" s="169">
        <f>IF($B$1152="Лікар загальної практики - сімейний лікар",IF(Z1156&lt;Законод!$C$22,0,(IF(AND(Z1156&gt;=Законод!$H$22,Z1156&lt;=Законод!$H$23),Z1156-Законод!$G$23,IF('01_Доходи'!Z1156&gt;=Законод!$I$22,Законод!$H$24,0)))),IF($B$1152="Лікар-педіатр",IF(Z1156&lt;Законод!$C$18,0,(IF(AND(Z1156&gt;=Законод!$H$18,Z1156&lt;=Законод!$H$19),Z1156-Законод!$G$19,IF('01_Доходи'!Z1156&gt;=Законод!$I$18,Законод!$H$20,0)))),IF($B$1152="Лікар-терапевт",IF(Z1156&lt;Законод!$C$26,0,(IF(AND(Z1156&gt;=Законод!$H$26,Z1156&lt;=Законод!$H$27),Z1156-Законод!$G$27,IF(Z1156&gt;=Законод!$I$26,Законод!$H$28,0)))),0)))</f>
        <v>0</v>
      </c>
      <c r="AA1161" s="767"/>
      <c r="AB1161" s="776" t="s">
        <v>158</v>
      </c>
      <c r="AC1161" s="776"/>
      <c r="AD1161" s="776"/>
      <c r="AE1161" s="776"/>
      <c r="AF1161" s="776"/>
      <c r="AG1161" s="169">
        <f>IF($B$1152="Лікар загальної практики - сімейний лікар",IF(AG1156&lt;Законод!$C$22,0,(IF(AND(AG1156&gt;=Законод!$H$22,AG1156&lt;=Законод!$H$23),AG1156-Законод!$G$23,IF('01_Доходи'!AG1156&gt;=Законод!$I$22,Законод!$H$24,0)))),IF($B$1152="Лікар-педіатр",IF(AG1156&lt;Законод!$C$18,0,(IF(AND(AG1156&gt;=Законод!$H$18,AG1156&lt;=Законод!$H$19),AG1156-Законод!$G$19,IF('01_Доходи'!AG1156&gt;=Законод!$I$18,Законод!$H$20,0)))),IF($B$1152="Лікар-терапевт",IF(AG1156&lt;Законод!$C$26,0,(IF(AND(AG1156&gt;=Законод!$H$26,AG1156&lt;=Законод!$H$27),AG1156-Законод!$G$27,IF(AG1156&gt;=Законод!$I$26,Законод!$H$28,0)))),0)))</f>
        <v>0</v>
      </c>
      <c r="AH1161" s="767"/>
      <c r="AI1161" s="174"/>
      <c r="AJ1161" s="771"/>
      <c r="AK1161" s="774"/>
      <c r="AL1161" s="774"/>
      <c r="AM1161" s="758"/>
      <c r="AN1161" s="183">
        <f>IF(B1152="Лікар загальної практики - сімейний лікар",L1161*Законод!$C$9/4*Законод!$H$16,IF(B1152="Лікар-педіатр",L1161*Законод!$C$9/4*Законод!$H$16,IF(B1152="Лікар-терапевт",L1161*Законод!$C$9/4*Законод!$H$16,0)))</f>
        <v>0</v>
      </c>
      <c r="AO1161" s="183">
        <f>IF(B1152="Лікар загальної практики - сімейний лікар",S1161*Законод!$C$9/4*Законод!$H$16,IF(B1152="Лікар-педіатр",S1161*Законод!$C$9/4*Законод!$H$16,IF(B1152="Лікар-терапевт",S1161*Законод!$C$9/4*Законод!$H$16,0)))</f>
        <v>0</v>
      </c>
      <c r="AP1161" s="183">
        <f>IF(B1152="Лікар загальної практики - сімейний лікар",Z1161*Законод!$C$9/4*Законод!$H$16,IF(B1152="Лікар-педіатр",Z1161*Законод!$C$9/4*Законод!$H$16,IF(B1152="Лікар-терапевт",Z1161*Законод!$C$9/4*Законод!$H$16,0)))</f>
        <v>0</v>
      </c>
      <c r="AQ1161" s="183">
        <f>IF(B1152="Лікар загальної практики - сімейний лікар",AG1161*Законод!$C$9/4*Законод!$H$16,IF(B1152="Лікар-педіатр",AG1161*Законод!$C$9/4*Законод!$H$16,IF(B1152="Лікар-терапевт",AG1161*Законод!$C$9/4*Законод!$H$16,0)))</f>
        <v>0</v>
      </c>
      <c r="AR1161" s="184">
        <f>SUM(AN1161:AQ1161)</f>
        <v>0</v>
      </c>
    </row>
    <row r="1162" spans="1:44" s="52" customFormat="1" ht="31.9" hidden="1" customHeight="1" x14ac:dyDescent="0.25">
      <c r="A1162" s="170"/>
      <c r="B1162" s="763"/>
      <c r="C1162" s="764"/>
      <c r="D1162" s="765"/>
      <c r="E1162" s="765"/>
      <c r="F1162" s="211" t="str">
        <f>IF(B1152="Лікар-педіатр",Законод!$I$17,IF(B1152="Лікар загальної практики - сімейний лікар",Законод!$I$21,IF(B1152="Лікар-терапевт",Законод!$I$25,"х")))</f>
        <v>х</v>
      </c>
      <c r="G1162" s="776" t="s">
        <v>158</v>
      </c>
      <c r="H1162" s="776"/>
      <c r="I1162" s="776"/>
      <c r="J1162" s="776"/>
      <c r="K1162" s="776"/>
      <c r="L1162" s="169">
        <f>IF($B$1152="Лікар загальної практики - сімейний лікар",IF(L1156&lt;Законод!$C$22,0,(IF(AND(L1156&gt;=Законод!$I$22,L1156&lt;=Законод!$I$23),L1156-Законод!$H$23,IF('01_Доходи'!L1156&gt;=Законод!$I$22,Законод!$I$24,0)))),IF($B$1152="Лікар-педіатр",IF(L1156&lt;Законод!$C$18,0,(IF(AND(L1156&gt;=Законод!$I$18,L1156&lt;=Законод!$I$19),L1156-Законод!$H$19,IF('01_Доходи'!L1156&gt;=Законод!$I$18,Законод!$H$20,0)))),IF($B$1152="Лікар-терапевт",IF(L1156&lt;Законод!$C$26,0,(IF(AND(L1156&gt;=Законод!$I$26,L1156&lt;=Законод!$I$27),L1156-Законод!$H$27,IF('01_Доходи'!L1156&gt;=Законод!$I$26,Законод!$H$28,0)))),0)))</f>
        <v>0</v>
      </c>
      <c r="M1162" s="767"/>
      <c r="N1162" s="776" t="s">
        <v>158</v>
      </c>
      <c r="O1162" s="776"/>
      <c r="P1162" s="776"/>
      <c r="Q1162" s="776"/>
      <c r="R1162" s="776"/>
      <c r="S1162" s="169">
        <f>IF($B$1152="Лікар загальної практики - сімейний лікар",IF(S1156&lt;Законод!$C$22,0,(IF(AND(S1156&gt;=Законод!$I$22,S1156&lt;=Законод!$I$23),S1156-Законод!$H$23,IF('01_Доходи'!S1156&gt;=Законод!$I$22,Законод!$I$24,0)))),IF($B$1152="Лікар-педіатр",IF(S1156&lt;Законод!$C$18,0,(IF(AND(S1156&gt;=Законод!$I$18,S1156&lt;=Законод!$I$19),S1156-Законод!$H$19,IF('01_Доходи'!S1156&gt;=Законод!$I$18,Законод!$H$20,0)))),IF($B$1152="Лікар-терапевт",IF(S1156&lt;Законод!$C$26,0,(IF(AND(S1156&gt;=Законод!$I$26,S1156&lt;=Законод!$I$27),S1156-Законод!$H$27,IF('01_Доходи'!S1156&gt;=Законод!$I$26,Законод!$H$28,0)))),0)))</f>
        <v>0</v>
      </c>
      <c r="T1162" s="767"/>
      <c r="U1162" s="776" t="s">
        <v>158</v>
      </c>
      <c r="V1162" s="776"/>
      <c r="W1162" s="776"/>
      <c r="X1162" s="776"/>
      <c r="Y1162" s="776"/>
      <c r="Z1162" s="169">
        <f>IF($B$1152="Лікар загальної практики - сімейний лікар",IF(Z1156&lt;Законод!$C$22,0,(IF(AND(Z1156&gt;=Законод!$I$22,Z1156&lt;=Законод!$I$23),Z1156-Законод!$H$23,IF('01_Доходи'!Z1156&gt;=Законод!$I$22,Законод!$I$24,0)))),IF($B$1152="Лікар-педіатр",IF(Z1156&lt;Законод!$C$18,0,(IF(AND(Z1156&gt;=Законод!$I$18,Z1156&lt;=Законод!$I$19),Z1156-Законод!$H$19,IF('01_Доходи'!Z1156&gt;=Законод!$I$18,Законод!$H$20,0)))),IF($B$1152="Лікар-терапевт",IF(Z1156&lt;Законод!$C$26,0,(IF(AND(Z1156&gt;=Законод!$I$26,Z1156&lt;=Законод!$I$27),Z1156-Законод!$H$27,IF('01_Доходи'!Z1156&gt;=Законод!$I$26,Законод!$H$28,0)))),0)))</f>
        <v>0</v>
      </c>
      <c r="AA1162" s="767"/>
      <c r="AB1162" s="776" t="s">
        <v>158</v>
      </c>
      <c r="AC1162" s="776"/>
      <c r="AD1162" s="776"/>
      <c r="AE1162" s="776"/>
      <c r="AF1162" s="776"/>
      <c r="AG1162" s="169">
        <f>IF($B$1152="Лікар загальної практики - сімейний лікар",IF(AG1156&lt;Законод!$C$22,0,(IF(AND(AG1156&gt;=Законод!$I$22,AG1156&lt;=Законод!$I$23),AG1156-Законод!$H$23,IF('01_Доходи'!AG1156&gt;=Законод!$I$22,Законод!$I$24,0)))),IF($B$1152="Лікар-педіатр",IF(AG1156&lt;Законод!$C$18,0,(IF(AND(AG1156&gt;=Законод!$I$18,AG1156&lt;=Законод!$I$19),AG1156-Законод!$H$19,IF('01_Доходи'!AG1156&gt;=Законод!$I$18,Законод!$H$20,0)))),IF($B$1152="Лікар-терапевт",IF(AG1156&lt;Законод!$C$26,0,(IF(AND(AG1156&gt;=Законод!$I$26,AG1156&lt;=Законод!$I$27),AG1156-Законод!$H$27,IF('01_Доходи'!AG1156&gt;=Законод!$I$26,Законод!$H$28,0)))),0)))</f>
        <v>0</v>
      </c>
      <c r="AH1162" s="767"/>
      <c r="AI1162" s="174"/>
      <c r="AJ1162" s="771"/>
      <c r="AK1162" s="774"/>
      <c r="AL1162" s="774"/>
      <c r="AM1162" s="758"/>
      <c r="AN1162" s="183">
        <f>IF(B1152="Лікар загальної практики - сімейний лікар",L1162*Законод!$C$9/4*Законод!$I$16,IF(B1152="Лікар-педіатр",L1162*Законод!$C$9/4*Законод!$I$16,IF(B1152="Лікар-терапевт",L1162*Законод!$C$9/4*Законод!$I$16,0)))</f>
        <v>0</v>
      </c>
      <c r="AO1162" s="183">
        <f>IF(B1152="Лікар загальної практики - сімейний лікар",S1162*Законод!$C$9/4*Законод!$I$16,IF(B1152="Лікар-педіатр",S1162*Законод!$C$9/4*Законод!$I$16,IF(B1152="Лікар-терапевт",S1162*Законод!$C$9/4*Законод!$I$16,0)))</f>
        <v>0</v>
      </c>
      <c r="AP1162" s="183">
        <f>IF(B1152="Лікар загальної практики - сімейний лікар",Z1162*Законод!$C$9/4*Законод!$I$16,IF(B1152="Лікар-педіатр",Z1162*Законод!$C$9/4*Законод!$I$16,IF(B1152="Лікар-терапевт",Z1162*Законод!$C$9/4*Законод!$I$16,0)))</f>
        <v>0</v>
      </c>
      <c r="AQ1162" s="183">
        <f>IF(B1152="Лікар загальної практики - сімейний лікар",AG1162*Законод!$C$9/4*Законод!$I$16,IF(B1152="Лікар-педіатр",AG1162*Законод!$C$9/4*Законод!$I$16,IF(B1152="Лікар-терапевт",AG1162*Законод!$C$9/4*Законод!$I$16,0)))</f>
        <v>0</v>
      </c>
      <c r="AR1162" s="184">
        <f>SUM(AN1162:AQ1162)</f>
        <v>0</v>
      </c>
    </row>
    <row r="1163" spans="1:44" s="191" customFormat="1" ht="31.9" hidden="1" customHeight="1" thickBot="1" x14ac:dyDescent="0.3">
      <c r="A1163" s="186"/>
      <c r="B1163" s="763"/>
      <c r="C1163" s="764"/>
      <c r="D1163" s="765"/>
      <c r="E1163" s="765"/>
      <c r="F1163" s="212" t="str">
        <f>IF(B1152="Лікар-педіатр",Законод!$J$17,IF(B1152="Лікар загальної практики - сімейний лікар",Законод!$J$21,IF(B1152="Лікар-терапевт",Законод!$J$25,"х")))</f>
        <v>х</v>
      </c>
      <c r="G1163" s="777" t="s">
        <v>158</v>
      </c>
      <c r="H1163" s="777"/>
      <c r="I1163" s="777"/>
      <c r="J1163" s="777"/>
      <c r="K1163" s="777"/>
      <c r="L1163" s="169">
        <f>IF($B$1152="Лікар загальної практики - сімейний лікар",IF(L1156&gt;=Законод!$J$22,'01_Доходи'!L1156-('01_Доходи'!L1157+'01_Доходи'!L1158+'01_Доходи'!L1159+'01_Доходи'!L1160+'01_Доходи'!L1161+'01_Доходи'!L1162),0),IF($B$1152="Лікар-педіатр",IF(L1156&gt;=Законод!$J$18,'01_Доходи'!L1156-('01_Доходи'!L1157+'01_Доходи'!L1158+'01_Доходи'!L1159+'01_Доходи'!L1160+'01_Доходи'!L1161+'01_Доходи'!L1162),0),IF($B$1152="Лікар-терапевт",IF('01_Доходи'!L1156&gt;=Законод!$J$26,L1156-Законод!$I$27,0),0)))</f>
        <v>0</v>
      </c>
      <c r="M1163" s="767"/>
      <c r="N1163" s="777" t="s">
        <v>158</v>
      </c>
      <c r="O1163" s="777"/>
      <c r="P1163" s="777"/>
      <c r="Q1163" s="777"/>
      <c r="R1163" s="777"/>
      <c r="S1163" s="169">
        <f>IF($B$1152="Лікар загальної практики - сімейний лікар",IF(S1156&gt;=Законод!$J$22,'01_Доходи'!S1156-('01_Доходи'!S1157+'01_Доходи'!S1158+'01_Доходи'!S1159+'01_Доходи'!S1160+'01_Доходи'!S1161+'01_Доходи'!S1162),0),IF($B$1152="Лікар-педіатр",IF(S1156&gt;=Законод!$J$18,'01_Доходи'!S1156-('01_Доходи'!S1157+'01_Доходи'!S1158+'01_Доходи'!S1159+'01_Доходи'!S1160+'01_Доходи'!S1161+'01_Доходи'!S1162),0),IF($B$1152="Лікар-терапевт",IF('01_Доходи'!S1156&gt;=Законод!$J$26,S1156-Законод!$I$27,0),0)))</f>
        <v>0</v>
      </c>
      <c r="T1163" s="767"/>
      <c r="U1163" s="777" t="s">
        <v>158</v>
      </c>
      <c r="V1163" s="777"/>
      <c r="W1163" s="777"/>
      <c r="X1163" s="777"/>
      <c r="Y1163" s="777"/>
      <c r="Z1163" s="169">
        <f>IF($B$1152="Лікар загальної практики - сімейний лікар",IF(Z1156&gt;=Законод!$J$22,'01_Доходи'!Z1156-('01_Доходи'!Z1157+'01_Доходи'!Z1158+'01_Доходи'!Z1159+'01_Доходи'!Z1160+'01_Доходи'!Z1161+'01_Доходи'!Z1162),0),IF($B$1152="Лікар-педіатр",IF(Z1156&gt;=Законод!$J$18,'01_Доходи'!Z1156-('01_Доходи'!Z1157+'01_Доходи'!Z1158+'01_Доходи'!Z1159+'01_Доходи'!Z1160+'01_Доходи'!Z1161+'01_Доходи'!Z1162),0),IF($B$1152="Лікар-терапевт",IF('01_Доходи'!Z1156&gt;=Законод!$J$26,Z1156-Законод!$I$27,0),0)))</f>
        <v>0</v>
      </c>
      <c r="AA1163" s="767"/>
      <c r="AB1163" s="777" t="s">
        <v>158</v>
      </c>
      <c r="AC1163" s="777"/>
      <c r="AD1163" s="777"/>
      <c r="AE1163" s="777"/>
      <c r="AF1163" s="777"/>
      <c r="AG1163" s="169">
        <f>IF($B$1152="Лікар загальної практики - сімейний лікар",IF(AG1156&gt;=Законод!$J$22,'01_Доходи'!AG1156-('01_Доходи'!AG1157+'01_Доходи'!AG1158+'01_Доходи'!AG1159+'01_Доходи'!AG1160+'01_Доходи'!AG1161+'01_Доходи'!AG1162),0),IF($B$1152="Лікар-педіатр",IF(AG1156&gt;=Законод!$J$18,'01_Доходи'!AG1156-('01_Доходи'!AG1157+'01_Доходи'!AG1158+'01_Доходи'!AG1159+'01_Доходи'!AG1160+'01_Доходи'!AG1161+'01_Доходи'!AG1162),0),IF($B$1152="Лікар-терапевт",IF('01_Доходи'!AG1156&gt;=Законод!$J$26,AG1156-Законод!$I$27,0),0)))</f>
        <v>0</v>
      </c>
      <c r="AH1163" s="767"/>
      <c r="AI1163" s="188"/>
      <c r="AJ1163" s="772"/>
      <c r="AK1163" s="775"/>
      <c r="AL1163" s="775"/>
      <c r="AM1163" s="759"/>
      <c r="AN1163" s="189">
        <f>IF(B1152="Лікар загальної практики - сімейний лікар",L1163*Законод!$C$9/4*Законод!$J$16,IF(B1152="Лікар-педіатр",L1163*Законод!$C$9/4*Законод!$J$16,IF(B1152="Лікар-терапевт",L1163*Законод!$C$9/4*Законод!$J$16,0)))</f>
        <v>0</v>
      </c>
      <c r="AO1163" s="189">
        <f>IF(B1152="Лікар загальної практики - сімейний лікар",S1163*Законод!$C$9/4*Законод!$J$16,IF(B1152="Лікар-педіатр",S1163*Законод!$C$9/4*Законод!$J$16,IF(B1152="Лікар-терапевт",S1163*Законод!$C$9/4*Законод!$J$16,0)))</f>
        <v>0</v>
      </c>
      <c r="AP1163" s="189">
        <f>IF(B1152="Лікар загальної практики - сімейний лікар",S1163*Законод!$C$9/4*Законод!$J$16,IF(B1152="Лікар-педіатр",S1163*Законод!$C$9/4*Законод!$J$16,IF(B1152="Лікар-терапевт",S1163*Законод!$C$9/4*Законод!$J$16,0)))</f>
        <v>0</v>
      </c>
      <c r="AQ1163" s="189">
        <f>IF(B1152="Лікар загальної практики - сімейний лікар",AG1163*Законод!$C$9/4*Законод!$J$16,IF(B1152="Лікар-педіатр",AG1163*Законод!$C$9/4*Законод!$J$16,IF(B1152="Лікар-терапевт",AG1163*Законод!$C$9/4*Законод!$J$16,0)))</f>
        <v>0</v>
      </c>
      <c r="AR1163" s="190">
        <f t="shared" ref="AR1163" si="201">SUM(AN1163:AQ1163)</f>
        <v>0</v>
      </c>
    </row>
    <row r="1164" spans="1:44" s="220" customFormat="1" ht="23.45" hidden="1" customHeight="1" thickBot="1" x14ac:dyDescent="0.3">
      <c r="A1164" s="216"/>
      <c r="B1164" s="217"/>
      <c r="C1164" s="217"/>
      <c r="D1164" s="217"/>
      <c r="E1164" s="217"/>
      <c r="F1164" s="218"/>
      <c r="G1164" s="219"/>
      <c r="H1164" s="219"/>
      <c r="L1164" s="221"/>
      <c r="S1164" s="221"/>
      <c r="Z1164" s="221"/>
      <c r="AG1164" s="221"/>
      <c r="AM1164" s="222"/>
      <c r="AR1164" s="223"/>
    </row>
    <row r="1165" spans="1:44" s="164" customFormat="1" ht="24.6" hidden="1" customHeight="1" x14ac:dyDescent="0.3">
      <c r="A1165" s="167">
        <f>A1152+1</f>
        <v>88</v>
      </c>
      <c r="B1165" s="763"/>
      <c r="C1165" s="764"/>
      <c r="D1165" s="765"/>
      <c r="E1165" s="765"/>
      <c r="F1165" s="207" t="s">
        <v>422</v>
      </c>
      <c r="G1165" s="169">
        <f>IF($B$1165="Лікар-педіатр",G1168*L1165,IF($B$1165="Лікар-терапевт","х",IF($B$1165="Лікар загальної практики - сімейний лікар",G1168*L1165,0)))</f>
        <v>0</v>
      </c>
      <c r="H1165" s="169">
        <f>IF($B$1165="Лікар-педіатр",H1168*L1165,IF($B$1165="Лікар-терапевт","х",IF($B$1165="Лікар загальної практики - сімейний лікар",H1168*L1165,0)))</f>
        <v>0</v>
      </c>
      <c r="I1165" s="169">
        <f>IF($B$1165="Лікар-педіатр","x",IF($B$1165="Лікар-терапевт",I1168*L1165,IF($B$1165="Лікар загальної практики - сімейний лікар",I1168*L1165,0)))</f>
        <v>0</v>
      </c>
      <c r="J1165" s="169">
        <f>IF($B$1165="Лікар-педіатр","x",IF($B$1165="Лікар-терапевт",J1168*L1165,IF($B$1165="Лікар загальної практики - сімейний лікар",J1168*L1165,0)))</f>
        <v>0</v>
      </c>
      <c r="K1165" s="169">
        <f>IF($B$1165="Лікар-педіатр","x",IF($B$1165="Лікар-терапевт",K1168*L1165,IF($B$1165="Лікар загальної практики - сімейний лікар",K1168*L1165,0)))</f>
        <v>0</v>
      </c>
      <c r="L1165" s="542"/>
      <c r="M1165" s="767"/>
      <c r="N1165" s="169">
        <f>IF($B$1165="Лікар-педіатр",N1168*S1165,IF($B$1165="Лікар-терапевт","х",IF($B$1165="Лікар загальної практики - сімейний лікар",N1168*S1165,0)))</f>
        <v>0</v>
      </c>
      <c r="O1165" s="169">
        <f>IF($B$1165="Лікар-педіатр",O1168*S1165,IF($B$1165="Лікар-терапевт","х",IF($B$1165="Лікар загальної практики - сімейний лікар",O1168*S1165,0)))</f>
        <v>0</v>
      </c>
      <c r="P1165" s="169">
        <f>IF($B$1165="Лікар-педіатр","x",IF($B$1165="Лікар-терапевт",P1168*S1165,IF($B$1165="Лікар загальної практики - сімейний лікар",P1168*S1165,0)))</f>
        <v>0</v>
      </c>
      <c r="Q1165" s="169">
        <f>IF($B$1165="Лікар-педіатр","x",IF($B$1165="Лікар-терапевт",Q1168*S1165,IF($B$1165="Лікар загальної практики - сімейний лікар",Q1168*S1165,0)))</f>
        <v>0</v>
      </c>
      <c r="R1165" s="169">
        <f>IF($B$1165="Лікар-педіатр","x",IF($B$1165="Лікар-терапевт",R1168*S1165,IF($B$1165="Лікар загальної практики - сімейний лікар",R1168*S1165,0)))</f>
        <v>0</v>
      </c>
      <c r="S1165" s="542"/>
      <c r="T1165" s="767"/>
      <c r="U1165" s="169">
        <f>IF($B$1165="Лікар-педіатр",U1168*Z1165,IF($B$1165="Лікар-терапевт","х",IF($B$1165="Лікар загальної практики - сімейний лікар",U1168*Z1165,0)))</f>
        <v>0</v>
      </c>
      <c r="V1165" s="169">
        <f>IF($B$1165="Лікар-педіатр",V1168*Z1165,IF($B$1165="Лікар-терапевт","х",IF($B$1165="Лікар загальної практики - сімейний лікар",V1168*Z1165,0)))</f>
        <v>0</v>
      </c>
      <c r="W1165" s="169">
        <f>IF($B$1165="Лікар-педіатр","x",IF($B$1165="Лікар-терапевт",W1168*Z1165,IF($B$1165="Лікар загальної практики - сімейний лікар",W1168*Z1165,0)))</f>
        <v>0</v>
      </c>
      <c r="X1165" s="169">
        <f>IF($B$1165="Лікар-педіатр","x",IF($B$1165="Лікар-терапевт",X1168*Z1165,IF($B$1165="Лікар загальної практики - сімейний лікар",X1168*Z1165,0)))</f>
        <v>0</v>
      </c>
      <c r="Y1165" s="169">
        <f>IF($B$1165="Лікар-педіатр","x",IF($B$1165="Лікар-терапевт",Y1168*Z1165,IF($B$1165="Лікар загальної практики - сімейний лікар",Y1168*Z1165,0)))</f>
        <v>0</v>
      </c>
      <c r="Z1165" s="542"/>
      <c r="AA1165" s="767"/>
      <c r="AB1165" s="169">
        <f>IF($B$1165="Лікар-педіатр",AB1168*AG1165,IF($B$1165="Лікар-терапевт","х",IF($B$1165="Лікар загальної практики - сімейний лікар",AB1168*AG1165,0)))</f>
        <v>0</v>
      </c>
      <c r="AC1165" s="169">
        <f>IF($B$1165="Лікар-педіатр",AC1168*AG1165,IF($B$1165="Лікар-терапевт","х",IF($B$1165="Лікар загальної практики - сімейний лікар",AC1168*AG1165,0)))</f>
        <v>0</v>
      </c>
      <c r="AD1165" s="169">
        <f>IF($B$1165="Лікар-педіатр","x",IF($B$1165="Лікар-терапевт",AD1168*AG1165,IF($B$1165="Лікар загальної практики - сімейний лікар",AD1168*AG1165,0)))</f>
        <v>0</v>
      </c>
      <c r="AE1165" s="169">
        <f>IF($B$1165="Лікар-педіатр","x",IF($B$1165="Лікар-терапевт",AE1168*AG1165,IF($B$1165="Лікар загальної практики - сімейний лікар",AE1168*AG1165,0)))</f>
        <v>0</v>
      </c>
      <c r="AF1165" s="169">
        <f>IF($B$1165="Лікар-педіатр","x",IF($B$1165="Лікар-терапевт",AF1168*AG1165,IF($B$1165="Лікар загальної практики - сімейний лікар",AF1168*AG1165,0)))</f>
        <v>0</v>
      </c>
      <c r="AG1165" s="542"/>
      <c r="AH1165" s="767"/>
      <c r="AI1165" s="525">
        <f>A1165</f>
        <v>88</v>
      </c>
      <c r="AJ1165" s="770">
        <f>B1165</f>
        <v>0</v>
      </c>
      <c r="AK1165" s="773">
        <f>C1165</f>
        <v>0</v>
      </c>
      <c r="AL1165" s="773">
        <f>D1165</f>
        <v>0</v>
      </c>
      <c r="AM1165" s="760" t="s">
        <v>568</v>
      </c>
      <c r="AN1165" s="778">
        <f>SUM(AN1170:AN1176)</f>
        <v>0</v>
      </c>
      <c r="AO1165" s="778">
        <f>SUM(AO1170:AO1176)</f>
        <v>0</v>
      </c>
      <c r="AP1165" s="778">
        <f>SUM(AP1170:AP1176)</f>
        <v>0</v>
      </c>
      <c r="AQ1165" s="778">
        <f>SUM(AQ1170:AQ1176)</f>
        <v>0</v>
      </c>
      <c r="AR1165" s="781">
        <f>SUM(AN1165:AQ1169)</f>
        <v>0</v>
      </c>
    </row>
    <row r="1166" spans="1:44" s="52" customFormat="1" ht="28.15" hidden="1" customHeight="1" x14ac:dyDescent="0.25">
      <c r="A1166" s="170"/>
      <c r="B1166" s="763"/>
      <c r="C1166" s="764"/>
      <c r="D1166" s="765"/>
      <c r="E1166" s="765"/>
      <c r="F1166" s="207" t="s">
        <v>423</v>
      </c>
      <c r="G1166" s="169">
        <f>IF($B$1165="Лікар-педіатр",G1168*L1166,IF($B$1165="Лікар-терапевт","х",IF($B$1165="Лікар загальної практики - сімейний лікар",G1168*L1166,0)))</f>
        <v>0</v>
      </c>
      <c r="H1166" s="169">
        <f>IF($B$1165="Лікар-педіатр",H1168*L1166,IF($B$1165="Лікар-терапевт","х",IF($B$1165="Лікар загальної практики - сімейний лікар",H1168*L1166,0)))</f>
        <v>0</v>
      </c>
      <c r="I1166" s="169">
        <f>IF($B$1165="Лікар-педіатр","x",IF($B$1165="Лікар-терапевт",I1168*L1166,IF($B$1165="Лікар загальної практики - сімейний лікар",I1168*L1166,0)))</f>
        <v>0</v>
      </c>
      <c r="J1166" s="169">
        <f>IF($B$1165="Лікар-педіатр","x",IF($B$1165="Лікар-терапевт",J1168*L1166,IF($B$1165="Лікар загальної практики - сімейний лікар",J1168*L1166,0)))</f>
        <v>0</v>
      </c>
      <c r="K1166" s="169">
        <f>IF($B$1165="Лікар-педіатр","x",IF($B$1165="Лікар-терапевт",K1168*L1166,IF($B$1165="Лікар загальної практики - сімейний лікар",K1168*L1166,0)))</f>
        <v>0</v>
      </c>
      <c r="L1166" s="542"/>
      <c r="M1166" s="767"/>
      <c r="N1166" s="169">
        <f>IF($B$1165="Лікар-педіатр",N1168*S1166,IF($B$1165="Лікар-терапевт","х",IF($B$1165="Лікар загальної практики - сімейний лікар",N1168*S1166,0)))</f>
        <v>0</v>
      </c>
      <c r="O1166" s="169">
        <f>IF($B$1165="Лікар-педіатр",O1168*S1166,IF($B$1165="Лікар-терапевт","х",IF($B$1165="Лікар загальної практики - сімейний лікар",O1168*S1166,0)))</f>
        <v>0</v>
      </c>
      <c r="P1166" s="169">
        <f>IF($B$1165="Лікар-педіатр","x",IF($B$1165="Лікар-терапевт",P1168*S1166,IF($B$1165="Лікар загальної практики - сімейний лікар",P1168*S1166,0)))</f>
        <v>0</v>
      </c>
      <c r="Q1166" s="169">
        <f>IF($B$1165="Лікар-педіатр","x",IF($B$1165="Лікар-терапевт",Q1168*S1166,IF($B$1165="Лікар загальної практики - сімейний лікар",Q1168*S1166,0)))</f>
        <v>0</v>
      </c>
      <c r="R1166" s="169">
        <f>IF($B$1165="Лікар-педіатр","x",IF($B$1165="Лікар-терапевт",R1168*S1166,IF($B$1165="Лікар загальної практики - сімейний лікар",R1168*S1166,0)))</f>
        <v>0</v>
      </c>
      <c r="S1166" s="542"/>
      <c r="T1166" s="767"/>
      <c r="U1166" s="169">
        <f>IF($B$1165="Лікар-педіатр",U1168*Z1166,IF($B$1165="Лікар-терапевт","х",IF($B$1165="Лікар загальної практики - сімейний лікар",U1168*Z1166,0)))</f>
        <v>0</v>
      </c>
      <c r="V1166" s="169">
        <f>IF($B$1165="Лікар-педіатр",V1168*Z1166,IF($B$1165="Лікар-терапевт","х",IF($B$1165="Лікар загальної практики - сімейний лікар",V1168*Z1166,0)))</f>
        <v>0</v>
      </c>
      <c r="W1166" s="169">
        <f>IF($B$1165="Лікар-педіатр","x",IF($B$1165="Лікар-терапевт",W1168*Z1166,IF($B$1165="Лікар загальної практики - сімейний лікар",W1168*Z1166,0)))</f>
        <v>0</v>
      </c>
      <c r="X1166" s="169">
        <f>IF($B$1165="Лікар-педіатр","x",IF($B$1165="Лікар-терапевт",X1168*Z1166,IF($B$1165="Лікар загальної практики - сімейний лікар",X1168*Z1166,0)))</f>
        <v>0</v>
      </c>
      <c r="Y1166" s="169">
        <f>IF($B$1165="Лікар-педіатр","x",IF($B$1165="Лікар-терапевт",Y1168*Z1166,IF($B$1165="Лікар загальної практики - сімейний лікар",Y1168*Z1166,0)))</f>
        <v>0</v>
      </c>
      <c r="Z1166" s="542"/>
      <c r="AA1166" s="767"/>
      <c r="AB1166" s="169">
        <f>IF($B$1165="Лікар-педіатр",AB1168*AG1166,IF($B$1165="Лікар-терапевт","х",IF($B$1165="Лікар загальної практики - сімейний лікар",AB1168*AG1166,0)))</f>
        <v>0</v>
      </c>
      <c r="AC1166" s="169">
        <f>IF($B$1165="Лікар-педіатр",AC1168*AG1166,IF($B$1165="Лікар-терапевт","х",IF($B$1165="Лікар загальної практики - сімейний лікар",AC1168*AG1166,0)))</f>
        <v>0</v>
      </c>
      <c r="AD1166" s="169">
        <f>IF($B$1165="Лікар-педіатр","x",IF($B$1165="Лікар-терапевт",AD1168*AG1166,IF($B$1165="Лікар загальної практики - сімейний лікар",AD1168*AG1166,0)))</f>
        <v>0</v>
      </c>
      <c r="AE1166" s="169">
        <f>IF($B$1165="Лікар-педіатр","x",IF($B$1165="Лікар-терапевт",AE1168*AG1166,IF($B$1165="Лікар загальної практики - сімейний лікар",AE1168*AG1166,0)))</f>
        <v>0</v>
      </c>
      <c r="AF1166" s="169">
        <f>IF($B$1165="Лікар-педіатр","x",IF($B$1165="Лікар-терапевт",AF1168*AG1166,IF($B$1165="Лікар загальної практики - сімейний лікар",AF1168*AG1166,0)))</f>
        <v>0</v>
      </c>
      <c r="AG1166" s="542"/>
      <c r="AH1166" s="767"/>
      <c r="AI1166" s="171"/>
      <c r="AJ1166" s="771"/>
      <c r="AK1166" s="774"/>
      <c r="AL1166" s="774"/>
      <c r="AM1166" s="761"/>
      <c r="AN1166" s="779"/>
      <c r="AO1166" s="779"/>
      <c r="AP1166" s="779"/>
      <c r="AQ1166" s="779"/>
      <c r="AR1166" s="782"/>
    </row>
    <row r="1167" spans="1:44" s="92" customFormat="1" ht="31.15" hidden="1" customHeight="1" x14ac:dyDescent="0.25">
      <c r="A1167" s="213"/>
      <c r="B1167" s="763"/>
      <c r="C1167" s="764"/>
      <c r="D1167" s="765"/>
      <c r="E1167" s="765"/>
      <c r="F1167" s="214" t="s">
        <v>424</v>
      </c>
      <c r="G1167" s="172">
        <f>IF(B1165="Лікар загальної практики - сімейний лікар"," ",IF(B1165="Лікар-педіатр"," ",IF(B1165="Лікар-терапевт","х",0)))</f>
        <v>0</v>
      </c>
      <c r="H1167" s="172">
        <f>IF(B1165="Лікар загальної практики - сімейний лікар"," ",IF(B1165="Лікар-педіатр"," ",IF(B1165="Лікар-терапевт","х",0)))</f>
        <v>0</v>
      </c>
      <c r="I1167" s="172">
        <f>IF(B1165="Лікар загальної практики - сімейний лікар"," ",IF(B1165="Лікар-педіатр","х",IF(B1165="Лікар-терапевт"," ",0)))</f>
        <v>0</v>
      </c>
      <c r="J1167" s="172">
        <f>IF(B1165="Лікар загальної практики - сімейний лікар"," ",IF(B1165="Лікар-педіатр","х",IF(B1165="Лікар-терапевт"," ",0)))</f>
        <v>0</v>
      </c>
      <c r="K1167" s="172">
        <f>IF(B1165="Лікар загальної практики - сімейний лікар"," ",IF(B1165="Лікар-педіатр","х",IF(B1165="Лікар-терапевт"," ",0)))</f>
        <v>0</v>
      </c>
      <c r="L1167" s="173">
        <f>SUM(G1167:K1167)</f>
        <v>0</v>
      </c>
      <c r="M1167" s="767"/>
      <c r="N1167" s="172">
        <f>IF(B1165="Лікар загальної практики - сімейний лікар"," ",IF(B1165="Лікар-педіатр"," ",IF(B1165="Лікар-терапевт","х",0)))</f>
        <v>0</v>
      </c>
      <c r="O1167" s="172">
        <f>IF(B1165="Лікар загальної практики - сімейний лікар"," ",IF(B1165="Лікар-педіатр"," ",IF(B1165="Лікар-терапевт","х",0)))</f>
        <v>0</v>
      </c>
      <c r="P1167" s="172">
        <f>IF(B1165="Лікар загальної практики - сімейний лікар"," ",IF(B1165="Лікар-педіатр","х",IF(B1165="Лікар-терапевт"," ",0)))</f>
        <v>0</v>
      </c>
      <c r="Q1167" s="172">
        <f>IF(B1165="Лікар загальної практики - сімейний лікар"," ",IF(B1165="Лікар-педіатр","х",IF(B1165="Лікар-терапевт"," ",0)))</f>
        <v>0</v>
      </c>
      <c r="R1167" s="172">
        <f>IF(B1165="Лікар загальної практики - сімейний лікар"," ",IF(B1165="Лікар-педіатр","х",IF(B1165="Лікар-терапевт"," ",0)))</f>
        <v>0</v>
      </c>
      <c r="S1167" s="173">
        <f>SUM(N1167:R1167)</f>
        <v>0</v>
      </c>
      <c r="T1167" s="767"/>
      <c r="U1167" s="172">
        <f>IF(B1165="Лікар загальної практики - сімейний лікар"," ",IF(B1165="Лікар-педіатр"," ",IF(B1165="Лікар-терапевт","х",0)))</f>
        <v>0</v>
      </c>
      <c r="V1167" s="172">
        <f>IF(B1165="Лікар загальної практики - сімейний лікар"," ",IF(B1165="Лікар-педіатр"," ",IF(B1165="Лікар-терапевт","х",0)))</f>
        <v>0</v>
      </c>
      <c r="W1167" s="172">
        <f>IF(B1165="Лікар загальної практики - сімейний лікар"," ",IF(B1165="Лікар-педіатр","х",IF(B1165="Лікар-терапевт"," ",0)))</f>
        <v>0</v>
      </c>
      <c r="X1167" s="172">
        <f>IF(B1165="Лікар загальної практики - сімейний лікар"," ",IF(B1165="Лікар-педіатр","х",IF(B1165="Лікар-терапевт"," ",0)))</f>
        <v>0</v>
      </c>
      <c r="Y1167" s="172">
        <f>IF(B1165="Лікар загальної практики - сімейний лікар"," ",IF(B1165="Лікар-педіатр","х",IF(B1165="Лікар-терапевт"," ",0)))</f>
        <v>0</v>
      </c>
      <c r="Z1167" s="173">
        <f>SUM(U1167:Y1167)</f>
        <v>0</v>
      </c>
      <c r="AA1167" s="767"/>
      <c r="AB1167" s="172">
        <f>IF(B1165="Лікар загальної практики - сімейний лікар"," ",IF(B1165="Лікар-педіатр"," ",IF(B1165="Лікар-терапевт","х",0)))</f>
        <v>0</v>
      </c>
      <c r="AC1167" s="172">
        <f>IF(B1165="Лікар загальної практики - сімейний лікар"," ",IF(B1165="Лікар-педіатр"," ",IF(B1165="Лікар-терапевт","х",0)))</f>
        <v>0</v>
      </c>
      <c r="AD1167" s="172">
        <f>IF(B1165="Лікар загальної практики - сімейний лікар"," ",IF(B1165="Лікар-педіатр","х",IF(B1165="Лікар-терапевт"," ",0)))</f>
        <v>0</v>
      </c>
      <c r="AE1167" s="172">
        <f>IF(B1165="Лікар загальної практики - сімейний лікар"," ",IF(B1165="Лікар-педіатр","х",IF(B1165="Лікар-терапевт"," ",0)))</f>
        <v>0</v>
      </c>
      <c r="AF1167" s="172">
        <f>IF(B1165="Лікар загальної практики - сімейний лікар"," ",IF(B1165="Лікар-педіатр","х",IF(B1165="Лікар-терапевт"," ",0)))</f>
        <v>0</v>
      </c>
      <c r="AG1167" s="173">
        <f>SUM(AB1167:AF1167)</f>
        <v>0</v>
      </c>
      <c r="AH1167" s="767"/>
      <c r="AI1167" s="215"/>
      <c r="AJ1167" s="771"/>
      <c r="AK1167" s="774"/>
      <c r="AL1167" s="774"/>
      <c r="AM1167" s="761"/>
      <c r="AN1167" s="779"/>
      <c r="AO1167" s="779"/>
      <c r="AP1167" s="779"/>
      <c r="AQ1167" s="779"/>
      <c r="AR1167" s="782"/>
    </row>
    <row r="1168" spans="1:44" s="52" customFormat="1" ht="31.9" hidden="1" customHeight="1" thickBot="1" x14ac:dyDescent="0.3">
      <c r="A1168" s="170"/>
      <c r="B1168" s="763"/>
      <c r="C1168" s="764"/>
      <c r="D1168" s="765"/>
      <c r="E1168" s="765"/>
      <c r="F1168" s="209" t="s">
        <v>161</v>
      </c>
      <c r="G1168" s="176">
        <f>IF($B$1165="Лікар-педіатр",G1167/L1167,IF($B$1165="Лікар-терапевт","х",IF($B$1165="Лікар загальної практики - сімейний лікар",G1167/L1167,0)))</f>
        <v>0</v>
      </c>
      <c r="H1168" s="176">
        <f>IF($B$1165="Лікар-педіатр",H1167/L1167,IF($B$1165="Лікар-терапевт","х",IF($B$1165="Лікар загальної практики - сімейний лікар",H1167/L1167,0)))</f>
        <v>0</v>
      </c>
      <c r="I1168" s="176">
        <f>IF($B$1165="Лікар-педіатр","x",IF($B$1165="Лікар-терапевт",I1167/L1167,IF($B$1165="Лікар загальної практики - сімейний лікар",I1167/L1167,0)))</f>
        <v>0</v>
      </c>
      <c r="J1168" s="176">
        <f>IF($B$1165="Лікар-педіатр","x",IF($B$1165="Лікар-терапевт",J1167/L1167,IF($B$1165="Лікар загальної практики - сімейний лікар",J1167/L1167,0)))</f>
        <v>0</v>
      </c>
      <c r="K1168" s="176">
        <f>IF($B$1165="Лікар-педіатр","x",IF($B$1165="Лікар-терапевт",K1167/L1167,IF($B$1165="Лікар загальної практики - сімейний лікар",K1167/L1167,0)))</f>
        <v>0</v>
      </c>
      <c r="L1168" s="176">
        <f>SUM(G1168:K1168)</f>
        <v>0</v>
      </c>
      <c r="M1168" s="767"/>
      <c r="N1168" s="176">
        <f>IF($B$1165="Лікар-педіатр",N1167/S1167,IF($B$1165="Лікар-терапевт","х",IF($B$1165="Лікар загальної практики - сімейний лікар",N1167/S1167,0)))</f>
        <v>0</v>
      </c>
      <c r="O1168" s="176">
        <f>IF($B$1165="Лікар-педіатр",O1167/S1167,IF($B$1165="Лікар-терапевт","х",IF($B$1165="Лікар загальної практики - сімейний лікар",O1167/S1167,0)))</f>
        <v>0</v>
      </c>
      <c r="P1168" s="176">
        <f>IF($B$1165="Лікар-педіатр","x",IF($B$1165="Лікар-терапевт",P1167/S1167,IF($B$1165="Лікар загальної практики - сімейний лікар",P1167/S1167,0)))</f>
        <v>0</v>
      </c>
      <c r="Q1168" s="176">
        <f>IF($B$1165="Лікар-педіатр","x",IF($B$1165="Лікар-терапевт",Q1167/S1167,IF($B$1165="Лікар загальної практики - сімейний лікар",Q1167/S1167,0)))</f>
        <v>0</v>
      </c>
      <c r="R1168" s="176">
        <f>IF($B$1165="Лікар-педіатр","x",IF($B$1165="Лікар-терапевт",R1167/S1167,IF($B$1165="Лікар загальної практики - сімейний лікар",R1167/S1167,0)))</f>
        <v>0</v>
      </c>
      <c r="S1168" s="176">
        <f>SUM(N1168:R1168)</f>
        <v>0</v>
      </c>
      <c r="T1168" s="767"/>
      <c r="U1168" s="176">
        <f>IF($B$1165="Лікар-педіатр",U1167/Z1167,IF($B$1165="Лікар-терапевт","х",IF($B$1165="Лікар загальної практики - сімейний лікар",U1167/Z1167,0)))</f>
        <v>0</v>
      </c>
      <c r="V1168" s="176">
        <f>IF($B$1165="Лікар-педіатр",V1167/Z1167,IF($B$1165="Лікар-терапевт","х",IF($B$1165="Лікар загальної практики - сімейний лікар",V1167/Z1167,0)))</f>
        <v>0</v>
      </c>
      <c r="W1168" s="176">
        <f>IF($B$1165="Лікар-педіатр","x",IF($B$1165="Лікар-терапевт",W1167/Z1167,IF($B$1165="Лікар загальної практики - сімейний лікар",W1167/Z1167,0)))</f>
        <v>0</v>
      </c>
      <c r="X1168" s="176">
        <f>IF($B$1165="Лікар-педіатр","x",IF($B$1165="Лікар-терапевт",X1167/Z1167,IF($B$1165="Лікар загальної практики - сімейний лікар",X1167/Z1167,0)))</f>
        <v>0</v>
      </c>
      <c r="Y1168" s="176">
        <f>IF($B$1165="Лікар-педіатр","x",IF($B$1165="Лікар-терапевт",Y1167/Z1167,IF($B$1165="Лікар загальної практики - сімейний лікар",Y1167/Z1167,0)))</f>
        <v>0</v>
      </c>
      <c r="Z1168" s="176">
        <f>SUM(U1168:Y1168)</f>
        <v>0</v>
      </c>
      <c r="AA1168" s="767"/>
      <c r="AB1168" s="176">
        <f>IF($B$1165="Лікар-педіатр",AB1167/AG1167,IF($B$1165="Лікар-терапевт","х",IF($B$1165="Лікар загальної практики - сімейний лікар",AB1167/AG1167,0)))</f>
        <v>0</v>
      </c>
      <c r="AC1168" s="176">
        <f>IF($B$1165="Лікар-педіатр",AC1167/AG1167,IF($B$1165="Лікар-терапевт","х",IF($B$1165="Лікар загальної практики - сімейний лікар",AC1167/AG1167,0)))</f>
        <v>0</v>
      </c>
      <c r="AD1168" s="176">
        <f>IF($B$1165="Лікар-педіатр","x",IF($B$1165="Лікар-терапевт",AD1167/AG1167,IF($B$1165="Лікар загальної практики - сімейний лікар",AD1167/AG1167,0)))</f>
        <v>0</v>
      </c>
      <c r="AE1168" s="176">
        <f>IF($B$1165="Лікар-педіатр","x",IF($B$1165="Лікар-терапевт",AE1167/AG1167,IF($B$1165="Лікар загальної практики - сімейний лікар",AE1167/AG1167,0)))</f>
        <v>0</v>
      </c>
      <c r="AF1168" s="176">
        <f>IF($B$1165="Лікар-педіатр","x",IF($B$1165="Лікар-терапевт",AF1167/AG1167,IF($B$1165="Лікар загальної практики - сімейний лікар",AF1167/AG1167,0)))</f>
        <v>0</v>
      </c>
      <c r="AG1168" s="176">
        <f>SUM(AB1168:AF1168)</f>
        <v>0</v>
      </c>
      <c r="AH1168" s="767"/>
      <c r="AI1168" s="174"/>
      <c r="AJ1168" s="771"/>
      <c r="AK1168" s="774"/>
      <c r="AL1168" s="774"/>
      <c r="AM1168" s="761"/>
      <c r="AN1168" s="779"/>
      <c r="AO1168" s="779"/>
      <c r="AP1168" s="779"/>
      <c r="AQ1168" s="779"/>
      <c r="AR1168" s="782"/>
    </row>
    <row r="1169" spans="1:44" s="52" customFormat="1" ht="45" hidden="1" customHeight="1" thickBot="1" x14ac:dyDescent="0.3">
      <c r="A1169" s="170"/>
      <c r="B1169" s="763"/>
      <c r="C1169" s="764"/>
      <c r="D1169" s="765"/>
      <c r="E1169" s="766"/>
      <c r="F1169" s="177" t="s">
        <v>425</v>
      </c>
      <c r="G1169" s="178">
        <f>IF($B$1165="Лікар загальної практики - сімейний лікар",AVERAGE(G1165:G1167),IF($B$1165="Лікар-педіатр",AVERAGE(G1165:G1167),IF($B$1165="Лікар-терапевт","х",0)))</f>
        <v>0</v>
      </c>
      <c r="H1169" s="178">
        <f>IF($B$1165="Лікар загальної практики - сімейний лікар",AVERAGE(H1165:H1167),IF($B$1165="Лікар-педіатр",AVERAGE(H1165:H1167),IF($B$1165="Лікар-терапевт","х",0)))</f>
        <v>0</v>
      </c>
      <c r="I1169" s="178">
        <f>IF($B$1165="Лікар загальної практики - сімейний лікар",AVERAGE(I1165:I1167),IF($B$1165="Лікар-педіатр","x",IF($B$1165="Лікар-терапевт",AVERAGE(I1165:I1167),0)))</f>
        <v>0</v>
      </c>
      <c r="J1169" s="178">
        <f>IF($B$1165="Лікар загальної практики - сімейний лікар",AVERAGE(J1165:J1167),IF($B$1165="Лікар-педіатр","x",IF($B$1165="Лікар-терапевт",AVERAGE(J1165:J1167),0)))</f>
        <v>0</v>
      </c>
      <c r="K1169" s="178">
        <f>IF($B$1165="Лікар загальної практики - сімейний лікар",AVERAGE(K1165:K1167),IF($B$1165="Лікар-педіатр","x",IF($B$1165="Лікар-терапевт",AVERAGE(K1165:K1167),0)))</f>
        <v>0</v>
      </c>
      <c r="L1169" s="179">
        <f>SUM(G1169:K1169)</f>
        <v>0</v>
      </c>
      <c r="M1169" s="768"/>
      <c r="N1169" s="178">
        <f>IF($B$1165="Лікар загальної практики - сімейний лікар",AVERAGE(N1165:N1167),IF($B$1165="Лікар-педіатр",AVERAGE(N1165:N1167),IF($B$1165="Лікар-терапевт","х",0)))</f>
        <v>0</v>
      </c>
      <c r="O1169" s="178">
        <f>IF($B$1165="Лікар загальної практики - сімейний лікар",AVERAGE(O1165:O1167),IF($B$1165="Лікар-педіатр",AVERAGE(O1165:O1167),IF($B$1165="Лікар-терапевт","х",0)))</f>
        <v>0</v>
      </c>
      <c r="P1169" s="178">
        <f>IF($B$1165="Лікар загальної практики - сімейний лікар",AVERAGE(P1165:P1167),IF($B$1165="Лікар-педіатр","x",IF($B$1165="Лікар-терапевт",AVERAGE(P1165:P1167),0)))</f>
        <v>0</v>
      </c>
      <c r="Q1169" s="178">
        <f>IF($B$1165="Лікар загальної практики - сімейний лікар",AVERAGE(Q1165:Q1167),IF($B$1165="Лікар-педіатр","x",IF($B$1165="Лікар-терапевт",AVERAGE(Q1165:Q1167),0)))</f>
        <v>0</v>
      </c>
      <c r="R1169" s="178">
        <f>IF($B$1165="Лікар загальної практики - сімейний лікар",AVERAGE(R1165:R1167),IF($B$1165="Лікар-педіатр","x",IF($B$1165="Лікар-терапевт",AVERAGE(R1165:R1167),0)))</f>
        <v>0</v>
      </c>
      <c r="S1169" s="179">
        <f>SUM(N1169:R1169)</f>
        <v>0</v>
      </c>
      <c r="T1169" s="768"/>
      <c r="U1169" s="178">
        <f>IF($B$1165="Лікар загальної практики - сімейний лікар",AVERAGE(U1165:U1167),IF($B$1165="Лікар-педіатр",AVERAGE(U1165:U1167),IF($B$1165="Лікар-терапевт","х",0)))</f>
        <v>0</v>
      </c>
      <c r="V1169" s="178">
        <f>IF($B$1165="Лікар загальної практики - сімейний лікар",AVERAGE(V1165:V1167),IF($B$1165="Лікар-педіатр",AVERAGE(V1165:V1167),IF($B$1165="Лікар-терапевт","х",0)))</f>
        <v>0</v>
      </c>
      <c r="W1169" s="178">
        <f>IF($B$1165="Лікар загальної практики - сімейний лікар",AVERAGE(W1165:W1167),IF($B$1165="Лікар-педіатр","x",IF($B$1165="Лікар-терапевт",AVERAGE(W1165:W1167),0)))</f>
        <v>0</v>
      </c>
      <c r="X1169" s="178">
        <f>IF($B$1165="Лікар загальної практики - сімейний лікар",AVERAGE(X1165:X1167),IF($B$1165="Лікар-педіатр","x",IF($B$1165="Лікар-терапевт",AVERAGE(X1165:X1167),0)))</f>
        <v>0</v>
      </c>
      <c r="Y1169" s="178">
        <f>IF($B$1165="Лікар загальної практики - сімейний лікар",AVERAGE(Y1165:Y1167),IF($B$1165="Лікар-педіатр","x",IF($B$1165="Лікар-терапевт",AVERAGE(Y1165:Y1167),0)))</f>
        <v>0</v>
      </c>
      <c r="Z1169" s="179">
        <f>SUM(U1169:Y1169)</f>
        <v>0</v>
      </c>
      <c r="AA1169" s="768"/>
      <c r="AB1169" s="178">
        <f>IF($B$1165="Лікар загальної практики - сімейний лікар",AVERAGE(AB1165:AB1167),IF($B$1165="Лікар-педіатр",AVERAGE(AB1165:AB1167),IF($B$1165="Лікар-терапевт","х",0)))</f>
        <v>0</v>
      </c>
      <c r="AC1169" s="178">
        <f>IF($B$1165="Лікар загальної практики - сімейний лікар",AVERAGE(AC1165:AC1167),IF($B$1165="Лікар-педіатр",AVERAGE(AC1165:AC1167),IF($B$1165="Лікар-терапевт","х",0)))</f>
        <v>0</v>
      </c>
      <c r="AD1169" s="178">
        <f>IF($B$1165="Лікар загальної практики - сімейний лікар",AVERAGE(AD1165:AD1167),IF($B$1165="Лікар-педіатр","x",IF($B$1165="Лікар-терапевт",AVERAGE(AD1165:AD1167),0)))</f>
        <v>0</v>
      </c>
      <c r="AE1169" s="178">
        <f>IF($B$1165="Лікар загальної практики - сімейний лікар",AVERAGE(AE1165:AE1167),IF($B$1165="Лікар-педіатр","x",IF($B$1165="Лікар-терапевт",AVERAGE(AE1165:AE1167),0)))</f>
        <v>0</v>
      </c>
      <c r="AF1169" s="178">
        <f>IF($B$1165="Лікар загальної практики - сімейний лікар",AVERAGE(AF1165:AF1167),IF($B$1165="Лікар-педіатр","x",IF($B$1165="Лікар-терапевт",AVERAGE(AF1165:AF1167),0)))</f>
        <v>0</v>
      </c>
      <c r="AG1169" s="179">
        <f>SUM(AB1169:AF1169)</f>
        <v>0</v>
      </c>
      <c r="AH1169" s="769"/>
      <c r="AI1169" s="174"/>
      <c r="AJ1169" s="771"/>
      <c r="AK1169" s="774"/>
      <c r="AL1169" s="774"/>
      <c r="AM1169" s="762"/>
      <c r="AN1169" s="780"/>
      <c r="AO1169" s="780"/>
      <c r="AP1169" s="780"/>
      <c r="AQ1169" s="780"/>
      <c r="AR1169" s="783"/>
    </row>
    <row r="1170" spans="1:44" s="52" customFormat="1" ht="40.5" hidden="1" x14ac:dyDescent="0.25">
      <c r="A1170" s="170"/>
      <c r="B1170" s="763"/>
      <c r="C1170" s="764"/>
      <c r="D1170" s="765"/>
      <c r="E1170" s="765"/>
      <c r="F1170" s="210" t="str">
        <f>IF(B1165="Лікар-педіатр",Законод!$C$17,IF(B1165="Лікар загальної практики - сімейний лікар",Законод!$C$21,IF(B1165="Лікар-терапевт",Законод!$C$25,"х")))</f>
        <v>х</v>
      </c>
      <c r="G1170" s="181">
        <f>IF($B$1165="Лікар загальної практики - сімейний лікар",IF(L1169&lt;=Законод!$C$22,G1169,Законод!$C$22*'01_Доходи'!G1168),IF($B$1165="Лікар-педіатр",IF(L1169&lt;=Законод!$C$18,G1169,Законод!$C$18*'01_Доходи'!G1168),IF($B$1165="Лікар-терапевт","x",0)))</f>
        <v>0</v>
      </c>
      <c r="H1170" s="181">
        <f>IF($B$1165="Лікар загальної практики - сімейний лікар",IF(L1169&lt;=Законод!$C$22,H1169,Законод!$C$22*'01_Доходи'!H1168),IF($B$1165="Лікар-педіатр",IF(L1169&lt;=Законод!$C$18,H1169,Законод!$C$18*'01_Доходи'!H1168),IF($B$1165="Лікар-терапевт","x",0)))</f>
        <v>0</v>
      </c>
      <c r="I1170" s="181">
        <f>IF($B$1165="Лікар загальної практики - сімейний лікар",IF(L1169&lt;=Законод!$C$22,I1169,Законод!$C$22*'01_Доходи'!I1168),IF($B$1165="Лікар-педіатр","x",IF($B$1165="Лікар-терапевт",IF(L1169&lt;=Законод!$C$26,I1169,Законод!$C$26*'01_Доходи'!I1168),0)))</f>
        <v>0</v>
      </c>
      <c r="J1170" s="181">
        <f>IF($B$1165="Лікар загальної практики - сімейний лікар",IF(L1169&lt;=Законод!$C$22,J1169,Законод!$C$22*'01_Доходи'!J1168),IF($B$1165="Лікар-педіатр","x",IF($B$1165="Лікар-терапевт",IF(L1169&lt;=Законод!$C$26,J1169,Законод!$C$26*'01_Доходи'!J1168),0)))</f>
        <v>0</v>
      </c>
      <c r="K1170" s="181">
        <f>IF($B$1165="Лікар загальної практики - сімейний лікар",IF(L1169&lt;=Законод!$C$22,K1169,Законод!$C$22*'01_Доходи'!K1168),IF($B$1165="Лікар-педіатр","x",IF($B$1165="Лікар-терапевт",IF(L1169&lt;=Законод!$C$26,K1169,Законод!$C$26*'01_Доходи'!K1168),0)))</f>
        <v>0</v>
      </c>
      <c r="L1170" s="182">
        <f>SUM(G1170:K1170)</f>
        <v>0</v>
      </c>
      <c r="M1170" s="767"/>
      <c r="N1170" s="181">
        <f>IF($B$1165="Лікар загальної практики - сімейний лікар",IF(S1169&lt;=Законод!$C$22,N1169,Законод!$C$22*'01_Доходи'!N1168),IF($B$1165="Лікар-педіатр",IF(S1169&lt;=Законод!$C$18,N1169,Законод!$C$18*'01_Доходи'!N1168),IF($B$1165="Лікар-терапевт","x",0)))</f>
        <v>0</v>
      </c>
      <c r="O1170" s="181">
        <f>IF($B$1165="Лікар загальної практики - сімейний лікар",IF(S1169&lt;=Законод!$C$22,O1169,Законод!$C$22*'01_Доходи'!O1168),IF($B$1165="Лікар-педіатр",IF(S1169&lt;=Законод!$C$18,O1169,Законод!$C$18*'01_Доходи'!O1168),IF($B$1165="Лікар-терапевт","x",0)))</f>
        <v>0</v>
      </c>
      <c r="P1170" s="181">
        <f>IF($B$1165="Лікар загальної практики - сімейний лікар",IF(S1169&lt;=Законод!$C$22,P1169,Законод!$C$22*'01_Доходи'!P1168),IF($B$1165="Лікар-педіатр","x",IF($B$1165="Лікар-терапевт",IF(S1169&lt;=Законод!$C$26,P1169,Законод!$C$26*'01_Доходи'!P1168),0)))</f>
        <v>0</v>
      </c>
      <c r="Q1170" s="181">
        <f>IF($B$1165="Лікар загальної практики - сімейний лікар",IF(S1169&lt;=Законод!$C$22,Q1169,Законод!$C$22*'01_Доходи'!Q1168),IF($B$1165="Лікар-педіатр","x",IF($B$1165="Лікар-терапевт",IF(S1169&lt;=Законод!$C$26,Q1169,Законод!$C$26*'01_Доходи'!Q1168),0)))</f>
        <v>0</v>
      </c>
      <c r="R1170" s="181">
        <f>IF($B$1165="Лікар загальної практики - сімейний лікар",IF(S1169&lt;=Законод!$C$22,R1169,Законод!$C$22*'01_Доходи'!R1168),IF($B$1165="Лікар-педіатр","x",IF($B$1165="Лікар-терапевт",IF(S1169&lt;=Законод!$C$26,R1169,Законод!$C$26*'01_Доходи'!R1168),0)))</f>
        <v>0</v>
      </c>
      <c r="S1170" s="182">
        <f>SUM(N1170:R1170)</f>
        <v>0</v>
      </c>
      <c r="T1170" s="767"/>
      <c r="U1170" s="181">
        <f>IF($B$1165="Лікар загальної практики - сімейний лікар",IF(Z1169&lt;=Законод!$C$22,U1169,Законод!$C$22*'01_Доходи'!U1168),IF($B$1165="Лікар-педіатр",IF(Z1169&lt;=Законод!$C$18,U1169,Законод!$C$18*'01_Доходи'!U1168),IF($B$1165="Лікар-терапевт","x",0)))</f>
        <v>0</v>
      </c>
      <c r="V1170" s="181">
        <f>IF($B$1165="Лікар загальної практики - сімейний лікар",IF(Z1169&lt;=Законод!$C$22,V1169,Законод!$C$22*'01_Доходи'!V1168),IF($B$1165="Лікар-педіатр",IF(Z1169&lt;=Законод!$C$18,V1169,Законод!$C$18*'01_Доходи'!V1168),IF($B$1165="Лікар-терапевт","x",0)))</f>
        <v>0</v>
      </c>
      <c r="W1170" s="181">
        <f>IF($B$1165="Лікар загальної практики - сімейний лікар",IF(Z1169&lt;=Законод!$C$22,W1169,Законод!$C$22*'01_Доходи'!W1168),IF($B$1165="Лікар-педіатр","x",IF($B$1165="Лікар-терапевт",IF(Z1169&lt;=Законод!$C$26,W1169,Законод!$C$26*'01_Доходи'!W1168),0)))</f>
        <v>0</v>
      </c>
      <c r="X1170" s="181">
        <f>IF($B$1165="Лікар загальної практики - сімейний лікар",IF(Z1169&lt;=Законод!$C$22,X1169,Законод!$C$22*'01_Доходи'!X1168),IF($B$1165="Лікар-педіатр","x",IF($B$1165="Лікар-терапевт",IF(Z1169&lt;=Законод!$C$26,X1169,Законод!$C$26*'01_Доходи'!X1168),0)))</f>
        <v>0</v>
      </c>
      <c r="Y1170" s="181">
        <f>IF($B$1165="Лікар загальної практики - сімейний лікар",IF(Z1169&lt;=Законод!$C$22,Y1169,Законод!$C$22*'01_Доходи'!Y1168),IF($B$1165="Лікар-педіатр","x",IF($B$1165="Лікар-терапевт",IF(Z1169&lt;=Законод!$C$26,Y1169,Законод!$C$26*'01_Доходи'!Y1168),0)))</f>
        <v>0</v>
      </c>
      <c r="Z1170" s="182">
        <f>SUM(U1170:Y1170)</f>
        <v>0</v>
      </c>
      <c r="AA1170" s="767"/>
      <c r="AB1170" s="181">
        <f>IF($B$1165="Лікар загальної практики - сімейний лікар",IF(AG1169&lt;=Законод!$C$22,AB1169,Законод!$C$22*'01_Доходи'!AB1168),IF($B$1165="Лікар-педіатр",IF(AG1169&lt;=Законод!$C$18,AB1169,Законод!$C$18*'01_Доходи'!AB1168),IF($B$1165="Лікар-терапевт","x",0)))</f>
        <v>0</v>
      </c>
      <c r="AC1170" s="181">
        <f>IF($B$1165="Лікар загальної практики - сімейний лікар",IF(AG1169&lt;=Законод!$C$22,AC1169,Законод!$C$22*'01_Доходи'!AC1168),IF($B$1165="Лікар-педіатр",IF(AG1169&lt;=Законод!$C$18,AC1169,Законод!$C$18*'01_Доходи'!AC1168),IF($B$1165="Лікар-терапевт","x",0)))</f>
        <v>0</v>
      </c>
      <c r="AD1170" s="181">
        <f>IF($B$1165="Лікар загальної практики - сімейний лікар",IF(AG1169&lt;=Законод!$C$22,AD1169,Законод!$C$22*'01_Доходи'!AD1168),IF($B$1165="Лікар-педіатр","x",IF($B$1165="Лікар-терапевт",IF(AG1169&lt;=Законод!$C$26,AD1169,Законод!$C$26*'01_Доходи'!AD1168),0)))</f>
        <v>0</v>
      </c>
      <c r="AE1170" s="181">
        <f>IF($B$1165="Лікар загальної практики - сімейний лікар",IF(AG1169&lt;=Законод!$C$22,AE1169,Законод!$C$22*'01_Доходи'!AE1168),IF($B$1165="Лікар-педіатр","x",IF($B$1165="Лікар-терапевт",IF(AG1169&lt;=Законод!$C$26,AE1169,Законод!$C$26*'01_Доходи'!AE1168),0)))</f>
        <v>0</v>
      </c>
      <c r="AF1170" s="181">
        <f>IF($B$1165="Лікар загальної практики - сімейний лікар",IF(AG1169&lt;=Законод!$C$22,AF1169,Законод!$C$22*'01_Доходи'!AF1168),IF($B$1165="Лікар-педіатр","x",IF($B$1165="Лікар-терапевт",IF(AG1169&lt;=Законод!$C$26,AF1169,Законод!$C$26*'01_Доходи'!AF1168),0)))</f>
        <v>0</v>
      </c>
      <c r="AG1170" s="182">
        <f>SUM(AB1170:AF1170)</f>
        <v>0</v>
      </c>
      <c r="AH1170" s="767"/>
      <c r="AI1170" s="174"/>
      <c r="AJ1170" s="771"/>
      <c r="AK1170" s="774"/>
      <c r="AL1170" s="774"/>
      <c r="AM1170" s="318" t="s">
        <v>186</v>
      </c>
      <c r="AN1170" s="183">
        <f>IF(B1165="Лікар загальної практики - сімейний лікар",G1170*Законод!$C$11+'01_Доходи'!H1170*Законод!$D$11+'01_Доходи'!I1170*Законод!$E$11+'01_Доходи'!J1170*Законод!$F$11+'01_Доходи'!K1170*Законод!$G$11,IF(B1165="Лікар-педіатр",G1170*Законод!$C$11+'01_Доходи'!H1170*Законод!$D$11,IF(B1165="Лікар-терапевт",'01_Доходи'!I1170*Законод!$E$11+'01_Доходи'!J1170*Законод!$F$11+'01_Доходи'!K1170*Законод!$G$11,0)))</f>
        <v>0</v>
      </c>
      <c r="AO1170" s="183">
        <f>IF(B1165="Лікар загальної практики - сімейний лікар",N1170*Законод!$C$11+'01_Доходи'!O1170*Законод!$D$11+'01_Доходи'!P1170*Законод!$E$11+'01_Доходи'!Q1170*Законод!$F$11+'01_Доходи'!R1170*Законод!$G$11,IF(B1165="Лікар-педіатр",N1170*Законод!$C$11+'01_Доходи'!O1170*Законод!$D$11,IF(B1165="Лікар-терапевт",'01_Доходи'!P1170*Законод!$E$11+'01_Доходи'!Q1170*Законод!$F$11+'01_Доходи'!R1170*Законод!$G$11,0)))</f>
        <v>0</v>
      </c>
      <c r="AP1170" s="183">
        <f>IF(B1165="Лікар загальної практики - сімейний лікар",U1170*Законод!$C$11+'01_Доходи'!V1170*Законод!$D$11+'01_Доходи'!W1170*Законод!$E$11+'01_Доходи'!X1170*Законод!$F$11+'01_Доходи'!Y1170*Законод!$G$11,IF(B1165="Лікар-педіатр",U1170*Законод!$C$11+'01_Доходи'!V1170*Законод!$D$11,IF(B1165="Лікар-терапевт",'01_Доходи'!W1170*Законод!$E$11+'01_Доходи'!X1170*Законод!$F$11+'01_Доходи'!Y1170*Законод!$G$11,0)))</f>
        <v>0</v>
      </c>
      <c r="AQ1170" s="183">
        <f>IF(B1165="Лікар загальної практики - сімейний лікар",AB1170*Законод!$C$11+'01_Доходи'!AC1170*Законод!$D$11+'01_Доходи'!AD1170*Законод!$E$11+'01_Доходи'!AE1170*Законод!$F$11+'01_Доходи'!AF1170*Законод!$G$11,IF(B1165="Лікар-педіатр",AB1170*Законод!$C$11+'01_Доходи'!AC1170*Законод!$D$11,IF(B1165="Лікар-терапевт",'01_Доходи'!AD1170*Законод!$E$11+'01_Доходи'!AE1170*Законод!$F$11+'01_Доходи'!AF1170*Законод!$G$11,0)))</f>
        <v>0</v>
      </c>
      <c r="AR1170" s="184">
        <f>SUM(AN1170:AQ1170)</f>
        <v>0</v>
      </c>
    </row>
    <row r="1171" spans="1:44" s="52" customFormat="1" ht="31.9" hidden="1" customHeight="1" x14ac:dyDescent="0.25">
      <c r="A1171" s="170"/>
      <c r="B1171" s="763"/>
      <c r="C1171" s="764"/>
      <c r="D1171" s="765"/>
      <c r="E1171" s="765"/>
      <c r="F1171" s="211" t="str">
        <f>IF(B1165="Лікар-педіатр",Законод!$E$17,IF(B1165="Лікар загальної практики - сімейний лікар",Законод!$E$21,IF(B1165="Лікар-терапевт",Законод!$E$25,"х")))</f>
        <v>х</v>
      </c>
      <c r="G1171" s="776" t="s">
        <v>158</v>
      </c>
      <c r="H1171" s="776"/>
      <c r="I1171" s="776"/>
      <c r="J1171" s="776"/>
      <c r="K1171" s="776"/>
      <c r="L1171" s="169">
        <f>IF($B$1165="Лікар загальної практики - сімейний лікар",IF(L1169&lt;Законод!$C$22,0,(IF(AND(L1169&gt;=Законод!$E$22,L1169&lt;=Законод!$E$23),L1169-Законод!$C$22,IF('01_Доходи'!L1169&gt;=Законод!$F$22,Законод!$E$24,0)))),IF($B$1165="Лікар-педіатр",IF(L1169&lt;Законод!$C$18,0,(IF(AND(L1169&gt;=Законод!$E$18,L1169&lt;=Законод!$E$19),L1169-Законод!$C$18,IF('01_Доходи'!L1169&gt;=Законод!$F$18,Законод!$E$20,0)))),IF($B$1165="Лікар-терапевт",IF(L1169&lt;Законод!$C$26,0,(IF(AND(L1169&gt;=Законод!$E$26,L1169&lt;=Законод!$E$27),L1169-Законод!$C$26,IF('01_Доходи'!L1169&gt;=Законод!$F$26,Законод!$E$28,0)))),0)))</f>
        <v>0</v>
      </c>
      <c r="M1171" s="767"/>
      <c r="N1171" s="776" t="s">
        <v>158</v>
      </c>
      <c r="O1171" s="776"/>
      <c r="P1171" s="776"/>
      <c r="Q1171" s="776"/>
      <c r="R1171" s="776"/>
      <c r="S1171" s="169">
        <f>IF($B$1165="Лікар загальної практики - сімейний лікар",IF(S1169&lt;Законод!$C$22,0,(IF(AND(S1169&gt;=Законод!$E$22,S1169&lt;=Законод!$E$23),S1169-Законод!$C$22,IF('01_Доходи'!S1169&gt;=Законод!$F$22,Законод!$E$24,0)))),IF($B$1165="Лікар-педіатр",IF(S1169&lt;Законод!$C$18,0,(IF(AND(S1169&gt;=Законод!$E$18,S1169&lt;=Законод!$E$19),S1169-Законод!$C$18,IF('01_Доходи'!S1169&gt;=Законод!$F$18,Законод!$E$20,0)))),IF($B$1165="Лікар-терапевт",IF(S1169&lt;Законод!$C$26,0,(IF(AND(S1169&gt;=Законод!$E$26,S1169&lt;=Законод!$E$27),S1169-Законод!$C$26,IF('01_Доходи'!S1169&gt;=Законод!$F$26,Законод!$E$28,0)))),0)))</f>
        <v>0</v>
      </c>
      <c r="T1171" s="767"/>
      <c r="U1171" s="776" t="s">
        <v>158</v>
      </c>
      <c r="V1171" s="776"/>
      <c r="W1171" s="776"/>
      <c r="X1171" s="776"/>
      <c r="Y1171" s="776"/>
      <c r="Z1171" s="169">
        <f>IF($B$1165="Лікар загальної практики - сімейний лікар",IF(Z1169&lt;Законод!$C$22,0,(IF(AND(Z1169&gt;=Законод!$E$22,Z1169&lt;=Законод!$E$23),Z1169-Законод!$C$22,IF('01_Доходи'!Z1169&gt;=Законод!$F$22,Законод!$E$24,0)))),IF($B$1165="Лікар-педіатр",IF(Z1169&lt;Законод!$C$18,0,(IF(AND(Z1169&gt;=Законод!$E$18,Z1169&lt;=Законод!$E$19),Z1169-Законод!$C$18,IF('01_Доходи'!Z1169&gt;=Законод!$F$18,Законод!$E$20,0)))),IF($B$1165="Лікар-терапевт",IF(Z1169&lt;Законод!$C$26,0,(IF(AND(Z1169&gt;=Законод!$E$26,Z1169&lt;=Законод!$E$27),Z1169-Законод!$C$26,IF('01_Доходи'!Z1169&gt;=Законод!$F$26,Законод!$E$28,0)))),0)))</f>
        <v>0</v>
      </c>
      <c r="AA1171" s="767"/>
      <c r="AB1171" s="776" t="s">
        <v>158</v>
      </c>
      <c r="AC1171" s="776"/>
      <c r="AD1171" s="776"/>
      <c r="AE1171" s="776"/>
      <c r="AF1171" s="776"/>
      <c r="AG1171" s="169">
        <f>IF($B$1165="Лікар загальної практики - сімейний лікар",IF(AG1169&lt;Законод!$C$22,0,(IF(AND(AG1169&gt;=Законод!$E$22,AG1169&lt;=Законод!$E$23),AG1169-Законод!$C$22,IF('01_Доходи'!AG1169&gt;=Законод!$F$22,Законод!$E$24,0)))),IF($B$1165="Лікар-педіатр",IF(AG1169&lt;Законод!$C$18,0,(IF(AND(AG1169&gt;=Законод!$E$18,AG1169&lt;=Законод!$E$19),AG1169-Законод!$C$18,IF('01_Доходи'!AG1169&gt;=Законод!$F$18,Законод!$E$20,0)))),IF($B$1165="Лікар-терапевт",IF(AG1169&lt;Законод!$C$26,0,(IF(AND(AG1169&gt;=Законод!$E$26,AG1169&lt;=Законод!$E$27),AG1169-Законод!$C$26,IF('01_Доходи'!AG1169&gt;=Законод!$F$26,Законод!$E$28,0)))),0)))</f>
        <v>0</v>
      </c>
      <c r="AH1171" s="767"/>
      <c r="AI1171" s="174"/>
      <c r="AJ1171" s="771"/>
      <c r="AK1171" s="774"/>
      <c r="AL1171" s="774"/>
      <c r="AM1171" s="757" t="s">
        <v>187</v>
      </c>
      <c r="AN1171" s="183">
        <f>IF(B1165="Лікар загальної практики - сімейний лікар",L1171*Законод!$C$9/4*Законод!$E$16,IF(B1165="Лікар-педіатр",L1171*Законод!$C$9/4*Законод!$E$16,IF(B1165="Лікар-терапевт",L1171*Законод!$C$9/4*Законод!$E$16,0)))</f>
        <v>0</v>
      </c>
      <c r="AO1171" s="183">
        <f>IF(B1165="Лікар загальної практики - сімейний лікар",S1171*Законод!$C$9/4*Законод!$E$16,IF(B1165="Лікар-педіатр",S1171*Законод!$C$9/4*Законод!$E$16,IF(B1165="Лікар-терапевт",S1171*Законод!$C$9/4*Законод!$E$16,0)))</f>
        <v>0</v>
      </c>
      <c r="AP1171" s="183">
        <f>IF(B1165="Лікар загальної практики - сімейний лікар",Z1171*Законод!$C$9/4*Законод!$E$16,IF(B1165="Лікар-педіатр",Z1171*Законод!$C$9/4*Законод!$E$16,IF(B1165="Лікар-терапевт",Z1171*Законод!$C$9/4*Законод!$E$16,0)))</f>
        <v>0</v>
      </c>
      <c r="AQ1171" s="183">
        <f>IF(B1165="Лікар загальної практики - сімейний лікар",AG1171*Законод!$C$9/4*Законод!$E$16,IF(B1165="Лікар-педіатр",AG1171*Законод!$C$9/4*Законод!$E$16,IF(B1165="Лікар-терапевт",AG1171*Законод!$C$9/4*Законод!$E$16,0)))</f>
        <v>0</v>
      </c>
      <c r="AR1171" s="184">
        <f>SUM(AN1171:AQ1171)</f>
        <v>0</v>
      </c>
    </row>
    <row r="1172" spans="1:44" s="52" customFormat="1" ht="31.9" hidden="1" customHeight="1" x14ac:dyDescent="0.25">
      <c r="A1172" s="170"/>
      <c r="B1172" s="763"/>
      <c r="C1172" s="764"/>
      <c r="D1172" s="765"/>
      <c r="E1172" s="765"/>
      <c r="F1172" s="211" t="str">
        <f>IF(B1165="Лікар-педіатр",Законод!$F$17,IF(B1165="Лікар загальної практики - сімейний лікар",Законод!$F$21,IF(B1165="Лікар-терапевт",Законод!$F$25,"х")))</f>
        <v>х</v>
      </c>
      <c r="G1172" s="776" t="s">
        <v>158</v>
      </c>
      <c r="H1172" s="776"/>
      <c r="I1172" s="776"/>
      <c r="J1172" s="776"/>
      <c r="K1172" s="776"/>
      <c r="L1172" s="169">
        <f>IF($B$1165="Лікар загальної практики - сімейний лікар",IF(L1169&lt;Законод!$C$22,0,(IF(AND(L1169&gt;=Законод!$F$22,L1169&lt;=Законод!$F$23),L1169-Законод!$E$23,IF('01_Доходи'!L1169&gt;=Законод!$G$22,Законод!$F$24,0)))),IF($B$1165="Лікар-педіатр",IF(L1169&lt;Законод!$C$18,0,(IF(AND(L1169&gt;=Законод!$F$18,L1169&lt;=Законод!$F$19),L1169-Законод!$E$19,IF('01_Доходи'!L1169&gt;=Законод!$G$18,Законод!$F$20,0)))),IF($B$1165="Лікар-терапевт",IF(L1169&lt;Законод!$C$26,0,(IF(AND(L1169&gt;=Законод!$F$26,L1169&lt;=Законод!$F$27),L1169-Законод!$E$27,IF('01_Доходи'!L1169&gt;=Законод!$G$26,Законод!$F$28,0)))),0)))</f>
        <v>0</v>
      </c>
      <c r="M1172" s="767"/>
      <c r="N1172" s="776" t="s">
        <v>158</v>
      </c>
      <c r="O1172" s="776"/>
      <c r="P1172" s="776"/>
      <c r="Q1172" s="776"/>
      <c r="R1172" s="776"/>
      <c r="S1172" s="169">
        <f>IF($B$1165="Лікар загальної практики - сімейний лікар",IF(S1169&lt;Законод!$C$22,0,(IF(AND(S1169&gt;=Законод!$F$22,S1169&lt;=Законод!$F$23),S1169-Законод!$E$23,IF('01_Доходи'!S1169&gt;=Законод!$G$22,Законод!$F$24,0)))),IF($B$1165="Лікар-педіатр",IF(S1169&lt;Законод!$C$18,0,(IF(AND(S1169&gt;=Законод!$F$18,S1169&lt;=Законод!$F$19),S1169-Законод!$E$19,IF('01_Доходи'!S1169&gt;=Законод!$G$18,Законод!$F$20,0)))),IF($B$1165="Лікар-терапевт",IF(S1169&lt;Законод!$C$26,0,(IF(AND(S1169&gt;=Законод!$F$26,S1169&lt;=Законод!$F$27),S1169-Законод!$E$27,IF('01_Доходи'!S1169&gt;=Законод!$G$26,Законод!$F$28,0)))),0)))</f>
        <v>0</v>
      </c>
      <c r="T1172" s="767"/>
      <c r="U1172" s="776" t="s">
        <v>158</v>
      </c>
      <c r="V1172" s="776"/>
      <c r="W1172" s="776"/>
      <c r="X1172" s="776"/>
      <c r="Y1172" s="776"/>
      <c r="Z1172" s="169">
        <f>IF($B$1165="Лікар загальної практики - сімейний лікар",IF(Z1169&lt;Законод!$C$22,0,(IF(AND(Z1169&gt;=Законод!$F$22,Z1169&lt;=Законод!$F$23),Z1169-Законод!$E$23,IF('01_Доходи'!Z1169&gt;=Законод!$G$22,Законод!$F$24,0)))),IF($B$1165="Лікар-педіатр",IF(Z1169&lt;Законод!$C$18,0,(IF(AND(Z1169&gt;=Законод!$F$18,Z1169&lt;=Законод!$F$19),Z1169-Законод!$E$19,IF('01_Доходи'!Z1169&gt;=Законод!$G$18,Законод!$F$20,0)))),IF($B$1165="Лікар-терапевт",IF(Z1169&lt;Законод!$C$26,0,(IF(AND(Z1169&gt;=Законод!$F$26,Z1169&lt;=Законод!$F$27),Z1169-Законод!$E$27,IF('01_Доходи'!Z1169&gt;=Законод!$G$26,Законод!$F$28,0)))),0)))</f>
        <v>0</v>
      </c>
      <c r="AA1172" s="767"/>
      <c r="AB1172" s="776" t="s">
        <v>158</v>
      </c>
      <c r="AC1172" s="776"/>
      <c r="AD1172" s="776"/>
      <c r="AE1172" s="776"/>
      <c r="AF1172" s="776"/>
      <c r="AG1172" s="169">
        <f>IF($B$1165="Лікар загальної практики - сімейний лікар",IF(AG1169&lt;Законод!$C$22,0,(IF(AND(AG1169&gt;=Законод!$F$22,AG1169&lt;=Законод!$F$23),AG1169-Законод!$E$23,IF('01_Доходи'!AG1169&gt;=Законод!$G$22,Законод!$F$24,0)))),IF($B$1165="Лікар-педіатр",IF(AG1169&lt;Законод!$C$18,0,(IF(AND(AG1169&gt;=Законод!$F$18,AG1169&lt;=Законод!$F$19),AG1169-Законод!$E$19,IF('01_Доходи'!AG1169&gt;=Законод!$G$18,Законод!$F$20,0)))),IF($B$1165="Лікар-терапевт",IF(AG1169&lt;Законод!$C$26,0,(IF(AND(AG1169&gt;=Законод!$F$26,AG1169&lt;=Законод!$F$27),AG1169-Законод!$E$27,IF('01_Доходи'!AG1169&gt;=Законод!$G$26,Законод!$F$28,0)))),0)))</f>
        <v>0</v>
      </c>
      <c r="AH1172" s="767"/>
      <c r="AI1172" s="174"/>
      <c r="AJ1172" s="771"/>
      <c r="AK1172" s="774"/>
      <c r="AL1172" s="774"/>
      <c r="AM1172" s="758"/>
      <c r="AN1172" s="183">
        <f>IF(B1165="Лікар загальної практики - сімейний лікар",L1172*Законод!$C$9/4*Законод!$F$16,IF(B1165="Лікар-педіатр",L1172*Законод!$C$9/4*Законод!$F$16,IF(B1165="Лікар-терапевт",L1172*Законод!$C$9/4*Законод!$F$16,0)))</f>
        <v>0</v>
      </c>
      <c r="AO1172" s="183">
        <f>IF(B1165="Лікар загальної практики - сімейний лікар",S1172*Законод!$C$9/4*Законод!$F$16,IF(B1165="Лікар-педіатр",S1172*Законод!$C$9/4*Законод!$F$16,IF(B1165="Лікар-терапевт",S1172*Законод!$C$9/4*Законод!$F$16,0)))</f>
        <v>0</v>
      </c>
      <c r="AP1172" s="183">
        <f>IF(B1165="Лікар загальної практики - сімейний лікар",Z1172*Законод!$C$9/4*Законод!$F$16,IF(B1165="Лікар-педіатр",Z1172*Законод!$C$9/4*Законод!$F$16,IF(B1165="Лікар-терапевт",Z1172*Законод!$C$9/4*Законод!$F$16,0)))</f>
        <v>0</v>
      </c>
      <c r="AQ1172" s="183">
        <f>IF(B1165="Лікар загальної практики - сімейний лікар",AG1172*Законод!$C$9/4*Законод!$F$16,IF(B1165="Лікар-педіатр",AG1172*Законод!$C$9/4*Законод!$F$16,IF(B1165="Лікар-терапевт",AG1172*Законод!$C$9/4*Законод!$F$16,0)))</f>
        <v>0</v>
      </c>
      <c r="AR1172" s="184">
        <f>SUM(AN1172:AQ1172)</f>
        <v>0</v>
      </c>
    </row>
    <row r="1173" spans="1:44" s="52" customFormat="1" ht="31.9" hidden="1" customHeight="1" x14ac:dyDescent="0.25">
      <c r="A1173" s="170"/>
      <c r="B1173" s="763"/>
      <c r="C1173" s="764"/>
      <c r="D1173" s="765"/>
      <c r="E1173" s="765"/>
      <c r="F1173" s="211" t="str">
        <f>IF(B1165="Лікар-педіатр",Законод!$G$17,IF(B1165="Лікар загальної практики - сімейний лікар",Законод!$G$21,IF(B1165="Лікар-терапевт",Законод!$G$25,"х")))</f>
        <v>х</v>
      </c>
      <c r="G1173" s="776" t="s">
        <v>158</v>
      </c>
      <c r="H1173" s="776"/>
      <c r="I1173" s="776"/>
      <c r="J1173" s="776"/>
      <c r="K1173" s="776"/>
      <c r="L1173" s="169">
        <f>IF($B$1165="Лікар загальної практики - сімейний лікар",IF(L1169&lt;Законод!$C$22,0,(IF(AND(L1169&gt;=Законод!$G$22,L1169&lt;=Законод!$G$23),L1169-Законод!$F$23,IF('01_Доходи'!L1169&gt;=Законод!$H$22,Законод!$G$24,0)))),IF($B$1165="Лікар-педіатр",IF(L1169&lt;Законод!$C$18,0,(IF(AND(L1169&gt;=Законод!$G$18,L1169&lt;=Законод!$G$19),L1169-Законод!$F$19,IF('01_Доходи'!L1169&gt;=Законод!$H$18,Законод!$G$20,0)))),IF($B$1165="Лікар-терапевт",IF(L1169&lt;Законод!$C$26,0,(IF(AND(L1169&gt;=Законод!$G$26,L1169&lt;=Законод!$G$27),L1169-Законод!$F$27,IF('01_Доходи'!L1169&gt;=Законод!$H$26,Законод!$G$28,0)))),0)))</f>
        <v>0</v>
      </c>
      <c r="M1173" s="767"/>
      <c r="N1173" s="776" t="s">
        <v>158</v>
      </c>
      <c r="O1173" s="776"/>
      <c r="P1173" s="776"/>
      <c r="Q1173" s="776"/>
      <c r="R1173" s="776"/>
      <c r="S1173" s="169">
        <f>IF($B$1165="Лікар загальної практики - сімейний лікар",IF(S1169&lt;Законод!$C$22,0,(IF(AND(S1169&gt;=Законод!$G$22,S1169&lt;=Законод!$G$23),S1169-Законод!$F$23,IF('01_Доходи'!S1169&gt;=Законод!$H$22,Законод!$G$24,0)))),IF($B$1165="Лікар-педіатр",IF(S1169&lt;Законод!$C$18,0,(IF(AND(S1169&gt;=Законод!$G$18,S1169&lt;=Законод!$G$19),S1169-Законод!$F$19,IF('01_Доходи'!S1169&gt;=Законод!$H$18,Законод!$G$20,0)))),IF($B$1165="Лікар-терапевт",IF(S1169&lt;Законод!$C$26,0,(IF(AND(S1169&gt;=Законод!$G$26,S1169&lt;=Законод!$G$27),S1169-Законод!$F$27,IF('01_Доходи'!S1169&gt;=Законод!$H$26,Законод!$G$28,0)))),0)))</f>
        <v>0</v>
      </c>
      <c r="T1173" s="767"/>
      <c r="U1173" s="776" t="s">
        <v>158</v>
      </c>
      <c r="V1173" s="776"/>
      <c r="W1173" s="776"/>
      <c r="X1173" s="776"/>
      <c r="Y1173" s="776"/>
      <c r="Z1173" s="169">
        <f>IF($B$1165="Лікар загальної практики - сімейний лікар",IF(Z1169&lt;Законод!$C$22,0,(IF(AND(Z1169&gt;=Законод!$G$22,Z1169&lt;=Законод!$G$23),Z1169-Законод!$F$23,IF('01_Доходи'!Z1169&gt;=Законод!$H$22,Законод!$G$24,0)))),IF($B$1165="Лікар-педіатр",IF(Z1169&lt;Законод!$C$18,0,(IF(AND(Z1169&gt;=Законод!$G$18,Z1169&lt;=Законод!$G$19),Z1169-Законод!$F$19,IF('01_Доходи'!Z1169&gt;=Законод!$H$18,Законод!$G$20,0)))),IF($B$1165="Лікар-терапевт",IF(Z1169&lt;Законод!$C$26,0,(IF(AND(Z1169&gt;=Законод!$G$26,Z1169&lt;=Законод!$G$27),Z1169-Законод!$F$27,IF('01_Доходи'!Z1169&gt;=Законод!$H$26,Законод!$G$28,0)))),0)))</f>
        <v>0</v>
      </c>
      <c r="AA1173" s="767"/>
      <c r="AB1173" s="776" t="s">
        <v>158</v>
      </c>
      <c r="AC1173" s="776"/>
      <c r="AD1173" s="776"/>
      <c r="AE1173" s="776"/>
      <c r="AF1173" s="776"/>
      <c r="AG1173" s="169">
        <f>IF($B$1165="Лікар загальної практики - сімейний лікар",IF(AG1169&lt;Законод!$C$22,0,(IF(AND(AG1169&gt;=Законод!$G$22,AG1169&lt;=Законод!$G$23),AG1169-Законод!$F$23,IF('01_Доходи'!AG1169&gt;=Законод!$H$22,Законод!$G$24,0)))),IF($B$1165="Лікар-педіатр",IF(AG1169&lt;Законод!$C$18,0,(IF(AND(AG1169&gt;=Законод!$G$18,AG1169&lt;=Законод!$G$19),AG1169-Законод!$F$19,IF('01_Доходи'!AG1169&gt;=Законод!$H$18,Законод!$G$20,0)))),IF($B$1165="Лікар-терапевт",IF(AG1169&lt;Законод!$C$26,0,(IF(AND(AG1169&gt;=Законод!$G$26,AG1169&lt;=Законод!$G$27),AG1169-Законод!$F$27,IF('01_Доходи'!AG1169&gt;=Законод!$H$26,Законод!$G$28,0)))),0)))</f>
        <v>0</v>
      </c>
      <c r="AH1173" s="767"/>
      <c r="AI1173" s="174"/>
      <c r="AJ1173" s="771"/>
      <c r="AK1173" s="774"/>
      <c r="AL1173" s="774"/>
      <c r="AM1173" s="758"/>
      <c r="AN1173" s="183">
        <f>IF(B1165="Лікар загальної практики - сімейний лікар",L1173*Законод!$C$9/4*Законод!$G$16,IF(B1165="Лікар-педіатр",L1173*Законод!$C$9/4*Законод!$G$16,IF(B1165="Лікар-терапевт",L1173*Законод!$C$9/4*Законод!$G$16,0)))</f>
        <v>0</v>
      </c>
      <c r="AO1173" s="183">
        <f>IF(B1165="Лікар загальної практики - сімейний лікар",S1173*Законод!$C$9/4*Законод!$G$16,IF(B1165="Лікар-педіатр",S1173*Законод!$C$9/4*Законод!$G$16,IF(B1165="Лікар-терапевт",S1173*Законод!$C$9/4*Законод!$G$16,0)))</f>
        <v>0</v>
      </c>
      <c r="AP1173" s="183">
        <f>IF(B1165="Лікар загальної практики - сімейний лікар",Z1173*Законод!$C$9/4*Законод!$G$16,IF(B1165="Лікар-педіатр",Z1173*Законод!$C$9/4*Законод!$G$16,IF(B1165="Лікар-терапевт",Z1173*Законод!$C$9/4*Законод!$G$16,0)))</f>
        <v>0</v>
      </c>
      <c r="AQ1173" s="183">
        <f>IF(B1165="Лікар загальної практики - сімейний лікар",AG1173*Законод!$C$9/4*Законод!$G$16,IF(B1165="Лікар-педіатр",AG1173*Законод!$C$9/4*Законод!$G$16,IF(B1165="Лікар-терапевт",AG1173*Законод!$C$9/4*Законод!$G$16,0)))</f>
        <v>0</v>
      </c>
      <c r="AR1173" s="184">
        <f t="shared" ref="AR1173" si="202">SUM(AN1173:AQ1173)</f>
        <v>0</v>
      </c>
    </row>
    <row r="1174" spans="1:44" s="52" customFormat="1" ht="31.9" hidden="1" customHeight="1" x14ac:dyDescent="0.25">
      <c r="A1174" s="170"/>
      <c r="B1174" s="763"/>
      <c r="C1174" s="764"/>
      <c r="D1174" s="765"/>
      <c r="E1174" s="765"/>
      <c r="F1174" s="211" t="str">
        <f>IF(B1165="Лікар-педіатр",Законод!$H$17,IF(B1165="Лікар загальної практики - сімейний лікар",Законод!$H$21,IF(B1165="Лікар-терапевт",Законод!$H$25,"х")))</f>
        <v>х</v>
      </c>
      <c r="G1174" s="776" t="s">
        <v>158</v>
      </c>
      <c r="H1174" s="776"/>
      <c r="I1174" s="776"/>
      <c r="J1174" s="776"/>
      <c r="K1174" s="776"/>
      <c r="L1174" s="169">
        <f>IF($B$1165="Лікар загальної практики - сімейний лікар",IF(L1169&lt;Законод!$C$22,0,(IF(AND(L1169&gt;=Законод!$H$22,L1169&lt;=Законод!$H$23),L1169-Законод!$G$23,IF('01_Доходи'!L1169&gt;=Законод!$I$22,Законод!$H$24,0)))),IF($B$1165="Лікар-педіатр",IF(L1169&lt;Законод!$C$18,0,(IF(AND(L1169&gt;=Законод!$H$18,L1169&lt;=Законод!$H$19),L1169-Законод!$G$19,IF('01_Доходи'!L1169&gt;=Законод!$I$18,Законод!$H$20,0)))),IF($B$1165="Лікар-терапевт",IF(L1169&lt;Законод!$C$26,0,(IF(AND(L1169&gt;=Законод!$H$26,L1169&lt;=Законод!$H$27),L1169-Законод!$G$27,IF(L1169&gt;=Законод!$I$26,Законод!$H$28,0)))),0)))</f>
        <v>0</v>
      </c>
      <c r="M1174" s="767"/>
      <c r="N1174" s="776" t="s">
        <v>158</v>
      </c>
      <c r="O1174" s="776"/>
      <c r="P1174" s="776"/>
      <c r="Q1174" s="776"/>
      <c r="R1174" s="776"/>
      <c r="S1174" s="169">
        <f>IF($B$1165="Лікар загальної практики - сімейний лікар",IF(S1169&lt;Законод!$C$22,0,(IF(AND(S1169&gt;=Законод!$H$22,S1169&lt;=Законод!$H$23),S1169-Законод!$G$23,IF('01_Доходи'!S1169&gt;=Законод!$I$22,Законод!$H$24,0)))),IF($B$1165="Лікар-педіатр",IF(S1169&lt;Законод!$C$18,0,(IF(AND(S1169&gt;=Законод!$H$18,S1169&lt;=Законод!$H$19),S1169-Законод!$G$19,IF('01_Доходи'!S1169&gt;=Законод!$I$18,Законод!$H$20,0)))),IF($B$1165="Лікар-терапевт",IF(S1169&lt;Законод!$C$26,0,(IF(AND(S1169&gt;=Законод!$H$26,S1169&lt;=Законод!$H$27),S1169-Законод!$G$27,IF(S1169&gt;=Законод!$I$26,Законод!$H$28,0)))),0)))</f>
        <v>0</v>
      </c>
      <c r="T1174" s="767"/>
      <c r="U1174" s="776" t="s">
        <v>158</v>
      </c>
      <c r="V1174" s="776"/>
      <c r="W1174" s="776"/>
      <c r="X1174" s="776"/>
      <c r="Y1174" s="776"/>
      <c r="Z1174" s="169">
        <f>IF($B$1165="Лікар загальної практики - сімейний лікар",IF(Z1169&lt;Законод!$C$22,0,(IF(AND(Z1169&gt;=Законод!$H$22,Z1169&lt;=Законод!$H$23),Z1169-Законод!$G$23,IF('01_Доходи'!Z1169&gt;=Законод!$I$22,Законод!$H$24,0)))),IF($B$1165="Лікар-педіатр",IF(Z1169&lt;Законод!$C$18,0,(IF(AND(Z1169&gt;=Законод!$H$18,Z1169&lt;=Законод!$H$19),Z1169-Законод!$G$19,IF('01_Доходи'!Z1169&gt;=Законод!$I$18,Законод!$H$20,0)))),IF($B$1165="Лікар-терапевт",IF(Z1169&lt;Законод!$C$26,0,(IF(AND(Z1169&gt;=Законод!$H$26,Z1169&lt;=Законод!$H$27),Z1169-Законод!$G$27,IF(Z1169&gt;=Законод!$I$26,Законод!$H$28,0)))),0)))</f>
        <v>0</v>
      </c>
      <c r="AA1174" s="767"/>
      <c r="AB1174" s="776" t="s">
        <v>158</v>
      </c>
      <c r="AC1174" s="776"/>
      <c r="AD1174" s="776"/>
      <c r="AE1174" s="776"/>
      <c r="AF1174" s="776"/>
      <c r="AG1174" s="169">
        <f>IF($B$1165="Лікар загальної практики - сімейний лікар",IF(AG1169&lt;Законод!$C$22,0,(IF(AND(AG1169&gt;=Законод!$H$22,AG1169&lt;=Законод!$H$23),AG1169-Законод!$G$23,IF('01_Доходи'!AG1169&gt;=Законод!$I$22,Законод!$H$24,0)))),IF($B$1165="Лікар-педіатр",IF(AG1169&lt;Законод!$C$18,0,(IF(AND(AG1169&gt;=Законод!$H$18,AG1169&lt;=Законод!$H$19),AG1169-Законод!$G$19,IF('01_Доходи'!AG1169&gt;=Законод!$I$18,Законод!$H$20,0)))),IF($B$1165="Лікар-терапевт",IF(AG1169&lt;Законод!$C$26,0,(IF(AND(AG1169&gt;=Законод!$H$26,AG1169&lt;=Законод!$H$27),AG1169-Законод!$G$27,IF(AG1169&gt;=Законод!$I$26,Законод!$H$28,0)))),0)))</f>
        <v>0</v>
      </c>
      <c r="AH1174" s="767"/>
      <c r="AI1174" s="174"/>
      <c r="AJ1174" s="771"/>
      <c r="AK1174" s="774"/>
      <c r="AL1174" s="774"/>
      <c r="AM1174" s="758"/>
      <c r="AN1174" s="183">
        <f>IF(B1165="Лікар загальної практики - сімейний лікар",L1174*Законод!$C$9/4*Законод!$H$16,IF(B1165="Лікар-педіатр",L1174*Законод!$C$9/4*Законод!$H$16,IF(B1165="Лікар-терапевт",L1174*Законод!$C$9/4*Законод!$H$16,0)))</f>
        <v>0</v>
      </c>
      <c r="AO1174" s="183">
        <f>IF(B1165="Лікар загальної практики - сімейний лікар",S1174*Законод!$C$9/4*Законод!$H$16,IF(B1165="Лікар-педіатр",S1174*Законод!$C$9/4*Законод!$H$16,IF(B1165="Лікар-терапевт",S1174*Законод!$C$9/4*Законод!$H$16,0)))</f>
        <v>0</v>
      </c>
      <c r="AP1174" s="183">
        <f>IF(B1165="Лікар загальної практики - сімейний лікар",Z1174*Законод!$C$9/4*Законод!$H$16,IF(B1165="Лікар-педіатр",Z1174*Законод!$C$9/4*Законод!$H$16,IF(B1165="Лікар-терапевт",Z1174*Законод!$C$9/4*Законод!$H$16,0)))</f>
        <v>0</v>
      </c>
      <c r="AQ1174" s="183">
        <f>IF(B1165="Лікар загальної практики - сімейний лікар",AG1174*Законод!$C$9/4*Законод!$H$16,IF(B1165="Лікар-педіатр",AG1174*Законод!$C$9/4*Законод!$H$16,IF(B1165="Лікар-терапевт",AG1174*Законод!$C$9/4*Законод!$H$16,0)))</f>
        <v>0</v>
      </c>
      <c r="AR1174" s="184">
        <f>SUM(AN1174:AQ1174)</f>
        <v>0</v>
      </c>
    </row>
    <row r="1175" spans="1:44" s="52" customFormat="1" ht="31.9" hidden="1" customHeight="1" x14ac:dyDescent="0.25">
      <c r="A1175" s="170"/>
      <c r="B1175" s="763"/>
      <c r="C1175" s="764"/>
      <c r="D1175" s="765"/>
      <c r="E1175" s="765"/>
      <c r="F1175" s="211" t="str">
        <f>IF(B1165="Лікар-педіатр",Законод!$I$17,IF(B1165="Лікар загальної практики - сімейний лікар",Законод!$I$21,IF(B1165="Лікар-терапевт",Законод!$I$25,"х")))</f>
        <v>х</v>
      </c>
      <c r="G1175" s="776" t="s">
        <v>158</v>
      </c>
      <c r="H1175" s="776"/>
      <c r="I1175" s="776"/>
      <c r="J1175" s="776"/>
      <c r="K1175" s="776"/>
      <c r="L1175" s="169">
        <f>IF($B$1165="Лікар загальної практики - сімейний лікар",IF(L1169&lt;Законод!$C$22,0,(IF(AND(L1169&gt;=Законод!$I$22,L1169&lt;=Законод!$I$23),L1169-Законод!$H$23,IF('01_Доходи'!L1169&gt;=Законод!$I$22,Законод!$I$24,0)))),IF($B$1165="Лікар-педіатр",IF(L1169&lt;Законод!$C$18,0,(IF(AND(L1169&gt;=Законод!$I$18,L1169&lt;=Законод!$I$19),L1169-Законод!$H$19,IF('01_Доходи'!L1169&gt;=Законод!$I$18,Законод!$H$20,0)))),IF($B$1165="Лікар-терапевт",IF(L1169&lt;Законод!$C$26,0,(IF(AND(L1169&gt;=Законод!$I$26,L1169&lt;=Законод!$I$27),L1169-Законод!$H$27,IF('01_Доходи'!L1169&gt;=Законод!$I$26,Законод!$H$28,0)))),0)))</f>
        <v>0</v>
      </c>
      <c r="M1175" s="767"/>
      <c r="N1175" s="776" t="s">
        <v>158</v>
      </c>
      <c r="O1175" s="776"/>
      <c r="P1175" s="776"/>
      <c r="Q1175" s="776"/>
      <c r="R1175" s="776"/>
      <c r="S1175" s="169">
        <f>IF($B$1165="Лікар загальної практики - сімейний лікар",IF(S1169&lt;Законод!$C$22,0,(IF(AND(S1169&gt;=Законод!$I$22,S1169&lt;=Законод!$I$23),S1169-Законод!$H$23,IF('01_Доходи'!S1169&gt;=Законод!$I$22,Законод!$I$24,0)))),IF($B$1165="Лікар-педіатр",IF(S1169&lt;Законод!$C$18,0,(IF(AND(S1169&gt;=Законод!$I$18,S1169&lt;=Законод!$I$19),S1169-Законод!$H$19,IF('01_Доходи'!S1169&gt;=Законод!$I$18,Законод!$H$20,0)))),IF($B$1165="Лікар-терапевт",IF(S1169&lt;Законод!$C$26,0,(IF(AND(S1169&gt;=Законод!$I$26,S1169&lt;=Законод!$I$27),S1169-Законод!$H$27,IF('01_Доходи'!S1169&gt;=Законод!$I$26,Законод!$H$28,0)))),0)))</f>
        <v>0</v>
      </c>
      <c r="T1175" s="767"/>
      <c r="U1175" s="776" t="s">
        <v>158</v>
      </c>
      <c r="V1175" s="776"/>
      <c r="W1175" s="776"/>
      <c r="X1175" s="776"/>
      <c r="Y1175" s="776"/>
      <c r="Z1175" s="169">
        <f>IF($B$1165="Лікар загальної практики - сімейний лікар",IF(Z1169&lt;Законод!$C$22,0,(IF(AND(Z1169&gt;=Законод!$I$22,Z1169&lt;=Законод!$I$23),Z1169-Законод!$H$23,IF('01_Доходи'!Z1169&gt;=Законод!$I$22,Законод!$I$24,0)))),IF($B$1165="Лікар-педіатр",IF(Z1169&lt;Законод!$C$18,0,(IF(AND(Z1169&gt;=Законод!$I$18,Z1169&lt;=Законод!$I$19),Z1169-Законод!$H$19,IF('01_Доходи'!Z1169&gt;=Законод!$I$18,Законод!$H$20,0)))),IF($B$1165="Лікар-терапевт",IF(Z1169&lt;Законод!$C$26,0,(IF(AND(Z1169&gt;=Законод!$I$26,Z1169&lt;=Законод!$I$27),Z1169-Законод!$H$27,IF('01_Доходи'!Z1169&gt;=Законод!$I$26,Законод!$H$28,0)))),0)))</f>
        <v>0</v>
      </c>
      <c r="AA1175" s="767"/>
      <c r="AB1175" s="776" t="s">
        <v>158</v>
      </c>
      <c r="AC1175" s="776"/>
      <c r="AD1175" s="776"/>
      <c r="AE1175" s="776"/>
      <c r="AF1175" s="776"/>
      <c r="AG1175" s="169">
        <f>IF($B$1165="Лікар загальної практики - сімейний лікар",IF(AG1169&lt;Законод!$C$22,0,(IF(AND(AG1169&gt;=Законод!$I$22,AG1169&lt;=Законод!$I$23),AG1169-Законод!$H$23,IF('01_Доходи'!AG1169&gt;=Законод!$I$22,Законод!$I$24,0)))),IF($B$1165="Лікар-педіатр",IF(AG1169&lt;Законод!$C$18,0,(IF(AND(AG1169&gt;=Законод!$I$18,AG1169&lt;=Законод!$I$19),AG1169-Законод!$H$19,IF('01_Доходи'!AG1169&gt;=Законод!$I$18,Законод!$H$20,0)))),IF($B$1165="Лікар-терапевт",IF(AG1169&lt;Законод!$C$26,0,(IF(AND(AG1169&gt;=Законод!$I$26,AG1169&lt;=Законод!$I$27),AG1169-Законод!$H$27,IF('01_Доходи'!AG1169&gt;=Законод!$I$26,Законод!$H$28,0)))),0)))</f>
        <v>0</v>
      </c>
      <c r="AH1175" s="767"/>
      <c r="AI1175" s="174"/>
      <c r="AJ1175" s="771"/>
      <c r="AK1175" s="774"/>
      <c r="AL1175" s="774"/>
      <c r="AM1175" s="758"/>
      <c r="AN1175" s="183">
        <f>IF(B1165="Лікар загальної практики - сімейний лікар",L1175*Законод!$C$9/4*Законод!$I$16,IF(B1165="Лікар-педіатр",L1175*Законод!$C$9/4*Законод!$I$16,IF(B1165="Лікар-терапевт",L1175*Законод!$C$9/4*Законод!$I$16,0)))</f>
        <v>0</v>
      </c>
      <c r="AO1175" s="183">
        <f>IF(B1165="Лікар загальної практики - сімейний лікар",S1175*Законод!$C$9/4*Законод!$I$16,IF(B1165="Лікар-педіатр",S1175*Законод!$C$9/4*Законод!$I$16,IF(B1165="Лікар-терапевт",S1175*Законод!$C$9/4*Законод!$I$16,0)))</f>
        <v>0</v>
      </c>
      <c r="AP1175" s="183">
        <f>IF(B1165="Лікар загальної практики - сімейний лікар",Z1175*Законод!$C$9/4*Законод!$I$16,IF(B1165="Лікар-педіатр",Z1175*Законод!$C$9/4*Законод!$I$16,IF(B1165="Лікар-терапевт",Z1175*Законод!$C$9/4*Законод!$I$16,0)))</f>
        <v>0</v>
      </c>
      <c r="AQ1175" s="183">
        <f>IF(B1165="Лікар загальної практики - сімейний лікар",AG1175*Законод!$C$9/4*Законод!$I$16,IF(B1165="Лікар-педіатр",AG1175*Законод!$C$9/4*Законод!$I$16,IF(B1165="Лікар-терапевт",AG1175*Законод!$C$9/4*Законод!$I$16,0)))</f>
        <v>0</v>
      </c>
      <c r="AR1175" s="184">
        <f>SUM(AN1175:AQ1175)</f>
        <v>0</v>
      </c>
    </row>
    <row r="1176" spans="1:44" s="191" customFormat="1" ht="31.9" hidden="1" customHeight="1" thickBot="1" x14ac:dyDescent="0.3">
      <c r="A1176" s="186"/>
      <c r="B1176" s="763"/>
      <c r="C1176" s="764"/>
      <c r="D1176" s="765"/>
      <c r="E1176" s="765"/>
      <c r="F1176" s="212" t="str">
        <f>IF(B1165="Лікар-педіатр",Законод!$J$17,IF(B1165="Лікар загальної практики - сімейний лікар",Законод!$J$21,IF(B1165="Лікар-терапевт",Законод!$J$25,"х")))</f>
        <v>х</v>
      </c>
      <c r="G1176" s="777" t="s">
        <v>158</v>
      </c>
      <c r="H1176" s="777"/>
      <c r="I1176" s="777"/>
      <c r="J1176" s="777"/>
      <c r="K1176" s="777"/>
      <c r="L1176" s="169">
        <f>IF($B$1165="Лікар загальної практики - сімейний лікар",IF(L1169&gt;=Законод!$J$22,'01_Доходи'!L1169-('01_Доходи'!L1170+'01_Доходи'!L1171+'01_Доходи'!L1172+'01_Доходи'!L1173+'01_Доходи'!L1174+'01_Доходи'!L1175),0),IF($B$1165="Лікар-педіатр",IF(L1169&gt;=Законод!$J$18,'01_Доходи'!L1169-('01_Доходи'!L1170+'01_Доходи'!L1171+'01_Доходи'!L1172+'01_Доходи'!L1173+'01_Доходи'!L1174+'01_Доходи'!L1175),0),IF($B$1165="Лікар-терапевт",IF('01_Доходи'!L1169&gt;=Законод!$J$26,L1169-Законод!$I$27,0),0)))</f>
        <v>0</v>
      </c>
      <c r="M1176" s="767"/>
      <c r="N1176" s="777" t="s">
        <v>158</v>
      </c>
      <c r="O1176" s="777"/>
      <c r="P1176" s="777"/>
      <c r="Q1176" s="777"/>
      <c r="R1176" s="777"/>
      <c r="S1176" s="169">
        <f>IF($B$1165="Лікар загальної практики - сімейний лікар",IF(S1169&gt;=Законод!$J$22,'01_Доходи'!S1169-('01_Доходи'!S1170+'01_Доходи'!S1171+'01_Доходи'!S1172+'01_Доходи'!S1173+'01_Доходи'!S1174+'01_Доходи'!S1175),0),IF($B$1165="Лікар-педіатр",IF(S1169&gt;=Законод!$J$18,'01_Доходи'!S1169-('01_Доходи'!S1170+'01_Доходи'!S1171+'01_Доходи'!S1172+'01_Доходи'!S1173+'01_Доходи'!S1174+'01_Доходи'!S1175),0),IF($B$1165="Лікар-терапевт",IF('01_Доходи'!S1169&gt;=Законод!$J$26,S1169-Законод!$I$27,0),0)))</f>
        <v>0</v>
      </c>
      <c r="T1176" s="767"/>
      <c r="U1176" s="777" t="s">
        <v>158</v>
      </c>
      <c r="V1176" s="777"/>
      <c r="W1176" s="777"/>
      <c r="X1176" s="777"/>
      <c r="Y1176" s="777"/>
      <c r="Z1176" s="169">
        <f>IF($B$1165="Лікар загальної практики - сімейний лікар",IF(Z1169&gt;=Законод!$J$22,'01_Доходи'!Z1169-('01_Доходи'!Z1170+'01_Доходи'!Z1171+'01_Доходи'!Z1172+'01_Доходи'!Z1173+'01_Доходи'!Z1174+'01_Доходи'!Z1175),0),IF($B$1165="Лікар-педіатр",IF(Z1169&gt;=Законод!$J$18,'01_Доходи'!Z1169-('01_Доходи'!Z1170+'01_Доходи'!Z1171+'01_Доходи'!Z1172+'01_Доходи'!Z1173+'01_Доходи'!Z1174+'01_Доходи'!Z1175),0),IF($B$1165="Лікар-терапевт",IF('01_Доходи'!Z1169&gt;=Законод!$J$26,Z1169-Законод!$I$27,0),0)))</f>
        <v>0</v>
      </c>
      <c r="AA1176" s="767"/>
      <c r="AB1176" s="777" t="s">
        <v>158</v>
      </c>
      <c r="AC1176" s="777"/>
      <c r="AD1176" s="777"/>
      <c r="AE1176" s="777"/>
      <c r="AF1176" s="777"/>
      <c r="AG1176" s="169">
        <f>IF($B$1165="Лікар загальної практики - сімейний лікар",IF(AG1169&gt;=Законод!$J$22,'01_Доходи'!AG1169-('01_Доходи'!AG1170+'01_Доходи'!AG1171+'01_Доходи'!AG1172+'01_Доходи'!AG1173+'01_Доходи'!AG1174+'01_Доходи'!AG1175),0),IF($B$1165="Лікар-педіатр",IF(AG1169&gt;=Законод!$J$18,'01_Доходи'!AG1169-('01_Доходи'!AG1170+'01_Доходи'!AG1171+'01_Доходи'!AG1172+'01_Доходи'!AG1173+'01_Доходи'!AG1174+'01_Доходи'!AG1175),0),IF($B$1165="Лікар-терапевт",IF('01_Доходи'!AG1169&gt;=Законод!$J$26,AG1169-Законод!$I$27,0),0)))</f>
        <v>0</v>
      </c>
      <c r="AH1176" s="767"/>
      <c r="AI1176" s="188"/>
      <c r="AJ1176" s="772"/>
      <c r="AK1176" s="775"/>
      <c r="AL1176" s="775"/>
      <c r="AM1176" s="759"/>
      <c r="AN1176" s="189">
        <f>IF(B1165="Лікар загальної практики - сімейний лікар",L1176*Законод!$C$9/4*Законод!$J$16,IF(B1165="Лікар-педіатр",L1176*Законод!$C$9/4*Законод!$J$16,IF(B1165="Лікар-терапевт",L1176*Законод!$C$9/4*Законод!$J$16,0)))</f>
        <v>0</v>
      </c>
      <c r="AO1176" s="189">
        <f>IF(B1165="Лікар загальної практики - сімейний лікар",S1176*Законод!$C$9/4*Законод!$J$16,IF(B1165="Лікар-педіатр",S1176*Законод!$C$9/4*Законод!$J$16,IF(B1165="Лікар-терапевт",S1176*Законод!$C$9/4*Законод!$J$16,0)))</f>
        <v>0</v>
      </c>
      <c r="AP1176" s="189">
        <f>IF(B1165="Лікар загальної практики - сімейний лікар",S1176*Законод!$C$9/4*Законод!$J$16,IF(B1165="Лікар-педіатр",S1176*Законод!$C$9/4*Законод!$J$16,IF(B1165="Лікар-терапевт",S1176*Законод!$C$9/4*Законод!$J$16,0)))</f>
        <v>0</v>
      </c>
      <c r="AQ1176" s="189">
        <f>IF(B1165="Лікар загальної практики - сімейний лікар",AG1176*Законод!$C$9/4*Законод!$J$16,IF(B1165="Лікар-педіатр",AG1176*Законод!$C$9/4*Законод!$J$16,IF(B1165="Лікар-терапевт",AG1176*Законод!$C$9/4*Законод!$J$16,0)))</f>
        <v>0</v>
      </c>
      <c r="AR1176" s="190">
        <f t="shared" ref="AR1176" si="203">SUM(AN1176:AQ1176)</f>
        <v>0</v>
      </c>
    </row>
    <row r="1177" spans="1:44" s="220" customFormat="1" ht="23.45" hidden="1" customHeight="1" thickBot="1" x14ac:dyDescent="0.3">
      <c r="A1177" s="216"/>
      <c r="B1177" s="217"/>
      <c r="C1177" s="217"/>
      <c r="D1177" s="217"/>
      <c r="E1177" s="217"/>
      <c r="F1177" s="218"/>
      <c r="G1177" s="219"/>
      <c r="H1177" s="219"/>
      <c r="L1177" s="221"/>
      <c r="S1177" s="221"/>
      <c r="Z1177" s="221"/>
      <c r="AG1177" s="221"/>
      <c r="AM1177" s="222"/>
      <c r="AR1177" s="223"/>
    </row>
    <row r="1178" spans="1:44" s="164" customFormat="1" ht="24.6" hidden="1" customHeight="1" x14ac:dyDescent="0.3">
      <c r="A1178" s="167">
        <f>A1165+1</f>
        <v>89</v>
      </c>
      <c r="B1178" s="763"/>
      <c r="C1178" s="764"/>
      <c r="D1178" s="765"/>
      <c r="E1178" s="765"/>
      <c r="F1178" s="207" t="s">
        <v>422</v>
      </c>
      <c r="G1178" s="169">
        <f>IF($B$1178="Лікар-педіатр",G1181*L1178,IF($B$1178="Лікар-терапевт","х",IF($B$1178="Лікар загальної практики - сімейний лікар",G1181*L1178,0)))</f>
        <v>0</v>
      </c>
      <c r="H1178" s="169">
        <f>IF($B$1178="Лікар-педіатр",H1181*L1178,IF($B$1178="Лікар-терапевт","х",IF($B$1178="Лікар загальної практики - сімейний лікар",H1181*L1178,0)))</f>
        <v>0</v>
      </c>
      <c r="I1178" s="169">
        <f>IF($B$1178="Лікар-педіатр","x",IF($B$1178="Лікар-терапевт",I1181*L1178,IF($B$1178="Лікар загальної практики - сімейний лікар",I1181*L1178,0)))</f>
        <v>0</v>
      </c>
      <c r="J1178" s="169">
        <f>IF($B$1178="Лікар-педіатр","x",IF($B$1178="Лікар-терапевт",J1181*L1178,IF($B$1178="Лікар загальної практики - сімейний лікар",J1181*L1178,0)))</f>
        <v>0</v>
      </c>
      <c r="K1178" s="169">
        <f>IF($B$1178="Лікар-педіатр","x",IF($B$1178="Лікар-терапевт",K1181*L1178,IF($B$1178="Лікар загальної практики - сімейний лікар",K1181*L1178,0)))</f>
        <v>0</v>
      </c>
      <c r="L1178" s="542"/>
      <c r="M1178" s="767"/>
      <c r="N1178" s="169">
        <f>IF($B$1165="Лікар-педіатр",N1181*S1178,IF($B$1165="Лікар-терапевт","х",IF($B$1165="Лікар загальної практики - сімейний лікар",N1181*S1178,0)))</f>
        <v>0</v>
      </c>
      <c r="O1178" s="169">
        <f>IF($B$1165="Лікар-педіатр",O1181*S1178,IF($B$1165="Лікар-терапевт","х",IF($B$1165="Лікар загальної практики - сімейний лікар",O1181*S1178,0)))</f>
        <v>0</v>
      </c>
      <c r="P1178" s="169">
        <f>IF($B$1165="Лікар-педіатр","x",IF($B$1165="Лікар-терапевт",P1181*S1178,IF($B$1165="Лікар загальної практики - сімейний лікар",P1181*S1178,0)))</f>
        <v>0</v>
      </c>
      <c r="Q1178" s="169">
        <f>IF($B$1165="Лікар-педіатр","x",IF($B$1165="Лікар-терапевт",Q1181*S1178,IF($B$1165="Лікар загальної практики - сімейний лікар",Q1181*S1178,0)))</f>
        <v>0</v>
      </c>
      <c r="R1178" s="169">
        <f>IF($B$1165="Лікар-педіатр","x",IF($B$1165="Лікар-терапевт",R1181*S1178,IF($B$1165="Лікар загальної практики - сімейний лікар",R1181*S1178,0)))</f>
        <v>0</v>
      </c>
      <c r="S1178" s="542"/>
      <c r="T1178" s="767"/>
      <c r="U1178" s="169">
        <f>IF($B$1165="Лікар-педіатр",U1181*Z1178,IF($B$1165="Лікар-терапевт","х",IF($B$1165="Лікар загальної практики - сімейний лікар",U1181*Z1178,0)))</f>
        <v>0</v>
      </c>
      <c r="V1178" s="169">
        <f>IF($B$1165="Лікар-педіатр",V1181*Z1178,IF($B$1165="Лікар-терапевт","х",IF($B$1165="Лікар загальної практики - сімейний лікар",V1181*Z1178,0)))</f>
        <v>0</v>
      </c>
      <c r="W1178" s="169">
        <f>IF($B$1165="Лікар-педіатр","x",IF($B$1165="Лікар-терапевт",W1181*Z1178,IF($B$1165="Лікар загальної практики - сімейний лікар",W1181*Z1178,0)))</f>
        <v>0</v>
      </c>
      <c r="X1178" s="169">
        <f>IF($B$1165="Лікар-педіатр","x",IF($B$1165="Лікар-терапевт",X1181*Z1178,IF($B$1165="Лікар загальної практики - сімейний лікар",X1181*Z1178,0)))</f>
        <v>0</v>
      </c>
      <c r="Y1178" s="169">
        <f>IF($B$1165="Лікар-педіатр","x",IF($B$1165="Лікар-терапевт",Y1181*Z1178,IF($B$1165="Лікар загальної практики - сімейний лікар",Y1181*Z1178,0)))</f>
        <v>0</v>
      </c>
      <c r="Z1178" s="542"/>
      <c r="AA1178" s="767"/>
      <c r="AB1178" s="169">
        <f>IF($B$1165="Лікар-педіатр",AB1181*AG1178,IF($B$1165="Лікар-терапевт","х",IF($B$1165="Лікар загальної практики - сімейний лікар",AB1181*AG1178,0)))</f>
        <v>0</v>
      </c>
      <c r="AC1178" s="169">
        <f>IF($B$1165="Лікар-педіатр",AC1181*AG1178,IF($B$1165="Лікар-терапевт","х",IF($B$1165="Лікар загальної практики - сімейний лікар",AC1181*AG1178,0)))</f>
        <v>0</v>
      </c>
      <c r="AD1178" s="169">
        <f>IF($B$1165="Лікар-педіатр","x",IF($B$1165="Лікар-терапевт",AD1181*AG1178,IF($B$1165="Лікар загальної практики - сімейний лікар",AD1181*AG1178,0)))</f>
        <v>0</v>
      </c>
      <c r="AE1178" s="169">
        <f>IF($B$1165="Лікар-педіатр","x",IF($B$1165="Лікар-терапевт",AE1181*AG1178,IF($B$1165="Лікар загальної практики - сімейний лікар",AE1181*AG1178,0)))</f>
        <v>0</v>
      </c>
      <c r="AF1178" s="169">
        <f>IF($B$1165="Лікар-педіатр","x",IF($B$1165="Лікар-терапевт",AF1181*AG1178,IF($B$1165="Лікар загальної практики - сімейний лікар",AF1181*AG1178,0)))</f>
        <v>0</v>
      </c>
      <c r="AG1178" s="542"/>
      <c r="AH1178" s="767"/>
      <c r="AI1178" s="525">
        <f>A1178</f>
        <v>89</v>
      </c>
      <c r="AJ1178" s="770">
        <f>B1178</f>
        <v>0</v>
      </c>
      <c r="AK1178" s="773">
        <f>C1178</f>
        <v>0</v>
      </c>
      <c r="AL1178" s="773">
        <f>D1178</f>
        <v>0</v>
      </c>
      <c r="AM1178" s="760" t="s">
        <v>568</v>
      </c>
      <c r="AN1178" s="778">
        <f>SUM(AN1183:AN1189)</f>
        <v>0</v>
      </c>
      <c r="AO1178" s="778">
        <f>SUM(AO1183:AO1189)</f>
        <v>0</v>
      </c>
      <c r="AP1178" s="778">
        <f>SUM(AP1183:AP1189)</f>
        <v>0</v>
      </c>
      <c r="AQ1178" s="778">
        <f>SUM(AQ1183:AQ1189)</f>
        <v>0</v>
      </c>
      <c r="AR1178" s="781">
        <f>SUM(AN1178:AQ1182)</f>
        <v>0</v>
      </c>
    </row>
    <row r="1179" spans="1:44" s="52" customFormat="1" ht="28.15" hidden="1" customHeight="1" x14ac:dyDescent="0.25">
      <c r="A1179" s="170"/>
      <c r="B1179" s="763"/>
      <c r="C1179" s="764"/>
      <c r="D1179" s="765"/>
      <c r="E1179" s="765"/>
      <c r="F1179" s="207" t="s">
        <v>423</v>
      </c>
      <c r="G1179" s="169">
        <f>IF($B$1178="Лікар-педіатр",G1181*L1179,IF($B$1178="Лікар-терапевт","х",IF($B$1178="Лікар загальної практики - сімейний лікар",G1181*L1179,0)))</f>
        <v>0</v>
      </c>
      <c r="H1179" s="169">
        <f>IF($B$1178="Лікар-педіатр",H1181*L1179,IF($B$1178="Лікар-терапевт","х",IF($B$1178="Лікар загальної практики - сімейний лікар",H1181*L1179,0)))</f>
        <v>0</v>
      </c>
      <c r="I1179" s="169">
        <f>IF($B$1178="Лікар-педіатр","x",IF($B$1178="Лікар-терапевт",I1181*L1179,IF($B$1178="Лікар загальної практики - сімейний лікар",I1181*L1179,0)))</f>
        <v>0</v>
      </c>
      <c r="J1179" s="169">
        <f>IF($B$1178="Лікар-педіатр","x",IF($B$1178="Лікар-терапевт",J1181*L1179,IF($B$1178="Лікар загальної практики - сімейний лікар",J1181*L1179,0)))</f>
        <v>0</v>
      </c>
      <c r="K1179" s="169">
        <f>IF($B$1178="Лікар-педіатр","x",IF($B$1178="Лікар-терапевт",K1181*L1179,IF($B$1178="Лікар загальної практики - сімейний лікар",K1181*L1179,0)))</f>
        <v>0</v>
      </c>
      <c r="L1179" s="542"/>
      <c r="M1179" s="767"/>
      <c r="N1179" s="169">
        <f>IF($B$1165="Лікар-педіатр",N1181*S1179,IF($B$1165="Лікар-терапевт","х",IF($B$1165="Лікар загальної практики - сімейний лікар",N1181*S1179,0)))</f>
        <v>0</v>
      </c>
      <c r="O1179" s="169">
        <f>IF($B$1165="Лікар-педіатр",O1181*S1179,IF($B$1165="Лікар-терапевт","х",IF($B$1165="Лікар загальної практики - сімейний лікар",O1181*S1179,0)))</f>
        <v>0</v>
      </c>
      <c r="P1179" s="169">
        <f>IF($B$1165="Лікар-педіатр","x",IF($B$1165="Лікар-терапевт",P1181*S1179,IF($B$1165="Лікар загальної практики - сімейний лікар",P1181*S1179,0)))</f>
        <v>0</v>
      </c>
      <c r="Q1179" s="169">
        <f>IF($B$1165="Лікар-педіатр","x",IF($B$1165="Лікар-терапевт",Q1181*S1179,IF($B$1165="Лікар загальної практики - сімейний лікар",Q1181*S1179,0)))</f>
        <v>0</v>
      </c>
      <c r="R1179" s="169">
        <f>IF($B$1165="Лікар-педіатр","x",IF($B$1165="Лікар-терапевт",R1181*S1179,IF($B$1165="Лікар загальної практики - сімейний лікар",R1181*S1179,0)))</f>
        <v>0</v>
      </c>
      <c r="S1179" s="542"/>
      <c r="T1179" s="767"/>
      <c r="U1179" s="169">
        <f>IF($B$1165="Лікар-педіатр",U1181*Z1179,IF($B$1165="Лікар-терапевт","х",IF($B$1165="Лікар загальної практики - сімейний лікар",U1181*Z1179,0)))</f>
        <v>0</v>
      </c>
      <c r="V1179" s="169">
        <f>IF($B$1165="Лікар-педіатр",V1181*Z1179,IF($B$1165="Лікар-терапевт","х",IF($B$1165="Лікар загальної практики - сімейний лікар",V1181*Z1179,0)))</f>
        <v>0</v>
      </c>
      <c r="W1179" s="169">
        <f>IF($B$1165="Лікар-педіатр","x",IF($B$1165="Лікар-терапевт",W1181*Z1179,IF($B$1165="Лікар загальної практики - сімейний лікар",W1181*Z1179,0)))</f>
        <v>0</v>
      </c>
      <c r="X1179" s="169">
        <f>IF($B$1165="Лікар-педіатр","x",IF($B$1165="Лікар-терапевт",X1181*Z1179,IF($B$1165="Лікар загальної практики - сімейний лікар",X1181*Z1179,0)))</f>
        <v>0</v>
      </c>
      <c r="Y1179" s="169">
        <f>IF($B$1165="Лікар-педіатр","x",IF($B$1165="Лікар-терапевт",Y1181*Z1179,IF($B$1165="Лікар загальної практики - сімейний лікар",Y1181*Z1179,0)))</f>
        <v>0</v>
      </c>
      <c r="Z1179" s="542"/>
      <c r="AA1179" s="767"/>
      <c r="AB1179" s="169">
        <f>IF($B$1165="Лікар-педіатр",AB1181*AG1179,IF($B$1165="Лікар-терапевт","х",IF($B$1165="Лікар загальної практики - сімейний лікар",AB1181*AG1179,0)))</f>
        <v>0</v>
      </c>
      <c r="AC1179" s="169">
        <f>IF($B$1165="Лікар-педіатр",AC1181*AG1179,IF($B$1165="Лікар-терапевт","х",IF($B$1165="Лікар загальної практики - сімейний лікар",AC1181*AG1179,0)))</f>
        <v>0</v>
      </c>
      <c r="AD1179" s="169">
        <f>IF($B$1165="Лікар-педіатр","x",IF($B$1165="Лікар-терапевт",AD1181*AG1179,IF($B$1165="Лікар загальної практики - сімейний лікар",AD1181*AG1179,0)))</f>
        <v>0</v>
      </c>
      <c r="AE1179" s="169">
        <f>IF($B$1165="Лікар-педіатр","x",IF($B$1165="Лікар-терапевт",AE1181*AG1179,IF($B$1165="Лікар загальної практики - сімейний лікар",AE1181*AG1179,0)))</f>
        <v>0</v>
      </c>
      <c r="AF1179" s="169">
        <f>IF($B$1165="Лікар-педіатр","x",IF($B$1165="Лікар-терапевт",AF1181*AG1179,IF($B$1165="Лікар загальної практики - сімейний лікар",AF1181*AG1179,0)))</f>
        <v>0</v>
      </c>
      <c r="AG1179" s="542"/>
      <c r="AH1179" s="767"/>
      <c r="AI1179" s="171"/>
      <c r="AJ1179" s="771"/>
      <c r="AK1179" s="774"/>
      <c r="AL1179" s="774"/>
      <c r="AM1179" s="761"/>
      <c r="AN1179" s="779"/>
      <c r="AO1179" s="779"/>
      <c r="AP1179" s="779"/>
      <c r="AQ1179" s="779"/>
      <c r="AR1179" s="782"/>
    </row>
    <row r="1180" spans="1:44" s="92" customFormat="1" ht="31.15" hidden="1" customHeight="1" x14ac:dyDescent="0.25">
      <c r="A1180" s="213"/>
      <c r="B1180" s="763"/>
      <c r="C1180" s="764"/>
      <c r="D1180" s="765"/>
      <c r="E1180" s="765"/>
      <c r="F1180" s="214" t="s">
        <v>424</v>
      </c>
      <c r="G1180" s="172">
        <f>IF(B1178="Лікар загальної практики - сімейний лікар"," ",IF(B1178="Лікар-педіатр"," ",IF(B1178="Лікар-терапевт","х",0)))</f>
        <v>0</v>
      </c>
      <c r="H1180" s="172">
        <f>IF(B1178="Лікар загальної практики - сімейний лікар"," ",IF(B1178="Лікар-педіатр"," ",IF(B1178="Лікар-терапевт","х",0)))</f>
        <v>0</v>
      </c>
      <c r="I1180" s="172">
        <f>IF(B1178="Лікар загальної практики - сімейний лікар"," ",IF(B1178="Лікар-педіатр","х",IF(B1178="Лікар-терапевт"," ",0)))</f>
        <v>0</v>
      </c>
      <c r="J1180" s="172">
        <f>IF(B1178="Лікар загальної практики - сімейний лікар"," ",IF(B1178="Лікар-педіатр","х",IF(B1178="Лікар-терапевт"," ",0)))</f>
        <v>0</v>
      </c>
      <c r="K1180" s="172">
        <f>IF(B1178="Лікар загальної практики - сімейний лікар"," ",IF(B1178="Лікар-педіатр","х",IF(B1178="Лікар-терапевт"," ",0)))</f>
        <v>0</v>
      </c>
      <c r="L1180" s="173">
        <f>SUM(G1180:K1180)</f>
        <v>0</v>
      </c>
      <c r="M1180" s="767"/>
      <c r="N1180" s="172">
        <f>IF(B1178="Лікар загальної практики - сімейний лікар"," ",IF(B1178="Лікар-педіатр"," ",IF(B1178="Лікар-терапевт","х",0)))</f>
        <v>0</v>
      </c>
      <c r="O1180" s="172">
        <f>IF(B1178="Лікар загальної практики - сімейний лікар"," ",IF(B1178="Лікар-педіатр"," ",IF(B1178="Лікар-терапевт","х",0)))</f>
        <v>0</v>
      </c>
      <c r="P1180" s="172">
        <f>IF(B1178="Лікар загальної практики - сімейний лікар"," ",IF(B1178="Лікар-педіатр","х",IF(B1178="Лікар-терапевт"," ",0)))</f>
        <v>0</v>
      </c>
      <c r="Q1180" s="172">
        <f>IF(B1178="Лікар загальної практики - сімейний лікар"," ",IF(B1178="Лікар-педіатр","х",IF(B1178="Лікар-терапевт"," ",0)))</f>
        <v>0</v>
      </c>
      <c r="R1180" s="172">
        <f>IF(B1178="Лікар загальної практики - сімейний лікар"," ",IF(B1178="Лікар-педіатр","х",IF(B1178="Лікар-терапевт"," ",0)))</f>
        <v>0</v>
      </c>
      <c r="S1180" s="173">
        <f>SUM(N1180:R1180)</f>
        <v>0</v>
      </c>
      <c r="T1180" s="767"/>
      <c r="U1180" s="172">
        <f>IF(B1178="Лікар загальної практики - сімейний лікар"," ",IF(B1178="Лікар-педіатр"," ",IF(B1178="Лікар-терапевт","х",0)))</f>
        <v>0</v>
      </c>
      <c r="V1180" s="172">
        <f>IF(B1178="Лікар загальної практики - сімейний лікар"," ",IF(B1178="Лікар-педіатр"," ",IF(B1178="Лікар-терапевт","х",0)))</f>
        <v>0</v>
      </c>
      <c r="W1180" s="172">
        <f>IF(B1178="Лікар загальної практики - сімейний лікар"," ",IF(B1178="Лікар-педіатр","х",IF(B1178="Лікар-терапевт"," ",0)))</f>
        <v>0</v>
      </c>
      <c r="X1180" s="172">
        <f>IF(B1178="Лікар загальної практики - сімейний лікар"," ",IF(B1178="Лікар-педіатр","х",IF(B1178="Лікар-терапевт"," ",0)))</f>
        <v>0</v>
      </c>
      <c r="Y1180" s="172">
        <f>IF(B1178="Лікар загальної практики - сімейний лікар"," ",IF(B1178="Лікар-педіатр","х",IF(B1178="Лікар-терапевт"," ",0)))</f>
        <v>0</v>
      </c>
      <c r="Z1180" s="173">
        <f>SUM(U1180:Y1180)</f>
        <v>0</v>
      </c>
      <c r="AA1180" s="767"/>
      <c r="AB1180" s="172">
        <f>IF(B1178="Лікар загальної практики - сімейний лікар"," ",IF(B1178="Лікар-педіатр"," ",IF(B1178="Лікар-терапевт","х",0)))</f>
        <v>0</v>
      </c>
      <c r="AC1180" s="172">
        <f>IF(B1178="Лікар загальної практики - сімейний лікар"," ",IF(B1178="Лікар-педіатр"," ",IF(B1178="Лікар-терапевт","х",0)))</f>
        <v>0</v>
      </c>
      <c r="AD1180" s="172">
        <f>IF(B1178="Лікар загальної практики - сімейний лікар"," ",IF(B1178="Лікар-педіатр","х",IF(B1178="Лікар-терапевт"," ",0)))</f>
        <v>0</v>
      </c>
      <c r="AE1180" s="172">
        <f>IF(B1178="Лікар загальної практики - сімейний лікар"," ",IF(B1178="Лікар-педіатр","х",IF(B1178="Лікар-терапевт"," ",0)))</f>
        <v>0</v>
      </c>
      <c r="AF1180" s="172">
        <f>IF(B1178="Лікар загальної практики - сімейний лікар"," ",IF(B1178="Лікар-педіатр","х",IF(B1178="Лікар-терапевт"," ",0)))</f>
        <v>0</v>
      </c>
      <c r="AG1180" s="173">
        <f>SUM(AB1180:AF1180)</f>
        <v>0</v>
      </c>
      <c r="AH1180" s="767"/>
      <c r="AI1180" s="215"/>
      <c r="AJ1180" s="771"/>
      <c r="AK1180" s="774"/>
      <c r="AL1180" s="774"/>
      <c r="AM1180" s="761"/>
      <c r="AN1180" s="779"/>
      <c r="AO1180" s="779"/>
      <c r="AP1180" s="779"/>
      <c r="AQ1180" s="779"/>
      <c r="AR1180" s="782"/>
    </row>
    <row r="1181" spans="1:44" s="52" customFormat="1" ht="31.9" hidden="1" customHeight="1" thickBot="1" x14ac:dyDescent="0.3">
      <c r="A1181" s="170"/>
      <c r="B1181" s="763"/>
      <c r="C1181" s="764"/>
      <c r="D1181" s="765"/>
      <c r="E1181" s="765"/>
      <c r="F1181" s="209" t="s">
        <v>161</v>
      </c>
      <c r="G1181" s="176">
        <f>IF($B$1178="Лікар-педіатр",G1180/L1180,IF($B$1178="Лікар-терапевт","х",IF($B$1178="Лікар загальної практики - сімейний лікар",G1180/L1180,0)))</f>
        <v>0</v>
      </c>
      <c r="H1181" s="176">
        <f>IF($B$1178="Лікар-педіатр",H1180/L1180,IF($B$1178="Лікар-терапевт","х",IF($B$1178="Лікар загальної практики - сімейний лікар",H1180/L1180,0)))</f>
        <v>0</v>
      </c>
      <c r="I1181" s="176">
        <f>IF($B$1178="Лікар-педіатр","x",IF($B$1178="Лікар-терапевт",I1180/L1180,IF($B$1178="Лікар загальної практики - сімейний лікар",I1180/L1180,0)))</f>
        <v>0</v>
      </c>
      <c r="J1181" s="176">
        <f>IF($B$1178="Лікар-педіатр","x",IF($B$1178="Лікар-терапевт",J1180/L1180,IF($B$1178="Лікар загальної практики - сімейний лікар",J1180/L1180,0)))</f>
        <v>0</v>
      </c>
      <c r="K1181" s="176">
        <f>IF($B$1178="Лікар-педіатр","x",IF($B$1178="Лікар-терапевт",K1180/L1180,IF($B$1178="Лікар загальної практики - сімейний лікар",K1180/L1180,0)))</f>
        <v>0</v>
      </c>
      <c r="L1181" s="176">
        <f>SUM(G1181:K1181)</f>
        <v>0</v>
      </c>
      <c r="M1181" s="767"/>
      <c r="N1181" s="176">
        <f>IF($B$1178="Лікар-педіатр",N1180/S1180,IF($B$1178="Лікар-терапевт","х",IF($B$1178="Лікар загальної практики - сімейний лікар",N1180/S1180,0)))</f>
        <v>0</v>
      </c>
      <c r="O1181" s="176">
        <f>IF($B$1178="Лікар-педіатр",O1180/S1180,IF($B$1178="Лікар-терапевт","х",IF($B$1178="Лікар загальної практики - сімейний лікар",O1180/S1180,0)))</f>
        <v>0</v>
      </c>
      <c r="P1181" s="176">
        <f>IF($B$1178="Лікар-педіатр","x",IF($B$1178="Лікар-терапевт",P1180/S1180,IF($B$1178="Лікар загальної практики - сімейний лікар",P1180/S1180,0)))</f>
        <v>0</v>
      </c>
      <c r="Q1181" s="176">
        <f>IF($B$1178="Лікар-педіатр","x",IF($B$1178="Лікар-терапевт",Q1180/S1180,IF($B$1178="Лікар загальної практики - сімейний лікар",Q1180/S1180,0)))</f>
        <v>0</v>
      </c>
      <c r="R1181" s="176">
        <f>IF($B$1178="Лікар-педіатр","x",IF($B$1178="Лікар-терапевт",R1180/S1180,IF($B$1178="Лікар загальної практики - сімейний лікар",R1180/S1180,0)))</f>
        <v>0</v>
      </c>
      <c r="S1181" s="176">
        <f>SUM(N1181:R1181)</f>
        <v>0</v>
      </c>
      <c r="T1181" s="767"/>
      <c r="U1181" s="176">
        <f>IF($B$1178="Лікар-педіатр",U1180/Z1180,IF($B$1178="Лікар-терапевт","х",IF($B$1178="Лікар загальної практики - сімейний лікар",U1180/Z1180,0)))</f>
        <v>0</v>
      </c>
      <c r="V1181" s="176">
        <f>IF($B$1178="Лікар-педіатр",V1180/Z1180,IF($B$1178="Лікар-терапевт","х",IF($B$1178="Лікар загальної практики - сімейний лікар",V1180/Z1180,0)))</f>
        <v>0</v>
      </c>
      <c r="W1181" s="176">
        <f>IF($B$1178="Лікар-педіатр","x",IF($B$1178="Лікар-терапевт",W1180/Z1180,IF($B$1178="Лікар загальної практики - сімейний лікар",W1180/Z1180,0)))</f>
        <v>0</v>
      </c>
      <c r="X1181" s="176">
        <f>IF($B$1178="Лікар-педіатр","x",IF($B$1178="Лікар-терапевт",X1180/Z1180,IF($B$1178="Лікар загальної практики - сімейний лікар",X1180/Z1180,0)))</f>
        <v>0</v>
      </c>
      <c r="Y1181" s="176">
        <f>IF($B$1178="Лікар-педіатр","x",IF($B$1178="Лікар-терапевт",Y1180/Z1180,IF($B$1178="Лікар загальної практики - сімейний лікар",Y1180/Z1180,0)))</f>
        <v>0</v>
      </c>
      <c r="Z1181" s="176">
        <f>SUM(U1181:Y1181)</f>
        <v>0</v>
      </c>
      <c r="AA1181" s="767"/>
      <c r="AB1181" s="176">
        <f>IF($B$1178="Лікар-педіатр",AB1180/AG1180,IF($B$1178="Лікар-терапевт","х",IF($B$1178="Лікар загальної практики - сімейний лікар",AB1180/AG1180,0)))</f>
        <v>0</v>
      </c>
      <c r="AC1181" s="176">
        <f>IF($B$1178="Лікар-педіатр",AC1180/AG1180,IF($B$1178="Лікар-терапевт","х",IF($B$1178="Лікар загальної практики - сімейний лікар",AC1180/AG1180,0)))</f>
        <v>0</v>
      </c>
      <c r="AD1181" s="176">
        <f>IF($B$1178="Лікар-педіатр","x",IF($B$1178="Лікар-терапевт",AD1180/AG1180,IF($B$1178="Лікар загальної практики - сімейний лікар",AD1180/AG1180,0)))</f>
        <v>0</v>
      </c>
      <c r="AE1181" s="176">
        <f>IF($B$1178="Лікар-педіатр","x",IF($B$1178="Лікар-терапевт",AE1180/AG1180,IF($B$1178="Лікар загальної практики - сімейний лікар",AE1180/AG1180,0)))</f>
        <v>0</v>
      </c>
      <c r="AF1181" s="176">
        <f>IF($B$1178="Лікар-педіатр","x",IF($B$1178="Лікар-терапевт",AF1180/AG1180,IF($B$1178="Лікар загальної практики - сімейний лікар",AF1180/AG1180,0)))</f>
        <v>0</v>
      </c>
      <c r="AG1181" s="176">
        <f>SUM(AB1181:AF1181)</f>
        <v>0</v>
      </c>
      <c r="AH1181" s="767"/>
      <c r="AI1181" s="174"/>
      <c r="AJ1181" s="771"/>
      <c r="AK1181" s="774"/>
      <c r="AL1181" s="774"/>
      <c r="AM1181" s="761"/>
      <c r="AN1181" s="779"/>
      <c r="AO1181" s="779"/>
      <c r="AP1181" s="779"/>
      <c r="AQ1181" s="779"/>
      <c r="AR1181" s="782"/>
    </row>
    <row r="1182" spans="1:44" s="52" customFormat="1" ht="45" hidden="1" customHeight="1" thickBot="1" x14ac:dyDescent="0.3">
      <c r="A1182" s="170"/>
      <c r="B1182" s="763"/>
      <c r="C1182" s="764"/>
      <c r="D1182" s="765"/>
      <c r="E1182" s="766"/>
      <c r="F1182" s="177" t="s">
        <v>425</v>
      </c>
      <c r="G1182" s="178">
        <f>IF($B$1178="Лікар загальної практики - сімейний лікар",AVERAGE(G1178:G1180),IF($B$1178="Лікар-педіатр",AVERAGE(G1178:G1180),IF($B$1178="Лікар-терапевт","х",0)))</f>
        <v>0</v>
      </c>
      <c r="H1182" s="178">
        <f>IF($B$1178="Лікар загальної практики - сімейний лікар",AVERAGE(H1178:H1180),IF($B$1178="Лікар-педіатр",AVERAGE(H1178:H1180),IF($B$1178="Лікар-терапевт","х",0)))</f>
        <v>0</v>
      </c>
      <c r="I1182" s="178">
        <f>IF($B$1178="Лікар загальної практики - сімейний лікар",AVERAGE(I1178:I1180),IF($B$1178="Лікар-педіатр","x",IF($B$1178="Лікар-терапевт",AVERAGE(I1178:I1180),0)))</f>
        <v>0</v>
      </c>
      <c r="J1182" s="178">
        <f>IF($B$1178="Лікар загальної практики - сімейний лікар",AVERAGE(J1178:J1180),IF($B$1178="Лікар-педіатр","x",IF($B$1178="Лікар-терапевт",AVERAGE(J1178:J1180),0)))</f>
        <v>0</v>
      </c>
      <c r="K1182" s="178">
        <f>IF($B$1178="Лікар загальної практики - сімейний лікар",AVERAGE(K1178:K1180),IF($B$1178="Лікар-педіатр","x",IF($B$1178="Лікар-терапевт",AVERAGE(K1178:K1180),0)))</f>
        <v>0</v>
      </c>
      <c r="L1182" s="179">
        <f>SUM(G1182:K1182)</f>
        <v>0</v>
      </c>
      <c r="M1182" s="768"/>
      <c r="N1182" s="178">
        <f>IF($B$1165="Лікар загальної практики - сімейний лікар",AVERAGE(N1178:N1180),IF($B$1165="Лікар-педіатр",AVERAGE(N1178:N1180),IF($B$1165="Лікар-терапевт","х",0)))</f>
        <v>0</v>
      </c>
      <c r="O1182" s="178">
        <f>IF($B$1165="Лікар загальної практики - сімейний лікар",AVERAGE(O1178:O1180),IF($B$1165="Лікар-педіатр",AVERAGE(O1178:O1180),IF($B$1165="Лікар-терапевт","х",0)))</f>
        <v>0</v>
      </c>
      <c r="P1182" s="178">
        <f>IF($B$1165="Лікар загальної практики - сімейний лікар",AVERAGE(P1178:P1180),IF($B$1165="Лікар-педіатр","x",IF($B$1165="Лікар-терапевт",AVERAGE(P1178:P1180),0)))</f>
        <v>0</v>
      </c>
      <c r="Q1182" s="178">
        <f>IF($B$1165="Лікар загальної практики - сімейний лікар",AVERAGE(Q1178:Q1180),IF($B$1165="Лікар-педіатр","x",IF($B$1165="Лікар-терапевт",AVERAGE(Q1178:Q1180),0)))</f>
        <v>0</v>
      </c>
      <c r="R1182" s="178">
        <f>IF($B$1165="Лікар загальної практики - сімейний лікар",AVERAGE(R1178:R1180),IF($B$1165="Лікар-педіатр","x",IF($B$1165="Лікар-терапевт",AVERAGE(R1178:R1180),0)))</f>
        <v>0</v>
      </c>
      <c r="S1182" s="179">
        <f>SUM(N1182:R1182)</f>
        <v>0</v>
      </c>
      <c r="T1182" s="768"/>
      <c r="U1182" s="178">
        <f>IF($B$1165="Лікар загальної практики - сімейний лікар",AVERAGE(U1178:U1180),IF($B$1165="Лікар-педіатр",AVERAGE(U1178:U1180),IF($B$1165="Лікар-терапевт","х",0)))</f>
        <v>0</v>
      </c>
      <c r="V1182" s="178">
        <f>IF($B$1165="Лікар загальної практики - сімейний лікар",AVERAGE(V1178:V1180),IF($B$1165="Лікар-педіатр",AVERAGE(V1178:V1180),IF($B$1165="Лікар-терапевт","х",0)))</f>
        <v>0</v>
      </c>
      <c r="W1182" s="178">
        <f>IF($B$1165="Лікар загальної практики - сімейний лікар",AVERAGE(W1178:W1180),IF($B$1165="Лікар-педіатр","x",IF($B$1165="Лікар-терапевт",AVERAGE(W1178:W1180),0)))</f>
        <v>0</v>
      </c>
      <c r="X1182" s="178">
        <f>IF($B$1165="Лікар загальної практики - сімейний лікар",AVERAGE(X1178:X1180),IF($B$1165="Лікар-педіатр","x",IF($B$1165="Лікар-терапевт",AVERAGE(X1178:X1180),0)))</f>
        <v>0</v>
      </c>
      <c r="Y1182" s="178">
        <f>IF($B$1165="Лікар загальної практики - сімейний лікар",AVERAGE(Y1178:Y1180),IF($B$1165="Лікар-педіатр","x",IF($B$1165="Лікар-терапевт",AVERAGE(Y1178:Y1180),0)))</f>
        <v>0</v>
      </c>
      <c r="Z1182" s="179">
        <f>SUM(U1182:Y1182)</f>
        <v>0</v>
      </c>
      <c r="AA1182" s="768"/>
      <c r="AB1182" s="178">
        <f>IF($B$1165="Лікар загальної практики - сімейний лікар",AVERAGE(AB1178:AB1180),IF($B$1165="Лікар-педіатр",AVERAGE(AB1178:AB1180),IF($B$1165="Лікар-терапевт","х",0)))</f>
        <v>0</v>
      </c>
      <c r="AC1182" s="178">
        <f>IF($B$1165="Лікар загальної практики - сімейний лікар",AVERAGE(AC1178:AC1180),IF($B$1165="Лікар-педіатр",AVERAGE(AC1178:AC1180),IF($B$1165="Лікар-терапевт","х",0)))</f>
        <v>0</v>
      </c>
      <c r="AD1182" s="178">
        <f>IF($B$1165="Лікар загальної практики - сімейний лікар",AVERAGE(AD1178:AD1180),IF($B$1165="Лікар-педіатр","x",IF($B$1165="Лікар-терапевт",AVERAGE(AD1178:AD1180),0)))</f>
        <v>0</v>
      </c>
      <c r="AE1182" s="178">
        <f>IF($B$1165="Лікар загальної практики - сімейний лікар",AVERAGE(AE1178:AE1180),IF($B$1165="Лікар-педіатр","x",IF($B$1165="Лікар-терапевт",AVERAGE(AE1178:AE1180),0)))</f>
        <v>0</v>
      </c>
      <c r="AF1182" s="178">
        <f>IF($B$1165="Лікар загальної практики - сімейний лікар",AVERAGE(AF1178:AF1180),IF($B$1165="Лікар-педіатр","x",IF($B$1165="Лікар-терапевт",AVERAGE(AF1178:AF1180),0)))</f>
        <v>0</v>
      </c>
      <c r="AG1182" s="179">
        <f>SUM(AB1182:AF1182)</f>
        <v>0</v>
      </c>
      <c r="AH1182" s="769"/>
      <c r="AI1182" s="174"/>
      <c r="AJ1182" s="771"/>
      <c r="AK1182" s="774"/>
      <c r="AL1182" s="774"/>
      <c r="AM1182" s="762"/>
      <c r="AN1182" s="780"/>
      <c r="AO1182" s="780"/>
      <c r="AP1182" s="780"/>
      <c r="AQ1182" s="780"/>
      <c r="AR1182" s="783"/>
    </row>
    <row r="1183" spans="1:44" s="52" customFormat="1" ht="40.5" hidden="1" x14ac:dyDescent="0.25">
      <c r="A1183" s="170"/>
      <c r="B1183" s="763"/>
      <c r="C1183" s="764"/>
      <c r="D1183" s="765"/>
      <c r="E1183" s="765"/>
      <c r="F1183" s="210" t="str">
        <f>IF(B1178="Лікар-педіатр",Законод!$C$17,IF(B1178="Лікар загальної практики - сімейний лікар",Законод!$C$21,IF(B1178="Лікар-терапевт",Законод!$C$25,"х")))</f>
        <v>х</v>
      </c>
      <c r="G1183" s="181">
        <f>IF($B$1178="Лікар загальної практики - сімейний лікар",IF(L1182&lt;=Законод!$C$22,G1182,Законод!$C$22*'01_Доходи'!G1181),IF($B$1178="Лікар-педіатр",IF(L1182&lt;=Законод!$C$18,G1182,Законод!$C$18*'01_Доходи'!G1181),IF($B$1178="Лікар-терапевт","x",0)))</f>
        <v>0</v>
      </c>
      <c r="H1183" s="181">
        <f>IF($B$1178="Лікар загальної практики - сімейний лікар",IF(L1182&lt;=Законод!$C$22,H1182,Законод!$C$22*'01_Доходи'!H1181),IF($B$1178="Лікар-педіатр",IF(L1182&lt;=Законод!$C$18,H1182,Законод!$C$18*'01_Доходи'!H1181),IF($B$1178="Лікар-терапевт","x",0)))</f>
        <v>0</v>
      </c>
      <c r="I1183" s="181">
        <f>IF($B$1178="Лікар загальної практики - сімейний лікар",IF(L1182&lt;=Законод!$C$22,I1182,Законод!$C$22*'01_Доходи'!I1181),IF($B$1178="Лікар-педіатр","x",IF($B$1178="Лікар-терапевт",IF(L1182&lt;=Законод!$C$26,I1182,Законод!$C$26*'01_Доходи'!I1181),0)))</f>
        <v>0</v>
      </c>
      <c r="J1183" s="181">
        <f>IF($B$1178="Лікар загальної практики - сімейний лікар",IF(L1182&lt;=Законод!$C$22,J1182,Законод!$C$22*'01_Доходи'!J1181),IF($B$1178="Лікар-педіатр","x",IF($B$1178="Лікар-терапевт",IF(L1182&lt;=Законод!$C$26,J1182,Законод!$C$26*'01_Доходи'!J1181),0)))</f>
        <v>0</v>
      </c>
      <c r="K1183" s="181">
        <f>IF($B$1178="Лікар загальної практики - сімейний лікар",IF(L1182&lt;=Законод!$C$22,K1182,Законод!$C$22*'01_Доходи'!K1181),IF($B$1178="Лікар-педіатр","x",IF($B$1178="Лікар-терапевт",IF(L1182&lt;=Законод!$C$26,K1182,Законод!$C$26*'01_Доходи'!K1181),0)))</f>
        <v>0</v>
      </c>
      <c r="L1183" s="182">
        <f>SUM(G1183:K1183)</f>
        <v>0</v>
      </c>
      <c r="M1183" s="767"/>
      <c r="N1183" s="181">
        <f>IF($B$1165="Лікар загальної практики - сімейний лікар",IF(S1182&lt;=Законод!$C$22,N1182,Законод!$C$22*'01_Доходи'!N1181),IF($B$1165="Лікар-педіатр",IF(S1182&lt;=Законод!$C$18,N1182,Законод!$C$18*'01_Доходи'!N1181),IF($B$1165="Лікар-терапевт","x",0)))</f>
        <v>0</v>
      </c>
      <c r="O1183" s="181">
        <f>IF($B$1165="Лікар загальної практики - сімейний лікар",IF(S1182&lt;=Законод!$C$22,O1182,Законод!$C$22*'01_Доходи'!O1181),IF($B$1165="Лікар-педіатр",IF(S1182&lt;=Законод!$C$18,O1182,Законод!$C$18*'01_Доходи'!O1181),IF($B$1165="Лікар-терапевт","x",0)))</f>
        <v>0</v>
      </c>
      <c r="P1183" s="181">
        <f>IF($B$1165="Лікар загальної практики - сімейний лікар",IF(S1182&lt;=Законод!$C$22,P1182,Законод!$C$22*'01_Доходи'!P1181),IF($B$1165="Лікар-педіатр","x",IF($B$1165="Лікар-терапевт",IF(S1182&lt;=Законод!$C$26,P1182,Законод!$C$26*'01_Доходи'!P1181),0)))</f>
        <v>0</v>
      </c>
      <c r="Q1183" s="181">
        <f>IF($B$1165="Лікар загальної практики - сімейний лікар",IF(S1182&lt;=Законод!$C$22,Q1182,Законод!$C$22*'01_Доходи'!Q1181),IF($B$1165="Лікар-педіатр","x",IF($B$1165="Лікар-терапевт",IF(S1182&lt;=Законод!$C$26,Q1182,Законод!$C$26*'01_Доходи'!Q1181),0)))</f>
        <v>0</v>
      </c>
      <c r="R1183" s="181">
        <f>IF($B$1165="Лікар загальної практики - сімейний лікар",IF(S1182&lt;=Законод!$C$22,R1182,Законод!$C$22*'01_Доходи'!R1181),IF($B$1165="Лікар-педіатр","x",IF($B$1165="Лікар-терапевт",IF(S1182&lt;=Законод!$C$26,R1182,Законод!$C$26*'01_Доходи'!R1181),0)))</f>
        <v>0</v>
      </c>
      <c r="S1183" s="182">
        <f>SUM(N1183:R1183)</f>
        <v>0</v>
      </c>
      <c r="T1183" s="767"/>
      <c r="U1183" s="181">
        <f>IF($B$1165="Лікар загальної практики - сімейний лікар",IF(Z1182&lt;=Законод!$C$22,U1182,Законод!$C$22*'01_Доходи'!U1181),IF($B$1165="Лікар-педіатр",IF(Z1182&lt;=Законод!$C$18,U1182,Законод!$C$18*'01_Доходи'!U1181),IF($B$1165="Лікар-терапевт","x",0)))</f>
        <v>0</v>
      </c>
      <c r="V1183" s="181">
        <f>IF($B$1165="Лікар загальної практики - сімейний лікар",IF(Z1182&lt;=Законод!$C$22,V1182,Законод!$C$22*'01_Доходи'!V1181),IF($B$1165="Лікар-педіатр",IF(Z1182&lt;=Законод!$C$18,V1182,Законод!$C$18*'01_Доходи'!V1181),IF($B$1165="Лікар-терапевт","x",0)))</f>
        <v>0</v>
      </c>
      <c r="W1183" s="181">
        <f>IF($B$1165="Лікар загальної практики - сімейний лікар",IF(Z1182&lt;=Законод!$C$22,W1182,Законод!$C$22*'01_Доходи'!W1181),IF($B$1165="Лікар-педіатр","x",IF($B$1165="Лікар-терапевт",IF(Z1182&lt;=Законод!$C$26,W1182,Законод!$C$26*'01_Доходи'!W1181),0)))</f>
        <v>0</v>
      </c>
      <c r="X1183" s="181">
        <f>IF($B$1165="Лікар загальної практики - сімейний лікар",IF(Z1182&lt;=Законод!$C$22,X1182,Законод!$C$22*'01_Доходи'!X1181),IF($B$1165="Лікар-педіатр","x",IF($B$1165="Лікар-терапевт",IF(Z1182&lt;=Законод!$C$26,X1182,Законод!$C$26*'01_Доходи'!X1181),0)))</f>
        <v>0</v>
      </c>
      <c r="Y1183" s="181">
        <f>IF($B$1165="Лікар загальної практики - сімейний лікар",IF(Z1182&lt;=Законод!$C$22,Y1182,Законод!$C$22*'01_Доходи'!Y1181),IF($B$1165="Лікар-педіатр","x",IF($B$1165="Лікар-терапевт",IF(Z1182&lt;=Законод!$C$26,Y1182,Законод!$C$26*'01_Доходи'!Y1181),0)))</f>
        <v>0</v>
      </c>
      <c r="Z1183" s="182">
        <f>SUM(U1183:Y1183)</f>
        <v>0</v>
      </c>
      <c r="AA1183" s="767"/>
      <c r="AB1183" s="181">
        <f>IF($B$1165="Лікар загальної практики - сімейний лікар",IF(AG1182&lt;=Законод!$C$22,AB1182,Законод!$C$22*'01_Доходи'!AB1181),IF($B$1165="Лікар-педіатр",IF(AG1182&lt;=Законод!$C$18,AB1182,Законод!$C$18*'01_Доходи'!AB1181),IF($B$1165="Лікар-терапевт","x",0)))</f>
        <v>0</v>
      </c>
      <c r="AC1183" s="181">
        <f>IF($B$1165="Лікар загальної практики - сімейний лікар",IF(AG1182&lt;=Законод!$C$22,AC1182,Законод!$C$22*'01_Доходи'!AC1181),IF($B$1165="Лікар-педіатр",IF(AG1182&lt;=Законод!$C$18,AC1182,Законод!$C$18*'01_Доходи'!AC1181),IF($B$1165="Лікар-терапевт","x",0)))</f>
        <v>0</v>
      </c>
      <c r="AD1183" s="181">
        <f>IF($B$1165="Лікар загальної практики - сімейний лікар",IF(AG1182&lt;=Законод!$C$22,AD1182,Законод!$C$22*'01_Доходи'!AD1181),IF($B$1165="Лікар-педіатр","x",IF($B$1165="Лікар-терапевт",IF(AG1182&lt;=Законод!$C$26,AD1182,Законод!$C$26*'01_Доходи'!AD1181),0)))</f>
        <v>0</v>
      </c>
      <c r="AE1183" s="181">
        <f>IF($B$1165="Лікар загальної практики - сімейний лікар",IF(AG1182&lt;=Законод!$C$22,AE1182,Законод!$C$22*'01_Доходи'!AE1181),IF($B$1165="Лікар-педіатр","x",IF($B$1165="Лікар-терапевт",IF(AG1182&lt;=Законод!$C$26,AE1182,Законод!$C$26*'01_Доходи'!AE1181),0)))</f>
        <v>0</v>
      </c>
      <c r="AF1183" s="181">
        <f>IF($B$1165="Лікар загальної практики - сімейний лікар",IF(AG1182&lt;=Законод!$C$22,AF1182,Законод!$C$22*'01_Доходи'!AF1181),IF($B$1165="Лікар-педіатр","x",IF($B$1165="Лікар-терапевт",IF(AG1182&lt;=Законод!$C$26,AF1182,Законод!$C$26*'01_Доходи'!AF1181),0)))</f>
        <v>0</v>
      </c>
      <c r="AG1183" s="182">
        <f>SUM(AB1183:AF1183)</f>
        <v>0</v>
      </c>
      <c r="AH1183" s="767"/>
      <c r="AI1183" s="174"/>
      <c r="AJ1183" s="771"/>
      <c r="AK1183" s="774"/>
      <c r="AL1183" s="774"/>
      <c r="AM1183" s="318" t="s">
        <v>186</v>
      </c>
      <c r="AN1183" s="183">
        <f>IF(B1178="Лікар загальної практики - сімейний лікар",G1183*Законод!$C$11+'01_Доходи'!H1183*Законод!$D$11+'01_Доходи'!I1183*Законод!$E$11+'01_Доходи'!J1183*Законод!$F$11+'01_Доходи'!K1183*Законод!$G$11,IF(B1178="Лікар-педіатр",G1183*Законод!$C$11+'01_Доходи'!H1183*Законод!$D$11,IF(B1178="Лікар-терапевт",'01_Доходи'!I1183*Законод!$E$11+'01_Доходи'!J1183*Законод!$F$11+'01_Доходи'!K1183*Законод!$G$11,0)))</f>
        <v>0</v>
      </c>
      <c r="AO1183" s="183">
        <f>IF(B1178="Лікар загальної практики - сімейний лікар",N1183*Законод!$C$11+'01_Доходи'!O1183*Законод!$D$11+'01_Доходи'!P1183*Законод!$E$11+'01_Доходи'!Q1183*Законод!$F$11+'01_Доходи'!R1183*Законод!$G$11,IF(B1178="Лікар-педіатр",N1183*Законод!$C$11+'01_Доходи'!O1183*Законод!$D$11,IF(B1178="Лікар-терапевт",'01_Доходи'!P1183*Законод!$E$11+'01_Доходи'!Q1183*Законод!$F$11+'01_Доходи'!R1183*Законод!$G$11,0)))</f>
        <v>0</v>
      </c>
      <c r="AP1183" s="183">
        <f>IF(B1178="Лікар загальної практики - сімейний лікар",U1183*Законод!$C$11+'01_Доходи'!V1183*Законод!$D$11+'01_Доходи'!W1183*Законод!$E$11+'01_Доходи'!X1183*Законод!$F$11+'01_Доходи'!Y1183*Законод!$G$11,IF(B1178="Лікар-педіатр",U1183*Законод!$C$11+'01_Доходи'!V1183*Законод!$D$11,IF(B1178="Лікар-терапевт",'01_Доходи'!W1183*Законод!$E$11+'01_Доходи'!X1183*Законод!$F$11+'01_Доходи'!Y1183*Законод!$G$11,0)))</f>
        <v>0</v>
      </c>
      <c r="AQ1183" s="183">
        <f>IF(B1178="Лікар загальної практики - сімейний лікар",AB1183*Законод!$C$11+'01_Доходи'!AC1183*Законод!$D$11+'01_Доходи'!AD1183*Законод!$E$11+'01_Доходи'!AE1183*Законод!$F$11+'01_Доходи'!AF1183*Законод!$G$11,IF(B1178="Лікар-педіатр",AB1183*Законод!$C$11+'01_Доходи'!AC1183*Законод!$D$11,IF(B1178="Лікар-терапевт",'01_Доходи'!AD1183*Законод!$E$11+'01_Доходи'!AE1183*Законод!$F$11+'01_Доходи'!AF1183*Законод!$G$11,0)))</f>
        <v>0</v>
      </c>
      <c r="AR1183" s="184">
        <f>SUM(AN1183:AQ1183)</f>
        <v>0</v>
      </c>
    </row>
    <row r="1184" spans="1:44" s="52" customFormat="1" ht="31.9" hidden="1" customHeight="1" x14ac:dyDescent="0.25">
      <c r="A1184" s="170"/>
      <c r="B1184" s="763"/>
      <c r="C1184" s="764"/>
      <c r="D1184" s="765"/>
      <c r="E1184" s="765"/>
      <c r="F1184" s="211" t="str">
        <f>IF(B1178="Лікар-педіатр",Законод!$E$17,IF(B1178="Лікар загальної практики - сімейний лікар",Законод!$E$21,IF(B1178="Лікар-терапевт",Законод!$E$25,"х")))</f>
        <v>х</v>
      </c>
      <c r="G1184" s="776" t="s">
        <v>158</v>
      </c>
      <c r="H1184" s="776"/>
      <c r="I1184" s="776"/>
      <c r="J1184" s="776"/>
      <c r="K1184" s="776"/>
      <c r="L1184" s="169">
        <f>IF($B$1178="Лікар загальної практики - сімейний лікар",IF(L1182&lt;Законод!$C$22,0,(IF(AND(L1182&gt;=Законод!$E$22,L1182&lt;=Законод!$E$23),L1182-Законод!$C$22,IF('01_Доходи'!L1182&gt;=Законод!$F$22,Законод!$E$24,0)))),IF($B$1178="Лікар-педіатр",IF(L1182&lt;Законод!$C$18,0,(IF(AND(L1182&gt;=Законод!$E$18,L1182&lt;=Законод!$E$19),L1182-Законод!$C$18,IF('01_Доходи'!L1182&gt;=Законод!$F$18,Законод!$E$20,0)))),IF($B$1178="Лікар-терапевт",IF(L1182&lt;Законод!$C$26,0,(IF(AND(L1182&gt;=Законод!$E$26,L1182&lt;=Законод!$E$27),L1182-Законод!$C$26,IF('01_Доходи'!L1182&gt;=Законод!$F$26,Законод!$E$28,0)))),0)))</f>
        <v>0</v>
      </c>
      <c r="M1184" s="767"/>
      <c r="N1184" s="776" t="s">
        <v>158</v>
      </c>
      <c r="O1184" s="776"/>
      <c r="P1184" s="776"/>
      <c r="Q1184" s="776"/>
      <c r="R1184" s="776"/>
      <c r="S1184" s="169">
        <f>IF($B$1165="Лікар загальної практики - сімейний лікар",IF(S1182&lt;Законод!$C$22,0,(IF(AND(S1182&gt;=Законод!$E$22,S1182&lt;=Законод!$E$23),S1182-Законод!$C$22,IF('01_Доходи'!S1182&gt;=Законод!$F$22,Законод!$E$24,0)))),IF($B$1165="Лікар-педіатр",IF(S1182&lt;Законод!$C$18,0,(IF(AND(S1182&gt;=Законод!$E$18,S1182&lt;=Законод!$E$19),S1182-Законод!$C$18,IF('01_Доходи'!S1182&gt;=Законод!$F$18,Законод!$E$20,0)))),IF($B$1165="Лікар-терапевт",IF(S1182&lt;Законод!$C$26,0,(IF(AND(S1182&gt;=Законод!$E$26,S1182&lt;=Законод!$E$27),S1182-Законод!$C$26,IF('01_Доходи'!S1182&gt;=Законод!$F$26,Законод!$E$28,0)))),0)))</f>
        <v>0</v>
      </c>
      <c r="T1184" s="767"/>
      <c r="U1184" s="776" t="s">
        <v>158</v>
      </c>
      <c r="V1184" s="776"/>
      <c r="W1184" s="776"/>
      <c r="X1184" s="776"/>
      <c r="Y1184" s="776"/>
      <c r="Z1184" s="169">
        <f>IF($B$1165="Лікар загальної практики - сімейний лікар",IF(Z1182&lt;Законод!$C$22,0,(IF(AND(Z1182&gt;=Законод!$E$22,Z1182&lt;=Законод!$E$23),Z1182-Законод!$C$22,IF('01_Доходи'!Z1182&gt;=Законод!$F$22,Законод!$E$24,0)))),IF($B$1165="Лікар-педіатр",IF(Z1182&lt;Законод!$C$18,0,(IF(AND(Z1182&gt;=Законод!$E$18,Z1182&lt;=Законод!$E$19),Z1182-Законод!$C$18,IF('01_Доходи'!Z1182&gt;=Законод!$F$18,Законод!$E$20,0)))),IF($B$1165="Лікар-терапевт",IF(Z1182&lt;Законод!$C$26,0,(IF(AND(Z1182&gt;=Законод!$E$26,Z1182&lt;=Законод!$E$27),Z1182-Законод!$C$26,IF('01_Доходи'!Z1182&gt;=Законод!$F$26,Законод!$E$28,0)))),0)))</f>
        <v>0</v>
      </c>
      <c r="AA1184" s="767"/>
      <c r="AB1184" s="776" t="s">
        <v>158</v>
      </c>
      <c r="AC1184" s="776"/>
      <c r="AD1184" s="776"/>
      <c r="AE1184" s="776"/>
      <c r="AF1184" s="776"/>
      <c r="AG1184" s="169">
        <f>IF($B$1165="Лікар загальної практики - сімейний лікар",IF(AG1182&lt;Законод!$C$22,0,(IF(AND(AG1182&gt;=Законод!$E$22,AG1182&lt;=Законод!$E$23),AG1182-Законод!$C$22,IF('01_Доходи'!AG1182&gt;=Законод!$F$22,Законод!$E$24,0)))),IF($B$1165="Лікар-педіатр",IF(AG1182&lt;Законод!$C$18,0,(IF(AND(AG1182&gt;=Законод!$E$18,AG1182&lt;=Законод!$E$19),AG1182-Законод!$C$18,IF('01_Доходи'!AG1182&gt;=Законод!$F$18,Законод!$E$20,0)))),IF($B$1165="Лікар-терапевт",IF(AG1182&lt;Законод!$C$26,0,(IF(AND(AG1182&gt;=Законод!$E$26,AG1182&lt;=Законод!$E$27),AG1182-Законод!$C$26,IF('01_Доходи'!AG1182&gt;=Законод!$F$26,Законод!$E$28,0)))),0)))</f>
        <v>0</v>
      </c>
      <c r="AH1184" s="767"/>
      <c r="AI1184" s="174"/>
      <c r="AJ1184" s="771"/>
      <c r="AK1184" s="774"/>
      <c r="AL1184" s="774"/>
      <c r="AM1184" s="757" t="s">
        <v>187</v>
      </c>
      <c r="AN1184" s="183">
        <f>IF(B1178="Лікар загальної практики - сімейний лікар",L1184*Законод!$C$9/4*Законод!$E$16,IF(B1178="Лікар-педіатр",L1184*Законод!$C$9/4*Законод!$E$16,IF(B1178="Лікар-терапевт",L1184*Законод!$C$9/4*Законод!$E$16,0)))</f>
        <v>0</v>
      </c>
      <c r="AO1184" s="183">
        <f>IF(B1178="Лікар загальної практики - сімейний лікар",S1184*Законод!$C$9/4*Законод!$E$16,IF(B1178="Лікар-педіатр",S1184*Законод!$C$9/4*Законод!$E$16,IF(B1178="Лікар-терапевт",S1184*Законод!$C$9/4*Законод!$E$16,0)))</f>
        <v>0</v>
      </c>
      <c r="AP1184" s="183">
        <f>IF(B1178="Лікар загальної практики - сімейний лікар",Z1184*Законод!$C$9/4*Законод!$E$16,IF(B1178="Лікар-педіатр",Z1184*Законод!$C$9/4*Законод!$E$16,IF(B1178="Лікар-терапевт",Z1184*Законод!$C$9/4*Законод!$E$16,0)))</f>
        <v>0</v>
      </c>
      <c r="AQ1184" s="183">
        <f>IF(B1178="Лікар загальної практики - сімейний лікар",AG1184*Законод!$C$9/4*Законод!$E$16,IF(B1178="Лікар-педіатр",AG1184*Законод!$C$9/4*Законод!$E$16,IF(B1178="Лікар-терапевт",AG1184*Законод!$C$9/4*Законод!$E$16,0)))</f>
        <v>0</v>
      </c>
      <c r="AR1184" s="184">
        <f>SUM(AN1184:AQ1184)</f>
        <v>0</v>
      </c>
    </row>
    <row r="1185" spans="1:44" s="52" customFormat="1" ht="31.9" hidden="1" customHeight="1" x14ac:dyDescent="0.25">
      <c r="A1185" s="170"/>
      <c r="B1185" s="763"/>
      <c r="C1185" s="764"/>
      <c r="D1185" s="765"/>
      <c r="E1185" s="765"/>
      <c r="F1185" s="211" t="str">
        <f>IF(B1178="Лікар-педіатр",Законод!$F$17,IF(B1178="Лікар загальної практики - сімейний лікар",Законод!$F$21,IF(B1178="Лікар-терапевт",Законод!$F$25,"х")))</f>
        <v>х</v>
      </c>
      <c r="G1185" s="776" t="s">
        <v>158</v>
      </c>
      <c r="H1185" s="776"/>
      <c r="I1185" s="776"/>
      <c r="J1185" s="776"/>
      <c r="K1185" s="776"/>
      <c r="L1185" s="169">
        <f>IF($B$1178="Лікар загальної практики - сімейний лікар",IF(L1182&lt;Законод!$C$22,0,(IF(AND(L1182&gt;=Законод!$F$22,L1182&lt;=Законод!$F$23),L1182-Законод!$E$23,IF('01_Доходи'!L1182&gt;=Законод!$G$22,Законод!$F$24,0)))),IF($B$1178="Лікар-педіатр",IF(L1182&lt;Законод!$C$18,0,(IF(AND(L1182&gt;=Законод!$F$18,L1182&lt;=Законод!$F$19),L1182-Законод!$E$19,IF('01_Доходи'!L1182&gt;=Законод!$G$18,Законод!$F$20,0)))),IF($B$1178="Лікар-терапевт",IF(L1182&lt;Законод!$C$26,0,(IF(AND(L1182&gt;=Законод!$F$26,L1182&lt;=Законод!$F$27),L1182-Законод!$E$27,IF('01_Доходи'!L1182&gt;=Законод!$G$26,Законод!$F$28,0)))),0)))</f>
        <v>0</v>
      </c>
      <c r="M1185" s="767"/>
      <c r="N1185" s="776" t="s">
        <v>158</v>
      </c>
      <c r="O1185" s="776"/>
      <c r="P1185" s="776"/>
      <c r="Q1185" s="776"/>
      <c r="R1185" s="776"/>
      <c r="S1185" s="169">
        <f>IF($B$1165="Лікар загальної практики - сімейний лікар",IF(S1182&lt;Законод!$C$22,0,(IF(AND(S1182&gt;=Законод!$F$22,S1182&lt;=Законод!$F$23),S1182-Законод!$E$23,IF('01_Доходи'!S1182&gt;=Законод!$G$22,Законод!$F$24,0)))),IF($B$1165="Лікар-педіатр",IF(S1182&lt;Законод!$C$18,0,(IF(AND(S1182&gt;=Законод!$F$18,S1182&lt;=Законод!$F$19),S1182-Законод!$E$19,IF('01_Доходи'!S1182&gt;=Законод!$G$18,Законод!$F$20,0)))),IF($B$1165="Лікар-терапевт",IF(S1182&lt;Законод!$C$26,0,(IF(AND(S1182&gt;=Законод!$F$26,S1182&lt;=Законод!$F$27),S1182-Законод!$E$27,IF('01_Доходи'!S1182&gt;=Законод!$G$26,Законод!$F$28,0)))),0)))</f>
        <v>0</v>
      </c>
      <c r="T1185" s="767"/>
      <c r="U1185" s="776" t="s">
        <v>158</v>
      </c>
      <c r="V1185" s="776"/>
      <c r="W1185" s="776"/>
      <c r="X1185" s="776"/>
      <c r="Y1185" s="776"/>
      <c r="Z1185" s="169">
        <f>IF($B$1165="Лікар загальної практики - сімейний лікар",IF(Z1182&lt;Законод!$C$22,0,(IF(AND(Z1182&gt;=Законод!$F$22,Z1182&lt;=Законод!$F$23),Z1182-Законод!$E$23,IF('01_Доходи'!Z1182&gt;=Законод!$G$22,Законод!$F$24,0)))),IF($B$1165="Лікар-педіатр",IF(Z1182&lt;Законод!$C$18,0,(IF(AND(Z1182&gt;=Законод!$F$18,Z1182&lt;=Законод!$F$19),Z1182-Законод!$E$19,IF('01_Доходи'!Z1182&gt;=Законод!$G$18,Законод!$F$20,0)))),IF($B$1165="Лікар-терапевт",IF(Z1182&lt;Законод!$C$26,0,(IF(AND(Z1182&gt;=Законод!$F$26,Z1182&lt;=Законод!$F$27),Z1182-Законод!$E$27,IF('01_Доходи'!Z1182&gt;=Законод!$G$26,Законод!$F$28,0)))),0)))</f>
        <v>0</v>
      </c>
      <c r="AA1185" s="767"/>
      <c r="AB1185" s="776" t="s">
        <v>158</v>
      </c>
      <c r="AC1185" s="776"/>
      <c r="AD1185" s="776"/>
      <c r="AE1185" s="776"/>
      <c r="AF1185" s="776"/>
      <c r="AG1185" s="169">
        <f>IF($B$1165="Лікар загальної практики - сімейний лікар",IF(AG1182&lt;Законод!$C$22,0,(IF(AND(AG1182&gt;=Законод!$F$22,AG1182&lt;=Законод!$F$23),AG1182-Законод!$E$23,IF('01_Доходи'!AG1182&gt;=Законод!$G$22,Законод!$F$24,0)))),IF($B$1165="Лікар-педіатр",IF(AG1182&lt;Законод!$C$18,0,(IF(AND(AG1182&gt;=Законод!$F$18,AG1182&lt;=Законод!$F$19),AG1182-Законод!$E$19,IF('01_Доходи'!AG1182&gt;=Законод!$G$18,Законод!$F$20,0)))),IF($B$1165="Лікар-терапевт",IF(AG1182&lt;Законод!$C$26,0,(IF(AND(AG1182&gt;=Законод!$F$26,AG1182&lt;=Законод!$F$27),AG1182-Законод!$E$27,IF('01_Доходи'!AG1182&gt;=Законод!$G$26,Законод!$F$28,0)))),0)))</f>
        <v>0</v>
      </c>
      <c r="AH1185" s="767"/>
      <c r="AI1185" s="174"/>
      <c r="AJ1185" s="771"/>
      <c r="AK1185" s="774"/>
      <c r="AL1185" s="774"/>
      <c r="AM1185" s="758"/>
      <c r="AN1185" s="183">
        <f>IF(B1178="Лікар загальної практики - сімейний лікар",L1185*Законод!$C$9/4*Законод!$F$16,IF(B1178="Лікар-педіатр",L1185*Законод!$C$9/4*Законод!$F$16,IF(B1178="Лікар-терапевт",L1185*Законод!$C$9/4*Законод!$F$16,0)))</f>
        <v>0</v>
      </c>
      <c r="AO1185" s="183">
        <f>IF(B1178="Лікар загальної практики - сімейний лікар",S1185*Законод!$C$9/4*Законод!$F$16,IF(B1178="Лікар-педіатр",S1185*Законод!$C$9/4*Законод!$F$16,IF(B1178="Лікар-терапевт",S1185*Законод!$C$9/4*Законод!$F$16,0)))</f>
        <v>0</v>
      </c>
      <c r="AP1185" s="183">
        <f>IF(B1178="Лікар загальної практики - сімейний лікар",Z1185*Законод!$C$9/4*Законод!$F$16,IF(B1178="Лікар-педіатр",Z1185*Законод!$C$9/4*Законод!$F$16,IF(B1178="Лікар-терапевт",Z1185*Законод!$C$9/4*Законод!$F$16,0)))</f>
        <v>0</v>
      </c>
      <c r="AQ1185" s="183">
        <f>IF(B1178="Лікар загальної практики - сімейний лікар",AG1185*Законод!$C$9/4*Законод!$F$16,IF(B1178="Лікар-педіатр",AG1185*Законод!$C$9/4*Законод!$F$16,IF(B1178="Лікар-терапевт",AG1185*Законод!$C$9/4*Законод!$F$16,0)))</f>
        <v>0</v>
      </c>
      <c r="AR1185" s="184">
        <f>SUM(AN1185:AQ1185)</f>
        <v>0</v>
      </c>
    </row>
    <row r="1186" spans="1:44" s="52" customFormat="1" ht="31.9" hidden="1" customHeight="1" x14ac:dyDescent="0.25">
      <c r="A1186" s="170"/>
      <c r="B1186" s="763"/>
      <c r="C1186" s="764"/>
      <c r="D1186" s="765"/>
      <c r="E1186" s="765"/>
      <c r="F1186" s="211" t="str">
        <f>IF(B1178="Лікар-педіатр",Законод!$G$17,IF(B1178="Лікар загальної практики - сімейний лікар",Законод!$G$21,IF(B1178="Лікар-терапевт",Законод!$G$25,"х")))</f>
        <v>х</v>
      </c>
      <c r="G1186" s="776" t="s">
        <v>158</v>
      </c>
      <c r="H1186" s="776"/>
      <c r="I1186" s="776"/>
      <c r="J1186" s="776"/>
      <c r="K1186" s="776"/>
      <c r="L1186" s="169">
        <f>IF($B$1178="Лікар загальної практики - сімейний лікар",IF(L1182&lt;Законод!$C$22,0,(IF(AND(L1182&gt;=Законод!$G$22,L1182&lt;=Законод!$G$23),L1182-Законод!$F$23,IF('01_Доходи'!L1182&gt;=Законод!$H$22,Законод!$G$24,0)))),IF($B$1178="Лікар-педіатр",IF(L1182&lt;Законод!$C$18,0,(IF(AND(L1182&gt;=Законод!$G$18,L1182&lt;=Законод!$G$19),L1182-Законод!$F$19,IF('01_Доходи'!L1182&gt;=Законод!$H$18,Законод!$G$20,0)))),IF($B$1178="Лікар-терапевт",IF(L1182&lt;Законод!$C$26,0,(IF(AND(L1182&gt;=Законод!$G$26,L1182&lt;=Законод!$G$27),L1182-Законод!$F$27,IF('01_Доходи'!L1182&gt;=Законод!$H$26,Законод!$G$28,0)))),0)))</f>
        <v>0</v>
      </c>
      <c r="M1186" s="767"/>
      <c r="N1186" s="776" t="s">
        <v>158</v>
      </c>
      <c r="O1186" s="776"/>
      <c r="P1186" s="776"/>
      <c r="Q1186" s="776"/>
      <c r="R1186" s="776"/>
      <c r="S1186" s="169">
        <f>IF($B$1165="Лікар загальної практики - сімейний лікар",IF(S1182&lt;Законод!$C$22,0,(IF(AND(S1182&gt;=Законод!$G$22,S1182&lt;=Законод!$G$23),S1182-Законод!$F$23,IF('01_Доходи'!S1182&gt;=Законод!$H$22,Законод!$G$24,0)))),IF($B$1165="Лікар-педіатр",IF(S1182&lt;Законод!$C$18,0,(IF(AND(S1182&gt;=Законод!$G$18,S1182&lt;=Законод!$G$19),S1182-Законод!$F$19,IF('01_Доходи'!S1182&gt;=Законод!$H$18,Законод!$G$20,0)))),IF($B$1165="Лікар-терапевт",IF(S1182&lt;Законод!$C$26,0,(IF(AND(S1182&gt;=Законод!$G$26,S1182&lt;=Законод!$G$27),S1182-Законод!$F$27,IF('01_Доходи'!S1182&gt;=Законод!$H$26,Законод!$G$28,0)))),0)))</f>
        <v>0</v>
      </c>
      <c r="T1186" s="767"/>
      <c r="U1186" s="776" t="s">
        <v>158</v>
      </c>
      <c r="V1186" s="776"/>
      <c r="W1186" s="776"/>
      <c r="X1186" s="776"/>
      <c r="Y1186" s="776"/>
      <c r="Z1186" s="169">
        <f>IF($B$1165="Лікар загальної практики - сімейний лікар",IF(Z1182&lt;Законод!$C$22,0,(IF(AND(Z1182&gt;=Законод!$G$22,Z1182&lt;=Законод!$G$23),Z1182-Законод!$F$23,IF('01_Доходи'!Z1182&gt;=Законод!$H$22,Законод!$G$24,0)))),IF($B$1165="Лікар-педіатр",IF(Z1182&lt;Законод!$C$18,0,(IF(AND(Z1182&gt;=Законод!$G$18,Z1182&lt;=Законод!$G$19),Z1182-Законод!$F$19,IF('01_Доходи'!Z1182&gt;=Законод!$H$18,Законод!$G$20,0)))),IF($B$1165="Лікар-терапевт",IF(Z1182&lt;Законод!$C$26,0,(IF(AND(Z1182&gt;=Законод!$G$26,Z1182&lt;=Законод!$G$27),Z1182-Законод!$F$27,IF('01_Доходи'!Z1182&gt;=Законод!$H$26,Законод!$G$28,0)))),0)))</f>
        <v>0</v>
      </c>
      <c r="AA1186" s="767"/>
      <c r="AB1186" s="776" t="s">
        <v>158</v>
      </c>
      <c r="AC1186" s="776"/>
      <c r="AD1186" s="776"/>
      <c r="AE1186" s="776"/>
      <c r="AF1186" s="776"/>
      <c r="AG1186" s="169">
        <f>IF($B$1165="Лікар загальної практики - сімейний лікар",IF(AG1182&lt;Законод!$C$22,0,(IF(AND(AG1182&gt;=Законод!$G$22,AG1182&lt;=Законод!$G$23),AG1182-Законод!$F$23,IF('01_Доходи'!AG1182&gt;=Законод!$H$22,Законод!$G$24,0)))),IF($B$1165="Лікар-педіатр",IF(AG1182&lt;Законод!$C$18,0,(IF(AND(AG1182&gt;=Законод!$G$18,AG1182&lt;=Законод!$G$19),AG1182-Законод!$F$19,IF('01_Доходи'!AG1182&gt;=Законод!$H$18,Законод!$G$20,0)))),IF($B$1165="Лікар-терапевт",IF(AG1182&lt;Законод!$C$26,0,(IF(AND(AG1182&gt;=Законод!$G$26,AG1182&lt;=Законод!$G$27),AG1182-Законод!$F$27,IF('01_Доходи'!AG1182&gt;=Законод!$H$26,Законод!$G$28,0)))),0)))</f>
        <v>0</v>
      </c>
      <c r="AH1186" s="767"/>
      <c r="AI1186" s="174"/>
      <c r="AJ1186" s="771"/>
      <c r="AK1186" s="774"/>
      <c r="AL1186" s="774"/>
      <c r="AM1186" s="758"/>
      <c r="AN1186" s="183">
        <f>IF(B1178="Лікар загальної практики - сімейний лікар",L1186*Законод!$C$9/4*Законод!$G$16,IF(B1178="Лікар-педіатр",L1186*Законод!$C$9/4*Законод!$G$16,IF(B1178="Лікар-терапевт",L1186*Законод!$C$9/4*Законод!$G$16,0)))</f>
        <v>0</v>
      </c>
      <c r="AO1186" s="183">
        <f>IF(B1178="Лікар загальної практики - сімейний лікар",S1186*Законод!$C$9/4*Законод!$G$16,IF(B1178="Лікар-педіатр",S1186*Законод!$C$9/4*Законод!$G$16,IF(B1178="Лікар-терапевт",S1186*Законод!$C$9/4*Законод!$G$16,0)))</f>
        <v>0</v>
      </c>
      <c r="AP1186" s="183">
        <f>IF(B1178="Лікар загальної практики - сімейний лікар",Z1186*Законод!$C$9/4*Законод!$G$16,IF(B1178="Лікар-педіатр",Z1186*Законод!$C$9/4*Законод!$G$16,IF(B1178="Лікар-терапевт",Z1186*Законод!$C$9/4*Законод!$G$16,0)))</f>
        <v>0</v>
      </c>
      <c r="AQ1186" s="183">
        <f>IF(B1178="Лікар загальної практики - сімейний лікар",AG1186*Законод!$C$9/4*Законод!$G$16,IF(B1178="Лікар-педіатр",AG1186*Законод!$C$9/4*Законод!$G$16,IF(B1178="Лікар-терапевт",AG1186*Законод!$C$9/4*Законод!$G$16,0)))</f>
        <v>0</v>
      </c>
      <c r="AR1186" s="184">
        <f t="shared" ref="AR1186" si="204">SUM(AN1186:AQ1186)</f>
        <v>0</v>
      </c>
    </row>
    <row r="1187" spans="1:44" s="52" customFormat="1" ht="31.9" hidden="1" customHeight="1" x14ac:dyDescent="0.25">
      <c r="A1187" s="170"/>
      <c r="B1187" s="763"/>
      <c r="C1187" s="764"/>
      <c r="D1187" s="765"/>
      <c r="E1187" s="765"/>
      <c r="F1187" s="211" t="str">
        <f>IF(B1178="Лікар-педіатр",Законод!$H$17,IF(B1178="Лікар загальної практики - сімейний лікар",Законод!$H$21,IF(B1178="Лікар-терапевт",Законод!$H$25,"х")))</f>
        <v>х</v>
      </c>
      <c r="G1187" s="776" t="s">
        <v>158</v>
      </c>
      <c r="H1187" s="776"/>
      <c r="I1187" s="776"/>
      <c r="J1187" s="776"/>
      <c r="K1187" s="776"/>
      <c r="L1187" s="169">
        <f>IF($B$1178="Лікар загальної практики - сімейний лікар",IF(L1182&lt;Законод!$C$22,0,(IF(AND(L1182&gt;=Законод!$H$22,L1182&lt;=Законод!$H$23),L1182-Законод!$G$23,IF('01_Доходи'!L1182&gt;=Законод!$I$22,Законод!$H$24,0)))),IF($B$1178="Лікар-педіатр",IF(L1182&lt;Законод!$C$18,0,(IF(AND(L1182&gt;=Законод!$H$18,L1182&lt;=Законод!$H$19),L1182-Законод!$G$19,IF('01_Доходи'!L1182&gt;=Законод!$I$18,Законод!$H$20,0)))),IF($B$1178="Лікар-терапевт",IF(L1182&lt;Законод!$C$26,0,(IF(AND(L1182&gt;=Законод!$H$26,L1182&lt;=Законод!$H$27),L1182-Законод!$G$27,IF(L1182&gt;=Законод!$I$26,Законод!$H$28,0)))),0)))</f>
        <v>0</v>
      </c>
      <c r="M1187" s="767"/>
      <c r="N1187" s="776" t="s">
        <v>158</v>
      </c>
      <c r="O1187" s="776"/>
      <c r="P1187" s="776"/>
      <c r="Q1187" s="776"/>
      <c r="R1187" s="776"/>
      <c r="S1187" s="169">
        <f>IF($B$1165="Лікар загальної практики - сімейний лікар",IF(S1182&lt;Законод!$C$22,0,(IF(AND(S1182&gt;=Законод!$H$22,S1182&lt;=Законод!$H$23),S1182-Законод!$G$23,IF('01_Доходи'!S1182&gt;=Законод!$I$22,Законод!$H$24,0)))),IF($B$1165="Лікар-педіатр",IF(S1182&lt;Законод!$C$18,0,(IF(AND(S1182&gt;=Законод!$H$18,S1182&lt;=Законод!$H$19),S1182-Законод!$G$19,IF('01_Доходи'!S1182&gt;=Законод!$I$18,Законод!$H$20,0)))),IF($B$1165="Лікар-терапевт",IF(S1182&lt;Законод!$C$26,0,(IF(AND(S1182&gt;=Законод!$H$26,S1182&lt;=Законод!$H$27),S1182-Законод!$G$27,IF(S1182&gt;=Законод!$I$26,Законод!$H$28,0)))),0)))</f>
        <v>0</v>
      </c>
      <c r="T1187" s="767"/>
      <c r="U1187" s="776" t="s">
        <v>158</v>
      </c>
      <c r="V1187" s="776"/>
      <c r="W1187" s="776"/>
      <c r="X1187" s="776"/>
      <c r="Y1187" s="776"/>
      <c r="Z1187" s="169">
        <f>IF($B$1165="Лікар загальної практики - сімейний лікар",IF(Z1182&lt;Законод!$C$22,0,(IF(AND(Z1182&gt;=Законод!$H$22,Z1182&lt;=Законод!$H$23),Z1182-Законод!$G$23,IF('01_Доходи'!Z1182&gt;=Законод!$I$22,Законод!$H$24,0)))),IF($B$1165="Лікар-педіатр",IF(Z1182&lt;Законод!$C$18,0,(IF(AND(Z1182&gt;=Законод!$H$18,Z1182&lt;=Законод!$H$19),Z1182-Законод!$G$19,IF('01_Доходи'!Z1182&gt;=Законод!$I$18,Законод!$H$20,0)))),IF($B$1165="Лікар-терапевт",IF(Z1182&lt;Законод!$C$26,0,(IF(AND(Z1182&gt;=Законод!$H$26,Z1182&lt;=Законод!$H$27),Z1182-Законод!$G$27,IF(Z1182&gt;=Законод!$I$26,Законод!$H$28,0)))),0)))</f>
        <v>0</v>
      </c>
      <c r="AA1187" s="767"/>
      <c r="AB1187" s="776" t="s">
        <v>158</v>
      </c>
      <c r="AC1187" s="776"/>
      <c r="AD1187" s="776"/>
      <c r="AE1187" s="776"/>
      <c r="AF1187" s="776"/>
      <c r="AG1187" s="169">
        <f>IF($B$1165="Лікар загальної практики - сімейний лікар",IF(AG1182&lt;Законод!$C$22,0,(IF(AND(AG1182&gt;=Законод!$H$22,AG1182&lt;=Законод!$H$23),AG1182-Законод!$G$23,IF('01_Доходи'!AG1182&gt;=Законод!$I$22,Законод!$H$24,0)))),IF($B$1165="Лікар-педіатр",IF(AG1182&lt;Законод!$C$18,0,(IF(AND(AG1182&gt;=Законод!$H$18,AG1182&lt;=Законод!$H$19),AG1182-Законод!$G$19,IF('01_Доходи'!AG1182&gt;=Законод!$I$18,Законод!$H$20,0)))),IF($B$1165="Лікар-терапевт",IF(AG1182&lt;Законод!$C$26,0,(IF(AND(AG1182&gt;=Законод!$H$26,AG1182&lt;=Законод!$H$27),AG1182-Законод!$G$27,IF(AG1182&gt;=Законод!$I$26,Законод!$H$28,0)))),0)))</f>
        <v>0</v>
      </c>
      <c r="AH1187" s="767"/>
      <c r="AI1187" s="174"/>
      <c r="AJ1187" s="771"/>
      <c r="AK1187" s="774"/>
      <c r="AL1187" s="774"/>
      <c r="AM1187" s="758"/>
      <c r="AN1187" s="183">
        <f>IF(B1178="Лікар загальної практики - сімейний лікар",L1187*Законод!$C$9/4*Законод!$H$16,IF(B1178="Лікар-педіатр",L1187*Законод!$C$9/4*Законод!$H$16,IF(B1178="Лікар-терапевт",L1187*Законод!$C$9/4*Законод!$H$16,0)))</f>
        <v>0</v>
      </c>
      <c r="AO1187" s="183">
        <f>IF(B1178="Лікар загальної практики - сімейний лікар",S1187*Законод!$C$9/4*Законод!$H$16,IF(B1178="Лікар-педіатр",S1187*Законод!$C$9/4*Законод!$H$16,IF(B1178="Лікар-терапевт",S1187*Законод!$C$9/4*Законод!$H$16,0)))</f>
        <v>0</v>
      </c>
      <c r="AP1187" s="183">
        <f>IF(B1178="Лікар загальної практики - сімейний лікар",Z1187*Законод!$C$9/4*Законод!$H$16,IF(B1178="Лікар-педіатр",Z1187*Законод!$C$9/4*Законод!$H$16,IF(B1178="Лікар-терапевт",Z1187*Законод!$C$9/4*Законод!$H$16,0)))</f>
        <v>0</v>
      </c>
      <c r="AQ1187" s="183">
        <f>IF(B1178="Лікар загальної практики - сімейний лікар",AG1187*Законод!$C$9/4*Законод!$H$16,IF(B1178="Лікар-педіатр",AG1187*Законод!$C$9/4*Законод!$H$16,IF(B1178="Лікар-терапевт",AG1187*Законод!$C$9/4*Законод!$H$16,0)))</f>
        <v>0</v>
      </c>
      <c r="AR1187" s="184">
        <f>SUM(AN1187:AQ1187)</f>
        <v>0</v>
      </c>
    </row>
    <row r="1188" spans="1:44" s="52" customFormat="1" ht="31.9" hidden="1" customHeight="1" x14ac:dyDescent="0.25">
      <c r="A1188" s="170"/>
      <c r="B1188" s="763"/>
      <c r="C1188" s="764"/>
      <c r="D1188" s="765"/>
      <c r="E1188" s="765"/>
      <c r="F1188" s="211" t="str">
        <f>IF(B1178="Лікар-педіатр",Законод!$I$17,IF(B1178="Лікар загальної практики - сімейний лікар",Законод!$I$21,IF(B1178="Лікар-терапевт",Законод!$I$25,"х")))</f>
        <v>х</v>
      </c>
      <c r="G1188" s="776" t="s">
        <v>158</v>
      </c>
      <c r="H1188" s="776"/>
      <c r="I1188" s="776"/>
      <c r="J1188" s="776"/>
      <c r="K1188" s="776"/>
      <c r="L1188" s="169">
        <f>IF($B$1178="Лікар загальної практики - сімейний лікар",IF(L1182&lt;Законод!$C$22,0,(IF(AND(L1182&gt;=Законод!$I$22,L1182&lt;=Законод!$I$23),L1182-Законод!$H$23,IF('01_Доходи'!L1182&gt;=Законод!$I$22,Законод!$I$24,0)))),IF($B$1178="Лікар-педіатр",IF(L1182&lt;Законод!$C$18,0,(IF(AND(L1182&gt;=Законод!$I$18,L1182&lt;=Законод!$I$19),L1182-Законод!$H$19,IF('01_Доходи'!L1182&gt;=Законод!$I$18,Законод!$H$20,0)))),IF($B$1178="Лікар-терапевт",IF(L1182&lt;Законод!$C$26,0,(IF(AND(L1182&gt;=Законод!$I$26,L1182&lt;=Законод!$I$27),L1182-Законод!$H$27,IF('01_Доходи'!L1182&gt;=Законод!$I$26,Законод!$H$28,0)))),0)))</f>
        <v>0</v>
      </c>
      <c r="M1188" s="767"/>
      <c r="N1188" s="776" t="s">
        <v>158</v>
      </c>
      <c r="O1188" s="776"/>
      <c r="P1188" s="776"/>
      <c r="Q1188" s="776"/>
      <c r="R1188" s="776"/>
      <c r="S1188" s="169">
        <f>IF($B$1165="Лікар загальної практики - сімейний лікар",IF(S1182&lt;Законод!$C$22,0,(IF(AND(S1182&gt;=Законод!$I$22,S1182&lt;=Законод!$I$23),S1182-Законод!$H$23,IF('01_Доходи'!S1182&gt;=Законод!$I$22,Законод!$I$24,0)))),IF($B$1165="Лікар-педіатр",IF(S1182&lt;Законод!$C$18,0,(IF(AND(S1182&gt;=Законод!$I$18,S1182&lt;=Законод!$I$19),S1182-Законод!$H$19,IF('01_Доходи'!S1182&gt;=Законод!$I$18,Законод!$H$20,0)))),IF($B$1165="Лікар-терапевт",IF(S1182&lt;Законод!$C$26,0,(IF(AND(S1182&gt;=Законод!$I$26,S1182&lt;=Законод!$I$27),S1182-Законод!$H$27,IF('01_Доходи'!S1182&gt;=Законод!$I$26,Законод!$H$28,0)))),0)))</f>
        <v>0</v>
      </c>
      <c r="T1188" s="767"/>
      <c r="U1188" s="776" t="s">
        <v>158</v>
      </c>
      <c r="V1188" s="776"/>
      <c r="W1188" s="776"/>
      <c r="X1188" s="776"/>
      <c r="Y1188" s="776"/>
      <c r="Z1188" s="169">
        <f>IF($B$1165="Лікар загальної практики - сімейний лікар",IF(Z1182&lt;Законод!$C$22,0,(IF(AND(Z1182&gt;=Законод!$I$22,Z1182&lt;=Законод!$I$23),Z1182-Законод!$H$23,IF('01_Доходи'!Z1182&gt;=Законод!$I$22,Законод!$I$24,0)))),IF($B$1165="Лікар-педіатр",IF(Z1182&lt;Законод!$C$18,0,(IF(AND(Z1182&gt;=Законод!$I$18,Z1182&lt;=Законод!$I$19),Z1182-Законод!$H$19,IF('01_Доходи'!Z1182&gt;=Законод!$I$18,Законод!$H$20,0)))),IF($B$1165="Лікар-терапевт",IF(Z1182&lt;Законод!$C$26,0,(IF(AND(Z1182&gt;=Законод!$I$26,Z1182&lt;=Законод!$I$27),Z1182-Законод!$H$27,IF('01_Доходи'!Z1182&gt;=Законод!$I$26,Законод!$H$28,0)))),0)))</f>
        <v>0</v>
      </c>
      <c r="AA1188" s="767"/>
      <c r="AB1188" s="776" t="s">
        <v>158</v>
      </c>
      <c r="AC1188" s="776"/>
      <c r="AD1188" s="776"/>
      <c r="AE1188" s="776"/>
      <c r="AF1188" s="776"/>
      <c r="AG1188" s="169">
        <f>IF($B$1165="Лікар загальної практики - сімейний лікар",IF(AG1182&lt;Законод!$C$22,0,(IF(AND(AG1182&gt;=Законод!$I$22,AG1182&lt;=Законод!$I$23),AG1182-Законод!$H$23,IF('01_Доходи'!AG1182&gt;=Законод!$I$22,Законод!$I$24,0)))),IF($B$1165="Лікар-педіатр",IF(AG1182&lt;Законод!$C$18,0,(IF(AND(AG1182&gt;=Законод!$I$18,AG1182&lt;=Законод!$I$19),AG1182-Законод!$H$19,IF('01_Доходи'!AG1182&gt;=Законод!$I$18,Законод!$H$20,0)))),IF($B$1165="Лікар-терапевт",IF(AG1182&lt;Законод!$C$26,0,(IF(AND(AG1182&gt;=Законод!$I$26,AG1182&lt;=Законод!$I$27),AG1182-Законод!$H$27,IF('01_Доходи'!AG1182&gt;=Законод!$I$26,Законод!$H$28,0)))),0)))</f>
        <v>0</v>
      </c>
      <c r="AH1188" s="767"/>
      <c r="AI1188" s="174"/>
      <c r="AJ1188" s="771"/>
      <c r="AK1188" s="774"/>
      <c r="AL1188" s="774"/>
      <c r="AM1188" s="758"/>
      <c r="AN1188" s="183">
        <f>IF(B1178="Лікар загальної практики - сімейний лікар",L1188*Законод!$C$9/4*Законод!$I$16,IF(B1178="Лікар-педіатр",L1188*Законод!$C$9/4*Законод!$I$16,IF(B1178="Лікар-терапевт",L1188*Законод!$C$9/4*Законод!$I$16,0)))</f>
        <v>0</v>
      </c>
      <c r="AO1188" s="183">
        <f>IF(B1178="Лікар загальної практики - сімейний лікар",S1188*Законод!$C$9/4*Законод!$I$16,IF(B1178="Лікар-педіатр",S1188*Законод!$C$9/4*Законод!$I$16,IF(B1178="Лікар-терапевт",S1188*Законод!$C$9/4*Законод!$I$16,0)))</f>
        <v>0</v>
      </c>
      <c r="AP1188" s="183">
        <f>IF(B1178="Лікар загальної практики - сімейний лікар",Z1188*Законод!$C$9/4*Законод!$I$16,IF(B1178="Лікар-педіатр",Z1188*Законод!$C$9/4*Законод!$I$16,IF(B1178="Лікар-терапевт",Z1188*Законод!$C$9/4*Законод!$I$16,0)))</f>
        <v>0</v>
      </c>
      <c r="AQ1188" s="183">
        <f>IF(B1178="Лікар загальної практики - сімейний лікар",AG1188*Законод!$C$9/4*Законод!$I$16,IF(B1178="Лікар-педіатр",AG1188*Законод!$C$9/4*Законод!$I$16,IF(B1178="Лікар-терапевт",AG1188*Законод!$C$9/4*Законод!$I$16,0)))</f>
        <v>0</v>
      </c>
      <c r="AR1188" s="184">
        <f>SUM(AN1188:AQ1188)</f>
        <v>0</v>
      </c>
    </row>
    <row r="1189" spans="1:44" s="191" customFormat="1" ht="31.9" hidden="1" customHeight="1" thickBot="1" x14ac:dyDescent="0.3">
      <c r="A1189" s="186"/>
      <c r="B1189" s="763"/>
      <c r="C1189" s="764"/>
      <c r="D1189" s="765"/>
      <c r="E1189" s="765"/>
      <c r="F1189" s="212" t="str">
        <f>IF(B1178="Лікар-педіатр",Законод!$J$17,IF(B1178="Лікар загальної практики - сімейний лікар",Законод!$J$21,IF(B1178="Лікар-терапевт",Законод!$J$25,"х")))</f>
        <v>х</v>
      </c>
      <c r="G1189" s="777" t="s">
        <v>158</v>
      </c>
      <c r="H1189" s="777"/>
      <c r="I1189" s="777"/>
      <c r="J1189" s="777"/>
      <c r="K1189" s="777"/>
      <c r="L1189" s="169">
        <f>IF($B$1178="Лікар загальної практики - сімейний лікар",IF(L1182&gt;=Законод!$J$22,'01_Доходи'!L1182-('01_Доходи'!L1183+'01_Доходи'!L1184+'01_Доходи'!L1185+'01_Доходи'!L1186+'01_Доходи'!L1187+'01_Доходи'!L1188),0),IF($B$1178="Лікар-педіатр",IF(L1182&gt;=Законод!$J$18,'01_Доходи'!L1182-('01_Доходи'!L1183+'01_Доходи'!L1184+'01_Доходи'!L1185+'01_Доходи'!L1186+'01_Доходи'!L1187+'01_Доходи'!L1188),0),IF($B$1178="Лікар-терапевт",IF('01_Доходи'!L1182&gt;=Законод!$J$26,L1182-Законод!$I$27,0),0)))</f>
        <v>0</v>
      </c>
      <c r="M1189" s="767"/>
      <c r="N1189" s="777" t="s">
        <v>158</v>
      </c>
      <c r="O1189" s="777"/>
      <c r="P1189" s="777"/>
      <c r="Q1189" s="777"/>
      <c r="R1189" s="777"/>
      <c r="S1189" s="169">
        <f>IF($B$1165="Лікар загальної практики - сімейний лікар",IF(S1182&gt;=Законод!$J$22,'01_Доходи'!S1182-('01_Доходи'!S1183+'01_Доходи'!S1184+'01_Доходи'!S1185+'01_Доходи'!S1186+'01_Доходи'!S1187+'01_Доходи'!S1188),0),IF($B$1165="Лікар-педіатр",IF(S1182&gt;=Законод!$J$18,'01_Доходи'!S1182-('01_Доходи'!S1183+'01_Доходи'!S1184+'01_Доходи'!S1185+'01_Доходи'!S1186+'01_Доходи'!S1187+'01_Доходи'!S1188),0),IF($B$1165="Лікар-терапевт",IF('01_Доходи'!S1182&gt;=Законод!$J$26,S1182-Законод!$I$27,0),0)))</f>
        <v>0</v>
      </c>
      <c r="T1189" s="767"/>
      <c r="U1189" s="777" t="s">
        <v>158</v>
      </c>
      <c r="V1189" s="777"/>
      <c r="W1189" s="777"/>
      <c r="X1189" s="777"/>
      <c r="Y1189" s="777"/>
      <c r="Z1189" s="169">
        <f>IF($B$1165="Лікар загальної практики - сімейний лікар",IF(Z1182&gt;=Законод!$J$22,'01_Доходи'!Z1182-('01_Доходи'!Z1183+'01_Доходи'!Z1184+'01_Доходи'!Z1185+'01_Доходи'!Z1186+'01_Доходи'!Z1187+'01_Доходи'!Z1188),0),IF($B$1165="Лікар-педіатр",IF(Z1182&gt;=Законод!$J$18,'01_Доходи'!Z1182-('01_Доходи'!Z1183+'01_Доходи'!Z1184+'01_Доходи'!Z1185+'01_Доходи'!Z1186+'01_Доходи'!Z1187+'01_Доходи'!Z1188),0),IF($B$1165="Лікар-терапевт",IF('01_Доходи'!Z1182&gt;=Законод!$J$26,Z1182-Законод!$I$27,0),0)))</f>
        <v>0</v>
      </c>
      <c r="AA1189" s="767"/>
      <c r="AB1189" s="777" t="s">
        <v>158</v>
      </c>
      <c r="AC1189" s="777"/>
      <c r="AD1189" s="777"/>
      <c r="AE1189" s="777"/>
      <c r="AF1189" s="777"/>
      <c r="AG1189" s="169">
        <f>IF($B$1165="Лікар загальної практики - сімейний лікар",IF(AG1182&gt;=Законод!$J$22,'01_Доходи'!AG1182-('01_Доходи'!AG1183+'01_Доходи'!AG1184+'01_Доходи'!AG1185+'01_Доходи'!AG1186+'01_Доходи'!AG1187+'01_Доходи'!AG1188),0),IF($B$1165="Лікар-педіатр",IF(AG1182&gt;=Законод!$J$18,'01_Доходи'!AG1182-('01_Доходи'!AG1183+'01_Доходи'!AG1184+'01_Доходи'!AG1185+'01_Доходи'!AG1186+'01_Доходи'!AG1187+'01_Доходи'!AG1188),0),IF($B$1165="Лікар-терапевт",IF('01_Доходи'!AG1182&gt;=Законод!$J$26,AG1182-Законод!$I$27,0),0)))</f>
        <v>0</v>
      </c>
      <c r="AH1189" s="767"/>
      <c r="AI1189" s="188"/>
      <c r="AJ1189" s="772"/>
      <c r="AK1189" s="775"/>
      <c r="AL1189" s="775"/>
      <c r="AM1189" s="759"/>
      <c r="AN1189" s="189">
        <f>IF(B1178="Лікар загальної практики - сімейний лікар",L1189*Законод!$C$9/4*Законод!$J$16,IF(B1178="Лікар-педіатр",L1189*Законод!$C$9/4*Законод!$J$16,IF(B1178="Лікар-терапевт",L1189*Законод!$C$9/4*Законод!$J$16,0)))</f>
        <v>0</v>
      </c>
      <c r="AO1189" s="189">
        <f>IF(B1178="Лікар загальної практики - сімейний лікар",S1189*Законод!$C$9/4*Законод!$J$16,IF(B1178="Лікар-педіатр",S1189*Законод!$C$9/4*Законод!$J$16,IF(B1178="Лікар-терапевт",S1189*Законод!$C$9/4*Законод!$J$16,0)))</f>
        <v>0</v>
      </c>
      <c r="AP1189" s="189">
        <f>IF(B1178="Лікар загальної практики - сімейний лікар",S1189*Законод!$C$9/4*Законод!$J$16,IF(B1178="Лікар-педіатр",S1189*Законод!$C$9/4*Законод!$J$16,IF(B1178="Лікар-терапевт",S1189*Законод!$C$9/4*Законод!$J$16,0)))</f>
        <v>0</v>
      </c>
      <c r="AQ1189" s="189">
        <f>IF(B1178="Лікар загальної практики - сімейний лікар",AG1189*Законод!$C$9/4*Законод!$J$16,IF(B1178="Лікар-педіатр",AG1189*Законод!$C$9/4*Законод!$J$16,IF(B1178="Лікар-терапевт",AG1189*Законод!$C$9/4*Законод!$J$16,0)))</f>
        <v>0</v>
      </c>
      <c r="AR1189" s="190">
        <f t="shared" ref="AR1189" si="205">SUM(AN1189:AQ1189)</f>
        <v>0</v>
      </c>
    </row>
    <row r="1190" spans="1:44" s="220" customFormat="1" ht="23.45" hidden="1" customHeight="1" thickBot="1" x14ac:dyDescent="0.3">
      <c r="A1190" s="216"/>
      <c r="B1190" s="217"/>
      <c r="C1190" s="217"/>
      <c r="D1190" s="217"/>
      <c r="E1190" s="217"/>
      <c r="F1190" s="218"/>
      <c r="G1190" s="219"/>
      <c r="H1190" s="219"/>
      <c r="L1190" s="221"/>
      <c r="S1190" s="221"/>
      <c r="Z1190" s="221"/>
      <c r="AG1190" s="221"/>
      <c r="AM1190" s="222"/>
      <c r="AR1190" s="223"/>
    </row>
    <row r="1191" spans="1:44" s="164" customFormat="1" ht="24.6" hidden="1" customHeight="1" x14ac:dyDescent="0.3">
      <c r="A1191" s="167">
        <f>A1178+1</f>
        <v>90</v>
      </c>
      <c r="B1191" s="763"/>
      <c r="C1191" s="764"/>
      <c r="D1191" s="765"/>
      <c r="E1191" s="765"/>
      <c r="F1191" s="207" t="s">
        <v>422</v>
      </c>
      <c r="G1191" s="169">
        <f>IF($B$1191="Лікар-педіатр",G1194*L1191,IF($B$1191="Лікар-терапевт","х",IF($B$1191="Лікар загальної практики - сімейний лікар",G1194*L1191,0)))</f>
        <v>0</v>
      </c>
      <c r="H1191" s="169">
        <f>IF($B$1191="Лікар-педіатр",H1194*L1191,IF($B$1191="Лікар-терапевт","х",IF($B$1191="Лікар загальної практики - сімейний лікар",H1194*L1191,0)))</f>
        <v>0</v>
      </c>
      <c r="I1191" s="169">
        <f>IF($B$1191="Лікар-педіатр","x",IF($B$1191="Лікар-терапевт",I1194*L1191,IF($B$1191="Лікар загальної практики - сімейний лікар",I1194*L1191,0)))</f>
        <v>0</v>
      </c>
      <c r="J1191" s="169">
        <f>IF($B$1191="Лікар-педіатр","x",IF($B$1191="Лікар-терапевт",J1194*L1191,IF($B$1191="Лікар загальної практики - сімейний лікар",J1194*L1191,0)))</f>
        <v>0</v>
      </c>
      <c r="K1191" s="169">
        <f>IF($B$1191="Лікар-педіатр","x",IF($B$1191="Лікар-терапевт",K1194*L1191,IF($B$1191="Лікар загальної практики - сімейний лікар",K1194*L1191,0)))</f>
        <v>0</v>
      </c>
      <c r="L1191" s="542"/>
      <c r="M1191" s="767"/>
      <c r="N1191" s="169">
        <f>IF($B$1191="Лікар-педіатр",N1194*S1191,IF($B$1191="Лікар-терапевт","х",IF($B$1191="Лікар загальної практики - сімейний лікар",N1194*S1191,0)))</f>
        <v>0</v>
      </c>
      <c r="O1191" s="169">
        <f>IF($B$1191="Лікар-педіатр",O1194*S1191,IF($B$1191="Лікар-терапевт","х",IF($B$1191="Лікар загальної практики - сімейний лікар",O1194*S1191,0)))</f>
        <v>0</v>
      </c>
      <c r="P1191" s="169">
        <f>IF($B$1191="Лікар-педіатр","x",IF($B$1191="Лікар-терапевт",P1194*S1191,IF($B$1191="Лікар загальної практики - сімейний лікар",P1194*S1191,0)))</f>
        <v>0</v>
      </c>
      <c r="Q1191" s="169">
        <f>IF($B$1191="Лікар-педіатр","x",IF($B$1191="Лікар-терапевт",Q1194*S1191,IF($B$1191="Лікар загальної практики - сімейний лікар",Q1194*S1191,0)))</f>
        <v>0</v>
      </c>
      <c r="R1191" s="169">
        <f>IF($B$1191="Лікар-педіатр","x",IF($B$1191="Лікар-терапевт",R1194*S1191,IF($B$1191="Лікар загальної практики - сімейний лікар",R1194*S1191,0)))</f>
        <v>0</v>
      </c>
      <c r="S1191" s="542"/>
      <c r="T1191" s="767"/>
      <c r="U1191" s="169">
        <f>IF($B$1191="Лікар-педіатр",U1194*Z1191,IF($B$1191="Лікар-терапевт","х",IF($B$1191="Лікар загальної практики - сімейний лікар",U1194*Z1191,0)))</f>
        <v>0</v>
      </c>
      <c r="V1191" s="169">
        <f>IF($B$1191="Лікар-педіатр",V1194*Z1191,IF($B$1191="Лікар-терапевт","х",IF($B$1191="Лікар загальної практики - сімейний лікар",V1194*Z1191,0)))</f>
        <v>0</v>
      </c>
      <c r="W1191" s="169">
        <f>IF($B$1191="Лікар-педіатр","x",IF($B$1191="Лікар-терапевт",W1194*Z1191,IF($B$1191="Лікар загальної практики - сімейний лікар",W1194*Z1191,0)))</f>
        <v>0</v>
      </c>
      <c r="X1191" s="169">
        <f>IF($B$1191="Лікар-педіатр","x",IF($B$1191="Лікар-терапевт",X1194*Z1191,IF($B$1191="Лікар загальної практики - сімейний лікар",X1194*Z1191,0)))</f>
        <v>0</v>
      </c>
      <c r="Y1191" s="169">
        <f>IF($B$1191="Лікар-педіатр","x",IF($B$1191="Лікар-терапевт",Y1194*Z1191,IF($B$1191="Лікар загальної практики - сімейний лікар",Y1194*Z1191,0)))</f>
        <v>0</v>
      </c>
      <c r="Z1191" s="542"/>
      <c r="AA1191" s="767"/>
      <c r="AB1191" s="169">
        <f>IF($B$1191="Лікар-педіатр",AB1194*AG1191,IF($B$1191="Лікар-терапевт","х",IF($B$1191="Лікар загальної практики - сімейний лікар",AB1194*AG1191,0)))</f>
        <v>0</v>
      </c>
      <c r="AC1191" s="169">
        <f>IF($B$1191="Лікар-педіатр",AC1194*AG1191,IF($B$1191="Лікар-терапевт","х",IF($B$1191="Лікар загальної практики - сімейний лікар",AC1194*AG1191,0)))</f>
        <v>0</v>
      </c>
      <c r="AD1191" s="169">
        <f>IF($B$1191="Лікар-педіатр","x",IF($B$1191="Лікар-терапевт",AD1194*AG1191,IF($B$1191="Лікар загальної практики - сімейний лікар",AD1194*AG1191,0)))</f>
        <v>0</v>
      </c>
      <c r="AE1191" s="169">
        <f>IF($B$1191="Лікар-педіатр","x",IF($B$1191="Лікар-терапевт",AE1194*AG1191,IF($B$1191="Лікар загальної практики - сімейний лікар",AE1194*AG1191,0)))</f>
        <v>0</v>
      </c>
      <c r="AF1191" s="169">
        <f>IF($B$1191="Лікар-педіатр","x",IF($B$1191="Лікар-терапевт",AF1194*AG1191,IF($B$1191="Лікар загальної практики - сімейний лікар",AF1194*AG1191,0)))</f>
        <v>0</v>
      </c>
      <c r="AG1191" s="542"/>
      <c r="AH1191" s="767"/>
      <c r="AI1191" s="525">
        <f>A1191</f>
        <v>90</v>
      </c>
      <c r="AJ1191" s="770">
        <f>B1191</f>
        <v>0</v>
      </c>
      <c r="AK1191" s="773">
        <f>C1191</f>
        <v>0</v>
      </c>
      <c r="AL1191" s="773">
        <f>D1191</f>
        <v>0</v>
      </c>
      <c r="AM1191" s="760" t="s">
        <v>568</v>
      </c>
      <c r="AN1191" s="778">
        <f>SUM(AN1196:AN1202)</f>
        <v>0</v>
      </c>
      <c r="AO1191" s="778">
        <f>SUM(AO1196:AO1202)</f>
        <v>0</v>
      </c>
      <c r="AP1191" s="778">
        <f>SUM(AP1196:AP1202)</f>
        <v>0</v>
      </c>
      <c r="AQ1191" s="778">
        <f>SUM(AQ1196:AQ1202)</f>
        <v>0</v>
      </c>
      <c r="AR1191" s="781">
        <f>SUM(AN1191:AQ1195)</f>
        <v>0</v>
      </c>
    </row>
    <row r="1192" spans="1:44" s="52" customFormat="1" ht="28.15" hidden="1" customHeight="1" x14ac:dyDescent="0.25">
      <c r="A1192" s="170"/>
      <c r="B1192" s="763"/>
      <c r="C1192" s="764"/>
      <c r="D1192" s="765"/>
      <c r="E1192" s="765"/>
      <c r="F1192" s="207" t="s">
        <v>423</v>
      </c>
      <c r="G1192" s="169">
        <f>IF($B$1191="Лікар-педіатр",G1194*L1192,IF($B$1191="Лікар-терапевт","х",IF($B$1191="Лікар загальної практики - сімейний лікар",G1194*L1192,0)))</f>
        <v>0</v>
      </c>
      <c r="H1192" s="169">
        <f>IF($B$1191="Лікар-педіатр",H1194*L1192,IF($B$1191="Лікар-терапевт","х",IF($B$1191="Лікар загальної практики - сімейний лікар",H1194*L1192,0)))</f>
        <v>0</v>
      </c>
      <c r="I1192" s="169">
        <f>IF($B$1191="Лікар-педіатр","x",IF($B$1191="Лікар-терапевт",I1194*L1192,IF($B$1191="Лікар загальної практики - сімейний лікар",I1194*L1192,0)))</f>
        <v>0</v>
      </c>
      <c r="J1192" s="169">
        <f>IF($B$1191="Лікар-педіатр","x",IF($B$1191="Лікар-терапевт",J1194*L1192,IF($B$1191="Лікар загальної практики - сімейний лікар",J1194*L1192,0)))</f>
        <v>0</v>
      </c>
      <c r="K1192" s="169">
        <f>IF($B$1191="Лікар-педіатр","x",IF($B$1191="Лікар-терапевт",K1194*L1192,IF($B$1191="Лікар загальної практики - сімейний лікар",K1194*L1192,0)))</f>
        <v>0</v>
      </c>
      <c r="L1192" s="542"/>
      <c r="M1192" s="767"/>
      <c r="N1192" s="169">
        <f>IF($B$1191="Лікар-педіатр",N1194*S1192,IF($B$1191="Лікар-терапевт","х",IF($B$1191="Лікар загальної практики - сімейний лікар",N1194*S1192,0)))</f>
        <v>0</v>
      </c>
      <c r="O1192" s="169">
        <f>IF($B$1191="Лікар-педіатр",O1194*S1192,IF($B$1191="Лікар-терапевт","х",IF($B$1191="Лікар загальної практики - сімейний лікар",O1194*S1192,0)))</f>
        <v>0</v>
      </c>
      <c r="P1192" s="169">
        <f>IF($B$1191="Лікар-педіатр","x",IF($B$1191="Лікар-терапевт",P1194*S1192,IF($B$1191="Лікар загальної практики - сімейний лікар",P1194*S1192,0)))</f>
        <v>0</v>
      </c>
      <c r="Q1192" s="169">
        <f>IF($B$1191="Лікар-педіатр","x",IF($B$1191="Лікар-терапевт",Q1194*S1192,IF($B$1191="Лікар загальної практики - сімейний лікар",Q1194*S1192,0)))</f>
        <v>0</v>
      </c>
      <c r="R1192" s="169">
        <f>IF($B$1191="Лікар-педіатр","x",IF($B$1191="Лікар-терапевт",R1194*S1192,IF($B$1191="Лікар загальної практики - сімейний лікар",R1194*S1192,0)))</f>
        <v>0</v>
      </c>
      <c r="S1192" s="542"/>
      <c r="T1192" s="767"/>
      <c r="U1192" s="169">
        <f>IF($B$1191="Лікар-педіатр",U1194*Z1192,IF($B$1191="Лікар-терапевт","х",IF($B$1191="Лікар загальної практики - сімейний лікар",U1194*Z1192,0)))</f>
        <v>0</v>
      </c>
      <c r="V1192" s="169">
        <f>IF($B$1191="Лікар-педіатр",V1194*Z1192,IF($B$1191="Лікар-терапевт","х",IF($B$1191="Лікар загальної практики - сімейний лікар",V1194*Z1192,0)))</f>
        <v>0</v>
      </c>
      <c r="W1192" s="169">
        <f>IF($B$1191="Лікар-педіатр","x",IF($B$1191="Лікар-терапевт",W1194*Z1192,IF($B$1191="Лікар загальної практики - сімейний лікар",W1194*Z1192,0)))</f>
        <v>0</v>
      </c>
      <c r="X1192" s="169">
        <f>IF($B$1191="Лікар-педіатр","x",IF($B$1191="Лікар-терапевт",X1194*Z1192,IF($B$1191="Лікар загальної практики - сімейний лікар",X1194*Z1192,0)))</f>
        <v>0</v>
      </c>
      <c r="Y1192" s="169">
        <f>IF($B$1191="Лікар-педіатр","x",IF($B$1191="Лікар-терапевт",Y1194*Z1192,IF($B$1191="Лікар загальної практики - сімейний лікар",Y1194*Z1192,0)))</f>
        <v>0</v>
      </c>
      <c r="Z1192" s="542"/>
      <c r="AA1192" s="767"/>
      <c r="AB1192" s="169">
        <f>IF($B$1191="Лікар-педіатр",AB1194*AG1192,IF($B$1191="Лікар-терапевт","х",IF($B$1191="Лікар загальної практики - сімейний лікар",AB1194*AG1192,0)))</f>
        <v>0</v>
      </c>
      <c r="AC1192" s="169">
        <f>IF($B$1191="Лікар-педіатр",AC1194*AG1192,IF($B$1191="Лікар-терапевт","х",IF($B$1191="Лікар загальної практики - сімейний лікар",AC1194*AG1192,0)))</f>
        <v>0</v>
      </c>
      <c r="AD1192" s="169">
        <f>IF($B$1191="Лікар-педіатр","x",IF($B$1191="Лікар-терапевт",AD1194*AG1192,IF($B$1191="Лікар загальної практики - сімейний лікар",AD1194*AG1192,0)))</f>
        <v>0</v>
      </c>
      <c r="AE1192" s="169">
        <f>IF($B$1191="Лікар-педіатр","x",IF($B$1191="Лікар-терапевт",AE1194*AG1192,IF($B$1191="Лікар загальної практики - сімейний лікар",AE1194*AG1192,0)))</f>
        <v>0</v>
      </c>
      <c r="AF1192" s="169">
        <f>IF($B$1191="Лікар-педіатр","x",IF($B$1191="Лікар-терапевт",AF1194*AG1192,IF($B$1191="Лікар загальної практики - сімейний лікар",AF1194*AG1192,0)))</f>
        <v>0</v>
      </c>
      <c r="AG1192" s="542"/>
      <c r="AH1192" s="767"/>
      <c r="AI1192" s="171"/>
      <c r="AJ1192" s="771"/>
      <c r="AK1192" s="774"/>
      <c r="AL1192" s="774"/>
      <c r="AM1192" s="761"/>
      <c r="AN1192" s="779"/>
      <c r="AO1192" s="779"/>
      <c r="AP1192" s="779"/>
      <c r="AQ1192" s="779"/>
      <c r="AR1192" s="782"/>
    </row>
    <row r="1193" spans="1:44" s="92" customFormat="1" ht="31.15" hidden="1" customHeight="1" x14ac:dyDescent="0.25">
      <c r="A1193" s="213"/>
      <c r="B1193" s="763"/>
      <c r="C1193" s="764"/>
      <c r="D1193" s="765"/>
      <c r="E1193" s="765"/>
      <c r="F1193" s="214" t="s">
        <v>424</v>
      </c>
      <c r="G1193" s="172">
        <f>IF(B1191="Лікар загальної практики - сімейний лікар"," ",IF(B1191="Лікар-педіатр"," ",IF(B1191="Лікар-терапевт","х",0)))</f>
        <v>0</v>
      </c>
      <c r="H1193" s="172">
        <f>IF(B1191="Лікар загальної практики - сімейний лікар"," ",IF(B1191="Лікар-педіатр"," ",IF(B1191="Лікар-терапевт","х",0)))</f>
        <v>0</v>
      </c>
      <c r="I1193" s="172">
        <f>IF(B1191="Лікар загальної практики - сімейний лікар"," ",IF(B1191="Лікар-педіатр","х",IF(B1191="Лікар-терапевт"," ",0)))</f>
        <v>0</v>
      </c>
      <c r="J1193" s="172">
        <f>IF(B1191="Лікар загальної практики - сімейний лікар"," ",IF(B1191="Лікар-педіатр","х",IF(B1191="Лікар-терапевт"," ",0)))</f>
        <v>0</v>
      </c>
      <c r="K1193" s="172">
        <f>IF(B1191="Лікар загальної практики - сімейний лікар"," ",IF(B1191="Лікар-педіатр","х",IF(B1191="Лікар-терапевт"," ",0)))</f>
        <v>0</v>
      </c>
      <c r="L1193" s="173">
        <f>SUM(G1193:K1193)</f>
        <v>0</v>
      </c>
      <c r="M1193" s="767"/>
      <c r="N1193" s="172">
        <f>IF(B1191="Лікар загальної практики - сімейний лікар"," ",IF(B1191="Лікар-педіатр"," ",IF(B1191="Лікар-терапевт","х",0)))</f>
        <v>0</v>
      </c>
      <c r="O1193" s="172">
        <f>IF(B1191="Лікар загальної практики - сімейний лікар"," ",IF(B1191="Лікар-педіатр"," ",IF(B1191="Лікар-терапевт","х",0)))</f>
        <v>0</v>
      </c>
      <c r="P1193" s="172">
        <f>IF(B1191="Лікар загальної практики - сімейний лікар"," ",IF(B1191="Лікар-педіатр","х",IF(B1191="Лікар-терапевт"," ",0)))</f>
        <v>0</v>
      </c>
      <c r="Q1193" s="172">
        <f>IF(B1191="Лікар загальної практики - сімейний лікар"," ",IF(B1191="Лікар-педіатр","х",IF(B1191="Лікар-терапевт"," ",0)))</f>
        <v>0</v>
      </c>
      <c r="R1193" s="172">
        <f>IF(B1191="Лікар загальної практики - сімейний лікар"," ",IF(B1191="Лікар-педіатр","х",IF(B1191="Лікар-терапевт"," ",0)))</f>
        <v>0</v>
      </c>
      <c r="S1193" s="173">
        <f>SUM(N1193:R1193)</f>
        <v>0</v>
      </c>
      <c r="T1193" s="767"/>
      <c r="U1193" s="172">
        <f>IF(B1191="Лікар загальної практики - сімейний лікар"," ",IF(B1191="Лікар-педіатр"," ",IF(B1191="Лікар-терапевт","х",0)))</f>
        <v>0</v>
      </c>
      <c r="V1193" s="172">
        <f>IF(B1191="Лікар загальної практики - сімейний лікар"," ",IF(B1191="Лікар-педіатр"," ",IF(B1191="Лікар-терапевт","х",0)))</f>
        <v>0</v>
      </c>
      <c r="W1193" s="172">
        <f>IF(B1191="Лікар загальної практики - сімейний лікар"," ",IF(B1191="Лікар-педіатр","х",IF(B1191="Лікар-терапевт"," ",0)))</f>
        <v>0</v>
      </c>
      <c r="X1193" s="172">
        <f>IF(B1191="Лікар загальної практики - сімейний лікар"," ",IF(B1191="Лікар-педіатр","х",IF(B1191="Лікар-терапевт"," ",0)))</f>
        <v>0</v>
      </c>
      <c r="Y1193" s="172">
        <f>IF(B1191="Лікар загальної практики - сімейний лікар"," ",IF(B1191="Лікар-педіатр","х",IF(B1191="Лікар-терапевт"," ",0)))</f>
        <v>0</v>
      </c>
      <c r="Z1193" s="173">
        <f>SUM(U1193:Y1193)</f>
        <v>0</v>
      </c>
      <c r="AA1193" s="767"/>
      <c r="AB1193" s="172">
        <f>IF(B1191="Лікар загальної практики - сімейний лікар"," ",IF(B1191="Лікар-педіатр"," ",IF(B1191="Лікар-терапевт","х",0)))</f>
        <v>0</v>
      </c>
      <c r="AC1193" s="172">
        <f>IF(B1191="Лікар загальної практики - сімейний лікар"," ",IF(B1191="Лікар-педіатр"," ",IF(B1191="Лікар-терапевт","х",0)))</f>
        <v>0</v>
      </c>
      <c r="AD1193" s="172">
        <f>IF(B1191="Лікар загальної практики - сімейний лікар"," ",IF(B1191="Лікар-педіатр","х",IF(B1191="Лікар-терапевт"," ",0)))</f>
        <v>0</v>
      </c>
      <c r="AE1193" s="172">
        <f>IF(B1191="Лікар загальної практики - сімейний лікар"," ",IF(B1191="Лікар-педіатр","х",IF(B1191="Лікар-терапевт"," ",0)))</f>
        <v>0</v>
      </c>
      <c r="AF1193" s="172">
        <f>IF(B1191="Лікар загальної практики - сімейний лікар"," ",IF(B1191="Лікар-педіатр","х",IF(B1191="Лікар-терапевт"," ",0)))</f>
        <v>0</v>
      </c>
      <c r="AG1193" s="173">
        <f>SUM(AB1193:AF1193)</f>
        <v>0</v>
      </c>
      <c r="AH1193" s="767"/>
      <c r="AI1193" s="215"/>
      <c r="AJ1193" s="771"/>
      <c r="AK1193" s="774"/>
      <c r="AL1193" s="774"/>
      <c r="AM1193" s="761"/>
      <c r="AN1193" s="779"/>
      <c r="AO1193" s="779"/>
      <c r="AP1193" s="779"/>
      <c r="AQ1193" s="779"/>
      <c r="AR1193" s="782"/>
    </row>
    <row r="1194" spans="1:44" s="52" customFormat="1" ht="31.9" hidden="1" customHeight="1" thickBot="1" x14ac:dyDescent="0.3">
      <c r="A1194" s="170"/>
      <c r="B1194" s="763"/>
      <c r="C1194" s="764"/>
      <c r="D1194" s="765"/>
      <c r="E1194" s="765"/>
      <c r="F1194" s="209" t="s">
        <v>161</v>
      </c>
      <c r="G1194" s="176">
        <f>IF($B$1191="Лікар-педіатр",G1193/L1193,IF($B$1191="Лікар-терапевт","х",IF($B$1191="Лікар загальної практики - сімейний лікар",G1193/L1193,0)))</f>
        <v>0</v>
      </c>
      <c r="H1194" s="176">
        <f>IF($B$1191="Лікар-педіатр",H1193/L1193,IF($B$1191="Лікар-терапевт","х",IF($B$1191="Лікар загальної практики - сімейний лікар",H1193/L1193,0)))</f>
        <v>0</v>
      </c>
      <c r="I1194" s="176">
        <f>IF($B$1191="Лікар-педіатр","x",IF($B$1191="Лікар-терапевт",I1193/L1193,IF($B$1191="Лікар загальної практики - сімейний лікар",I1193/L1193,0)))</f>
        <v>0</v>
      </c>
      <c r="J1194" s="176">
        <f>IF($B$1191="Лікар-педіатр","x",IF($B$1191="Лікар-терапевт",J1193/L1193,IF($B$1191="Лікар загальної практики - сімейний лікар",J1193/L1193,0)))</f>
        <v>0</v>
      </c>
      <c r="K1194" s="176">
        <f>IF($B$1191="Лікар-педіатр","x",IF($B$1191="Лікар-терапевт",K1193/L1193,IF($B$1191="Лікар загальної практики - сімейний лікар",K1193/L1193,0)))</f>
        <v>0</v>
      </c>
      <c r="L1194" s="176">
        <f>SUM(G1194:K1194)</f>
        <v>0</v>
      </c>
      <c r="M1194" s="767"/>
      <c r="N1194" s="176">
        <f>IF($B$1191="Лікар-педіатр",N1193/S1193,IF($B$1191="Лікар-терапевт","х",IF($B$1191="Лікар загальної практики - сімейний лікар",N1193/S1193,0)))</f>
        <v>0</v>
      </c>
      <c r="O1194" s="176">
        <f>IF($B$1191="Лікар-педіатр",O1193/S1193,IF($B$1191="Лікар-терапевт","х",IF($B$1191="Лікар загальної практики - сімейний лікар",O1193/S1193,0)))</f>
        <v>0</v>
      </c>
      <c r="P1194" s="176">
        <f>IF($B$1191="Лікар-педіатр","x",IF($B$1191="Лікар-терапевт",P1193/S1193,IF($B$1191="Лікар загальної практики - сімейний лікар",P1193/S1193,0)))</f>
        <v>0</v>
      </c>
      <c r="Q1194" s="176">
        <f>IF($B$1191="Лікар-педіатр","x",IF($B$1191="Лікар-терапевт",Q1193/S1193,IF($B$1191="Лікар загальної практики - сімейний лікар",Q1193/S1193,0)))</f>
        <v>0</v>
      </c>
      <c r="R1194" s="176">
        <f>IF($B$1191="Лікар-педіатр","x",IF($B$1191="Лікар-терапевт",R1193/S1193,IF($B$1191="Лікар загальної практики - сімейний лікар",R1193/S1193,0)))</f>
        <v>0</v>
      </c>
      <c r="S1194" s="176">
        <f>SUM(N1194:R1194)</f>
        <v>0</v>
      </c>
      <c r="T1194" s="767"/>
      <c r="U1194" s="176">
        <f>IF($B$1191="Лікар-педіатр",U1193/Z1193,IF($B$1191="Лікар-терапевт","х",IF($B$1191="Лікар загальної практики - сімейний лікар",U1193/Z1193,0)))</f>
        <v>0</v>
      </c>
      <c r="V1194" s="176">
        <f>IF($B$1191="Лікар-педіатр",V1193/Z1193,IF($B$1191="Лікар-терапевт","х",IF($B$1191="Лікар загальної практики - сімейний лікар",V1193/Z1193,0)))</f>
        <v>0</v>
      </c>
      <c r="W1194" s="176">
        <f>IF($B$1191="Лікар-педіатр","x",IF($B$1191="Лікар-терапевт",W1193/Z1193,IF($B$1191="Лікар загальної практики - сімейний лікар",W1193/Z1193,0)))</f>
        <v>0</v>
      </c>
      <c r="X1194" s="176">
        <f>IF($B$1191="Лікар-педіатр","x",IF($B$1191="Лікар-терапевт",X1193/Z1193,IF($B$1191="Лікар загальної практики - сімейний лікар",X1193/Z1193,0)))</f>
        <v>0</v>
      </c>
      <c r="Y1194" s="176">
        <f>IF($B$1191="Лікар-педіатр","x",IF($B$1191="Лікар-терапевт",Y1193/Z1193,IF($B$1191="Лікар загальної практики - сімейний лікар",Y1193/Z1193,0)))</f>
        <v>0</v>
      </c>
      <c r="Z1194" s="176">
        <f>SUM(U1194:Y1194)</f>
        <v>0</v>
      </c>
      <c r="AA1194" s="767"/>
      <c r="AB1194" s="176">
        <f>IF($B$1191="Лікар-педіатр",AB1193/AG1193,IF($B$1191="Лікар-терапевт","х",IF($B$1191="Лікар загальної практики - сімейний лікар",AB1193/AG1193,0)))</f>
        <v>0</v>
      </c>
      <c r="AC1194" s="176">
        <f>IF($B$1191="Лікар-педіатр",AC1193/AG1193,IF($B$1191="Лікар-терапевт","х",IF($B$1191="Лікар загальної практики - сімейний лікар",AC1193/AG1193,0)))</f>
        <v>0</v>
      </c>
      <c r="AD1194" s="176">
        <f>IF($B$1191="Лікар-педіатр","x",IF($B$1191="Лікар-терапевт",AD1193/AG1193,IF($B$1191="Лікар загальної практики - сімейний лікар",AD1193/AG1193,0)))</f>
        <v>0</v>
      </c>
      <c r="AE1194" s="176">
        <f>IF($B$1191="Лікар-педіатр","x",IF($B$1191="Лікар-терапевт",AE1193/AG1193,IF($B$1191="Лікар загальної практики - сімейний лікар",AE1193/AG1193,0)))</f>
        <v>0</v>
      </c>
      <c r="AF1194" s="176">
        <f>IF($B$1191="Лікар-педіатр","x",IF($B$1191="Лікар-терапевт",AF1193/AG1193,IF($B$1191="Лікар загальної практики - сімейний лікар",AF1193/AG1193,0)))</f>
        <v>0</v>
      </c>
      <c r="AG1194" s="176">
        <f>SUM(AB1194:AF1194)</f>
        <v>0</v>
      </c>
      <c r="AH1194" s="767"/>
      <c r="AI1194" s="174"/>
      <c r="AJ1194" s="771"/>
      <c r="AK1194" s="774"/>
      <c r="AL1194" s="774"/>
      <c r="AM1194" s="761"/>
      <c r="AN1194" s="779"/>
      <c r="AO1194" s="779"/>
      <c r="AP1194" s="779"/>
      <c r="AQ1194" s="779"/>
      <c r="AR1194" s="782"/>
    </row>
    <row r="1195" spans="1:44" s="52" customFormat="1" ht="45" hidden="1" customHeight="1" thickBot="1" x14ac:dyDescent="0.3">
      <c r="A1195" s="170"/>
      <c r="B1195" s="763"/>
      <c r="C1195" s="764"/>
      <c r="D1195" s="765"/>
      <c r="E1195" s="766"/>
      <c r="F1195" s="177" t="s">
        <v>425</v>
      </c>
      <c r="G1195" s="178">
        <f>IF($B$1191="Лікар загальної практики - сімейний лікар",AVERAGE(G1191:G1193),IF($B$1191="Лікар-педіатр",AVERAGE(G1191:G1193),IF($B$1191="Лікар-терапевт","х",0)))</f>
        <v>0</v>
      </c>
      <c r="H1195" s="178">
        <f>IF($B$1191="Лікар загальної практики - сімейний лікар",AVERAGE(H1191:H1193),IF($B$1191="Лікар-педіатр",AVERAGE(H1191:H1193),IF($B$1191="Лікар-терапевт","х",0)))</f>
        <v>0</v>
      </c>
      <c r="I1195" s="178">
        <f>IF($B$1191="Лікар загальної практики - сімейний лікар",AVERAGE(I1191:I1193),IF($B$1191="Лікар-педіатр","x",IF($B$1191="Лікар-терапевт",AVERAGE(I1191:I1193),0)))</f>
        <v>0</v>
      </c>
      <c r="J1195" s="178">
        <f>IF($B$1191="Лікар загальної практики - сімейний лікар",AVERAGE(J1191:J1193),IF($B$1191="Лікар-педіатр","x",IF($B$1191="Лікар-терапевт",AVERAGE(J1191:J1193),0)))</f>
        <v>0</v>
      </c>
      <c r="K1195" s="178">
        <f>IF($B$1191="Лікар загальної практики - сімейний лікар",AVERAGE(K1191:K1193),IF($B$1191="Лікар-педіатр","x",IF($B$1191="Лікар-терапевт",AVERAGE(K1191:K1193),0)))</f>
        <v>0</v>
      </c>
      <c r="L1195" s="179">
        <f>SUM(G1195:K1195)</f>
        <v>0</v>
      </c>
      <c r="M1195" s="768"/>
      <c r="N1195" s="178">
        <f>IF($B$1191="Лікар загальної практики - сімейний лікар",AVERAGE(N1191:N1193),IF($B$1191="Лікар-педіатр",AVERAGE(N1191:N1193),IF($B$1191="Лікар-терапевт","х",0)))</f>
        <v>0</v>
      </c>
      <c r="O1195" s="178">
        <f>IF($B$1191="Лікар загальної практики - сімейний лікар",AVERAGE(O1191:O1193),IF($B$1191="Лікар-педіатр",AVERAGE(O1191:O1193),IF($B$1191="Лікар-терапевт","х",0)))</f>
        <v>0</v>
      </c>
      <c r="P1195" s="178">
        <f>IF($B$1191="Лікар загальної практики - сімейний лікар",AVERAGE(P1191:P1193),IF($B$1191="Лікар-педіатр","x",IF($B$1191="Лікар-терапевт",AVERAGE(P1191:P1193),0)))</f>
        <v>0</v>
      </c>
      <c r="Q1195" s="178">
        <f>IF($B$1191="Лікар загальної практики - сімейний лікар",AVERAGE(Q1191:Q1193),IF($B$1191="Лікар-педіатр","x",IF($B$1191="Лікар-терапевт",AVERAGE(Q1191:Q1193),0)))</f>
        <v>0</v>
      </c>
      <c r="R1195" s="178">
        <f>IF($B$1191="Лікар загальної практики - сімейний лікар",AVERAGE(R1191:R1193),IF($B$1191="Лікар-педіатр","x",IF($B$1191="Лікар-терапевт",AVERAGE(R1191:R1193),0)))</f>
        <v>0</v>
      </c>
      <c r="S1195" s="179">
        <f>SUM(N1195:R1195)</f>
        <v>0</v>
      </c>
      <c r="T1195" s="768"/>
      <c r="U1195" s="178">
        <f>IF($B$1191="Лікар загальної практики - сімейний лікар",AVERAGE(U1191:U1193),IF($B$1191="Лікар-педіатр",AVERAGE(U1191:U1193),IF($B$1191="Лікар-терапевт","х",0)))</f>
        <v>0</v>
      </c>
      <c r="V1195" s="178">
        <f>IF($B$1191="Лікар загальної практики - сімейний лікар",AVERAGE(V1191:V1193),IF($B$1191="Лікар-педіатр",AVERAGE(V1191:V1193),IF($B$1191="Лікар-терапевт","х",0)))</f>
        <v>0</v>
      </c>
      <c r="W1195" s="178">
        <f>IF($B$1191="Лікар загальної практики - сімейний лікар",AVERAGE(W1191:W1193),IF($B$1191="Лікар-педіатр","x",IF($B$1191="Лікар-терапевт",AVERAGE(W1191:W1193),0)))</f>
        <v>0</v>
      </c>
      <c r="X1195" s="178">
        <f>IF($B$1191="Лікар загальної практики - сімейний лікар",AVERAGE(X1191:X1193),IF($B$1191="Лікар-педіатр","x",IF($B$1191="Лікар-терапевт",AVERAGE(X1191:X1193),0)))</f>
        <v>0</v>
      </c>
      <c r="Y1195" s="178">
        <f>IF($B$1191="Лікар загальної практики - сімейний лікар",AVERAGE(Y1191:Y1193),IF($B$1191="Лікар-педіатр","x",IF($B$1191="Лікар-терапевт",AVERAGE(Y1191:Y1193),0)))</f>
        <v>0</v>
      </c>
      <c r="Z1195" s="179">
        <f>SUM(U1195:Y1195)</f>
        <v>0</v>
      </c>
      <c r="AA1195" s="768"/>
      <c r="AB1195" s="178">
        <f>IF($B$1191="Лікар загальної практики - сімейний лікар",AVERAGE(AB1191:AB1193),IF($B$1191="Лікар-педіатр",AVERAGE(AB1191:AB1193),IF($B$1191="Лікар-терапевт","х",0)))</f>
        <v>0</v>
      </c>
      <c r="AC1195" s="178">
        <f>IF($B$1191="Лікар загальної практики - сімейний лікар",AVERAGE(AC1191:AC1193),IF($B$1191="Лікар-педіатр",AVERAGE(AC1191:AC1193),IF($B$1191="Лікар-терапевт","х",0)))</f>
        <v>0</v>
      </c>
      <c r="AD1195" s="178">
        <f>IF($B$1191="Лікар загальної практики - сімейний лікар",AVERAGE(AD1191:AD1193),IF($B$1191="Лікар-педіатр","x",IF($B$1191="Лікар-терапевт",AVERAGE(AD1191:AD1193),0)))</f>
        <v>0</v>
      </c>
      <c r="AE1195" s="178">
        <f>IF($B$1191="Лікар загальної практики - сімейний лікар",AVERAGE(AE1191:AE1193),IF($B$1191="Лікар-педіатр","x",IF($B$1191="Лікар-терапевт",AVERAGE(AE1191:AE1193),0)))</f>
        <v>0</v>
      </c>
      <c r="AF1195" s="178">
        <f>IF($B$1191="Лікар загальної практики - сімейний лікар",AVERAGE(AF1191:AF1193),IF($B$1191="Лікар-педіатр","x",IF($B$1191="Лікар-терапевт",AVERAGE(AF1191:AF1193),0)))</f>
        <v>0</v>
      </c>
      <c r="AG1195" s="179">
        <f>SUM(AB1195:AF1195)</f>
        <v>0</v>
      </c>
      <c r="AH1195" s="769"/>
      <c r="AI1195" s="174"/>
      <c r="AJ1195" s="771"/>
      <c r="AK1195" s="774"/>
      <c r="AL1195" s="774"/>
      <c r="AM1195" s="762"/>
      <c r="AN1195" s="780"/>
      <c r="AO1195" s="780"/>
      <c r="AP1195" s="780"/>
      <c r="AQ1195" s="780"/>
      <c r="AR1195" s="783"/>
    </row>
    <row r="1196" spans="1:44" s="52" customFormat="1" ht="49.9" hidden="1" customHeight="1" x14ac:dyDescent="0.25">
      <c r="A1196" s="170"/>
      <c r="B1196" s="763"/>
      <c r="C1196" s="764"/>
      <c r="D1196" s="765"/>
      <c r="E1196" s="765"/>
      <c r="F1196" s="210" t="str">
        <f>IF(B1191="Лікар-педіатр",Законод!$C$17,IF(B1191="Лікар загальної практики - сімейний лікар",Законод!$C$21,IF(B1191="Лікар-терапевт",Законод!$C$25,"х")))</f>
        <v>х</v>
      </c>
      <c r="G1196" s="181">
        <f>IF($B$1191="Лікар загальної практики - сімейний лікар",IF(L1195&lt;=Законод!$C$22,G1195,Законод!$C$22*'01_Доходи'!G1194),IF($B$1191="Лікар-педіатр",IF(L1195&lt;=Законод!$C$18,G1195,Законод!$C$18*'01_Доходи'!G1194),IF($B$1191="Лікар-терапевт","x",0)))</f>
        <v>0</v>
      </c>
      <c r="H1196" s="181">
        <f>IF($B$1191="Лікар загальної практики - сімейний лікар",IF(L1195&lt;=Законод!$C$22,H1195,Законод!$C$22*'01_Доходи'!H1194),IF($B$1191="Лікар-педіатр",IF(L1195&lt;=Законод!$C$18,H1195,Законод!$C$18*'01_Доходи'!H1194),IF($B$1191="Лікар-терапевт","x",0)))</f>
        <v>0</v>
      </c>
      <c r="I1196" s="181">
        <f>IF($B$1191="Лікар загальної практики - сімейний лікар",IF(L1195&lt;=Законод!$C$22,I1195,Законод!$C$22*'01_Доходи'!I1194),IF($B$1191="Лікар-педіатр","x",IF($B$1191="Лікар-терапевт",IF(L1195&lt;=Законод!$C$26,I1195,Законод!$C$26*'01_Доходи'!I1194),0)))</f>
        <v>0</v>
      </c>
      <c r="J1196" s="181">
        <f>IF($B$1191="Лікар загальної практики - сімейний лікар",IF(L1195&lt;=Законод!$C$22,J1195,Законод!$C$22*'01_Доходи'!J1194),IF($B$1191="Лікар-педіатр","x",IF($B$1191="Лікар-терапевт",IF(L1195&lt;=Законод!$C$26,J1195,Законод!$C$26*'01_Доходи'!J1194),0)))</f>
        <v>0</v>
      </c>
      <c r="K1196" s="181">
        <f>IF($B$1191="Лікар загальної практики - сімейний лікар",IF(L1195&lt;=Законод!$C$22,K1195,Законод!$C$22*'01_Доходи'!K1194),IF($B$1191="Лікар-педіатр","x",IF($B$1191="Лікар-терапевт",IF(L1195&lt;=Законод!$C$26,K1195,Законод!$C$26*'01_Доходи'!K1194),0)))</f>
        <v>0</v>
      </c>
      <c r="L1196" s="182">
        <f>SUM(G1196:K1196)</f>
        <v>0</v>
      </c>
      <c r="M1196" s="767"/>
      <c r="N1196" s="181">
        <f>IF($B$1191="Лікар загальної практики - сімейний лікар",IF(S1195&lt;=Законод!$C$22,N1195,Законод!$C$22*'01_Доходи'!N1194),IF($B$1191="Лікар-педіатр",IF(S1195&lt;=Законод!$C$18,N1195,Законод!$C$18*'01_Доходи'!N1194),IF($B$1191="Лікар-терапевт","x",0)))</f>
        <v>0</v>
      </c>
      <c r="O1196" s="181">
        <f>IF($B$1191="Лікар загальної практики - сімейний лікар",IF(S1195&lt;=Законод!$C$22,O1195,Законод!$C$22*'01_Доходи'!O1194),IF($B$1191="Лікар-педіатр",IF(S1195&lt;=Законод!$C$18,O1195,Законод!$C$18*'01_Доходи'!O1194),IF($B$1191="Лікар-терапевт","x",0)))</f>
        <v>0</v>
      </c>
      <c r="P1196" s="181">
        <f>IF($B$1191="Лікар загальної практики - сімейний лікар",IF(S1195&lt;=Законод!$C$22,P1195,Законод!$C$22*'01_Доходи'!P1194),IF($B$1191="Лікар-педіатр","x",IF($B$1191="Лікар-терапевт",IF(S1195&lt;=Законод!$C$26,P1195,Законод!$C$26*'01_Доходи'!P1194),0)))</f>
        <v>0</v>
      </c>
      <c r="Q1196" s="181">
        <f>IF($B$1191="Лікар загальної практики - сімейний лікар",IF(S1195&lt;=Законод!$C$22,Q1195,Законод!$C$22*'01_Доходи'!Q1194),IF($B$1191="Лікар-педіатр","x",IF($B$1191="Лікар-терапевт",IF(S1195&lt;=Законод!$C$26,Q1195,Законод!$C$26*'01_Доходи'!Q1194),0)))</f>
        <v>0</v>
      </c>
      <c r="R1196" s="181">
        <f>IF($B$1191="Лікар загальної практики - сімейний лікар",IF(S1195&lt;=Законод!$C$22,R1195,Законод!$C$22*'01_Доходи'!R1194),IF($B$1191="Лікар-педіатр","x",IF($B$1191="Лікар-терапевт",IF(S1195&lt;=Законод!$C$26,R1195,Законод!$C$26*'01_Доходи'!R1194),0)))</f>
        <v>0</v>
      </c>
      <c r="S1196" s="182">
        <f>SUM(N1196:R1196)</f>
        <v>0</v>
      </c>
      <c r="T1196" s="767"/>
      <c r="U1196" s="181">
        <f>IF($B$1191="Лікар загальної практики - сімейний лікар",IF(Z1195&lt;=Законод!$C$22,U1195,Законод!$C$22*'01_Доходи'!U1194),IF($B$1191="Лікар-педіатр",IF(Z1195&lt;=Законод!$C$18,U1195,Законод!$C$18*'01_Доходи'!U1194),IF($B$1191="Лікар-терапевт","x",0)))</f>
        <v>0</v>
      </c>
      <c r="V1196" s="181">
        <f>IF($B$1191="Лікар загальної практики - сімейний лікар",IF(Z1195&lt;=Законод!$C$22,V1195,Законод!$C$22*'01_Доходи'!V1194),IF($B$1191="Лікар-педіатр",IF(Z1195&lt;=Законод!$C$18,V1195,Законод!$C$18*'01_Доходи'!V1194),IF($B$1191="Лікар-терапевт","x",0)))</f>
        <v>0</v>
      </c>
      <c r="W1196" s="181">
        <f>IF($B$1191="Лікар загальної практики - сімейний лікар",IF(Z1195&lt;=Законод!$C$22,W1195,Законод!$C$22*'01_Доходи'!W1194),IF($B$1191="Лікар-педіатр","x",IF($B$1191="Лікар-терапевт",IF(Z1195&lt;=Законод!$C$26,W1195,Законод!$C$26*'01_Доходи'!W1194),0)))</f>
        <v>0</v>
      </c>
      <c r="X1196" s="181">
        <f>IF($B$1191="Лікар загальної практики - сімейний лікар",IF(Z1195&lt;=Законод!$C$22,X1195,Законод!$C$22*'01_Доходи'!X1194),IF($B$1191="Лікар-педіатр","x",IF($B$1191="Лікар-терапевт",IF(Z1195&lt;=Законод!$C$26,X1195,Законод!$C$26*'01_Доходи'!X1194),0)))</f>
        <v>0</v>
      </c>
      <c r="Y1196" s="181">
        <f>IF($B$1191="Лікар загальної практики - сімейний лікар",IF(Z1195&lt;=Законод!$C$22,Y1195,Законод!$C$22*'01_Доходи'!Y1194),IF($B$1191="Лікар-педіатр","x",IF($B$1191="Лікар-терапевт",IF(Z1195&lt;=Законод!$C$26,Y1195,Законод!$C$26*'01_Доходи'!Y1194),0)))</f>
        <v>0</v>
      </c>
      <c r="Z1196" s="182">
        <f>SUM(U1196:Y1196)</f>
        <v>0</v>
      </c>
      <c r="AA1196" s="767"/>
      <c r="AB1196" s="181">
        <f>IF($B$1191="Лікар загальної практики - сімейний лікар",IF(AG1195&lt;=Законод!$C$22,AB1195,Законод!$C$22*'01_Доходи'!AB1194),IF($B$1191="Лікар-педіатр",IF(AG1195&lt;=Законод!$C$18,AB1195,Законод!$C$18*'01_Доходи'!AB1194),IF($B$1191="Лікар-терапевт","x",0)))</f>
        <v>0</v>
      </c>
      <c r="AC1196" s="181">
        <f>IF($B$1191="Лікар загальної практики - сімейний лікар",IF(AG1195&lt;=Законод!$C$22,AC1195,Законод!$C$22*'01_Доходи'!AC1194),IF($B$1191="Лікар-педіатр",IF(AG1195&lt;=Законод!$C$18,AC1195,Законод!$C$18*'01_Доходи'!AC1194),IF($B$1191="Лікар-терапевт","x",0)))</f>
        <v>0</v>
      </c>
      <c r="AD1196" s="181">
        <f>IF($B$1191="Лікар загальної практики - сімейний лікар",IF(AG1195&lt;=Законод!$C$22,AD1195,Законод!$C$22*'01_Доходи'!AD1194),IF($B$1191="Лікар-педіатр","x",IF($B$1191="Лікар-терапевт",IF(AG1195&lt;=Законод!$C$26,AD1195,Законод!$C$26*'01_Доходи'!AD1194),0)))</f>
        <v>0</v>
      </c>
      <c r="AE1196" s="181">
        <f>IF($B$1191="Лікар загальної практики - сімейний лікар",IF(AG1195&lt;=Законод!$C$22,AE1195,Законод!$C$22*'01_Доходи'!AE1194),IF($B$1191="Лікар-педіатр","x",IF($B$1191="Лікар-терапевт",IF(AG1195&lt;=Законод!$C$26,AE1195,Законод!$C$26*'01_Доходи'!AE1194),0)))</f>
        <v>0</v>
      </c>
      <c r="AF1196" s="181">
        <f>IF($B$1191="Лікар загальної практики - сімейний лікар",IF(AG1195&lt;=Законод!$C$22,AF1195,Законод!$C$22*'01_Доходи'!AF1194),IF($B$1191="Лікар-педіатр","x",IF($B$1191="Лікар-терапевт",IF(AG1195&lt;=Законод!$C$26,AF1195,Законод!$C$26*'01_Доходи'!AF1194),0)))</f>
        <v>0</v>
      </c>
      <c r="AG1196" s="182">
        <f>SUM(AB1196:AF1196)</f>
        <v>0</v>
      </c>
      <c r="AH1196" s="767"/>
      <c r="AI1196" s="174"/>
      <c r="AJ1196" s="771"/>
      <c r="AK1196" s="774"/>
      <c r="AL1196" s="774"/>
      <c r="AM1196" s="318" t="s">
        <v>186</v>
      </c>
      <c r="AN1196" s="183">
        <f>IF(B1191="Лікар загальної практики - сімейний лікар",G1196*Законод!$C$11+'01_Доходи'!H1196*Законод!$D$11+'01_Доходи'!I1196*Законод!$E$11+'01_Доходи'!J1196*Законод!$F$11+'01_Доходи'!K1196*Законод!$G$11,IF(B1191="Лікар-педіатр",G1196*Законод!$C$11+'01_Доходи'!H1196*Законод!$D$11,IF(B1191="Лікар-терапевт",'01_Доходи'!I1196*Законод!$E$11+'01_Доходи'!J1196*Законод!$F$11+'01_Доходи'!K1196*Законод!$G$11,0)))</f>
        <v>0</v>
      </c>
      <c r="AO1196" s="183">
        <f>IF(B1191="Лікар загальної практики - сімейний лікар",N1196*Законод!$C$11+'01_Доходи'!O1196*Законод!$D$11+'01_Доходи'!P1196*Законод!$E$11+'01_Доходи'!Q1196*Законод!$F$11+'01_Доходи'!R1196*Законод!$G$11,IF(B1191="Лікар-педіатр",N1196*Законод!$C$11+'01_Доходи'!O1196*Законод!$D$11,IF(B1191="Лікар-терапевт",'01_Доходи'!P1196*Законод!$E$11+'01_Доходи'!Q1196*Законод!$F$11+'01_Доходи'!R1196*Законод!$G$11,0)))</f>
        <v>0</v>
      </c>
      <c r="AP1196" s="183">
        <f>IF(B1191="Лікар загальної практики - сімейний лікар",U1196*Законод!$C$11+'01_Доходи'!V1196*Законод!$D$11+'01_Доходи'!W1196*Законод!$E$11+'01_Доходи'!X1196*Законод!$F$11+'01_Доходи'!Y1196*Законод!$G$11,IF(B1191="Лікар-педіатр",U1196*Законод!$C$11+'01_Доходи'!V1196*Законод!$D$11,IF(B1191="Лікар-терапевт",'01_Доходи'!W1196*Законод!$E$11+'01_Доходи'!X1196*Законод!$F$11+'01_Доходи'!Y1196*Законод!$G$11,0)))</f>
        <v>0</v>
      </c>
      <c r="AQ1196" s="183">
        <f>IF(B1191="Лікар загальної практики - сімейний лікар",AB1196*Законод!$C$11+'01_Доходи'!AC1196*Законод!$D$11+'01_Доходи'!AD1196*Законод!$E$11+'01_Доходи'!AE1196*Законод!$F$11+'01_Доходи'!AF1196*Законод!$G$11,IF(B1191="Лікар-педіатр",AB1196*Законод!$C$11+'01_Доходи'!AC1196*Законод!$D$11,IF(B1191="Лікар-терапевт",'01_Доходи'!AD1196*Законод!$E$11+'01_Доходи'!AE1196*Законод!$F$11+'01_Доходи'!AF1196*Законод!$G$11,0)))</f>
        <v>0</v>
      </c>
      <c r="AR1196" s="184">
        <f>SUM(AN1196:AQ1196)</f>
        <v>0</v>
      </c>
    </row>
    <row r="1197" spans="1:44" s="52" customFormat="1" ht="31.9" hidden="1" customHeight="1" x14ac:dyDescent="0.25">
      <c r="A1197" s="170"/>
      <c r="B1197" s="763"/>
      <c r="C1197" s="764"/>
      <c r="D1197" s="765"/>
      <c r="E1197" s="765"/>
      <c r="F1197" s="211" t="str">
        <f>IF(B1191="Лікар-педіатр",Законод!$E$17,IF(B1191="Лікар загальної практики - сімейний лікар",Законод!$E$21,IF(B1191="Лікар-терапевт",Законод!$E$25,"х")))</f>
        <v>х</v>
      </c>
      <c r="G1197" s="776" t="s">
        <v>158</v>
      </c>
      <c r="H1197" s="776"/>
      <c r="I1197" s="776"/>
      <c r="J1197" s="776"/>
      <c r="K1197" s="776"/>
      <c r="L1197" s="169">
        <f>IF($B$1191="Лікар загальної практики - сімейний лікар",IF(L1195&lt;Законод!$C$22,0,(IF(AND(L1195&gt;=Законод!$E$22,L1195&lt;=Законод!$E$23),L1195-Законод!$C$22,IF('01_Доходи'!L1195&gt;=Законод!$F$22,Законод!$E$24,0)))),IF($B$1191="Лікар-педіатр",IF(L1195&lt;Законод!$C$18,0,(IF(AND(L1195&gt;=Законод!$E$18,L1195&lt;=Законод!$E$19),L1195-Законод!$C$18,IF('01_Доходи'!L1195&gt;=Законод!$F$18,Законод!$E$20,0)))),IF($B$1191="Лікар-терапевт",IF(L1195&lt;Законод!$C$26,0,(IF(AND(L1195&gt;=Законод!$E$26,L1195&lt;=Законод!$E$27),L1195-Законод!$C$26,IF('01_Доходи'!L1195&gt;=Законод!$F$26,Законод!$E$28,0)))),0)))</f>
        <v>0</v>
      </c>
      <c r="M1197" s="767"/>
      <c r="N1197" s="776" t="s">
        <v>158</v>
      </c>
      <c r="O1197" s="776"/>
      <c r="P1197" s="776"/>
      <c r="Q1197" s="776"/>
      <c r="R1197" s="776"/>
      <c r="S1197" s="169">
        <f>IF($B$1191="Лікар загальної практики - сімейний лікар",IF(S1195&lt;Законод!$C$22,0,(IF(AND(S1195&gt;=Законод!$E$22,S1195&lt;=Законод!$E$23),S1195-Законод!$C$22,IF('01_Доходи'!S1195&gt;=Законод!$F$22,Законод!$E$24,0)))),IF($B$1191="Лікар-педіатр",IF(S1195&lt;Законод!$C$18,0,(IF(AND(S1195&gt;=Законод!$E$18,S1195&lt;=Законод!$E$19),S1195-Законод!$C$18,IF('01_Доходи'!S1195&gt;=Законод!$F$18,Законод!$E$20,0)))),IF($B$1191="Лікар-терапевт",IF(S1195&lt;Законод!$C$26,0,(IF(AND(S1195&gt;=Законод!$E$26,S1195&lt;=Законод!$E$27),S1195-Законод!$C$26,IF('01_Доходи'!S1195&gt;=Законод!$F$26,Законод!$E$28,0)))),0)))</f>
        <v>0</v>
      </c>
      <c r="T1197" s="767"/>
      <c r="U1197" s="776" t="s">
        <v>158</v>
      </c>
      <c r="V1197" s="776"/>
      <c r="W1197" s="776"/>
      <c r="X1197" s="776"/>
      <c r="Y1197" s="776"/>
      <c r="Z1197" s="169">
        <f>IF($B$1191="Лікар загальної практики - сімейний лікар",IF(Z1195&lt;Законод!$C$22,0,(IF(AND(Z1195&gt;=Законод!$E$22,Z1195&lt;=Законод!$E$23),Z1195-Законод!$C$22,IF('01_Доходи'!Z1195&gt;=Законод!$F$22,Законод!$E$24,0)))),IF($B$1191="Лікар-педіатр",IF(Z1195&lt;Законод!$C$18,0,(IF(AND(Z1195&gt;=Законод!$E$18,Z1195&lt;=Законод!$E$19),Z1195-Законод!$C$18,IF('01_Доходи'!Z1195&gt;=Законод!$F$18,Законод!$E$20,0)))),IF($B$1191="Лікар-терапевт",IF(Z1195&lt;Законод!$C$26,0,(IF(AND(Z1195&gt;=Законод!$E$26,Z1195&lt;=Законод!$E$27),Z1195-Законод!$C$26,IF('01_Доходи'!Z1195&gt;=Законод!$F$26,Законод!$E$28,0)))),0)))</f>
        <v>0</v>
      </c>
      <c r="AA1197" s="767"/>
      <c r="AB1197" s="776" t="s">
        <v>158</v>
      </c>
      <c r="AC1197" s="776"/>
      <c r="AD1197" s="776"/>
      <c r="AE1197" s="776"/>
      <c r="AF1197" s="776"/>
      <c r="AG1197" s="169">
        <f>IF($B$1191="Лікар загальної практики - сімейний лікар",IF(AG1195&lt;Законод!$C$22,0,(IF(AND(AG1195&gt;=Законод!$E$22,AG1195&lt;=Законод!$E$23),AG1195-Законод!$C$22,IF('01_Доходи'!AG1195&gt;=Законод!$F$22,Законод!$E$24,0)))),IF($B$1191="Лікар-педіатр",IF(AG1195&lt;Законод!$C$18,0,(IF(AND(AG1195&gt;=Законод!$E$18,AG1195&lt;=Законод!$E$19),AG1195-Законод!$C$18,IF('01_Доходи'!AG1195&gt;=Законод!$F$18,Законод!$E$20,0)))),IF($B$1191="Лікар-терапевт",IF(AG1195&lt;Законод!$C$26,0,(IF(AND(AG1195&gt;=Законод!$E$26,AG1195&lt;=Законод!$E$27),AG1195-Законод!$C$26,IF('01_Доходи'!AG1195&gt;=Законод!$F$26,Законод!$E$28,0)))),0)))</f>
        <v>0</v>
      </c>
      <c r="AH1197" s="767"/>
      <c r="AI1197" s="174"/>
      <c r="AJ1197" s="771"/>
      <c r="AK1197" s="774"/>
      <c r="AL1197" s="774"/>
      <c r="AM1197" s="757" t="s">
        <v>187</v>
      </c>
      <c r="AN1197" s="183">
        <f>IF(B1191="Лікар загальної практики - сімейний лікар",L1197*Законод!$C$9/4*Законод!$E$16,IF(B1191="Лікар-педіатр",L1197*Законод!$C$9/4*Законод!$E$16,IF(B1191="Лікар-терапевт",L1197*Законод!$C$9/4*Законод!$E$16,0)))</f>
        <v>0</v>
      </c>
      <c r="AO1197" s="183">
        <f>IF(B1191="Лікар загальної практики - сімейний лікар",S1197*Законод!$C$9/4*Законод!$E$16,IF(B1191="Лікар-педіатр",S1197*Законод!$C$9/4*Законод!$E$16,IF(B1191="Лікар-терапевт",S1197*Законод!$C$9/4*Законод!$E$16,0)))</f>
        <v>0</v>
      </c>
      <c r="AP1197" s="183">
        <f>IF(B1191="Лікар загальної практики - сімейний лікар",Z1197*Законод!$C$9/4*Законод!$E$16,IF(B1191="Лікар-педіатр",Z1197*Законод!$C$9/4*Законод!$E$16,IF(B1191="Лікар-терапевт",Z1197*Законод!$C$9/4*Законод!$E$16,0)))</f>
        <v>0</v>
      </c>
      <c r="AQ1197" s="183">
        <f>IF(B1191="Лікар загальної практики - сімейний лікар",AG1197*Законод!$C$9/4*Законод!$E$16,IF(B1191="Лікар-педіатр",AG1197*Законод!$C$9/4*Законод!$E$16,IF(B1191="Лікар-терапевт",AG1197*Законод!$C$9/4*Законод!$E$16,0)))</f>
        <v>0</v>
      </c>
      <c r="AR1197" s="184">
        <f>SUM(AN1197:AQ1197)</f>
        <v>0</v>
      </c>
    </row>
    <row r="1198" spans="1:44" s="52" customFormat="1" ht="31.9" hidden="1" customHeight="1" x14ac:dyDescent="0.25">
      <c r="A1198" s="170"/>
      <c r="B1198" s="763"/>
      <c r="C1198" s="764"/>
      <c r="D1198" s="765"/>
      <c r="E1198" s="765"/>
      <c r="F1198" s="211" t="str">
        <f>IF(B1191="Лікар-педіатр",Законод!$F$17,IF(B1191="Лікар загальної практики - сімейний лікар",Законод!$F$21,IF(B1191="Лікар-терапевт",Законод!$F$25,"х")))</f>
        <v>х</v>
      </c>
      <c r="G1198" s="776" t="s">
        <v>158</v>
      </c>
      <c r="H1198" s="776"/>
      <c r="I1198" s="776"/>
      <c r="J1198" s="776"/>
      <c r="K1198" s="776"/>
      <c r="L1198" s="169">
        <f>IF($B$1191="Лікар загальної практики - сімейний лікар",IF(L1195&lt;Законод!$C$22,0,(IF(AND(L1195&gt;=Законод!$F$22,L1195&lt;=Законод!$F$23),L1195-Законод!$E$23,IF('01_Доходи'!L1195&gt;=Законод!$G$22,Законод!$F$24,0)))),IF($B$1191="Лікар-педіатр",IF(L1195&lt;Законод!$C$18,0,(IF(AND(L1195&gt;=Законод!$F$18,L1195&lt;=Законод!$F$19),L1195-Законод!$E$19,IF('01_Доходи'!L1195&gt;=Законод!$G$18,Законод!$F$20,0)))),IF($B$1191="Лікар-терапевт",IF(L1195&lt;Законод!$C$26,0,(IF(AND(L1195&gt;=Законод!$F$26,L1195&lt;=Законод!$F$27),L1195-Законод!$E$27,IF('01_Доходи'!L1195&gt;=Законод!$G$26,Законод!$F$28,0)))),0)))</f>
        <v>0</v>
      </c>
      <c r="M1198" s="767"/>
      <c r="N1198" s="776" t="s">
        <v>158</v>
      </c>
      <c r="O1198" s="776"/>
      <c r="P1198" s="776"/>
      <c r="Q1198" s="776"/>
      <c r="R1198" s="776"/>
      <c r="S1198" s="169">
        <f>IF($B$1191="Лікар загальної практики - сімейний лікар",IF(S1195&lt;Законод!$C$22,0,(IF(AND(S1195&gt;=Законод!$F$22,S1195&lt;=Законод!$F$23),S1195-Законод!$E$23,IF('01_Доходи'!S1195&gt;=Законод!$G$22,Законод!$F$24,0)))),IF($B$1191="Лікар-педіатр",IF(S1195&lt;Законод!$C$18,0,(IF(AND(S1195&gt;=Законод!$F$18,S1195&lt;=Законод!$F$19),S1195-Законод!$E$19,IF('01_Доходи'!S1195&gt;=Законод!$G$18,Законод!$F$20,0)))),IF($B$1191="Лікар-терапевт",IF(S1195&lt;Законод!$C$26,0,(IF(AND(S1195&gt;=Законод!$F$26,S1195&lt;=Законод!$F$27),S1195-Законод!$E$27,IF('01_Доходи'!S1195&gt;=Законод!$G$26,Законод!$F$28,0)))),0)))</f>
        <v>0</v>
      </c>
      <c r="T1198" s="767"/>
      <c r="U1198" s="776" t="s">
        <v>158</v>
      </c>
      <c r="V1198" s="776"/>
      <c r="W1198" s="776"/>
      <c r="X1198" s="776"/>
      <c r="Y1198" s="776"/>
      <c r="Z1198" s="169">
        <f>IF($B$1191="Лікар загальної практики - сімейний лікар",IF(Z1195&lt;Законод!$C$22,0,(IF(AND(Z1195&gt;=Законод!$F$22,Z1195&lt;=Законод!$F$23),Z1195-Законод!$E$23,IF('01_Доходи'!Z1195&gt;=Законод!$G$22,Законод!$F$24,0)))),IF($B$1191="Лікар-педіатр",IF(Z1195&lt;Законод!$C$18,0,(IF(AND(Z1195&gt;=Законод!$F$18,Z1195&lt;=Законод!$F$19),Z1195-Законод!$E$19,IF('01_Доходи'!Z1195&gt;=Законод!$G$18,Законод!$F$20,0)))),IF($B$1191="Лікар-терапевт",IF(Z1195&lt;Законод!$C$26,0,(IF(AND(Z1195&gt;=Законод!$F$26,Z1195&lt;=Законод!$F$27),Z1195-Законод!$E$27,IF('01_Доходи'!Z1195&gt;=Законод!$G$26,Законод!$F$28,0)))),0)))</f>
        <v>0</v>
      </c>
      <c r="AA1198" s="767"/>
      <c r="AB1198" s="776" t="s">
        <v>158</v>
      </c>
      <c r="AC1198" s="776"/>
      <c r="AD1198" s="776"/>
      <c r="AE1198" s="776"/>
      <c r="AF1198" s="776"/>
      <c r="AG1198" s="169">
        <f>IF($B$1191="Лікар загальної практики - сімейний лікар",IF(AG1195&lt;Законод!$C$22,0,(IF(AND(AG1195&gt;=Законод!$F$22,AG1195&lt;=Законод!$F$23),AG1195-Законод!$E$23,IF('01_Доходи'!AG1195&gt;=Законод!$G$22,Законод!$F$24,0)))),IF($B$1191="Лікар-педіатр",IF(AG1195&lt;Законод!$C$18,0,(IF(AND(AG1195&gt;=Законод!$F$18,AG1195&lt;=Законод!$F$19),AG1195-Законод!$E$19,IF('01_Доходи'!AG1195&gt;=Законод!$G$18,Законод!$F$20,0)))),IF($B$1191="Лікар-терапевт",IF(AG1195&lt;Законод!$C$26,0,(IF(AND(AG1195&gt;=Законод!$F$26,AG1195&lt;=Законод!$F$27),AG1195-Законод!$E$27,IF('01_Доходи'!AG1195&gt;=Законод!$G$26,Законод!$F$28,0)))),0)))</f>
        <v>0</v>
      </c>
      <c r="AH1198" s="767"/>
      <c r="AI1198" s="174"/>
      <c r="AJ1198" s="771"/>
      <c r="AK1198" s="774"/>
      <c r="AL1198" s="774"/>
      <c r="AM1198" s="758"/>
      <c r="AN1198" s="183">
        <f>IF(B1191="Лікар загальної практики - сімейний лікар",L1198*Законод!$C$9/4*Законод!$F$16,IF(B1191="Лікар-педіатр",L1198*Законод!$C$9/4*Законод!$F$16,IF(B1191="Лікар-терапевт",L1198*Законод!$C$9/4*Законод!$F$16,0)))</f>
        <v>0</v>
      </c>
      <c r="AO1198" s="183">
        <f>IF(B1191="Лікар загальної практики - сімейний лікар",S1198*Законод!$C$9/4*Законод!$F$16,IF(B1191="Лікар-педіатр",S1198*Законод!$C$9/4*Законод!$F$16,IF(B1191="Лікар-терапевт",S1198*Законод!$C$9/4*Законод!$F$16,0)))</f>
        <v>0</v>
      </c>
      <c r="AP1198" s="183">
        <f>IF(B1191="Лікар загальної практики - сімейний лікар",Z1198*Законод!$C$9/4*Законод!$F$16,IF(B1191="Лікар-педіатр",Z1198*Законод!$C$9/4*Законод!$F$16,IF(B1191="Лікар-терапевт",Z1198*Законод!$C$9/4*Законод!$F$16,0)))</f>
        <v>0</v>
      </c>
      <c r="AQ1198" s="183">
        <f>IF(B1191="Лікар загальної практики - сімейний лікар",AG1198*Законод!$C$9/4*Законод!$F$16,IF(B1191="Лікар-педіатр",AG1198*Законод!$C$9/4*Законод!$F$16,IF(B1191="Лікар-терапевт",AG1198*Законод!$C$9/4*Законод!$F$16,0)))</f>
        <v>0</v>
      </c>
      <c r="AR1198" s="184">
        <f>SUM(AN1198:AQ1198)</f>
        <v>0</v>
      </c>
    </row>
    <row r="1199" spans="1:44" s="52" customFormat="1" ht="31.9" hidden="1" customHeight="1" x14ac:dyDescent="0.25">
      <c r="A1199" s="170"/>
      <c r="B1199" s="763"/>
      <c r="C1199" s="764"/>
      <c r="D1199" s="765"/>
      <c r="E1199" s="765"/>
      <c r="F1199" s="211" t="str">
        <f>IF(B1191="Лікар-педіатр",Законод!$G$17,IF(B1191="Лікар загальної практики - сімейний лікар",Законод!$G$21,IF(B1191="Лікар-терапевт",Законод!$G$25,"х")))</f>
        <v>х</v>
      </c>
      <c r="G1199" s="776" t="s">
        <v>158</v>
      </c>
      <c r="H1199" s="776"/>
      <c r="I1199" s="776"/>
      <c r="J1199" s="776"/>
      <c r="K1199" s="776"/>
      <c r="L1199" s="169">
        <f>IF($B$1191="Лікар загальної практики - сімейний лікар",IF(L1195&lt;Законод!$C$22,0,(IF(AND(L1195&gt;=Законод!$G$22,L1195&lt;=Законод!$G$23),L1195-Законод!$F$23,IF('01_Доходи'!L1195&gt;=Законод!$H$22,Законод!$G$24,0)))),IF($B$1191="Лікар-педіатр",IF(L1195&lt;Законод!$C$18,0,(IF(AND(L1195&gt;=Законод!$G$18,L1195&lt;=Законод!$G$19),L1195-Законод!$F$19,IF('01_Доходи'!L1195&gt;=Законод!$H$18,Законод!$G$20,0)))),IF($B$1191="Лікар-терапевт",IF(L1195&lt;Законод!$C$26,0,(IF(AND(L1195&gt;=Законод!$G$26,L1195&lt;=Законод!$G$27),L1195-Законод!$F$27,IF('01_Доходи'!L1195&gt;=Законод!$H$26,Законод!$G$28,0)))),0)))</f>
        <v>0</v>
      </c>
      <c r="M1199" s="767"/>
      <c r="N1199" s="776" t="s">
        <v>158</v>
      </c>
      <c r="O1199" s="776"/>
      <c r="P1199" s="776"/>
      <c r="Q1199" s="776"/>
      <c r="R1199" s="776"/>
      <c r="S1199" s="169">
        <f>IF($B$1191="Лікар загальної практики - сімейний лікар",IF(S1195&lt;Законод!$C$22,0,(IF(AND(S1195&gt;=Законод!$G$22,S1195&lt;=Законод!$G$23),S1195-Законод!$F$23,IF('01_Доходи'!S1195&gt;=Законод!$H$22,Законод!$G$24,0)))),IF($B$1191="Лікар-педіатр",IF(S1195&lt;Законод!$C$18,0,(IF(AND(S1195&gt;=Законод!$G$18,S1195&lt;=Законод!$G$19),S1195-Законод!$F$19,IF('01_Доходи'!S1195&gt;=Законод!$H$18,Законод!$G$20,0)))),IF($B$1191="Лікар-терапевт",IF(S1195&lt;Законод!$C$26,0,(IF(AND(S1195&gt;=Законод!$G$26,S1195&lt;=Законод!$G$27),S1195-Законод!$F$27,IF('01_Доходи'!S1195&gt;=Законод!$H$26,Законод!$G$28,0)))),0)))</f>
        <v>0</v>
      </c>
      <c r="T1199" s="767"/>
      <c r="U1199" s="776" t="s">
        <v>158</v>
      </c>
      <c r="V1199" s="776"/>
      <c r="W1199" s="776"/>
      <c r="X1199" s="776"/>
      <c r="Y1199" s="776"/>
      <c r="Z1199" s="169">
        <f>IF($B$1191="Лікар загальної практики - сімейний лікар",IF(Z1195&lt;Законод!$C$22,0,(IF(AND(Z1195&gt;=Законод!$G$22,Z1195&lt;=Законод!$G$23),Z1195-Законод!$F$23,IF('01_Доходи'!Z1195&gt;=Законод!$H$22,Законод!$G$24,0)))),IF($B$1191="Лікар-педіатр",IF(Z1195&lt;Законод!$C$18,0,(IF(AND(Z1195&gt;=Законод!$G$18,Z1195&lt;=Законод!$G$19),Z1195-Законод!$F$19,IF('01_Доходи'!Z1195&gt;=Законод!$H$18,Законод!$G$20,0)))),IF($B$1191="Лікар-терапевт",IF(Z1195&lt;Законод!$C$26,0,(IF(AND(Z1195&gt;=Законод!$G$26,Z1195&lt;=Законод!$G$27),Z1195-Законод!$F$27,IF('01_Доходи'!Z1195&gt;=Законод!$H$26,Законод!$G$28,0)))),0)))</f>
        <v>0</v>
      </c>
      <c r="AA1199" s="767"/>
      <c r="AB1199" s="776" t="s">
        <v>158</v>
      </c>
      <c r="AC1199" s="776"/>
      <c r="AD1199" s="776"/>
      <c r="AE1199" s="776"/>
      <c r="AF1199" s="776"/>
      <c r="AG1199" s="169">
        <f>IF($B$1191="Лікар загальної практики - сімейний лікар",IF(AG1195&lt;Законод!$C$22,0,(IF(AND(AG1195&gt;=Законод!$G$22,AG1195&lt;=Законод!$G$23),AG1195-Законод!$F$23,IF('01_Доходи'!AG1195&gt;=Законод!$H$22,Законод!$G$24,0)))),IF($B$1191="Лікар-педіатр",IF(AG1195&lt;Законод!$C$18,0,(IF(AND(AG1195&gt;=Законод!$G$18,AG1195&lt;=Законод!$G$19),AG1195-Законод!$F$19,IF('01_Доходи'!AG1195&gt;=Законод!$H$18,Законод!$G$20,0)))),IF($B$1191="Лікар-терапевт",IF(AG1195&lt;Законод!$C$26,0,(IF(AND(AG1195&gt;=Законод!$G$26,AG1195&lt;=Законод!$G$27),AG1195-Законод!$F$27,IF('01_Доходи'!AG1195&gt;=Законод!$H$26,Законод!$G$28,0)))),0)))</f>
        <v>0</v>
      </c>
      <c r="AH1199" s="767"/>
      <c r="AI1199" s="174"/>
      <c r="AJ1199" s="771"/>
      <c r="AK1199" s="774"/>
      <c r="AL1199" s="774"/>
      <c r="AM1199" s="758"/>
      <c r="AN1199" s="183">
        <f>IF(B1191="Лікар загальної практики - сімейний лікар",L1199*Законод!$C$9/4*Законод!$G$16,IF(B1191="Лікар-педіатр",L1199*Законод!$C$9/4*Законод!$G$16,IF(B1191="Лікар-терапевт",L1199*Законод!$C$9/4*Законод!$G$16,0)))</f>
        <v>0</v>
      </c>
      <c r="AO1199" s="183">
        <f>IF(B1191="Лікар загальної практики - сімейний лікар",S1199*Законод!$C$9/4*Законод!$G$16,IF(B1191="Лікар-педіатр",S1199*Законод!$C$9/4*Законод!$G$16,IF(B1191="Лікар-терапевт",S1199*Законод!$C$9/4*Законод!$G$16,0)))</f>
        <v>0</v>
      </c>
      <c r="AP1199" s="183">
        <f>IF(B1191="Лікар загальної практики - сімейний лікар",Z1199*Законод!$C$9/4*Законод!$G$16,IF(B1191="Лікар-педіатр",Z1199*Законод!$C$9/4*Законод!$G$16,IF(B1191="Лікар-терапевт",Z1199*Законод!$C$9/4*Законод!$G$16,0)))</f>
        <v>0</v>
      </c>
      <c r="AQ1199" s="183">
        <f>IF(B1191="Лікар загальної практики - сімейний лікар",AG1199*Законод!$C$9/4*Законод!$G$16,IF(B1191="Лікар-педіатр",AG1199*Законод!$C$9/4*Законод!$G$16,IF(B1191="Лікар-терапевт",AG1199*Законод!$C$9/4*Законод!$G$16,0)))</f>
        <v>0</v>
      </c>
      <c r="AR1199" s="184">
        <f t="shared" ref="AR1199" si="206">SUM(AN1199:AQ1199)</f>
        <v>0</v>
      </c>
    </row>
    <row r="1200" spans="1:44" s="52" customFormat="1" ht="31.9" hidden="1" customHeight="1" x14ac:dyDescent="0.25">
      <c r="A1200" s="170"/>
      <c r="B1200" s="763"/>
      <c r="C1200" s="764"/>
      <c r="D1200" s="765"/>
      <c r="E1200" s="765"/>
      <c r="F1200" s="211" t="str">
        <f>IF(B1191="Лікар-педіатр",Законод!$H$17,IF(B1191="Лікар загальної практики - сімейний лікар",Законод!$H$21,IF(B1191="Лікар-терапевт",Законод!$H$25,"х")))</f>
        <v>х</v>
      </c>
      <c r="G1200" s="776" t="s">
        <v>158</v>
      </c>
      <c r="H1200" s="776"/>
      <c r="I1200" s="776"/>
      <c r="J1200" s="776"/>
      <c r="K1200" s="776"/>
      <c r="L1200" s="169">
        <f>IF($B$1191="Лікар загальної практики - сімейний лікар",IF(L1195&lt;Законод!$C$22,0,(IF(AND(L1195&gt;=Законод!$H$22,L1195&lt;=Законод!$H$23),L1195-Законод!$G$23,IF('01_Доходи'!L1195&gt;=Законод!$I$22,Законод!$H$24,0)))),IF($B$1191="Лікар-педіатр",IF(L1195&lt;Законод!$C$18,0,(IF(AND(L1195&gt;=Законод!$H$18,L1195&lt;=Законод!$H$19),L1195-Законод!$G$19,IF('01_Доходи'!L1195&gt;=Законод!$I$18,Законод!$H$20,0)))),IF($B$1191="Лікар-терапевт",IF(L1195&lt;Законод!$C$26,0,(IF(AND(L1195&gt;=Законод!$H$26,L1195&lt;=Законод!$H$27),L1195-Законод!$G$27,IF(L1195&gt;=Законод!$I$26,Законод!$H$28,0)))),0)))</f>
        <v>0</v>
      </c>
      <c r="M1200" s="767"/>
      <c r="N1200" s="776" t="s">
        <v>158</v>
      </c>
      <c r="O1200" s="776"/>
      <c r="P1200" s="776"/>
      <c r="Q1200" s="776"/>
      <c r="R1200" s="776"/>
      <c r="S1200" s="169">
        <f>IF($B$1191="Лікар загальної практики - сімейний лікар",IF(S1195&lt;Законод!$C$22,0,(IF(AND(S1195&gt;=Законод!$H$22,S1195&lt;=Законод!$H$23),S1195-Законод!$G$23,IF('01_Доходи'!S1195&gt;=Законод!$I$22,Законод!$H$24,0)))),IF($B$1191="Лікар-педіатр",IF(S1195&lt;Законод!$C$18,0,(IF(AND(S1195&gt;=Законод!$H$18,S1195&lt;=Законод!$H$19),S1195-Законод!$G$19,IF('01_Доходи'!S1195&gt;=Законод!$I$18,Законод!$H$20,0)))),IF($B$1191="Лікар-терапевт",IF(S1195&lt;Законод!$C$26,0,(IF(AND(S1195&gt;=Законод!$H$26,S1195&lt;=Законод!$H$27),S1195-Законод!$G$27,IF(S1195&gt;=Законод!$I$26,Законод!$H$28,0)))),0)))</f>
        <v>0</v>
      </c>
      <c r="T1200" s="767"/>
      <c r="U1200" s="776" t="s">
        <v>158</v>
      </c>
      <c r="V1200" s="776"/>
      <c r="W1200" s="776"/>
      <c r="X1200" s="776"/>
      <c r="Y1200" s="776"/>
      <c r="Z1200" s="169">
        <f>IF($B$1191="Лікар загальної практики - сімейний лікар",IF(Z1195&lt;Законод!$C$22,0,(IF(AND(Z1195&gt;=Законод!$H$22,Z1195&lt;=Законод!$H$23),Z1195-Законод!$G$23,IF('01_Доходи'!Z1195&gt;=Законод!$I$22,Законод!$H$24,0)))),IF($B$1191="Лікар-педіатр",IF(Z1195&lt;Законод!$C$18,0,(IF(AND(Z1195&gt;=Законод!$H$18,Z1195&lt;=Законод!$H$19),Z1195-Законод!$G$19,IF('01_Доходи'!Z1195&gt;=Законод!$I$18,Законод!$H$20,0)))),IF($B$1191="Лікар-терапевт",IF(Z1195&lt;Законод!$C$26,0,(IF(AND(Z1195&gt;=Законод!$H$26,Z1195&lt;=Законод!$H$27),Z1195-Законод!$G$27,IF(Z1195&gt;=Законод!$I$26,Законод!$H$28,0)))),0)))</f>
        <v>0</v>
      </c>
      <c r="AA1200" s="767"/>
      <c r="AB1200" s="776" t="s">
        <v>158</v>
      </c>
      <c r="AC1200" s="776"/>
      <c r="AD1200" s="776"/>
      <c r="AE1200" s="776"/>
      <c r="AF1200" s="776"/>
      <c r="AG1200" s="169">
        <f>IF($B$1191="Лікар загальної практики - сімейний лікар",IF(AG1195&lt;Законод!$C$22,0,(IF(AND(AG1195&gt;=Законод!$H$22,AG1195&lt;=Законод!$H$23),AG1195-Законод!$G$23,IF('01_Доходи'!AG1195&gt;=Законод!$I$22,Законод!$H$24,0)))),IF($B$1191="Лікар-педіатр",IF(AG1195&lt;Законод!$C$18,0,(IF(AND(AG1195&gt;=Законод!$H$18,AG1195&lt;=Законод!$H$19),AG1195-Законод!$G$19,IF('01_Доходи'!AG1195&gt;=Законод!$I$18,Законод!$H$20,0)))),IF($B$1191="Лікар-терапевт",IF(AG1195&lt;Законод!$C$26,0,(IF(AND(AG1195&gt;=Законод!$H$26,AG1195&lt;=Законод!$H$27),AG1195-Законод!$G$27,IF(AG1195&gt;=Законод!$I$26,Законод!$H$28,0)))),0)))</f>
        <v>0</v>
      </c>
      <c r="AH1200" s="767"/>
      <c r="AI1200" s="174"/>
      <c r="AJ1200" s="771"/>
      <c r="AK1200" s="774"/>
      <c r="AL1200" s="774"/>
      <c r="AM1200" s="758"/>
      <c r="AN1200" s="183">
        <f>IF(B1191="Лікар загальної практики - сімейний лікар",L1200*Законод!$C$9/4*Законод!$H$16,IF(B1191="Лікар-педіатр",L1200*Законод!$C$9/4*Законод!$H$16,IF(B1191="Лікар-терапевт",L1200*Законод!$C$9/4*Законод!$H$16,0)))</f>
        <v>0</v>
      </c>
      <c r="AO1200" s="183">
        <f>IF(B1191="Лікар загальної практики - сімейний лікар",S1200*Законод!$C$9/4*Законод!$H$16,IF(B1191="Лікар-педіатр",S1200*Законод!$C$9/4*Законод!$H$16,IF(B1191="Лікар-терапевт",S1200*Законод!$C$9/4*Законод!$H$16,0)))</f>
        <v>0</v>
      </c>
      <c r="AP1200" s="183">
        <f>IF(B1191="Лікар загальної практики - сімейний лікар",Z1200*Законод!$C$9/4*Законод!$H$16,IF(B1191="Лікар-педіатр",Z1200*Законод!$C$9/4*Законод!$H$16,IF(B1191="Лікар-терапевт",Z1200*Законод!$C$9/4*Законод!$H$16,0)))</f>
        <v>0</v>
      </c>
      <c r="AQ1200" s="183">
        <f>IF(B1191="Лікар загальної практики - сімейний лікар",AG1200*Законод!$C$9/4*Законод!$H$16,IF(B1191="Лікар-педіатр",AG1200*Законод!$C$9/4*Законод!$H$16,IF(B1191="Лікар-терапевт",AG1200*Законод!$C$9/4*Законод!$H$16,0)))</f>
        <v>0</v>
      </c>
      <c r="AR1200" s="184">
        <f>SUM(AN1200:AQ1200)</f>
        <v>0</v>
      </c>
    </row>
    <row r="1201" spans="1:44" s="52" customFormat="1" ht="31.9" hidden="1" customHeight="1" x14ac:dyDescent="0.25">
      <c r="A1201" s="170"/>
      <c r="B1201" s="763"/>
      <c r="C1201" s="764"/>
      <c r="D1201" s="765"/>
      <c r="E1201" s="765"/>
      <c r="F1201" s="211" t="str">
        <f>IF(B1191="Лікар-педіатр",Законод!$I$17,IF(B1191="Лікар загальної практики - сімейний лікар",Законод!$I$21,IF(B1191="Лікар-терапевт",Законод!$I$25,"х")))</f>
        <v>х</v>
      </c>
      <c r="G1201" s="776" t="s">
        <v>158</v>
      </c>
      <c r="H1201" s="776"/>
      <c r="I1201" s="776"/>
      <c r="J1201" s="776"/>
      <c r="K1201" s="776"/>
      <c r="L1201" s="169">
        <f>IF($B$1191="Лікар загальної практики - сімейний лікар",IF(L1195&lt;Законод!$C$22,0,(IF(AND(L1195&gt;=Законод!$I$22,L1195&lt;=Законод!$I$23),L1195-Законод!$H$23,IF('01_Доходи'!L1195&gt;=Законод!$I$22,Законод!$I$24,0)))),IF($B$1191="Лікар-педіатр",IF(L1195&lt;Законод!$C$18,0,(IF(AND(L1195&gt;=Законод!$I$18,L1195&lt;=Законод!$I$19),L1195-Законод!$H$19,IF('01_Доходи'!L1195&gt;=Законод!$I$18,Законод!$H$20,0)))),IF($B$1191="Лікар-терапевт",IF(L1195&lt;Законод!$C$26,0,(IF(AND(L1195&gt;=Законод!$I$26,L1195&lt;=Законод!$I$27),L1195-Законод!$H$27,IF('01_Доходи'!L1195&gt;=Законод!$I$26,Законод!$H$28,0)))),0)))</f>
        <v>0</v>
      </c>
      <c r="M1201" s="767"/>
      <c r="N1201" s="776" t="s">
        <v>158</v>
      </c>
      <c r="O1201" s="776"/>
      <c r="P1201" s="776"/>
      <c r="Q1201" s="776"/>
      <c r="R1201" s="776"/>
      <c r="S1201" s="169">
        <f>IF($B$1191="Лікар загальної практики - сімейний лікар",IF(S1195&lt;Законод!$C$22,0,(IF(AND(S1195&gt;=Законод!$I$22,S1195&lt;=Законод!$I$23),S1195-Законод!$H$23,IF('01_Доходи'!S1195&gt;=Законод!$I$22,Законод!$I$24,0)))),IF($B$1191="Лікар-педіатр",IF(S1195&lt;Законод!$C$18,0,(IF(AND(S1195&gt;=Законод!$I$18,S1195&lt;=Законод!$I$19),S1195-Законод!$H$19,IF('01_Доходи'!S1195&gt;=Законод!$I$18,Законод!$H$20,0)))),IF($B$1191="Лікар-терапевт",IF(S1195&lt;Законод!$C$26,0,(IF(AND(S1195&gt;=Законод!$I$26,S1195&lt;=Законод!$I$27),S1195-Законод!$H$27,IF('01_Доходи'!S1195&gt;=Законод!$I$26,Законод!$H$28,0)))),0)))</f>
        <v>0</v>
      </c>
      <c r="T1201" s="767"/>
      <c r="U1201" s="776" t="s">
        <v>158</v>
      </c>
      <c r="V1201" s="776"/>
      <c r="W1201" s="776"/>
      <c r="X1201" s="776"/>
      <c r="Y1201" s="776"/>
      <c r="Z1201" s="169">
        <f>IF($B$1191="Лікар загальної практики - сімейний лікар",IF(Z1195&lt;Законод!$C$22,0,(IF(AND(Z1195&gt;=Законод!$I$22,Z1195&lt;=Законод!$I$23),Z1195-Законод!$H$23,IF('01_Доходи'!Z1195&gt;=Законод!$I$22,Законод!$I$24,0)))),IF($B$1191="Лікар-педіатр",IF(Z1195&lt;Законод!$C$18,0,(IF(AND(Z1195&gt;=Законод!$I$18,Z1195&lt;=Законод!$I$19),Z1195-Законод!$H$19,IF('01_Доходи'!Z1195&gt;=Законод!$I$18,Законод!$H$20,0)))),IF($B$1191="Лікар-терапевт",IF(Z1195&lt;Законод!$C$26,0,(IF(AND(Z1195&gt;=Законод!$I$26,Z1195&lt;=Законод!$I$27),Z1195-Законод!$H$27,IF('01_Доходи'!Z1195&gt;=Законод!$I$26,Законод!$H$28,0)))),0)))</f>
        <v>0</v>
      </c>
      <c r="AA1201" s="767"/>
      <c r="AB1201" s="776" t="s">
        <v>158</v>
      </c>
      <c r="AC1201" s="776"/>
      <c r="AD1201" s="776"/>
      <c r="AE1201" s="776"/>
      <c r="AF1201" s="776"/>
      <c r="AG1201" s="169">
        <f>IF($B$1191="Лікар загальної практики - сімейний лікар",IF(AG1195&lt;Законод!$C$22,0,(IF(AND(AG1195&gt;=Законод!$I$22,AG1195&lt;=Законод!$I$23),AG1195-Законод!$H$23,IF('01_Доходи'!AG1195&gt;=Законод!$I$22,Законод!$I$24,0)))),IF($B$1191="Лікар-педіатр",IF(AG1195&lt;Законод!$C$18,0,(IF(AND(AG1195&gt;=Законод!$I$18,AG1195&lt;=Законод!$I$19),AG1195-Законод!$H$19,IF('01_Доходи'!AG1195&gt;=Законод!$I$18,Законод!$H$20,0)))),IF($B$1191="Лікар-терапевт",IF(AG1195&lt;Законод!$C$26,0,(IF(AND(AG1195&gt;=Законод!$I$26,AG1195&lt;=Законод!$I$27),AG1195-Законод!$H$27,IF('01_Доходи'!AG1195&gt;=Законод!$I$26,Законод!$H$28,0)))),0)))</f>
        <v>0</v>
      </c>
      <c r="AH1201" s="767"/>
      <c r="AI1201" s="174"/>
      <c r="AJ1201" s="771"/>
      <c r="AK1201" s="774"/>
      <c r="AL1201" s="774"/>
      <c r="AM1201" s="758"/>
      <c r="AN1201" s="183">
        <f>IF(B1191="Лікар загальної практики - сімейний лікар",L1201*Законод!$C$9/4*Законод!$I$16,IF(B1191="Лікар-педіатр",L1201*Законод!$C$9/4*Законод!$I$16,IF(B1191="Лікар-терапевт",L1201*Законод!$C$9/4*Законод!$I$16,0)))</f>
        <v>0</v>
      </c>
      <c r="AO1201" s="183">
        <f>IF(B1191="Лікар загальної практики - сімейний лікар",S1201*Законод!$C$9/4*Законод!$I$16,IF(B1191="Лікар-педіатр",S1201*Законод!$C$9/4*Законод!$I$16,IF(B1191="Лікар-терапевт",S1201*Законод!$C$9/4*Законод!$I$16,0)))</f>
        <v>0</v>
      </c>
      <c r="AP1201" s="183">
        <f>IF(B1191="Лікар загальної практики - сімейний лікар",Z1201*Законод!$C$9/4*Законод!$I$16,IF(B1191="Лікар-педіатр",Z1201*Законод!$C$9/4*Законод!$I$16,IF(B1191="Лікар-терапевт",Z1201*Законод!$C$9/4*Законод!$I$16,0)))</f>
        <v>0</v>
      </c>
      <c r="AQ1201" s="183">
        <f>IF(B1191="Лікар загальної практики - сімейний лікар",AG1201*Законод!$C$9/4*Законод!$I$16,IF(B1191="Лікар-педіатр",AG1201*Законод!$C$9/4*Законод!$I$16,IF(B1191="Лікар-терапевт",AG1201*Законод!$C$9/4*Законод!$I$16,0)))</f>
        <v>0</v>
      </c>
      <c r="AR1201" s="184">
        <f>SUM(AN1201:AQ1201)</f>
        <v>0</v>
      </c>
    </row>
    <row r="1202" spans="1:44" s="191" customFormat="1" ht="31.9" hidden="1" customHeight="1" thickBot="1" x14ac:dyDescent="0.3">
      <c r="A1202" s="186"/>
      <c r="B1202" s="763"/>
      <c r="C1202" s="764"/>
      <c r="D1202" s="765"/>
      <c r="E1202" s="765"/>
      <c r="F1202" s="212" t="str">
        <f>IF(B1191="Лікар-педіатр",Законод!$J$17,IF(B1191="Лікар загальної практики - сімейний лікар",Законод!$J$21,IF(B1191="Лікар-терапевт",Законод!$J$25,"х")))</f>
        <v>х</v>
      </c>
      <c r="G1202" s="777" t="s">
        <v>158</v>
      </c>
      <c r="H1202" s="777"/>
      <c r="I1202" s="777"/>
      <c r="J1202" s="777"/>
      <c r="K1202" s="777"/>
      <c r="L1202" s="169">
        <f>IF($B$1191="Лікар загальної практики - сімейний лікар",IF(L1195&gt;=Законод!$J$22,'01_Доходи'!L1195-('01_Доходи'!L1196+'01_Доходи'!L1197+'01_Доходи'!L1198+'01_Доходи'!L1199+'01_Доходи'!L1200+'01_Доходи'!L1201),0),IF($B$1191="Лікар-педіатр",IF(L1195&gt;=Законод!$J$18,'01_Доходи'!L1195-('01_Доходи'!L1196+'01_Доходи'!L1197+'01_Доходи'!L1198+'01_Доходи'!L1199+'01_Доходи'!L1200+'01_Доходи'!L1201),0),IF($B$1191="Лікар-терапевт",IF('01_Доходи'!L1195&gt;=Законод!$J$26,L1195-Законод!$I$27,0),0)))</f>
        <v>0</v>
      </c>
      <c r="M1202" s="767"/>
      <c r="N1202" s="777" t="s">
        <v>158</v>
      </c>
      <c r="O1202" s="777"/>
      <c r="P1202" s="777"/>
      <c r="Q1202" s="777"/>
      <c r="R1202" s="777"/>
      <c r="S1202" s="169">
        <f>IF($B$1191="Лікар загальної практики - сімейний лікар",IF(S1195&gt;=Законод!$J$22,'01_Доходи'!S1195-('01_Доходи'!S1196+'01_Доходи'!S1197+'01_Доходи'!S1198+'01_Доходи'!S1199+'01_Доходи'!S1200+'01_Доходи'!S1201),0),IF($B$1191="Лікар-педіатр",IF(S1195&gt;=Законод!$J$18,'01_Доходи'!S1195-('01_Доходи'!S1196+'01_Доходи'!S1197+'01_Доходи'!S1198+'01_Доходи'!S1199+'01_Доходи'!S1200+'01_Доходи'!S1201),0),IF($B$1191="Лікар-терапевт",IF('01_Доходи'!S1195&gt;=Законод!$J$26,S1195-Законод!$I$27,0),0)))</f>
        <v>0</v>
      </c>
      <c r="T1202" s="767"/>
      <c r="U1202" s="777" t="s">
        <v>158</v>
      </c>
      <c r="V1202" s="777"/>
      <c r="W1202" s="777"/>
      <c r="X1202" s="777"/>
      <c r="Y1202" s="777"/>
      <c r="Z1202" s="169">
        <f>IF($B$1191="Лікар загальної практики - сімейний лікар",IF(Z1195&gt;=Законод!$J$22,'01_Доходи'!Z1195-('01_Доходи'!Z1196+'01_Доходи'!Z1197+'01_Доходи'!Z1198+'01_Доходи'!Z1199+'01_Доходи'!Z1200+'01_Доходи'!Z1201),0),IF($B$1191="Лікар-педіатр",IF(Z1195&gt;=Законод!$J$18,'01_Доходи'!Z1195-('01_Доходи'!Z1196+'01_Доходи'!Z1197+'01_Доходи'!Z1198+'01_Доходи'!Z1199+'01_Доходи'!Z1200+'01_Доходи'!Z1201),0),IF($B$1191="Лікар-терапевт",IF('01_Доходи'!Z1195&gt;=Законод!$J$26,Z1195-Законод!$I$27,0),0)))</f>
        <v>0</v>
      </c>
      <c r="AA1202" s="767"/>
      <c r="AB1202" s="777" t="s">
        <v>158</v>
      </c>
      <c r="AC1202" s="777"/>
      <c r="AD1202" s="777"/>
      <c r="AE1202" s="777"/>
      <c r="AF1202" s="777"/>
      <c r="AG1202" s="169">
        <f>IF($B$1191="Лікар загальної практики - сімейний лікар",IF(AG1195&gt;=Законод!$J$22,'01_Доходи'!AG1195-('01_Доходи'!AG1196+'01_Доходи'!AG1197+'01_Доходи'!AG1198+'01_Доходи'!AG1199+'01_Доходи'!AG1200+'01_Доходи'!AG1201),0),IF($B$1191="Лікар-педіатр",IF(AG1195&gt;=Законод!$J$18,'01_Доходи'!AG1195-('01_Доходи'!AG1196+'01_Доходи'!AG1197+'01_Доходи'!AG1198+'01_Доходи'!AG1199+'01_Доходи'!AG1200+'01_Доходи'!AG1201),0),IF($B$1191="Лікар-терапевт",IF('01_Доходи'!AG1195&gt;=Законод!$J$26,AG1195-Законод!$I$27,0),0)))</f>
        <v>0</v>
      </c>
      <c r="AH1202" s="767"/>
      <c r="AI1202" s="188"/>
      <c r="AJ1202" s="772"/>
      <c r="AK1202" s="775"/>
      <c r="AL1202" s="775"/>
      <c r="AM1202" s="759"/>
      <c r="AN1202" s="189">
        <f>IF(B1191="Лікар загальної практики - сімейний лікар",L1202*Законод!$C$9/4*Законод!$J$16,IF(B1191="Лікар-педіатр",L1202*Законод!$C$9/4*Законод!$J$16,IF(B1191="Лікар-терапевт",L1202*Законод!$C$9/4*Законод!$J$16,0)))</f>
        <v>0</v>
      </c>
      <c r="AO1202" s="189">
        <f>IF(B1191="Лікар загальної практики - сімейний лікар",S1202*Законод!$C$9/4*Законод!$J$16,IF(B1191="Лікар-педіатр",S1202*Законод!$C$9/4*Законод!$J$16,IF(B1191="Лікар-терапевт",S1202*Законод!$C$9/4*Законод!$J$16,0)))</f>
        <v>0</v>
      </c>
      <c r="AP1202" s="189">
        <f>IF(B1191="Лікар загальної практики - сімейний лікар",S1202*Законод!$C$9/4*Законод!$J$16,IF(B1191="Лікар-педіатр",S1202*Законод!$C$9/4*Законод!$J$16,IF(B1191="Лікар-терапевт",S1202*Законод!$C$9/4*Законод!$J$16,0)))</f>
        <v>0</v>
      </c>
      <c r="AQ1202" s="189">
        <f>IF(B1191="Лікар загальної практики - сімейний лікар",AG1202*Законод!$C$9/4*Законод!$J$16,IF(B1191="Лікар-педіатр",AG1202*Законод!$C$9/4*Законод!$J$16,IF(B1191="Лікар-терапевт",AG1202*Законод!$C$9/4*Законод!$J$16,0)))</f>
        <v>0</v>
      </c>
      <c r="AR1202" s="190">
        <f t="shared" ref="AR1202" si="207">SUM(AN1202:AQ1202)</f>
        <v>0</v>
      </c>
    </row>
    <row r="1203" spans="1:44" s="220" customFormat="1" ht="23.45" hidden="1" customHeight="1" thickBot="1" x14ac:dyDescent="0.3">
      <c r="A1203" s="216"/>
      <c r="B1203" s="217"/>
      <c r="C1203" s="217"/>
      <c r="D1203" s="217"/>
      <c r="E1203" s="217"/>
      <c r="F1203" s="218"/>
      <c r="G1203" s="219"/>
      <c r="H1203" s="219"/>
      <c r="L1203" s="221"/>
      <c r="S1203" s="221"/>
      <c r="Z1203" s="221"/>
      <c r="AG1203" s="221"/>
      <c r="AM1203" s="222"/>
      <c r="AR1203" s="223"/>
    </row>
    <row r="1204" spans="1:44" s="164" customFormat="1" ht="24.6" hidden="1" customHeight="1" x14ac:dyDescent="0.3">
      <c r="A1204" s="167">
        <f>A1191+1</f>
        <v>91</v>
      </c>
      <c r="B1204" s="763"/>
      <c r="C1204" s="764"/>
      <c r="D1204" s="765"/>
      <c r="E1204" s="765"/>
      <c r="F1204" s="207" t="s">
        <v>422</v>
      </c>
      <c r="G1204" s="169">
        <f>IF($B$1204="Лікар-педіатр",G1207*L1204,IF($B$1204="Лікар-терапевт","х",IF($B$1204="Лікар загальної практики - сімейний лікар",G1207*L1204,0)))</f>
        <v>0</v>
      </c>
      <c r="H1204" s="169">
        <f>IF($B$1204="Лікар-педіатр",H1207*L1204,IF($B$1204="Лікар-терапевт","х",IF($B$1204="Лікар загальної практики - сімейний лікар",H1207*L1204,0)))</f>
        <v>0</v>
      </c>
      <c r="I1204" s="169">
        <f>IF($B$1204="Лікар-педіатр","x",IF($B$1204="Лікар-терапевт",I1207*L1204,IF($B$1204="Лікар загальної практики - сімейний лікар",I1207*L1204,0)))</f>
        <v>0</v>
      </c>
      <c r="J1204" s="169">
        <f>IF($B$1204="Лікар-педіатр","x",IF($B$1204="Лікар-терапевт",J1207*L1204,IF($B$1204="Лікар загальної практики - сімейний лікар",J1207*L1204,0)))</f>
        <v>0</v>
      </c>
      <c r="K1204" s="169">
        <f>IF($B$1204="Лікар-педіатр","x",IF($B$1204="Лікар-терапевт",K1207*L1204,IF($B$1204="Лікар загальної практики - сімейний лікар",K1207*L1204,0)))</f>
        <v>0</v>
      </c>
      <c r="L1204" s="542"/>
      <c r="M1204" s="767"/>
      <c r="N1204" s="169">
        <f>IF($B$1204="Лікар-педіатр",N1207*S1204,IF($B$1204="Лікар-терапевт","х",IF($B$1204="Лікар загальної практики - сімейний лікар",N1207*S1204,0)))</f>
        <v>0</v>
      </c>
      <c r="O1204" s="169">
        <f>IF($B$1204="Лікар-педіатр",O1207*S1204,IF($B$1204="Лікар-терапевт","х",IF($B$1204="Лікар загальної практики - сімейний лікар",O1207*S1204,0)))</f>
        <v>0</v>
      </c>
      <c r="P1204" s="169">
        <f>IF($B$1204="Лікар-педіатр","x",IF($B$1204="Лікар-терапевт",P1207*S1204,IF($B$1204="Лікар загальної практики - сімейний лікар",P1207*S1204,0)))</f>
        <v>0</v>
      </c>
      <c r="Q1204" s="169">
        <f>IF($B$1204="Лікар-педіатр","x",IF($B$1204="Лікар-терапевт",Q1207*S1204,IF($B$1204="Лікар загальної практики - сімейний лікар",Q1207*S1204,0)))</f>
        <v>0</v>
      </c>
      <c r="R1204" s="169">
        <f>IF($B$1204="Лікар-педіатр","x",IF($B$1204="Лікар-терапевт",R1207*S1204,IF($B$1204="Лікар загальної практики - сімейний лікар",R1207*S1204,0)))</f>
        <v>0</v>
      </c>
      <c r="S1204" s="542"/>
      <c r="T1204" s="767"/>
      <c r="U1204" s="169">
        <f>IF($B$1204="Лікар-педіатр",U1207*Z1204,IF($B$1204="Лікар-терапевт","х",IF($B$1204="Лікар загальної практики - сімейний лікар",U1207*Z1204,0)))</f>
        <v>0</v>
      </c>
      <c r="V1204" s="169">
        <f>IF($B$1204="Лікар-педіатр",V1207*Z1204,IF($B$1204="Лікар-терапевт","х",IF($B$1204="Лікар загальної практики - сімейний лікар",V1207*Z1204,0)))</f>
        <v>0</v>
      </c>
      <c r="W1204" s="169">
        <f>IF($B$1204="Лікар-педіатр","x",IF($B$1204="Лікар-терапевт",W1207*Z1204,IF($B$1204="Лікар загальної практики - сімейний лікар",W1207*Z1204,0)))</f>
        <v>0</v>
      </c>
      <c r="X1204" s="169">
        <f>IF($B$1204="Лікар-педіатр","x",IF($B$1204="Лікар-терапевт",X1207*Z1204,IF($B$1204="Лікар загальної практики - сімейний лікар",X1207*Z1204,0)))</f>
        <v>0</v>
      </c>
      <c r="Y1204" s="169">
        <f>IF($B$1204="Лікар-педіатр","x",IF($B$1204="Лікар-терапевт",Y1207*Z1204,IF($B$1204="Лікар загальної практики - сімейний лікар",Y1207*Z1204,0)))</f>
        <v>0</v>
      </c>
      <c r="Z1204" s="542"/>
      <c r="AA1204" s="767"/>
      <c r="AB1204" s="169">
        <f>IF($B$1204="Лікар-педіатр",AB1207*AG1204,IF($B$1204="Лікар-терапевт","х",IF($B$1204="Лікар загальної практики - сімейний лікар",AB1207*AG1204,0)))</f>
        <v>0</v>
      </c>
      <c r="AC1204" s="169">
        <f>IF($B$1204="Лікар-педіатр",AC1207*AG1204,IF($B$1204="Лікар-терапевт","х",IF($B$1204="Лікар загальної практики - сімейний лікар",AC1207*AG1204,0)))</f>
        <v>0</v>
      </c>
      <c r="AD1204" s="169">
        <f>IF($B$1204="Лікар-педіатр","x",IF($B$1204="Лікар-терапевт",AD1207*AG1204,IF($B$1204="Лікар загальної практики - сімейний лікар",AD1207*AG1204,0)))</f>
        <v>0</v>
      </c>
      <c r="AE1204" s="169">
        <f>IF($B$1204="Лікар-педіатр","x",IF($B$1204="Лікар-терапевт",AE1207*AG1204,IF($B$1204="Лікар загальної практики - сімейний лікар",AE1207*AG1204,0)))</f>
        <v>0</v>
      </c>
      <c r="AF1204" s="169">
        <f>IF($B$1204="Лікар-педіатр","x",IF($B$1204="Лікар-терапевт",AF1207*AG1204,IF($B$1204="Лікар загальної практики - сімейний лікар",AF1207*AG1204,0)))</f>
        <v>0</v>
      </c>
      <c r="AG1204" s="542"/>
      <c r="AH1204" s="767"/>
      <c r="AI1204" s="525">
        <f>A1204</f>
        <v>91</v>
      </c>
      <c r="AJ1204" s="770">
        <f>B1204</f>
        <v>0</v>
      </c>
      <c r="AK1204" s="773">
        <f>C1204</f>
        <v>0</v>
      </c>
      <c r="AL1204" s="773">
        <f>D1204</f>
        <v>0</v>
      </c>
      <c r="AM1204" s="760" t="s">
        <v>568</v>
      </c>
      <c r="AN1204" s="778">
        <f>SUM(AN1209:AN1215)</f>
        <v>0</v>
      </c>
      <c r="AO1204" s="778">
        <f>SUM(AO1209:AO1215)</f>
        <v>0</v>
      </c>
      <c r="AP1204" s="778">
        <f>SUM(AP1209:AP1215)</f>
        <v>0</v>
      </c>
      <c r="AQ1204" s="778">
        <f>SUM(AQ1209:AQ1215)</f>
        <v>0</v>
      </c>
      <c r="AR1204" s="781">
        <f>SUM(AN1204:AQ1208)</f>
        <v>0</v>
      </c>
    </row>
    <row r="1205" spans="1:44" s="52" customFormat="1" ht="28.15" hidden="1" customHeight="1" x14ac:dyDescent="0.25">
      <c r="A1205" s="170"/>
      <c r="B1205" s="763"/>
      <c r="C1205" s="764"/>
      <c r="D1205" s="765"/>
      <c r="E1205" s="765"/>
      <c r="F1205" s="207" t="s">
        <v>423</v>
      </c>
      <c r="G1205" s="169">
        <f>IF($B$1204="Лікар-педіатр",G1207*L1205,IF($B$1204="Лікар-терапевт","х",IF($B$1204="Лікар загальної практики - сімейний лікар",G1207*L1205,0)))</f>
        <v>0</v>
      </c>
      <c r="H1205" s="169">
        <f>IF($B$1204="Лікар-педіатр",H1207*L1205,IF($B$1204="Лікар-терапевт","х",IF($B$1204="Лікар загальної практики - сімейний лікар",H1207*L1205,0)))</f>
        <v>0</v>
      </c>
      <c r="I1205" s="169">
        <f>IF($B$1204="Лікар-педіатр","x",IF($B$1204="Лікар-терапевт",I1207*L1205,IF($B$1204="Лікар загальної практики - сімейний лікар",I1207*L1205,0)))</f>
        <v>0</v>
      </c>
      <c r="J1205" s="169">
        <f>IF($B$1204="Лікар-педіатр","x",IF($B$1204="Лікар-терапевт",J1207*L1205,IF($B$1204="Лікар загальної практики - сімейний лікар",J1207*L1205,0)))</f>
        <v>0</v>
      </c>
      <c r="K1205" s="169">
        <f>IF($B$1204="Лікар-педіатр","x",IF($B$1204="Лікар-терапевт",K1207*L1205,IF($B$1204="Лікар загальної практики - сімейний лікар",K1207*L1205,0)))</f>
        <v>0</v>
      </c>
      <c r="L1205" s="542"/>
      <c r="M1205" s="767"/>
      <c r="N1205" s="169">
        <f>IF($B$1204="Лікар-педіатр",N1207*S1205,IF($B$1204="Лікар-терапевт","х",IF($B$1204="Лікар загальної практики - сімейний лікар",N1207*S1205,0)))</f>
        <v>0</v>
      </c>
      <c r="O1205" s="169">
        <f>IF($B$1204="Лікар-педіатр",O1207*S1205,IF($B$1204="Лікар-терапевт","х",IF($B$1204="Лікар загальної практики - сімейний лікар",O1207*S1205,0)))</f>
        <v>0</v>
      </c>
      <c r="P1205" s="169">
        <f>IF($B$1204="Лікар-педіатр","x",IF($B$1204="Лікар-терапевт",P1207*S1205,IF($B$1204="Лікар загальної практики - сімейний лікар",P1207*S1205,0)))</f>
        <v>0</v>
      </c>
      <c r="Q1205" s="169">
        <f>IF($B$1204="Лікар-педіатр","x",IF($B$1204="Лікар-терапевт",Q1207*S1205,IF($B$1204="Лікар загальної практики - сімейний лікар",Q1207*S1205,0)))</f>
        <v>0</v>
      </c>
      <c r="R1205" s="169">
        <f>IF($B$1204="Лікар-педіатр","x",IF($B$1204="Лікар-терапевт",R1207*S1205,IF($B$1204="Лікар загальної практики - сімейний лікар",R1207*S1205,0)))</f>
        <v>0</v>
      </c>
      <c r="S1205" s="542"/>
      <c r="T1205" s="767"/>
      <c r="U1205" s="169">
        <f>IF($B$1204="Лікар-педіатр",U1207*Z1205,IF($B$1204="Лікар-терапевт","х",IF($B$1204="Лікар загальної практики - сімейний лікар",U1207*Z1205,0)))</f>
        <v>0</v>
      </c>
      <c r="V1205" s="169">
        <f>IF($B$1204="Лікар-педіатр",V1207*Z1205,IF($B$1204="Лікар-терапевт","х",IF($B$1204="Лікар загальної практики - сімейний лікар",V1207*Z1205,0)))</f>
        <v>0</v>
      </c>
      <c r="W1205" s="169">
        <f>IF($B$1204="Лікар-педіатр","x",IF($B$1204="Лікар-терапевт",W1207*Z1205,IF($B$1204="Лікар загальної практики - сімейний лікар",W1207*Z1205,0)))</f>
        <v>0</v>
      </c>
      <c r="X1205" s="169">
        <f>IF($B$1204="Лікар-педіатр","x",IF($B$1204="Лікар-терапевт",X1207*Z1205,IF($B$1204="Лікар загальної практики - сімейний лікар",X1207*Z1205,0)))</f>
        <v>0</v>
      </c>
      <c r="Y1205" s="169">
        <f>IF($B$1204="Лікар-педіатр","x",IF($B$1204="Лікар-терапевт",Y1207*Z1205,IF($B$1204="Лікар загальної практики - сімейний лікар",Y1207*Z1205,0)))</f>
        <v>0</v>
      </c>
      <c r="Z1205" s="542"/>
      <c r="AA1205" s="767"/>
      <c r="AB1205" s="169">
        <f>IF($B$1204="Лікар-педіатр",AB1207*AG1205,IF($B$1204="Лікар-терапевт","х",IF($B$1204="Лікар загальної практики - сімейний лікар",AB1207*AG1205,0)))</f>
        <v>0</v>
      </c>
      <c r="AC1205" s="169">
        <f>IF($B$1204="Лікар-педіатр",AC1207*AG1205,IF($B$1204="Лікар-терапевт","х",IF($B$1204="Лікар загальної практики - сімейний лікар",AC1207*AG1205,0)))</f>
        <v>0</v>
      </c>
      <c r="AD1205" s="169">
        <f>IF($B$1204="Лікар-педіатр","x",IF($B$1204="Лікар-терапевт",AD1207*AG1205,IF($B$1204="Лікар загальної практики - сімейний лікар",AD1207*AG1205,0)))</f>
        <v>0</v>
      </c>
      <c r="AE1205" s="169">
        <f>IF($B$1204="Лікар-педіатр","x",IF($B$1204="Лікар-терапевт",AE1207*AG1205,IF($B$1204="Лікар загальної практики - сімейний лікар",AE1207*AG1205,0)))</f>
        <v>0</v>
      </c>
      <c r="AF1205" s="169">
        <f>IF($B$1204="Лікар-педіатр","x",IF($B$1204="Лікар-терапевт",AF1207*AG1205,IF($B$1204="Лікар загальної практики - сімейний лікар",AF1207*AG1205,0)))</f>
        <v>0</v>
      </c>
      <c r="AG1205" s="542"/>
      <c r="AH1205" s="767"/>
      <c r="AI1205" s="171"/>
      <c r="AJ1205" s="771"/>
      <c r="AK1205" s="774"/>
      <c r="AL1205" s="774"/>
      <c r="AM1205" s="761"/>
      <c r="AN1205" s="779"/>
      <c r="AO1205" s="779"/>
      <c r="AP1205" s="779"/>
      <c r="AQ1205" s="779"/>
      <c r="AR1205" s="782"/>
    </row>
    <row r="1206" spans="1:44" s="92" customFormat="1" ht="31.15" hidden="1" customHeight="1" x14ac:dyDescent="0.25">
      <c r="A1206" s="213"/>
      <c r="B1206" s="763"/>
      <c r="C1206" s="764"/>
      <c r="D1206" s="765"/>
      <c r="E1206" s="765"/>
      <c r="F1206" s="214" t="s">
        <v>424</v>
      </c>
      <c r="G1206" s="172">
        <f>IF(B1204="Лікар загальної практики - сімейний лікар"," ",IF(B1204="Лікар-педіатр"," ",IF(B1204="Лікар-терапевт","х",0)))</f>
        <v>0</v>
      </c>
      <c r="H1206" s="172">
        <f>IF(B1204="Лікар загальної практики - сімейний лікар"," ",IF(B1204="Лікар-педіатр"," ",IF(B1204="Лікар-терапевт","х",0)))</f>
        <v>0</v>
      </c>
      <c r="I1206" s="172">
        <f>IF(B1204="Лікар загальної практики - сімейний лікар"," ",IF(B1204="Лікар-педіатр","х",IF(B1204="Лікар-терапевт"," ",0)))</f>
        <v>0</v>
      </c>
      <c r="J1206" s="172">
        <f>IF(B1204="Лікар загальної практики - сімейний лікар"," ",IF(B1204="Лікар-педіатр","х",IF(B1204="Лікар-терапевт"," ",0)))</f>
        <v>0</v>
      </c>
      <c r="K1206" s="172">
        <f>IF(B1204="Лікар загальної практики - сімейний лікар"," ",IF(B1204="Лікар-педіатр","х",IF(B1204="Лікар-терапевт"," ",0)))</f>
        <v>0</v>
      </c>
      <c r="L1206" s="173">
        <f>SUM(G1206:K1206)</f>
        <v>0</v>
      </c>
      <c r="M1206" s="767"/>
      <c r="N1206" s="172">
        <f>IF(B1204="Лікар загальної практики - сімейний лікар"," ",IF(B1204="Лікар-педіатр"," ",IF(B1204="Лікар-терапевт","х",0)))</f>
        <v>0</v>
      </c>
      <c r="O1206" s="172">
        <f>IF(B1204="Лікар загальної практики - сімейний лікар"," ",IF(B1204="Лікар-педіатр"," ",IF(B1204="Лікар-терапевт","х",0)))</f>
        <v>0</v>
      </c>
      <c r="P1206" s="172">
        <f>IF(B1204="Лікар загальної практики - сімейний лікар"," ",IF(B1204="Лікар-педіатр","х",IF(B1204="Лікар-терапевт"," ",0)))</f>
        <v>0</v>
      </c>
      <c r="Q1206" s="172">
        <f>IF(B1204="Лікар загальної практики - сімейний лікар"," ",IF(B1204="Лікар-педіатр","х",IF(B1204="Лікар-терапевт"," ",0)))</f>
        <v>0</v>
      </c>
      <c r="R1206" s="172">
        <f>IF(B1204="Лікар загальної практики - сімейний лікар"," ",IF(B1204="Лікар-педіатр","х",IF(B1204="Лікар-терапевт"," ",0)))</f>
        <v>0</v>
      </c>
      <c r="S1206" s="173">
        <f>SUM(N1206:R1206)</f>
        <v>0</v>
      </c>
      <c r="T1206" s="767"/>
      <c r="U1206" s="172">
        <f>IF(B1204="Лікар загальної практики - сімейний лікар"," ",IF(B1204="Лікар-педіатр"," ",IF(B1204="Лікар-терапевт","х",0)))</f>
        <v>0</v>
      </c>
      <c r="V1206" s="172">
        <f>IF(B1204="Лікар загальної практики - сімейний лікар"," ",IF(B1204="Лікар-педіатр"," ",IF(B1204="Лікар-терапевт","х",0)))</f>
        <v>0</v>
      </c>
      <c r="W1206" s="172">
        <f>IF(B1204="Лікар загальної практики - сімейний лікар"," ",IF(B1204="Лікар-педіатр","х",IF(B1204="Лікар-терапевт"," ",0)))</f>
        <v>0</v>
      </c>
      <c r="X1206" s="172">
        <f>IF(B1204="Лікар загальної практики - сімейний лікар"," ",IF(B1204="Лікар-педіатр","х",IF(B1204="Лікар-терапевт"," ",0)))</f>
        <v>0</v>
      </c>
      <c r="Y1206" s="172">
        <f>IF(B1204="Лікар загальної практики - сімейний лікар"," ",IF(B1204="Лікар-педіатр","х",IF(B1204="Лікар-терапевт"," ",0)))</f>
        <v>0</v>
      </c>
      <c r="Z1206" s="173">
        <f>SUM(U1206:Y1206)</f>
        <v>0</v>
      </c>
      <c r="AA1206" s="767"/>
      <c r="AB1206" s="172">
        <f>IF(B1204="Лікар загальної практики - сімейний лікар"," ",IF(B1204="Лікар-педіатр"," ",IF(B1204="Лікар-терапевт","х",0)))</f>
        <v>0</v>
      </c>
      <c r="AC1206" s="172">
        <f>IF(B1204="Лікар загальної практики - сімейний лікар"," ",IF(B1204="Лікар-педіатр"," ",IF(B1204="Лікар-терапевт","х",0)))</f>
        <v>0</v>
      </c>
      <c r="AD1206" s="172">
        <f>IF(B1204="Лікар загальної практики - сімейний лікар"," ",IF(B1204="Лікар-педіатр","х",IF(B1204="Лікар-терапевт"," ",0)))</f>
        <v>0</v>
      </c>
      <c r="AE1206" s="172">
        <f>IF(B1204="Лікар загальної практики - сімейний лікар"," ",IF(B1204="Лікар-педіатр","х",IF(B1204="Лікар-терапевт"," ",0)))</f>
        <v>0</v>
      </c>
      <c r="AF1206" s="172">
        <f>IF(B1204="Лікар загальної практики - сімейний лікар"," ",IF(B1204="Лікар-педіатр","х",IF(B1204="Лікар-терапевт"," ",0)))</f>
        <v>0</v>
      </c>
      <c r="AG1206" s="173">
        <f>SUM(AB1206:AF1206)</f>
        <v>0</v>
      </c>
      <c r="AH1206" s="767"/>
      <c r="AI1206" s="215"/>
      <c r="AJ1206" s="771"/>
      <c r="AK1206" s="774"/>
      <c r="AL1206" s="774"/>
      <c r="AM1206" s="761"/>
      <c r="AN1206" s="779"/>
      <c r="AO1206" s="779"/>
      <c r="AP1206" s="779"/>
      <c r="AQ1206" s="779"/>
      <c r="AR1206" s="782"/>
    </row>
    <row r="1207" spans="1:44" s="52" customFormat="1" ht="31.9" hidden="1" customHeight="1" thickBot="1" x14ac:dyDescent="0.3">
      <c r="A1207" s="170"/>
      <c r="B1207" s="763"/>
      <c r="C1207" s="764"/>
      <c r="D1207" s="765"/>
      <c r="E1207" s="765"/>
      <c r="F1207" s="209" t="s">
        <v>161</v>
      </c>
      <c r="G1207" s="176">
        <f>IF($B$1204="Лікар-педіатр",G1206/L1206,IF($B$1204="Лікар-терапевт","х",IF($B$1204="Лікар загальної практики - сімейний лікар",G1206/L1206,0)))</f>
        <v>0</v>
      </c>
      <c r="H1207" s="176">
        <f>IF($B$1204="Лікар-педіатр",H1206/L1206,IF($B$1204="Лікар-терапевт","х",IF($B$1204="Лікар загальної практики - сімейний лікар",H1206/L1206,0)))</f>
        <v>0</v>
      </c>
      <c r="I1207" s="176">
        <f>IF($B$1204="Лікар-педіатр","x",IF($B$1204="Лікар-терапевт",I1206/L1206,IF($B$1204="Лікар загальної практики - сімейний лікар",I1206/L1206,0)))</f>
        <v>0</v>
      </c>
      <c r="J1207" s="176">
        <f>IF($B$1204="Лікар-педіатр","x",IF($B$1204="Лікар-терапевт",J1206/L1206,IF($B$1204="Лікар загальної практики - сімейний лікар",J1206/L1206,0)))</f>
        <v>0</v>
      </c>
      <c r="K1207" s="176">
        <f>IF($B$1204="Лікар-педіатр","x",IF($B$1204="Лікар-терапевт",K1206/L1206,IF($B$1204="Лікар загальної практики - сімейний лікар",K1206/L1206,0)))</f>
        <v>0</v>
      </c>
      <c r="L1207" s="176">
        <f>SUM(G1207:K1207)</f>
        <v>0</v>
      </c>
      <c r="M1207" s="767"/>
      <c r="N1207" s="176">
        <f>IF($B$1204="Лікар-педіатр",N1206/S1206,IF($B$1204="Лікар-терапевт","х",IF($B$1204="Лікар загальної практики - сімейний лікар",N1206/S1206,0)))</f>
        <v>0</v>
      </c>
      <c r="O1207" s="176">
        <f>IF($B$1204="Лікар-педіатр",O1206/S1206,IF($B$1204="Лікар-терапевт","х",IF($B$1204="Лікар загальної практики - сімейний лікар",O1206/S1206,0)))</f>
        <v>0</v>
      </c>
      <c r="P1207" s="176">
        <f>IF($B$1204="Лікар-педіатр","x",IF($B$1204="Лікар-терапевт",P1206/S1206,IF($B$1204="Лікар загальної практики - сімейний лікар",P1206/S1206,0)))</f>
        <v>0</v>
      </c>
      <c r="Q1207" s="176">
        <f>IF($B$1204="Лікар-педіатр","x",IF($B$1204="Лікар-терапевт",Q1206/S1206,IF($B$1204="Лікар загальної практики - сімейний лікар",Q1206/S1206,0)))</f>
        <v>0</v>
      </c>
      <c r="R1207" s="176">
        <f>IF($B$1204="Лікар-педіатр","x",IF($B$1204="Лікар-терапевт",R1206/S1206,IF($B$1204="Лікар загальної практики - сімейний лікар",R1206/S1206,0)))</f>
        <v>0</v>
      </c>
      <c r="S1207" s="176">
        <f>SUM(N1207:R1207)</f>
        <v>0</v>
      </c>
      <c r="T1207" s="767"/>
      <c r="U1207" s="176">
        <f>IF($B$1204="Лікар-педіатр",U1206/Z1206,IF($B$1204="Лікар-терапевт","х",IF($B$1204="Лікар загальної практики - сімейний лікар",U1206/Z1206,0)))</f>
        <v>0</v>
      </c>
      <c r="V1207" s="176">
        <f>IF($B$1204="Лікар-педіатр",V1206/Z1206,IF($B$1204="Лікар-терапевт","х",IF($B$1204="Лікар загальної практики - сімейний лікар",V1206/Z1206,0)))</f>
        <v>0</v>
      </c>
      <c r="W1207" s="176">
        <f>IF($B$1204="Лікар-педіатр","x",IF($B$1204="Лікар-терапевт",W1206/Z1206,IF($B$1204="Лікар загальної практики - сімейний лікар",W1206/Z1206,0)))</f>
        <v>0</v>
      </c>
      <c r="X1207" s="176">
        <f>IF($B$1204="Лікар-педіатр","x",IF($B$1204="Лікар-терапевт",X1206/Z1206,IF($B$1204="Лікар загальної практики - сімейний лікар",X1206/Z1206,0)))</f>
        <v>0</v>
      </c>
      <c r="Y1207" s="176">
        <f>IF($B$1204="Лікар-педіатр","x",IF($B$1204="Лікар-терапевт",Y1206/Z1206,IF($B$1204="Лікар загальної практики - сімейний лікар",Y1206/Z1206,0)))</f>
        <v>0</v>
      </c>
      <c r="Z1207" s="176">
        <f>SUM(U1207:Y1207)</f>
        <v>0</v>
      </c>
      <c r="AA1207" s="767"/>
      <c r="AB1207" s="176">
        <f>IF($B$1204="Лікар-педіатр",AB1206/AG1206,IF($B$1204="Лікар-терапевт","х",IF($B$1204="Лікар загальної практики - сімейний лікар",AB1206/AG1206,0)))</f>
        <v>0</v>
      </c>
      <c r="AC1207" s="176">
        <f>IF($B$1204="Лікар-педіатр",AC1206/AG1206,IF($B$1204="Лікар-терапевт","х",IF($B$1204="Лікар загальної практики - сімейний лікар",AC1206/AG1206,0)))</f>
        <v>0</v>
      </c>
      <c r="AD1207" s="176">
        <f>IF($B$1204="Лікар-педіатр","x",IF($B$1204="Лікар-терапевт",AD1206/AG1206,IF($B$1204="Лікар загальної практики - сімейний лікар",AD1206/AG1206,0)))</f>
        <v>0</v>
      </c>
      <c r="AE1207" s="176">
        <f>IF($B$1204="Лікар-педіатр","x",IF($B$1204="Лікар-терапевт",AE1206/AG1206,IF($B$1204="Лікар загальної практики - сімейний лікар",AE1206/AG1206,0)))</f>
        <v>0</v>
      </c>
      <c r="AF1207" s="176">
        <f>IF($B$1204="Лікар-педіатр","x",IF($B$1204="Лікар-терапевт",AF1206/AG1206,IF($B$1204="Лікар загальної практики - сімейний лікар",AF1206/AG1206,0)))</f>
        <v>0</v>
      </c>
      <c r="AG1207" s="176">
        <f>SUM(AB1207:AF1207)</f>
        <v>0</v>
      </c>
      <c r="AH1207" s="767"/>
      <c r="AI1207" s="174"/>
      <c r="AJ1207" s="771"/>
      <c r="AK1207" s="774"/>
      <c r="AL1207" s="774"/>
      <c r="AM1207" s="761"/>
      <c r="AN1207" s="779"/>
      <c r="AO1207" s="779"/>
      <c r="AP1207" s="779"/>
      <c r="AQ1207" s="779"/>
      <c r="AR1207" s="782"/>
    </row>
    <row r="1208" spans="1:44" s="52" customFormat="1" ht="45" hidden="1" customHeight="1" thickBot="1" x14ac:dyDescent="0.3">
      <c r="A1208" s="170"/>
      <c r="B1208" s="763"/>
      <c r="C1208" s="764"/>
      <c r="D1208" s="765"/>
      <c r="E1208" s="766"/>
      <c r="F1208" s="177" t="s">
        <v>425</v>
      </c>
      <c r="G1208" s="178">
        <f>IF($B$1204="Лікар загальної практики - сімейний лікар",AVERAGE(G1204:G1206),IF($B$1204="Лікар-педіатр",AVERAGE(G1204:G1206),IF($B$1204="Лікар-терапевт","х",0)))</f>
        <v>0</v>
      </c>
      <c r="H1208" s="178">
        <f>IF($B$1204="Лікар загальної практики - сімейний лікар",AVERAGE(H1204:H1206),IF($B$1204="Лікар-педіатр",AVERAGE(H1204:H1206),IF($B$1204="Лікар-терапевт","х",0)))</f>
        <v>0</v>
      </c>
      <c r="I1208" s="178">
        <f>IF($B$1204="Лікар загальної практики - сімейний лікар",AVERAGE(I1204:I1206),IF($B$1204="Лікар-педіатр","x",IF($B$1204="Лікар-терапевт",AVERAGE(I1204:I1206),0)))</f>
        <v>0</v>
      </c>
      <c r="J1208" s="178">
        <f>IF($B$1204="Лікар загальної практики - сімейний лікар",AVERAGE(J1204:J1206),IF($B$1204="Лікар-педіатр","x",IF($B$1204="Лікар-терапевт",AVERAGE(J1204:J1206),0)))</f>
        <v>0</v>
      </c>
      <c r="K1208" s="178">
        <f>IF($B$1204="Лікар загальної практики - сімейний лікар",AVERAGE(K1204:K1206),IF($B$1204="Лікар-педіатр","x",IF($B$1204="Лікар-терапевт",AVERAGE(K1204:K1206),0)))</f>
        <v>0</v>
      </c>
      <c r="L1208" s="179">
        <f>SUM(G1208:K1208)</f>
        <v>0</v>
      </c>
      <c r="M1208" s="768"/>
      <c r="N1208" s="178">
        <f>IF($B$1204="Лікар загальної практики - сімейний лікар",AVERAGE(N1204:N1206),IF($B$1204="Лікар-педіатр",AVERAGE(N1204:N1206),IF($B$1204="Лікар-терапевт","х",0)))</f>
        <v>0</v>
      </c>
      <c r="O1208" s="178">
        <f>IF($B$1204="Лікар загальної практики - сімейний лікар",AVERAGE(O1204:O1206),IF($B$1204="Лікар-педіатр",AVERAGE(O1204:O1206),IF($B$1204="Лікар-терапевт","х",0)))</f>
        <v>0</v>
      </c>
      <c r="P1208" s="178">
        <f>IF($B$1204="Лікар загальної практики - сімейний лікар",AVERAGE(P1204:P1206),IF($B$1204="Лікар-педіатр","x",IF($B$1204="Лікар-терапевт",AVERAGE(P1204:P1206),0)))</f>
        <v>0</v>
      </c>
      <c r="Q1208" s="178">
        <f>IF($B$1204="Лікар загальної практики - сімейний лікар",AVERAGE(Q1204:Q1206),IF($B$1204="Лікар-педіатр","x",IF($B$1204="Лікар-терапевт",AVERAGE(Q1204:Q1206),0)))</f>
        <v>0</v>
      </c>
      <c r="R1208" s="178">
        <f>IF($B$1204="Лікар загальної практики - сімейний лікар",AVERAGE(R1204:R1206),IF($B$1204="Лікар-педіатр","x",IF($B$1204="Лікар-терапевт",AVERAGE(R1204:R1206),0)))</f>
        <v>0</v>
      </c>
      <c r="S1208" s="179">
        <f>SUM(N1208:R1208)</f>
        <v>0</v>
      </c>
      <c r="T1208" s="768"/>
      <c r="U1208" s="178">
        <f>IF($B$1204="Лікар загальної практики - сімейний лікар",AVERAGE(U1204:U1206),IF($B$1204="Лікар-педіатр",AVERAGE(U1204:U1206),IF($B$1204="Лікар-терапевт","х",0)))</f>
        <v>0</v>
      </c>
      <c r="V1208" s="178">
        <f>IF($B$1204="Лікар загальної практики - сімейний лікар",AVERAGE(V1204:V1206),IF($B$1204="Лікар-педіатр",AVERAGE(V1204:V1206),IF($B$1204="Лікар-терапевт","х",0)))</f>
        <v>0</v>
      </c>
      <c r="W1208" s="178">
        <f>IF($B$1204="Лікар загальної практики - сімейний лікар",AVERAGE(W1204:W1206),IF($B$1204="Лікар-педіатр","x",IF($B$1204="Лікар-терапевт",AVERAGE(W1204:W1206),0)))</f>
        <v>0</v>
      </c>
      <c r="X1208" s="178">
        <f>IF($B$1204="Лікар загальної практики - сімейний лікар",AVERAGE(X1204:X1206),IF($B$1204="Лікар-педіатр","x",IF($B$1204="Лікар-терапевт",AVERAGE(X1204:X1206),0)))</f>
        <v>0</v>
      </c>
      <c r="Y1208" s="178">
        <f>IF($B$1204="Лікар загальної практики - сімейний лікар",AVERAGE(Y1204:Y1206),IF($B$1204="Лікар-педіатр","x",IF($B$1204="Лікар-терапевт",AVERAGE(Y1204:Y1206),0)))</f>
        <v>0</v>
      </c>
      <c r="Z1208" s="179">
        <f>SUM(U1208:Y1208)</f>
        <v>0</v>
      </c>
      <c r="AA1208" s="768"/>
      <c r="AB1208" s="178">
        <f>IF($B$1204="Лікар загальної практики - сімейний лікар",AVERAGE(AB1204:AB1206),IF($B$1204="Лікар-педіатр",AVERAGE(AB1204:AB1206),IF($B$1204="Лікар-терапевт","х",0)))</f>
        <v>0</v>
      </c>
      <c r="AC1208" s="178">
        <f>IF($B$1204="Лікар загальної практики - сімейний лікар",AVERAGE(AC1204:AC1206),IF($B$1204="Лікар-педіатр",AVERAGE(AC1204:AC1206),IF($B$1204="Лікар-терапевт","х",0)))</f>
        <v>0</v>
      </c>
      <c r="AD1208" s="178">
        <f>IF($B$1204="Лікар загальної практики - сімейний лікар",AVERAGE(AD1204:AD1206),IF($B$1204="Лікар-педіатр","x",IF($B$1204="Лікар-терапевт",AVERAGE(AD1204:AD1206),0)))</f>
        <v>0</v>
      </c>
      <c r="AE1208" s="178">
        <f>IF($B$1204="Лікар загальної практики - сімейний лікар",AVERAGE(AE1204:AE1206),IF($B$1204="Лікар-педіатр","x",IF($B$1204="Лікар-терапевт",AVERAGE(AE1204:AE1206),0)))</f>
        <v>0</v>
      </c>
      <c r="AF1208" s="178">
        <f>IF($B$1204="Лікар загальної практики - сімейний лікар",AVERAGE(AF1204:AF1206),IF($B$1204="Лікар-педіатр","x",IF($B$1204="Лікар-терапевт",AVERAGE(AF1204:AF1206),0)))</f>
        <v>0</v>
      </c>
      <c r="AG1208" s="179">
        <f>SUM(AB1208:AF1208)</f>
        <v>0</v>
      </c>
      <c r="AH1208" s="769"/>
      <c r="AI1208" s="174"/>
      <c r="AJ1208" s="771"/>
      <c r="AK1208" s="774"/>
      <c r="AL1208" s="774"/>
      <c r="AM1208" s="762"/>
      <c r="AN1208" s="780"/>
      <c r="AO1208" s="780"/>
      <c r="AP1208" s="780"/>
      <c r="AQ1208" s="780"/>
      <c r="AR1208" s="783"/>
    </row>
    <row r="1209" spans="1:44" s="52" customFormat="1" ht="40.5" hidden="1" x14ac:dyDescent="0.25">
      <c r="A1209" s="170"/>
      <c r="B1209" s="763"/>
      <c r="C1209" s="764"/>
      <c r="D1209" s="765"/>
      <c r="E1209" s="765"/>
      <c r="F1209" s="210" t="str">
        <f>IF(B1204="Лікар-педіатр",Законод!$C$17,IF(B1204="Лікар загальної практики - сімейний лікар",Законод!$C$21,IF(B1204="Лікар-терапевт",Законод!$C$25,"х")))</f>
        <v>х</v>
      </c>
      <c r="G1209" s="181">
        <f>IF($B$1204="Лікар загальної практики - сімейний лікар",IF(L1208&lt;=Законод!$C$22,G1208,Законод!$C$22*'01_Доходи'!G1207),IF($B$1204="Лікар-педіатр",IF(L1208&lt;=Законод!$C$18,G1208,Законод!$C$18*'01_Доходи'!G1207),IF($B$1204="Лікар-терапевт","x",0)))</f>
        <v>0</v>
      </c>
      <c r="H1209" s="181">
        <f>IF($B$1204="Лікар загальної практики - сімейний лікар",IF(L1208&lt;=Законод!$C$22,H1208,Законод!$C$22*'01_Доходи'!H1207),IF($B$1204="Лікар-педіатр",IF(L1208&lt;=Законод!$C$18,H1208,Законод!$C$18*'01_Доходи'!H1207),IF($B$1204="Лікар-терапевт","x",0)))</f>
        <v>0</v>
      </c>
      <c r="I1209" s="181">
        <f>IF($B$1204="Лікар загальної практики - сімейний лікар",IF(L1208&lt;=Законод!$C$22,I1208,Законод!$C$22*'01_Доходи'!I1207),IF($B$1204="Лікар-педіатр","x",IF($B$1204="Лікар-терапевт",IF(L1208&lt;=Законод!$C$26,I1208,Законод!$C$26*'01_Доходи'!I1207),0)))</f>
        <v>0</v>
      </c>
      <c r="J1209" s="181">
        <f>IF($B$1204="Лікар загальної практики - сімейний лікар",IF(L1208&lt;=Законод!$C$22,J1208,Законод!$C$22*'01_Доходи'!J1207),IF($B$1204="Лікар-педіатр","x",IF($B$1204="Лікар-терапевт",IF(L1208&lt;=Законод!$C$26,J1208,Законод!$C$26*'01_Доходи'!J1207),0)))</f>
        <v>0</v>
      </c>
      <c r="K1209" s="181">
        <f>IF($B$1204="Лікар загальної практики - сімейний лікар",IF(L1208&lt;=Законод!$C$22,K1208,Законод!$C$22*'01_Доходи'!K1207),IF($B$1204="Лікар-педіатр","x",IF($B$1204="Лікар-терапевт",IF(L1208&lt;=Законод!$C$26,K1208,Законод!$C$26*'01_Доходи'!K1207),0)))</f>
        <v>0</v>
      </c>
      <c r="L1209" s="182">
        <f>SUM(G1209:K1209)</f>
        <v>0</v>
      </c>
      <c r="M1209" s="767"/>
      <c r="N1209" s="181">
        <f>IF($B$1204="Лікар загальної практики - сімейний лікар",IF(S1208&lt;=Законод!$C$22,N1208,Законод!$C$22*'01_Доходи'!N1207),IF($B$1204="Лікар-педіатр",IF(S1208&lt;=Законод!$C$18,N1208,Законод!$C$18*'01_Доходи'!N1207),IF($B$1204="Лікар-терапевт","x",0)))</f>
        <v>0</v>
      </c>
      <c r="O1209" s="181">
        <f>IF($B$1204="Лікар загальної практики - сімейний лікар",IF(S1208&lt;=Законод!$C$22,O1208,Законод!$C$22*'01_Доходи'!O1207),IF($B$1204="Лікар-педіатр",IF(S1208&lt;=Законод!$C$18,O1208,Законод!$C$18*'01_Доходи'!O1207),IF($B$1204="Лікар-терапевт","x",0)))</f>
        <v>0</v>
      </c>
      <c r="P1209" s="181">
        <f>IF($B$1204="Лікар загальної практики - сімейний лікар",IF(S1208&lt;=Законод!$C$22,P1208,Законод!$C$22*'01_Доходи'!P1207),IF($B$1204="Лікар-педіатр","x",IF($B$1204="Лікар-терапевт",IF(S1208&lt;=Законод!$C$26,P1208,Законод!$C$26*'01_Доходи'!P1207),0)))</f>
        <v>0</v>
      </c>
      <c r="Q1209" s="181">
        <f>IF($B$1204="Лікар загальної практики - сімейний лікар",IF(S1208&lt;=Законод!$C$22,Q1208,Законод!$C$22*'01_Доходи'!Q1207),IF($B$1204="Лікар-педіатр","x",IF($B$1204="Лікар-терапевт",IF(S1208&lt;=Законод!$C$26,Q1208,Законод!$C$26*'01_Доходи'!Q1207),0)))</f>
        <v>0</v>
      </c>
      <c r="R1209" s="181">
        <f>IF($B$1204="Лікар загальної практики - сімейний лікар",IF(S1208&lt;=Законод!$C$22,R1208,Законод!$C$22*'01_Доходи'!R1207),IF($B$1204="Лікар-педіатр","x",IF($B$1204="Лікар-терапевт",IF(S1208&lt;=Законод!$C$26,R1208,Законод!$C$26*'01_Доходи'!R1207),0)))</f>
        <v>0</v>
      </c>
      <c r="S1209" s="182">
        <f>SUM(N1209:R1209)</f>
        <v>0</v>
      </c>
      <c r="T1209" s="767"/>
      <c r="U1209" s="181">
        <f>IF($B$1204="Лікар загальної практики - сімейний лікар",IF(Z1208&lt;=Законод!$C$22,U1208,Законод!$C$22*'01_Доходи'!U1207),IF($B$1204="Лікар-педіатр",IF(Z1208&lt;=Законод!$C$18,U1208,Законод!$C$18*'01_Доходи'!U1207),IF($B$1204="Лікар-терапевт","x",0)))</f>
        <v>0</v>
      </c>
      <c r="V1209" s="181">
        <f>IF($B$1204="Лікар загальної практики - сімейний лікар",IF(Z1208&lt;=Законод!$C$22,V1208,Законод!$C$22*'01_Доходи'!V1207),IF($B$1204="Лікар-педіатр",IF(Z1208&lt;=Законод!$C$18,V1208,Законод!$C$18*'01_Доходи'!V1207),IF($B$1204="Лікар-терапевт","x",0)))</f>
        <v>0</v>
      </c>
      <c r="W1209" s="181">
        <f>IF($B$1204="Лікар загальної практики - сімейний лікар",IF(Z1208&lt;=Законод!$C$22,W1208,Законод!$C$22*'01_Доходи'!W1207),IF($B$1204="Лікар-педіатр","x",IF($B$1204="Лікар-терапевт",IF(Z1208&lt;=Законод!$C$26,W1208,Законод!$C$26*'01_Доходи'!W1207),0)))</f>
        <v>0</v>
      </c>
      <c r="X1209" s="181">
        <f>IF($B$1204="Лікар загальної практики - сімейний лікар",IF(Z1208&lt;=Законод!$C$22,X1208,Законод!$C$22*'01_Доходи'!X1207),IF($B$1204="Лікар-педіатр","x",IF($B$1204="Лікар-терапевт",IF(Z1208&lt;=Законод!$C$26,X1208,Законод!$C$26*'01_Доходи'!X1207),0)))</f>
        <v>0</v>
      </c>
      <c r="Y1209" s="181">
        <f>IF($B$1204="Лікар загальної практики - сімейний лікар",IF(Z1208&lt;=Законод!$C$22,Y1208,Законод!$C$22*'01_Доходи'!Y1207),IF($B$1204="Лікар-педіатр","x",IF($B$1204="Лікар-терапевт",IF(Z1208&lt;=Законод!$C$26,Y1208,Законод!$C$26*'01_Доходи'!Y1207),0)))</f>
        <v>0</v>
      </c>
      <c r="Z1209" s="182">
        <f>SUM(U1209:Y1209)</f>
        <v>0</v>
      </c>
      <c r="AA1209" s="767"/>
      <c r="AB1209" s="181">
        <f>IF($B$1204="Лікар загальної практики - сімейний лікар",IF(AG1208&lt;=Законод!$C$22,AB1208,Законод!$C$22*'01_Доходи'!AB1207),IF($B$1204="Лікар-педіатр",IF(AG1208&lt;=Законод!$C$18,AB1208,Законод!$C$18*'01_Доходи'!AB1207),IF($B$1204="Лікар-терапевт","x",0)))</f>
        <v>0</v>
      </c>
      <c r="AC1209" s="181">
        <f>IF($B$1204="Лікар загальної практики - сімейний лікар",IF(AG1208&lt;=Законод!$C$22,AC1208,Законод!$C$22*'01_Доходи'!AC1207),IF($B$1204="Лікар-педіатр",IF(AG1208&lt;=Законод!$C$18,AC1208,Законод!$C$18*'01_Доходи'!AC1207),IF($B$1204="Лікар-терапевт","x",0)))</f>
        <v>0</v>
      </c>
      <c r="AD1209" s="181">
        <f>IF($B$1204="Лікар загальної практики - сімейний лікар",IF(AG1208&lt;=Законод!$C$22,AD1208,Законод!$C$22*'01_Доходи'!AD1207),IF($B$1204="Лікар-педіатр","x",IF($B$1204="Лікар-терапевт",IF(AG1208&lt;=Законод!$C$26,AD1208,Законод!$C$26*'01_Доходи'!AD1207),0)))</f>
        <v>0</v>
      </c>
      <c r="AE1209" s="181">
        <f>IF($B$1204="Лікар загальної практики - сімейний лікар",IF(AG1208&lt;=Законод!$C$22,AE1208,Законод!$C$22*'01_Доходи'!AE1207),IF($B$1204="Лікар-педіатр","x",IF($B$1204="Лікар-терапевт",IF(AG1208&lt;=Законод!$C$26,AE1208,Законод!$C$26*'01_Доходи'!AE1207),0)))</f>
        <v>0</v>
      </c>
      <c r="AF1209" s="181">
        <f>IF($B$1204="Лікар загальної практики - сімейний лікар",IF(AG1208&lt;=Законод!$C$22,AF1208,Законод!$C$22*'01_Доходи'!AF1207),IF($B$1204="Лікар-педіатр","x",IF($B$1204="Лікар-терапевт",IF(AG1208&lt;=Законод!$C$26,AF1208,Законод!$C$26*'01_Доходи'!AF1207),0)))</f>
        <v>0</v>
      </c>
      <c r="AG1209" s="182">
        <f>SUM(AB1209:AF1209)</f>
        <v>0</v>
      </c>
      <c r="AH1209" s="767"/>
      <c r="AI1209" s="174"/>
      <c r="AJ1209" s="771"/>
      <c r="AK1209" s="774"/>
      <c r="AL1209" s="774"/>
      <c r="AM1209" s="318" t="s">
        <v>186</v>
      </c>
      <c r="AN1209" s="183">
        <f>IF(B1204="Лікар загальної практики - сімейний лікар",G1209*Законод!$C$11+'01_Доходи'!H1209*Законод!$D$11+'01_Доходи'!I1209*Законод!$E$11+'01_Доходи'!J1209*Законод!$F$11+'01_Доходи'!K1209*Законод!$G$11,IF(B1204="Лікар-педіатр",G1209*Законод!$C$11+'01_Доходи'!H1209*Законод!$D$11,IF(B1204="Лікар-терапевт",'01_Доходи'!I1209*Законод!$E$11+'01_Доходи'!J1209*Законод!$F$11+'01_Доходи'!K1209*Законод!$G$11,0)))</f>
        <v>0</v>
      </c>
      <c r="AO1209" s="183">
        <f>IF(B1204="Лікар загальної практики - сімейний лікар",N1209*Законод!$C$11+'01_Доходи'!O1209*Законод!$D$11+'01_Доходи'!P1209*Законод!$E$11+'01_Доходи'!Q1209*Законод!$F$11+'01_Доходи'!R1209*Законод!$G$11,IF(B1204="Лікар-педіатр",N1209*Законод!$C$11+'01_Доходи'!O1209*Законод!$D$11,IF(B1204="Лікар-терапевт",'01_Доходи'!P1209*Законод!$E$11+'01_Доходи'!Q1209*Законод!$F$11+'01_Доходи'!R1209*Законод!$G$11,0)))</f>
        <v>0</v>
      </c>
      <c r="AP1209" s="183">
        <f>IF(B1204="Лікар загальної практики - сімейний лікар",U1209*Законод!$C$11+'01_Доходи'!V1209*Законод!$D$11+'01_Доходи'!W1209*Законод!$E$11+'01_Доходи'!X1209*Законод!$F$11+'01_Доходи'!Y1209*Законод!$G$11,IF(B1204="Лікар-педіатр",U1209*Законод!$C$11+'01_Доходи'!V1209*Законод!$D$11,IF(B1204="Лікар-терапевт",'01_Доходи'!W1209*Законод!$E$11+'01_Доходи'!X1209*Законод!$F$11+'01_Доходи'!Y1209*Законод!$G$11,0)))</f>
        <v>0</v>
      </c>
      <c r="AQ1209" s="183">
        <f>IF(B1204="Лікар загальної практики - сімейний лікар",AB1209*Законод!$C$11+'01_Доходи'!AC1209*Законод!$D$11+'01_Доходи'!AD1209*Законод!$E$11+'01_Доходи'!AE1209*Законод!$F$11+'01_Доходи'!AF1209*Законод!$G$11,IF(B1204="Лікар-педіатр",AB1209*Законод!$C$11+'01_Доходи'!AC1209*Законод!$D$11,IF(B1204="Лікар-терапевт",'01_Доходи'!AD1209*Законод!$E$11+'01_Доходи'!AE1209*Законод!$F$11+'01_Доходи'!AF1209*Законод!$G$11,0)))</f>
        <v>0</v>
      </c>
      <c r="AR1209" s="184">
        <f>SUM(AN1209:AQ1209)</f>
        <v>0</v>
      </c>
    </row>
    <row r="1210" spans="1:44" s="52" customFormat="1" ht="31.9" hidden="1" customHeight="1" x14ac:dyDescent="0.25">
      <c r="A1210" s="170"/>
      <c r="B1210" s="763"/>
      <c r="C1210" s="764"/>
      <c r="D1210" s="765"/>
      <c r="E1210" s="765"/>
      <c r="F1210" s="211" t="str">
        <f>IF(B1204="Лікар-педіатр",Законод!$E$17,IF(B1204="Лікар загальної практики - сімейний лікар",Законод!$E$21,IF(B1204="Лікар-терапевт",Законод!$E$25,"х")))</f>
        <v>х</v>
      </c>
      <c r="G1210" s="776" t="s">
        <v>158</v>
      </c>
      <c r="H1210" s="776"/>
      <c r="I1210" s="776"/>
      <c r="J1210" s="776"/>
      <c r="K1210" s="776"/>
      <c r="L1210" s="169">
        <f>IF($B$1204="Лікар загальної практики - сімейний лікар",IF(L1208&lt;Законод!$C$22,0,(IF(AND(L1208&gt;=Законод!$E$22,L1208&lt;=Законод!$E$23),L1208-Законод!$C$22,IF('01_Доходи'!L1208&gt;=Законод!$F$22,Законод!$E$24,0)))),IF($B$1204="Лікар-педіатр",IF(L1208&lt;Законод!$C$18,0,(IF(AND(L1208&gt;=Законод!$E$18,L1208&lt;=Законод!$E$19),L1208-Законод!$C$18,IF('01_Доходи'!L1208&gt;=Законод!$F$18,Законод!$E$20,0)))),IF($B$1204="Лікар-терапевт",IF(L1208&lt;Законод!$C$26,0,(IF(AND(L1208&gt;=Законод!$E$26,L1208&lt;=Законод!$E$27),L1208-Законод!$C$26,IF('01_Доходи'!L1208&gt;=Законод!$F$26,Законод!$E$28,0)))),0)))</f>
        <v>0</v>
      </c>
      <c r="M1210" s="767"/>
      <c r="N1210" s="776" t="s">
        <v>158</v>
      </c>
      <c r="O1210" s="776"/>
      <c r="P1210" s="776"/>
      <c r="Q1210" s="776"/>
      <c r="R1210" s="776"/>
      <c r="S1210" s="169">
        <f>IF($B$1204="Лікар загальної практики - сімейний лікар",IF(S1208&lt;Законод!$C$22,0,(IF(AND(S1208&gt;=Законод!$E$22,S1208&lt;=Законод!$E$23),S1208-Законод!$C$22,IF('01_Доходи'!S1208&gt;=Законод!$F$22,Законод!$E$24,0)))),IF($B$1204="Лікар-педіатр",IF(S1208&lt;Законод!$C$18,0,(IF(AND(S1208&gt;=Законод!$E$18,S1208&lt;=Законод!$E$19),S1208-Законод!$C$18,IF('01_Доходи'!S1208&gt;=Законод!$F$18,Законод!$E$20,0)))),IF($B$1204="Лікар-терапевт",IF(S1208&lt;Законод!$C$26,0,(IF(AND(S1208&gt;=Законод!$E$26,S1208&lt;=Законод!$E$27),S1208-Законод!$C$26,IF('01_Доходи'!S1208&gt;=Законод!$F$26,Законод!$E$28,0)))),0)))</f>
        <v>0</v>
      </c>
      <c r="T1210" s="767"/>
      <c r="U1210" s="776" t="s">
        <v>158</v>
      </c>
      <c r="V1210" s="776"/>
      <c r="W1210" s="776"/>
      <c r="X1210" s="776"/>
      <c r="Y1210" s="776"/>
      <c r="Z1210" s="169">
        <f>IF($B$1204="Лікар загальної практики - сімейний лікар",IF(Z1208&lt;Законод!$C$22,0,(IF(AND(Z1208&gt;=Законод!$E$22,Z1208&lt;=Законод!$E$23),Z1208-Законод!$C$22,IF('01_Доходи'!Z1208&gt;=Законод!$F$22,Законод!$E$24,0)))),IF($B$1204="Лікар-педіатр",IF(Z1208&lt;Законод!$C$18,0,(IF(AND(Z1208&gt;=Законод!$E$18,Z1208&lt;=Законод!$E$19),Z1208-Законод!$C$18,IF('01_Доходи'!Z1208&gt;=Законод!$F$18,Законод!$E$20,0)))),IF($B$1204="Лікар-терапевт",IF(Z1208&lt;Законод!$C$26,0,(IF(AND(Z1208&gt;=Законод!$E$26,Z1208&lt;=Законод!$E$27),Z1208-Законод!$C$26,IF('01_Доходи'!Z1208&gt;=Законод!$F$26,Законод!$E$28,0)))),0)))</f>
        <v>0</v>
      </c>
      <c r="AA1210" s="767"/>
      <c r="AB1210" s="776" t="s">
        <v>158</v>
      </c>
      <c r="AC1210" s="776"/>
      <c r="AD1210" s="776"/>
      <c r="AE1210" s="776"/>
      <c r="AF1210" s="776"/>
      <c r="AG1210" s="169">
        <f>IF($B$1204="Лікар загальної практики - сімейний лікар",IF(AG1208&lt;Законод!$C$22,0,(IF(AND(AG1208&gt;=Законод!$E$22,AG1208&lt;=Законод!$E$23),AG1208-Законод!$C$22,IF('01_Доходи'!AG1208&gt;=Законод!$F$22,Законод!$E$24,0)))),IF($B$1204="Лікар-педіатр",IF(AG1208&lt;Законод!$C$18,0,(IF(AND(AG1208&gt;=Законод!$E$18,AG1208&lt;=Законод!$E$19),AG1208-Законод!$C$18,IF('01_Доходи'!AG1208&gt;=Законод!$F$18,Законод!$E$20,0)))),IF($B$1204="Лікар-терапевт",IF(AG1208&lt;Законод!$C$26,0,(IF(AND(AG1208&gt;=Законод!$E$26,AG1208&lt;=Законод!$E$27),AG1208-Законод!$C$26,IF('01_Доходи'!AG1208&gt;=Законод!$F$26,Законод!$E$28,0)))),0)))</f>
        <v>0</v>
      </c>
      <c r="AH1210" s="767"/>
      <c r="AI1210" s="174"/>
      <c r="AJ1210" s="771"/>
      <c r="AK1210" s="774"/>
      <c r="AL1210" s="774"/>
      <c r="AM1210" s="757" t="s">
        <v>187</v>
      </c>
      <c r="AN1210" s="183">
        <f>IF(B1204="Лікар загальної практики - сімейний лікар",L1210*Законод!$C$9/4*Законод!$E$16,IF(B1204="Лікар-педіатр",L1210*Законод!$C$9/4*Законод!$E$16,IF(B1204="Лікар-терапевт",L1210*Законод!$C$9/4*Законод!$E$16,0)))</f>
        <v>0</v>
      </c>
      <c r="AO1210" s="183">
        <f>IF(B1204="Лікар загальної практики - сімейний лікар",S1210*Законод!$C$9/4*Законод!$E$16,IF(B1204="Лікар-педіатр",S1210*Законод!$C$9/4*Законод!$E$16,IF(B1204="Лікар-терапевт",S1210*Законод!$C$9/4*Законод!$E$16,0)))</f>
        <v>0</v>
      </c>
      <c r="AP1210" s="183">
        <f>IF(B1204="Лікар загальної практики - сімейний лікар",Z1210*Законод!$C$9/4*Законод!$E$16,IF(B1204="Лікар-педіатр",Z1210*Законод!$C$9/4*Законод!$E$16,IF(B1204="Лікар-терапевт",Z1210*Законод!$C$9/4*Законод!$E$16,0)))</f>
        <v>0</v>
      </c>
      <c r="AQ1210" s="183">
        <f>IF(B1204="Лікар загальної практики - сімейний лікар",AG1210*Законод!$C$9/4*Законод!$E$16,IF(B1204="Лікар-педіатр",AG1210*Законод!$C$9/4*Законод!$E$16,IF(B1204="Лікар-терапевт",AG1210*Законод!$C$9/4*Законод!$E$16,0)))</f>
        <v>0</v>
      </c>
      <c r="AR1210" s="184">
        <f>SUM(AN1210:AQ1210)</f>
        <v>0</v>
      </c>
    </row>
    <row r="1211" spans="1:44" s="52" customFormat="1" ht="31.9" hidden="1" customHeight="1" x14ac:dyDescent="0.25">
      <c r="A1211" s="170"/>
      <c r="B1211" s="763"/>
      <c r="C1211" s="764"/>
      <c r="D1211" s="765"/>
      <c r="E1211" s="765"/>
      <c r="F1211" s="211" t="str">
        <f>IF(B1204="Лікар-педіатр",Законод!$F$17,IF(B1204="Лікар загальної практики - сімейний лікар",Законод!$F$21,IF(B1204="Лікар-терапевт",Законод!$F$25,"х")))</f>
        <v>х</v>
      </c>
      <c r="G1211" s="776" t="s">
        <v>158</v>
      </c>
      <c r="H1211" s="776"/>
      <c r="I1211" s="776"/>
      <c r="J1211" s="776"/>
      <c r="K1211" s="776"/>
      <c r="L1211" s="169">
        <f>IF($B$1204="Лікар загальної практики - сімейний лікар",IF(L1208&lt;Законод!$C$22,0,(IF(AND(L1208&gt;=Законод!$F$22,L1208&lt;=Законод!$F$23),L1208-Законод!$E$23,IF('01_Доходи'!L1208&gt;=Законод!$G$22,Законод!$F$24,0)))),IF($B$1204="Лікар-педіатр",IF(L1208&lt;Законод!$C$18,0,(IF(AND(L1208&gt;=Законод!$F$18,L1208&lt;=Законод!$F$19),L1208-Законод!$E$19,IF('01_Доходи'!L1208&gt;=Законод!$G$18,Законод!$F$20,0)))),IF($B$1204="Лікар-терапевт",IF(L1208&lt;Законод!$C$26,0,(IF(AND(L1208&gt;=Законод!$F$26,L1208&lt;=Законод!$F$27),L1208-Законод!$E$27,IF('01_Доходи'!L1208&gt;=Законод!$G$26,Законод!$F$28,0)))),0)))</f>
        <v>0</v>
      </c>
      <c r="M1211" s="767"/>
      <c r="N1211" s="776" t="s">
        <v>158</v>
      </c>
      <c r="O1211" s="776"/>
      <c r="P1211" s="776"/>
      <c r="Q1211" s="776"/>
      <c r="R1211" s="776"/>
      <c r="S1211" s="169">
        <f>IF($B$1204="Лікар загальної практики - сімейний лікар",IF(S1208&lt;Законод!$C$22,0,(IF(AND(S1208&gt;=Законод!$F$22,S1208&lt;=Законод!$F$23),S1208-Законод!$E$23,IF('01_Доходи'!S1208&gt;=Законод!$G$22,Законод!$F$24,0)))),IF($B$1204="Лікар-педіатр",IF(S1208&lt;Законод!$C$18,0,(IF(AND(S1208&gt;=Законод!$F$18,S1208&lt;=Законод!$F$19),S1208-Законод!$E$19,IF('01_Доходи'!S1208&gt;=Законод!$G$18,Законод!$F$20,0)))),IF($B$1204="Лікар-терапевт",IF(S1208&lt;Законод!$C$26,0,(IF(AND(S1208&gt;=Законод!$F$26,S1208&lt;=Законод!$F$27),S1208-Законод!$E$27,IF('01_Доходи'!S1208&gt;=Законод!$G$26,Законод!$F$28,0)))),0)))</f>
        <v>0</v>
      </c>
      <c r="T1211" s="767"/>
      <c r="U1211" s="776" t="s">
        <v>158</v>
      </c>
      <c r="V1211" s="776"/>
      <c r="W1211" s="776"/>
      <c r="X1211" s="776"/>
      <c r="Y1211" s="776"/>
      <c r="Z1211" s="169">
        <f>IF($B$1204="Лікар загальної практики - сімейний лікар",IF(Z1208&lt;Законод!$C$22,0,(IF(AND(Z1208&gt;=Законод!$F$22,Z1208&lt;=Законод!$F$23),Z1208-Законод!$E$23,IF('01_Доходи'!Z1208&gt;=Законод!$G$22,Законод!$F$24,0)))),IF($B$1204="Лікар-педіатр",IF(Z1208&lt;Законод!$C$18,0,(IF(AND(Z1208&gt;=Законод!$F$18,Z1208&lt;=Законод!$F$19),Z1208-Законод!$E$19,IF('01_Доходи'!Z1208&gt;=Законод!$G$18,Законод!$F$20,0)))),IF($B$1204="Лікар-терапевт",IF(Z1208&lt;Законод!$C$26,0,(IF(AND(Z1208&gt;=Законод!$F$26,Z1208&lt;=Законод!$F$27),Z1208-Законод!$E$27,IF('01_Доходи'!Z1208&gt;=Законод!$G$26,Законод!$F$28,0)))),0)))</f>
        <v>0</v>
      </c>
      <c r="AA1211" s="767"/>
      <c r="AB1211" s="776" t="s">
        <v>158</v>
      </c>
      <c r="AC1211" s="776"/>
      <c r="AD1211" s="776"/>
      <c r="AE1211" s="776"/>
      <c r="AF1211" s="776"/>
      <c r="AG1211" s="169">
        <f>IF($B$1204="Лікар загальної практики - сімейний лікар",IF(AG1208&lt;Законод!$C$22,0,(IF(AND(AG1208&gt;=Законод!$F$22,AG1208&lt;=Законод!$F$23),AG1208-Законод!$E$23,IF('01_Доходи'!AG1208&gt;=Законод!$G$22,Законод!$F$24,0)))),IF($B$1204="Лікар-педіатр",IF(AG1208&lt;Законод!$C$18,0,(IF(AND(AG1208&gt;=Законод!$F$18,AG1208&lt;=Законод!$F$19),AG1208-Законод!$E$19,IF('01_Доходи'!AG1208&gt;=Законод!$G$18,Законод!$F$20,0)))),IF($B$1204="Лікар-терапевт",IF(AG1208&lt;Законод!$C$26,0,(IF(AND(AG1208&gt;=Законод!$F$26,AG1208&lt;=Законод!$F$27),AG1208-Законод!$E$27,IF('01_Доходи'!AG1208&gt;=Законод!$G$26,Законод!$F$28,0)))),0)))</f>
        <v>0</v>
      </c>
      <c r="AH1211" s="767"/>
      <c r="AI1211" s="174"/>
      <c r="AJ1211" s="771"/>
      <c r="AK1211" s="774"/>
      <c r="AL1211" s="774"/>
      <c r="AM1211" s="758"/>
      <c r="AN1211" s="183">
        <f>IF(B1204="Лікар загальної практики - сімейний лікар",L1211*Законод!$C$9/4*Законод!$F$16,IF(B1204="Лікар-педіатр",L1211*Законод!$C$9/4*Законод!$F$16,IF(B1204="Лікар-терапевт",L1211*Законод!$C$9/4*Законод!$F$16,0)))</f>
        <v>0</v>
      </c>
      <c r="AO1211" s="183">
        <f>IF(B1204="Лікар загальної практики - сімейний лікар",S1211*Законод!$C$9/4*Законод!$F$16,IF(B1204="Лікар-педіатр",S1211*Законод!$C$9/4*Законод!$F$16,IF(B1204="Лікар-терапевт",S1211*Законод!$C$9/4*Законод!$F$16,0)))</f>
        <v>0</v>
      </c>
      <c r="AP1211" s="183">
        <f>IF(B1204="Лікар загальної практики - сімейний лікар",Z1211*Законод!$C$9/4*Законод!$F$16,IF(B1204="Лікар-педіатр",Z1211*Законод!$C$9/4*Законод!$F$16,IF(B1204="Лікар-терапевт",Z1211*Законод!$C$9/4*Законод!$F$16,0)))</f>
        <v>0</v>
      </c>
      <c r="AQ1211" s="183">
        <f>IF(B1204="Лікар загальної практики - сімейний лікар",AG1211*Законод!$C$9/4*Законод!$F$16,IF(B1204="Лікар-педіатр",AG1211*Законод!$C$9/4*Законод!$F$16,IF(B1204="Лікар-терапевт",AG1211*Законод!$C$9/4*Законод!$F$16,0)))</f>
        <v>0</v>
      </c>
      <c r="AR1211" s="184">
        <f>SUM(AN1211:AQ1211)</f>
        <v>0</v>
      </c>
    </row>
    <row r="1212" spans="1:44" s="52" customFormat="1" ht="31.9" hidden="1" customHeight="1" x14ac:dyDescent="0.25">
      <c r="A1212" s="170"/>
      <c r="B1212" s="763"/>
      <c r="C1212" s="764"/>
      <c r="D1212" s="765"/>
      <c r="E1212" s="765"/>
      <c r="F1212" s="211" t="str">
        <f>IF(B1204="Лікар-педіатр",Законод!$G$17,IF(B1204="Лікар загальної практики - сімейний лікар",Законод!$G$21,IF(B1204="Лікар-терапевт",Законод!$G$25,"х")))</f>
        <v>х</v>
      </c>
      <c r="G1212" s="776" t="s">
        <v>158</v>
      </c>
      <c r="H1212" s="776"/>
      <c r="I1212" s="776"/>
      <c r="J1212" s="776"/>
      <c r="K1212" s="776"/>
      <c r="L1212" s="169">
        <f>IF($B$1204="Лікар загальної практики - сімейний лікар",IF(L1208&lt;Законод!$C$22,0,(IF(AND(L1208&gt;=Законод!$G$22,L1208&lt;=Законод!$G$23),L1208-Законод!$F$23,IF('01_Доходи'!L1208&gt;=Законод!$H$22,Законод!$G$24,0)))),IF($B$1204="Лікар-педіатр",IF(L1208&lt;Законод!$C$18,0,(IF(AND(L1208&gt;=Законод!$G$18,L1208&lt;=Законод!$G$19),L1208-Законод!$F$19,IF('01_Доходи'!L1208&gt;=Законод!$H$18,Законод!$G$20,0)))),IF($B$1204="Лікар-терапевт",IF(L1208&lt;Законод!$C$26,0,(IF(AND(L1208&gt;=Законод!$G$26,L1208&lt;=Законод!$G$27),L1208-Законод!$F$27,IF('01_Доходи'!L1208&gt;=Законод!$H$26,Законод!$G$28,0)))),0)))</f>
        <v>0</v>
      </c>
      <c r="M1212" s="767"/>
      <c r="N1212" s="776" t="s">
        <v>158</v>
      </c>
      <c r="O1212" s="776"/>
      <c r="P1212" s="776"/>
      <c r="Q1212" s="776"/>
      <c r="R1212" s="776"/>
      <c r="S1212" s="169">
        <f>IF($B$1204="Лікар загальної практики - сімейний лікар",IF(S1208&lt;Законод!$C$22,0,(IF(AND(S1208&gt;=Законод!$G$22,S1208&lt;=Законод!$G$23),S1208-Законод!$F$23,IF('01_Доходи'!S1208&gt;=Законод!$H$22,Законод!$G$24,0)))),IF($B$1204="Лікар-педіатр",IF(S1208&lt;Законод!$C$18,0,(IF(AND(S1208&gt;=Законод!$G$18,S1208&lt;=Законод!$G$19),S1208-Законод!$F$19,IF('01_Доходи'!S1208&gt;=Законод!$H$18,Законод!$G$20,0)))),IF($B$1204="Лікар-терапевт",IF(S1208&lt;Законод!$C$26,0,(IF(AND(S1208&gt;=Законод!$G$26,S1208&lt;=Законод!$G$27),S1208-Законод!$F$27,IF('01_Доходи'!S1208&gt;=Законод!$H$26,Законод!$G$28,0)))),0)))</f>
        <v>0</v>
      </c>
      <c r="T1212" s="767"/>
      <c r="U1212" s="776" t="s">
        <v>158</v>
      </c>
      <c r="V1212" s="776"/>
      <c r="W1212" s="776"/>
      <c r="X1212" s="776"/>
      <c r="Y1212" s="776"/>
      <c r="Z1212" s="169">
        <f>IF($B$1204="Лікар загальної практики - сімейний лікар",IF(Z1208&lt;Законод!$C$22,0,(IF(AND(Z1208&gt;=Законод!$G$22,Z1208&lt;=Законод!$G$23),Z1208-Законод!$F$23,IF('01_Доходи'!Z1208&gt;=Законод!$H$22,Законод!$G$24,0)))),IF($B$1204="Лікар-педіатр",IF(Z1208&lt;Законод!$C$18,0,(IF(AND(Z1208&gt;=Законод!$G$18,Z1208&lt;=Законод!$G$19),Z1208-Законод!$F$19,IF('01_Доходи'!Z1208&gt;=Законод!$H$18,Законод!$G$20,0)))),IF($B$1204="Лікар-терапевт",IF(Z1208&lt;Законод!$C$26,0,(IF(AND(Z1208&gt;=Законод!$G$26,Z1208&lt;=Законод!$G$27),Z1208-Законод!$F$27,IF('01_Доходи'!Z1208&gt;=Законод!$H$26,Законод!$G$28,0)))),0)))</f>
        <v>0</v>
      </c>
      <c r="AA1212" s="767"/>
      <c r="AB1212" s="776" t="s">
        <v>158</v>
      </c>
      <c r="AC1212" s="776"/>
      <c r="AD1212" s="776"/>
      <c r="AE1212" s="776"/>
      <c r="AF1212" s="776"/>
      <c r="AG1212" s="169">
        <f>IF($B$1204="Лікар загальної практики - сімейний лікар",IF(AG1208&lt;Законод!$C$22,0,(IF(AND(AG1208&gt;=Законод!$G$22,AG1208&lt;=Законод!$G$23),AG1208-Законод!$F$23,IF('01_Доходи'!AG1208&gt;=Законод!$H$22,Законод!$G$24,0)))),IF($B$1204="Лікар-педіатр",IF(AG1208&lt;Законод!$C$18,0,(IF(AND(AG1208&gt;=Законод!$G$18,AG1208&lt;=Законод!$G$19),AG1208-Законод!$F$19,IF('01_Доходи'!AG1208&gt;=Законод!$H$18,Законод!$G$20,0)))),IF($B$1204="Лікар-терапевт",IF(AG1208&lt;Законод!$C$26,0,(IF(AND(AG1208&gt;=Законод!$G$26,AG1208&lt;=Законод!$G$27),AG1208-Законод!$F$27,IF('01_Доходи'!AG1208&gt;=Законод!$H$26,Законод!$G$28,0)))),0)))</f>
        <v>0</v>
      </c>
      <c r="AH1212" s="767"/>
      <c r="AI1212" s="174"/>
      <c r="AJ1212" s="771"/>
      <c r="AK1212" s="774"/>
      <c r="AL1212" s="774"/>
      <c r="AM1212" s="758"/>
      <c r="AN1212" s="183">
        <f>IF(B1204="Лікар загальної практики - сімейний лікар",L1212*Законод!$C$9/4*Законод!$G$16,IF(B1204="Лікар-педіатр",L1212*Законод!$C$9/4*Законод!$G$16,IF(B1204="Лікар-терапевт",L1212*Законод!$C$9/4*Законод!$G$16,0)))</f>
        <v>0</v>
      </c>
      <c r="AO1212" s="183">
        <f>IF(B1204="Лікар загальної практики - сімейний лікар",S1212*Законод!$C$9/4*Законод!$G$16,IF(B1204="Лікар-педіатр",S1212*Законод!$C$9/4*Законод!$G$16,IF(B1204="Лікар-терапевт",S1212*Законод!$C$9/4*Законод!$G$16,0)))</f>
        <v>0</v>
      </c>
      <c r="AP1212" s="183">
        <f>IF(B1204="Лікар загальної практики - сімейний лікар",Z1212*Законод!$C$9/4*Законод!$G$16,IF(B1204="Лікар-педіатр",Z1212*Законод!$C$9/4*Законод!$G$16,IF(B1204="Лікар-терапевт",Z1212*Законод!$C$9/4*Законод!$G$16,0)))</f>
        <v>0</v>
      </c>
      <c r="AQ1212" s="183">
        <f>IF(B1204="Лікар загальної практики - сімейний лікар",AG1212*Законод!$C$9/4*Законод!$G$16,IF(B1204="Лікар-педіатр",AG1212*Законод!$C$9/4*Законод!$G$16,IF(B1204="Лікар-терапевт",AG1212*Законод!$C$9/4*Законод!$G$16,0)))</f>
        <v>0</v>
      </c>
      <c r="AR1212" s="184">
        <f t="shared" ref="AR1212" si="208">SUM(AN1212:AQ1212)</f>
        <v>0</v>
      </c>
    </row>
    <row r="1213" spans="1:44" s="52" customFormat="1" ht="31.9" hidden="1" customHeight="1" x14ac:dyDescent="0.25">
      <c r="A1213" s="170"/>
      <c r="B1213" s="763"/>
      <c r="C1213" s="764"/>
      <c r="D1213" s="765"/>
      <c r="E1213" s="765"/>
      <c r="F1213" s="211" t="str">
        <f>IF(B1204="Лікар-педіатр",Законод!$H$17,IF(B1204="Лікар загальної практики - сімейний лікар",Законод!$H$21,IF(B1204="Лікар-терапевт",Законод!$H$25,"х")))</f>
        <v>х</v>
      </c>
      <c r="G1213" s="776" t="s">
        <v>158</v>
      </c>
      <c r="H1213" s="776"/>
      <c r="I1213" s="776"/>
      <c r="J1213" s="776"/>
      <c r="K1213" s="776"/>
      <c r="L1213" s="169">
        <f>IF($B$1204="Лікар загальної практики - сімейний лікар",IF(L1208&lt;Законод!$C$22,0,(IF(AND(L1208&gt;=Законод!$H$22,L1208&lt;=Законод!$H$23),L1208-Законод!$G$23,IF('01_Доходи'!L1208&gt;=Законод!$I$22,Законод!$H$24,0)))),IF($B$1204="Лікар-педіатр",IF(L1208&lt;Законод!$C$18,0,(IF(AND(L1208&gt;=Законод!$H$18,L1208&lt;=Законод!$H$19),L1208-Законод!$G$19,IF('01_Доходи'!L1208&gt;=Законод!$I$18,Законод!$H$20,0)))),IF($B$1204="Лікар-терапевт",IF(L1208&lt;Законод!$C$26,0,(IF(AND(L1208&gt;=Законод!$H$26,L1208&lt;=Законод!$H$27),L1208-Законод!$G$27,IF(L1208&gt;=Законод!$I$26,Законод!$H$28,0)))),0)))</f>
        <v>0</v>
      </c>
      <c r="M1213" s="767"/>
      <c r="N1213" s="776" t="s">
        <v>158</v>
      </c>
      <c r="O1213" s="776"/>
      <c r="P1213" s="776"/>
      <c r="Q1213" s="776"/>
      <c r="R1213" s="776"/>
      <c r="S1213" s="169">
        <f>IF($B$1204="Лікар загальної практики - сімейний лікар",IF(S1208&lt;Законод!$C$22,0,(IF(AND(S1208&gt;=Законод!$H$22,S1208&lt;=Законод!$H$23),S1208-Законод!$G$23,IF('01_Доходи'!S1208&gt;=Законод!$I$22,Законод!$H$24,0)))),IF($B$1204="Лікар-педіатр",IF(S1208&lt;Законод!$C$18,0,(IF(AND(S1208&gt;=Законод!$H$18,S1208&lt;=Законод!$H$19),S1208-Законод!$G$19,IF('01_Доходи'!S1208&gt;=Законод!$I$18,Законод!$H$20,0)))),IF($B$1204="Лікар-терапевт",IF(S1208&lt;Законод!$C$26,0,(IF(AND(S1208&gt;=Законод!$H$26,S1208&lt;=Законод!$H$27),S1208-Законод!$G$27,IF(S1208&gt;=Законод!$I$26,Законод!$H$28,0)))),0)))</f>
        <v>0</v>
      </c>
      <c r="T1213" s="767"/>
      <c r="U1213" s="776" t="s">
        <v>158</v>
      </c>
      <c r="V1213" s="776"/>
      <c r="W1213" s="776"/>
      <c r="X1213" s="776"/>
      <c r="Y1213" s="776"/>
      <c r="Z1213" s="169">
        <f>IF($B$1204="Лікар загальної практики - сімейний лікар",IF(Z1208&lt;Законод!$C$22,0,(IF(AND(Z1208&gt;=Законод!$H$22,Z1208&lt;=Законод!$H$23),Z1208-Законод!$G$23,IF('01_Доходи'!Z1208&gt;=Законод!$I$22,Законод!$H$24,0)))),IF($B$1204="Лікар-педіатр",IF(Z1208&lt;Законод!$C$18,0,(IF(AND(Z1208&gt;=Законод!$H$18,Z1208&lt;=Законод!$H$19),Z1208-Законод!$G$19,IF('01_Доходи'!Z1208&gt;=Законод!$I$18,Законод!$H$20,0)))),IF($B$1204="Лікар-терапевт",IF(Z1208&lt;Законод!$C$26,0,(IF(AND(Z1208&gt;=Законод!$H$26,Z1208&lt;=Законод!$H$27),Z1208-Законод!$G$27,IF(Z1208&gt;=Законод!$I$26,Законод!$H$28,0)))),0)))</f>
        <v>0</v>
      </c>
      <c r="AA1213" s="767"/>
      <c r="AB1213" s="776" t="s">
        <v>158</v>
      </c>
      <c r="AC1213" s="776"/>
      <c r="AD1213" s="776"/>
      <c r="AE1213" s="776"/>
      <c r="AF1213" s="776"/>
      <c r="AG1213" s="169">
        <f>IF($B$1204="Лікар загальної практики - сімейний лікар",IF(AG1208&lt;Законод!$C$22,0,(IF(AND(AG1208&gt;=Законод!$H$22,AG1208&lt;=Законод!$H$23),AG1208-Законод!$G$23,IF('01_Доходи'!AG1208&gt;=Законод!$I$22,Законод!$H$24,0)))),IF($B$1204="Лікар-педіатр",IF(AG1208&lt;Законод!$C$18,0,(IF(AND(AG1208&gt;=Законод!$H$18,AG1208&lt;=Законод!$H$19),AG1208-Законод!$G$19,IF('01_Доходи'!AG1208&gt;=Законод!$I$18,Законод!$H$20,0)))),IF($B$1204="Лікар-терапевт",IF(AG1208&lt;Законод!$C$26,0,(IF(AND(AG1208&gt;=Законод!$H$26,AG1208&lt;=Законод!$H$27),AG1208-Законод!$G$27,IF(AG1208&gt;=Законод!$I$26,Законод!$H$28,0)))),0)))</f>
        <v>0</v>
      </c>
      <c r="AH1213" s="767"/>
      <c r="AI1213" s="174"/>
      <c r="AJ1213" s="771"/>
      <c r="AK1213" s="774"/>
      <c r="AL1213" s="774"/>
      <c r="AM1213" s="758"/>
      <c r="AN1213" s="183">
        <f>IF(B1204="Лікар загальної практики - сімейний лікар",L1213*Законод!$C$9/4*Законод!$H$16,IF(B1204="Лікар-педіатр",L1213*Законод!$C$9/4*Законод!$H$16,IF(B1204="Лікар-терапевт",L1213*Законод!$C$9/4*Законод!$H$16,0)))</f>
        <v>0</v>
      </c>
      <c r="AO1213" s="183">
        <f>IF(B1204="Лікар загальної практики - сімейний лікар",S1213*Законод!$C$9/4*Законод!$H$16,IF(B1204="Лікар-педіатр",S1213*Законод!$C$9/4*Законод!$H$16,IF(B1204="Лікар-терапевт",S1213*Законод!$C$9/4*Законод!$H$16,0)))</f>
        <v>0</v>
      </c>
      <c r="AP1213" s="183">
        <f>IF(B1204="Лікар загальної практики - сімейний лікар",Z1213*Законод!$C$9/4*Законод!$H$16,IF(B1204="Лікар-педіатр",Z1213*Законод!$C$9/4*Законод!$H$16,IF(B1204="Лікар-терапевт",Z1213*Законод!$C$9/4*Законод!$H$16,0)))</f>
        <v>0</v>
      </c>
      <c r="AQ1213" s="183">
        <f>IF(B1204="Лікар загальної практики - сімейний лікар",AG1213*Законод!$C$9/4*Законод!$H$16,IF(B1204="Лікар-педіатр",AG1213*Законод!$C$9/4*Законод!$H$16,IF(B1204="Лікар-терапевт",AG1213*Законод!$C$9/4*Законод!$H$16,0)))</f>
        <v>0</v>
      </c>
      <c r="AR1213" s="184">
        <f>SUM(AN1213:AQ1213)</f>
        <v>0</v>
      </c>
    </row>
    <row r="1214" spans="1:44" s="52" customFormat="1" ht="31.9" hidden="1" customHeight="1" x14ac:dyDescent="0.25">
      <c r="A1214" s="170"/>
      <c r="B1214" s="763"/>
      <c r="C1214" s="764"/>
      <c r="D1214" s="765"/>
      <c r="E1214" s="765"/>
      <c r="F1214" s="211" t="str">
        <f>IF(B1204="Лікар-педіатр",Законод!$I$17,IF(B1204="Лікар загальної практики - сімейний лікар",Законод!$I$21,IF(B1204="Лікар-терапевт",Законод!$I$25,"х")))</f>
        <v>х</v>
      </c>
      <c r="G1214" s="776" t="s">
        <v>158</v>
      </c>
      <c r="H1214" s="776"/>
      <c r="I1214" s="776"/>
      <c r="J1214" s="776"/>
      <c r="K1214" s="776"/>
      <c r="L1214" s="169">
        <f>IF($B$1204="Лікар загальної практики - сімейний лікар",IF(L1208&lt;Законод!$C$22,0,(IF(AND(L1208&gt;=Законод!$I$22,L1208&lt;=Законод!$I$23),L1208-Законод!$H$23,IF('01_Доходи'!L1208&gt;=Законод!$I$22,Законод!$I$24,0)))),IF($B$1204="Лікар-педіатр",IF(L1208&lt;Законод!$C$18,0,(IF(AND(L1208&gt;=Законод!$I$18,L1208&lt;=Законод!$I$19),L1208-Законод!$H$19,IF('01_Доходи'!L1208&gt;=Законод!$I$18,Законод!$H$20,0)))),IF($B$1204="Лікар-терапевт",IF(L1208&lt;Законод!$C$26,0,(IF(AND(L1208&gt;=Законод!$I$26,L1208&lt;=Законод!$I$27),L1208-Законод!$H$27,IF('01_Доходи'!L1208&gt;=Законод!$I$26,Законод!$H$28,0)))),0)))</f>
        <v>0</v>
      </c>
      <c r="M1214" s="767"/>
      <c r="N1214" s="776" t="s">
        <v>158</v>
      </c>
      <c r="O1214" s="776"/>
      <c r="P1214" s="776"/>
      <c r="Q1214" s="776"/>
      <c r="R1214" s="776"/>
      <c r="S1214" s="169">
        <f>IF($B$1204="Лікар загальної практики - сімейний лікар",IF(S1208&lt;Законод!$C$22,0,(IF(AND(S1208&gt;=Законод!$I$22,S1208&lt;=Законод!$I$23),S1208-Законод!$H$23,IF('01_Доходи'!S1208&gt;=Законод!$I$22,Законод!$I$24,0)))),IF($B$1204="Лікар-педіатр",IF(S1208&lt;Законод!$C$18,0,(IF(AND(S1208&gt;=Законод!$I$18,S1208&lt;=Законод!$I$19),S1208-Законод!$H$19,IF('01_Доходи'!S1208&gt;=Законод!$I$18,Законод!$H$20,0)))),IF($B$1204="Лікар-терапевт",IF(S1208&lt;Законод!$C$26,0,(IF(AND(S1208&gt;=Законод!$I$26,S1208&lt;=Законод!$I$27),S1208-Законод!$H$27,IF('01_Доходи'!S1208&gt;=Законод!$I$26,Законод!$H$28,0)))),0)))</f>
        <v>0</v>
      </c>
      <c r="T1214" s="767"/>
      <c r="U1214" s="776" t="s">
        <v>158</v>
      </c>
      <c r="V1214" s="776"/>
      <c r="W1214" s="776"/>
      <c r="X1214" s="776"/>
      <c r="Y1214" s="776"/>
      <c r="Z1214" s="169">
        <f>IF($B$1204="Лікар загальної практики - сімейний лікар",IF(Z1208&lt;Законод!$C$22,0,(IF(AND(Z1208&gt;=Законод!$I$22,Z1208&lt;=Законод!$I$23),Z1208-Законод!$H$23,IF('01_Доходи'!Z1208&gt;=Законод!$I$22,Законод!$I$24,0)))),IF($B$1204="Лікар-педіатр",IF(Z1208&lt;Законод!$C$18,0,(IF(AND(Z1208&gt;=Законод!$I$18,Z1208&lt;=Законод!$I$19),Z1208-Законод!$H$19,IF('01_Доходи'!Z1208&gt;=Законод!$I$18,Законод!$H$20,0)))),IF($B$1204="Лікар-терапевт",IF(Z1208&lt;Законод!$C$26,0,(IF(AND(Z1208&gt;=Законод!$I$26,Z1208&lt;=Законод!$I$27),Z1208-Законод!$H$27,IF('01_Доходи'!Z1208&gt;=Законод!$I$26,Законод!$H$28,0)))),0)))</f>
        <v>0</v>
      </c>
      <c r="AA1214" s="767"/>
      <c r="AB1214" s="776" t="s">
        <v>158</v>
      </c>
      <c r="AC1214" s="776"/>
      <c r="AD1214" s="776"/>
      <c r="AE1214" s="776"/>
      <c r="AF1214" s="776"/>
      <c r="AG1214" s="169">
        <f>IF($B$1204="Лікар загальної практики - сімейний лікар",IF(AG1208&lt;Законод!$C$22,0,(IF(AND(AG1208&gt;=Законод!$I$22,AG1208&lt;=Законод!$I$23),AG1208-Законод!$H$23,IF('01_Доходи'!AG1208&gt;=Законод!$I$22,Законод!$I$24,0)))),IF($B$1204="Лікар-педіатр",IF(AG1208&lt;Законод!$C$18,0,(IF(AND(AG1208&gt;=Законод!$I$18,AG1208&lt;=Законод!$I$19),AG1208-Законод!$H$19,IF('01_Доходи'!AG1208&gt;=Законод!$I$18,Законод!$H$20,0)))),IF($B$1204="Лікар-терапевт",IF(AG1208&lt;Законод!$C$26,0,(IF(AND(AG1208&gt;=Законод!$I$26,AG1208&lt;=Законод!$I$27),AG1208-Законод!$H$27,IF('01_Доходи'!AG1208&gt;=Законод!$I$26,Законод!$H$28,0)))),0)))</f>
        <v>0</v>
      </c>
      <c r="AH1214" s="767"/>
      <c r="AI1214" s="174"/>
      <c r="AJ1214" s="771"/>
      <c r="AK1214" s="774"/>
      <c r="AL1214" s="774"/>
      <c r="AM1214" s="758"/>
      <c r="AN1214" s="183">
        <f>IF(B1204="Лікар загальної практики - сімейний лікар",L1214*Законод!$C$9/4*Законод!$I$16,IF(B1204="Лікар-педіатр",L1214*Законод!$C$9/4*Законод!$I$16,IF(B1204="Лікар-терапевт",L1214*Законод!$C$9/4*Законод!$I$16,0)))</f>
        <v>0</v>
      </c>
      <c r="AO1214" s="183">
        <f>IF(B1204="Лікар загальної практики - сімейний лікар",S1214*Законод!$C$9/4*Законод!$I$16,IF(B1204="Лікар-педіатр",S1214*Законод!$C$9/4*Законод!$I$16,IF(B1204="Лікар-терапевт",S1214*Законод!$C$9/4*Законод!$I$16,0)))</f>
        <v>0</v>
      </c>
      <c r="AP1214" s="183">
        <f>IF(B1204="Лікар загальної практики - сімейний лікар",Z1214*Законод!$C$9/4*Законод!$I$16,IF(B1204="Лікар-педіатр",Z1214*Законод!$C$9/4*Законод!$I$16,IF(B1204="Лікар-терапевт",Z1214*Законод!$C$9/4*Законод!$I$16,0)))</f>
        <v>0</v>
      </c>
      <c r="AQ1214" s="183">
        <f>IF(B1204="Лікар загальної практики - сімейний лікар",AG1214*Законод!$C$9/4*Законод!$I$16,IF(B1204="Лікар-педіатр",AG1214*Законод!$C$9/4*Законод!$I$16,IF(B1204="Лікар-терапевт",AG1214*Законод!$C$9/4*Законод!$I$16,0)))</f>
        <v>0</v>
      </c>
      <c r="AR1214" s="184">
        <f>SUM(AN1214:AQ1214)</f>
        <v>0</v>
      </c>
    </row>
    <row r="1215" spans="1:44" s="191" customFormat="1" ht="31.9" hidden="1" customHeight="1" thickBot="1" x14ac:dyDescent="0.3">
      <c r="A1215" s="186"/>
      <c r="B1215" s="763"/>
      <c r="C1215" s="764"/>
      <c r="D1215" s="765"/>
      <c r="E1215" s="765"/>
      <c r="F1215" s="212" t="str">
        <f>IF(B1204="Лікар-педіатр",Законод!$J$17,IF(B1204="Лікар загальної практики - сімейний лікар",Законод!$J$21,IF(B1204="Лікар-терапевт",Законод!$J$25,"х")))</f>
        <v>х</v>
      </c>
      <c r="G1215" s="777" t="s">
        <v>158</v>
      </c>
      <c r="H1215" s="777"/>
      <c r="I1215" s="777"/>
      <c r="J1215" s="777"/>
      <c r="K1215" s="777"/>
      <c r="L1215" s="169">
        <f>IF($B$1204="Лікар загальної практики - сімейний лікар",IF(L1208&gt;=Законод!$J$22,'01_Доходи'!L1208-('01_Доходи'!L1209+'01_Доходи'!L1210+'01_Доходи'!L1211+'01_Доходи'!L1212+'01_Доходи'!L1213+'01_Доходи'!L1214),0),IF($B$1204="Лікар-педіатр",IF(L1208&gt;=Законод!$J$18,'01_Доходи'!L1208-('01_Доходи'!L1209+'01_Доходи'!L1210+'01_Доходи'!L1211+'01_Доходи'!L1212+'01_Доходи'!L1213+'01_Доходи'!L1214),0),IF($B$1204="Лікар-терапевт",IF('01_Доходи'!L1208&gt;=Законод!$J$26,L1208-Законод!$I$27,0),0)))</f>
        <v>0</v>
      </c>
      <c r="M1215" s="767"/>
      <c r="N1215" s="777" t="s">
        <v>158</v>
      </c>
      <c r="O1215" s="777"/>
      <c r="P1215" s="777"/>
      <c r="Q1215" s="777"/>
      <c r="R1215" s="777"/>
      <c r="S1215" s="169">
        <f>IF($B$1204="Лікар загальної практики - сімейний лікар",IF(S1208&gt;=Законод!$J$22,'01_Доходи'!S1208-('01_Доходи'!S1209+'01_Доходи'!S1210+'01_Доходи'!S1211+'01_Доходи'!S1212+'01_Доходи'!S1213+'01_Доходи'!S1214),0),IF($B$1204="Лікар-педіатр",IF(S1208&gt;=Законод!$J$18,'01_Доходи'!S1208-('01_Доходи'!S1209+'01_Доходи'!S1210+'01_Доходи'!S1211+'01_Доходи'!S1212+'01_Доходи'!S1213+'01_Доходи'!S1214),0),IF($B$1204="Лікар-терапевт",IF('01_Доходи'!S1208&gt;=Законод!$J$26,S1208-Законод!$I$27,0),0)))</f>
        <v>0</v>
      </c>
      <c r="T1215" s="767"/>
      <c r="U1215" s="777" t="s">
        <v>158</v>
      </c>
      <c r="V1215" s="777"/>
      <c r="W1215" s="777"/>
      <c r="X1215" s="777"/>
      <c r="Y1215" s="777"/>
      <c r="Z1215" s="169">
        <f>IF($B$1204="Лікар загальної практики - сімейний лікар",IF(Z1208&gt;=Законод!$J$22,'01_Доходи'!Z1208-('01_Доходи'!Z1209+'01_Доходи'!Z1210+'01_Доходи'!Z1211+'01_Доходи'!Z1212+'01_Доходи'!Z1213+'01_Доходи'!Z1214),0),IF($B$1204="Лікар-педіатр",IF(Z1208&gt;=Законод!$J$18,'01_Доходи'!Z1208-('01_Доходи'!Z1209+'01_Доходи'!Z1210+'01_Доходи'!Z1211+'01_Доходи'!Z1212+'01_Доходи'!Z1213+'01_Доходи'!Z1214),0),IF($B$1204="Лікар-терапевт",IF('01_Доходи'!Z1208&gt;=Законод!$J$26,Z1208-Законод!$I$27,0),0)))</f>
        <v>0</v>
      </c>
      <c r="AA1215" s="767"/>
      <c r="AB1215" s="777" t="s">
        <v>158</v>
      </c>
      <c r="AC1215" s="777"/>
      <c r="AD1215" s="777"/>
      <c r="AE1215" s="777"/>
      <c r="AF1215" s="777"/>
      <c r="AG1215" s="169">
        <f>IF($B$1204="Лікар загальної практики - сімейний лікар",IF(AG1208&gt;=Законод!$J$22,'01_Доходи'!AG1208-('01_Доходи'!AG1209+'01_Доходи'!AG1210+'01_Доходи'!AG1211+'01_Доходи'!AG1212+'01_Доходи'!AG1213+'01_Доходи'!AG1214),0),IF($B$1204="Лікар-педіатр",IF(AG1208&gt;=Законод!$J$18,'01_Доходи'!AG1208-('01_Доходи'!AG1209+'01_Доходи'!AG1210+'01_Доходи'!AG1211+'01_Доходи'!AG1212+'01_Доходи'!AG1213+'01_Доходи'!AG1214),0),IF($B$1204="Лікар-терапевт",IF('01_Доходи'!AG1208&gt;=Законод!$J$26,AG1208-Законод!$I$27,0),0)))</f>
        <v>0</v>
      </c>
      <c r="AH1215" s="767"/>
      <c r="AI1215" s="188"/>
      <c r="AJ1215" s="772"/>
      <c r="AK1215" s="775"/>
      <c r="AL1215" s="775"/>
      <c r="AM1215" s="759"/>
      <c r="AN1215" s="189">
        <f>IF(B1204="Лікар загальної практики - сімейний лікар",L1215*Законод!$C$9/4*Законод!$J$16,IF(B1204="Лікар-педіатр",L1215*Законод!$C$9/4*Законод!$J$16,IF(B1204="Лікар-терапевт",L1215*Законод!$C$9/4*Законод!$J$16,0)))</f>
        <v>0</v>
      </c>
      <c r="AO1215" s="189">
        <f>IF(B1204="Лікар загальної практики - сімейний лікар",S1215*Законод!$C$9/4*Законод!$J$16,IF(B1204="Лікар-педіатр",S1215*Законод!$C$9/4*Законод!$J$16,IF(B1204="Лікар-терапевт",S1215*Законод!$C$9/4*Законод!$J$16,0)))</f>
        <v>0</v>
      </c>
      <c r="AP1215" s="189">
        <f>IF(B1204="Лікар загальної практики - сімейний лікар",S1215*Законод!$C$9/4*Законод!$J$16,IF(B1204="Лікар-педіатр",S1215*Законод!$C$9/4*Законод!$J$16,IF(B1204="Лікар-терапевт",S1215*Законод!$C$9/4*Законод!$J$16,0)))</f>
        <v>0</v>
      </c>
      <c r="AQ1215" s="189">
        <f>IF(B1204="Лікар загальної практики - сімейний лікар",AG1215*Законод!$C$9/4*Законод!$J$16,IF(B1204="Лікар-педіатр",AG1215*Законод!$C$9/4*Законод!$J$16,IF(B1204="Лікар-терапевт",AG1215*Законод!$C$9/4*Законод!$J$16,0)))</f>
        <v>0</v>
      </c>
      <c r="AR1215" s="190">
        <f t="shared" ref="AR1215" si="209">SUM(AN1215:AQ1215)</f>
        <v>0</v>
      </c>
    </row>
    <row r="1216" spans="1:44" s="220" customFormat="1" ht="23.45" hidden="1" customHeight="1" thickBot="1" x14ac:dyDescent="0.3">
      <c r="A1216" s="216"/>
      <c r="B1216" s="217"/>
      <c r="C1216" s="217"/>
      <c r="D1216" s="217"/>
      <c r="E1216" s="217"/>
      <c r="F1216" s="218"/>
      <c r="G1216" s="219"/>
      <c r="H1216" s="219"/>
      <c r="L1216" s="221"/>
      <c r="S1216" s="221"/>
      <c r="Z1216" s="221"/>
      <c r="AG1216" s="221"/>
      <c r="AM1216" s="222"/>
      <c r="AR1216" s="223"/>
    </row>
    <row r="1217" spans="1:44" s="164" customFormat="1" ht="24.6" hidden="1" customHeight="1" x14ac:dyDescent="0.3">
      <c r="A1217" s="167">
        <f>A1204+1</f>
        <v>92</v>
      </c>
      <c r="B1217" s="763"/>
      <c r="C1217" s="764"/>
      <c r="D1217" s="765"/>
      <c r="E1217" s="765"/>
      <c r="F1217" s="207" t="s">
        <v>422</v>
      </c>
      <c r="G1217" s="169">
        <f>IF($B$1217="Лікар-педіатр",G1220*L1217,IF($B$1217="Лікар-терапевт","х",IF($B$1217="Лікар загальної практики - сімейний лікар",G1220*L1217,0)))</f>
        <v>0</v>
      </c>
      <c r="H1217" s="169">
        <f>IF($B$1217="Лікар-педіатр",H1220*L1217,IF($B$1217="Лікар-терапевт","х",IF($B$1217="Лікар загальної практики - сімейний лікар",H1220*L1217,0)))</f>
        <v>0</v>
      </c>
      <c r="I1217" s="169">
        <f>IF($B$1217="Лікар-педіатр","x",IF($B$1217="Лікар-терапевт",I1220*L1217,IF($B$1217="Лікар загальної практики - сімейний лікар",I1220*L1217,0)))</f>
        <v>0</v>
      </c>
      <c r="J1217" s="169">
        <f>IF($B$1217="Лікар-педіатр","x",IF($B$1217="Лікар-терапевт",J1220*L1217,IF($B$1217="Лікар загальної практики - сімейний лікар",J1220*L1217,0)))</f>
        <v>0</v>
      </c>
      <c r="K1217" s="169">
        <f>IF($B$1217="Лікар-педіатр","x",IF($B$1217="Лікар-терапевт",K1220*L1217,IF($B$1217="Лікар загальної практики - сімейний лікар",K1220*L1217,0)))</f>
        <v>0</v>
      </c>
      <c r="L1217" s="542"/>
      <c r="M1217" s="767"/>
      <c r="N1217" s="169">
        <f>IF($B$1217="Лікар-педіатр",N1220*S1217,IF($B$1217="Лікар-терапевт","х",IF($B$1217="Лікар загальної практики - сімейний лікар",N1220*S1217,0)))</f>
        <v>0</v>
      </c>
      <c r="O1217" s="169">
        <f>IF($B$1217="Лікар-педіатр",O1220*S1217,IF($B$1217="Лікар-терапевт","х",IF($B$1217="Лікар загальної практики - сімейний лікар",O1220*S1217,0)))</f>
        <v>0</v>
      </c>
      <c r="P1217" s="169">
        <f>IF($B$1217="Лікар-педіатр","x",IF($B$1217="Лікар-терапевт",P1220*S1217,IF($B$1217="Лікар загальної практики - сімейний лікар",P1220*S1217,0)))</f>
        <v>0</v>
      </c>
      <c r="Q1217" s="169">
        <f>IF($B$1217="Лікар-педіатр","x",IF($B$1217="Лікар-терапевт",Q1220*S1217,IF($B$1217="Лікар загальної практики - сімейний лікар",Q1220*S1217,0)))</f>
        <v>0</v>
      </c>
      <c r="R1217" s="169">
        <f>IF($B$1217="Лікар-педіатр","x",IF($B$1217="Лікар-терапевт",R1220*S1217,IF($B$1217="Лікар загальної практики - сімейний лікар",R1220*S1217,0)))</f>
        <v>0</v>
      </c>
      <c r="S1217" s="542"/>
      <c r="T1217" s="767"/>
      <c r="U1217" s="169">
        <f>IF($B$1217="Лікар-педіатр",U1220*Z1217,IF($B$1217="Лікар-терапевт","х",IF($B$1217="Лікар загальної практики - сімейний лікар",U1220*Z1217,0)))</f>
        <v>0</v>
      </c>
      <c r="V1217" s="169">
        <f>IF($B$1217="Лікар-педіатр",V1220*Z1217,IF($B$1217="Лікар-терапевт","х",IF($B$1217="Лікар загальної практики - сімейний лікар",V1220*Z1217,0)))</f>
        <v>0</v>
      </c>
      <c r="W1217" s="169">
        <f>IF($B$1217="Лікар-педіатр","x",IF($B$1217="Лікар-терапевт",W1220*Z1217,IF($B$1217="Лікар загальної практики - сімейний лікар",W1220*Z1217,0)))</f>
        <v>0</v>
      </c>
      <c r="X1217" s="169">
        <f>IF($B$1217="Лікар-педіатр","x",IF($B$1217="Лікар-терапевт",X1220*Z1217,IF($B$1217="Лікар загальної практики - сімейний лікар",X1220*Z1217,0)))</f>
        <v>0</v>
      </c>
      <c r="Y1217" s="169">
        <f>IF($B$1217="Лікар-педіатр","x",IF($B$1217="Лікар-терапевт",Y1220*Z1217,IF($B$1217="Лікар загальної практики - сімейний лікар",Y1220*Z1217,0)))</f>
        <v>0</v>
      </c>
      <c r="Z1217" s="542"/>
      <c r="AA1217" s="767"/>
      <c r="AB1217" s="169">
        <f>IF($B$1217="Лікар-педіатр",AB1220*AG1217,IF($B$1217="Лікар-терапевт","х",IF($B$1217="Лікар загальної практики - сімейний лікар",AB1220*AG1217,0)))</f>
        <v>0</v>
      </c>
      <c r="AC1217" s="169">
        <f>IF($B$1217="Лікар-педіатр",AC1220*AG1217,IF($B$1217="Лікар-терапевт","х",IF($B$1217="Лікар загальної практики - сімейний лікар",AC1220*AG1217,0)))</f>
        <v>0</v>
      </c>
      <c r="AD1217" s="169">
        <f>IF($B$1217="Лікар-педіатр","x",IF($B$1217="Лікар-терапевт",AD1220*AG1217,IF($B$1217="Лікар загальної практики - сімейний лікар",AD1220*AG1217,0)))</f>
        <v>0</v>
      </c>
      <c r="AE1217" s="169">
        <f>IF($B$1217="Лікар-педіатр","x",IF($B$1217="Лікар-терапевт",AE1220*AG1217,IF($B$1217="Лікар загальної практики - сімейний лікар",AE1220*AG1217,0)))</f>
        <v>0</v>
      </c>
      <c r="AF1217" s="169">
        <f>IF($B$1217="Лікар-педіатр","x",IF($B$1217="Лікар-терапевт",AF1220*AG1217,IF($B$1217="Лікар загальної практики - сімейний лікар",AF1220*AG1217,0)))</f>
        <v>0</v>
      </c>
      <c r="AG1217" s="542"/>
      <c r="AH1217" s="767"/>
      <c r="AI1217" s="525">
        <f>A1217</f>
        <v>92</v>
      </c>
      <c r="AJ1217" s="770">
        <f>B1217</f>
        <v>0</v>
      </c>
      <c r="AK1217" s="773">
        <f>C1217</f>
        <v>0</v>
      </c>
      <c r="AL1217" s="773">
        <f>D1217</f>
        <v>0</v>
      </c>
      <c r="AM1217" s="760" t="s">
        <v>568</v>
      </c>
      <c r="AN1217" s="778">
        <f>SUM(AN1222:AN1228)</f>
        <v>0</v>
      </c>
      <c r="AO1217" s="778">
        <f>SUM(AO1222:AO1228)</f>
        <v>0</v>
      </c>
      <c r="AP1217" s="778">
        <f>SUM(AP1222:AP1228)</f>
        <v>0</v>
      </c>
      <c r="AQ1217" s="778">
        <f>SUM(AQ1222:AQ1228)</f>
        <v>0</v>
      </c>
      <c r="AR1217" s="781">
        <f>SUM(AN1217:AQ1221)</f>
        <v>0</v>
      </c>
    </row>
    <row r="1218" spans="1:44" s="52" customFormat="1" ht="28.15" hidden="1" customHeight="1" x14ac:dyDescent="0.25">
      <c r="A1218" s="170"/>
      <c r="B1218" s="763"/>
      <c r="C1218" s="764"/>
      <c r="D1218" s="765"/>
      <c r="E1218" s="765"/>
      <c r="F1218" s="207" t="s">
        <v>423</v>
      </c>
      <c r="G1218" s="169">
        <f>IF($B$1217="Лікар-педіатр",G1220*L1218,IF($B$1217="Лікар-терапевт","х",IF($B$1217="Лікар загальної практики - сімейний лікар",G1220*L1218,0)))</f>
        <v>0</v>
      </c>
      <c r="H1218" s="169">
        <f>IF($B$1217="Лікар-педіатр",H1220*L1218,IF($B$1217="Лікар-терапевт","х",IF($B$1217="Лікар загальної практики - сімейний лікар",H1220*L1218,0)))</f>
        <v>0</v>
      </c>
      <c r="I1218" s="169">
        <f>IF($B$1217="Лікар-педіатр","x",IF($B$1217="Лікар-терапевт",I1220*L1218,IF($B$1217="Лікар загальної практики - сімейний лікар",I1220*L1218,0)))</f>
        <v>0</v>
      </c>
      <c r="J1218" s="169">
        <f>IF($B$1217="Лікар-педіатр","x",IF($B$1217="Лікар-терапевт",J1220*L1218,IF($B$1217="Лікар загальної практики - сімейний лікар",J1220*L1218,0)))</f>
        <v>0</v>
      </c>
      <c r="K1218" s="169">
        <f>IF($B$1217="Лікар-педіатр","x",IF($B$1217="Лікар-терапевт",K1220*L1218,IF($B$1217="Лікар загальної практики - сімейний лікар",K1220*L1218,0)))</f>
        <v>0</v>
      </c>
      <c r="L1218" s="542"/>
      <c r="M1218" s="767"/>
      <c r="N1218" s="169">
        <f>IF($B$1217="Лікар-педіатр",N1220*S1218,IF($B$1217="Лікар-терапевт","х",IF($B$1217="Лікар загальної практики - сімейний лікар",N1220*S1218,0)))</f>
        <v>0</v>
      </c>
      <c r="O1218" s="169">
        <f>IF($B$1217="Лікар-педіатр",O1220*S1218,IF($B$1217="Лікар-терапевт","х",IF($B$1217="Лікар загальної практики - сімейний лікар",O1220*S1218,0)))</f>
        <v>0</v>
      </c>
      <c r="P1218" s="169">
        <f>IF($B$1217="Лікар-педіатр","x",IF($B$1217="Лікар-терапевт",P1220*S1218,IF($B$1217="Лікар загальної практики - сімейний лікар",P1220*S1218,0)))</f>
        <v>0</v>
      </c>
      <c r="Q1218" s="169">
        <f>IF($B$1217="Лікар-педіатр","x",IF($B$1217="Лікар-терапевт",Q1220*S1218,IF($B$1217="Лікар загальної практики - сімейний лікар",Q1220*S1218,0)))</f>
        <v>0</v>
      </c>
      <c r="R1218" s="169">
        <f>IF($B$1217="Лікар-педіатр","x",IF($B$1217="Лікар-терапевт",R1220*S1218,IF($B$1217="Лікар загальної практики - сімейний лікар",R1220*S1218,0)))</f>
        <v>0</v>
      </c>
      <c r="S1218" s="542"/>
      <c r="T1218" s="767"/>
      <c r="U1218" s="169">
        <f>IF($B$1217="Лікар-педіатр",U1220*Z1218,IF($B$1217="Лікар-терапевт","х",IF($B$1217="Лікар загальної практики - сімейний лікар",U1220*Z1218,0)))</f>
        <v>0</v>
      </c>
      <c r="V1218" s="169">
        <f>IF($B$1217="Лікар-педіатр",V1220*Z1218,IF($B$1217="Лікар-терапевт","х",IF($B$1217="Лікар загальної практики - сімейний лікар",V1220*Z1218,0)))</f>
        <v>0</v>
      </c>
      <c r="W1218" s="169">
        <f>IF($B$1217="Лікар-педіатр","x",IF($B$1217="Лікар-терапевт",W1220*Z1218,IF($B$1217="Лікар загальної практики - сімейний лікар",W1220*Z1218,0)))</f>
        <v>0</v>
      </c>
      <c r="X1218" s="169">
        <f>IF($B$1217="Лікар-педіатр","x",IF($B$1217="Лікар-терапевт",X1220*Z1218,IF($B$1217="Лікар загальної практики - сімейний лікар",X1220*Z1218,0)))</f>
        <v>0</v>
      </c>
      <c r="Y1218" s="169">
        <f>IF($B$1217="Лікар-педіатр","x",IF($B$1217="Лікар-терапевт",Y1220*Z1218,IF($B$1217="Лікар загальної практики - сімейний лікар",Y1220*Z1218,0)))</f>
        <v>0</v>
      </c>
      <c r="Z1218" s="542"/>
      <c r="AA1218" s="767"/>
      <c r="AB1218" s="169">
        <f>IF($B$1217="Лікар-педіатр",AB1220*AG1218,IF($B$1217="Лікар-терапевт","х",IF($B$1217="Лікар загальної практики - сімейний лікар",AB1220*AG1218,0)))</f>
        <v>0</v>
      </c>
      <c r="AC1218" s="169">
        <f>IF($B$1217="Лікар-педіатр",AC1220*AG1218,IF($B$1217="Лікар-терапевт","х",IF($B$1217="Лікар загальної практики - сімейний лікар",AC1220*AG1218,0)))</f>
        <v>0</v>
      </c>
      <c r="AD1218" s="169">
        <f>IF($B$1217="Лікар-педіатр","x",IF($B$1217="Лікар-терапевт",AD1220*AG1218,IF($B$1217="Лікар загальної практики - сімейний лікар",AD1220*AG1218,0)))</f>
        <v>0</v>
      </c>
      <c r="AE1218" s="169">
        <f>IF($B$1217="Лікар-педіатр","x",IF($B$1217="Лікар-терапевт",AE1220*AG1218,IF($B$1217="Лікар загальної практики - сімейний лікар",AE1220*AG1218,0)))</f>
        <v>0</v>
      </c>
      <c r="AF1218" s="169">
        <f>IF($B$1217="Лікар-педіатр","x",IF($B$1217="Лікар-терапевт",AF1220*AG1218,IF($B$1217="Лікар загальної практики - сімейний лікар",AF1220*AG1218,0)))</f>
        <v>0</v>
      </c>
      <c r="AG1218" s="542"/>
      <c r="AH1218" s="767"/>
      <c r="AI1218" s="171"/>
      <c r="AJ1218" s="771"/>
      <c r="AK1218" s="774"/>
      <c r="AL1218" s="774"/>
      <c r="AM1218" s="761"/>
      <c r="AN1218" s="779"/>
      <c r="AO1218" s="779"/>
      <c r="AP1218" s="779"/>
      <c r="AQ1218" s="779"/>
      <c r="AR1218" s="782"/>
    </row>
    <row r="1219" spans="1:44" s="92" customFormat="1" ht="31.15" hidden="1" customHeight="1" x14ac:dyDescent="0.25">
      <c r="A1219" s="213"/>
      <c r="B1219" s="763"/>
      <c r="C1219" s="764"/>
      <c r="D1219" s="765"/>
      <c r="E1219" s="765"/>
      <c r="F1219" s="214" t="s">
        <v>424</v>
      </c>
      <c r="G1219" s="172">
        <f>IF(B1217="Лікар загальної практики - сімейний лікар"," ",IF(B1217="Лікар-педіатр"," ",IF(B1217="Лікар-терапевт","х",0)))</f>
        <v>0</v>
      </c>
      <c r="H1219" s="172">
        <f>IF(B1217="Лікар загальної практики - сімейний лікар"," ",IF(B1217="Лікар-педіатр"," ",IF(B1217="Лікар-терапевт","х",0)))</f>
        <v>0</v>
      </c>
      <c r="I1219" s="172">
        <f>IF(B1217="Лікар загальної практики - сімейний лікар"," ",IF(B1217="Лікар-педіатр","х",IF(B1217="Лікар-терапевт"," ",0)))</f>
        <v>0</v>
      </c>
      <c r="J1219" s="172">
        <f>IF(B1217="Лікар загальної практики - сімейний лікар"," ",IF(B1217="Лікар-педіатр","х",IF(B1217="Лікар-терапевт"," ",0)))</f>
        <v>0</v>
      </c>
      <c r="K1219" s="172">
        <f>IF(B1217="Лікар загальної практики - сімейний лікар"," ",IF(B1217="Лікар-педіатр","х",IF(B1217="Лікар-терапевт"," ",0)))</f>
        <v>0</v>
      </c>
      <c r="L1219" s="173">
        <f>SUM(G1219:K1219)</f>
        <v>0</v>
      </c>
      <c r="M1219" s="767"/>
      <c r="N1219" s="172">
        <f>IF(B1217="Лікар загальної практики - сімейний лікар"," ",IF(B1217="Лікар-педіатр"," ",IF(B1217="Лікар-терапевт","х",0)))</f>
        <v>0</v>
      </c>
      <c r="O1219" s="172">
        <f>IF(B1217="Лікар загальної практики - сімейний лікар"," ",IF(B1217="Лікар-педіатр"," ",IF(B1217="Лікар-терапевт","х",0)))</f>
        <v>0</v>
      </c>
      <c r="P1219" s="172">
        <f>IF(B1217="Лікар загальної практики - сімейний лікар"," ",IF(B1217="Лікар-педіатр","х",IF(B1217="Лікар-терапевт"," ",0)))</f>
        <v>0</v>
      </c>
      <c r="Q1219" s="172">
        <f>IF(B1217="Лікар загальної практики - сімейний лікар"," ",IF(B1217="Лікар-педіатр","х",IF(B1217="Лікар-терапевт"," ",0)))</f>
        <v>0</v>
      </c>
      <c r="R1219" s="172">
        <f>IF(B1217="Лікар загальної практики - сімейний лікар"," ",IF(B1217="Лікар-педіатр","х",IF(B1217="Лікар-терапевт"," ",0)))</f>
        <v>0</v>
      </c>
      <c r="S1219" s="173">
        <f>SUM(N1219:R1219)</f>
        <v>0</v>
      </c>
      <c r="T1219" s="767"/>
      <c r="U1219" s="172">
        <f>IF(B1217="Лікар загальної практики - сімейний лікар"," ",IF(B1217="Лікар-педіатр"," ",IF(B1217="Лікар-терапевт","х",0)))</f>
        <v>0</v>
      </c>
      <c r="V1219" s="172">
        <f>IF(B1217="Лікар загальної практики - сімейний лікар"," ",IF(B1217="Лікар-педіатр"," ",IF(B1217="Лікар-терапевт","х",0)))</f>
        <v>0</v>
      </c>
      <c r="W1219" s="172">
        <f>IF(B1217="Лікар загальної практики - сімейний лікар"," ",IF(B1217="Лікар-педіатр","х",IF(B1217="Лікар-терапевт"," ",0)))</f>
        <v>0</v>
      </c>
      <c r="X1219" s="172">
        <f>IF(B1217="Лікар загальної практики - сімейний лікар"," ",IF(B1217="Лікар-педіатр","х",IF(B1217="Лікар-терапевт"," ",0)))</f>
        <v>0</v>
      </c>
      <c r="Y1219" s="172">
        <f>IF(B1217="Лікар загальної практики - сімейний лікар"," ",IF(B1217="Лікар-педіатр","х",IF(B1217="Лікар-терапевт"," ",0)))</f>
        <v>0</v>
      </c>
      <c r="Z1219" s="173">
        <f>SUM(U1219:Y1219)</f>
        <v>0</v>
      </c>
      <c r="AA1219" s="767"/>
      <c r="AB1219" s="172">
        <f>IF(B1217="Лікар загальної практики - сімейний лікар"," ",IF(B1217="Лікар-педіатр"," ",IF(B1217="Лікар-терапевт","х",0)))</f>
        <v>0</v>
      </c>
      <c r="AC1219" s="172">
        <f>IF(B1217="Лікар загальної практики - сімейний лікар"," ",IF(B1217="Лікар-педіатр"," ",IF(B1217="Лікар-терапевт","х",0)))</f>
        <v>0</v>
      </c>
      <c r="AD1219" s="172">
        <f>IF(B1217="Лікар загальної практики - сімейний лікар"," ",IF(B1217="Лікар-педіатр","х",IF(B1217="Лікар-терапевт"," ",0)))</f>
        <v>0</v>
      </c>
      <c r="AE1219" s="172">
        <f>IF(B1217="Лікар загальної практики - сімейний лікар"," ",IF(B1217="Лікар-педіатр","х",IF(B1217="Лікар-терапевт"," ",0)))</f>
        <v>0</v>
      </c>
      <c r="AF1219" s="172">
        <f>IF(B1217="Лікар загальної практики - сімейний лікар"," ",IF(B1217="Лікар-педіатр","х",IF(B1217="Лікар-терапевт"," ",0)))</f>
        <v>0</v>
      </c>
      <c r="AG1219" s="173">
        <f>SUM(AB1219:AF1219)</f>
        <v>0</v>
      </c>
      <c r="AH1219" s="767"/>
      <c r="AI1219" s="215"/>
      <c r="AJ1219" s="771"/>
      <c r="AK1219" s="774"/>
      <c r="AL1219" s="774"/>
      <c r="AM1219" s="761"/>
      <c r="AN1219" s="779"/>
      <c r="AO1219" s="779"/>
      <c r="AP1219" s="779"/>
      <c r="AQ1219" s="779"/>
      <c r="AR1219" s="782"/>
    </row>
    <row r="1220" spans="1:44" s="52" customFormat="1" ht="31.9" hidden="1" customHeight="1" thickBot="1" x14ac:dyDescent="0.3">
      <c r="A1220" s="170"/>
      <c r="B1220" s="763"/>
      <c r="C1220" s="764"/>
      <c r="D1220" s="765"/>
      <c r="E1220" s="765"/>
      <c r="F1220" s="209" t="s">
        <v>161</v>
      </c>
      <c r="G1220" s="176">
        <f>IF($B$1217="Лікар-педіатр",G1219/L1219,IF($B$1217="Лікар-терапевт","х",IF($B$1217="Лікар загальної практики - сімейний лікар",G1219/L1219,0)))</f>
        <v>0</v>
      </c>
      <c r="H1220" s="176">
        <f>IF($B$1217="Лікар-педіатр",H1219/L1219,IF($B$1217="Лікар-терапевт","х",IF($B$1217="Лікар загальної практики - сімейний лікар",H1219/L1219,0)))</f>
        <v>0</v>
      </c>
      <c r="I1220" s="176">
        <f>IF($B$1217="Лікар-педіатр","x",IF($B$1217="Лікар-терапевт",I1219/L1219,IF($B$1217="Лікар загальної практики - сімейний лікар",I1219/L1219,0)))</f>
        <v>0</v>
      </c>
      <c r="J1220" s="176">
        <f>IF($B$1217="Лікар-педіатр","x",IF($B$1217="Лікар-терапевт",J1219/L1219,IF($B$1217="Лікар загальної практики - сімейний лікар",J1219/L1219,0)))</f>
        <v>0</v>
      </c>
      <c r="K1220" s="176">
        <f>IF($B$1217="Лікар-педіатр","x",IF($B$1217="Лікар-терапевт",K1219/L1219,IF($B$1217="Лікар загальної практики - сімейний лікар",K1219/L1219,0)))</f>
        <v>0</v>
      </c>
      <c r="L1220" s="176">
        <f>SUM(G1220:K1220)</f>
        <v>0</v>
      </c>
      <c r="M1220" s="767"/>
      <c r="N1220" s="176">
        <f>IF($B$1217="Лікар-педіатр",N1219/S1219,IF($B$1217="Лікар-терапевт","х",IF($B$1217="Лікар загальної практики - сімейний лікар",N1219/S1219,0)))</f>
        <v>0</v>
      </c>
      <c r="O1220" s="176">
        <f>IF($B$1217="Лікар-педіатр",O1219/S1219,IF($B$1217="Лікар-терапевт","х",IF($B$1217="Лікар загальної практики - сімейний лікар",O1219/S1219,0)))</f>
        <v>0</v>
      </c>
      <c r="P1220" s="176">
        <f>IF($B$1217="Лікар-педіатр","x",IF($B$1217="Лікар-терапевт",P1219/S1219,IF($B$1217="Лікар загальної практики - сімейний лікар",P1219/S1219,0)))</f>
        <v>0</v>
      </c>
      <c r="Q1220" s="176">
        <f>IF($B$1217="Лікар-педіатр","x",IF($B$1217="Лікар-терапевт",Q1219/S1219,IF($B$1217="Лікар загальної практики - сімейний лікар",Q1219/S1219,0)))</f>
        <v>0</v>
      </c>
      <c r="R1220" s="176">
        <f>IF($B$1217="Лікар-педіатр","x",IF($B$1217="Лікар-терапевт",R1219/S1219,IF($B$1217="Лікар загальної практики - сімейний лікар",R1219/S1219,0)))</f>
        <v>0</v>
      </c>
      <c r="S1220" s="176">
        <f>SUM(N1220:R1220)</f>
        <v>0</v>
      </c>
      <c r="T1220" s="767"/>
      <c r="U1220" s="176">
        <f>IF($B$1217="Лікар-педіатр",U1219/Z1219,IF($B$1217="Лікар-терапевт","х",IF($B$1217="Лікар загальної практики - сімейний лікар",U1219/Z1219,0)))</f>
        <v>0</v>
      </c>
      <c r="V1220" s="176">
        <f>IF($B$1217="Лікар-педіатр",V1219/Z1219,IF($B$1217="Лікар-терапевт","х",IF($B$1217="Лікар загальної практики - сімейний лікар",V1219/Z1219,0)))</f>
        <v>0</v>
      </c>
      <c r="W1220" s="176">
        <f>IF($B$1217="Лікар-педіатр","x",IF($B$1217="Лікар-терапевт",W1219/Z1219,IF($B$1217="Лікар загальної практики - сімейний лікар",W1219/Z1219,0)))</f>
        <v>0</v>
      </c>
      <c r="X1220" s="176">
        <f>IF($B$1217="Лікар-педіатр","x",IF($B$1217="Лікар-терапевт",X1219/Z1219,IF($B$1217="Лікар загальної практики - сімейний лікар",X1219/Z1219,0)))</f>
        <v>0</v>
      </c>
      <c r="Y1220" s="176">
        <f>IF($B$1217="Лікар-педіатр","x",IF($B$1217="Лікар-терапевт",Y1219/Z1219,IF($B$1217="Лікар загальної практики - сімейний лікар",Y1219/Z1219,0)))</f>
        <v>0</v>
      </c>
      <c r="Z1220" s="176">
        <f>SUM(U1220:Y1220)</f>
        <v>0</v>
      </c>
      <c r="AA1220" s="767"/>
      <c r="AB1220" s="176">
        <f>IF($B$1217="Лікар-педіатр",AB1219/AG1219,IF($B$1217="Лікар-терапевт","х",IF($B$1217="Лікар загальної практики - сімейний лікар",AB1219/AG1219,0)))</f>
        <v>0</v>
      </c>
      <c r="AC1220" s="176">
        <f>IF($B$1217="Лікар-педіатр",AC1219/AG1219,IF($B$1217="Лікар-терапевт","х",IF($B$1217="Лікар загальної практики - сімейний лікар",AC1219/AG1219,0)))</f>
        <v>0</v>
      </c>
      <c r="AD1220" s="176">
        <f>IF($B$1217="Лікар-педіатр","x",IF($B$1217="Лікар-терапевт",AD1219/AG1219,IF($B$1217="Лікар загальної практики - сімейний лікар",AD1219/AG1219,0)))</f>
        <v>0</v>
      </c>
      <c r="AE1220" s="176">
        <f>IF($B$1217="Лікар-педіатр","x",IF($B$1217="Лікар-терапевт",AE1219/AG1219,IF($B$1217="Лікар загальної практики - сімейний лікар",AE1219/AG1219,0)))</f>
        <v>0</v>
      </c>
      <c r="AF1220" s="176">
        <f>IF($B$1217="Лікар-педіатр","x",IF($B$1217="Лікар-терапевт",AF1219/AG1219,IF($B$1217="Лікар загальної практики - сімейний лікар",AF1219/AG1219,0)))</f>
        <v>0</v>
      </c>
      <c r="AG1220" s="176">
        <f>SUM(AB1220:AF1220)</f>
        <v>0</v>
      </c>
      <c r="AH1220" s="767"/>
      <c r="AI1220" s="174"/>
      <c r="AJ1220" s="771"/>
      <c r="AK1220" s="774"/>
      <c r="AL1220" s="774"/>
      <c r="AM1220" s="761"/>
      <c r="AN1220" s="779"/>
      <c r="AO1220" s="779"/>
      <c r="AP1220" s="779"/>
      <c r="AQ1220" s="779"/>
      <c r="AR1220" s="782"/>
    </row>
    <row r="1221" spans="1:44" s="52" customFormat="1" ht="45" hidden="1" customHeight="1" thickBot="1" x14ac:dyDescent="0.3">
      <c r="A1221" s="170"/>
      <c r="B1221" s="763"/>
      <c r="C1221" s="764"/>
      <c r="D1221" s="765"/>
      <c r="E1221" s="766"/>
      <c r="F1221" s="177" t="s">
        <v>425</v>
      </c>
      <c r="G1221" s="178">
        <f>IF($B$1217="Лікар загальної практики - сімейний лікар",AVERAGE(G1217:G1219),IF($B$1217="Лікар-педіатр",AVERAGE(G1217:G1219),IF($B$1217="Лікар-терапевт","х",0)))</f>
        <v>0</v>
      </c>
      <c r="H1221" s="178">
        <f>IF($B$1217="Лікар загальної практики - сімейний лікар",AVERAGE(H1217:H1219),IF($B$1217="Лікар-педіатр",AVERAGE(H1217:H1219),IF($B$1217="Лікар-терапевт","х",0)))</f>
        <v>0</v>
      </c>
      <c r="I1221" s="178">
        <f>IF($B$1217="Лікар загальної практики - сімейний лікар",AVERAGE(I1217:I1219),IF($B$1217="Лікар-педіатр","x",IF($B$1217="Лікар-терапевт",AVERAGE(I1217:I1219),0)))</f>
        <v>0</v>
      </c>
      <c r="J1221" s="178">
        <f>IF($B$1217="Лікар загальної практики - сімейний лікар",AVERAGE(J1217:J1219),IF($B$1217="Лікар-педіатр","x",IF($B$1217="Лікар-терапевт",AVERAGE(J1217:J1219),0)))</f>
        <v>0</v>
      </c>
      <c r="K1221" s="178">
        <f>IF($B$1217="Лікар загальної практики - сімейний лікар",AVERAGE(K1217:K1219),IF($B$1217="Лікар-педіатр","x",IF($B$1217="Лікар-терапевт",AVERAGE(K1217:K1219),0)))</f>
        <v>0</v>
      </c>
      <c r="L1221" s="179">
        <f>SUM(G1221:K1221)</f>
        <v>0</v>
      </c>
      <c r="M1221" s="768"/>
      <c r="N1221" s="178">
        <f>IF($B$1217="Лікар загальної практики - сімейний лікар",AVERAGE(N1217:N1219),IF($B$1217="Лікар-педіатр",AVERAGE(N1217:N1219),IF($B$1217="Лікар-терапевт","х",0)))</f>
        <v>0</v>
      </c>
      <c r="O1221" s="178">
        <f>IF($B$1217="Лікар загальної практики - сімейний лікар",AVERAGE(O1217:O1219),IF($B$1217="Лікар-педіатр",AVERAGE(O1217:O1219),IF($B$1217="Лікар-терапевт","х",0)))</f>
        <v>0</v>
      </c>
      <c r="P1221" s="178">
        <f>IF($B$1217="Лікар загальної практики - сімейний лікар",AVERAGE(P1217:P1219),IF($B$1217="Лікар-педіатр","x",IF($B$1217="Лікар-терапевт",AVERAGE(P1217:P1219),0)))</f>
        <v>0</v>
      </c>
      <c r="Q1221" s="178">
        <f>IF($B$1217="Лікар загальної практики - сімейний лікар",AVERAGE(Q1217:Q1219),IF($B$1217="Лікар-педіатр","x",IF($B$1217="Лікар-терапевт",AVERAGE(Q1217:Q1219),0)))</f>
        <v>0</v>
      </c>
      <c r="R1221" s="178">
        <f>IF($B$1217="Лікар загальної практики - сімейний лікар",AVERAGE(R1217:R1219),IF($B$1217="Лікар-педіатр","x",IF($B$1217="Лікар-терапевт",AVERAGE(R1217:R1219),0)))</f>
        <v>0</v>
      </c>
      <c r="S1221" s="179">
        <f>SUM(N1221:R1221)</f>
        <v>0</v>
      </c>
      <c r="T1221" s="768"/>
      <c r="U1221" s="178">
        <f>IF($B$1217="Лікар загальної практики - сімейний лікар",AVERAGE(U1217:U1219),IF($B$1217="Лікар-педіатр",AVERAGE(U1217:U1219),IF($B$1217="Лікар-терапевт","х",0)))</f>
        <v>0</v>
      </c>
      <c r="V1221" s="178">
        <f>IF($B$1217="Лікар загальної практики - сімейний лікар",AVERAGE(V1217:V1219),IF($B$1217="Лікар-педіатр",AVERAGE(V1217:V1219),IF($B$1217="Лікар-терапевт","х",0)))</f>
        <v>0</v>
      </c>
      <c r="W1221" s="178">
        <f>IF($B$1217="Лікар загальної практики - сімейний лікар",AVERAGE(W1217:W1219),IF($B$1217="Лікар-педіатр","x",IF($B$1217="Лікар-терапевт",AVERAGE(W1217:W1219),0)))</f>
        <v>0</v>
      </c>
      <c r="X1221" s="178">
        <f>IF($B$1217="Лікар загальної практики - сімейний лікар",AVERAGE(X1217:X1219),IF($B$1217="Лікар-педіатр","x",IF($B$1217="Лікар-терапевт",AVERAGE(X1217:X1219),0)))</f>
        <v>0</v>
      </c>
      <c r="Y1221" s="178">
        <f>IF($B$1217="Лікар загальної практики - сімейний лікар",AVERAGE(Y1217:Y1219),IF($B$1217="Лікар-педіатр","x",IF($B$1217="Лікар-терапевт",AVERAGE(Y1217:Y1219),0)))</f>
        <v>0</v>
      </c>
      <c r="Z1221" s="179">
        <f>SUM(U1221:Y1221)</f>
        <v>0</v>
      </c>
      <c r="AA1221" s="768"/>
      <c r="AB1221" s="178">
        <f>IF($B$1217="Лікар загальної практики - сімейний лікар",AVERAGE(AB1217:AB1219),IF($B$1217="Лікар-педіатр",AVERAGE(AB1217:AB1219),IF($B$1217="Лікар-терапевт","х",0)))</f>
        <v>0</v>
      </c>
      <c r="AC1221" s="178">
        <f>IF($B$1217="Лікар загальної практики - сімейний лікар",AVERAGE(AC1217:AC1219),IF($B$1217="Лікар-педіатр",AVERAGE(AC1217:AC1219),IF($B$1217="Лікар-терапевт","х",0)))</f>
        <v>0</v>
      </c>
      <c r="AD1221" s="178">
        <f>IF($B$1217="Лікар загальної практики - сімейний лікар",AVERAGE(AD1217:AD1219),IF($B$1217="Лікар-педіатр","x",IF($B$1217="Лікар-терапевт",AVERAGE(AD1217:AD1219),0)))</f>
        <v>0</v>
      </c>
      <c r="AE1221" s="178">
        <f>IF($B$1217="Лікар загальної практики - сімейний лікар",AVERAGE(AE1217:AE1219),IF($B$1217="Лікар-педіатр","x",IF($B$1217="Лікар-терапевт",AVERAGE(AE1217:AE1219),0)))</f>
        <v>0</v>
      </c>
      <c r="AF1221" s="178">
        <f>IF($B$1217="Лікар загальної практики - сімейний лікар",AVERAGE(AF1217:AF1219),IF($B$1217="Лікар-педіатр","x",IF($B$1217="Лікар-терапевт",AVERAGE(AF1217:AF1219),0)))</f>
        <v>0</v>
      </c>
      <c r="AG1221" s="179">
        <f>SUM(AB1221:AF1221)</f>
        <v>0</v>
      </c>
      <c r="AH1221" s="769"/>
      <c r="AI1221" s="174"/>
      <c r="AJ1221" s="771"/>
      <c r="AK1221" s="774"/>
      <c r="AL1221" s="774"/>
      <c r="AM1221" s="762"/>
      <c r="AN1221" s="780"/>
      <c r="AO1221" s="780"/>
      <c r="AP1221" s="780"/>
      <c r="AQ1221" s="780"/>
      <c r="AR1221" s="783"/>
    </row>
    <row r="1222" spans="1:44" s="52" customFormat="1" ht="40.5" hidden="1" x14ac:dyDescent="0.25">
      <c r="A1222" s="170"/>
      <c r="B1222" s="763"/>
      <c r="C1222" s="764"/>
      <c r="D1222" s="765"/>
      <c r="E1222" s="765"/>
      <c r="F1222" s="210" t="str">
        <f>IF(B1217="Лікар-педіатр",Законод!$C$17,IF(B1217="Лікар загальної практики - сімейний лікар",Законод!$C$21,IF(B1217="Лікар-терапевт",Законод!$C$25,"х")))</f>
        <v>х</v>
      </c>
      <c r="G1222" s="181">
        <f>IF($B$1217="Лікар загальної практики - сімейний лікар",IF(L1221&lt;=Законод!$C$22,G1221,Законод!$C$22*'01_Доходи'!G1220),IF($B$1217="Лікар-педіатр",IF(L1221&lt;=Законод!$C$18,G1221,Законод!$C$18*'01_Доходи'!G1220),IF($B$1217="Лікар-терапевт","x",0)))</f>
        <v>0</v>
      </c>
      <c r="H1222" s="181">
        <f>IF($B$1217="Лікар загальної практики - сімейний лікар",IF(L1221&lt;=Законод!$C$22,H1221,Законод!$C$22*'01_Доходи'!H1220),IF($B$1217="Лікар-педіатр",IF(L1221&lt;=Законод!$C$18,H1221,Законод!$C$18*'01_Доходи'!H1220),IF($B$1217="Лікар-терапевт","x",0)))</f>
        <v>0</v>
      </c>
      <c r="I1222" s="181">
        <f>IF($B$1217="Лікар загальної практики - сімейний лікар",IF(L1221&lt;=Законод!$C$22,I1221,Законод!$C$22*'01_Доходи'!I1220),IF($B$1217="Лікар-педіатр","x",IF($B$1217="Лікар-терапевт",IF(L1221&lt;=Законод!$C$26,I1221,Законод!$C$26*'01_Доходи'!I1220),0)))</f>
        <v>0</v>
      </c>
      <c r="J1222" s="181">
        <f>IF($B$1217="Лікар загальної практики - сімейний лікар",IF(L1221&lt;=Законод!$C$22,J1221,Законод!$C$22*'01_Доходи'!J1220),IF($B$1217="Лікар-педіатр","x",IF($B$1217="Лікар-терапевт",IF(L1221&lt;=Законод!$C$26,J1221,Законод!$C$26*'01_Доходи'!J1220),0)))</f>
        <v>0</v>
      </c>
      <c r="K1222" s="181">
        <f>IF($B$1217="Лікар загальної практики - сімейний лікар",IF(L1221&lt;=Законод!$C$22,K1221,Законод!$C$22*'01_Доходи'!K1220),IF($B$1217="Лікар-педіатр","x",IF($B$1217="Лікар-терапевт",IF(L1221&lt;=Законод!$C$26,K1221,Законод!$C$26*'01_Доходи'!K1220),0)))</f>
        <v>0</v>
      </c>
      <c r="L1222" s="182">
        <f>SUM(G1222:K1222)</f>
        <v>0</v>
      </c>
      <c r="M1222" s="767"/>
      <c r="N1222" s="181">
        <f>IF($B$1217="Лікар загальної практики - сімейний лікар",IF(S1221&lt;=Законод!$C$22,N1221,Законод!$C$22*'01_Доходи'!N1220),IF($B$1217="Лікар-педіатр",IF(S1221&lt;=Законод!$C$18,N1221,Законод!$C$18*'01_Доходи'!N1220),IF($B$1217="Лікар-терапевт","x",0)))</f>
        <v>0</v>
      </c>
      <c r="O1222" s="181">
        <f>IF($B$1217="Лікар загальної практики - сімейний лікар",IF(S1221&lt;=Законод!$C$22,O1221,Законод!$C$22*'01_Доходи'!O1220),IF($B$1217="Лікар-педіатр",IF(S1221&lt;=Законод!$C$18,O1221,Законод!$C$18*'01_Доходи'!O1220),IF($B$1217="Лікар-терапевт","x",0)))</f>
        <v>0</v>
      </c>
      <c r="P1222" s="181">
        <f>IF($B$1217="Лікар загальної практики - сімейний лікар",IF(S1221&lt;=Законод!$C$22,P1221,Законод!$C$22*'01_Доходи'!P1220),IF($B$1217="Лікар-педіатр","x",IF($B$1217="Лікар-терапевт",IF(S1221&lt;=Законод!$C$26,P1221,Законод!$C$26*'01_Доходи'!P1220),0)))</f>
        <v>0</v>
      </c>
      <c r="Q1222" s="181">
        <f>IF($B$1217="Лікар загальної практики - сімейний лікар",IF(S1221&lt;=Законод!$C$22,Q1221,Законод!$C$22*'01_Доходи'!Q1220),IF($B$1217="Лікар-педіатр","x",IF($B$1217="Лікар-терапевт",IF(S1221&lt;=Законод!$C$26,Q1221,Законод!$C$26*'01_Доходи'!Q1220),0)))</f>
        <v>0</v>
      </c>
      <c r="R1222" s="181">
        <f>IF($B$1217="Лікар загальної практики - сімейний лікар",IF(S1221&lt;=Законод!$C$22,R1221,Законод!$C$22*'01_Доходи'!R1220),IF($B$1217="Лікар-педіатр","x",IF($B$1217="Лікар-терапевт",IF(S1221&lt;=Законод!$C$26,R1221,Законод!$C$26*'01_Доходи'!R1220),0)))</f>
        <v>0</v>
      </c>
      <c r="S1222" s="182">
        <f>SUM(N1222:R1222)</f>
        <v>0</v>
      </c>
      <c r="T1222" s="767"/>
      <c r="U1222" s="181">
        <f>IF($B$1217="Лікар загальної практики - сімейний лікар",IF(Z1221&lt;=Законод!$C$22,U1221,Законод!$C$22*'01_Доходи'!U1220),IF($B$1217="Лікар-педіатр",IF(Z1221&lt;=Законод!$C$18,U1221,Законод!$C$18*'01_Доходи'!U1220),IF($B$1217="Лікар-терапевт","x",0)))</f>
        <v>0</v>
      </c>
      <c r="V1222" s="181">
        <f>IF($B$1217="Лікар загальної практики - сімейний лікар",IF(Z1221&lt;=Законод!$C$22,V1221,Законод!$C$22*'01_Доходи'!V1220),IF($B$1217="Лікар-педіатр",IF(Z1221&lt;=Законод!$C$18,V1221,Законод!$C$18*'01_Доходи'!V1220),IF($B$1217="Лікар-терапевт","x",0)))</f>
        <v>0</v>
      </c>
      <c r="W1222" s="181">
        <f>IF($B$1217="Лікар загальної практики - сімейний лікар",IF(Z1221&lt;=Законод!$C$22,W1221,Законод!$C$22*'01_Доходи'!W1220),IF($B$1217="Лікар-педіатр","x",IF($B$1217="Лікар-терапевт",IF(Z1221&lt;=Законод!$C$26,W1221,Законод!$C$26*'01_Доходи'!W1220),0)))</f>
        <v>0</v>
      </c>
      <c r="X1222" s="181">
        <f>IF($B$1217="Лікар загальної практики - сімейний лікар",IF(Z1221&lt;=Законод!$C$22,X1221,Законод!$C$22*'01_Доходи'!X1220),IF($B$1217="Лікар-педіатр","x",IF($B$1217="Лікар-терапевт",IF(Z1221&lt;=Законод!$C$26,X1221,Законод!$C$26*'01_Доходи'!X1220),0)))</f>
        <v>0</v>
      </c>
      <c r="Y1222" s="181">
        <f>IF($B$1217="Лікар загальної практики - сімейний лікар",IF(Z1221&lt;=Законод!$C$22,Y1221,Законод!$C$22*'01_Доходи'!Y1220),IF($B$1217="Лікар-педіатр","x",IF($B$1217="Лікар-терапевт",IF(Z1221&lt;=Законод!$C$26,Y1221,Законод!$C$26*'01_Доходи'!Y1220),0)))</f>
        <v>0</v>
      </c>
      <c r="Z1222" s="182">
        <f>SUM(U1222:Y1222)</f>
        <v>0</v>
      </c>
      <c r="AA1222" s="767"/>
      <c r="AB1222" s="181">
        <f>IF($B$1217="Лікар загальної практики - сімейний лікар",IF(AG1221&lt;=Законод!$C$22,AB1221,Законод!$C$22*'01_Доходи'!AB1220),IF($B$1217="Лікар-педіатр",IF(AG1221&lt;=Законод!$C$18,AB1221,Законод!$C$18*'01_Доходи'!AB1220),IF($B$1217="Лікар-терапевт","x",0)))</f>
        <v>0</v>
      </c>
      <c r="AC1222" s="181">
        <f>IF($B$1217="Лікар загальної практики - сімейний лікар",IF(AG1221&lt;=Законод!$C$22,AC1221,Законод!$C$22*'01_Доходи'!AC1220),IF($B$1217="Лікар-педіатр",IF(AG1221&lt;=Законод!$C$18,AC1221,Законод!$C$18*'01_Доходи'!AC1220),IF($B$1217="Лікар-терапевт","x",0)))</f>
        <v>0</v>
      </c>
      <c r="AD1222" s="181">
        <f>IF($B$1217="Лікар загальної практики - сімейний лікар",IF(AG1221&lt;=Законод!$C$22,AD1221,Законод!$C$22*'01_Доходи'!AD1220),IF($B$1217="Лікар-педіатр","x",IF($B$1217="Лікар-терапевт",IF(AG1221&lt;=Законод!$C$26,AD1221,Законод!$C$26*'01_Доходи'!AD1220),0)))</f>
        <v>0</v>
      </c>
      <c r="AE1222" s="181">
        <f>IF($B$1217="Лікар загальної практики - сімейний лікар",IF(AG1221&lt;=Законод!$C$22,AE1221,Законод!$C$22*'01_Доходи'!AE1220),IF($B$1217="Лікар-педіатр","x",IF($B$1217="Лікар-терапевт",IF(AG1221&lt;=Законод!$C$26,AE1221,Законод!$C$26*'01_Доходи'!AE1220),0)))</f>
        <v>0</v>
      </c>
      <c r="AF1222" s="181">
        <f>IF($B$1217="Лікар загальної практики - сімейний лікар",IF(AG1221&lt;=Законод!$C$22,AF1221,Законод!$C$22*'01_Доходи'!AF1220),IF($B$1217="Лікар-педіатр","x",IF($B$1217="Лікар-терапевт",IF(AG1221&lt;=Законод!$C$26,AF1221,Законод!$C$26*'01_Доходи'!AF1220),0)))</f>
        <v>0</v>
      </c>
      <c r="AG1222" s="182">
        <f>SUM(AB1222:AF1222)</f>
        <v>0</v>
      </c>
      <c r="AH1222" s="767"/>
      <c r="AI1222" s="174"/>
      <c r="AJ1222" s="771"/>
      <c r="AK1222" s="774"/>
      <c r="AL1222" s="774"/>
      <c r="AM1222" s="318" t="s">
        <v>186</v>
      </c>
      <c r="AN1222" s="183">
        <f>IF(B1217="Лікар загальної практики - сімейний лікар",G1222*Законод!$C$11+'01_Доходи'!H1222*Законод!$D$11+'01_Доходи'!I1222*Законод!$E$11+'01_Доходи'!J1222*Законод!$F$11+'01_Доходи'!K1222*Законод!$G$11,IF(B1217="Лікар-педіатр",G1222*Законод!$C$11+'01_Доходи'!H1222*Законод!$D$11,IF(B1217="Лікар-терапевт",'01_Доходи'!I1222*Законод!$E$11+'01_Доходи'!J1222*Законод!$F$11+'01_Доходи'!K1222*Законод!$G$11,0)))</f>
        <v>0</v>
      </c>
      <c r="AO1222" s="183">
        <f>IF(B1217="Лікар загальної практики - сімейний лікар",N1222*Законод!$C$11+'01_Доходи'!O1222*Законод!$D$11+'01_Доходи'!P1222*Законод!$E$11+'01_Доходи'!Q1222*Законод!$F$11+'01_Доходи'!R1222*Законод!$G$11,IF(B1217="Лікар-педіатр",N1222*Законод!$C$11+'01_Доходи'!O1222*Законод!$D$11,IF(B1217="Лікар-терапевт",'01_Доходи'!P1222*Законод!$E$11+'01_Доходи'!Q1222*Законод!$F$11+'01_Доходи'!R1222*Законод!$G$11,0)))</f>
        <v>0</v>
      </c>
      <c r="AP1222" s="183">
        <f>IF(B1217="Лікар загальної практики - сімейний лікар",U1222*Законод!$C$11+'01_Доходи'!V1222*Законод!$D$11+'01_Доходи'!W1222*Законод!$E$11+'01_Доходи'!X1222*Законод!$F$11+'01_Доходи'!Y1222*Законод!$G$11,IF(B1217="Лікар-педіатр",U1222*Законод!$C$11+'01_Доходи'!V1222*Законод!$D$11,IF(B1217="Лікар-терапевт",'01_Доходи'!W1222*Законод!$E$11+'01_Доходи'!X1222*Законод!$F$11+'01_Доходи'!Y1222*Законод!$G$11,0)))</f>
        <v>0</v>
      </c>
      <c r="AQ1222" s="183">
        <f>IF(B1217="Лікар загальної практики - сімейний лікар",AB1222*Законод!$C$11+'01_Доходи'!AC1222*Законод!$D$11+'01_Доходи'!AD1222*Законод!$E$11+'01_Доходи'!AE1222*Законод!$F$11+'01_Доходи'!AF1222*Законод!$G$11,IF(B1217="Лікар-педіатр",AB1222*Законод!$C$11+'01_Доходи'!AC1222*Законод!$D$11,IF(B1217="Лікар-терапевт",'01_Доходи'!AD1222*Законод!$E$11+'01_Доходи'!AE1222*Законод!$F$11+'01_Доходи'!AF1222*Законод!$G$11,0)))</f>
        <v>0</v>
      </c>
      <c r="AR1222" s="184">
        <f>SUM(AN1222:AQ1222)</f>
        <v>0</v>
      </c>
    </row>
    <row r="1223" spans="1:44" s="52" customFormat="1" ht="31.9" hidden="1" customHeight="1" x14ac:dyDescent="0.25">
      <c r="A1223" s="170"/>
      <c r="B1223" s="763"/>
      <c r="C1223" s="764"/>
      <c r="D1223" s="765"/>
      <c r="E1223" s="765"/>
      <c r="F1223" s="211" t="str">
        <f>IF(B1217="Лікар-педіатр",Законод!$E$17,IF(B1217="Лікар загальної практики - сімейний лікар",Законод!$E$21,IF(B1217="Лікар-терапевт",Законод!$E$25,"х")))</f>
        <v>х</v>
      </c>
      <c r="G1223" s="776" t="s">
        <v>158</v>
      </c>
      <c r="H1223" s="776"/>
      <c r="I1223" s="776"/>
      <c r="J1223" s="776"/>
      <c r="K1223" s="776"/>
      <c r="L1223" s="169">
        <f>IF($B$1217="Лікар загальної практики - сімейний лікар",IF(L1221&lt;Законод!$C$22,0,(IF(AND(L1221&gt;=Законод!$E$22,L1221&lt;=Законод!$E$23),L1221-Законод!$C$22,IF('01_Доходи'!L1221&gt;=Законод!$F$22,Законод!$E$24,0)))),IF($B$1217="Лікар-педіатр",IF(L1221&lt;Законод!$C$18,0,(IF(AND(L1221&gt;=Законод!$E$18,L1221&lt;=Законод!$E$19),L1221-Законод!$C$18,IF('01_Доходи'!L1221&gt;=Законод!$F$18,Законод!$E$20,0)))),IF($B$1217="Лікар-терапевт",IF(L1221&lt;Законод!$C$26,0,(IF(AND(L1221&gt;=Законод!$E$26,L1221&lt;=Законод!$E$27),L1221-Законод!$C$26,IF('01_Доходи'!L1221&gt;=Законод!$F$26,Законод!$E$28,0)))),0)))</f>
        <v>0</v>
      </c>
      <c r="M1223" s="767"/>
      <c r="N1223" s="776" t="s">
        <v>158</v>
      </c>
      <c r="O1223" s="776"/>
      <c r="P1223" s="776"/>
      <c r="Q1223" s="776"/>
      <c r="R1223" s="776"/>
      <c r="S1223" s="169">
        <f>IF($B$1217="Лікар загальної практики - сімейний лікар",IF(S1221&lt;Законод!$C$22,0,(IF(AND(S1221&gt;=Законод!$E$22,S1221&lt;=Законод!$E$23),S1221-Законод!$C$22,IF('01_Доходи'!S1221&gt;=Законод!$F$22,Законод!$E$24,0)))),IF($B$1217="Лікар-педіатр",IF(S1221&lt;Законод!$C$18,0,(IF(AND(S1221&gt;=Законод!$E$18,S1221&lt;=Законод!$E$19),S1221-Законод!$C$18,IF('01_Доходи'!S1221&gt;=Законод!$F$18,Законод!$E$20,0)))),IF($B$1217="Лікар-терапевт",IF(S1221&lt;Законод!$C$26,0,(IF(AND(S1221&gt;=Законод!$E$26,S1221&lt;=Законод!$E$27),S1221-Законод!$C$26,IF('01_Доходи'!S1221&gt;=Законод!$F$26,Законод!$E$28,0)))),0)))</f>
        <v>0</v>
      </c>
      <c r="T1223" s="767"/>
      <c r="U1223" s="776" t="s">
        <v>158</v>
      </c>
      <c r="V1223" s="776"/>
      <c r="W1223" s="776"/>
      <c r="X1223" s="776"/>
      <c r="Y1223" s="776"/>
      <c r="Z1223" s="169">
        <f>IF($B$1217="Лікар загальної практики - сімейний лікар",IF(Z1221&lt;Законод!$C$22,0,(IF(AND(Z1221&gt;=Законод!$E$22,Z1221&lt;=Законод!$E$23),Z1221-Законод!$C$22,IF('01_Доходи'!Z1221&gt;=Законод!$F$22,Законод!$E$24,0)))),IF($B$1217="Лікар-педіатр",IF(Z1221&lt;Законод!$C$18,0,(IF(AND(Z1221&gt;=Законод!$E$18,Z1221&lt;=Законод!$E$19),Z1221-Законод!$C$18,IF('01_Доходи'!Z1221&gt;=Законод!$F$18,Законод!$E$20,0)))),IF($B$1217="Лікар-терапевт",IF(Z1221&lt;Законод!$C$26,0,(IF(AND(Z1221&gt;=Законод!$E$26,Z1221&lt;=Законод!$E$27),Z1221-Законод!$C$26,IF('01_Доходи'!Z1221&gt;=Законод!$F$26,Законод!$E$28,0)))),0)))</f>
        <v>0</v>
      </c>
      <c r="AA1223" s="767"/>
      <c r="AB1223" s="776" t="s">
        <v>158</v>
      </c>
      <c r="AC1223" s="776"/>
      <c r="AD1223" s="776"/>
      <c r="AE1223" s="776"/>
      <c r="AF1223" s="776"/>
      <c r="AG1223" s="169">
        <f>IF($B$1217="Лікар загальної практики - сімейний лікар",IF(AG1221&lt;Законод!$C$22,0,(IF(AND(AG1221&gt;=Законод!$E$22,AG1221&lt;=Законод!$E$23),AG1221-Законод!$C$22,IF('01_Доходи'!AG1221&gt;=Законод!$F$22,Законод!$E$24,0)))),IF($B$1217="Лікар-педіатр",IF(AG1221&lt;Законод!$C$18,0,(IF(AND(AG1221&gt;=Законод!$E$18,AG1221&lt;=Законод!$E$19),AG1221-Законод!$C$18,IF('01_Доходи'!AG1221&gt;=Законод!$F$18,Законод!$E$20,0)))),IF($B$1217="Лікар-терапевт",IF(AG1221&lt;Законод!$C$26,0,(IF(AND(AG1221&gt;=Законод!$E$26,AG1221&lt;=Законод!$E$27),AG1221-Законод!$C$26,IF('01_Доходи'!AG1221&gt;=Законод!$F$26,Законод!$E$28,0)))),0)))</f>
        <v>0</v>
      </c>
      <c r="AH1223" s="767"/>
      <c r="AI1223" s="174"/>
      <c r="AJ1223" s="771"/>
      <c r="AK1223" s="774"/>
      <c r="AL1223" s="774"/>
      <c r="AM1223" s="757" t="s">
        <v>187</v>
      </c>
      <c r="AN1223" s="183">
        <f>IF(B1217="Лікар загальної практики - сімейний лікар",L1223*Законод!$C$9/4*Законод!$E$16,IF(B1217="Лікар-педіатр",L1223*Законод!$C$9/4*Законод!$E$16,IF(B1217="Лікар-терапевт",L1223*Законод!$C$9/4*Законод!$E$16,0)))</f>
        <v>0</v>
      </c>
      <c r="AO1223" s="183">
        <f>IF(B1217="Лікар загальної практики - сімейний лікар",S1223*Законод!$C$9/4*Законод!$E$16,IF(B1217="Лікар-педіатр",S1223*Законод!$C$9/4*Законод!$E$16,IF(B1217="Лікар-терапевт",S1223*Законод!$C$9/4*Законод!$E$16,0)))</f>
        <v>0</v>
      </c>
      <c r="AP1223" s="183">
        <f>IF(B1217="Лікар загальної практики - сімейний лікар",Z1223*Законод!$C$9/4*Законод!$E$16,IF(B1217="Лікар-педіатр",Z1223*Законод!$C$9/4*Законод!$E$16,IF(B1217="Лікар-терапевт",Z1223*Законод!$C$9/4*Законод!$E$16,0)))</f>
        <v>0</v>
      </c>
      <c r="AQ1223" s="183">
        <f>IF(B1217="Лікар загальної практики - сімейний лікар",AG1223*Законод!$C$9/4*Законод!$E$16,IF(B1217="Лікар-педіатр",AG1223*Законод!$C$9/4*Законод!$E$16,IF(B1217="Лікар-терапевт",AG1223*Законод!$C$9/4*Законод!$E$16,0)))</f>
        <v>0</v>
      </c>
      <c r="AR1223" s="184">
        <f>SUM(AN1223:AQ1223)</f>
        <v>0</v>
      </c>
    </row>
    <row r="1224" spans="1:44" s="52" customFormat="1" ht="31.9" hidden="1" customHeight="1" x14ac:dyDescent="0.25">
      <c r="A1224" s="170"/>
      <c r="B1224" s="763"/>
      <c r="C1224" s="764"/>
      <c r="D1224" s="765"/>
      <c r="E1224" s="765"/>
      <c r="F1224" s="211" t="str">
        <f>IF(B1217="Лікар-педіатр",Законод!$F$17,IF(B1217="Лікар загальної практики - сімейний лікар",Законод!$F$21,IF(B1217="Лікар-терапевт",Законод!$F$25,"х")))</f>
        <v>х</v>
      </c>
      <c r="G1224" s="776" t="s">
        <v>158</v>
      </c>
      <c r="H1224" s="776"/>
      <c r="I1224" s="776"/>
      <c r="J1224" s="776"/>
      <c r="K1224" s="776"/>
      <c r="L1224" s="169">
        <f>IF($B$1217="Лікар загальної практики - сімейний лікар",IF(L1221&lt;Законод!$C$22,0,(IF(AND(L1221&gt;=Законод!$F$22,L1221&lt;=Законод!$F$23),L1221-Законод!$E$23,IF('01_Доходи'!L1221&gt;=Законод!$G$22,Законод!$F$24,0)))),IF($B$1217="Лікар-педіатр",IF(L1221&lt;Законод!$C$18,0,(IF(AND(L1221&gt;=Законод!$F$18,L1221&lt;=Законод!$F$19),L1221-Законод!$E$19,IF('01_Доходи'!L1221&gt;=Законод!$G$18,Законод!$F$20,0)))),IF($B$1217="Лікар-терапевт",IF(L1221&lt;Законод!$C$26,0,(IF(AND(L1221&gt;=Законод!$F$26,L1221&lt;=Законод!$F$27),L1221-Законод!$E$27,IF('01_Доходи'!L1221&gt;=Законод!$G$26,Законод!$F$28,0)))),0)))</f>
        <v>0</v>
      </c>
      <c r="M1224" s="767"/>
      <c r="N1224" s="776" t="s">
        <v>158</v>
      </c>
      <c r="O1224" s="776"/>
      <c r="P1224" s="776"/>
      <c r="Q1224" s="776"/>
      <c r="R1224" s="776"/>
      <c r="S1224" s="169">
        <f>IF($B$1217="Лікар загальної практики - сімейний лікар",IF(S1221&lt;Законод!$C$22,0,(IF(AND(S1221&gt;=Законод!$F$22,S1221&lt;=Законод!$F$23),S1221-Законод!$E$23,IF('01_Доходи'!S1221&gt;=Законод!$G$22,Законод!$F$24,0)))),IF($B$1217="Лікар-педіатр",IF(S1221&lt;Законод!$C$18,0,(IF(AND(S1221&gt;=Законод!$F$18,S1221&lt;=Законод!$F$19),S1221-Законод!$E$19,IF('01_Доходи'!S1221&gt;=Законод!$G$18,Законод!$F$20,0)))),IF($B$1217="Лікар-терапевт",IF(S1221&lt;Законод!$C$26,0,(IF(AND(S1221&gt;=Законод!$F$26,S1221&lt;=Законод!$F$27),S1221-Законод!$E$27,IF('01_Доходи'!S1221&gt;=Законод!$G$26,Законод!$F$28,0)))),0)))</f>
        <v>0</v>
      </c>
      <c r="T1224" s="767"/>
      <c r="U1224" s="776" t="s">
        <v>158</v>
      </c>
      <c r="V1224" s="776"/>
      <c r="W1224" s="776"/>
      <c r="X1224" s="776"/>
      <c r="Y1224" s="776"/>
      <c r="Z1224" s="169">
        <f>IF($B$1217="Лікар загальної практики - сімейний лікар",IF(Z1221&lt;Законод!$C$22,0,(IF(AND(Z1221&gt;=Законод!$F$22,Z1221&lt;=Законод!$F$23),Z1221-Законод!$E$23,IF('01_Доходи'!Z1221&gt;=Законод!$G$22,Законод!$F$24,0)))),IF($B$1217="Лікар-педіатр",IF(Z1221&lt;Законод!$C$18,0,(IF(AND(Z1221&gt;=Законод!$F$18,Z1221&lt;=Законод!$F$19),Z1221-Законод!$E$19,IF('01_Доходи'!Z1221&gt;=Законод!$G$18,Законод!$F$20,0)))),IF($B$1217="Лікар-терапевт",IF(Z1221&lt;Законод!$C$26,0,(IF(AND(Z1221&gt;=Законод!$F$26,Z1221&lt;=Законод!$F$27),Z1221-Законод!$E$27,IF('01_Доходи'!Z1221&gt;=Законод!$G$26,Законод!$F$28,0)))),0)))</f>
        <v>0</v>
      </c>
      <c r="AA1224" s="767"/>
      <c r="AB1224" s="776" t="s">
        <v>158</v>
      </c>
      <c r="AC1224" s="776"/>
      <c r="AD1224" s="776"/>
      <c r="AE1224" s="776"/>
      <c r="AF1224" s="776"/>
      <c r="AG1224" s="169">
        <f>IF($B$1217="Лікар загальної практики - сімейний лікар",IF(AG1221&lt;Законод!$C$22,0,(IF(AND(AG1221&gt;=Законод!$F$22,AG1221&lt;=Законод!$F$23),AG1221-Законод!$E$23,IF('01_Доходи'!AG1221&gt;=Законод!$G$22,Законод!$F$24,0)))),IF($B$1217="Лікар-педіатр",IF(AG1221&lt;Законод!$C$18,0,(IF(AND(AG1221&gt;=Законод!$F$18,AG1221&lt;=Законод!$F$19),AG1221-Законод!$E$19,IF('01_Доходи'!AG1221&gt;=Законод!$G$18,Законод!$F$20,0)))),IF($B$1217="Лікар-терапевт",IF(AG1221&lt;Законод!$C$26,0,(IF(AND(AG1221&gt;=Законод!$F$26,AG1221&lt;=Законод!$F$27),AG1221-Законод!$E$27,IF('01_Доходи'!AG1221&gt;=Законод!$G$26,Законод!$F$28,0)))),0)))</f>
        <v>0</v>
      </c>
      <c r="AH1224" s="767"/>
      <c r="AI1224" s="174"/>
      <c r="AJ1224" s="771"/>
      <c r="AK1224" s="774"/>
      <c r="AL1224" s="774"/>
      <c r="AM1224" s="758"/>
      <c r="AN1224" s="183">
        <f>IF(B1217="Лікар загальної практики - сімейний лікар",L1224*Законод!$C$9/4*Законод!$F$16,IF(B1217="Лікар-педіатр",L1224*Законод!$C$9/4*Законод!$F$16,IF(B1217="Лікар-терапевт",L1224*Законод!$C$9/4*Законод!$F$16,0)))</f>
        <v>0</v>
      </c>
      <c r="AO1224" s="183">
        <f>IF(B1217="Лікар загальної практики - сімейний лікар",S1224*Законод!$C$9/4*Законод!$F$16,IF(B1217="Лікар-педіатр",S1224*Законод!$C$9/4*Законод!$F$16,IF(B1217="Лікар-терапевт",S1224*Законод!$C$9/4*Законод!$F$16,0)))</f>
        <v>0</v>
      </c>
      <c r="AP1224" s="183">
        <f>IF(B1217="Лікар загальної практики - сімейний лікар",Z1224*Законод!$C$9/4*Законод!$F$16,IF(B1217="Лікар-педіатр",Z1224*Законод!$C$9/4*Законод!$F$16,IF(B1217="Лікар-терапевт",Z1224*Законод!$C$9/4*Законод!$F$16,0)))</f>
        <v>0</v>
      </c>
      <c r="AQ1224" s="183">
        <f>IF(B1217="Лікар загальної практики - сімейний лікар",AG1224*Законод!$C$9/4*Законод!$F$16,IF(B1217="Лікар-педіатр",AG1224*Законод!$C$9/4*Законод!$F$16,IF(B1217="Лікар-терапевт",AG1224*Законод!$C$9/4*Законод!$F$16,0)))</f>
        <v>0</v>
      </c>
      <c r="AR1224" s="184">
        <f>SUM(AN1224:AQ1224)</f>
        <v>0</v>
      </c>
    </row>
    <row r="1225" spans="1:44" s="52" customFormat="1" ht="31.9" hidden="1" customHeight="1" x14ac:dyDescent="0.25">
      <c r="A1225" s="170"/>
      <c r="B1225" s="763"/>
      <c r="C1225" s="764"/>
      <c r="D1225" s="765"/>
      <c r="E1225" s="765"/>
      <c r="F1225" s="211" t="str">
        <f>IF(B1217="Лікар-педіатр",Законод!$G$17,IF(B1217="Лікар загальної практики - сімейний лікар",Законод!$G$21,IF(B1217="Лікар-терапевт",Законод!$G$25,"х")))</f>
        <v>х</v>
      </c>
      <c r="G1225" s="776" t="s">
        <v>158</v>
      </c>
      <c r="H1225" s="776"/>
      <c r="I1225" s="776"/>
      <c r="J1225" s="776"/>
      <c r="K1225" s="776"/>
      <c r="L1225" s="169">
        <f>IF($B$1217="Лікар загальної практики - сімейний лікар",IF(L1221&lt;Законод!$C$22,0,(IF(AND(L1221&gt;=Законод!$G$22,L1221&lt;=Законод!$G$23),L1221-Законод!$F$23,IF('01_Доходи'!L1221&gt;=Законод!$H$22,Законод!$G$24,0)))),IF($B$1217="Лікар-педіатр",IF(L1221&lt;Законод!$C$18,0,(IF(AND(L1221&gt;=Законод!$G$18,L1221&lt;=Законод!$G$19),L1221-Законод!$F$19,IF('01_Доходи'!L1221&gt;=Законод!$H$18,Законод!$G$20,0)))),IF($B$1217="Лікар-терапевт",IF(L1221&lt;Законод!$C$26,0,(IF(AND(L1221&gt;=Законод!$G$26,L1221&lt;=Законод!$G$27),L1221-Законод!$F$27,IF('01_Доходи'!L1221&gt;=Законод!$H$26,Законод!$G$28,0)))),0)))</f>
        <v>0</v>
      </c>
      <c r="M1225" s="767"/>
      <c r="N1225" s="776" t="s">
        <v>158</v>
      </c>
      <c r="O1225" s="776"/>
      <c r="P1225" s="776"/>
      <c r="Q1225" s="776"/>
      <c r="R1225" s="776"/>
      <c r="S1225" s="169">
        <f>IF($B$1217="Лікар загальної практики - сімейний лікар",IF(S1221&lt;Законод!$C$22,0,(IF(AND(S1221&gt;=Законод!$G$22,S1221&lt;=Законод!$G$23),S1221-Законод!$F$23,IF('01_Доходи'!S1221&gt;=Законод!$H$22,Законод!$G$24,0)))),IF($B$1217="Лікар-педіатр",IF(S1221&lt;Законод!$C$18,0,(IF(AND(S1221&gt;=Законод!$G$18,S1221&lt;=Законод!$G$19),S1221-Законод!$F$19,IF('01_Доходи'!S1221&gt;=Законод!$H$18,Законод!$G$20,0)))),IF($B$1217="Лікар-терапевт",IF(S1221&lt;Законод!$C$26,0,(IF(AND(S1221&gt;=Законод!$G$26,S1221&lt;=Законод!$G$27),S1221-Законод!$F$27,IF('01_Доходи'!S1221&gt;=Законод!$H$26,Законод!$G$28,0)))),0)))</f>
        <v>0</v>
      </c>
      <c r="T1225" s="767"/>
      <c r="U1225" s="776" t="s">
        <v>158</v>
      </c>
      <c r="V1225" s="776"/>
      <c r="W1225" s="776"/>
      <c r="X1225" s="776"/>
      <c r="Y1225" s="776"/>
      <c r="Z1225" s="169">
        <f>IF($B$1217="Лікар загальної практики - сімейний лікар",IF(Z1221&lt;Законод!$C$22,0,(IF(AND(Z1221&gt;=Законод!$G$22,Z1221&lt;=Законод!$G$23),Z1221-Законод!$F$23,IF('01_Доходи'!Z1221&gt;=Законод!$H$22,Законод!$G$24,0)))),IF($B$1217="Лікар-педіатр",IF(Z1221&lt;Законод!$C$18,0,(IF(AND(Z1221&gt;=Законод!$G$18,Z1221&lt;=Законод!$G$19),Z1221-Законод!$F$19,IF('01_Доходи'!Z1221&gt;=Законод!$H$18,Законод!$G$20,0)))),IF($B$1217="Лікар-терапевт",IF(Z1221&lt;Законод!$C$26,0,(IF(AND(Z1221&gt;=Законод!$G$26,Z1221&lt;=Законод!$G$27),Z1221-Законод!$F$27,IF('01_Доходи'!Z1221&gt;=Законод!$H$26,Законод!$G$28,0)))),0)))</f>
        <v>0</v>
      </c>
      <c r="AA1225" s="767"/>
      <c r="AB1225" s="776" t="s">
        <v>158</v>
      </c>
      <c r="AC1225" s="776"/>
      <c r="AD1225" s="776"/>
      <c r="AE1225" s="776"/>
      <c r="AF1225" s="776"/>
      <c r="AG1225" s="169">
        <f>IF($B$1217="Лікар загальної практики - сімейний лікар",IF(AG1221&lt;Законод!$C$22,0,(IF(AND(AG1221&gt;=Законод!$G$22,AG1221&lt;=Законод!$G$23),AG1221-Законод!$F$23,IF('01_Доходи'!AG1221&gt;=Законод!$H$22,Законод!$G$24,0)))),IF($B$1217="Лікар-педіатр",IF(AG1221&lt;Законод!$C$18,0,(IF(AND(AG1221&gt;=Законод!$G$18,AG1221&lt;=Законод!$G$19),AG1221-Законод!$F$19,IF('01_Доходи'!AG1221&gt;=Законод!$H$18,Законод!$G$20,0)))),IF($B$1217="Лікар-терапевт",IF(AG1221&lt;Законод!$C$26,0,(IF(AND(AG1221&gt;=Законод!$G$26,AG1221&lt;=Законод!$G$27),AG1221-Законод!$F$27,IF('01_Доходи'!AG1221&gt;=Законод!$H$26,Законод!$G$28,0)))),0)))</f>
        <v>0</v>
      </c>
      <c r="AH1225" s="767"/>
      <c r="AI1225" s="174"/>
      <c r="AJ1225" s="771"/>
      <c r="AK1225" s="774"/>
      <c r="AL1225" s="774"/>
      <c r="AM1225" s="758"/>
      <c r="AN1225" s="183">
        <f>IF(B1217="Лікар загальної практики - сімейний лікар",L1225*Законод!$C$9/4*Законод!$G$16,IF(B1217="Лікар-педіатр",L1225*Законод!$C$9/4*Законод!$G$16,IF(B1217="Лікар-терапевт",L1225*Законод!$C$9/4*Законод!$G$16,0)))</f>
        <v>0</v>
      </c>
      <c r="AO1225" s="183">
        <f>IF(B1217="Лікар загальної практики - сімейний лікар",S1225*Законод!$C$9/4*Законод!$G$16,IF(B1217="Лікар-педіатр",S1225*Законод!$C$9/4*Законод!$G$16,IF(B1217="Лікар-терапевт",S1225*Законод!$C$9/4*Законод!$G$16,0)))</f>
        <v>0</v>
      </c>
      <c r="AP1225" s="183">
        <f>IF(B1217="Лікар загальної практики - сімейний лікар",Z1225*Законод!$C$9/4*Законод!$G$16,IF(B1217="Лікар-педіатр",Z1225*Законод!$C$9/4*Законод!$G$16,IF(B1217="Лікар-терапевт",Z1225*Законод!$C$9/4*Законод!$G$16,0)))</f>
        <v>0</v>
      </c>
      <c r="AQ1225" s="183">
        <f>IF(B1217="Лікар загальної практики - сімейний лікар",AG1225*Законод!$C$9/4*Законод!$G$16,IF(B1217="Лікар-педіатр",AG1225*Законод!$C$9/4*Законод!$G$16,IF(B1217="Лікар-терапевт",AG1225*Законод!$C$9/4*Законод!$G$16,0)))</f>
        <v>0</v>
      </c>
      <c r="AR1225" s="184">
        <f t="shared" ref="AR1225" si="210">SUM(AN1225:AQ1225)</f>
        <v>0</v>
      </c>
    </row>
    <row r="1226" spans="1:44" s="52" customFormat="1" ht="31.9" hidden="1" customHeight="1" x14ac:dyDescent="0.25">
      <c r="A1226" s="170"/>
      <c r="B1226" s="763"/>
      <c r="C1226" s="764"/>
      <c r="D1226" s="765"/>
      <c r="E1226" s="765"/>
      <c r="F1226" s="211" t="str">
        <f>IF(B1217="Лікар-педіатр",Законод!$H$17,IF(B1217="Лікар загальної практики - сімейний лікар",Законод!$H$21,IF(B1217="Лікар-терапевт",Законод!$H$25,"х")))</f>
        <v>х</v>
      </c>
      <c r="G1226" s="776" t="s">
        <v>158</v>
      </c>
      <c r="H1226" s="776"/>
      <c r="I1226" s="776"/>
      <c r="J1226" s="776"/>
      <c r="K1226" s="776"/>
      <c r="L1226" s="169">
        <f>IF($B$1217="Лікар загальної практики - сімейний лікар",IF(L1221&lt;Законод!$C$22,0,(IF(AND(L1221&gt;=Законод!$H$22,L1221&lt;=Законод!$H$23),L1221-Законод!$G$23,IF('01_Доходи'!L1221&gt;=Законод!$I$22,Законод!$H$24,0)))),IF($B$1217="Лікар-педіатр",IF(L1221&lt;Законод!$C$18,0,(IF(AND(L1221&gt;=Законод!$H$18,L1221&lt;=Законод!$H$19),L1221-Законод!$G$19,IF('01_Доходи'!L1221&gt;=Законод!$I$18,Законод!$H$20,0)))),IF($B$1217="Лікар-терапевт",IF(L1221&lt;Законод!$C$26,0,(IF(AND(L1221&gt;=Законод!$H$26,L1221&lt;=Законод!$H$27),L1221-Законод!$G$27,IF(L1221&gt;=Законод!$I$26,Законод!$H$28,0)))),0)))</f>
        <v>0</v>
      </c>
      <c r="M1226" s="767"/>
      <c r="N1226" s="776" t="s">
        <v>158</v>
      </c>
      <c r="O1226" s="776"/>
      <c r="P1226" s="776"/>
      <c r="Q1226" s="776"/>
      <c r="R1226" s="776"/>
      <c r="S1226" s="169">
        <f>IF($B$1217="Лікар загальної практики - сімейний лікар",IF(S1221&lt;Законод!$C$22,0,(IF(AND(S1221&gt;=Законод!$H$22,S1221&lt;=Законод!$H$23),S1221-Законод!$G$23,IF('01_Доходи'!S1221&gt;=Законод!$I$22,Законод!$H$24,0)))),IF($B$1217="Лікар-педіатр",IF(S1221&lt;Законод!$C$18,0,(IF(AND(S1221&gt;=Законод!$H$18,S1221&lt;=Законод!$H$19),S1221-Законод!$G$19,IF('01_Доходи'!S1221&gt;=Законод!$I$18,Законод!$H$20,0)))),IF($B$1217="Лікар-терапевт",IF(S1221&lt;Законод!$C$26,0,(IF(AND(S1221&gt;=Законод!$H$26,S1221&lt;=Законод!$H$27),S1221-Законод!$G$27,IF(S1221&gt;=Законод!$I$26,Законод!$H$28,0)))),0)))</f>
        <v>0</v>
      </c>
      <c r="T1226" s="767"/>
      <c r="U1226" s="776" t="s">
        <v>158</v>
      </c>
      <c r="V1226" s="776"/>
      <c r="W1226" s="776"/>
      <c r="X1226" s="776"/>
      <c r="Y1226" s="776"/>
      <c r="Z1226" s="169">
        <f>IF($B$1217="Лікар загальної практики - сімейний лікар",IF(Z1221&lt;Законод!$C$22,0,(IF(AND(Z1221&gt;=Законод!$H$22,Z1221&lt;=Законод!$H$23),Z1221-Законод!$G$23,IF('01_Доходи'!Z1221&gt;=Законод!$I$22,Законод!$H$24,0)))),IF($B$1217="Лікар-педіатр",IF(Z1221&lt;Законод!$C$18,0,(IF(AND(Z1221&gt;=Законод!$H$18,Z1221&lt;=Законод!$H$19),Z1221-Законод!$G$19,IF('01_Доходи'!Z1221&gt;=Законод!$I$18,Законод!$H$20,0)))),IF($B$1217="Лікар-терапевт",IF(Z1221&lt;Законод!$C$26,0,(IF(AND(Z1221&gt;=Законод!$H$26,Z1221&lt;=Законод!$H$27),Z1221-Законод!$G$27,IF(Z1221&gt;=Законод!$I$26,Законод!$H$28,0)))),0)))</f>
        <v>0</v>
      </c>
      <c r="AA1226" s="767"/>
      <c r="AB1226" s="776" t="s">
        <v>158</v>
      </c>
      <c r="AC1226" s="776"/>
      <c r="AD1226" s="776"/>
      <c r="AE1226" s="776"/>
      <c r="AF1226" s="776"/>
      <c r="AG1226" s="169">
        <f>IF($B$1217="Лікар загальної практики - сімейний лікар",IF(AG1221&lt;Законод!$C$22,0,(IF(AND(AG1221&gt;=Законод!$H$22,AG1221&lt;=Законод!$H$23),AG1221-Законод!$G$23,IF('01_Доходи'!AG1221&gt;=Законод!$I$22,Законод!$H$24,0)))),IF($B$1217="Лікар-педіатр",IF(AG1221&lt;Законод!$C$18,0,(IF(AND(AG1221&gt;=Законод!$H$18,AG1221&lt;=Законод!$H$19),AG1221-Законод!$G$19,IF('01_Доходи'!AG1221&gt;=Законод!$I$18,Законод!$H$20,0)))),IF($B$1217="Лікар-терапевт",IF(AG1221&lt;Законод!$C$26,0,(IF(AND(AG1221&gt;=Законод!$H$26,AG1221&lt;=Законод!$H$27),AG1221-Законод!$G$27,IF(AG1221&gt;=Законод!$I$26,Законод!$H$28,0)))),0)))</f>
        <v>0</v>
      </c>
      <c r="AH1226" s="767"/>
      <c r="AI1226" s="174"/>
      <c r="AJ1226" s="771"/>
      <c r="AK1226" s="774"/>
      <c r="AL1226" s="774"/>
      <c r="AM1226" s="758"/>
      <c r="AN1226" s="183">
        <f>IF(B1217="Лікар загальної практики - сімейний лікар",L1226*Законод!$C$9/4*Законод!$H$16,IF(B1217="Лікар-педіатр",L1226*Законод!$C$9/4*Законод!$H$16,IF(B1217="Лікар-терапевт",L1226*Законод!$C$9/4*Законод!$H$16,0)))</f>
        <v>0</v>
      </c>
      <c r="AO1226" s="183">
        <f>IF(B1217="Лікар загальної практики - сімейний лікар",S1226*Законод!$C$9/4*Законод!$H$16,IF(B1217="Лікар-педіатр",S1226*Законод!$C$9/4*Законод!$H$16,IF(B1217="Лікар-терапевт",S1226*Законод!$C$9/4*Законод!$H$16,0)))</f>
        <v>0</v>
      </c>
      <c r="AP1226" s="183">
        <f>IF(B1217="Лікар загальної практики - сімейний лікар",Z1226*Законод!$C$9/4*Законод!$H$16,IF(B1217="Лікар-педіатр",Z1226*Законод!$C$9/4*Законод!$H$16,IF(B1217="Лікар-терапевт",Z1226*Законод!$C$9/4*Законод!$H$16,0)))</f>
        <v>0</v>
      </c>
      <c r="AQ1226" s="183">
        <f>IF(B1217="Лікар загальної практики - сімейний лікар",AG1226*Законод!$C$9/4*Законод!$H$16,IF(B1217="Лікар-педіатр",AG1226*Законод!$C$9/4*Законод!$H$16,IF(B1217="Лікар-терапевт",AG1226*Законод!$C$9/4*Законод!$H$16,0)))</f>
        <v>0</v>
      </c>
      <c r="AR1226" s="184">
        <f>SUM(AN1226:AQ1226)</f>
        <v>0</v>
      </c>
    </row>
    <row r="1227" spans="1:44" s="52" customFormat="1" ht="31.9" hidden="1" customHeight="1" x14ac:dyDescent="0.25">
      <c r="A1227" s="170"/>
      <c r="B1227" s="763"/>
      <c r="C1227" s="764"/>
      <c r="D1227" s="765"/>
      <c r="E1227" s="765"/>
      <c r="F1227" s="211" t="str">
        <f>IF(B1217="Лікар-педіатр",Законод!$I$17,IF(B1217="Лікар загальної практики - сімейний лікар",Законод!$I$21,IF(B1217="Лікар-терапевт",Законод!$I$25,"х")))</f>
        <v>х</v>
      </c>
      <c r="G1227" s="776" t="s">
        <v>158</v>
      </c>
      <c r="H1227" s="776"/>
      <c r="I1227" s="776"/>
      <c r="J1227" s="776"/>
      <c r="K1227" s="776"/>
      <c r="L1227" s="169">
        <f>IF($B$1217="Лікар загальної практики - сімейний лікар",IF(L1221&lt;Законод!$C$22,0,(IF(AND(L1221&gt;=Законод!$I$22,L1221&lt;=Законод!$I$23),L1221-Законод!$H$23,IF('01_Доходи'!L1221&gt;=Законод!$I$22,Законод!$I$24,0)))),IF($B$1217="Лікар-педіатр",IF(L1221&lt;Законод!$C$18,0,(IF(AND(L1221&gt;=Законод!$I$18,L1221&lt;=Законод!$I$19),L1221-Законод!$H$19,IF('01_Доходи'!L1221&gt;=Законод!$I$18,Законод!$H$20,0)))),IF($B$1217="Лікар-терапевт",IF(L1221&lt;Законод!$C$26,0,(IF(AND(L1221&gt;=Законод!$I$26,L1221&lt;=Законод!$I$27),L1221-Законод!$H$27,IF('01_Доходи'!L1221&gt;=Законод!$I$26,Законод!$H$28,0)))),0)))</f>
        <v>0</v>
      </c>
      <c r="M1227" s="767"/>
      <c r="N1227" s="776" t="s">
        <v>158</v>
      </c>
      <c r="O1227" s="776"/>
      <c r="P1227" s="776"/>
      <c r="Q1227" s="776"/>
      <c r="R1227" s="776"/>
      <c r="S1227" s="169">
        <f>IF($B$1217="Лікар загальної практики - сімейний лікар",IF(S1221&lt;Законод!$C$22,0,(IF(AND(S1221&gt;=Законод!$I$22,S1221&lt;=Законод!$I$23),S1221-Законод!$H$23,IF('01_Доходи'!S1221&gt;=Законод!$I$22,Законод!$I$24,0)))),IF($B$1217="Лікар-педіатр",IF(S1221&lt;Законод!$C$18,0,(IF(AND(S1221&gt;=Законод!$I$18,S1221&lt;=Законод!$I$19),S1221-Законод!$H$19,IF('01_Доходи'!S1221&gt;=Законод!$I$18,Законод!$H$20,0)))),IF($B$1217="Лікар-терапевт",IF(S1221&lt;Законод!$C$26,0,(IF(AND(S1221&gt;=Законод!$I$26,S1221&lt;=Законод!$I$27),S1221-Законод!$H$27,IF('01_Доходи'!S1221&gt;=Законод!$I$26,Законод!$H$28,0)))),0)))</f>
        <v>0</v>
      </c>
      <c r="T1227" s="767"/>
      <c r="U1227" s="776" t="s">
        <v>158</v>
      </c>
      <c r="V1227" s="776"/>
      <c r="W1227" s="776"/>
      <c r="X1227" s="776"/>
      <c r="Y1227" s="776"/>
      <c r="Z1227" s="169">
        <f>IF($B$1217="Лікар загальної практики - сімейний лікар",IF(Z1221&lt;Законод!$C$22,0,(IF(AND(Z1221&gt;=Законод!$I$22,Z1221&lt;=Законод!$I$23),Z1221-Законод!$H$23,IF('01_Доходи'!Z1221&gt;=Законод!$I$22,Законод!$I$24,0)))),IF($B$1217="Лікар-педіатр",IF(Z1221&lt;Законод!$C$18,0,(IF(AND(Z1221&gt;=Законод!$I$18,Z1221&lt;=Законод!$I$19),Z1221-Законод!$H$19,IF('01_Доходи'!Z1221&gt;=Законод!$I$18,Законод!$H$20,0)))),IF($B$1217="Лікар-терапевт",IF(Z1221&lt;Законод!$C$26,0,(IF(AND(Z1221&gt;=Законод!$I$26,Z1221&lt;=Законод!$I$27),Z1221-Законод!$H$27,IF('01_Доходи'!Z1221&gt;=Законод!$I$26,Законод!$H$28,0)))),0)))</f>
        <v>0</v>
      </c>
      <c r="AA1227" s="767"/>
      <c r="AB1227" s="776" t="s">
        <v>158</v>
      </c>
      <c r="AC1227" s="776"/>
      <c r="AD1227" s="776"/>
      <c r="AE1227" s="776"/>
      <c r="AF1227" s="776"/>
      <c r="AG1227" s="169">
        <f>IF($B$1217="Лікар загальної практики - сімейний лікар",IF(AG1221&lt;Законод!$C$22,0,(IF(AND(AG1221&gt;=Законод!$I$22,AG1221&lt;=Законод!$I$23),AG1221-Законод!$H$23,IF('01_Доходи'!AG1221&gt;=Законод!$I$22,Законод!$I$24,0)))),IF($B$1217="Лікар-педіатр",IF(AG1221&lt;Законод!$C$18,0,(IF(AND(AG1221&gt;=Законод!$I$18,AG1221&lt;=Законод!$I$19),AG1221-Законод!$H$19,IF('01_Доходи'!AG1221&gt;=Законод!$I$18,Законод!$H$20,0)))),IF($B$1217="Лікар-терапевт",IF(AG1221&lt;Законод!$C$26,0,(IF(AND(AG1221&gt;=Законод!$I$26,AG1221&lt;=Законод!$I$27),AG1221-Законод!$H$27,IF('01_Доходи'!AG1221&gt;=Законод!$I$26,Законод!$H$28,0)))),0)))</f>
        <v>0</v>
      </c>
      <c r="AH1227" s="767"/>
      <c r="AI1227" s="174"/>
      <c r="AJ1227" s="771"/>
      <c r="AK1227" s="774"/>
      <c r="AL1227" s="774"/>
      <c r="AM1227" s="758"/>
      <c r="AN1227" s="183">
        <f>IF(B1217="Лікар загальної практики - сімейний лікар",L1227*Законод!$C$9/4*Законод!$I$16,IF(B1217="Лікар-педіатр",L1227*Законод!$C$9/4*Законод!$I$16,IF(B1217="Лікар-терапевт",L1227*Законод!$C$9/4*Законод!$I$16,0)))</f>
        <v>0</v>
      </c>
      <c r="AO1227" s="183">
        <f>IF(B1217="Лікар загальної практики - сімейний лікар",S1227*Законод!$C$9/4*Законод!$I$16,IF(B1217="Лікар-педіатр",S1227*Законод!$C$9/4*Законод!$I$16,IF(B1217="Лікар-терапевт",S1227*Законод!$C$9/4*Законод!$I$16,0)))</f>
        <v>0</v>
      </c>
      <c r="AP1227" s="183">
        <f>IF(B1217="Лікар загальної практики - сімейний лікар",Z1227*Законод!$C$9/4*Законод!$I$16,IF(B1217="Лікар-педіатр",Z1227*Законод!$C$9/4*Законод!$I$16,IF(B1217="Лікар-терапевт",Z1227*Законод!$C$9/4*Законод!$I$16,0)))</f>
        <v>0</v>
      </c>
      <c r="AQ1227" s="183">
        <f>IF(B1217="Лікар загальної практики - сімейний лікар",AG1227*Законод!$C$9/4*Законод!$I$16,IF(B1217="Лікар-педіатр",AG1227*Законод!$C$9/4*Законод!$I$16,IF(B1217="Лікар-терапевт",AG1227*Законод!$C$9/4*Законод!$I$16,0)))</f>
        <v>0</v>
      </c>
      <c r="AR1227" s="184">
        <f>SUM(AN1227:AQ1227)</f>
        <v>0</v>
      </c>
    </row>
    <row r="1228" spans="1:44" s="191" customFormat="1" ht="31.9" hidden="1" customHeight="1" thickBot="1" x14ac:dyDescent="0.3">
      <c r="A1228" s="186"/>
      <c r="B1228" s="763"/>
      <c r="C1228" s="764"/>
      <c r="D1228" s="765"/>
      <c r="E1228" s="765"/>
      <c r="F1228" s="212" t="str">
        <f>IF(B1217="Лікар-педіатр",Законод!$J$17,IF(B1217="Лікар загальної практики - сімейний лікар",Законод!$J$21,IF(B1217="Лікар-терапевт",Законод!$J$25,"х")))</f>
        <v>х</v>
      </c>
      <c r="G1228" s="777" t="s">
        <v>158</v>
      </c>
      <c r="H1228" s="777"/>
      <c r="I1228" s="777"/>
      <c r="J1228" s="777"/>
      <c r="K1228" s="777"/>
      <c r="L1228" s="169">
        <f>IF($B$1217="Лікар загальної практики - сімейний лікар",IF(L1221&gt;=Законод!$J$22,'01_Доходи'!L1221-('01_Доходи'!L1222+'01_Доходи'!L1223+'01_Доходи'!L1224+'01_Доходи'!L1225+'01_Доходи'!L1226+'01_Доходи'!L1227),0),IF($B$1217="Лікар-педіатр",IF(L1221&gt;=Законод!$J$18,'01_Доходи'!L1221-('01_Доходи'!L1222+'01_Доходи'!L1223+'01_Доходи'!L1224+'01_Доходи'!L1225+'01_Доходи'!L1226+'01_Доходи'!L1227),0),IF($B$1217="Лікар-терапевт",IF('01_Доходи'!L1221&gt;=Законод!$J$26,L1221-Законод!$I$27,0),0)))</f>
        <v>0</v>
      </c>
      <c r="M1228" s="767"/>
      <c r="N1228" s="777" t="s">
        <v>158</v>
      </c>
      <c r="O1228" s="777"/>
      <c r="P1228" s="777"/>
      <c r="Q1228" s="777"/>
      <c r="R1228" s="777"/>
      <c r="S1228" s="169">
        <f>IF($B$1217="Лікар загальної практики - сімейний лікар",IF(S1221&gt;=Законод!$J$22,'01_Доходи'!S1221-('01_Доходи'!S1222+'01_Доходи'!S1223+'01_Доходи'!S1224+'01_Доходи'!S1225+'01_Доходи'!S1226+'01_Доходи'!S1227),0),IF($B$1217="Лікар-педіатр",IF(S1221&gt;=Законод!$J$18,'01_Доходи'!S1221-('01_Доходи'!S1222+'01_Доходи'!S1223+'01_Доходи'!S1224+'01_Доходи'!S1225+'01_Доходи'!S1226+'01_Доходи'!S1227),0),IF($B$1217="Лікар-терапевт",IF('01_Доходи'!S1221&gt;=Законод!$J$26,S1221-Законод!$I$27,0),0)))</f>
        <v>0</v>
      </c>
      <c r="T1228" s="767"/>
      <c r="U1228" s="777" t="s">
        <v>158</v>
      </c>
      <c r="V1228" s="777"/>
      <c r="W1228" s="777"/>
      <c r="X1228" s="777"/>
      <c r="Y1228" s="777"/>
      <c r="Z1228" s="169">
        <f>IF($B$1217="Лікар загальної практики - сімейний лікар",IF(Z1221&gt;=Законод!$J$22,'01_Доходи'!Z1221-('01_Доходи'!Z1222+'01_Доходи'!Z1223+'01_Доходи'!Z1224+'01_Доходи'!Z1225+'01_Доходи'!Z1226+'01_Доходи'!Z1227),0),IF($B$1217="Лікар-педіатр",IF(Z1221&gt;=Законод!$J$18,'01_Доходи'!Z1221-('01_Доходи'!Z1222+'01_Доходи'!Z1223+'01_Доходи'!Z1224+'01_Доходи'!Z1225+'01_Доходи'!Z1226+'01_Доходи'!Z1227),0),IF($B$1217="Лікар-терапевт",IF('01_Доходи'!Z1221&gt;=Законод!$J$26,Z1221-Законод!$I$27,0),0)))</f>
        <v>0</v>
      </c>
      <c r="AA1228" s="767"/>
      <c r="AB1228" s="777" t="s">
        <v>158</v>
      </c>
      <c r="AC1228" s="777"/>
      <c r="AD1228" s="777"/>
      <c r="AE1228" s="777"/>
      <c r="AF1228" s="777"/>
      <c r="AG1228" s="169">
        <f>IF($B$1217="Лікар загальної практики - сімейний лікар",IF(AG1221&gt;=Законод!$J$22,'01_Доходи'!AG1221-('01_Доходи'!AG1222+'01_Доходи'!AG1223+'01_Доходи'!AG1224+'01_Доходи'!AG1225+'01_Доходи'!AG1226+'01_Доходи'!AG1227),0),IF($B$1217="Лікар-педіатр",IF(AG1221&gt;=Законод!$J$18,'01_Доходи'!AG1221-('01_Доходи'!AG1222+'01_Доходи'!AG1223+'01_Доходи'!AG1224+'01_Доходи'!AG1225+'01_Доходи'!AG1226+'01_Доходи'!AG1227),0),IF($B$1217="Лікар-терапевт",IF('01_Доходи'!AG1221&gt;=Законод!$J$26,AG1221-Законод!$I$27,0),0)))</f>
        <v>0</v>
      </c>
      <c r="AH1228" s="767"/>
      <c r="AI1228" s="188"/>
      <c r="AJ1228" s="772"/>
      <c r="AK1228" s="775"/>
      <c r="AL1228" s="775"/>
      <c r="AM1228" s="759"/>
      <c r="AN1228" s="189">
        <f>IF(B1217="Лікар загальної практики - сімейний лікар",L1228*Законод!$C$9/4*Законод!$J$16,IF(B1217="Лікар-педіатр",L1228*Законод!$C$9/4*Законод!$J$16,IF(B1217="Лікар-терапевт",L1228*Законод!$C$9/4*Законод!$J$16,0)))</f>
        <v>0</v>
      </c>
      <c r="AO1228" s="189">
        <f>IF(B1217="Лікар загальної практики - сімейний лікар",S1228*Законод!$C$9/4*Законод!$J$16,IF(B1217="Лікар-педіатр",S1228*Законод!$C$9/4*Законод!$J$16,IF(B1217="Лікар-терапевт",S1228*Законод!$C$9/4*Законод!$J$16,0)))</f>
        <v>0</v>
      </c>
      <c r="AP1228" s="189">
        <f>IF(B1217="Лікар загальної практики - сімейний лікар",S1228*Законод!$C$9/4*Законод!$J$16,IF(B1217="Лікар-педіатр",S1228*Законод!$C$9/4*Законод!$J$16,IF(B1217="Лікар-терапевт",S1228*Законод!$C$9/4*Законод!$J$16,0)))</f>
        <v>0</v>
      </c>
      <c r="AQ1228" s="189">
        <f>IF(B1217="Лікар загальної практики - сімейний лікар",AG1228*Законод!$C$9/4*Законод!$J$16,IF(B1217="Лікар-педіатр",AG1228*Законод!$C$9/4*Законод!$J$16,IF(B1217="Лікар-терапевт",AG1228*Законод!$C$9/4*Законод!$J$16,0)))</f>
        <v>0</v>
      </c>
      <c r="AR1228" s="190">
        <f t="shared" ref="AR1228" si="211">SUM(AN1228:AQ1228)</f>
        <v>0</v>
      </c>
    </row>
    <row r="1229" spans="1:44" s="220" customFormat="1" ht="23.45" hidden="1" customHeight="1" thickBot="1" x14ac:dyDescent="0.3">
      <c r="A1229" s="216"/>
      <c r="B1229" s="217"/>
      <c r="C1229" s="217"/>
      <c r="D1229" s="217"/>
      <c r="E1229" s="217"/>
      <c r="F1229" s="218"/>
      <c r="G1229" s="219"/>
      <c r="H1229" s="219"/>
      <c r="L1229" s="221"/>
      <c r="S1229" s="221"/>
      <c r="Z1229" s="221"/>
      <c r="AG1229" s="221"/>
      <c r="AM1229" s="222"/>
      <c r="AR1229" s="223"/>
    </row>
    <row r="1230" spans="1:44" s="164" customFormat="1" ht="24.6" hidden="1" customHeight="1" x14ac:dyDescent="0.3">
      <c r="A1230" s="167">
        <f>A1217+1</f>
        <v>93</v>
      </c>
      <c r="B1230" s="763"/>
      <c r="C1230" s="764"/>
      <c r="D1230" s="765"/>
      <c r="E1230" s="765"/>
      <c r="F1230" s="207" t="s">
        <v>422</v>
      </c>
      <c r="G1230" s="169">
        <f>IF($B$1230="Лікар-педіатр",G1233*L1230,IF($B$1230="Лікар-терапевт","х",IF($B$1230="Лікар загальної практики - сімейний лікар",G1233*L1230,0)))</f>
        <v>0</v>
      </c>
      <c r="H1230" s="169">
        <f>IF($B$1230="Лікар-педіатр",H1233*L1230,IF($B$1230="Лікар-терапевт","х",IF($B$1230="Лікар загальної практики - сімейний лікар",H1233*L1230,0)))</f>
        <v>0</v>
      </c>
      <c r="I1230" s="169">
        <f>IF($B$1230="Лікар-педіатр","x",IF($B$1230="Лікар-терапевт",I1233*L1230,IF($B$1230="Лікар загальної практики - сімейний лікар",I1233*L1230,0)))</f>
        <v>0</v>
      </c>
      <c r="J1230" s="169">
        <f>IF($B$1230="Лікар-педіатр","x",IF($B$1230="Лікар-терапевт",J1233*L1230,IF($B$1230="Лікар загальної практики - сімейний лікар",J1233*L1230,0)))</f>
        <v>0</v>
      </c>
      <c r="K1230" s="169">
        <f>IF($B$1230="Лікар-педіатр","x",IF($B$1230="Лікар-терапевт",K1233*L1230,IF($B$1230="Лікар загальної практики - сімейний лікар",K1233*L1230,0)))</f>
        <v>0</v>
      </c>
      <c r="L1230" s="542"/>
      <c r="M1230" s="767"/>
      <c r="N1230" s="169">
        <f>IF($B$1230="Лікар-педіатр",N1233*S1230,IF($B$1230="Лікар-терапевт","х",IF($B$1230="Лікар загальної практики - сімейний лікар",N1233*S1230,0)))</f>
        <v>0</v>
      </c>
      <c r="O1230" s="169">
        <f>IF($B$1230="Лікар-педіатр",O1233*S1230,IF($B$1230="Лікар-терапевт","х",IF($B$1230="Лікар загальної практики - сімейний лікар",O1233*S1230,0)))</f>
        <v>0</v>
      </c>
      <c r="P1230" s="169">
        <f>IF($B$1230="Лікар-педіатр","x",IF($B$1230="Лікар-терапевт",P1233*S1230,IF($B$1230="Лікар загальної практики - сімейний лікар",P1233*S1230,0)))</f>
        <v>0</v>
      </c>
      <c r="Q1230" s="169">
        <f>IF($B$1230="Лікар-педіатр","x",IF($B$1230="Лікар-терапевт",Q1233*S1230,IF($B$1230="Лікар загальної практики - сімейний лікар",Q1233*S1230,0)))</f>
        <v>0</v>
      </c>
      <c r="R1230" s="169">
        <f>IF($B$1230="Лікар-педіатр","x",IF($B$1230="Лікар-терапевт",R1233*S1230,IF($B$1230="Лікар загальної практики - сімейний лікар",R1233*S1230,0)))</f>
        <v>0</v>
      </c>
      <c r="S1230" s="542"/>
      <c r="T1230" s="767"/>
      <c r="U1230" s="169">
        <f>IF($B$1230="Лікар-педіатр",U1233*Z1230,IF($B$1230="Лікар-терапевт","х",IF($B$1230="Лікар загальної практики - сімейний лікар",U1233*Z1230,0)))</f>
        <v>0</v>
      </c>
      <c r="V1230" s="169">
        <f>IF($B$1230="Лікар-педіатр",V1233*Z1230,IF($B$1230="Лікар-терапевт","х",IF($B$1230="Лікар загальної практики - сімейний лікар",V1233*Z1230,0)))</f>
        <v>0</v>
      </c>
      <c r="W1230" s="169">
        <f>IF($B$1230="Лікар-педіатр","x",IF($B$1230="Лікар-терапевт",W1233*Z1230,IF($B$1230="Лікар загальної практики - сімейний лікар",W1233*Z1230,0)))</f>
        <v>0</v>
      </c>
      <c r="X1230" s="169">
        <f>IF($B$1230="Лікар-педіатр","x",IF($B$1230="Лікар-терапевт",X1233*Z1230,IF($B$1230="Лікар загальної практики - сімейний лікар",X1233*Z1230,0)))</f>
        <v>0</v>
      </c>
      <c r="Y1230" s="169">
        <f>IF($B$1230="Лікар-педіатр","x",IF($B$1230="Лікар-терапевт",Y1233*Z1230,IF($B$1230="Лікар загальної практики - сімейний лікар",Y1233*Z1230,0)))</f>
        <v>0</v>
      </c>
      <c r="Z1230" s="542"/>
      <c r="AA1230" s="767"/>
      <c r="AB1230" s="169">
        <f>IF($B$1230="Лікар-педіатр",AB1233*AG1230,IF($B$1230="Лікар-терапевт","х",IF($B$1230="Лікар загальної практики - сімейний лікар",AB1233*AG1230,0)))</f>
        <v>0</v>
      </c>
      <c r="AC1230" s="169">
        <f>IF($B$1230="Лікар-педіатр",AC1233*AG1230,IF($B$1230="Лікар-терапевт","х",IF($B$1230="Лікар загальної практики - сімейний лікар",AC1233*AG1230,0)))</f>
        <v>0</v>
      </c>
      <c r="AD1230" s="169">
        <f>IF($B$1230="Лікар-педіатр","x",IF($B$1230="Лікар-терапевт",AD1233*AG1230,IF($B$1230="Лікар загальної практики - сімейний лікар",AD1233*AG1230,0)))</f>
        <v>0</v>
      </c>
      <c r="AE1230" s="169">
        <f>IF($B$1230="Лікар-педіатр","x",IF($B$1230="Лікар-терапевт",AE1233*AG1230,IF($B$1230="Лікар загальної практики - сімейний лікар",AE1233*AG1230,0)))</f>
        <v>0</v>
      </c>
      <c r="AF1230" s="169">
        <f>IF($B$1230="Лікар-педіатр","x",IF($B$1230="Лікар-терапевт",AF1233*AG1230,IF($B$1230="Лікар загальної практики - сімейний лікар",AF1233*AG1230,0)))</f>
        <v>0</v>
      </c>
      <c r="AG1230" s="542"/>
      <c r="AH1230" s="767"/>
      <c r="AI1230" s="525">
        <f>A1230</f>
        <v>93</v>
      </c>
      <c r="AJ1230" s="770">
        <f>B1230</f>
        <v>0</v>
      </c>
      <c r="AK1230" s="773">
        <f>C1230</f>
        <v>0</v>
      </c>
      <c r="AL1230" s="773">
        <f>D1230</f>
        <v>0</v>
      </c>
      <c r="AM1230" s="760" t="s">
        <v>568</v>
      </c>
      <c r="AN1230" s="778">
        <f>SUM(AN1235:AN1241)</f>
        <v>0</v>
      </c>
      <c r="AO1230" s="778">
        <f>SUM(AO1235:AO1241)</f>
        <v>0</v>
      </c>
      <c r="AP1230" s="778">
        <f>SUM(AP1235:AP1241)</f>
        <v>0</v>
      </c>
      <c r="AQ1230" s="778">
        <f>SUM(AQ1235:AQ1241)</f>
        <v>0</v>
      </c>
      <c r="AR1230" s="781">
        <f>SUM(AN1230:AQ1234)</f>
        <v>0</v>
      </c>
    </row>
    <row r="1231" spans="1:44" s="52" customFormat="1" ht="28.15" hidden="1" customHeight="1" x14ac:dyDescent="0.25">
      <c r="A1231" s="170"/>
      <c r="B1231" s="763"/>
      <c r="C1231" s="764"/>
      <c r="D1231" s="765"/>
      <c r="E1231" s="765"/>
      <c r="F1231" s="207" t="s">
        <v>423</v>
      </c>
      <c r="G1231" s="169">
        <f>IF($B$1230="Лікар-педіатр",G1233*L1231,IF($B$1230="Лікар-терапевт","х",IF($B$1230="Лікар загальної практики - сімейний лікар",G1233*L1231,0)))</f>
        <v>0</v>
      </c>
      <c r="H1231" s="169">
        <f>IF($B$1230="Лікар-педіатр",H1233*L1231,IF($B$1230="Лікар-терапевт","х",IF($B$1230="Лікар загальної практики - сімейний лікар",H1233*L1231,0)))</f>
        <v>0</v>
      </c>
      <c r="I1231" s="169">
        <f>IF($B$1230="Лікар-педіатр","x",IF($B$1230="Лікар-терапевт",I1233*L1231,IF($B$1230="Лікар загальної практики - сімейний лікар",I1233*L1231,0)))</f>
        <v>0</v>
      </c>
      <c r="J1231" s="169">
        <f>IF($B$1230="Лікар-педіатр","x",IF($B$1230="Лікар-терапевт",J1233*L1231,IF($B$1230="Лікар загальної практики - сімейний лікар",J1233*L1231,0)))</f>
        <v>0</v>
      </c>
      <c r="K1231" s="169">
        <f>IF($B$1230="Лікар-педіатр","x",IF($B$1230="Лікар-терапевт",K1233*L1231,IF($B$1230="Лікар загальної практики - сімейний лікар",K1233*L1231,0)))</f>
        <v>0</v>
      </c>
      <c r="L1231" s="542"/>
      <c r="M1231" s="767"/>
      <c r="N1231" s="169">
        <f>IF($B$1230="Лікар-педіатр",N1233*S1231,IF($B$1230="Лікар-терапевт","х",IF($B$1230="Лікар загальної практики - сімейний лікар",N1233*S1231,0)))</f>
        <v>0</v>
      </c>
      <c r="O1231" s="169">
        <f>IF($B$1230="Лікар-педіатр",O1233*S1231,IF($B$1230="Лікар-терапевт","х",IF($B$1230="Лікар загальної практики - сімейний лікар",O1233*S1231,0)))</f>
        <v>0</v>
      </c>
      <c r="P1231" s="169">
        <f>IF($B$1230="Лікар-педіатр","x",IF($B$1230="Лікар-терапевт",P1233*S1231,IF($B$1230="Лікар загальної практики - сімейний лікар",P1233*S1231,0)))</f>
        <v>0</v>
      </c>
      <c r="Q1231" s="169">
        <f>IF($B$1230="Лікар-педіатр","x",IF($B$1230="Лікар-терапевт",Q1233*S1231,IF($B$1230="Лікар загальної практики - сімейний лікар",Q1233*S1231,0)))</f>
        <v>0</v>
      </c>
      <c r="R1231" s="169">
        <f>IF($B$1230="Лікар-педіатр","x",IF($B$1230="Лікар-терапевт",R1233*S1231,IF($B$1230="Лікар загальної практики - сімейний лікар",R1233*S1231,0)))</f>
        <v>0</v>
      </c>
      <c r="S1231" s="542"/>
      <c r="T1231" s="767"/>
      <c r="U1231" s="169">
        <f>IF($B$1230="Лікар-педіатр",U1233*Z1231,IF($B$1230="Лікар-терапевт","х",IF($B$1230="Лікар загальної практики - сімейний лікар",U1233*Z1231,0)))</f>
        <v>0</v>
      </c>
      <c r="V1231" s="169">
        <f>IF($B$1230="Лікар-педіатр",V1233*Z1231,IF($B$1230="Лікар-терапевт","х",IF($B$1230="Лікар загальної практики - сімейний лікар",V1233*Z1231,0)))</f>
        <v>0</v>
      </c>
      <c r="W1231" s="169">
        <f>IF($B$1230="Лікар-педіатр","x",IF($B$1230="Лікар-терапевт",W1233*Z1231,IF($B$1230="Лікар загальної практики - сімейний лікар",W1233*Z1231,0)))</f>
        <v>0</v>
      </c>
      <c r="X1231" s="169">
        <f>IF($B$1230="Лікар-педіатр","x",IF($B$1230="Лікар-терапевт",X1233*Z1231,IF($B$1230="Лікар загальної практики - сімейний лікар",X1233*Z1231,0)))</f>
        <v>0</v>
      </c>
      <c r="Y1231" s="169">
        <f>IF($B$1230="Лікар-педіатр","x",IF($B$1230="Лікар-терапевт",Y1233*Z1231,IF($B$1230="Лікар загальної практики - сімейний лікар",Y1233*Z1231,0)))</f>
        <v>0</v>
      </c>
      <c r="Z1231" s="542"/>
      <c r="AA1231" s="767"/>
      <c r="AB1231" s="169">
        <f>IF($B$1230="Лікар-педіатр",AB1233*AG1231,IF($B$1230="Лікар-терапевт","х",IF($B$1230="Лікар загальної практики - сімейний лікар",AB1233*AG1231,0)))</f>
        <v>0</v>
      </c>
      <c r="AC1231" s="169">
        <f>IF($B$1230="Лікар-педіатр",AC1233*AG1231,IF($B$1230="Лікар-терапевт","х",IF($B$1230="Лікар загальної практики - сімейний лікар",AC1233*AG1231,0)))</f>
        <v>0</v>
      </c>
      <c r="AD1231" s="169">
        <f>IF($B$1230="Лікар-педіатр","x",IF($B$1230="Лікар-терапевт",AD1233*AG1231,IF($B$1230="Лікар загальної практики - сімейний лікар",AD1233*AG1231,0)))</f>
        <v>0</v>
      </c>
      <c r="AE1231" s="169">
        <f>IF($B$1230="Лікар-педіатр","x",IF($B$1230="Лікар-терапевт",AE1233*AG1231,IF($B$1230="Лікар загальної практики - сімейний лікар",AE1233*AG1231,0)))</f>
        <v>0</v>
      </c>
      <c r="AF1231" s="169">
        <f>IF($B$1230="Лікар-педіатр","x",IF($B$1230="Лікар-терапевт",AF1233*AG1231,IF($B$1230="Лікар загальної практики - сімейний лікар",AF1233*AG1231,0)))</f>
        <v>0</v>
      </c>
      <c r="AG1231" s="542"/>
      <c r="AH1231" s="767"/>
      <c r="AI1231" s="171"/>
      <c r="AJ1231" s="771"/>
      <c r="AK1231" s="774"/>
      <c r="AL1231" s="774"/>
      <c r="AM1231" s="761"/>
      <c r="AN1231" s="779"/>
      <c r="AO1231" s="779"/>
      <c r="AP1231" s="779"/>
      <c r="AQ1231" s="779"/>
      <c r="AR1231" s="782"/>
    </row>
    <row r="1232" spans="1:44" s="92" customFormat="1" ht="31.15" hidden="1" customHeight="1" x14ac:dyDescent="0.25">
      <c r="A1232" s="213"/>
      <c r="B1232" s="763"/>
      <c r="C1232" s="764"/>
      <c r="D1232" s="765"/>
      <c r="E1232" s="765"/>
      <c r="F1232" s="214" t="s">
        <v>424</v>
      </c>
      <c r="G1232" s="172">
        <f>IF(B1230="Лікар загальної практики - сімейний лікар"," ",IF(B1230="Лікар-педіатр"," ",IF(B1230="Лікар-терапевт","х",0)))</f>
        <v>0</v>
      </c>
      <c r="H1232" s="172">
        <f>IF(B1230="Лікар загальної практики - сімейний лікар"," ",IF(B1230="Лікар-педіатр"," ",IF(B1230="Лікар-терапевт","х",0)))</f>
        <v>0</v>
      </c>
      <c r="I1232" s="172">
        <f>IF(B1230="Лікар загальної практики - сімейний лікар"," ",IF(B1230="Лікар-педіатр","х",IF(B1230="Лікар-терапевт"," ",0)))</f>
        <v>0</v>
      </c>
      <c r="J1232" s="172">
        <f>IF(B1230="Лікар загальної практики - сімейний лікар"," ",IF(B1230="Лікар-педіатр","х",IF(B1230="Лікар-терапевт"," ",0)))</f>
        <v>0</v>
      </c>
      <c r="K1232" s="172">
        <f>IF(B1230="Лікар загальної практики - сімейний лікар"," ",IF(B1230="Лікар-педіатр","х",IF(B1230="Лікар-терапевт"," ",0)))</f>
        <v>0</v>
      </c>
      <c r="L1232" s="173">
        <f>SUM(G1232:K1232)</f>
        <v>0</v>
      </c>
      <c r="M1232" s="767"/>
      <c r="N1232" s="172">
        <f>IF(B1230="Лікар загальної практики - сімейний лікар"," ",IF(B1230="Лікар-педіатр"," ",IF(B1230="Лікар-терапевт","х",0)))</f>
        <v>0</v>
      </c>
      <c r="O1232" s="172">
        <f>IF(B1230="Лікар загальної практики - сімейний лікар"," ",IF(B1230="Лікар-педіатр"," ",IF(B1230="Лікар-терапевт","х",0)))</f>
        <v>0</v>
      </c>
      <c r="P1232" s="172">
        <f>IF(B1230="Лікар загальної практики - сімейний лікар"," ",IF(B1230="Лікар-педіатр","х",IF(B1230="Лікар-терапевт"," ",0)))</f>
        <v>0</v>
      </c>
      <c r="Q1232" s="172">
        <f>IF(B1230="Лікар загальної практики - сімейний лікар"," ",IF(B1230="Лікар-педіатр","х",IF(B1230="Лікар-терапевт"," ",0)))</f>
        <v>0</v>
      </c>
      <c r="R1232" s="172">
        <f>IF(B1230="Лікар загальної практики - сімейний лікар"," ",IF(B1230="Лікар-педіатр","х",IF(B1230="Лікар-терапевт"," ",0)))</f>
        <v>0</v>
      </c>
      <c r="S1232" s="173">
        <f>SUM(N1232:R1232)</f>
        <v>0</v>
      </c>
      <c r="T1232" s="767"/>
      <c r="U1232" s="172">
        <f>IF(B1230="Лікар загальної практики - сімейний лікар"," ",IF(B1230="Лікар-педіатр"," ",IF(B1230="Лікар-терапевт","х",0)))</f>
        <v>0</v>
      </c>
      <c r="V1232" s="172">
        <f>IF(B1230="Лікар загальної практики - сімейний лікар"," ",IF(B1230="Лікар-педіатр"," ",IF(B1230="Лікар-терапевт","х",0)))</f>
        <v>0</v>
      </c>
      <c r="W1232" s="172">
        <f>IF(B1230="Лікар загальної практики - сімейний лікар"," ",IF(B1230="Лікар-педіатр","х",IF(B1230="Лікар-терапевт"," ",0)))</f>
        <v>0</v>
      </c>
      <c r="X1232" s="172">
        <f>IF(B1230="Лікар загальної практики - сімейний лікар"," ",IF(B1230="Лікар-педіатр","х",IF(B1230="Лікар-терапевт"," ",0)))</f>
        <v>0</v>
      </c>
      <c r="Y1232" s="172">
        <f>IF(B1230="Лікар загальної практики - сімейний лікар"," ",IF(B1230="Лікар-педіатр","х",IF(B1230="Лікар-терапевт"," ",0)))</f>
        <v>0</v>
      </c>
      <c r="Z1232" s="173">
        <f>SUM(U1232:Y1232)</f>
        <v>0</v>
      </c>
      <c r="AA1232" s="767"/>
      <c r="AB1232" s="172">
        <f>IF(B1230="Лікар загальної практики - сімейний лікар"," ",IF(B1230="Лікар-педіатр"," ",IF(B1230="Лікар-терапевт","х",0)))</f>
        <v>0</v>
      </c>
      <c r="AC1232" s="172">
        <f>IF(B1230="Лікар загальної практики - сімейний лікар"," ",IF(B1230="Лікар-педіатр"," ",IF(B1230="Лікар-терапевт","х",0)))</f>
        <v>0</v>
      </c>
      <c r="AD1232" s="172">
        <f>IF(B1230="Лікар загальної практики - сімейний лікар"," ",IF(B1230="Лікар-педіатр","х",IF(B1230="Лікар-терапевт"," ",0)))</f>
        <v>0</v>
      </c>
      <c r="AE1232" s="172">
        <f>IF(B1230="Лікар загальної практики - сімейний лікар"," ",IF(B1230="Лікар-педіатр","х",IF(B1230="Лікар-терапевт"," ",0)))</f>
        <v>0</v>
      </c>
      <c r="AF1232" s="172">
        <f>IF(B1230="Лікар загальної практики - сімейний лікар"," ",IF(B1230="Лікар-педіатр","х",IF(B1230="Лікар-терапевт"," ",0)))</f>
        <v>0</v>
      </c>
      <c r="AG1232" s="173">
        <f>SUM(AB1232:AF1232)</f>
        <v>0</v>
      </c>
      <c r="AH1232" s="767"/>
      <c r="AI1232" s="215"/>
      <c r="AJ1232" s="771"/>
      <c r="AK1232" s="774"/>
      <c r="AL1232" s="774"/>
      <c r="AM1232" s="761"/>
      <c r="AN1232" s="779"/>
      <c r="AO1232" s="779"/>
      <c r="AP1232" s="779"/>
      <c r="AQ1232" s="779"/>
      <c r="AR1232" s="782"/>
    </row>
    <row r="1233" spans="1:44" s="52" customFormat="1" ht="31.9" hidden="1" customHeight="1" thickBot="1" x14ac:dyDescent="0.3">
      <c r="A1233" s="170"/>
      <c r="B1233" s="763"/>
      <c r="C1233" s="764"/>
      <c r="D1233" s="765"/>
      <c r="E1233" s="765"/>
      <c r="F1233" s="209" t="s">
        <v>161</v>
      </c>
      <c r="G1233" s="176">
        <f>IF($B$1230="Лікар-педіатр",G1232/L1232,IF($B$1230="Лікар-терапевт","х",IF($B$1230="Лікар загальної практики - сімейний лікар",G1232/L1232,0)))</f>
        <v>0</v>
      </c>
      <c r="H1233" s="176">
        <f>IF($B$1230="Лікар-педіатр",H1232/L1232,IF($B$1230="Лікар-терапевт","х",IF($B$1230="Лікар загальної практики - сімейний лікар",H1232/L1232,0)))</f>
        <v>0</v>
      </c>
      <c r="I1233" s="176">
        <f>IF($B$1230="Лікар-педіатр","x",IF($B$1230="Лікар-терапевт",I1232/L1232,IF($B$1230="Лікар загальної практики - сімейний лікар",I1232/L1232,0)))</f>
        <v>0</v>
      </c>
      <c r="J1233" s="176">
        <f>IF($B$1230="Лікар-педіатр","x",IF($B$1230="Лікар-терапевт",J1232/L1232,IF($B$1230="Лікар загальної практики - сімейний лікар",J1232/L1232,0)))</f>
        <v>0</v>
      </c>
      <c r="K1233" s="176">
        <f>IF($B$1230="Лікар-педіатр","x",IF($B$1230="Лікар-терапевт",K1232/L1232,IF($B$1230="Лікар загальної практики - сімейний лікар",K1232/L1232,0)))</f>
        <v>0</v>
      </c>
      <c r="L1233" s="176">
        <f>SUM(G1233:K1233)</f>
        <v>0</v>
      </c>
      <c r="M1233" s="767"/>
      <c r="N1233" s="176">
        <f>IF($B$1230="Лікар-педіатр",N1232/S1232,IF($B$1230="Лікар-терапевт","х",IF($B$1230="Лікар загальної практики - сімейний лікар",N1232/S1232,0)))</f>
        <v>0</v>
      </c>
      <c r="O1233" s="176">
        <f>IF($B$1230="Лікар-педіатр",O1232/S1232,IF($B$1230="Лікар-терапевт","х",IF($B$1230="Лікар загальної практики - сімейний лікар",O1232/S1232,0)))</f>
        <v>0</v>
      </c>
      <c r="P1233" s="176">
        <f>IF($B$1230="Лікар-педіатр","x",IF($B$1230="Лікар-терапевт",P1232/S1232,IF($B$1230="Лікар загальної практики - сімейний лікар",P1232/S1232,0)))</f>
        <v>0</v>
      </c>
      <c r="Q1233" s="176">
        <f>IF($B$1230="Лікар-педіатр","x",IF($B$1230="Лікар-терапевт",Q1232/S1232,IF($B$1230="Лікар загальної практики - сімейний лікар",Q1232/S1232,0)))</f>
        <v>0</v>
      </c>
      <c r="R1233" s="176">
        <f>IF($B$1230="Лікар-педіатр","x",IF($B$1230="Лікар-терапевт",R1232/S1232,IF($B$1230="Лікар загальної практики - сімейний лікар",R1232/S1232,0)))</f>
        <v>0</v>
      </c>
      <c r="S1233" s="176">
        <f>SUM(N1233:R1233)</f>
        <v>0</v>
      </c>
      <c r="T1233" s="767"/>
      <c r="U1233" s="176">
        <f>IF($B$1230="Лікар-педіатр",U1232/Z1232,IF($B$1230="Лікар-терапевт","х",IF($B$1230="Лікар загальної практики - сімейний лікар",U1232/Z1232,0)))</f>
        <v>0</v>
      </c>
      <c r="V1233" s="176">
        <f>IF($B$1230="Лікар-педіатр",V1232/Z1232,IF($B$1230="Лікар-терапевт","х",IF($B$1230="Лікар загальної практики - сімейний лікар",V1232/Z1232,0)))</f>
        <v>0</v>
      </c>
      <c r="W1233" s="176">
        <f>IF($B$1230="Лікар-педіатр","x",IF($B$1230="Лікар-терапевт",W1232/Z1232,IF($B$1230="Лікар загальної практики - сімейний лікар",W1232/Z1232,0)))</f>
        <v>0</v>
      </c>
      <c r="X1233" s="176">
        <f>IF($B$1230="Лікар-педіатр","x",IF($B$1230="Лікар-терапевт",X1232/Z1232,IF($B$1230="Лікар загальної практики - сімейний лікар",X1232/Z1232,0)))</f>
        <v>0</v>
      </c>
      <c r="Y1233" s="176">
        <f>IF($B$1230="Лікар-педіатр","x",IF($B$1230="Лікар-терапевт",Y1232/Z1232,IF($B$1230="Лікар загальної практики - сімейний лікар",Y1232/Z1232,0)))</f>
        <v>0</v>
      </c>
      <c r="Z1233" s="176">
        <f>SUM(U1233:Y1233)</f>
        <v>0</v>
      </c>
      <c r="AA1233" s="767"/>
      <c r="AB1233" s="176">
        <f>IF($B$1230="Лікар-педіатр",AB1232/AG1232,IF($B$1230="Лікар-терапевт","х",IF($B$1230="Лікар загальної практики - сімейний лікар",AB1232/AG1232,0)))</f>
        <v>0</v>
      </c>
      <c r="AC1233" s="176">
        <f>IF($B$1230="Лікар-педіатр",AC1232/AG1232,IF($B$1230="Лікар-терапевт","х",IF($B$1230="Лікар загальної практики - сімейний лікар",AC1232/AG1232,0)))</f>
        <v>0</v>
      </c>
      <c r="AD1233" s="176">
        <f>IF($B$1230="Лікар-педіатр","x",IF($B$1230="Лікар-терапевт",AD1232/AG1232,IF($B$1230="Лікар загальної практики - сімейний лікар",AD1232/AG1232,0)))</f>
        <v>0</v>
      </c>
      <c r="AE1233" s="176">
        <f>IF($B$1230="Лікар-педіатр","x",IF($B$1230="Лікар-терапевт",AE1232/AG1232,IF($B$1230="Лікар загальної практики - сімейний лікар",AE1232/AG1232,0)))</f>
        <v>0</v>
      </c>
      <c r="AF1233" s="176">
        <f>IF($B$1230="Лікар-педіатр","x",IF($B$1230="Лікар-терапевт",AF1232/AG1232,IF($B$1230="Лікар загальної практики - сімейний лікар",AF1232/AG1232,0)))</f>
        <v>0</v>
      </c>
      <c r="AG1233" s="176">
        <f>SUM(AB1233:AF1233)</f>
        <v>0</v>
      </c>
      <c r="AH1233" s="767"/>
      <c r="AI1233" s="174"/>
      <c r="AJ1233" s="771"/>
      <c r="AK1233" s="774"/>
      <c r="AL1233" s="774"/>
      <c r="AM1233" s="761"/>
      <c r="AN1233" s="779"/>
      <c r="AO1233" s="779"/>
      <c r="AP1233" s="779"/>
      <c r="AQ1233" s="779"/>
      <c r="AR1233" s="782"/>
    </row>
    <row r="1234" spans="1:44" s="52" customFormat="1" ht="45" hidden="1" customHeight="1" thickBot="1" x14ac:dyDescent="0.3">
      <c r="A1234" s="170"/>
      <c r="B1234" s="763"/>
      <c r="C1234" s="764"/>
      <c r="D1234" s="765"/>
      <c r="E1234" s="766"/>
      <c r="F1234" s="177" t="s">
        <v>425</v>
      </c>
      <c r="G1234" s="178">
        <f>IF($B$1230="Лікар загальної практики - сімейний лікар",AVERAGE(G1230:G1232),IF($B$1230="Лікар-педіатр",AVERAGE(G1230:G1232),IF($B$1230="Лікар-терапевт","х",0)))</f>
        <v>0</v>
      </c>
      <c r="H1234" s="178">
        <f>IF($B$1230="Лікар загальної практики - сімейний лікар",AVERAGE(H1230:H1232),IF($B$1230="Лікар-педіатр",AVERAGE(H1230:H1232),IF($B$1230="Лікар-терапевт","х",0)))</f>
        <v>0</v>
      </c>
      <c r="I1234" s="178">
        <f>IF($B$1230="Лікар загальної практики - сімейний лікар",AVERAGE(I1230:I1232),IF($B$1230="Лікар-педіатр","x",IF($B$1230="Лікар-терапевт",AVERAGE(I1230:I1232),0)))</f>
        <v>0</v>
      </c>
      <c r="J1234" s="178">
        <f>IF($B$1230="Лікар загальної практики - сімейний лікар",AVERAGE(J1230:J1232),IF($B$1230="Лікар-педіатр","x",IF($B$1230="Лікар-терапевт",AVERAGE(J1230:J1232),0)))</f>
        <v>0</v>
      </c>
      <c r="K1234" s="178">
        <f>IF($B$1230="Лікар загальної практики - сімейний лікар",AVERAGE(K1230:K1232),IF($B$1230="Лікар-педіатр","x",IF($B$1230="Лікар-терапевт",AVERAGE(K1230:K1232),0)))</f>
        <v>0</v>
      </c>
      <c r="L1234" s="179">
        <f>SUM(G1234:K1234)</f>
        <v>0</v>
      </c>
      <c r="M1234" s="768"/>
      <c r="N1234" s="178">
        <f>IF($B$1230="Лікар загальної практики - сімейний лікар",AVERAGE(N1230:N1232),IF($B$1230="Лікар-педіатр",AVERAGE(N1230:N1232),IF($B$1230="Лікар-терапевт","х",0)))</f>
        <v>0</v>
      </c>
      <c r="O1234" s="178">
        <f>IF($B$1230="Лікар загальної практики - сімейний лікар",AVERAGE(O1230:O1232),IF($B$1230="Лікар-педіатр",AVERAGE(O1230:O1232),IF($B$1230="Лікар-терапевт","х",0)))</f>
        <v>0</v>
      </c>
      <c r="P1234" s="178">
        <f>IF($B$1230="Лікар загальної практики - сімейний лікар",AVERAGE(P1230:P1232),IF($B$1230="Лікар-педіатр","x",IF($B$1230="Лікар-терапевт",AVERAGE(P1230:P1232),0)))</f>
        <v>0</v>
      </c>
      <c r="Q1234" s="178">
        <f>IF($B$1230="Лікар загальної практики - сімейний лікар",AVERAGE(Q1230:Q1232),IF($B$1230="Лікар-педіатр","x",IF($B$1230="Лікар-терапевт",AVERAGE(Q1230:Q1232),0)))</f>
        <v>0</v>
      </c>
      <c r="R1234" s="178">
        <f>IF($B$1230="Лікар загальної практики - сімейний лікар",AVERAGE(R1230:R1232),IF($B$1230="Лікар-педіатр","x",IF($B$1230="Лікар-терапевт",AVERAGE(R1230:R1232),0)))</f>
        <v>0</v>
      </c>
      <c r="S1234" s="179">
        <f>SUM(N1234:R1234)</f>
        <v>0</v>
      </c>
      <c r="T1234" s="768"/>
      <c r="U1234" s="178">
        <f>IF($B$1230="Лікар загальної практики - сімейний лікар",AVERAGE(U1230:U1232),IF($B$1230="Лікар-педіатр",AVERAGE(U1230:U1232),IF($B$1230="Лікар-терапевт","х",0)))</f>
        <v>0</v>
      </c>
      <c r="V1234" s="178">
        <f>IF($B$1230="Лікар загальної практики - сімейний лікар",AVERAGE(V1230:V1232),IF($B$1230="Лікар-педіатр",AVERAGE(V1230:V1232),IF($B$1230="Лікар-терапевт","х",0)))</f>
        <v>0</v>
      </c>
      <c r="W1234" s="178">
        <f>IF($B$1230="Лікар загальної практики - сімейний лікар",AVERAGE(W1230:W1232),IF($B$1230="Лікар-педіатр","x",IF($B$1230="Лікар-терапевт",AVERAGE(W1230:W1232),0)))</f>
        <v>0</v>
      </c>
      <c r="X1234" s="178">
        <f>IF($B$1230="Лікар загальної практики - сімейний лікар",AVERAGE(X1230:X1232),IF($B$1230="Лікар-педіатр","x",IF($B$1230="Лікар-терапевт",AVERAGE(X1230:X1232),0)))</f>
        <v>0</v>
      </c>
      <c r="Y1234" s="178">
        <f>IF($B$1230="Лікар загальної практики - сімейний лікар",AVERAGE(Y1230:Y1232),IF($B$1230="Лікар-педіатр","x",IF($B$1230="Лікар-терапевт",AVERAGE(Y1230:Y1232),0)))</f>
        <v>0</v>
      </c>
      <c r="Z1234" s="179">
        <f>SUM(U1234:Y1234)</f>
        <v>0</v>
      </c>
      <c r="AA1234" s="768"/>
      <c r="AB1234" s="178">
        <f>IF($B$1230="Лікар загальної практики - сімейний лікар",AVERAGE(AB1230:AB1232),IF($B$1230="Лікар-педіатр",AVERAGE(AB1230:AB1232),IF($B$1230="Лікар-терапевт","х",0)))</f>
        <v>0</v>
      </c>
      <c r="AC1234" s="178">
        <f>IF($B$1230="Лікар загальної практики - сімейний лікар",AVERAGE(AC1230:AC1232),IF($B$1230="Лікар-педіатр",AVERAGE(AC1230:AC1232),IF($B$1230="Лікар-терапевт","х",0)))</f>
        <v>0</v>
      </c>
      <c r="AD1234" s="178">
        <f>IF($B$1230="Лікар загальної практики - сімейний лікар",AVERAGE(AD1230:AD1232),IF($B$1230="Лікар-педіатр","x",IF($B$1230="Лікар-терапевт",AVERAGE(AD1230:AD1232),0)))</f>
        <v>0</v>
      </c>
      <c r="AE1234" s="178">
        <f>IF($B$1230="Лікар загальної практики - сімейний лікар",AVERAGE(AE1230:AE1232),IF($B$1230="Лікар-педіатр","x",IF($B$1230="Лікар-терапевт",AVERAGE(AE1230:AE1232),0)))</f>
        <v>0</v>
      </c>
      <c r="AF1234" s="178">
        <f>IF($B$1230="Лікар загальної практики - сімейний лікар",AVERAGE(AF1230:AF1232),IF($B$1230="Лікар-педіатр","x",IF($B$1230="Лікар-терапевт",AVERAGE(AF1230:AF1232),0)))</f>
        <v>0</v>
      </c>
      <c r="AG1234" s="179">
        <f>SUM(AB1234:AF1234)</f>
        <v>0</v>
      </c>
      <c r="AH1234" s="769"/>
      <c r="AI1234" s="174"/>
      <c r="AJ1234" s="771"/>
      <c r="AK1234" s="774"/>
      <c r="AL1234" s="774"/>
      <c r="AM1234" s="762"/>
      <c r="AN1234" s="780"/>
      <c r="AO1234" s="780"/>
      <c r="AP1234" s="780"/>
      <c r="AQ1234" s="780"/>
      <c r="AR1234" s="783"/>
    </row>
    <row r="1235" spans="1:44" s="52" customFormat="1" ht="40.5" hidden="1" x14ac:dyDescent="0.25">
      <c r="A1235" s="170"/>
      <c r="B1235" s="763"/>
      <c r="C1235" s="764"/>
      <c r="D1235" s="765"/>
      <c r="E1235" s="765"/>
      <c r="F1235" s="210" t="str">
        <f>IF(B1230="Лікар-педіатр",Законод!$C$17,IF(B1230="Лікар загальної практики - сімейний лікар",Законод!$C$21,IF(B1230="Лікар-терапевт",Законод!$C$25,"х")))</f>
        <v>х</v>
      </c>
      <c r="G1235" s="181">
        <f>IF($B$1230="Лікар загальної практики - сімейний лікар",IF(L1234&lt;=Законод!$C$22,G1234,Законод!$C$22*'01_Доходи'!G1233),IF($B$1230="Лікар-педіатр",IF(L1234&lt;=Законод!$C$18,G1234,Законод!$C$18*'01_Доходи'!G1233),IF($B$1230="Лікар-терапевт","x",0)))</f>
        <v>0</v>
      </c>
      <c r="H1235" s="181">
        <f>IF($B$1230="Лікар загальної практики - сімейний лікар",IF(L1234&lt;=Законод!$C$22,H1234,Законод!$C$22*'01_Доходи'!H1233),IF($B$1230="Лікар-педіатр",IF(L1234&lt;=Законод!$C$18,H1234,Законод!$C$18*'01_Доходи'!H1233),IF($B$1230="Лікар-терапевт","x",0)))</f>
        <v>0</v>
      </c>
      <c r="I1235" s="181">
        <f>IF($B$1230="Лікар загальної практики - сімейний лікар",IF(L1234&lt;=Законод!$C$22,I1234,Законод!$C$22*'01_Доходи'!I1233),IF($B$1230="Лікар-педіатр","x",IF($B$1230="Лікар-терапевт",IF(L1234&lt;=Законод!$C$26,I1234,Законод!$C$26*'01_Доходи'!I1233),0)))</f>
        <v>0</v>
      </c>
      <c r="J1235" s="181">
        <f>IF($B$1230="Лікар загальної практики - сімейний лікар",IF(L1234&lt;=Законод!$C$22,J1234,Законод!$C$22*'01_Доходи'!J1233),IF($B$1230="Лікар-педіатр","x",IF($B$1230="Лікар-терапевт",IF(L1234&lt;=Законод!$C$26,J1234,Законод!$C$26*'01_Доходи'!J1233),0)))</f>
        <v>0</v>
      </c>
      <c r="K1235" s="181">
        <f>IF($B$1230="Лікар загальної практики - сімейний лікар",IF(L1234&lt;=Законод!$C$22,K1234,Законод!$C$22*'01_Доходи'!K1233),IF($B$1230="Лікар-педіатр","x",IF($B$1230="Лікар-терапевт",IF(L1234&lt;=Законод!$C$26,K1234,Законод!$C$26*'01_Доходи'!K1233),0)))</f>
        <v>0</v>
      </c>
      <c r="L1235" s="182">
        <f>SUM(G1235:K1235)</f>
        <v>0</v>
      </c>
      <c r="M1235" s="767"/>
      <c r="N1235" s="181">
        <f>IF($B$1230="Лікар загальної практики - сімейний лікар",IF(S1234&lt;=Законод!$C$22,N1234,Законод!$C$22*'01_Доходи'!N1233),IF($B$1230="Лікар-педіатр",IF(S1234&lt;=Законод!$C$18,N1234,Законод!$C$18*'01_Доходи'!N1233),IF($B$1230="Лікар-терапевт","x",0)))</f>
        <v>0</v>
      </c>
      <c r="O1235" s="181">
        <f>IF($B$1230="Лікар загальної практики - сімейний лікар",IF(S1234&lt;=Законод!$C$22,O1234,Законод!$C$22*'01_Доходи'!O1233),IF($B$1230="Лікар-педіатр",IF(S1234&lt;=Законод!$C$18,O1234,Законод!$C$18*'01_Доходи'!O1233),IF($B$1230="Лікар-терапевт","x",0)))</f>
        <v>0</v>
      </c>
      <c r="P1235" s="181">
        <f>IF($B$1230="Лікар загальної практики - сімейний лікар",IF(S1234&lt;=Законод!$C$22,P1234,Законод!$C$22*'01_Доходи'!P1233),IF($B$1230="Лікар-педіатр","x",IF($B$1230="Лікар-терапевт",IF(S1234&lt;=Законод!$C$26,P1234,Законод!$C$26*'01_Доходи'!P1233),0)))</f>
        <v>0</v>
      </c>
      <c r="Q1235" s="181">
        <f>IF($B$1230="Лікар загальної практики - сімейний лікар",IF(S1234&lt;=Законод!$C$22,Q1234,Законод!$C$22*'01_Доходи'!Q1233),IF($B$1230="Лікар-педіатр","x",IF($B$1230="Лікар-терапевт",IF(S1234&lt;=Законод!$C$26,Q1234,Законод!$C$26*'01_Доходи'!Q1233),0)))</f>
        <v>0</v>
      </c>
      <c r="R1235" s="181">
        <f>IF($B$1230="Лікар загальної практики - сімейний лікар",IF(S1234&lt;=Законод!$C$22,R1234,Законод!$C$22*'01_Доходи'!R1233),IF($B$1230="Лікар-педіатр","x",IF($B$1230="Лікар-терапевт",IF(S1234&lt;=Законод!$C$26,R1234,Законод!$C$26*'01_Доходи'!R1233),0)))</f>
        <v>0</v>
      </c>
      <c r="S1235" s="182">
        <f>SUM(N1235:R1235)</f>
        <v>0</v>
      </c>
      <c r="T1235" s="767"/>
      <c r="U1235" s="181">
        <f>IF($B$1230="Лікар загальної практики - сімейний лікар",IF(Z1234&lt;=Законод!$C$22,U1234,Законод!$C$22*'01_Доходи'!U1233),IF($B$1230="Лікар-педіатр",IF(Z1234&lt;=Законод!$C$18,U1234,Законод!$C$18*'01_Доходи'!U1233),IF($B$1230="Лікар-терапевт","x",0)))</f>
        <v>0</v>
      </c>
      <c r="V1235" s="181">
        <f>IF($B$1230="Лікар загальної практики - сімейний лікар",IF(Z1234&lt;=Законод!$C$22,V1234,Законод!$C$22*'01_Доходи'!V1233),IF($B$1230="Лікар-педіатр",IF(Z1234&lt;=Законод!$C$18,V1234,Законод!$C$18*'01_Доходи'!V1233),IF($B$1230="Лікар-терапевт","x",0)))</f>
        <v>0</v>
      </c>
      <c r="W1235" s="181">
        <f>IF($B$1230="Лікар загальної практики - сімейний лікар",IF(Z1234&lt;=Законод!$C$22,W1234,Законод!$C$22*'01_Доходи'!W1233),IF($B$1230="Лікар-педіатр","x",IF($B$1230="Лікар-терапевт",IF(Z1234&lt;=Законод!$C$26,W1234,Законод!$C$26*'01_Доходи'!W1233),0)))</f>
        <v>0</v>
      </c>
      <c r="X1235" s="181">
        <f>IF($B$1230="Лікар загальної практики - сімейний лікар",IF(Z1234&lt;=Законод!$C$22,X1234,Законод!$C$22*'01_Доходи'!X1233),IF($B$1230="Лікар-педіатр","x",IF($B$1230="Лікар-терапевт",IF(Z1234&lt;=Законод!$C$26,X1234,Законод!$C$26*'01_Доходи'!X1233),0)))</f>
        <v>0</v>
      </c>
      <c r="Y1235" s="181">
        <f>IF($B$1230="Лікар загальної практики - сімейний лікар",IF(Z1234&lt;=Законод!$C$22,Y1234,Законод!$C$22*'01_Доходи'!Y1233),IF($B$1230="Лікар-педіатр","x",IF($B$1230="Лікар-терапевт",IF(Z1234&lt;=Законод!$C$26,Y1234,Законод!$C$26*'01_Доходи'!Y1233),0)))</f>
        <v>0</v>
      </c>
      <c r="Z1235" s="182">
        <f>SUM(U1235:Y1235)</f>
        <v>0</v>
      </c>
      <c r="AA1235" s="767"/>
      <c r="AB1235" s="181">
        <f>IF($B$1230="Лікар загальної практики - сімейний лікар",IF(AG1234&lt;=Законод!$C$22,AB1234,Законод!$C$22*'01_Доходи'!AB1233),IF($B$1230="Лікар-педіатр",IF(AG1234&lt;=Законод!$C$18,AB1234,Законод!$C$18*'01_Доходи'!AB1233),IF($B$1230="Лікар-терапевт","x",0)))</f>
        <v>0</v>
      </c>
      <c r="AC1235" s="181">
        <f>IF($B$1230="Лікар загальної практики - сімейний лікар",IF(AG1234&lt;=Законод!$C$22,AC1234,Законод!$C$22*'01_Доходи'!AC1233),IF($B$1230="Лікар-педіатр",IF(AG1234&lt;=Законод!$C$18,AC1234,Законод!$C$18*'01_Доходи'!AC1233),IF($B$1230="Лікар-терапевт","x",0)))</f>
        <v>0</v>
      </c>
      <c r="AD1235" s="181">
        <f>IF($B$1230="Лікар загальної практики - сімейний лікар",IF(AG1234&lt;=Законод!$C$22,AD1234,Законод!$C$22*'01_Доходи'!AD1233),IF($B$1230="Лікар-педіатр","x",IF($B$1230="Лікар-терапевт",IF(AG1234&lt;=Законод!$C$26,AD1234,Законод!$C$26*'01_Доходи'!AD1233),0)))</f>
        <v>0</v>
      </c>
      <c r="AE1235" s="181">
        <f>IF($B$1230="Лікар загальної практики - сімейний лікар",IF(AG1234&lt;=Законод!$C$22,AE1234,Законод!$C$22*'01_Доходи'!AE1233),IF($B$1230="Лікар-педіатр","x",IF($B$1230="Лікар-терапевт",IF(AG1234&lt;=Законод!$C$26,AE1234,Законод!$C$26*'01_Доходи'!AE1233),0)))</f>
        <v>0</v>
      </c>
      <c r="AF1235" s="181">
        <f>IF($B$1230="Лікар загальної практики - сімейний лікар",IF(AG1234&lt;=Законод!$C$22,AF1234,Законод!$C$22*'01_Доходи'!AF1233),IF($B$1230="Лікар-педіатр","x",IF($B$1230="Лікар-терапевт",IF(AG1234&lt;=Законод!$C$26,AF1234,Законод!$C$26*'01_Доходи'!AF1233),0)))</f>
        <v>0</v>
      </c>
      <c r="AG1235" s="182">
        <f>SUM(AB1235:AF1235)</f>
        <v>0</v>
      </c>
      <c r="AH1235" s="767"/>
      <c r="AI1235" s="174"/>
      <c r="AJ1235" s="771"/>
      <c r="AK1235" s="774"/>
      <c r="AL1235" s="774"/>
      <c r="AM1235" s="318" t="s">
        <v>186</v>
      </c>
      <c r="AN1235" s="183">
        <f>IF(B1230="Лікар загальної практики - сімейний лікар",G1235*Законод!$C$11+'01_Доходи'!H1235*Законод!$D$11+'01_Доходи'!I1235*Законод!$E$11+'01_Доходи'!J1235*Законод!$F$11+'01_Доходи'!K1235*Законод!$G$11,IF(B1230="Лікар-педіатр",G1235*Законод!$C$11+'01_Доходи'!H1235*Законод!$D$11,IF(B1230="Лікар-терапевт",'01_Доходи'!I1235*Законод!$E$11+'01_Доходи'!J1235*Законод!$F$11+'01_Доходи'!K1235*Законод!$G$11,0)))</f>
        <v>0</v>
      </c>
      <c r="AO1235" s="183">
        <f>IF(B1230="Лікар загальної практики - сімейний лікар",N1235*Законод!$C$11+'01_Доходи'!O1235*Законод!$D$11+'01_Доходи'!P1235*Законод!$E$11+'01_Доходи'!Q1235*Законод!$F$11+'01_Доходи'!R1235*Законод!$G$11,IF(B1230="Лікар-педіатр",N1235*Законод!$C$11+'01_Доходи'!O1235*Законод!$D$11,IF(B1230="Лікар-терапевт",'01_Доходи'!P1235*Законод!$E$11+'01_Доходи'!Q1235*Законод!$F$11+'01_Доходи'!R1235*Законод!$G$11,0)))</f>
        <v>0</v>
      </c>
      <c r="AP1235" s="183">
        <f>IF(B1230="Лікар загальної практики - сімейний лікар",U1235*Законод!$C$11+'01_Доходи'!V1235*Законод!$D$11+'01_Доходи'!W1235*Законод!$E$11+'01_Доходи'!X1235*Законод!$F$11+'01_Доходи'!Y1235*Законод!$G$11,IF(B1230="Лікар-педіатр",U1235*Законод!$C$11+'01_Доходи'!V1235*Законод!$D$11,IF(B1230="Лікар-терапевт",'01_Доходи'!W1235*Законод!$E$11+'01_Доходи'!X1235*Законод!$F$11+'01_Доходи'!Y1235*Законод!$G$11,0)))</f>
        <v>0</v>
      </c>
      <c r="AQ1235" s="183">
        <f>IF(B1230="Лікар загальної практики - сімейний лікар",AB1235*Законод!$C$11+'01_Доходи'!AC1235*Законод!$D$11+'01_Доходи'!AD1235*Законод!$E$11+'01_Доходи'!AE1235*Законод!$F$11+'01_Доходи'!AF1235*Законод!$G$11,IF(B1230="Лікар-педіатр",AB1235*Законод!$C$11+'01_Доходи'!AC1235*Законод!$D$11,IF(B1230="Лікар-терапевт",'01_Доходи'!AD1235*Законод!$E$11+'01_Доходи'!AE1235*Законод!$F$11+'01_Доходи'!AF1235*Законод!$G$11,0)))</f>
        <v>0</v>
      </c>
      <c r="AR1235" s="184">
        <f>SUM(AN1235:AQ1235)</f>
        <v>0</v>
      </c>
    </row>
    <row r="1236" spans="1:44" s="52" customFormat="1" ht="31.9" hidden="1" customHeight="1" x14ac:dyDescent="0.25">
      <c r="A1236" s="170"/>
      <c r="B1236" s="763"/>
      <c r="C1236" s="764"/>
      <c r="D1236" s="765"/>
      <c r="E1236" s="765"/>
      <c r="F1236" s="211" t="str">
        <f>IF(B1230="Лікар-педіатр",Законод!$E$17,IF(B1230="Лікар загальної практики - сімейний лікар",Законод!$E$21,IF(B1230="Лікар-терапевт",Законод!$E$25,"х")))</f>
        <v>х</v>
      </c>
      <c r="G1236" s="776" t="s">
        <v>158</v>
      </c>
      <c r="H1236" s="776"/>
      <c r="I1236" s="776"/>
      <c r="J1236" s="776"/>
      <c r="K1236" s="776"/>
      <c r="L1236" s="169">
        <f>IF($B$1230="Лікар загальної практики - сімейний лікар",IF(L1234&lt;Законод!$C$22,0,(IF(AND(L1234&gt;=Законод!$E$22,L1234&lt;=Законод!$E$23),L1234-Законод!$C$22,IF('01_Доходи'!L1234&gt;=Законод!$F$22,Законод!$E$24,0)))),IF($B$1230="Лікар-педіатр",IF(L1234&lt;Законод!$C$18,0,(IF(AND(L1234&gt;=Законод!$E$18,L1234&lt;=Законод!$E$19),L1234-Законод!$C$18,IF('01_Доходи'!L1234&gt;=Законод!$F$18,Законод!$E$20,0)))),IF($B$1230="Лікар-терапевт",IF(L1234&lt;Законод!$C$26,0,(IF(AND(L1234&gt;=Законод!$E$26,L1234&lt;=Законод!$E$27),L1234-Законод!$C$26,IF('01_Доходи'!L1234&gt;=Законод!$F$26,Законод!$E$28,0)))),0)))</f>
        <v>0</v>
      </c>
      <c r="M1236" s="767"/>
      <c r="N1236" s="776" t="s">
        <v>158</v>
      </c>
      <c r="O1236" s="776"/>
      <c r="P1236" s="776"/>
      <c r="Q1236" s="776"/>
      <c r="R1236" s="776"/>
      <c r="S1236" s="169">
        <f>IF($B$1230="Лікар загальної практики - сімейний лікар",IF(S1234&lt;Законод!$C$22,0,(IF(AND(S1234&gt;=Законод!$E$22,S1234&lt;=Законод!$E$23),S1234-Законод!$C$22,IF('01_Доходи'!S1234&gt;=Законод!$F$22,Законод!$E$24,0)))),IF($B$1230="Лікар-педіатр",IF(S1234&lt;Законод!$C$18,0,(IF(AND(S1234&gt;=Законод!$E$18,S1234&lt;=Законод!$E$19),S1234-Законод!$C$18,IF('01_Доходи'!S1234&gt;=Законод!$F$18,Законод!$E$20,0)))),IF($B$1230="Лікар-терапевт",IF(S1234&lt;Законод!$C$26,0,(IF(AND(S1234&gt;=Законод!$E$26,S1234&lt;=Законод!$E$27),S1234-Законод!$C$26,IF('01_Доходи'!S1234&gt;=Законод!$F$26,Законод!$E$28,0)))),0)))</f>
        <v>0</v>
      </c>
      <c r="T1236" s="767"/>
      <c r="U1236" s="776" t="s">
        <v>158</v>
      </c>
      <c r="V1236" s="776"/>
      <c r="W1236" s="776"/>
      <c r="X1236" s="776"/>
      <c r="Y1236" s="776"/>
      <c r="Z1236" s="169">
        <f>IF($B$1230="Лікар загальної практики - сімейний лікар",IF(Z1234&lt;Законод!$C$22,0,(IF(AND(Z1234&gt;=Законод!$E$22,Z1234&lt;=Законод!$E$23),Z1234-Законод!$C$22,IF('01_Доходи'!Z1234&gt;=Законод!$F$22,Законод!$E$24,0)))),IF($B$1230="Лікар-педіатр",IF(Z1234&lt;Законод!$C$18,0,(IF(AND(Z1234&gt;=Законод!$E$18,Z1234&lt;=Законод!$E$19),Z1234-Законод!$C$18,IF('01_Доходи'!Z1234&gt;=Законод!$F$18,Законод!$E$20,0)))),IF($B$1230="Лікар-терапевт",IF(Z1234&lt;Законод!$C$26,0,(IF(AND(Z1234&gt;=Законод!$E$26,Z1234&lt;=Законод!$E$27),Z1234-Законод!$C$26,IF('01_Доходи'!Z1234&gt;=Законод!$F$26,Законод!$E$28,0)))),0)))</f>
        <v>0</v>
      </c>
      <c r="AA1236" s="767"/>
      <c r="AB1236" s="776" t="s">
        <v>158</v>
      </c>
      <c r="AC1236" s="776"/>
      <c r="AD1236" s="776"/>
      <c r="AE1236" s="776"/>
      <c r="AF1236" s="776"/>
      <c r="AG1236" s="169">
        <f>IF($B$1230="Лікар загальної практики - сімейний лікар",IF(AG1234&lt;Законод!$C$22,0,(IF(AND(AG1234&gt;=Законод!$E$22,AG1234&lt;=Законод!$E$23),AG1234-Законод!$C$22,IF('01_Доходи'!AG1234&gt;=Законод!$F$22,Законод!$E$24,0)))),IF($B$1230="Лікар-педіатр",IF(AG1234&lt;Законод!$C$18,0,(IF(AND(AG1234&gt;=Законод!$E$18,AG1234&lt;=Законод!$E$19),AG1234-Законод!$C$18,IF('01_Доходи'!AG1234&gt;=Законод!$F$18,Законод!$E$20,0)))),IF($B$1230="Лікар-терапевт",IF(AG1234&lt;Законод!$C$26,0,(IF(AND(AG1234&gt;=Законод!$E$26,AG1234&lt;=Законод!$E$27),AG1234-Законод!$C$26,IF('01_Доходи'!AG1234&gt;=Законод!$F$26,Законод!$E$28,0)))),0)))</f>
        <v>0</v>
      </c>
      <c r="AH1236" s="767"/>
      <c r="AI1236" s="174"/>
      <c r="AJ1236" s="771"/>
      <c r="AK1236" s="774"/>
      <c r="AL1236" s="774"/>
      <c r="AM1236" s="757" t="s">
        <v>187</v>
      </c>
      <c r="AN1236" s="183">
        <f>IF(B1230="Лікар загальної практики - сімейний лікар",L1236*Законод!$C$9/4*Законод!$E$16,IF(B1230="Лікар-педіатр",L1236*Законод!$C$9/4*Законод!$E$16,IF(B1230="Лікар-терапевт",L1236*Законод!$C$9/4*Законод!$E$16,0)))</f>
        <v>0</v>
      </c>
      <c r="AO1236" s="183">
        <f>IF(B1230="Лікар загальної практики - сімейний лікар",S1236*Законод!$C$9/4*Законод!$E$16,IF(B1230="Лікар-педіатр",S1236*Законод!$C$9/4*Законод!$E$16,IF(B1230="Лікар-терапевт",S1236*Законод!$C$9/4*Законод!$E$16,0)))</f>
        <v>0</v>
      </c>
      <c r="AP1236" s="183">
        <f>IF(B1230="Лікар загальної практики - сімейний лікар",Z1236*Законод!$C$9/4*Законод!$E$16,IF(B1230="Лікар-педіатр",Z1236*Законод!$C$9/4*Законод!$E$16,IF(B1230="Лікар-терапевт",Z1236*Законод!$C$9/4*Законод!$E$16,0)))</f>
        <v>0</v>
      </c>
      <c r="AQ1236" s="183">
        <f>IF(B1230="Лікар загальної практики - сімейний лікар",AG1236*Законод!$C$9/4*Законод!$E$16,IF(B1230="Лікар-педіатр",AG1236*Законод!$C$9/4*Законод!$E$16,IF(B1230="Лікар-терапевт",AG1236*Законод!$C$9/4*Законод!$E$16,0)))</f>
        <v>0</v>
      </c>
      <c r="AR1236" s="184">
        <f>SUM(AN1236:AQ1236)</f>
        <v>0</v>
      </c>
    </row>
    <row r="1237" spans="1:44" s="52" customFormat="1" ht="31.9" hidden="1" customHeight="1" x14ac:dyDescent="0.25">
      <c r="A1237" s="170"/>
      <c r="B1237" s="763"/>
      <c r="C1237" s="764"/>
      <c r="D1237" s="765"/>
      <c r="E1237" s="765"/>
      <c r="F1237" s="211" t="str">
        <f>IF(B1230="Лікар-педіатр",Законод!$F$17,IF(B1230="Лікар загальної практики - сімейний лікар",Законод!$F$21,IF(B1230="Лікар-терапевт",Законод!$F$25,"х")))</f>
        <v>х</v>
      </c>
      <c r="G1237" s="776" t="s">
        <v>158</v>
      </c>
      <c r="H1237" s="776"/>
      <c r="I1237" s="776"/>
      <c r="J1237" s="776"/>
      <c r="K1237" s="776"/>
      <c r="L1237" s="169">
        <f>IF($B$1230="Лікар загальної практики - сімейний лікар",IF(L1234&lt;Законод!$C$22,0,(IF(AND(L1234&gt;=Законод!$F$22,L1234&lt;=Законод!$F$23),L1234-Законод!$E$23,IF('01_Доходи'!L1234&gt;=Законод!$G$22,Законод!$F$24,0)))),IF($B$1230="Лікар-педіатр",IF(L1234&lt;Законод!$C$18,0,(IF(AND(L1234&gt;=Законод!$F$18,L1234&lt;=Законод!$F$19),L1234-Законод!$E$19,IF('01_Доходи'!L1234&gt;=Законод!$G$18,Законод!$F$20,0)))),IF($B$1230="Лікар-терапевт",IF(L1234&lt;Законод!$C$26,0,(IF(AND(L1234&gt;=Законод!$F$26,L1234&lt;=Законод!$F$27),L1234-Законод!$E$27,IF('01_Доходи'!L1234&gt;=Законод!$G$26,Законод!$F$28,0)))),0)))</f>
        <v>0</v>
      </c>
      <c r="M1237" s="767"/>
      <c r="N1237" s="776" t="s">
        <v>158</v>
      </c>
      <c r="O1237" s="776"/>
      <c r="P1237" s="776"/>
      <c r="Q1237" s="776"/>
      <c r="R1237" s="776"/>
      <c r="S1237" s="169">
        <f>IF($B$1230="Лікар загальної практики - сімейний лікар",IF(S1234&lt;Законод!$C$22,0,(IF(AND(S1234&gt;=Законод!$F$22,S1234&lt;=Законод!$F$23),S1234-Законод!$E$23,IF('01_Доходи'!S1234&gt;=Законод!$G$22,Законод!$F$24,0)))),IF($B$1230="Лікар-педіатр",IF(S1234&lt;Законод!$C$18,0,(IF(AND(S1234&gt;=Законод!$F$18,S1234&lt;=Законод!$F$19),S1234-Законод!$E$19,IF('01_Доходи'!S1234&gt;=Законод!$G$18,Законод!$F$20,0)))),IF($B$1230="Лікар-терапевт",IF(S1234&lt;Законод!$C$26,0,(IF(AND(S1234&gt;=Законод!$F$26,S1234&lt;=Законод!$F$27),S1234-Законод!$E$27,IF('01_Доходи'!S1234&gt;=Законод!$G$26,Законод!$F$28,0)))),0)))</f>
        <v>0</v>
      </c>
      <c r="T1237" s="767"/>
      <c r="U1237" s="776" t="s">
        <v>158</v>
      </c>
      <c r="V1237" s="776"/>
      <c r="W1237" s="776"/>
      <c r="X1237" s="776"/>
      <c r="Y1237" s="776"/>
      <c r="Z1237" s="169">
        <f>IF($B$1230="Лікар загальної практики - сімейний лікар",IF(Z1234&lt;Законод!$C$22,0,(IF(AND(Z1234&gt;=Законод!$F$22,Z1234&lt;=Законод!$F$23),Z1234-Законод!$E$23,IF('01_Доходи'!Z1234&gt;=Законод!$G$22,Законод!$F$24,0)))),IF($B$1230="Лікар-педіатр",IF(Z1234&lt;Законод!$C$18,0,(IF(AND(Z1234&gt;=Законод!$F$18,Z1234&lt;=Законод!$F$19),Z1234-Законод!$E$19,IF('01_Доходи'!Z1234&gt;=Законод!$G$18,Законод!$F$20,0)))),IF($B$1230="Лікар-терапевт",IF(Z1234&lt;Законод!$C$26,0,(IF(AND(Z1234&gt;=Законод!$F$26,Z1234&lt;=Законод!$F$27),Z1234-Законод!$E$27,IF('01_Доходи'!Z1234&gt;=Законод!$G$26,Законод!$F$28,0)))),0)))</f>
        <v>0</v>
      </c>
      <c r="AA1237" s="767"/>
      <c r="AB1237" s="776" t="s">
        <v>158</v>
      </c>
      <c r="AC1237" s="776"/>
      <c r="AD1237" s="776"/>
      <c r="AE1237" s="776"/>
      <c r="AF1237" s="776"/>
      <c r="AG1237" s="169">
        <f>IF($B$1230="Лікар загальної практики - сімейний лікар",IF(AG1234&lt;Законод!$C$22,0,(IF(AND(AG1234&gt;=Законод!$F$22,AG1234&lt;=Законод!$F$23),AG1234-Законод!$E$23,IF('01_Доходи'!AG1234&gt;=Законод!$G$22,Законод!$F$24,0)))),IF($B$1230="Лікар-педіатр",IF(AG1234&lt;Законод!$C$18,0,(IF(AND(AG1234&gt;=Законод!$F$18,AG1234&lt;=Законод!$F$19),AG1234-Законод!$E$19,IF('01_Доходи'!AG1234&gt;=Законод!$G$18,Законод!$F$20,0)))),IF($B$1230="Лікар-терапевт",IF(AG1234&lt;Законод!$C$26,0,(IF(AND(AG1234&gt;=Законод!$F$26,AG1234&lt;=Законод!$F$27),AG1234-Законод!$E$27,IF('01_Доходи'!AG1234&gt;=Законод!$G$26,Законод!$F$28,0)))),0)))</f>
        <v>0</v>
      </c>
      <c r="AH1237" s="767"/>
      <c r="AI1237" s="174"/>
      <c r="AJ1237" s="771"/>
      <c r="AK1237" s="774"/>
      <c r="AL1237" s="774"/>
      <c r="AM1237" s="758"/>
      <c r="AN1237" s="183">
        <f>IF(B1230="Лікар загальної практики - сімейний лікар",L1237*Законод!$C$9/4*Законод!$F$16,IF(B1230="Лікар-педіатр",L1237*Законод!$C$9/4*Законод!$F$16,IF(B1230="Лікар-терапевт",L1237*Законод!$C$9/4*Законод!$F$16,0)))</f>
        <v>0</v>
      </c>
      <c r="AO1237" s="183">
        <f>IF(B1230="Лікар загальної практики - сімейний лікар",S1237*Законод!$C$9/4*Законод!$F$16,IF(B1230="Лікар-педіатр",S1237*Законод!$C$9/4*Законод!$F$16,IF(B1230="Лікар-терапевт",S1237*Законод!$C$9/4*Законод!$F$16,0)))</f>
        <v>0</v>
      </c>
      <c r="AP1237" s="183">
        <f>IF(B1230="Лікар загальної практики - сімейний лікар",Z1237*Законод!$C$9/4*Законод!$F$16,IF(B1230="Лікар-педіатр",Z1237*Законод!$C$9/4*Законод!$F$16,IF(B1230="Лікар-терапевт",Z1237*Законод!$C$9/4*Законод!$F$16,0)))</f>
        <v>0</v>
      </c>
      <c r="AQ1237" s="183">
        <f>IF(B1230="Лікар загальної практики - сімейний лікар",AG1237*Законод!$C$9/4*Законод!$F$16,IF(B1230="Лікар-педіатр",AG1237*Законод!$C$9/4*Законод!$F$16,IF(B1230="Лікар-терапевт",AG1237*Законод!$C$9/4*Законод!$F$16,0)))</f>
        <v>0</v>
      </c>
      <c r="AR1237" s="184">
        <f>SUM(AN1237:AQ1237)</f>
        <v>0</v>
      </c>
    </row>
    <row r="1238" spans="1:44" s="52" customFormat="1" ht="31.9" hidden="1" customHeight="1" x14ac:dyDescent="0.25">
      <c r="A1238" s="170"/>
      <c r="B1238" s="763"/>
      <c r="C1238" s="764"/>
      <c r="D1238" s="765"/>
      <c r="E1238" s="765"/>
      <c r="F1238" s="211" t="str">
        <f>IF(B1230="Лікар-педіатр",Законод!$G$17,IF(B1230="Лікар загальної практики - сімейний лікар",Законод!$G$21,IF(B1230="Лікар-терапевт",Законод!$G$25,"х")))</f>
        <v>х</v>
      </c>
      <c r="G1238" s="776" t="s">
        <v>158</v>
      </c>
      <c r="H1238" s="776"/>
      <c r="I1238" s="776"/>
      <c r="J1238" s="776"/>
      <c r="K1238" s="776"/>
      <c r="L1238" s="169">
        <f>IF($B$1230="Лікар загальної практики - сімейний лікар",IF(L1234&lt;Законод!$C$22,0,(IF(AND(L1234&gt;=Законод!$G$22,L1234&lt;=Законод!$G$23),L1234-Законод!$F$23,IF('01_Доходи'!L1234&gt;=Законод!$H$22,Законод!$G$24,0)))),IF($B$1230="Лікар-педіатр",IF(L1234&lt;Законод!$C$18,0,(IF(AND(L1234&gt;=Законод!$G$18,L1234&lt;=Законод!$G$19),L1234-Законод!$F$19,IF('01_Доходи'!L1234&gt;=Законод!$H$18,Законод!$G$20,0)))),IF($B$1230="Лікар-терапевт",IF(L1234&lt;Законод!$C$26,0,(IF(AND(L1234&gt;=Законод!$G$26,L1234&lt;=Законод!$G$27),L1234-Законод!$F$27,IF('01_Доходи'!L1234&gt;=Законод!$H$26,Законод!$G$28,0)))),0)))</f>
        <v>0</v>
      </c>
      <c r="M1238" s="767"/>
      <c r="N1238" s="776" t="s">
        <v>158</v>
      </c>
      <c r="O1238" s="776"/>
      <c r="P1238" s="776"/>
      <c r="Q1238" s="776"/>
      <c r="R1238" s="776"/>
      <c r="S1238" s="169">
        <f>IF($B$1230="Лікар загальної практики - сімейний лікар",IF(S1234&lt;Законод!$C$22,0,(IF(AND(S1234&gt;=Законод!$G$22,S1234&lt;=Законод!$G$23),S1234-Законод!$F$23,IF('01_Доходи'!S1234&gt;=Законод!$H$22,Законод!$G$24,0)))),IF($B$1230="Лікар-педіатр",IF(S1234&lt;Законод!$C$18,0,(IF(AND(S1234&gt;=Законод!$G$18,S1234&lt;=Законод!$G$19),S1234-Законод!$F$19,IF('01_Доходи'!S1234&gt;=Законод!$H$18,Законод!$G$20,0)))),IF($B$1230="Лікар-терапевт",IF(S1234&lt;Законод!$C$26,0,(IF(AND(S1234&gt;=Законод!$G$26,S1234&lt;=Законод!$G$27),S1234-Законод!$F$27,IF('01_Доходи'!S1234&gt;=Законод!$H$26,Законод!$G$28,0)))),0)))</f>
        <v>0</v>
      </c>
      <c r="T1238" s="767"/>
      <c r="U1238" s="776" t="s">
        <v>158</v>
      </c>
      <c r="V1238" s="776"/>
      <c r="W1238" s="776"/>
      <c r="X1238" s="776"/>
      <c r="Y1238" s="776"/>
      <c r="Z1238" s="169">
        <f>IF($B$1230="Лікар загальної практики - сімейний лікар",IF(Z1234&lt;Законод!$C$22,0,(IF(AND(Z1234&gt;=Законод!$G$22,Z1234&lt;=Законод!$G$23),Z1234-Законод!$F$23,IF('01_Доходи'!Z1234&gt;=Законод!$H$22,Законод!$G$24,0)))),IF($B$1230="Лікар-педіатр",IF(Z1234&lt;Законод!$C$18,0,(IF(AND(Z1234&gt;=Законод!$G$18,Z1234&lt;=Законод!$G$19),Z1234-Законод!$F$19,IF('01_Доходи'!Z1234&gt;=Законод!$H$18,Законод!$G$20,0)))),IF($B$1230="Лікар-терапевт",IF(Z1234&lt;Законод!$C$26,0,(IF(AND(Z1234&gt;=Законод!$G$26,Z1234&lt;=Законод!$G$27),Z1234-Законод!$F$27,IF('01_Доходи'!Z1234&gt;=Законод!$H$26,Законод!$G$28,0)))),0)))</f>
        <v>0</v>
      </c>
      <c r="AA1238" s="767"/>
      <c r="AB1238" s="776" t="s">
        <v>158</v>
      </c>
      <c r="AC1238" s="776"/>
      <c r="AD1238" s="776"/>
      <c r="AE1238" s="776"/>
      <c r="AF1238" s="776"/>
      <c r="AG1238" s="169">
        <f>IF($B$1230="Лікар загальної практики - сімейний лікар",IF(AG1234&lt;Законод!$C$22,0,(IF(AND(AG1234&gt;=Законод!$G$22,AG1234&lt;=Законод!$G$23),AG1234-Законод!$F$23,IF('01_Доходи'!AG1234&gt;=Законод!$H$22,Законод!$G$24,0)))),IF($B$1230="Лікар-педіатр",IF(AG1234&lt;Законод!$C$18,0,(IF(AND(AG1234&gt;=Законод!$G$18,AG1234&lt;=Законод!$G$19),AG1234-Законод!$F$19,IF('01_Доходи'!AG1234&gt;=Законод!$H$18,Законод!$G$20,0)))),IF($B$1230="Лікар-терапевт",IF(AG1234&lt;Законод!$C$26,0,(IF(AND(AG1234&gt;=Законод!$G$26,AG1234&lt;=Законод!$G$27),AG1234-Законод!$F$27,IF('01_Доходи'!AG1234&gt;=Законод!$H$26,Законод!$G$28,0)))),0)))</f>
        <v>0</v>
      </c>
      <c r="AH1238" s="767"/>
      <c r="AI1238" s="174"/>
      <c r="AJ1238" s="771"/>
      <c r="AK1238" s="774"/>
      <c r="AL1238" s="774"/>
      <c r="AM1238" s="758"/>
      <c r="AN1238" s="183">
        <f>IF(B1230="Лікар загальної практики - сімейний лікар",L1238*Законод!$C$9/4*Законод!$G$16,IF(B1230="Лікар-педіатр",L1238*Законод!$C$9/4*Законод!$G$16,IF(B1230="Лікар-терапевт",L1238*Законод!$C$9/4*Законод!$G$16,0)))</f>
        <v>0</v>
      </c>
      <c r="AO1238" s="183">
        <f>IF(B1230="Лікар загальної практики - сімейний лікар",S1238*Законод!$C$9/4*Законод!$G$16,IF(B1230="Лікар-педіатр",S1238*Законод!$C$9/4*Законод!$G$16,IF(B1230="Лікар-терапевт",S1238*Законод!$C$9/4*Законод!$G$16,0)))</f>
        <v>0</v>
      </c>
      <c r="AP1238" s="183">
        <f>IF(B1230="Лікар загальної практики - сімейний лікар",Z1238*Законод!$C$9/4*Законод!$G$16,IF(B1230="Лікар-педіатр",Z1238*Законод!$C$9/4*Законод!$G$16,IF(B1230="Лікар-терапевт",Z1238*Законод!$C$9/4*Законод!$G$16,0)))</f>
        <v>0</v>
      </c>
      <c r="AQ1238" s="183">
        <f>IF(B1230="Лікар загальної практики - сімейний лікар",AG1238*Законод!$C$9/4*Законод!$G$16,IF(B1230="Лікар-педіатр",AG1238*Законод!$C$9/4*Законод!$G$16,IF(B1230="Лікар-терапевт",AG1238*Законод!$C$9/4*Законод!$G$16,0)))</f>
        <v>0</v>
      </c>
      <c r="AR1238" s="184">
        <f t="shared" ref="AR1238" si="212">SUM(AN1238:AQ1238)</f>
        <v>0</v>
      </c>
    </row>
    <row r="1239" spans="1:44" s="52" customFormat="1" ht="31.9" hidden="1" customHeight="1" x14ac:dyDescent="0.25">
      <c r="A1239" s="170"/>
      <c r="B1239" s="763"/>
      <c r="C1239" s="764"/>
      <c r="D1239" s="765"/>
      <c r="E1239" s="765"/>
      <c r="F1239" s="211" t="str">
        <f>IF(B1230="Лікар-педіатр",Законод!$H$17,IF(B1230="Лікар загальної практики - сімейний лікар",Законод!$H$21,IF(B1230="Лікар-терапевт",Законод!$H$25,"х")))</f>
        <v>х</v>
      </c>
      <c r="G1239" s="776" t="s">
        <v>158</v>
      </c>
      <c r="H1239" s="776"/>
      <c r="I1239" s="776"/>
      <c r="J1239" s="776"/>
      <c r="K1239" s="776"/>
      <c r="L1239" s="169">
        <f>IF($B$1230="Лікар загальної практики - сімейний лікар",IF(L1234&lt;Законод!$C$22,0,(IF(AND(L1234&gt;=Законод!$H$22,L1234&lt;=Законод!$H$23),L1234-Законод!$G$23,IF('01_Доходи'!L1234&gt;=Законод!$I$22,Законод!$H$24,0)))),IF($B$1230="Лікар-педіатр",IF(L1234&lt;Законод!$C$18,0,(IF(AND(L1234&gt;=Законод!$H$18,L1234&lt;=Законод!$H$19),L1234-Законод!$G$19,IF('01_Доходи'!L1234&gt;=Законод!$I$18,Законод!$H$20,0)))),IF($B$1230="Лікар-терапевт",IF(L1234&lt;Законод!$C$26,0,(IF(AND(L1234&gt;=Законод!$H$26,L1234&lt;=Законод!$H$27),L1234-Законод!$G$27,IF(L1234&gt;=Законод!$I$26,Законод!$H$28,0)))),0)))</f>
        <v>0</v>
      </c>
      <c r="M1239" s="767"/>
      <c r="N1239" s="776" t="s">
        <v>158</v>
      </c>
      <c r="O1239" s="776"/>
      <c r="P1239" s="776"/>
      <c r="Q1239" s="776"/>
      <c r="R1239" s="776"/>
      <c r="S1239" s="169">
        <f>IF($B$1230="Лікар загальної практики - сімейний лікар",IF(S1234&lt;Законод!$C$22,0,(IF(AND(S1234&gt;=Законод!$H$22,S1234&lt;=Законод!$H$23),S1234-Законод!$G$23,IF('01_Доходи'!S1234&gt;=Законод!$I$22,Законод!$H$24,0)))),IF($B$1230="Лікар-педіатр",IF(S1234&lt;Законод!$C$18,0,(IF(AND(S1234&gt;=Законод!$H$18,S1234&lt;=Законод!$H$19),S1234-Законод!$G$19,IF('01_Доходи'!S1234&gt;=Законод!$I$18,Законод!$H$20,0)))),IF($B$1230="Лікар-терапевт",IF(S1234&lt;Законод!$C$26,0,(IF(AND(S1234&gt;=Законод!$H$26,S1234&lt;=Законод!$H$27),S1234-Законод!$G$27,IF(S1234&gt;=Законод!$I$26,Законод!$H$28,0)))),0)))</f>
        <v>0</v>
      </c>
      <c r="T1239" s="767"/>
      <c r="U1239" s="776" t="s">
        <v>158</v>
      </c>
      <c r="V1239" s="776"/>
      <c r="W1239" s="776"/>
      <c r="X1239" s="776"/>
      <c r="Y1239" s="776"/>
      <c r="Z1239" s="169">
        <f>IF($B$1230="Лікар загальної практики - сімейний лікар",IF(Z1234&lt;Законод!$C$22,0,(IF(AND(Z1234&gt;=Законод!$H$22,Z1234&lt;=Законод!$H$23),Z1234-Законод!$G$23,IF('01_Доходи'!Z1234&gt;=Законод!$I$22,Законод!$H$24,0)))),IF($B$1230="Лікар-педіатр",IF(Z1234&lt;Законод!$C$18,0,(IF(AND(Z1234&gt;=Законод!$H$18,Z1234&lt;=Законод!$H$19),Z1234-Законод!$G$19,IF('01_Доходи'!Z1234&gt;=Законод!$I$18,Законод!$H$20,0)))),IF($B$1230="Лікар-терапевт",IF(Z1234&lt;Законод!$C$26,0,(IF(AND(Z1234&gt;=Законод!$H$26,Z1234&lt;=Законод!$H$27),Z1234-Законод!$G$27,IF(Z1234&gt;=Законод!$I$26,Законод!$H$28,0)))),0)))</f>
        <v>0</v>
      </c>
      <c r="AA1239" s="767"/>
      <c r="AB1239" s="776" t="s">
        <v>158</v>
      </c>
      <c r="AC1239" s="776"/>
      <c r="AD1239" s="776"/>
      <c r="AE1239" s="776"/>
      <c r="AF1239" s="776"/>
      <c r="AG1239" s="169">
        <f>IF($B$1230="Лікар загальної практики - сімейний лікар",IF(AG1234&lt;Законод!$C$22,0,(IF(AND(AG1234&gt;=Законод!$H$22,AG1234&lt;=Законод!$H$23),AG1234-Законод!$G$23,IF('01_Доходи'!AG1234&gt;=Законод!$I$22,Законод!$H$24,0)))),IF($B$1230="Лікар-педіатр",IF(AG1234&lt;Законод!$C$18,0,(IF(AND(AG1234&gt;=Законод!$H$18,AG1234&lt;=Законод!$H$19),AG1234-Законод!$G$19,IF('01_Доходи'!AG1234&gt;=Законод!$I$18,Законод!$H$20,0)))),IF($B$1230="Лікар-терапевт",IF(AG1234&lt;Законод!$C$26,0,(IF(AND(AG1234&gt;=Законод!$H$26,AG1234&lt;=Законод!$H$27),AG1234-Законод!$G$27,IF(AG1234&gt;=Законод!$I$26,Законод!$H$28,0)))),0)))</f>
        <v>0</v>
      </c>
      <c r="AH1239" s="767"/>
      <c r="AI1239" s="174"/>
      <c r="AJ1239" s="771"/>
      <c r="AK1239" s="774"/>
      <c r="AL1239" s="774"/>
      <c r="AM1239" s="758"/>
      <c r="AN1239" s="183">
        <f>IF(B1230="Лікар загальної практики - сімейний лікар",L1239*Законод!$C$9/4*Законод!$H$16,IF(B1230="Лікар-педіатр",L1239*Законод!$C$9/4*Законод!$H$16,IF(B1230="Лікар-терапевт",L1239*Законод!$C$9/4*Законод!$H$16,0)))</f>
        <v>0</v>
      </c>
      <c r="AO1239" s="183">
        <f>IF(B1230="Лікар загальної практики - сімейний лікар",S1239*Законод!$C$9/4*Законод!$H$16,IF(B1230="Лікар-педіатр",S1239*Законод!$C$9/4*Законод!$H$16,IF(B1230="Лікар-терапевт",S1239*Законод!$C$9/4*Законод!$H$16,0)))</f>
        <v>0</v>
      </c>
      <c r="AP1239" s="183">
        <f>IF(B1230="Лікар загальної практики - сімейний лікар",Z1239*Законод!$C$9/4*Законод!$H$16,IF(B1230="Лікар-педіатр",Z1239*Законод!$C$9/4*Законод!$H$16,IF(B1230="Лікар-терапевт",Z1239*Законод!$C$9/4*Законод!$H$16,0)))</f>
        <v>0</v>
      </c>
      <c r="AQ1239" s="183">
        <f>IF(B1230="Лікар загальної практики - сімейний лікар",AG1239*Законод!$C$9/4*Законод!$H$16,IF(B1230="Лікар-педіатр",AG1239*Законод!$C$9/4*Законод!$H$16,IF(B1230="Лікар-терапевт",AG1239*Законод!$C$9/4*Законод!$H$16,0)))</f>
        <v>0</v>
      </c>
      <c r="AR1239" s="184">
        <f>SUM(AN1239:AQ1239)</f>
        <v>0</v>
      </c>
    </row>
    <row r="1240" spans="1:44" s="52" customFormat="1" ht="31.9" hidden="1" customHeight="1" x14ac:dyDescent="0.25">
      <c r="A1240" s="170"/>
      <c r="B1240" s="763"/>
      <c r="C1240" s="764"/>
      <c r="D1240" s="765"/>
      <c r="E1240" s="765"/>
      <c r="F1240" s="211" t="str">
        <f>IF(B1230="Лікар-педіатр",Законод!$I$17,IF(B1230="Лікар загальної практики - сімейний лікар",Законод!$I$21,IF(B1230="Лікар-терапевт",Законод!$I$25,"х")))</f>
        <v>х</v>
      </c>
      <c r="G1240" s="776" t="s">
        <v>158</v>
      </c>
      <c r="H1240" s="776"/>
      <c r="I1240" s="776"/>
      <c r="J1240" s="776"/>
      <c r="K1240" s="776"/>
      <c r="L1240" s="169">
        <f>IF($B$1230="Лікар загальної практики - сімейний лікар",IF(L1234&lt;Законод!$C$22,0,(IF(AND(L1234&gt;=Законод!$I$22,L1234&lt;=Законод!$I$23),L1234-Законод!$H$23,IF('01_Доходи'!L1234&gt;=Законод!$I$22,Законод!$I$24,0)))),IF($B$1230="Лікар-педіатр",IF(L1234&lt;Законод!$C$18,0,(IF(AND(L1234&gt;=Законод!$I$18,L1234&lt;=Законод!$I$19),L1234-Законод!$H$19,IF('01_Доходи'!L1234&gt;=Законод!$I$18,Законод!$H$20,0)))),IF($B$1230="Лікар-терапевт",IF(L1234&lt;Законод!$C$26,0,(IF(AND(L1234&gt;=Законод!$I$26,L1234&lt;=Законод!$I$27),L1234-Законод!$H$27,IF('01_Доходи'!L1234&gt;=Законод!$I$26,Законод!$H$28,0)))),0)))</f>
        <v>0</v>
      </c>
      <c r="M1240" s="767"/>
      <c r="N1240" s="776" t="s">
        <v>158</v>
      </c>
      <c r="O1240" s="776"/>
      <c r="P1240" s="776"/>
      <c r="Q1240" s="776"/>
      <c r="R1240" s="776"/>
      <c r="S1240" s="169">
        <f>IF($B$1230="Лікар загальної практики - сімейний лікар",IF(S1234&lt;Законод!$C$22,0,(IF(AND(S1234&gt;=Законод!$I$22,S1234&lt;=Законод!$I$23),S1234-Законод!$H$23,IF('01_Доходи'!S1234&gt;=Законод!$I$22,Законод!$I$24,0)))),IF($B$1230="Лікар-педіатр",IF(S1234&lt;Законод!$C$18,0,(IF(AND(S1234&gt;=Законод!$I$18,S1234&lt;=Законод!$I$19),S1234-Законод!$H$19,IF('01_Доходи'!S1234&gt;=Законод!$I$18,Законод!$H$20,0)))),IF($B$1230="Лікар-терапевт",IF(S1234&lt;Законод!$C$26,0,(IF(AND(S1234&gt;=Законод!$I$26,S1234&lt;=Законод!$I$27),S1234-Законод!$H$27,IF('01_Доходи'!S1234&gt;=Законод!$I$26,Законод!$H$28,0)))),0)))</f>
        <v>0</v>
      </c>
      <c r="T1240" s="767"/>
      <c r="U1240" s="776" t="s">
        <v>158</v>
      </c>
      <c r="V1240" s="776"/>
      <c r="W1240" s="776"/>
      <c r="X1240" s="776"/>
      <c r="Y1240" s="776"/>
      <c r="Z1240" s="169">
        <f>IF($B$1230="Лікар загальної практики - сімейний лікар",IF(Z1234&lt;Законод!$C$22,0,(IF(AND(Z1234&gt;=Законод!$I$22,Z1234&lt;=Законод!$I$23),Z1234-Законод!$H$23,IF('01_Доходи'!Z1234&gt;=Законод!$I$22,Законод!$I$24,0)))),IF($B$1230="Лікар-педіатр",IF(Z1234&lt;Законод!$C$18,0,(IF(AND(Z1234&gt;=Законод!$I$18,Z1234&lt;=Законод!$I$19),Z1234-Законод!$H$19,IF('01_Доходи'!Z1234&gt;=Законод!$I$18,Законод!$H$20,0)))),IF($B$1230="Лікар-терапевт",IF(Z1234&lt;Законод!$C$26,0,(IF(AND(Z1234&gt;=Законод!$I$26,Z1234&lt;=Законод!$I$27),Z1234-Законод!$H$27,IF('01_Доходи'!Z1234&gt;=Законод!$I$26,Законод!$H$28,0)))),0)))</f>
        <v>0</v>
      </c>
      <c r="AA1240" s="767"/>
      <c r="AB1240" s="776" t="s">
        <v>158</v>
      </c>
      <c r="AC1240" s="776"/>
      <c r="AD1240" s="776"/>
      <c r="AE1240" s="776"/>
      <c r="AF1240" s="776"/>
      <c r="AG1240" s="169">
        <f>IF($B$1230="Лікар загальної практики - сімейний лікар",IF(AG1234&lt;Законод!$C$22,0,(IF(AND(AG1234&gt;=Законод!$I$22,AG1234&lt;=Законод!$I$23),AG1234-Законод!$H$23,IF('01_Доходи'!AG1234&gt;=Законод!$I$22,Законод!$I$24,0)))),IF($B$1230="Лікар-педіатр",IF(AG1234&lt;Законод!$C$18,0,(IF(AND(AG1234&gt;=Законод!$I$18,AG1234&lt;=Законод!$I$19),AG1234-Законод!$H$19,IF('01_Доходи'!AG1234&gt;=Законод!$I$18,Законод!$H$20,0)))),IF($B$1230="Лікар-терапевт",IF(AG1234&lt;Законод!$C$26,0,(IF(AND(AG1234&gt;=Законод!$I$26,AG1234&lt;=Законод!$I$27),AG1234-Законод!$H$27,IF('01_Доходи'!AG1234&gt;=Законод!$I$26,Законод!$H$28,0)))),0)))</f>
        <v>0</v>
      </c>
      <c r="AH1240" s="767"/>
      <c r="AI1240" s="174"/>
      <c r="AJ1240" s="771"/>
      <c r="AK1240" s="774"/>
      <c r="AL1240" s="774"/>
      <c r="AM1240" s="758"/>
      <c r="AN1240" s="183">
        <f>IF(B1230="Лікар загальної практики - сімейний лікар",L1240*Законод!$C$9/4*Законод!$I$16,IF(B1230="Лікар-педіатр",L1240*Законод!$C$9/4*Законод!$I$16,IF(B1230="Лікар-терапевт",L1240*Законод!$C$9/4*Законод!$I$16,0)))</f>
        <v>0</v>
      </c>
      <c r="AO1240" s="183">
        <f>IF(B1230="Лікар загальної практики - сімейний лікар",S1240*Законод!$C$9/4*Законод!$I$16,IF(B1230="Лікар-педіатр",S1240*Законод!$C$9/4*Законод!$I$16,IF(B1230="Лікар-терапевт",S1240*Законод!$C$9/4*Законод!$I$16,0)))</f>
        <v>0</v>
      </c>
      <c r="AP1240" s="183">
        <f>IF(B1230="Лікар загальної практики - сімейний лікар",Z1240*Законод!$C$9/4*Законод!$I$16,IF(B1230="Лікар-педіатр",Z1240*Законод!$C$9/4*Законод!$I$16,IF(B1230="Лікар-терапевт",Z1240*Законод!$C$9/4*Законод!$I$16,0)))</f>
        <v>0</v>
      </c>
      <c r="AQ1240" s="183">
        <f>IF(B1230="Лікар загальної практики - сімейний лікар",AG1240*Законод!$C$9/4*Законод!$I$16,IF(B1230="Лікар-педіатр",AG1240*Законод!$C$9/4*Законод!$I$16,IF(B1230="Лікар-терапевт",AG1240*Законод!$C$9/4*Законод!$I$16,0)))</f>
        <v>0</v>
      </c>
      <c r="AR1240" s="184">
        <f>SUM(AN1240:AQ1240)</f>
        <v>0</v>
      </c>
    </row>
    <row r="1241" spans="1:44" s="191" customFormat="1" ht="31.9" hidden="1" customHeight="1" thickBot="1" x14ac:dyDescent="0.3">
      <c r="A1241" s="186"/>
      <c r="B1241" s="763"/>
      <c r="C1241" s="764"/>
      <c r="D1241" s="765"/>
      <c r="E1241" s="765"/>
      <c r="F1241" s="212" t="str">
        <f>IF(B1230="Лікар-педіатр",Законод!$J$17,IF(B1230="Лікар загальної практики - сімейний лікар",Законод!$J$21,IF(B1230="Лікар-терапевт",Законод!$J$25,"х")))</f>
        <v>х</v>
      </c>
      <c r="G1241" s="777" t="s">
        <v>158</v>
      </c>
      <c r="H1241" s="777"/>
      <c r="I1241" s="777"/>
      <c r="J1241" s="777"/>
      <c r="K1241" s="777"/>
      <c r="L1241" s="169">
        <f>IF($B$1230="Лікар загальної практики - сімейний лікар",IF(L1234&gt;=Законод!$J$22,'01_Доходи'!L1234-('01_Доходи'!L1235+'01_Доходи'!L1236+'01_Доходи'!L1237+'01_Доходи'!L1238+'01_Доходи'!L1239+'01_Доходи'!L1240),0),IF($B$1230="Лікар-педіатр",IF(L1234&gt;=Законод!$J$18,'01_Доходи'!L1234-('01_Доходи'!L1235+'01_Доходи'!L1236+'01_Доходи'!L1237+'01_Доходи'!L1238+'01_Доходи'!L1239+'01_Доходи'!L1240),0),IF($B$1230="Лікар-терапевт",IF('01_Доходи'!L1234&gt;=Законод!$J$26,L1234-Законод!$I$27,0),0)))</f>
        <v>0</v>
      </c>
      <c r="M1241" s="767"/>
      <c r="N1241" s="777" t="s">
        <v>158</v>
      </c>
      <c r="O1241" s="777"/>
      <c r="P1241" s="777"/>
      <c r="Q1241" s="777"/>
      <c r="R1241" s="777"/>
      <c r="S1241" s="169">
        <f>IF($B$1230="Лікар загальної практики - сімейний лікар",IF(S1234&gt;=Законод!$J$22,'01_Доходи'!S1234-('01_Доходи'!S1235+'01_Доходи'!S1236+'01_Доходи'!S1237+'01_Доходи'!S1238+'01_Доходи'!S1239+'01_Доходи'!S1240),0),IF($B$1230="Лікар-педіатр",IF(S1234&gt;=Законод!$J$18,'01_Доходи'!S1234-('01_Доходи'!S1235+'01_Доходи'!S1236+'01_Доходи'!S1237+'01_Доходи'!S1238+'01_Доходи'!S1239+'01_Доходи'!S1240),0),IF($B$1230="Лікар-терапевт",IF('01_Доходи'!S1234&gt;=Законод!$J$26,S1234-Законод!$I$27,0),0)))</f>
        <v>0</v>
      </c>
      <c r="T1241" s="767"/>
      <c r="U1241" s="777" t="s">
        <v>158</v>
      </c>
      <c r="V1241" s="777"/>
      <c r="W1241" s="777"/>
      <c r="X1241" s="777"/>
      <c r="Y1241" s="777"/>
      <c r="Z1241" s="169">
        <f>IF($B$1230="Лікар загальної практики - сімейний лікар",IF(Z1234&gt;=Законод!$J$22,'01_Доходи'!Z1234-('01_Доходи'!Z1235+'01_Доходи'!Z1236+'01_Доходи'!Z1237+'01_Доходи'!Z1238+'01_Доходи'!Z1239+'01_Доходи'!Z1240),0),IF($B$1230="Лікар-педіатр",IF(Z1234&gt;=Законод!$J$18,'01_Доходи'!Z1234-('01_Доходи'!Z1235+'01_Доходи'!Z1236+'01_Доходи'!Z1237+'01_Доходи'!Z1238+'01_Доходи'!Z1239+'01_Доходи'!Z1240),0),IF($B$1230="Лікар-терапевт",IF('01_Доходи'!Z1234&gt;=Законод!$J$26,Z1234-Законод!$I$27,0),0)))</f>
        <v>0</v>
      </c>
      <c r="AA1241" s="767"/>
      <c r="AB1241" s="777" t="s">
        <v>158</v>
      </c>
      <c r="AC1241" s="777"/>
      <c r="AD1241" s="777"/>
      <c r="AE1241" s="777"/>
      <c r="AF1241" s="777"/>
      <c r="AG1241" s="169">
        <f>IF($B$1230="Лікар загальної практики - сімейний лікар",IF(AG1234&gt;=Законод!$J$22,'01_Доходи'!AG1234-('01_Доходи'!AG1235+'01_Доходи'!AG1236+'01_Доходи'!AG1237+'01_Доходи'!AG1238+'01_Доходи'!AG1239+'01_Доходи'!AG1240),0),IF($B$1230="Лікар-педіатр",IF(AG1234&gt;=Законод!$J$18,'01_Доходи'!AG1234-('01_Доходи'!AG1235+'01_Доходи'!AG1236+'01_Доходи'!AG1237+'01_Доходи'!AG1238+'01_Доходи'!AG1239+'01_Доходи'!AG1240),0),IF($B$1230="Лікар-терапевт",IF('01_Доходи'!AG1234&gt;=Законод!$J$26,AG1234-Законод!$I$27,0),0)))</f>
        <v>0</v>
      </c>
      <c r="AH1241" s="767"/>
      <c r="AI1241" s="188"/>
      <c r="AJ1241" s="772"/>
      <c r="AK1241" s="775"/>
      <c r="AL1241" s="775"/>
      <c r="AM1241" s="759"/>
      <c r="AN1241" s="189">
        <f>IF(B1230="Лікар загальної практики - сімейний лікар",L1241*Законод!$C$9/4*Законод!$J$16,IF(B1230="Лікар-педіатр",L1241*Законод!$C$9/4*Законод!$J$16,IF(B1230="Лікар-терапевт",L1241*Законод!$C$9/4*Законод!$J$16,0)))</f>
        <v>0</v>
      </c>
      <c r="AO1241" s="189">
        <f>IF(B1230="Лікар загальної практики - сімейний лікар",S1241*Законод!$C$9/4*Законод!$J$16,IF(B1230="Лікар-педіатр",S1241*Законод!$C$9/4*Законод!$J$16,IF(B1230="Лікар-терапевт",S1241*Законод!$C$9/4*Законод!$J$16,0)))</f>
        <v>0</v>
      </c>
      <c r="AP1241" s="189">
        <f>IF(B1230="Лікар загальної практики - сімейний лікар",S1241*Законод!$C$9/4*Законод!$J$16,IF(B1230="Лікар-педіатр",S1241*Законод!$C$9/4*Законод!$J$16,IF(B1230="Лікар-терапевт",S1241*Законод!$C$9/4*Законод!$J$16,0)))</f>
        <v>0</v>
      </c>
      <c r="AQ1241" s="189">
        <f>IF(B1230="Лікар загальної практики - сімейний лікар",AG1241*Законод!$C$9/4*Законод!$J$16,IF(B1230="Лікар-педіатр",AG1241*Законод!$C$9/4*Законод!$J$16,IF(B1230="Лікар-терапевт",AG1241*Законод!$C$9/4*Законод!$J$16,0)))</f>
        <v>0</v>
      </c>
      <c r="AR1241" s="190">
        <f t="shared" ref="AR1241" si="213">SUM(AN1241:AQ1241)</f>
        <v>0</v>
      </c>
    </row>
    <row r="1242" spans="1:44" s="220" customFormat="1" ht="23.45" hidden="1" customHeight="1" thickBot="1" x14ac:dyDescent="0.3">
      <c r="A1242" s="216"/>
      <c r="B1242" s="217"/>
      <c r="C1242" s="217"/>
      <c r="D1242" s="217"/>
      <c r="E1242" s="217"/>
      <c r="F1242" s="218"/>
      <c r="G1242" s="219"/>
      <c r="H1242" s="219"/>
      <c r="L1242" s="221"/>
      <c r="S1242" s="221"/>
      <c r="Z1242" s="221"/>
      <c r="AG1242" s="221"/>
      <c r="AM1242" s="222"/>
      <c r="AR1242" s="223"/>
    </row>
    <row r="1243" spans="1:44" s="164" customFormat="1" ht="24.6" hidden="1" customHeight="1" x14ac:dyDescent="0.3">
      <c r="A1243" s="167">
        <f>A1230+1</f>
        <v>94</v>
      </c>
      <c r="B1243" s="763"/>
      <c r="C1243" s="764"/>
      <c r="D1243" s="765"/>
      <c r="E1243" s="765"/>
      <c r="F1243" s="207" t="s">
        <v>422</v>
      </c>
      <c r="G1243" s="169">
        <f>IF($B$1243="Лікар-педіатр",G1246*L1243,IF($B$1243="Лікар-терапевт","х",IF($B$1243="Лікар загальної практики - сімейний лікар",G1246*L1243,0)))</f>
        <v>0</v>
      </c>
      <c r="H1243" s="169">
        <f>IF($B$1243="Лікар-педіатр",H1246*L1243,IF($B$1243="Лікар-терапевт","х",IF($B$1243="Лікар загальної практики - сімейний лікар",H1246*L1243,0)))</f>
        <v>0</v>
      </c>
      <c r="I1243" s="169">
        <f>IF($B$1243="Лікар-педіатр","x",IF($B$1243="Лікар-терапевт",I1246*L1243,IF($B$1243="Лікар загальної практики - сімейний лікар",I1246*L1243,0)))</f>
        <v>0</v>
      </c>
      <c r="J1243" s="169">
        <f>IF($B$1243="Лікар-педіатр","x",IF($B$1243="Лікар-терапевт",J1246*L1243,IF($B$1243="Лікар загальної практики - сімейний лікар",J1246*L1243,0)))</f>
        <v>0</v>
      </c>
      <c r="K1243" s="169">
        <f>IF($B$1243="Лікар-педіатр","x",IF($B$1243="Лікар-терапевт",K1246*L1243,IF($B$1243="Лікар загальної практики - сімейний лікар",K1246*L1243,0)))</f>
        <v>0</v>
      </c>
      <c r="L1243" s="542"/>
      <c r="M1243" s="767"/>
      <c r="N1243" s="169">
        <f>IF($B$1243="Лікар-педіатр",N1246*S1243,IF($B$1243="Лікар-терапевт","х",IF($B$1243="Лікар загальної практики - сімейний лікар",N1246*S1243,0)))</f>
        <v>0</v>
      </c>
      <c r="O1243" s="169">
        <f>IF($B$1243="Лікар-педіатр",O1246*S1243,IF($B$1243="Лікар-терапевт","х",IF($B$1243="Лікар загальної практики - сімейний лікар",O1246*S1243,0)))</f>
        <v>0</v>
      </c>
      <c r="P1243" s="169">
        <f>IF($B$1243="Лікар-педіатр","x",IF($B$1243="Лікар-терапевт",P1246*S1243,IF($B$1243="Лікар загальної практики - сімейний лікар",P1246*S1243,0)))</f>
        <v>0</v>
      </c>
      <c r="Q1243" s="169">
        <f>IF($B$1243="Лікар-педіатр","x",IF($B$1243="Лікар-терапевт",Q1246*S1243,IF($B$1243="Лікар загальної практики - сімейний лікар",Q1246*S1243,0)))</f>
        <v>0</v>
      </c>
      <c r="R1243" s="169">
        <f>IF($B$1243="Лікар-педіатр","x",IF($B$1243="Лікар-терапевт",R1246*S1243,IF($B$1243="Лікар загальної практики - сімейний лікар",R1246*S1243,0)))</f>
        <v>0</v>
      </c>
      <c r="S1243" s="542"/>
      <c r="T1243" s="767"/>
      <c r="U1243" s="169">
        <f>IF($B$1243="Лікар-педіатр",U1246*Z1243,IF($B$1243="Лікар-терапевт","х",IF($B$1243="Лікар загальної практики - сімейний лікар",U1246*Z1243,0)))</f>
        <v>0</v>
      </c>
      <c r="V1243" s="169">
        <f>IF($B$1243="Лікар-педіатр",V1246*Z1243,IF($B$1243="Лікар-терапевт","х",IF($B$1243="Лікар загальної практики - сімейний лікар",V1246*Z1243,0)))</f>
        <v>0</v>
      </c>
      <c r="W1243" s="169">
        <f>IF($B$1243="Лікар-педіатр","x",IF($B$1243="Лікар-терапевт",W1246*Z1243,IF($B$1243="Лікар загальної практики - сімейний лікар",W1246*Z1243,0)))</f>
        <v>0</v>
      </c>
      <c r="X1243" s="169">
        <f>IF($B$1243="Лікар-педіатр","x",IF($B$1243="Лікар-терапевт",X1246*Z1243,IF($B$1243="Лікар загальної практики - сімейний лікар",X1246*Z1243,0)))</f>
        <v>0</v>
      </c>
      <c r="Y1243" s="169">
        <f>IF($B$1243="Лікар-педіатр","x",IF($B$1243="Лікар-терапевт",Y1246*Z1243,IF($B$1243="Лікар загальної практики - сімейний лікар",Y1246*Z1243,0)))</f>
        <v>0</v>
      </c>
      <c r="Z1243" s="542"/>
      <c r="AA1243" s="767"/>
      <c r="AB1243" s="169">
        <f>IF($B$1243="Лікар-педіатр",AB1246*AG1243,IF($B$1243="Лікар-терапевт","х",IF($B$1243="Лікар загальної практики - сімейний лікар",AB1246*AG1243,0)))</f>
        <v>0</v>
      </c>
      <c r="AC1243" s="169">
        <f>IF($B$1243="Лікар-педіатр",AC1246*AG1243,IF($B$1243="Лікар-терапевт","х",IF($B$1243="Лікар загальної практики - сімейний лікар",AC1246*AG1243,0)))</f>
        <v>0</v>
      </c>
      <c r="AD1243" s="169">
        <f>IF($B$1243="Лікар-педіатр","x",IF($B$1243="Лікар-терапевт",AD1246*AG1243,IF($B$1243="Лікар загальної практики - сімейний лікар",AD1246*AG1243,0)))</f>
        <v>0</v>
      </c>
      <c r="AE1243" s="169">
        <f>IF($B$1243="Лікар-педіатр","x",IF($B$1243="Лікар-терапевт",AE1246*AG1243,IF($B$1243="Лікар загальної практики - сімейний лікар",AE1246*AG1243,0)))</f>
        <v>0</v>
      </c>
      <c r="AF1243" s="169">
        <f>IF($B$1243="Лікар-педіатр","x",IF($B$1243="Лікар-терапевт",AF1246*AG1243,IF($B$1243="Лікар загальної практики - сімейний лікар",AF1246*AG1243,0)))</f>
        <v>0</v>
      </c>
      <c r="AG1243" s="542"/>
      <c r="AH1243" s="767"/>
      <c r="AI1243" s="525">
        <f>A1243</f>
        <v>94</v>
      </c>
      <c r="AJ1243" s="770">
        <f>B1243</f>
        <v>0</v>
      </c>
      <c r="AK1243" s="773">
        <f>C1243</f>
        <v>0</v>
      </c>
      <c r="AL1243" s="773">
        <f>D1243</f>
        <v>0</v>
      </c>
      <c r="AM1243" s="760" t="s">
        <v>568</v>
      </c>
      <c r="AN1243" s="778">
        <f>SUM(AN1248:AN1254)</f>
        <v>0</v>
      </c>
      <c r="AO1243" s="778">
        <f>SUM(AO1248:AO1254)</f>
        <v>0</v>
      </c>
      <c r="AP1243" s="778">
        <f>SUM(AP1248:AP1254)</f>
        <v>0</v>
      </c>
      <c r="AQ1243" s="778">
        <f>SUM(AQ1248:AQ1254)</f>
        <v>0</v>
      </c>
      <c r="AR1243" s="781">
        <f>SUM(AN1243:AQ1247)</f>
        <v>0</v>
      </c>
    </row>
    <row r="1244" spans="1:44" s="52" customFormat="1" ht="28.15" hidden="1" customHeight="1" x14ac:dyDescent="0.25">
      <c r="A1244" s="170"/>
      <c r="B1244" s="763"/>
      <c r="C1244" s="764"/>
      <c r="D1244" s="765"/>
      <c r="E1244" s="765"/>
      <c r="F1244" s="207" t="s">
        <v>423</v>
      </c>
      <c r="G1244" s="169">
        <f>IF($B$1243="Лікар-педіатр",G1246*L1244,IF($B$1243="Лікар-терапевт","х",IF($B$1243="Лікар загальної практики - сімейний лікар",G1246*L1244,0)))</f>
        <v>0</v>
      </c>
      <c r="H1244" s="169">
        <f>IF($B$1243="Лікар-педіатр",H1246*L1244,IF($B$1243="Лікар-терапевт","х",IF($B$1243="Лікар загальної практики - сімейний лікар",H1246*L1244,0)))</f>
        <v>0</v>
      </c>
      <c r="I1244" s="169">
        <f>IF($B$1243="Лікар-педіатр","x",IF($B$1243="Лікар-терапевт",I1246*L1244,IF($B$1243="Лікар загальної практики - сімейний лікар",I1246*L1244,0)))</f>
        <v>0</v>
      </c>
      <c r="J1244" s="169">
        <f>IF($B$1243="Лікар-педіатр","x",IF($B$1243="Лікар-терапевт",J1246*L1244,IF($B$1243="Лікар загальної практики - сімейний лікар",J1246*L1244,0)))</f>
        <v>0</v>
      </c>
      <c r="K1244" s="169">
        <f>IF($B$1243="Лікар-педіатр","x",IF($B$1243="Лікар-терапевт",K1246*L1244,IF($B$1243="Лікар загальної практики - сімейний лікар",K1246*L1244,0)))</f>
        <v>0</v>
      </c>
      <c r="L1244" s="542"/>
      <c r="M1244" s="767"/>
      <c r="N1244" s="169">
        <f>IF($B$1243="Лікар-педіатр",N1246*S1244,IF($B$1243="Лікар-терапевт","х",IF($B$1243="Лікар загальної практики - сімейний лікар",N1246*S1244,0)))</f>
        <v>0</v>
      </c>
      <c r="O1244" s="169">
        <f>IF($B$1243="Лікар-педіатр",O1246*S1244,IF($B$1243="Лікар-терапевт","х",IF($B$1243="Лікар загальної практики - сімейний лікар",O1246*S1244,0)))</f>
        <v>0</v>
      </c>
      <c r="P1244" s="169">
        <f>IF($B$1243="Лікар-педіатр","x",IF($B$1243="Лікар-терапевт",P1246*S1244,IF($B$1243="Лікар загальної практики - сімейний лікар",P1246*S1244,0)))</f>
        <v>0</v>
      </c>
      <c r="Q1244" s="169">
        <f>IF($B$1243="Лікар-педіатр","x",IF($B$1243="Лікар-терапевт",Q1246*S1244,IF($B$1243="Лікар загальної практики - сімейний лікар",Q1246*S1244,0)))</f>
        <v>0</v>
      </c>
      <c r="R1244" s="169">
        <f>IF($B$1243="Лікар-педіатр","x",IF($B$1243="Лікар-терапевт",R1246*S1244,IF($B$1243="Лікар загальної практики - сімейний лікар",R1246*S1244,0)))</f>
        <v>0</v>
      </c>
      <c r="S1244" s="542"/>
      <c r="T1244" s="767"/>
      <c r="U1244" s="169">
        <f>IF($B$1243="Лікар-педіатр",U1246*Z1244,IF($B$1243="Лікар-терапевт","х",IF($B$1243="Лікар загальної практики - сімейний лікар",U1246*Z1244,0)))</f>
        <v>0</v>
      </c>
      <c r="V1244" s="169">
        <f>IF($B$1243="Лікар-педіатр",V1246*Z1244,IF($B$1243="Лікар-терапевт","х",IF($B$1243="Лікар загальної практики - сімейний лікар",V1246*Z1244,0)))</f>
        <v>0</v>
      </c>
      <c r="W1244" s="169">
        <f>IF($B$1243="Лікар-педіатр","x",IF($B$1243="Лікар-терапевт",W1246*Z1244,IF($B$1243="Лікар загальної практики - сімейний лікар",W1246*Z1244,0)))</f>
        <v>0</v>
      </c>
      <c r="X1244" s="169">
        <f>IF($B$1243="Лікар-педіатр","x",IF($B$1243="Лікар-терапевт",X1246*Z1244,IF($B$1243="Лікар загальної практики - сімейний лікар",X1246*Z1244,0)))</f>
        <v>0</v>
      </c>
      <c r="Y1244" s="169">
        <f>IF($B$1243="Лікар-педіатр","x",IF($B$1243="Лікар-терапевт",Y1246*Z1244,IF($B$1243="Лікар загальної практики - сімейний лікар",Y1246*Z1244,0)))</f>
        <v>0</v>
      </c>
      <c r="Z1244" s="542"/>
      <c r="AA1244" s="767"/>
      <c r="AB1244" s="169">
        <f>IF($B$1243="Лікар-педіатр",AB1246*AG1244,IF($B$1243="Лікар-терапевт","х",IF($B$1243="Лікар загальної практики - сімейний лікар",AB1246*AG1244,0)))</f>
        <v>0</v>
      </c>
      <c r="AC1244" s="169">
        <f>IF($B$1243="Лікар-педіатр",AC1246*AG1244,IF($B$1243="Лікар-терапевт","х",IF($B$1243="Лікар загальної практики - сімейний лікар",AC1246*AG1244,0)))</f>
        <v>0</v>
      </c>
      <c r="AD1244" s="169">
        <f>IF($B$1243="Лікар-педіатр","x",IF($B$1243="Лікар-терапевт",AD1246*AG1244,IF($B$1243="Лікар загальної практики - сімейний лікар",AD1246*AG1244,0)))</f>
        <v>0</v>
      </c>
      <c r="AE1244" s="169">
        <f>IF($B$1243="Лікар-педіатр","x",IF($B$1243="Лікар-терапевт",AE1246*AG1244,IF($B$1243="Лікар загальної практики - сімейний лікар",AE1246*AG1244,0)))</f>
        <v>0</v>
      </c>
      <c r="AF1244" s="169">
        <f>IF($B$1243="Лікар-педіатр","x",IF($B$1243="Лікар-терапевт",AF1246*AG1244,IF($B$1243="Лікар загальної практики - сімейний лікар",AF1246*AG1244,0)))</f>
        <v>0</v>
      </c>
      <c r="AG1244" s="542"/>
      <c r="AH1244" s="767"/>
      <c r="AI1244" s="171"/>
      <c r="AJ1244" s="771"/>
      <c r="AK1244" s="774"/>
      <c r="AL1244" s="774"/>
      <c r="AM1244" s="761"/>
      <c r="AN1244" s="779"/>
      <c r="AO1244" s="779"/>
      <c r="AP1244" s="779"/>
      <c r="AQ1244" s="779"/>
      <c r="AR1244" s="782"/>
    </row>
    <row r="1245" spans="1:44" s="92" customFormat="1" ht="31.15" hidden="1" customHeight="1" x14ac:dyDescent="0.25">
      <c r="A1245" s="213"/>
      <c r="B1245" s="763"/>
      <c r="C1245" s="764"/>
      <c r="D1245" s="765"/>
      <c r="E1245" s="765"/>
      <c r="F1245" s="214" t="s">
        <v>424</v>
      </c>
      <c r="G1245" s="172">
        <f>IF(B1243="Лікар загальної практики - сімейний лікар"," ",IF(B1243="Лікар-педіатр"," ",IF(B1243="Лікар-терапевт","х",0)))</f>
        <v>0</v>
      </c>
      <c r="H1245" s="172">
        <f>IF(B1243="Лікар загальної практики - сімейний лікар"," ",IF(B1243="Лікар-педіатр"," ",IF(B1243="Лікар-терапевт","х",0)))</f>
        <v>0</v>
      </c>
      <c r="I1245" s="172">
        <f>IF(B1243="Лікар загальної практики - сімейний лікар"," ",IF(B1243="Лікар-педіатр","х",IF(B1243="Лікар-терапевт"," ",0)))</f>
        <v>0</v>
      </c>
      <c r="J1245" s="172">
        <f>IF(B1243="Лікар загальної практики - сімейний лікар"," ",IF(B1243="Лікар-педіатр","х",IF(B1243="Лікар-терапевт"," ",0)))</f>
        <v>0</v>
      </c>
      <c r="K1245" s="172">
        <f>IF(B1243="Лікар загальної практики - сімейний лікар"," ",IF(B1243="Лікар-педіатр","х",IF(B1243="Лікар-терапевт"," ",0)))</f>
        <v>0</v>
      </c>
      <c r="L1245" s="173">
        <f>SUM(G1245:K1245)</f>
        <v>0</v>
      </c>
      <c r="M1245" s="767"/>
      <c r="N1245" s="172">
        <f>IF(B1243="Лікар загальної практики - сімейний лікар"," ",IF(B1243="Лікар-педіатр"," ",IF(B1243="Лікар-терапевт","х",0)))</f>
        <v>0</v>
      </c>
      <c r="O1245" s="172">
        <f>IF(B1243="Лікар загальної практики - сімейний лікар"," ",IF(B1243="Лікар-педіатр"," ",IF(B1243="Лікар-терапевт","х",0)))</f>
        <v>0</v>
      </c>
      <c r="P1245" s="172">
        <f>IF(B1243="Лікар загальної практики - сімейний лікар"," ",IF(B1243="Лікар-педіатр","х",IF(B1243="Лікар-терапевт"," ",0)))</f>
        <v>0</v>
      </c>
      <c r="Q1245" s="172">
        <f>IF(B1243="Лікар загальної практики - сімейний лікар"," ",IF(B1243="Лікар-педіатр","х",IF(B1243="Лікар-терапевт"," ",0)))</f>
        <v>0</v>
      </c>
      <c r="R1245" s="172">
        <f>IF(B1243="Лікар загальної практики - сімейний лікар"," ",IF(B1243="Лікар-педіатр","х",IF(B1243="Лікар-терапевт"," ",0)))</f>
        <v>0</v>
      </c>
      <c r="S1245" s="173">
        <f>SUM(N1245:R1245)</f>
        <v>0</v>
      </c>
      <c r="T1245" s="767"/>
      <c r="U1245" s="172">
        <f>IF(B1243="Лікар загальної практики - сімейний лікар"," ",IF(B1243="Лікар-педіатр"," ",IF(B1243="Лікар-терапевт","х",0)))</f>
        <v>0</v>
      </c>
      <c r="V1245" s="172">
        <f>IF(B1243="Лікар загальної практики - сімейний лікар"," ",IF(B1243="Лікар-педіатр"," ",IF(B1243="Лікар-терапевт","х",0)))</f>
        <v>0</v>
      </c>
      <c r="W1245" s="172">
        <f>IF(B1243="Лікар загальної практики - сімейний лікар"," ",IF(B1243="Лікар-педіатр","х",IF(B1243="Лікар-терапевт"," ",0)))</f>
        <v>0</v>
      </c>
      <c r="X1245" s="172">
        <f>IF(B1243="Лікар загальної практики - сімейний лікар"," ",IF(B1243="Лікар-педіатр","х",IF(B1243="Лікар-терапевт"," ",0)))</f>
        <v>0</v>
      </c>
      <c r="Y1245" s="172">
        <f>IF(B1243="Лікар загальної практики - сімейний лікар"," ",IF(B1243="Лікар-педіатр","х",IF(B1243="Лікар-терапевт"," ",0)))</f>
        <v>0</v>
      </c>
      <c r="Z1245" s="173">
        <f>SUM(U1245:Y1245)</f>
        <v>0</v>
      </c>
      <c r="AA1245" s="767"/>
      <c r="AB1245" s="172">
        <f>IF(B1243="Лікар загальної практики - сімейний лікар"," ",IF(B1243="Лікар-педіатр"," ",IF(B1243="Лікар-терапевт","х",0)))</f>
        <v>0</v>
      </c>
      <c r="AC1245" s="172">
        <f>IF(B1243="Лікар загальної практики - сімейний лікар"," ",IF(B1243="Лікар-педіатр"," ",IF(B1243="Лікар-терапевт","х",0)))</f>
        <v>0</v>
      </c>
      <c r="AD1245" s="172">
        <f>IF(B1243="Лікар загальної практики - сімейний лікар"," ",IF(B1243="Лікар-педіатр","х",IF(B1243="Лікар-терапевт"," ",0)))</f>
        <v>0</v>
      </c>
      <c r="AE1245" s="172">
        <f>IF(B1243="Лікар загальної практики - сімейний лікар"," ",IF(B1243="Лікар-педіатр","х",IF(B1243="Лікар-терапевт"," ",0)))</f>
        <v>0</v>
      </c>
      <c r="AF1245" s="172">
        <f>IF(B1243="Лікар загальної практики - сімейний лікар"," ",IF(B1243="Лікар-педіатр","х",IF(B1243="Лікар-терапевт"," ",0)))</f>
        <v>0</v>
      </c>
      <c r="AG1245" s="173">
        <f>SUM(AB1245:AF1245)</f>
        <v>0</v>
      </c>
      <c r="AH1245" s="767"/>
      <c r="AI1245" s="215"/>
      <c r="AJ1245" s="771"/>
      <c r="AK1245" s="774"/>
      <c r="AL1245" s="774"/>
      <c r="AM1245" s="761"/>
      <c r="AN1245" s="779"/>
      <c r="AO1245" s="779"/>
      <c r="AP1245" s="779"/>
      <c r="AQ1245" s="779"/>
      <c r="AR1245" s="782"/>
    </row>
    <row r="1246" spans="1:44" s="52" customFormat="1" ht="31.9" hidden="1" customHeight="1" thickBot="1" x14ac:dyDescent="0.3">
      <c r="A1246" s="170"/>
      <c r="B1246" s="763"/>
      <c r="C1246" s="764"/>
      <c r="D1246" s="765"/>
      <c r="E1246" s="765"/>
      <c r="F1246" s="209" t="s">
        <v>161</v>
      </c>
      <c r="G1246" s="176">
        <f>IF($B$1243="Лікар-педіатр",G1245/L1245,IF($B$1243="Лікар-терапевт","х",IF($B$1243="Лікар загальної практики - сімейний лікар",G1245/L1245,0)))</f>
        <v>0</v>
      </c>
      <c r="H1246" s="176">
        <f>IF($B$1243="Лікар-педіатр",H1245/L1245,IF($B$1243="Лікар-терапевт","х",IF($B$1243="Лікар загальної практики - сімейний лікар",H1245/L1245,0)))</f>
        <v>0</v>
      </c>
      <c r="I1246" s="176">
        <f>IF($B$1243="Лікар-педіатр","x",IF($B$1243="Лікар-терапевт",I1245/L1245,IF($B$1243="Лікар загальної практики - сімейний лікар",I1245/L1245,0)))</f>
        <v>0</v>
      </c>
      <c r="J1246" s="176">
        <f>IF($B$1243="Лікар-педіатр","x",IF($B$1243="Лікар-терапевт",J1245/L1245,IF($B$1243="Лікар загальної практики - сімейний лікар",J1245/L1245,0)))</f>
        <v>0</v>
      </c>
      <c r="K1246" s="176">
        <f>IF($B$1243="Лікар-педіатр","x",IF($B$1243="Лікар-терапевт",K1245/L1245,IF($B$1243="Лікар загальної практики - сімейний лікар",K1245/L1245,0)))</f>
        <v>0</v>
      </c>
      <c r="L1246" s="176">
        <f>SUM(G1246:K1246)</f>
        <v>0</v>
      </c>
      <c r="M1246" s="767"/>
      <c r="N1246" s="176">
        <f>IF($B$1243="Лікар-педіатр",N1245/S1245,IF($B$1243="Лікар-терапевт","х",IF($B$1243="Лікар загальної практики - сімейний лікар",N1245/S1245,0)))</f>
        <v>0</v>
      </c>
      <c r="O1246" s="176">
        <f>IF($B$1243="Лікар-педіатр",O1245/S1245,IF($B$1243="Лікар-терапевт","х",IF($B$1243="Лікар загальної практики - сімейний лікар",O1245/S1245,0)))</f>
        <v>0</v>
      </c>
      <c r="P1246" s="176">
        <f>IF($B$1243="Лікар-педіатр","x",IF($B$1243="Лікар-терапевт",P1245/S1245,IF($B$1243="Лікар загальної практики - сімейний лікар",P1245/S1245,0)))</f>
        <v>0</v>
      </c>
      <c r="Q1246" s="176">
        <f>IF($B$1243="Лікар-педіатр","x",IF($B$1243="Лікар-терапевт",Q1245/S1245,IF($B$1243="Лікар загальної практики - сімейний лікар",Q1245/S1245,0)))</f>
        <v>0</v>
      </c>
      <c r="R1246" s="176">
        <f>IF($B$1243="Лікар-педіатр","x",IF($B$1243="Лікар-терапевт",R1245/S1245,IF($B$1243="Лікар загальної практики - сімейний лікар",R1245/S1245,0)))</f>
        <v>0</v>
      </c>
      <c r="S1246" s="176">
        <f>SUM(N1246:R1246)</f>
        <v>0</v>
      </c>
      <c r="T1246" s="767"/>
      <c r="U1246" s="176">
        <f>IF($B$1243="Лікар-педіатр",U1245/Z1245,IF($B$1243="Лікар-терапевт","х",IF($B$1243="Лікар загальної практики - сімейний лікар",U1245/Z1245,0)))</f>
        <v>0</v>
      </c>
      <c r="V1246" s="176">
        <f>IF($B$1243="Лікар-педіатр",V1245/Z1245,IF($B$1243="Лікар-терапевт","х",IF($B$1243="Лікар загальної практики - сімейний лікар",V1245/Z1245,0)))</f>
        <v>0</v>
      </c>
      <c r="W1246" s="176">
        <f>IF($B$1243="Лікар-педіатр","x",IF($B$1243="Лікар-терапевт",W1245/Z1245,IF($B$1243="Лікар загальної практики - сімейний лікар",W1245/Z1245,0)))</f>
        <v>0</v>
      </c>
      <c r="X1246" s="176">
        <f>IF($B$1243="Лікар-педіатр","x",IF($B$1243="Лікар-терапевт",X1245/Z1245,IF($B$1243="Лікар загальної практики - сімейний лікар",X1245/Z1245,0)))</f>
        <v>0</v>
      </c>
      <c r="Y1246" s="176">
        <f>IF($B$1243="Лікар-педіатр","x",IF($B$1243="Лікар-терапевт",Y1245/Z1245,IF($B$1243="Лікар загальної практики - сімейний лікар",Y1245/Z1245,0)))</f>
        <v>0</v>
      </c>
      <c r="Z1246" s="176">
        <f>SUM(U1246:Y1246)</f>
        <v>0</v>
      </c>
      <c r="AA1246" s="767"/>
      <c r="AB1246" s="176">
        <f>IF($B$1243="Лікар-педіатр",AB1245/AG1245,IF($B$1243="Лікар-терапевт","х",IF($B$1243="Лікар загальної практики - сімейний лікар",AB1245/AG1245,0)))</f>
        <v>0</v>
      </c>
      <c r="AC1246" s="176">
        <f>IF($B$1243="Лікар-педіатр",AC1245/AG1245,IF($B$1243="Лікар-терапевт","х",IF($B$1243="Лікар загальної практики - сімейний лікар",AC1245/AG1245,0)))</f>
        <v>0</v>
      </c>
      <c r="AD1246" s="176">
        <f>IF($B$1243="Лікар-педіатр","x",IF($B$1243="Лікар-терапевт",AD1245/AG1245,IF($B$1243="Лікар загальної практики - сімейний лікар",AD1245/AG1245,0)))</f>
        <v>0</v>
      </c>
      <c r="AE1246" s="176">
        <f>IF($B$1243="Лікар-педіатр","x",IF($B$1243="Лікар-терапевт",AE1245/AG1245,IF($B$1243="Лікар загальної практики - сімейний лікар",AE1245/AG1245,0)))</f>
        <v>0</v>
      </c>
      <c r="AF1246" s="176">
        <f>IF($B$1243="Лікар-педіатр","x",IF($B$1243="Лікар-терапевт",AF1245/AG1245,IF($B$1243="Лікар загальної практики - сімейний лікар",AF1245/AG1245,0)))</f>
        <v>0</v>
      </c>
      <c r="AG1246" s="176">
        <f>SUM(AB1246:AF1246)</f>
        <v>0</v>
      </c>
      <c r="AH1246" s="767"/>
      <c r="AI1246" s="174"/>
      <c r="AJ1246" s="771"/>
      <c r="AK1246" s="774"/>
      <c r="AL1246" s="774"/>
      <c r="AM1246" s="761"/>
      <c r="AN1246" s="779"/>
      <c r="AO1246" s="779"/>
      <c r="AP1246" s="779"/>
      <c r="AQ1246" s="779"/>
      <c r="AR1246" s="782"/>
    </row>
    <row r="1247" spans="1:44" s="52" customFormat="1" ht="45" hidden="1" customHeight="1" thickBot="1" x14ac:dyDescent="0.3">
      <c r="A1247" s="170"/>
      <c r="B1247" s="763"/>
      <c r="C1247" s="764"/>
      <c r="D1247" s="765"/>
      <c r="E1247" s="766"/>
      <c r="F1247" s="177" t="s">
        <v>425</v>
      </c>
      <c r="G1247" s="178">
        <f>IF($B$1243="Лікар загальної практики - сімейний лікар",AVERAGE(G1243:G1245),IF($B$1243="Лікар-педіатр",AVERAGE(G1243:G1245),IF($B$1243="Лікар-терапевт","х",0)))</f>
        <v>0</v>
      </c>
      <c r="H1247" s="178">
        <f>IF($B$1243="Лікар загальної практики - сімейний лікар",AVERAGE(H1243:H1245),IF($B$1243="Лікар-педіатр",AVERAGE(H1243:H1245),IF($B$1243="Лікар-терапевт","х",0)))</f>
        <v>0</v>
      </c>
      <c r="I1247" s="178">
        <f>IF($B$1243="Лікар загальної практики - сімейний лікар",AVERAGE(I1243:I1245),IF($B$1243="Лікар-педіатр","x",IF($B$1243="Лікар-терапевт",AVERAGE(I1243:I1245),0)))</f>
        <v>0</v>
      </c>
      <c r="J1247" s="178">
        <f>IF($B$1243="Лікар загальної практики - сімейний лікар",AVERAGE(J1243:J1245),IF($B$1243="Лікар-педіатр","x",IF($B$1243="Лікар-терапевт",AVERAGE(J1243:J1245),0)))</f>
        <v>0</v>
      </c>
      <c r="K1247" s="178">
        <f>IF($B$1243="Лікар загальної практики - сімейний лікар",AVERAGE(K1243:K1245),IF($B$1243="Лікар-педіатр","x",IF($B$1243="Лікар-терапевт",AVERAGE(K1243:K1245),0)))</f>
        <v>0</v>
      </c>
      <c r="L1247" s="179">
        <f>SUM(G1247:K1247)</f>
        <v>0</v>
      </c>
      <c r="M1247" s="768"/>
      <c r="N1247" s="178">
        <f>IF($B$1243="Лікар загальної практики - сімейний лікар",AVERAGE(N1243:N1245),IF($B$1243="Лікар-педіатр",AVERAGE(N1243:N1245),IF($B$1243="Лікар-терапевт","х",0)))</f>
        <v>0</v>
      </c>
      <c r="O1247" s="178">
        <f>IF($B$1243="Лікар загальної практики - сімейний лікар",AVERAGE(O1243:O1245),IF($B$1243="Лікар-педіатр",AVERAGE(O1243:O1245),IF($B$1243="Лікар-терапевт","х",0)))</f>
        <v>0</v>
      </c>
      <c r="P1247" s="178">
        <f>IF($B$1243="Лікар загальної практики - сімейний лікар",AVERAGE(P1243:P1245),IF($B$1243="Лікар-педіатр","x",IF($B$1243="Лікар-терапевт",AVERAGE(P1243:P1245),0)))</f>
        <v>0</v>
      </c>
      <c r="Q1247" s="178">
        <f>IF($B$1243="Лікар загальної практики - сімейний лікар",AVERAGE(Q1243:Q1245),IF($B$1243="Лікар-педіатр","x",IF($B$1243="Лікар-терапевт",AVERAGE(Q1243:Q1245),0)))</f>
        <v>0</v>
      </c>
      <c r="R1247" s="178">
        <f>IF($B$1243="Лікар загальної практики - сімейний лікар",AVERAGE(R1243:R1245),IF($B$1243="Лікар-педіатр","x",IF($B$1243="Лікар-терапевт",AVERAGE(R1243:R1245),0)))</f>
        <v>0</v>
      </c>
      <c r="S1247" s="179">
        <f>SUM(N1247:R1247)</f>
        <v>0</v>
      </c>
      <c r="T1247" s="768"/>
      <c r="U1247" s="178">
        <f>IF($B$1243="Лікар загальної практики - сімейний лікар",AVERAGE(U1243:U1245),IF($B$1243="Лікар-педіатр",AVERAGE(U1243:U1245),IF($B$1243="Лікар-терапевт","х",0)))</f>
        <v>0</v>
      </c>
      <c r="V1247" s="178">
        <f>IF($B$1243="Лікар загальної практики - сімейний лікар",AVERAGE(V1243:V1245),IF($B$1243="Лікар-педіатр",AVERAGE(V1243:V1245),IF($B$1243="Лікар-терапевт","х",0)))</f>
        <v>0</v>
      </c>
      <c r="W1247" s="178">
        <f>IF($B$1243="Лікар загальної практики - сімейний лікар",AVERAGE(W1243:W1245),IF($B$1243="Лікар-педіатр","x",IF($B$1243="Лікар-терапевт",AVERAGE(W1243:W1245),0)))</f>
        <v>0</v>
      </c>
      <c r="X1247" s="178">
        <f>IF($B$1243="Лікар загальної практики - сімейний лікар",AVERAGE(X1243:X1245),IF($B$1243="Лікар-педіатр","x",IF($B$1243="Лікар-терапевт",AVERAGE(X1243:X1245),0)))</f>
        <v>0</v>
      </c>
      <c r="Y1247" s="178">
        <f>IF($B$1243="Лікар загальної практики - сімейний лікар",AVERAGE(Y1243:Y1245),IF($B$1243="Лікар-педіатр","x",IF($B$1243="Лікар-терапевт",AVERAGE(Y1243:Y1245),0)))</f>
        <v>0</v>
      </c>
      <c r="Z1247" s="179">
        <f>SUM(U1247:Y1247)</f>
        <v>0</v>
      </c>
      <c r="AA1247" s="768"/>
      <c r="AB1247" s="178">
        <f>IF($B$1243="Лікар загальної практики - сімейний лікар",AVERAGE(AB1243:AB1245),IF($B$1243="Лікар-педіатр",AVERAGE(AB1243:AB1245),IF($B$1243="Лікар-терапевт","х",0)))</f>
        <v>0</v>
      </c>
      <c r="AC1247" s="178">
        <f>IF($B$1243="Лікар загальної практики - сімейний лікар",AVERAGE(AC1243:AC1245),IF($B$1243="Лікар-педіатр",AVERAGE(AC1243:AC1245),IF($B$1243="Лікар-терапевт","х",0)))</f>
        <v>0</v>
      </c>
      <c r="AD1247" s="178">
        <f>IF($B$1243="Лікар загальної практики - сімейний лікар",AVERAGE(AD1243:AD1245),IF($B$1243="Лікар-педіатр","x",IF($B$1243="Лікар-терапевт",AVERAGE(AD1243:AD1245),0)))</f>
        <v>0</v>
      </c>
      <c r="AE1247" s="178">
        <f>IF($B$1243="Лікар загальної практики - сімейний лікар",AVERAGE(AE1243:AE1245),IF($B$1243="Лікар-педіатр","x",IF($B$1243="Лікар-терапевт",AVERAGE(AE1243:AE1245),0)))</f>
        <v>0</v>
      </c>
      <c r="AF1247" s="178">
        <f>IF($B$1243="Лікар загальної практики - сімейний лікар",AVERAGE(AF1243:AF1245),IF($B$1243="Лікар-педіатр","x",IF($B$1243="Лікар-терапевт",AVERAGE(AF1243:AF1245),0)))</f>
        <v>0</v>
      </c>
      <c r="AG1247" s="179">
        <f>SUM(AB1247:AF1247)</f>
        <v>0</v>
      </c>
      <c r="AH1247" s="769"/>
      <c r="AI1247" s="174"/>
      <c r="AJ1247" s="771"/>
      <c r="AK1247" s="774"/>
      <c r="AL1247" s="774"/>
      <c r="AM1247" s="762"/>
      <c r="AN1247" s="780"/>
      <c r="AO1247" s="780"/>
      <c r="AP1247" s="780"/>
      <c r="AQ1247" s="780"/>
      <c r="AR1247" s="783"/>
    </row>
    <row r="1248" spans="1:44" s="52" customFormat="1" ht="40.5" hidden="1" x14ac:dyDescent="0.25">
      <c r="A1248" s="170"/>
      <c r="B1248" s="763"/>
      <c r="C1248" s="764"/>
      <c r="D1248" s="765"/>
      <c r="E1248" s="765"/>
      <c r="F1248" s="210" t="str">
        <f>IF(B1243="Лікар-педіатр",Законод!$C$17,IF(B1243="Лікар загальної практики - сімейний лікар",Законод!$C$21,IF(B1243="Лікар-терапевт",Законод!$C$25,"х")))</f>
        <v>х</v>
      </c>
      <c r="G1248" s="181">
        <f>IF($B$1243="Лікар загальної практики - сімейний лікар",IF(L1247&lt;=Законод!$C$22,G1247,Законод!$C$22*'01_Доходи'!G1246),IF($B$1243="Лікар-педіатр",IF(L1247&lt;=Законод!$C$18,G1247,Законод!$C$18*'01_Доходи'!G1246),IF($B$1243="Лікар-терапевт","x",0)))</f>
        <v>0</v>
      </c>
      <c r="H1248" s="181">
        <f>IF($B$1243="Лікар загальної практики - сімейний лікар",IF(L1247&lt;=Законод!$C$22,H1247,Законод!$C$22*'01_Доходи'!H1246),IF($B$1243="Лікар-педіатр",IF(L1247&lt;=Законод!$C$18,H1247,Законод!$C$18*'01_Доходи'!H1246),IF($B$1243="Лікар-терапевт","x",0)))</f>
        <v>0</v>
      </c>
      <c r="I1248" s="181">
        <f>IF($B$1243="Лікар загальної практики - сімейний лікар",IF(L1247&lt;=Законод!$C$22,I1247,Законод!$C$22*'01_Доходи'!I1246),IF($B$1243="Лікар-педіатр","x",IF($B$1243="Лікар-терапевт",IF(L1247&lt;=Законод!$C$26,I1247,Законод!$C$26*'01_Доходи'!I1246),0)))</f>
        <v>0</v>
      </c>
      <c r="J1248" s="181">
        <f>IF($B$1243="Лікар загальної практики - сімейний лікар",IF(L1247&lt;=Законод!$C$22,J1247,Законод!$C$22*'01_Доходи'!J1246),IF($B$1243="Лікар-педіатр","x",IF($B$1243="Лікар-терапевт",IF(L1247&lt;=Законод!$C$26,J1247,Законод!$C$26*'01_Доходи'!J1246),0)))</f>
        <v>0</v>
      </c>
      <c r="K1248" s="181">
        <f>IF($B$1243="Лікар загальної практики - сімейний лікар",IF(L1247&lt;=Законод!$C$22,K1247,Законод!$C$22*'01_Доходи'!K1246),IF($B$1243="Лікар-педіатр","x",IF($B$1243="Лікар-терапевт",IF(L1247&lt;=Законод!$C$26,K1247,Законод!$C$26*'01_Доходи'!K1246),0)))</f>
        <v>0</v>
      </c>
      <c r="L1248" s="182">
        <f>SUM(G1248:K1248)</f>
        <v>0</v>
      </c>
      <c r="M1248" s="767"/>
      <c r="N1248" s="181">
        <f>IF($B$1243="Лікар загальної практики - сімейний лікар",IF(S1247&lt;=Законод!$C$22,N1247,Законод!$C$22*'01_Доходи'!N1246),IF($B$1243="Лікар-педіатр",IF(S1247&lt;=Законод!$C$18,N1247,Законод!$C$18*'01_Доходи'!N1246),IF($B$1243="Лікар-терапевт","x",0)))</f>
        <v>0</v>
      </c>
      <c r="O1248" s="181">
        <f>IF($B$1243="Лікар загальної практики - сімейний лікар",IF(S1247&lt;=Законод!$C$22,O1247,Законод!$C$22*'01_Доходи'!O1246),IF($B$1243="Лікар-педіатр",IF(S1247&lt;=Законод!$C$18,O1247,Законод!$C$18*'01_Доходи'!O1246),IF($B$1243="Лікар-терапевт","x",0)))</f>
        <v>0</v>
      </c>
      <c r="P1248" s="181">
        <f>IF($B$1243="Лікар загальної практики - сімейний лікар",IF(S1247&lt;=Законод!$C$22,P1247,Законод!$C$22*'01_Доходи'!P1246),IF($B$1243="Лікар-педіатр","x",IF($B$1243="Лікар-терапевт",IF(S1247&lt;=Законод!$C$26,P1247,Законод!$C$26*'01_Доходи'!P1246),0)))</f>
        <v>0</v>
      </c>
      <c r="Q1248" s="181">
        <f>IF($B$1243="Лікар загальної практики - сімейний лікар",IF(S1247&lt;=Законод!$C$22,Q1247,Законод!$C$22*'01_Доходи'!Q1246),IF($B$1243="Лікар-педіатр","x",IF($B$1243="Лікар-терапевт",IF(S1247&lt;=Законод!$C$26,Q1247,Законод!$C$26*'01_Доходи'!Q1246),0)))</f>
        <v>0</v>
      </c>
      <c r="R1248" s="181">
        <f>IF($B$1243="Лікар загальної практики - сімейний лікар",IF(S1247&lt;=Законод!$C$22,R1247,Законод!$C$22*'01_Доходи'!R1246),IF($B$1243="Лікар-педіатр","x",IF($B$1243="Лікар-терапевт",IF(S1247&lt;=Законод!$C$26,R1247,Законод!$C$26*'01_Доходи'!R1246),0)))</f>
        <v>0</v>
      </c>
      <c r="S1248" s="182">
        <f>SUM(N1248:R1248)</f>
        <v>0</v>
      </c>
      <c r="T1248" s="767"/>
      <c r="U1248" s="181">
        <f>IF($B$1243="Лікар загальної практики - сімейний лікар",IF(Z1247&lt;=Законод!$C$22,U1247,Законод!$C$22*'01_Доходи'!U1246),IF($B$1243="Лікар-педіатр",IF(Z1247&lt;=Законод!$C$18,U1247,Законод!$C$18*'01_Доходи'!U1246),IF($B$1243="Лікар-терапевт","x",0)))</f>
        <v>0</v>
      </c>
      <c r="V1248" s="181">
        <f>IF($B$1243="Лікар загальної практики - сімейний лікар",IF(Z1247&lt;=Законод!$C$22,V1247,Законод!$C$22*'01_Доходи'!V1246),IF($B$1243="Лікар-педіатр",IF(Z1247&lt;=Законод!$C$18,V1247,Законод!$C$18*'01_Доходи'!V1246),IF($B$1243="Лікар-терапевт","x",0)))</f>
        <v>0</v>
      </c>
      <c r="W1248" s="181">
        <f>IF($B$1243="Лікар загальної практики - сімейний лікар",IF(Z1247&lt;=Законод!$C$22,W1247,Законод!$C$22*'01_Доходи'!W1246),IF($B$1243="Лікар-педіатр","x",IF($B$1243="Лікар-терапевт",IF(Z1247&lt;=Законод!$C$26,W1247,Законод!$C$26*'01_Доходи'!W1246),0)))</f>
        <v>0</v>
      </c>
      <c r="X1248" s="181">
        <f>IF($B$1243="Лікар загальної практики - сімейний лікар",IF(Z1247&lt;=Законод!$C$22,X1247,Законод!$C$22*'01_Доходи'!X1246),IF($B$1243="Лікар-педіатр","x",IF($B$1243="Лікар-терапевт",IF(Z1247&lt;=Законод!$C$26,X1247,Законод!$C$26*'01_Доходи'!X1246),0)))</f>
        <v>0</v>
      </c>
      <c r="Y1248" s="181">
        <f>IF($B$1243="Лікар загальної практики - сімейний лікар",IF(Z1247&lt;=Законод!$C$22,Y1247,Законод!$C$22*'01_Доходи'!Y1246),IF($B$1243="Лікар-педіатр","x",IF($B$1243="Лікар-терапевт",IF(Z1247&lt;=Законод!$C$26,Y1247,Законод!$C$26*'01_Доходи'!Y1246),0)))</f>
        <v>0</v>
      </c>
      <c r="Z1248" s="182">
        <f>SUM(U1248:Y1248)</f>
        <v>0</v>
      </c>
      <c r="AA1248" s="767"/>
      <c r="AB1248" s="181">
        <f>IF($B$1243="Лікар загальної практики - сімейний лікар",IF(AG1247&lt;=Законод!$C$22,AB1247,Законод!$C$22*'01_Доходи'!AB1246),IF($B$1243="Лікар-педіатр",IF(AG1247&lt;=Законод!$C$18,AB1247,Законод!$C$18*'01_Доходи'!AB1246),IF($B$1243="Лікар-терапевт","x",0)))</f>
        <v>0</v>
      </c>
      <c r="AC1248" s="181">
        <f>IF($B$1243="Лікар загальної практики - сімейний лікар",IF(AG1247&lt;=Законод!$C$22,AC1247,Законод!$C$22*'01_Доходи'!AC1246),IF($B$1243="Лікар-педіатр",IF(AG1247&lt;=Законод!$C$18,AC1247,Законод!$C$18*'01_Доходи'!AC1246),IF($B$1243="Лікар-терапевт","x",0)))</f>
        <v>0</v>
      </c>
      <c r="AD1248" s="181">
        <f>IF($B$1243="Лікар загальної практики - сімейний лікар",IF(AG1247&lt;=Законод!$C$22,AD1247,Законод!$C$22*'01_Доходи'!AD1246),IF($B$1243="Лікар-педіатр","x",IF($B$1243="Лікар-терапевт",IF(AG1247&lt;=Законод!$C$26,AD1247,Законод!$C$26*'01_Доходи'!AD1246),0)))</f>
        <v>0</v>
      </c>
      <c r="AE1248" s="181">
        <f>IF($B$1243="Лікар загальної практики - сімейний лікар",IF(AG1247&lt;=Законод!$C$22,AE1247,Законод!$C$22*'01_Доходи'!AE1246),IF($B$1243="Лікар-педіатр","x",IF($B$1243="Лікар-терапевт",IF(AG1247&lt;=Законод!$C$26,AE1247,Законод!$C$26*'01_Доходи'!AE1246),0)))</f>
        <v>0</v>
      </c>
      <c r="AF1248" s="181">
        <f>IF($B$1243="Лікар загальної практики - сімейний лікар",IF(AG1247&lt;=Законод!$C$22,AF1247,Законод!$C$22*'01_Доходи'!AF1246),IF($B$1243="Лікар-педіатр","x",IF($B$1243="Лікар-терапевт",IF(AG1247&lt;=Законод!$C$26,AF1247,Законод!$C$26*'01_Доходи'!AF1246),0)))</f>
        <v>0</v>
      </c>
      <c r="AG1248" s="182">
        <f>SUM(AB1248:AF1248)</f>
        <v>0</v>
      </c>
      <c r="AH1248" s="767"/>
      <c r="AI1248" s="174"/>
      <c r="AJ1248" s="771"/>
      <c r="AK1248" s="774"/>
      <c r="AL1248" s="774"/>
      <c r="AM1248" s="318" t="s">
        <v>186</v>
      </c>
      <c r="AN1248" s="183">
        <f>IF(B1243="Лікар загальної практики - сімейний лікар",G1248*Законод!$C$11+'01_Доходи'!H1248*Законод!$D$11+'01_Доходи'!I1248*Законод!$E$11+'01_Доходи'!J1248*Законод!$F$11+'01_Доходи'!K1248*Законод!$G$11,IF(B1243="Лікар-педіатр",G1248*Законод!$C$11+'01_Доходи'!H1248*Законод!$D$11,IF(B1243="Лікар-терапевт",'01_Доходи'!I1248*Законод!$E$11+'01_Доходи'!J1248*Законод!$F$11+'01_Доходи'!K1248*Законод!$G$11,0)))</f>
        <v>0</v>
      </c>
      <c r="AO1248" s="183">
        <f>IF(B1243="Лікар загальної практики - сімейний лікар",N1248*Законод!$C$11+'01_Доходи'!O1248*Законод!$D$11+'01_Доходи'!P1248*Законод!$E$11+'01_Доходи'!Q1248*Законод!$F$11+'01_Доходи'!R1248*Законод!$G$11,IF(B1243="Лікар-педіатр",N1248*Законод!$C$11+'01_Доходи'!O1248*Законод!$D$11,IF(B1243="Лікар-терапевт",'01_Доходи'!P1248*Законод!$E$11+'01_Доходи'!Q1248*Законод!$F$11+'01_Доходи'!R1248*Законод!$G$11,0)))</f>
        <v>0</v>
      </c>
      <c r="AP1248" s="183">
        <f>IF(B1243="Лікар загальної практики - сімейний лікар",U1248*Законод!$C$11+'01_Доходи'!V1248*Законод!$D$11+'01_Доходи'!W1248*Законод!$E$11+'01_Доходи'!X1248*Законод!$F$11+'01_Доходи'!Y1248*Законод!$G$11,IF(B1243="Лікар-педіатр",U1248*Законод!$C$11+'01_Доходи'!V1248*Законод!$D$11,IF(B1243="Лікар-терапевт",'01_Доходи'!W1248*Законод!$E$11+'01_Доходи'!X1248*Законод!$F$11+'01_Доходи'!Y1248*Законод!$G$11,0)))</f>
        <v>0</v>
      </c>
      <c r="AQ1248" s="183">
        <f>IF(B1243="Лікар загальної практики - сімейний лікар",AB1248*Законод!$C$11+'01_Доходи'!AC1248*Законод!$D$11+'01_Доходи'!AD1248*Законод!$E$11+'01_Доходи'!AE1248*Законод!$F$11+'01_Доходи'!AF1248*Законод!$G$11,IF(B1243="Лікар-педіатр",AB1248*Законод!$C$11+'01_Доходи'!AC1248*Законод!$D$11,IF(B1243="Лікар-терапевт",'01_Доходи'!AD1248*Законод!$E$11+'01_Доходи'!AE1248*Законод!$F$11+'01_Доходи'!AF1248*Законод!$G$11,0)))</f>
        <v>0</v>
      </c>
      <c r="AR1248" s="184">
        <f>SUM(AN1248:AQ1248)</f>
        <v>0</v>
      </c>
    </row>
    <row r="1249" spans="1:44" s="52" customFormat="1" ht="31.9" hidden="1" customHeight="1" x14ac:dyDescent="0.25">
      <c r="A1249" s="170"/>
      <c r="B1249" s="763"/>
      <c r="C1249" s="764"/>
      <c r="D1249" s="765"/>
      <c r="E1249" s="765"/>
      <c r="F1249" s="211" t="str">
        <f>IF(B1243="Лікар-педіатр",Законод!$E$17,IF(B1243="Лікар загальної практики - сімейний лікар",Законод!$E$21,IF(B1243="Лікар-терапевт",Законод!$E$25,"х")))</f>
        <v>х</v>
      </c>
      <c r="G1249" s="776" t="s">
        <v>158</v>
      </c>
      <c r="H1249" s="776"/>
      <c r="I1249" s="776"/>
      <c r="J1249" s="776"/>
      <c r="K1249" s="776"/>
      <c r="L1249" s="169">
        <f>IF($B$1243="Лікар загальної практики - сімейний лікар",IF(L1247&lt;Законод!$C$22,0,(IF(AND(L1247&gt;=Законод!$E$22,L1247&lt;=Законод!$E$23),L1247-Законод!$C$22,IF('01_Доходи'!L1247&gt;=Законод!$F$22,Законод!$E$24,0)))),IF($B$1243="Лікар-педіатр",IF(L1247&lt;Законод!$C$18,0,(IF(AND(L1247&gt;=Законод!$E$18,L1247&lt;=Законод!$E$19),L1247-Законод!$C$18,IF('01_Доходи'!L1247&gt;=Законод!$F$18,Законод!$E$20,0)))),IF($B$1243="Лікар-терапевт",IF(L1247&lt;Законод!$C$26,0,(IF(AND(L1247&gt;=Законод!$E$26,L1247&lt;=Законод!$E$27),L1247-Законод!$C$26,IF('01_Доходи'!L1247&gt;=Законод!$F$26,Законод!$E$28,0)))),0)))</f>
        <v>0</v>
      </c>
      <c r="M1249" s="767"/>
      <c r="N1249" s="776" t="s">
        <v>158</v>
      </c>
      <c r="O1249" s="776"/>
      <c r="P1249" s="776"/>
      <c r="Q1249" s="776"/>
      <c r="R1249" s="776"/>
      <c r="S1249" s="169">
        <f>IF($B$1243="Лікар загальної практики - сімейний лікар",IF(S1247&lt;Законод!$C$22,0,(IF(AND(S1247&gt;=Законод!$E$22,S1247&lt;=Законод!$E$23),S1247-Законод!$C$22,IF('01_Доходи'!S1247&gt;=Законод!$F$22,Законод!$E$24,0)))),IF($B$1243="Лікар-педіатр",IF(S1247&lt;Законод!$C$18,0,(IF(AND(S1247&gt;=Законод!$E$18,S1247&lt;=Законод!$E$19),S1247-Законод!$C$18,IF('01_Доходи'!S1247&gt;=Законод!$F$18,Законод!$E$20,0)))),IF($B$1243="Лікар-терапевт",IF(S1247&lt;Законод!$C$26,0,(IF(AND(S1247&gt;=Законод!$E$26,S1247&lt;=Законод!$E$27),S1247-Законод!$C$26,IF('01_Доходи'!S1247&gt;=Законод!$F$26,Законод!$E$28,0)))),0)))</f>
        <v>0</v>
      </c>
      <c r="T1249" s="767"/>
      <c r="U1249" s="776" t="s">
        <v>158</v>
      </c>
      <c r="V1249" s="776"/>
      <c r="W1249" s="776"/>
      <c r="X1249" s="776"/>
      <c r="Y1249" s="776"/>
      <c r="Z1249" s="169">
        <f>IF($B$1243="Лікар загальної практики - сімейний лікар",IF(Z1247&lt;Законод!$C$22,0,(IF(AND(Z1247&gt;=Законод!$E$22,Z1247&lt;=Законод!$E$23),Z1247-Законод!$C$22,IF('01_Доходи'!Z1247&gt;=Законод!$F$22,Законод!$E$24,0)))),IF($B$1243="Лікар-педіатр",IF(Z1247&lt;Законод!$C$18,0,(IF(AND(Z1247&gt;=Законод!$E$18,Z1247&lt;=Законод!$E$19),Z1247-Законод!$C$18,IF('01_Доходи'!Z1247&gt;=Законод!$F$18,Законод!$E$20,0)))),IF($B$1243="Лікар-терапевт",IF(Z1247&lt;Законод!$C$26,0,(IF(AND(Z1247&gt;=Законод!$E$26,Z1247&lt;=Законод!$E$27),Z1247-Законод!$C$26,IF('01_Доходи'!Z1247&gt;=Законод!$F$26,Законод!$E$28,0)))),0)))</f>
        <v>0</v>
      </c>
      <c r="AA1249" s="767"/>
      <c r="AB1249" s="776" t="s">
        <v>158</v>
      </c>
      <c r="AC1249" s="776"/>
      <c r="AD1249" s="776"/>
      <c r="AE1249" s="776"/>
      <c r="AF1249" s="776"/>
      <c r="AG1249" s="169">
        <f>IF($B$1243="Лікар загальної практики - сімейний лікар",IF(AG1247&lt;Законод!$C$22,0,(IF(AND(AG1247&gt;=Законод!$E$22,AG1247&lt;=Законод!$E$23),AG1247-Законод!$C$22,IF('01_Доходи'!AG1247&gt;=Законод!$F$22,Законод!$E$24,0)))),IF($B$1243="Лікар-педіатр",IF(AG1247&lt;Законод!$C$18,0,(IF(AND(AG1247&gt;=Законод!$E$18,AG1247&lt;=Законод!$E$19),AG1247-Законод!$C$18,IF('01_Доходи'!AG1247&gt;=Законод!$F$18,Законод!$E$20,0)))),IF($B$1243="Лікар-терапевт",IF(AG1247&lt;Законод!$C$26,0,(IF(AND(AG1247&gt;=Законод!$E$26,AG1247&lt;=Законод!$E$27),AG1247-Законод!$C$26,IF('01_Доходи'!AG1247&gt;=Законод!$F$26,Законод!$E$28,0)))),0)))</f>
        <v>0</v>
      </c>
      <c r="AH1249" s="767"/>
      <c r="AI1249" s="174"/>
      <c r="AJ1249" s="771"/>
      <c r="AK1249" s="774"/>
      <c r="AL1249" s="774"/>
      <c r="AM1249" s="757" t="s">
        <v>187</v>
      </c>
      <c r="AN1249" s="183">
        <f>IF(B1243="Лікар загальної практики - сімейний лікар",L1249*Законод!$C$9/4*Законод!$E$16,IF(B1243="Лікар-педіатр",L1249*Законод!$C$9/4*Законод!$E$16,IF(B1243="Лікар-терапевт",L1249*Законод!$C$9/4*Законод!$E$16,0)))</f>
        <v>0</v>
      </c>
      <c r="AO1249" s="183">
        <f>IF(B1243="Лікар загальної практики - сімейний лікар",S1249*Законод!$C$9/4*Законод!$E$16,IF(B1243="Лікар-педіатр",S1249*Законод!$C$9/4*Законод!$E$16,IF(B1243="Лікар-терапевт",S1249*Законод!$C$9/4*Законод!$E$16,0)))</f>
        <v>0</v>
      </c>
      <c r="AP1249" s="183">
        <f>IF(B1243="Лікар загальної практики - сімейний лікар",Z1249*Законод!$C$9/4*Законод!$E$16,IF(B1243="Лікар-педіатр",Z1249*Законод!$C$9/4*Законод!$E$16,IF(B1243="Лікар-терапевт",Z1249*Законод!$C$9/4*Законод!$E$16,0)))</f>
        <v>0</v>
      </c>
      <c r="AQ1249" s="183">
        <f>IF(B1243="Лікар загальної практики - сімейний лікар",AG1249*Законод!$C$9/4*Законод!$E$16,IF(B1243="Лікар-педіатр",AG1249*Законод!$C$9/4*Законод!$E$16,IF(B1243="Лікар-терапевт",AG1249*Законод!$C$9/4*Законод!$E$16,0)))</f>
        <v>0</v>
      </c>
      <c r="AR1249" s="184">
        <f>SUM(AN1249:AQ1249)</f>
        <v>0</v>
      </c>
    </row>
    <row r="1250" spans="1:44" s="52" customFormat="1" ht="31.9" hidden="1" customHeight="1" x14ac:dyDescent="0.25">
      <c r="A1250" s="170"/>
      <c r="B1250" s="763"/>
      <c r="C1250" s="764"/>
      <c r="D1250" s="765"/>
      <c r="E1250" s="765"/>
      <c r="F1250" s="211" t="str">
        <f>IF(B1243="Лікар-педіатр",Законод!$F$17,IF(B1243="Лікар загальної практики - сімейний лікар",Законод!$F$21,IF(B1243="Лікар-терапевт",Законод!$F$25,"х")))</f>
        <v>х</v>
      </c>
      <c r="G1250" s="776" t="s">
        <v>158</v>
      </c>
      <c r="H1250" s="776"/>
      <c r="I1250" s="776"/>
      <c r="J1250" s="776"/>
      <c r="K1250" s="776"/>
      <c r="L1250" s="169">
        <f>IF($B$1243="Лікар загальної практики - сімейний лікар",IF(L1247&lt;Законод!$C$22,0,(IF(AND(L1247&gt;=Законод!$F$22,L1247&lt;=Законод!$F$23),L1247-Законод!$E$23,IF('01_Доходи'!L1247&gt;=Законод!$G$22,Законод!$F$24,0)))),IF($B$1243="Лікар-педіатр",IF(L1247&lt;Законод!$C$18,0,(IF(AND(L1247&gt;=Законод!$F$18,L1247&lt;=Законод!$F$19),L1247-Законод!$E$19,IF('01_Доходи'!L1247&gt;=Законод!$G$18,Законод!$F$20,0)))),IF($B$1243="Лікар-терапевт",IF(L1247&lt;Законод!$C$26,0,(IF(AND(L1247&gt;=Законод!$F$26,L1247&lt;=Законод!$F$27),L1247-Законод!$E$27,IF('01_Доходи'!L1247&gt;=Законод!$G$26,Законод!$F$28,0)))),0)))</f>
        <v>0</v>
      </c>
      <c r="M1250" s="767"/>
      <c r="N1250" s="776" t="s">
        <v>158</v>
      </c>
      <c r="O1250" s="776"/>
      <c r="P1250" s="776"/>
      <c r="Q1250" s="776"/>
      <c r="R1250" s="776"/>
      <c r="S1250" s="169">
        <f>IF($B$1243="Лікар загальної практики - сімейний лікар",IF(S1247&lt;Законод!$C$22,0,(IF(AND(S1247&gt;=Законод!$F$22,S1247&lt;=Законод!$F$23),S1247-Законод!$E$23,IF('01_Доходи'!S1247&gt;=Законод!$G$22,Законод!$F$24,0)))),IF($B$1243="Лікар-педіатр",IF(S1247&lt;Законод!$C$18,0,(IF(AND(S1247&gt;=Законод!$F$18,S1247&lt;=Законод!$F$19),S1247-Законод!$E$19,IF('01_Доходи'!S1247&gt;=Законод!$G$18,Законод!$F$20,0)))),IF($B$1243="Лікар-терапевт",IF(S1247&lt;Законод!$C$26,0,(IF(AND(S1247&gt;=Законод!$F$26,S1247&lt;=Законод!$F$27),S1247-Законод!$E$27,IF('01_Доходи'!S1247&gt;=Законод!$G$26,Законод!$F$28,0)))),0)))</f>
        <v>0</v>
      </c>
      <c r="T1250" s="767"/>
      <c r="U1250" s="776" t="s">
        <v>158</v>
      </c>
      <c r="V1250" s="776"/>
      <c r="W1250" s="776"/>
      <c r="X1250" s="776"/>
      <c r="Y1250" s="776"/>
      <c r="Z1250" s="169">
        <f>IF($B$1243="Лікар загальної практики - сімейний лікар",IF(Z1247&lt;Законод!$C$22,0,(IF(AND(Z1247&gt;=Законод!$F$22,Z1247&lt;=Законод!$F$23),Z1247-Законод!$E$23,IF('01_Доходи'!Z1247&gt;=Законод!$G$22,Законод!$F$24,0)))),IF($B$1243="Лікар-педіатр",IF(Z1247&lt;Законод!$C$18,0,(IF(AND(Z1247&gt;=Законод!$F$18,Z1247&lt;=Законод!$F$19),Z1247-Законод!$E$19,IF('01_Доходи'!Z1247&gt;=Законод!$G$18,Законод!$F$20,0)))),IF($B$1243="Лікар-терапевт",IF(Z1247&lt;Законод!$C$26,0,(IF(AND(Z1247&gt;=Законод!$F$26,Z1247&lt;=Законод!$F$27),Z1247-Законод!$E$27,IF('01_Доходи'!Z1247&gt;=Законод!$G$26,Законод!$F$28,0)))),0)))</f>
        <v>0</v>
      </c>
      <c r="AA1250" s="767"/>
      <c r="AB1250" s="776" t="s">
        <v>158</v>
      </c>
      <c r="AC1250" s="776"/>
      <c r="AD1250" s="776"/>
      <c r="AE1250" s="776"/>
      <c r="AF1250" s="776"/>
      <c r="AG1250" s="169">
        <f>IF($B$1243="Лікар загальної практики - сімейний лікар",IF(AG1247&lt;Законод!$C$22,0,(IF(AND(AG1247&gt;=Законод!$F$22,AG1247&lt;=Законод!$F$23),AG1247-Законод!$E$23,IF('01_Доходи'!AG1247&gt;=Законод!$G$22,Законод!$F$24,0)))),IF($B$1243="Лікар-педіатр",IF(AG1247&lt;Законод!$C$18,0,(IF(AND(AG1247&gt;=Законод!$F$18,AG1247&lt;=Законод!$F$19),AG1247-Законод!$E$19,IF('01_Доходи'!AG1247&gt;=Законод!$G$18,Законод!$F$20,0)))),IF($B$1243="Лікар-терапевт",IF(AG1247&lt;Законод!$C$26,0,(IF(AND(AG1247&gt;=Законод!$F$26,AG1247&lt;=Законод!$F$27),AG1247-Законод!$E$27,IF('01_Доходи'!AG1247&gt;=Законод!$G$26,Законод!$F$28,0)))),0)))</f>
        <v>0</v>
      </c>
      <c r="AH1250" s="767"/>
      <c r="AI1250" s="174"/>
      <c r="AJ1250" s="771"/>
      <c r="AK1250" s="774"/>
      <c r="AL1250" s="774"/>
      <c r="AM1250" s="758"/>
      <c r="AN1250" s="183">
        <f>IF(B1243="Лікар загальної практики - сімейний лікар",L1250*Законод!$C$9/4*Законод!$F$16,IF(B1243="Лікар-педіатр",L1250*Законод!$C$9/4*Законод!$F$16,IF(B1243="Лікар-терапевт",L1250*Законод!$C$9/4*Законод!$F$16,0)))</f>
        <v>0</v>
      </c>
      <c r="AO1250" s="183">
        <f>IF(B1243="Лікар загальної практики - сімейний лікар",S1250*Законод!$C$9/4*Законод!$F$16,IF(B1243="Лікар-педіатр",S1250*Законод!$C$9/4*Законод!$F$16,IF(B1243="Лікар-терапевт",S1250*Законод!$C$9/4*Законод!$F$16,0)))</f>
        <v>0</v>
      </c>
      <c r="AP1250" s="183">
        <f>IF(B1243="Лікар загальної практики - сімейний лікар",Z1250*Законод!$C$9/4*Законод!$F$16,IF(B1243="Лікар-педіатр",Z1250*Законод!$C$9/4*Законод!$F$16,IF(B1243="Лікар-терапевт",Z1250*Законод!$C$9/4*Законод!$F$16,0)))</f>
        <v>0</v>
      </c>
      <c r="AQ1250" s="183">
        <f>IF(B1243="Лікар загальної практики - сімейний лікар",AG1250*Законод!$C$9/4*Законод!$F$16,IF(B1243="Лікар-педіатр",AG1250*Законод!$C$9/4*Законод!$F$16,IF(B1243="Лікар-терапевт",AG1250*Законод!$C$9/4*Законод!$F$16,0)))</f>
        <v>0</v>
      </c>
      <c r="AR1250" s="184">
        <f>SUM(AN1250:AQ1250)</f>
        <v>0</v>
      </c>
    </row>
    <row r="1251" spans="1:44" s="52" customFormat="1" ht="31.9" hidden="1" customHeight="1" x14ac:dyDescent="0.25">
      <c r="A1251" s="170"/>
      <c r="B1251" s="763"/>
      <c r="C1251" s="764"/>
      <c r="D1251" s="765"/>
      <c r="E1251" s="765"/>
      <c r="F1251" s="211" t="str">
        <f>IF(B1243="Лікар-педіатр",Законод!$G$17,IF(B1243="Лікар загальної практики - сімейний лікар",Законод!$G$21,IF(B1243="Лікар-терапевт",Законод!$G$25,"х")))</f>
        <v>х</v>
      </c>
      <c r="G1251" s="776" t="s">
        <v>158</v>
      </c>
      <c r="H1251" s="776"/>
      <c r="I1251" s="776"/>
      <c r="J1251" s="776"/>
      <c r="K1251" s="776"/>
      <c r="L1251" s="169">
        <f>IF($B$1243="Лікар загальної практики - сімейний лікар",IF(L1247&lt;Законод!$C$22,0,(IF(AND(L1247&gt;=Законод!$G$22,L1247&lt;=Законод!$G$23),L1247-Законод!$F$23,IF('01_Доходи'!L1247&gt;=Законод!$H$22,Законод!$G$24,0)))),IF($B$1243="Лікар-педіатр",IF(L1247&lt;Законод!$C$18,0,(IF(AND(L1247&gt;=Законод!$G$18,L1247&lt;=Законод!$G$19),L1247-Законод!$F$19,IF('01_Доходи'!L1247&gt;=Законод!$H$18,Законод!$G$20,0)))),IF($B$1243="Лікар-терапевт",IF(L1247&lt;Законод!$C$26,0,(IF(AND(L1247&gt;=Законод!$G$26,L1247&lt;=Законод!$G$27),L1247-Законод!$F$27,IF('01_Доходи'!L1247&gt;=Законод!$H$26,Законод!$G$28,0)))),0)))</f>
        <v>0</v>
      </c>
      <c r="M1251" s="767"/>
      <c r="N1251" s="776" t="s">
        <v>158</v>
      </c>
      <c r="O1251" s="776"/>
      <c r="P1251" s="776"/>
      <c r="Q1251" s="776"/>
      <c r="R1251" s="776"/>
      <c r="S1251" s="169">
        <f>IF($B$1243="Лікар загальної практики - сімейний лікар",IF(S1247&lt;Законод!$C$22,0,(IF(AND(S1247&gt;=Законод!$G$22,S1247&lt;=Законод!$G$23),S1247-Законод!$F$23,IF('01_Доходи'!S1247&gt;=Законод!$H$22,Законод!$G$24,0)))),IF($B$1243="Лікар-педіатр",IF(S1247&lt;Законод!$C$18,0,(IF(AND(S1247&gt;=Законод!$G$18,S1247&lt;=Законод!$G$19),S1247-Законод!$F$19,IF('01_Доходи'!S1247&gt;=Законод!$H$18,Законод!$G$20,0)))),IF($B$1243="Лікар-терапевт",IF(S1247&lt;Законод!$C$26,0,(IF(AND(S1247&gt;=Законод!$G$26,S1247&lt;=Законод!$G$27),S1247-Законод!$F$27,IF('01_Доходи'!S1247&gt;=Законод!$H$26,Законод!$G$28,0)))),0)))</f>
        <v>0</v>
      </c>
      <c r="T1251" s="767"/>
      <c r="U1251" s="776" t="s">
        <v>158</v>
      </c>
      <c r="V1251" s="776"/>
      <c r="W1251" s="776"/>
      <c r="X1251" s="776"/>
      <c r="Y1251" s="776"/>
      <c r="Z1251" s="169">
        <f>IF($B$1243="Лікар загальної практики - сімейний лікар",IF(Z1247&lt;Законод!$C$22,0,(IF(AND(Z1247&gt;=Законод!$G$22,Z1247&lt;=Законод!$G$23),Z1247-Законод!$F$23,IF('01_Доходи'!Z1247&gt;=Законод!$H$22,Законод!$G$24,0)))),IF($B$1243="Лікар-педіатр",IF(Z1247&lt;Законод!$C$18,0,(IF(AND(Z1247&gt;=Законод!$G$18,Z1247&lt;=Законод!$G$19),Z1247-Законод!$F$19,IF('01_Доходи'!Z1247&gt;=Законод!$H$18,Законод!$G$20,0)))),IF($B$1243="Лікар-терапевт",IF(Z1247&lt;Законод!$C$26,0,(IF(AND(Z1247&gt;=Законод!$G$26,Z1247&lt;=Законод!$G$27),Z1247-Законод!$F$27,IF('01_Доходи'!Z1247&gt;=Законод!$H$26,Законод!$G$28,0)))),0)))</f>
        <v>0</v>
      </c>
      <c r="AA1251" s="767"/>
      <c r="AB1251" s="776" t="s">
        <v>158</v>
      </c>
      <c r="AC1251" s="776"/>
      <c r="AD1251" s="776"/>
      <c r="AE1251" s="776"/>
      <c r="AF1251" s="776"/>
      <c r="AG1251" s="169">
        <f>IF($B$1243="Лікар загальної практики - сімейний лікар",IF(AG1247&lt;Законод!$C$22,0,(IF(AND(AG1247&gt;=Законод!$G$22,AG1247&lt;=Законод!$G$23),AG1247-Законод!$F$23,IF('01_Доходи'!AG1247&gt;=Законод!$H$22,Законод!$G$24,0)))),IF($B$1243="Лікар-педіатр",IF(AG1247&lt;Законод!$C$18,0,(IF(AND(AG1247&gt;=Законод!$G$18,AG1247&lt;=Законод!$G$19),AG1247-Законод!$F$19,IF('01_Доходи'!AG1247&gt;=Законод!$H$18,Законод!$G$20,0)))),IF($B$1243="Лікар-терапевт",IF(AG1247&lt;Законод!$C$26,0,(IF(AND(AG1247&gt;=Законод!$G$26,AG1247&lt;=Законод!$G$27),AG1247-Законод!$F$27,IF('01_Доходи'!AG1247&gt;=Законод!$H$26,Законод!$G$28,0)))),0)))</f>
        <v>0</v>
      </c>
      <c r="AH1251" s="767"/>
      <c r="AI1251" s="174"/>
      <c r="AJ1251" s="771"/>
      <c r="AK1251" s="774"/>
      <c r="AL1251" s="774"/>
      <c r="AM1251" s="758"/>
      <c r="AN1251" s="183">
        <f>IF(B1243="Лікар загальної практики - сімейний лікар",L1251*Законод!$C$9/4*Законод!$G$16,IF(B1243="Лікар-педіатр",L1251*Законод!$C$9/4*Законод!$G$16,IF(B1243="Лікар-терапевт",L1251*Законод!$C$9/4*Законод!$G$16,0)))</f>
        <v>0</v>
      </c>
      <c r="AO1251" s="183">
        <f>IF(B1243="Лікар загальної практики - сімейний лікар",S1251*Законод!$C$9/4*Законод!$G$16,IF(B1243="Лікар-педіатр",S1251*Законод!$C$9/4*Законод!$G$16,IF(B1243="Лікар-терапевт",S1251*Законод!$C$9/4*Законод!$G$16,0)))</f>
        <v>0</v>
      </c>
      <c r="AP1251" s="183">
        <f>IF(B1243="Лікар загальної практики - сімейний лікар",Z1251*Законод!$C$9/4*Законод!$G$16,IF(B1243="Лікар-педіатр",Z1251*Законод!$C$9/4*Законод!$G$16,IF(B1243="Лікар-терапевт",Z1251*Законод!$C$9/4*Законод!$G$16,0)))</f>
        <v>0</v>
      </c>
      <c r="AQ1251" s="183">
        <f>IF(B1243="Лікар загальної практики - сімейний лікар",AG1251*Законод!$C$9/4*Законод!$G$16,IF(B1243="Лікар-педіатр",AG1251*Законод!$C$9/4*Законод!$G$16,IF(B1243="Лікар-терапевт",AG1251*Законод!$C$9/4*Законод!$G$16,0)))</f>
        <v>0</v>
      </c>
      <c r="AR1251" s="184">
        <f t="shared" ref="AR1251" si="214">SUM(AN1251:AQ1251)</f>
        <v>0</v>
      </c>
    </row>
    <row r="1252" spans="1:44" s="52" customFormat="1" ht="31.9" hidden="1" customHeight="1" x14ac:dyDescent="0.25">
      <c r="A1252" s="170"/>
      <c r="B1252" s="763"/>
      <c r="C1252" s="764"/>
      <c r="D1252" s="765"/>
      <c r="E1252" s="765"/>
      <c r="F1252" s="211" t="str">
        <f>IF(B1243="Лікар-педіатр",Законод!$H$17,IF(B1243="Лікар загальної практики - сімейний лікар",Законод!$H$21,IF(B1243="Лікар-терапевт",Законод!$H$25,"х")))</f>
        <v>х</v>
      </c>
      <c r="G1252" s="776" t="s">
        <v>158</v>
      </c>
      <c r="H1252" s="776"/>
      <c r="I1252" s="776"/>
      <c r="J1252" s="776"/>
      <c r="K1252" s="776"/>
      <c r="L1252" s="169">
        <f>IF($B$1243="Лікар загальної практики - сімейний лікар",IF(L1247&lt;Законод!$C$22,0,(IF(AND(L1247&gt;=Законод!$H$22,L1247&lt;=Законод!$H$23),L1247-Законод!$G$23,IF('01_Доходи'!L1247&gt;=Законод!$I$22,Законод!$H$24,0)))),IF($B$1243="Лікар-педіатр",IF(L1247&lt;Законод!$C$18,0,(IF(AND(L1247&gt;=Законод!$H$18,L1247&lt;=Законод!$H$19),L1247-Законод!$G$19,IF('01_Доходи'!L1247&gt;=Законод!$I$18,Законод!$H$20,0)))),IF($B$1243="Лікар-терапевт",IF(L1247&lt;Законод!$C$26,0,(IF(AND(L1247&gt;=Законод!$H$26,L1247&lt;=Законод!$H$27),L1247-Законод!$G$27,IF(L1247&gt;=Законод!$I$26,Законод!$H$28,0)))),0)))</f>
        <v>0</v>
      </c>
      <c r="M1252" s="767"/>
      <c r="N1252" s="776" t="s">
        <v>158</v>
      </c>
      <c r="O1252" s="776"/>
      <c r="P1252" s="776"/>
      <c r="Q1252" s="776"/>
      <c r="R1252" s="776"/>
      <c r="S1252" s="169">
        <f>IF($B$1243="Лікар загальної практики - сімейний лікар",IF(S1247&lt;Законод!$C$22,0,(IF(AND(S1247&gt;=Законод!$H$22,S1247&lt;=Законод!$H$23),S1247-Законод!$G$23,IF('01_Доходи'!S1247&gt;=Законод!$I$22,Законод!$H$24,0)))),IF($B$1243="Лікар-педіатр",IF(S1247&lt;Законод!$C$18,0,(IF(AND(S1247&gt;=Законод!$H$18,S1247&lt;=Законод!$H$19),S1247-Законод!$G$19,IF('01_Доходи'!S1247&gt;=Законод!$I$18,Законод!$H$20,0)))),IF($B$1243="Лікар-терапевт",IF(S1247&lt;Законод!$C$26,0,(IF(AND(S1247&gt;=Законод!$H$26,S1247&lt;=Законод!$H$27),S1247-Законод!$G$27,IF(S1247&gt;=Законод!$I$26,Законод!$H$28,0)))),0)))</f>
        <v>0</v>
      </c>
      <c r="T1252" s="767"/>
      <c r="U1252" s="776" t="s">
        <v>158</v>
      </c>
      <c r="V1252" s="776"/>
      <c r="W1252" s="776"/>
      <c r="X1252" s="776"/>
      <c r="Y1252" s="776"/>
      <c r="Z1252" s="169">
        <f>IF($B$1243="Лікар загальної практики - сімейний лікар",IF(Z1247&lt;Законод!$C$22,0,(IF(AND(Z1247&gt;=Законод!$H$22,Z1247&lt;=Законод!$H$23),Z1247-Законод!$G$23,IF('01_Доходи'!Z1247&gt;=Законод!$I$22,Законод!$H$24,0)))),IF($B$1243="Лікар-педіатр",IF(Z1247&lt;Законод!$C$18,0,(IF(AND(Z1247&gt;=Законод!$H$18,Z1247&lt;=Законод!$H$19),Z1247-Законод!$G$19,IF('01_Доходи'!Z1247&gt;=Законод!$I$18,Законод!$H$20,0)))),IF($B$1243="Лікар-терапевт",IF(Z1247&lt;Законод!$C$26,0,(IF(AND(Z1247&gt;=Законод!$H$26,Z1247&lt;=Законод!$H$27),Z1247-Законод!$G$27,IF(Z1247&gt;=Законод!$I$26,Законод!$H$28,0)))),0)))</f>
        <v>0</v>
      </c>
      <c r="AA1252" s="767"/>
      <c r="AB1252" s="776" t="s">
        <v>158</v>
      </c>
      <c r="AC1252" s="776"/>
      <c r="AD1252" s="776"/>
      <c r="AE1252" s="776"/>
      <c r="AF1252" s="776"/>
      <c r="AG1252" s="169">
        <f>IF($B$1243="Лікар загальної практики - сімейний лікар",IF(AG1247&lt;Законод!$C$22,0,(IF(AND(AG1247&gt;=Законод!$H$22,AG1247&lt;=Законод!$H$23),AG1247-Законод!$G$23,IF('01_Доходи'!AG1247&gt;=Законод!$I$22,Законод!$H$24,0)))),IF($B$1243="Лікар-педіатр",IF(AG1247&lt;Законод!$C$18,0,(IF(AND(AG1247&gt;=Законод!$H$18,AG1247&lt;=Законод!$H$19),AG1247-Законод!$G$19,IF('01_Доходи'!AG1247&gt;=Законод!$I$18,Законод!$H$20,0)))),IF($B$1243="Лікар-терапевт",IF(AG1247&lt;Законод!$C$26,0,(IF(AND(AG1247&gt;=Законод!$H$26,AG1247&lt;=Законод!$H$27),AG1247-Законод!$G$27,IF(AG1247&gt;=Законод!$I$26,Законод!$H$28,0)))),0)))</f>
        <v>0</v>
      </c>
      <c r="AH1252" s="767"/>
      <c r="AI1252" s="174"/>
      <c r="AJ1252" s="771"/>
      <c r="AK1252" s="774"/>
      <c r="AL1252" s="774"/>
      <c r="AM1252" s="758"/>
      <c r="AN1252" s="183">
        <f>IF(B1243="Лікар загальної практики - сімейний лікар",L1252*Законод!$C$9/4*Законод!$H$16,IF(B1243="Лікар-педіатр",L1252*Законод!$C$9/4*Законод!$H$16,IF(B1243="Лікар-терапевт",L1252*Законод!$C$9/4*Законод!$H$16,0)))</f>
        <v>0</v>
      </c>
      <c r="AO1252" s="183">
        <f>IF(B1243="Лікар загальної практики - сімейний лікар",S1252*Законод!$C$9/4*Законод!$H$16,IF(B1243="Лікар-педіатр",S1252*Законод!$C$9/4*Законод!$H$16,IF(B1243="Лікар-терапевт",S1252*Законод!$C$9/4*Законод!$H$16,0)))</f>
        <v>0</v>
      </c>
      <c r="AP1252" s="183">
        <f>IF(B1243="Лікар загальної практики - сімейний лікар",Z1252*Законод!$C$9/4*Законод!$H$16,IF(B1243="Лікар-педіатр",Z1252*Законод!$C$9/4*Законод!$H$16,IF(B1243="Лікар-терапевт",Z1252*Законод!$C$9/4*Законод!$H$16,0)))</f>
        <v>0</v>
      </c>
      <c r="AQ1252" s="183">
        <f>IF(B1243="Лікар загальної практики - сімейний лікар",AG1252*Законод!$C$9/4*Законод!$H$16,IF(B1243="Лікар-педіатр",AG1252*Законод!$C$9/4*Законод!$H$16,IF(B1243="Лікар-терапевт",AG1252*Законод!$C$9/4*Законод!$H$16,0)))</f>
        <v>0</v>
      </c>
      <c r="AR1252" s="184">
        <f>SUM(AN1252:AQ1252)</f>
        <v>0</v>
      </c>
    </row>
    <row r="1253" spans="1:44" s="52" customFormat="1" ht="31.9" hidden="1" customHeight="1" x14ac:dyDescent="0.25">
      <c r="A1253" s="170"/>
      <c r="B1253" s="763"/>
      <c r="C1253" s="764"/>
      <c r="D1253" s="765"/>
      <c r="E1253" s="765"/>
      <c r="F1253" s="211" t="str">
        <f>IF(B1243="Лікар-педіатр",Законод!$I$17,IF(B1243="Лікар загальної практики - сімейний лікар",Законод!$I$21,IF(B1243="Лікар-терапевт",Законод!$I$25,"х")))</f>
        <v>х</v>
      </c>
      <c r="G1253" s="776" t="s">
        <v>158</v>
      </c>
      <c r="H1253" s="776"/>
      <c r="I1253" s="776"/>
      <c r="J1253" s="776"/>
      <c r="K1253" s="776"/>
      <c r="L1253" s="169">
        <f>IF($B$1243="Лікар загальної практики - сімейний лікар",IF(L1247&lt;Законод!$C$22,0,(IF(AND(L1247&gt;=Законод!$I$22,L1247&lt;=Законод!$I$23),L1247-Законод!$H$23,IF('01_Доходи'!L1247&gt;=Законод!$I$22,Законод!$I$24,0)))),IF($B$1243="Лікар-педіатр",IF(L1247&lt;Законод!$C$18,0,(IF(AND(L1247&gt;=Законод!$I$18,L1247&lt;=Законод!$I$19),L1247-Законод!$H$19,IF('01_Доходи'!L1247&gt;=Законод!$I$18,Законод!$H$20,0)))),IF($B$1243="Лікар-терапевт",IF(L1247&lt;Законод!$C$26,0,(IF(AND(L1247&gt;=Законод!$I$26,L1247&lt;=Законод!$I$27),L1247-Законод!$H$27,IF('01_Доходи'!L1247&gt;=Законод!$I$26,Законод!$H$28,0)))),0)))</f>
        <v>0</v>
      </c>
      <c r="M1253" s="767"/>
      <c r="N1253" s="776" t="s">
        <v>158</v>
      </c>
      <c r="O1253" s="776"/>
      <c r="P1253" s="776"/>
      <c r="Q1253" s="776"/>
      <c r="R1253" s="776"/>
      <c r="S1253" s="169">
        <f>IF($B$1243="Лікар загальної практики - сімейний лікар",IF(S1247&lt;Законод!$C$22,0,(IF(AND(S1247&gt;=Законод!$I$22,S1247&lt;=Законод!$I$23),S1247-Законод!$H$23,IF('01_Доходи'!S1247&gt;=Законод!$I$22,Законод!$I$24,0)))),IF($B$1243="Лікар-педіатр",IF(S1247&lt;Законод!$C$18,0,(IF(AND(S1247&gt;=Законод!$I$18,S1247&lt;=Законод!$I$19),S1247-Законод!$H$19,IF('01_Доходи'!S1247&gt;=Законод!$I$18,Законод!$H$20,0)))),IF($B$1243="Лікар-терапевт",IF(S1247&lt;Законод!$C$26,0,(IF(AND(S1247&gt;=Законод!$I$26,S1247&lt;=Законод!$I$27),S1247-Законод!$H$27,IF('01_Доходи'!S1247&gt;=Законод!$I$26,Законод!$H$28,0)))),0)))</f>
        <v>0</v>
      </c>
      <c r="T1253" s="767"/>
      <c r="U1253" s="776" t="s">
        <v>158</v>
      </c>
      <c r="V1253" s="776"/>
      <c r="W1253" s="776"/>
      <c r="X1253" s="776"/>
      <c r="Y1253" s="776"/>
      <c r="Z1253" s="169">
        <f>IF($B$1243="Лікар загальної практики - сімейний лікар",IF(Z1247&lt;Законод!$C$22,0,(IF(AND(Z1247&gt;=Законод!$I$22,Z1247&lt;=Законод!$I$23),Z1247-Законод!$H$23,IF('01_Доходи'!Z1247&gt;=Законод!$I$22,Законод!$I$24,0)))),IF($B$1243="Лікар-педіатр",IF(Z1247&lt;Законод!$C$18,0,(IF(AND(Z1247&gt;=Законод!$I$18,Z1247&lt;=Законод!$I$19),Z1247-Законод!$H$19,IF('01_Доходи'!Z1247&gt;=Законод!$I$18,Законод!$H$20,0)))),IF($B$1243="Лікар-терапевт",IF(Z1247&lt;Законод!$C$26,0,(IF(AND(Z1247&gt;=Законод!$I$26,Z1247&lt;=Законод!$I$27),Z1247-Законод!$H$27,IF('01_Доходи'!Z1247&gt;=Законод!$I$26,Законод!$H$28,0)))),0)))</f>
        <v>0</v>
      </c>
      <c r="AA1253" s="767"/>
      <c r="AB1253" s="776" t="s">
        <v>158</v>
      </c>
      <c r="AC1253" s="776"/>
      <c r="AD1253" s="776"/>
      <c r="AE1253" s="776"/>
      <c r="AF1253" s="776"/>
      <c r="AG1253" s="169">
        <f>IF($B$1243="Лікар загальної практики - сімейний лікар",IF(AG1247&lt;Законод!$C$22,0,(IF(AND(AG1247&gt;=Законод!$I$22,AG1247&lt;=Законод!$I$23),AG1247-Законод!$H$23,IF('01_Доходи'!AG1247&gt;=Законод!$I$22,Законод!$I$24,0)))),IF($B$1243="Лікар-педіатр",IF(AG1247&lt;Законод!$C$18,0,(IF(AND(AG1247&gt;=Законод!$I$18,AG1247&lt;=Законод!$I$19),AG1247-Законод!$H$19,IF('01_Доходи'!AG1247&gt;=Законод!$I$18,Законод!$H$20,0)))),IF($B$1243="Лікар-терапевт",IF(AG1247&lt;Законод!$C$26,0,(IF(AND(AG1247&gt;=Законод!$I$26,AG1247&lt;=Законод!$I$27),AG1247-Законод!$H$27,IF('01_Доходи'!AG1247&gt;=Законод!$I$26,Законод!$H$28,0)))),0)))</f>
        <v>0</v>
      </c>
      <c r="AH1253" s="767"/>
      <c r="AI1253" s="174"/>
      <c r="AJ1253" s="771"/>
      <c r="AK1253" s="774"/>
      <c r="AL1253" s="774"/>
      <c r="AM1253" s="758"/>
      <c r="AN1253" s="183">
        <f>IF(B1243="Лікар загальної практики - сімейний лікар",L1253*Законод!$C$9/4*Законод!$I$16,IF(B1243="Лікар-педіатр",L1253*Законод!$C$9/4*Законод!$I$16,IF(B1243="Лікар-терапевт",L1253*Законод!$C$9/4*Законод!$I$16,0)))</f>
        <v>0</v>
      </c>
      <c r="AO1253" s="183">
        <f>IF(B1243="Лікар загальної практики - сімейний лікар",S1253*Законод!$C$9/4*Законод!$I$16,IF(B1243="Лікар-педіатр",S1253*Законод!$C$9/4*Законод!$I$16,IF(B1243="Лікар-терапевт",S1253*Законод!$C$9/4*Законод!$I$16,0)))</f>
        <v>0</v>
      </c>
      <c r="AP1253" s="183">
        <f>IF(B1243="Лікар загальної практики - сімейний лікар",Z1253*Законод!$C$9/4*Законод!$I$16,IF(B1243="Лікар-педіатр",Z1253*Законод!$C$9/4*Законод!$I$16,IF(B1243="Лікар-терапевт",Z1253*Законод!$C$9/4*Законод!$I$16,0)))</f>
        <v>0</v>
      </c>
      <c r="AQ1253" s="183">
        <f>IF(B1243="Лікар загальної практики - сімейний лікар",AG1253*Законод!$C$9/4*Законод!$I$16,IF(B1243="Лікар-педіатр",AG1253*Законод!$C$9/4*Законод!$I$16,IF(B1243="Лікар-терапевт",AG1253*Законод!$C$9/4*Законод!$I$16,0)))</f>
        <v>0</v>
      </c>
      <c r="AR1253" s="184">
        <f>SUM(AN1253:AQ1253)</f>
        <v>0</v>
      </c>
    </row>
    <row r="1254" spans="1:44" s="191" customFormat="1" ht="31.9" hidden="1" customHeight="1" thickBot="1" x14ac:dyDescent="0.3">
      <c r="A1254" s="186"/>
      <c r="B1254" s="763"/>
      <c r="C1254" s="764"/>
      <c r="D1254" s="765"/>
      <c r="E1254" s="765"/>
      <c r="F1254" s="212" t="str">
        <f>IF(B1243="Лікар-педіатр",Законод!$J$17,IF(B1243="Лікар загальної практики - сімейний лікар",Законод!$J$21,IF(B1243="Лікар-терапевт",Законод!$J$25,"х")))</f>
        <v>х</v>
      </c>
      <c r="G1254" s="777" t="s">
        <v>158</v>
      </c>
      <c r="H1254" s="777"/>
      <c r="I1254" s="777"/>
      <c r="J1254" s="777"/>
      <c r="K1254" s="777"/>
      <c r="L1254" s="169">
        <f>IF($B$1243="Лікар загальної практики - сімейний лікар",IF(L1247&gt;=Законод!$J$22,'01_Доходи'!L1247-('01_Доходи'!L1248+'01_Доходи'!L1249+'01_Доходи'!L1250+'01_Доходи'!L1251+'01_Доходи'!L1252+'01_Доходи'!L1253),0),IF($B$1243="Лікар-педіатр",IF(L1247&gt;=Законод!$J$18,'01_Доходи'!L1247-('01_Доходи'!L1248+'01_Доходи'!L1249+'01_Доходи'!L1250+'01_Доходи'!L1251+'01_Доходи'!L1252+'01_Доходи'!L1253),0),IF($B$1243="Лікар-терапевт",IF('01_Доходи'!L1247&gt;=Законод!$J$26,L1247-Законод!$I$27,0),0)))</f>
        <v>0</v>
      </c>
      <c r="M1254" s="767"/>
      <c r="N1254" s="777" t="s">
        <v>158</v>
      </c>
      <c r="O1254" s="777"/>
      <c r="P1254" s="777"/>
      <c r="Q1254" s="777"/>
      <c r="R1254" s="777"/>
      <c r="S1254" s="169">
        <f>IF($B$1243="Лікар загальної практики - сімейний лікар",IF(S1247&gt;=Законод!$J$22,'01_Доходи'!S1247-('01_Доходи'!S1248+'01_Доходи'!S1249+'01_Доходи'!S1250+'01_Доходи'!S1251+'01_Доходи'!S1252+'01_Доходи'!S1253),0),IF($B$1243="Лікар-педіатр",IF(S1247&gt;=Законод!$J$18,'01_Доходи'!S1247-('01_Доходи'!S1248+'01_Доходи'!S1249+'01_Доходи'!S1250+'01_Доходи'!S1251+'01_Доходи'!S1252+'01_Доходи'!S1253),0),IF($B$1243="Лікар-терапевт",IF('01_Доходи'!S1247&gt;=Законод!$J$26,S1247-Законод!$I$27,0),0)))</f>
        <v>0</v>
      </c>
      <c r="T1254" s="767"/>
      <c r="U1254" s="777" t="s">
        <v>158</v>
      </c>
      <c r="V1254" s="777"/>
      <c r="W1254" s="777"/>
      <c r="X1254" s="777"/>
      <c r="Y1254" s="777"/>
      <c r="Z1254" s="169">
        <f>IF($B$1243="Лікар загальної практики - сімейний лікар",IF(Z1247&gt;=Законод!$J$22,'01_Доходи'!Z1247-('01_Доходи'!Z1248+'01_Доходи'!Z1249+'01_Доходи'!Z1250+'01_Доходи'!Z1251+'01_Доходи'!Z1252+'01_Доходи'!Z1253),0),IF($B$1243="Лікар-педіатр",IF(Z1247&gt;=Законод!$J$18,'01_Доходи'!Z1247-('01_Доходи'!Z1248+'01_Доходи'!Z1249+'01_Доходи'!Z1250+'01_Доходи'!Z1251+'01_Доходи'!Z1252+'01_Доходи'!Z1253),0),IF($B$1243="Лікар-терапевт",IF('01_Доходи'!Z1247&gt;=Законод!$J$26,Z1247-Законод!$I$27,0),0)))</f>
        <v>0</v>
      </c>
      <c r="AA1254" s="767"/>
      <c r="AB1254" s="777" t="s">
        <v>158</v>
      </c>
      <c r="AC1254" s="777"/>
      <c r="AD1254" s="777"/>
      <c r="AE1254" s="777"/>
      <c r="AF1254" s="777"/>
      <c r="AG1254" s="169">
        <f>IF($B$1243="Лікар загальної практики - сімейний лікар",IF(AG1247&gt;=Законод!$J$22,'01_Доходи'!AG1247-('01_Доходи'!AG1248+'01_Доходи'!AG1249+'01_Доходи'!AG1250+'01_Доходи'!AG1251+'01_Доходи'!AG1252+'01_Доходи'!AG1253),0),IF($B$1243="Лікар-педіатр",IF(AG1247&gt;=Законод!$J$18,'01_Доходи'!AG1247-('01_Доходи'!AG1248+'01_Доходи'!AG1249+'01_Доходи'!AG1250+'01_Доходи'!AG1251+'01_Доходи'!AG1252+'01_Доходи'!AG1253),0),IF($B$1243="Лікар-терапевт",IF('01_Доходи'!AG1247&gt;=Законод!$J$26,AG1247-Законод!$I$27,0),0)))</f>
        <v>0</v>
      </c>
      <c r="AH1254" s="767"/>
      <c r="AI1254" s="188"/>
      <c r="AJ1254" s="772"/>
      <c r="AK1254" s="775"/>
      <c r="AL1254" s="775"/>
      <c r="AM1254" s="759"/>
      <c r="AN1254" s="189">
        <f>IF(B1243="Лікар загальної практики - сімейний лікар",L1254*Законод!$C$9/4*Законод!$J$16,IF(B1243="Лікар-педіатр",L1254*Законод!$C$9/4*Законод!$J$16,IF(B1243="Лікар-терапевт",L1254*Законод!$C$9/4*Законод!$J$16,0)))</f>
        <v>0</v>
      </c>
      <c r="AO1254" s="189">
        <f>IF(B1243="Лікар загальної практики - сімейний лікар",S1254*Законод!$C$9/4*Законод!$J$16,IF(B1243="Лікар-педіатр",S1254*Законод!$C$9/4*Законод!$J$16,IF(B1243="Лікар-терапевт",S1254*Законод!$C$9/4*Законод!$J$16,0)))</f>
        <v>0</v>
      </c>
      <c r="AP1254" s="189">
        <f>IF(B1243="Лікар загальної практики - сімейний лікар",S1254*Законод!$C$9/4*Законод!$J$16,IF(B1243="Лікар-педіатр",S1254*Законод!$C$9/4*Законод!$J$16,IF(B1243="Лікар-терапевт",S1254*Законод!$C$9/4*Законод!$J$16,0)))</f>
        <v>0</v>
      </c>
      <c r="AQ1254" s="189">
        <f>IF(B1243="Лікар загальної практики - сімейний лікар",AG1254*Законод!$C$9/4*Законод!$J$16,IF(B1243="Лікар-педіатр",AG1254*Законод!$C$9/4*Законод!$J$16,IF(B1243="Лікар-терапевт",AG1254*Законод!$C$9/4*Законод!$J$16,0)))</f>
        <v>0</v>
      </c>
      <c r="AR1254" s="190">
        <f t="shared" ref="AR1254" si="215">SUM(AN1254:AQ1254)</f>
        <v>0</v>
      </c>
    </row>
    <row r="1255" spans="1:44" s="220" customFormat="1" ht="23.45" hidden="1" customHeight="1" thickBot="1" x14ac:dyDescent="0.3">
      <c r="A1255" s="216"/>
      <c r="B1255" s="217"/>
      <c r="C1255" s="217"/>
      <c r="D1255" s="217"/>
      <c r="E1255" s="217"/>
      <c r="F1255" s="218"/>
      <c r="G1255" s="219"/>
      <c r="H1255" s="219"/>
      <c r="L1255" s="221"/>
      <c r="S1255" s="221"/>
      <c r="Z1255" s="221"/>
      <c r="AG1255" s="221"/>
      <c r="AM1255" s="222"/>
      <c r="AR1255" s="223"/>
    </row>
    <row r="1256" spans="1:44" s="164" customFormat="1" ht="24.6" hidden="1" customHeight="1" x14ac:dyDescent="0.3">
      <c r="A1256" s="167">
        <f>A1243+1</f>
        <v>95</v>
      </c>
      <c r="B1256" s="763"/>
      <c r="C1256" s="764"/>
      <c r="D1256" s="765"/>
      <c r="E1256" s="765"/>
      <c r="F1256" s="207" t="s">
        <v>422</v>
      </c>
      <c r="G1256" s="169">
        <f>IF($B$1256="Лікар-педіатр",G1259*L1256,IF($B$1256="Лікар-терапевт","х",IF($B$1256="Лікар загальної практики - сімейний лікар",G1259*L1256,0)))</f>
        <v>0</v>
      </c>
      <c r="H1256" s="169">
        <f>IF($B$1256="Лікар-педіатр",H1259*L1256,IF($B$1256="Лікар-терапевт","х",IF($B$1256="Лікар загальної практики - сімейний лікар",H1259*L1256,0)))</f>
        <v>0</v>
      </c>
      <c r="I1256" s="169">
        <f>IF($B$1256="Лікар-педіатр","x",IF($B$1256="Лікар-терапевт",I1259*L1256,IF($B$1256="Лікар загальної практики - сімейний лікар",I1259*L1256,0)))</f>
        <v>0</v>
      </c>
      <c r="J1256" s="169">
        <f>IF($B$1256="Лікар-педіатр","x",IF($B$1256="Лікар-терапевт",J1259*L1256,IF($B$1256="Лікар загальної практики - сімейний лікар",J1259*L1256,0)))</f>
        <v>0</v>
      </c>
      <c r="K1256" s="169">
        <f>IF($B$1256="Лікар-педіатр","x",IF($B$1256="Лікар-терапевт",K1259*L1256,IF($B$1256="Лікар загальної практики - сімейний лікар",K1259*L1256,0)))</f>
        <v>0</v>
      </c>
      <c r="L1256" s="542"/>
      <c r="M1256" s="767"/>
      <c r="N1256" s="169">
        <f>IF($B$1256="Лікар-педіатр",N1259*S1256,IF($B$1256="Лікар-терапевт","х",IF($B$1256="Лікар загальної практики - сімейний лікар",N1259*S1256,0)))</f>
        <v>0</v>
      </c>
      <c r="O1256" s="169">
        <f>IF($B$1256="Лікар-педіатр",O1259*S1256,IF($B$1256="Лікар-терапевт","х",IF($B$1256="Лікар загальної практики - сімейний лікар",O1259*S1256,0)))</f>
        <v>0</v>
      </c>
      <c r="P1256" s="169">
        <f>IF($B$1256="Лікар-педіатр","x",IF($B$1256="Лікар-терапевт",P1259*S1256,IF($B$1256="Лікар загальної практики - сімейний лікар",P1259*S1256,0)))</f>
        <v>0</v>
      </c>
      <c r="Q1256" s="169">
        <f>IF($B$1256="Лікар-педіатр","x",IF($B$1256="Лікар-терапевт",Q1259*S1256,IF($B$1256="Лікар загальної практики - сімейний лікар",Q1259*S1256,0)))</f>
        <v>0</v>
      </c>
      <c r="R1256" s="169">
        <f>IF($B$1256="Лікар-педіатр","x",IF($B$1256="Лікар-терапевт",R1259*S1256,IF($B$1256="Лікар загальної практики - сімейний лікар",R1259*S1256,0)))</f>
        <v>0</v>
      </c>
      <c r="S1256" s="542"/>
      <c r="T1256" s="767"/>
      <c r="U1256" s="169">
        <f>IF($B$1256="Лікар-педіатр",U1259*Z1256,IF($B$1256="Лікар-терапевт","х",IF($B$1256="Лікар загальної практики - сімейний лікар",U1259*Z1256,0)))</f>
        <v>0</v>
      </c>
      <c r="V1256" s="169">
        <f>IF($B$1256="Лікар-педіатр",V1259*Z1256,IF($B$1256="Лікар-терапевт","х",IF($B$1256="Лікар загальної практики - сімейний лікар",V1259*Z1256,0)))</f>
        <v>0</v>
      </c>
      <c r="W1256" s="169">
        <f>IF($B$1256="Лікар-педіатр","x",IF($B$1256="Лікар-терапевт",W1259*Z1256,IF($B$1256="Лікар загальної практики - сімейний лікар",W1259*Z1256,0)))</f>
        <v>0</v>
      </c>
      <c r="X1256" s="169">
        <f>IF($B$1256="Лікар-педіатр","x",IF($B$1256="Лікар-терапевт",X1259*Z1256,IF($B$1256="Лікар загальної практики - сімейний лікар",X1259*Z1256,0)))</f>
        <v>0</v>
      </c>
      <c r="Y1256" s="169">
        <f>IF($B$1256="Лікар-педіатр","x",IF($B$1256="Лікар-терапевт",Y1259*Z1256,IF($B$1256="Лікар загальної практики - сімейний лікар",Y1259*Z1256,0)))</f>
        <v>0</v>
      </c>
      <c r="Z1256" s="542"/>
      <c r="AA1256" s="767"/>
      <c r="AB1256" s="169">
        <f>IF($B$1256="Лікар-педіатр",AB1259*AG1256,IF($B$1256="Лікар-терапевт","х",IF($B$1256="Лікар загальної практики - сімейний лікар",AB1259*AG1256,0)))</f>
        <v>0</v>
      </c>
      <c r="AC1256" s="169">
        <f>IF($B$1256="Лікар-педіатр",AC1259*AG1256,IF($B$1256="Лікар-терапевт","х",IF($B$1256="Лікар загальної практики - сімейний лікар",AC1259*AG1256,0)))</f>
        <v>0</v>
      </c>
      <c r="AD1256" s="169">
        <f>IF($B$1256="Лікар-педіатр","x",IF($B$1256="Лікар-терапевт",AD1259*AG1256,IF($B$1256="Лікар загальної практики - сімейний лікар",AD1259*AG1256,0)))</f>
        <v>0</v>
      </c>
      <c r="AE1256" s="169">
        <f>IF($B$1256="Лікар-педіатр","x",IF($B$1256="Лікар-терапевт",AE1259*AG1256,IF($B$1256="Лікар загальної практики - сімейний лікар",AE1259*AG1256,0)))</f>
        <v>0</v>
      </c>
      <c r="AF1256" s="169">
        <f>IF($B$1256="Лікар-педіатр","x",IF($B$1256="Лікар-терапевт",AF1259*AG1256,IF($B$1256="Лікар загальної практики - сімейний лікар",AF1259*AG1256,0)))</f>
        <v>0</v>
      </c>
      <c r="AG1256" s="542"/>
      <c r="AH1256" s="767"/>
      <c r="AI1256" s="525">
        <f>A1256</f>
        <v>95</v>
      </c>
      <c r="AJ1256" s="770">
        <f>B1256</f>
        <v>0</v>
      </c>
      <c r="AK1256" s="773">
        <f>C1256</f>
        <v>0</v>
      </c>
      <c r="AL1256" s="773">
        <f>D1256</f>
        <v>0</v>
      </c>
      <c r="AM1256" s="760" t="s">
        <v>568</v>
      </c>
      <c r="AN1256" s="778">
        <f>SUM(AN1261:AN1267)</f>
        <v>0</v>
      </c>
      <c r="AO1256" s="778">
        <f>SUM(AO1261:AO1267)</f>
        <v>0</v>
      </c>
      <c r="AP1256" s="778">
        <f>SUM(AP1261:AP1267)</f>
        <v>0</v>
      </c>
      <c r="AQ1256" s="778">
        <f>SUM(AQ1261:AQ1267)</f>
        <v>0</v>
      </c>
      <c r="AR1256" s="781">
        <f>SUM(AN1256:AQ1260)</f>
        <v>0</v>
      </c>
    </row>
    <row r="1257" spans="1:44" s="52" customFormat="1" ht="28.15" hidden="1" customHeight="1" x14ac:dyDescent="0.25">
      <c r="A1257" s="170"/>
      <c r="B1257" s="763"/>
      <c r="C1257" s="764"/>
      <c r="D1257" s="765"/>
      <c r="E1257" s="765"/>
      <c r="F1257" s="207" t="s">
        <v>423</v>
      </c>
      <c r="G1257" s="169">
        <f>IF($B$1256="Лікар-педіатр",G1259*L1257,IF($B$1256="Лікар-терапевт","х",IF($B$1256="Лікар загальної практики - сімейний лікар",G1259*L1257,0)))</f>
        <v>0</v>
      </c>
      <c r="H1257" s="169">
        <f>IF($B$1256="Лікар-педіатр",H1259*L1257,IF($B$1256="Лікар-терапевт","х",IF($B$1256="Лікар загальної практики - сімейний лікар",H1259*L1257,0)))</f>
        <v>0</v>
      </c>
      <c r="I1257" s="169">
        <f>IF($B$1256="Лікар-педіатр","x",IF($B$1256="Лікар-терапевт",I1259*L1257,IF($B$1256="Лікар загальної практики - сімейний лікар",I1259*L1257,0)))</f>
        <v>0</v>
      </c>
      <c r="J1257" s="169">
        <f>IF($B$1256="Лікар-педіатр","x",IF($B$1256="Лікар-терапевт",J1259*L1257,IF($B$1256="Лікар загальної практики - сімейний лікар",J1259*L1257,0)))</f>
        <v>0</v>
      </c>
      <c r="K1257" s="169">
        <f>IF($B$1256="Лікар-педіатр","x",IF($B$1256="Лікар-терапевт",K1259*L1257,IF($B$1256="Лікар загальної практики - сімейний лікар",K1259*L1257,0)))</f>
        <v>0</v>
      </c>
      <c r="L1257" s="542"/>
      <c r="M1257" s="767"/>
      <c r="N1257" s="169">
        <f>IF($B$1256="Лікар-педіатр",N1259*S1257,IF($B$1256="Лікар-терапевт","х",IF($B$1256="Лікар загальної практики - сімейний лікар",N1259*S1257,0)))</f>
        <v>0</v>
      </c>
      <c r="O1257" s="169">
        <f>IF($B$1256="Лікар-педіатр",O1259*S1257,IF($B$1256="Лікар-терапевт","х",IF($B$1256="Лікар загальної практики - сімейний лікар",O1259*S1257,0)))</f>
        <v>0</v>
      </c>
      <c r="P1257" s="169">
        <f>IF($B$1256="Лікар-педіатр","x",IF($B$1256="Лікар-терапевт",P1259*S1257,IF($B$1256="Лікар загальної практики - сімейний лікар",P1259*S1257,0)))</f>
        <v>0</v>
      </c>
      <c r="Q1257" s="169">
        <f>IF($B$1256="Лікар-педіатр","x",IF($B$1256="Лікар-терапевт",Q1259*S1257,IF($B$1256="Лікар загальної практики - сімейний лікар",Q1259*S1257,0)))</f>
        <v>0</v>
      </c>
      <c r="R1257" s="169">
        <f>IF($B$1256="Лікар-педіатр","x",IF($B$1256="Лікар-терапевт",R1259*S1257,IF($B$1256="Лікар загальної практики - сімейний лікар",R1259*S1257,0)))</f>
        <v>0</v>
      </c>
      <c r="S1257" s="542"/>
      <c r="T1257" s="767"/>
      <c r="U1257" s="169">
        <f>IF($B$1256="Лікар-педіатр",U1259*Z1257,IF($B$1256="Лікар-терапевт","х",IF($B$1256="Лікар загальної практики - сімейний лікар",U1259*Z1257,0)))</f>
        <v>0</v>
      </c>
      <c r="V1257" s="169">
        <f>IF($B$1256="Лікар-педіатр",V1259*Z1257,IF($B$1256="Лікар-терапевт","х",IF($B$1256="Лікар загальної практики - сімейний лікар",V1259*Z1257,0)))</f>
        <v>0</v>
      </c>
      <c r="W1257" s="169">
        <f>IF($B$1256="Лікар-педіатр","x",IF($B$1256="Лікар-терапевт",W1259*Z1257,IF($B$1256="Лікар загальної практики - сімейний лікар",W1259*Z1257,0)))</f>
        <v>0</v>
      </c>
      <c r="X1257" s="169">
        <f>IF($B$1256="Лікар-педіатр","x",IF($B$1256="Лікар-терапевт",X1259*Z1257,IF($B$1256="Лікар загальної практики - сімейний лікар",X1259*Z1257,0)))</f>
        <v>0</v>
      </c>
      <c r="Y1257" s="169">
        <f>IF($B$1256="Лікар-педіатр","x",IF($B$1256="Лікар-терапевт",Y1259*Z1257,IF($B$1256="Лікар загальної практики - сімейний лікар",Y1259*Z1257,0)))</f>
        <v>0</v>
      </c>
      <c r="Z1257" s="542"/>
      <c r="AA1257" s="767"/>
      <c r="AB1257" s="169">
        <f>IF($B$1256="Лікар-педіатр",AB1259*AG1257,IF($B$1256="Лікар-терапевт","х",IF($B$1256="Лікар загальної практики - сімейний лікар",AB1259*AG1257,0)))</f>
        <v>0</v>
      </c>
      <c r="AC1257" s="169">
        <f>IF($B$1256="Лікар-педіатр",AC1259*AG1257,IF($B$1256="Лікар-терапевт","х",IF($B$1256="Лікар загальної практики - сімейний лікар",AC1259*AG1257,0)))</f>
        <v>0</v>
      </c>
      <c r="AD1257" s="169">
        <f>IF($B$1256="Лікар-педіатр","x",IF($B$1256="Лікар-терапевт",AD1259*AG1257,IF($B$1256="Лікар загальної практики - сімейний лікар",AD1259*AG1257,0)))</f>
        <v>0</v>
      </c>
      <c r="AE1257" s="169">
        <f>IF($B$1256="Лікар-педіатр","x",IF($B$1256="Лікар-терапевт",AE1259*AG1257,IF($B$1256="Лікар загальної практики - сімейний лікар",AE1259*AG1257,0)))</f>
        <v>0</v>
      </c>
      <c r="AF1257" s="169">
        <f>IF($B$1256="Лікар-педіатр","x",IF($B$1256="Лікар-терапевт",AF1259*AG1257,IF($B$1256="Лікар загальної практики - сімейний лікар",AF1259*AG1257,0)))</f>
        <v>0</v>
      </c>
      <c r="AG1257" s="542"/>
      <c r="AH1257" s="767"/>
      <c r="AI1257" s="171"/>
      <c r="AJ1257" s="771"/>
      <c r="AK1257" s="774"/>
      <c r="AL1257" s="774"/>
      <c r="AM1257" s="761"/>
      <c r="AN1257" s="779"/>
      <c r="AO1257" s="779"/>
      <c r="AP1257" s="779"/>
      <c r="AQ1257" s="779"/>
      <c r="AR1257" s="782"/>
    </row>
    <row r="1258" spans="1:44" s="92" customFormat="1" ht="31.15" hidden="1" customHeight="1" x14ac:dyDescent="0.25">
      <c r="A1258" s="213"/>
      <c r="B1258" s="763"/>
      <c r="C1258" s="764"/>
      <c r="D1258" s="765"/>
      <c r="E1258" s="765"/>
      <c r="F1258" s="214" t="s">
        <v>424</v>
      </c>
      <c r="G1258" s="172">
        <f>IF(B1256="Лікар загальної практики - сімейний лікар"," ",IF(B1256="Лікар-педіатр"," ",IF(B1256="Лікар-терапевт","х",0)))</f>
        <v>0</v>
      </c>
      <c r="H1258" s="172">
        <f>IF(B1256="Лікар загальної практики - сімейний лікар"," ",IF(B1256="Лікар-педіатр"," ",IF(B1256="Лікар-терапевт","х",0)))</f>
        <v>0</v>
      </c>
      <c r="I1258" s="172">
        <f>IF(B1256="Лікар загальної практики - сімейний лікар"," ",IF(B1256="Лікар-педіатр","х",IF(B1256="Лікар-терапевт"," ",0)))</f>
        <v>0</v>
      </c>
      <c r="J1258" s="172">
        <f>IF(B1256="Лікар загальної практики - сімейний лікар"," ",IF(B1256="Лікар-педіатр","х",IF(B1256="Лікар-терапевт"," ",0)))</f>
        <v>0</v>
      </c>
      <c r="K1258" s="172">
        <f>IF(B1256="Лікар загальної практики - сімейний лікар"," ",IF(B1256="Лікар-педіатр","х",IF(B1256="Лікар-терапевт"," ",0)))</f>
        <v>0</v>
      </c>
      <c r="L1258" s="173">
        <f>SUM(G1258:K1258)</f>
        <v>0</v>
      </c>
      <c r="M1258" s="767"/>
      <c r="N1258" s="172">
        <f>IF(B1256="Лікар загальної практики - сімейний лікар"," ",IF(B1256="Лікар-педіатр"," ",IF(B1256="Лікар-терапевт","х",0)))</f>
        <v>0</v>
      </c>
      <c r="O1258" s="172">
        <f>IF(B1256="Лікар загальної практики - сімейний лікар"," ",IF(B1256="Лікар-педіатр"," ",IF(B1256="Лікар-терапевт","х",0)))</f>
        <v>0</v>
      </c>
      <c r="P1258" s="172">
        <f>IF(B1256="Лікар загальної практики - сімейний лікар"," ",IF(B1256="Лікар-педіатр","х",IF(B1256="Лікар-терапевт"," ",0)))</f>
        <v>0</v>
      </c>
      <c r="Q1258" s="172">
        <f>IF(B1256="Лікар загальної практики - сімейний лікар"," ",IF(B1256="Лікар-педіатр","х",IF(B1256="Лікар-терапевт"," ",0)))</f>
        <v>0</v>
      </c>
      <c r="R1258" s="172">
        <f>IF(B1256="Лікар загальної практики - сімейний лікар"," ",IF(B1256="Лікар-педіатр","х",IF(B1256="Лікар-терапевт"," ",0)))</f>
        <v>0</v>
      </c>
      <c r="S1258" s="173">
        <f>SUM(N1258:R1258)</f>
        <v>0</v>
      </c>
      <c r="T1258" s="767"/>
      <c r="U1258" s="172">
        <f>IF(B1256="Лікар загальної практики - сімейний лікар"," ",IF(B1256="Лікар-педіатр"," ",IF(B1256="Лікар-терапевт","х",0)))</f>
        <v>0</v>
      </c>
      <c r="V1258" s="172">
        <f>IF(B1256="Лікар загальної практики - сімейний лікар"," ",IF(B1256="Лікар-педіатр"," ",IF(B1256="Лікар-терапевт","х",0)))</f>
        <v>0</v>
      </c>
      <c r="W1258" s="172">
        <f>IF(B1256="Лікар загальної практики - сімейний лікар"," ",IF(B1256="Лікар-педіатр","х",IF(B1256="Лікар-терапевт"," ",0)))</f>
        <v>0</v>
      </c>
      <c r="X1258" s="172">
        <f>IF(B1256="Лікар загальної практики - сімейний лікар"," ",IF(B1256="Лікар-педіатр","х",IF(B1256="Лікар-терапевт"," ",0)))</f>
        <v>0</v>
      </c>
      <c r="Y1258" s="172">
        <f>IF(B1256="Лікар загальної практики - сімейний лікар"," ",IF(B1256="Лікар-педіатр","х",IF(B1256="Лікар-терапевт"," ",0)))</f>
        <v>0</v>
      </c>
      <c r="Z1258" s="173">
        <f>SUM(U1258:Y1258)</f>
        <v>0</v>
      </c>
      <c r="AA1258" s="767"/>
      <c r="AB1258" s="172">
        <f>IF(B1256="Лікар загальної практики - сімейний лікар"," ",IF(B1256="Лікар-педіатр"," ",IF(B1256="Лікар-терапевт","х",0)))</f>
        <v>0</v>
      </c>
      <c r="AC1258" s="172">
        <f>IF(B1256="Лікар загальної практики - сімейний лікар"," ",IF(B1256="Лікар-педіатр"," ",IF(B1256="Лікар-терапевт","х",0)))</f>
        <v>0</v>
      </c>
      <c r="AD1258" s="172">
        <f>IF(B1256="Лікар загальної практики - сімейний лікар"," ",IF(B1256="Лікар-педіатр","х",IF(B1256="Лікар-терапевт"," ",0)))</f>
        <v>0</v>
      </c>
      <c r="AE1258" s="172">
        <f>IF(B1256="Лікар загальної практики - сімейний лікар"," ",IF(B1256="Лікар-педіатр","х",IF(B1256="Лікар-терапевт"," ",0)))</f>
        <v>0</v>
      </c>
      <c r="AF1258" s="172">
        <f>IF(B1256="Лікар загальної практики - сімейний лікар"," ",IF(B1256="Лікар-педіатр","х",IF(B1256="Лікар-терапевт"," ",0)))</f>
        <v>0</v>
      </c>
      <c r="AG1258" s="173">
        <f>SUM(AB1258:AF1258)</f>
        <v>0</v>
      </c>
      <c r="AH1258" s="767"/>
      <c r="AI1258" s="215"/>
      <c r="AJ1258" s="771"/>
      <c r="AK1258" s="774"/>
      <c r="AL1258" s="774"/>
      <c r="AM1258" s="761"/>
      <c r="AN1258" s="779"/>
      <c r="AO1258" s="779"/>
      <c r="AP1258" s="779"/>
      <c r="AQ1258" s="779"/>
      <c r="AR1258" s="782"/>
    </row>
    <row r="1259" spans="1:44" s="52" customFormat="1" ht="31.9" hidden="1" customHeight="1" thickBot="1" x14ac:dyDescent="0.3">
      <c r="A1259" s="170"/>
      <c r="B1259" s="763"/>
      <c r="C1259" s="764"/>
      <c r="D1259" s="765"/>
      <c r="E1259" s="765"/>
      <c r="F1259" s="209" t="s">
        <v>161</v>
      </c>
      <c r="G1259" s="176">
        <f>IF($B$1256="Лікар-педіатр",G1258/L1258,IF($B$1256="Лікар-терапевт","х",IF($B$1256="Лікар загальної практики - сімейний лікар",G1258/L1258,0)))</f>
        <v>0</v>
      </c>
      <c r="H1259" s="176">
        <f>IF($B$1256="Лікар-педіатр",H1258/L1258,IF($B$1256="Лікар-терапевт","х",IF($B$1256="Лікар загальної практики - сімейний лікар",H1258/L1258,0)))</f>
        <v>0</v>
      </c>
      <c r="I1259" s="176">
        <f>IF($B$1256="Лікар-педіатр","x",IF($B$1256="Лікар-терапевт",I1258/L1258,IF($B$1256="Лікар загальної практики - сімейний лікар",I1258/L1258,0)))</f>
        <v>0</v>
      </c>
      <c r="J1259" s="176">
        <f>IF($B$1256="Лікар-педіатр","x",IF($B$1256="Лікар-терапевт",J1258/L1258,IF($B$1256="Лікар загальної практики - сімейний лікар",J1258/L1258,0)))</f>
        <v>0</v>
      </c>
      <c r="K1259" s="176">
        <f>IF($B$1256="Лікар-педіатр","x",IF($B$1256="Лікар-терапевт",K1258/L1258,IF($B$1256="Лікар загальної практики - сімейний лікар",K1258/L1258,0)))</f>
        <v>0</v>
      </c>
      <c r="L1259" s="176">
        <f>SUM(G1259:K1259)</f>
        <v>0</v>
      </c>
      <c r="M1259" s="767"/>
      <c r="N1259" s="176">
        <f>IF($B$1256="Лікар-педіатр",N1258/S1258,IF($B$1256="Лікар-терапевт","х",IF($B$1256="Лікар загальної практики - сімейний лікар",N1258/S1258,0)))</f>
        <v>0</v>
      </c>
      <c r="O1259" s="176">
        <f>IF($B$1256="Лікар-педіатр",O1258/S1258,IF($B$1256="Лікар-терапевт","х",IF($B$1256="Лікар загальної практики - сімейний лікар",O1258/S1258,0)))</f>
        <v>0</v>
      </c>
      <c r="P1259" s="176">
        <f>IF($B$1256="Лікар-педіатр","x",IF($B$1256="Лікар-терапевт",P1258/S1258,IF($B$1256="Лікар загальної практики - сімейний лікар",P1258/S1258,0)))</f>
        <v>0</v>
      </c>
      <c r="Q1259" s="176">
        <f>IF($B$1256="Лікар-педіатр","x",IF($B$1256="Лікар-терапевт",Q1258/S1258,IF($B$1256="Лікар загальної практики - сімейний лікар",Q1258/S1258,0)))</f>
        <v>0</v>
      </c>
      <c r="R1259" s="176">
        <f>IF($B$1256="Лікар-педіатр","x",IF($B$1256="Лікар-терапевт",R1258/S1258,IF($B$1256="Лікар загальної практики - сімейний лікар",R1258/S1258,0)))</f>
        <v>0</v>
      </c>
      <c r="S1259" s="176">
        <f>SUM(N1259:R1259)</f>
        <v>0</v>
      </c>
      <c r="T1259" s="767"/>
      <c r="U1259" s="176">
        <f>IF($B$1256="Лікар-педіатр",U1258/Z1258,IF($B$1256="Лікар-терапевт","х",IF($B$1256="Лікар загальної практики - сімейний лікар",U1258/Z1258,0)))</f>
        <v>0</v>
      </c>
      <c r="V1259" s="176">
        <f>IF($B$1256="Лікар-педіатр",V1258/Z1258,IF($B$1256="Лікар-терапевт","х",IF($B$1256="Лікар загальної практики - сімейний лікар",V1258/Z1258,0)))</f>
        <v>0</v>
      </c>
      <c r="W1259" s="176">
        <f>IF($B$1256="Лікар-педіатр","x",IF($B$1256="Лікар-терапевт",W1258/Z1258,IF($B$1256="Лікар загальної практики - сімейний лікар",W1258/Z1258,0)))</f>
        <v>0</v>
      </c>
      <c r="X1259" s="176">
        <f>IF($B$1256="Лікар-педіатр","x",IF($B$1256="Лікар-терапевт",X1258/Z1258,IF($B$1256="Лікар загальної практики - сімейний лікар",X1258/Z1258,0)))</f>
        <v>0</v>
      </c>
      <c r="Y1259" s="176">
        <f>IF($B$1256="Лікар-педіатр","x",IF($B$1256="Лікар-терапевт",Y1258/Z1258,IF($B$1256="Лікар загальної практики - сімейний лікар",Y1258/Z1258,0)))</f>
        <v>0</v>
      </c>
      <c r="Z1259" s="176">
        <f>SUM(U1259:Y1259)</f>
        <v>0</v>
      </c>
      <c r="AA1259" s="767"/>
      <c r="AB1259" s="176">
        <f>IF($B$1256="Лікар-педіатр",AB1258/AG1258,IF($B$1256="Лікар-терапевт","х",IF($B$1256="Лікар загальної практики - сімейний лікар",AB1258/AG1258,0)))</f>
        <v>0</v>
      </c>
      <c r="AC1259" s="176">
        <f>IF($B$1256="Лікар-педіатр",AC1258/AG1258,IF($B$1256="Лікар-терапевт","х",IF($B$1256="Лікар загальної практики - сімейний лікар",AC1258/AG1258,0)))</f>
        <v>0</v>
      </c>
      <c r="AD1259" s="176">
        <f>IF($B$1256="Лікар-педіатр","x",IF($B$1256="Лікар-терапевт",AD1258/AG1258,IF($B$1256="Лікар загальної практики - сімейний лікар",AD1258/AG1258,0)))</f>
        <v>0</v>
      </c>
      <c r="AE1259" s="176">
        <f>IF($B$1256="Лікар-педіатр","x",IF($B$1256="Лікар-терапевт",AE1258/AG1258,IF($B$1256="Лікар загальної практики - сімейний лікар",AE1258/AG1258,0)))</f>
        <v>0</v>
      </c>
      <c r="AF1259" s="176">
        <f>IF($B$1256="Лікар-педіатр","x",IF($B$1256="Лікар-терапевт",AF1258/AG1258,IF($B$1256="Лікар загальної практики - сімейний лікар",AF1258/AG1258,0)))</f>
        <v>0</v>
      </c>
      <c r="AG1259" s="176">
        <f>SUM(AB1259:AF1259)</f>
        <v>0</v>
      </c>
      <c r="AH1259" s="767"/>
      <c r="AI1259" s="174"/>
      <c r="AJ1259" s="771"/>
      <c r="AK1259" s="774"/>
      <c r="AL1259" s="774"/>
      <c r="AM1259" s="761"/>
      <c r="AN1259" s="779"/>
      <c r="AO1259" s="779"/>
      <c r="AP1259" s="779"/>
      <c r="AQ1259" s="779"/>
      <c r="AR1259" s="782"/>
    </row>
    <row r="1260" spans="1:44" s="52" customFormat="1" ht="45" hidden="1" customHeight="1" thickBot="1" x14ac:dyDescent="0.3">
      <c r="A1260" s="170"/>
      <c r="B1260" s="763"/>
      <c r="C1260" s="764"/>
      <c r="D1260" s="765"/>
      <c r="E1260" s="766"/>
      <c r="F1260" s="177" t="s">
        <v>425</v>
      </c>
      <c r="G1260" s="178">
        <f>IF($B$1256="Лікар загальної практики - сімейний лікар",AVERAGE(G1256:G1258),IF($B$1256="Лікар-педіатр",AVERAGE(G1256:G1258),IF($B$1256="Лікар-терапевт","х",0)))</f>
        <v>0</v>
      </c>
      <c r="H1260" s="178">
        <f>IF($B$1256="Лікар загальної практики - сімейний лікар",AVERAGE(H1256:H1258),IF($B$1256="Лікар-педіатр",AVERAGE(H1256:H1258),IF($B$1256="Лікар-терапевт","х",0)))</f>
        <v>0</v>
      </c>
      <c r="I1260" s="178">
        <f>IF($B$1256="Лікар загальної практики - сімейний лікар",AVERAGE(I1256:I1258),IF($B$1256="Лікар-педіатр","x",IF($B$1256="Лікар-терапевт",AVERAGE(I1256:I1258),0)))</f>
        <v>0</v>
      </c>
      <c r="J1260" s="178">
        <f>IF($B$1256="Лікар загальної практики - сімейний лікар",AVERAGE(J1256:J1258),IF($B$1256="Лікар-педіатр","x",IF($B$1256="Лікар-терапевт",AVERAGE(J1256:J1258),0)))</f>
        <v>0</v>
      </c>
      <c r="K1260" s="178">
        <f>IF($B$1256="Лікар загальної практики - сімейний лікар",AVERAGE(K1256:K1258),IF($B$1256="Лікар-педіатр","x",IF($B$1256="Лікар-терапевт",AVERAGE(K1256:K1258),0)))</f>
        <v>0</v>
      </c>
      <c r="L1260" s="179">
        <f>SUM(G1260:K1260)</f>
        <v>0</v>
      </c>
      <c r="M1260" s="768"/>
      <c r="N1260" s="178">
        <f>IF($B$1256="Лікар загальної практики - сімейний лікар",AVERAGE(N1256:N1258),IF($B$1256="Лікар-педіатр",AVERAGE(N1256:N1258),IF($B$1256="Лікар-терапевт","х",0)))</f>
        <v>0</v>
      </c>
      <c r="O1260" s="178">
        <f>IF($B$1256="Лікар загальної практики - сімейний лікар",AVERAGE(O1256:O1258),IF($B$1256="Лікар-педіатр",AVERAGE(O1256:O1258),IF($B$1256="Лікар-терапевт","х",0)))</f>
        <v>0</v>
      </c>
      <c r="P1260" s="178">
        <f>IF($B$1256="Лікар загальної практики - сімейний лікар",AVERAGE(P1256:P1258),IF($B$1256="Лікар-педіатр","x",IF($B$1256="Лікар-терапевт",AVERAGE(P1256:P1258),0)))</f>
        <v>0</v>
      </c>
      <c r="Q1260" s="178">
        <f>IF($B$1256="Лікар загальної практики - сімейний лікар",AVERAGE(Q1256:Q1258),IF($B$1256="Лікар-педіатр","x",IF($B$1256="Лікар-терапевт",AVERAGE(Q1256:Q1258),0)))</f>
        <v>0</v>
      </c>
      <c r="R1260" s="178">
        <f>IF($B$1256="Лікар загальної практики - сімейний лікар",AVERAGE(R1256:R1258),IF($B$1256="Лікар-педіатр","x",IF($B$1256="Лікар-терапевт",AVERAGE(R1256:R1258),0)))</f>
        <v>0</v>
      </c>
      <c r="S1260" s="179">
        <f>SUM(N1260:R1260)</f>
        <v>0</v>
      </c>
      <c r="T1260" s="768"/>
      <c r="U1260" s="178">
        <f>IF($B$1256="Лікар загальної практики - сімейний лікар",AVERAGE(U1256:U1258),IF($B$1256="Лікар-педіатр",AVERAGE(U1256:U1258),IF($B$1256="Лікар-терапевт","х",0)))</f>
        <v>0</v>
      </c>
      <c r="V1260" s="178">
        <f>IF($B$1256="Лікар загальної практики - сімейний лікар",AVERAGE(V1256:V1258),IF($B$1256="Лікар-педіатр",AVERAGE(V1256:V1258),IF($B$1256="Лікар-терапевт","х",0)))</f>
        <v>0</v>
      </c>
      <c r="W1260" s="178">
        <f>IF($B$1256="Лікар загальної практики - сімейний лікар",AVERAGE(W1256:W1258),IF($B$1256="Лікар-педіатр","x",IF($B$1256="Лікар-терапевт",AVERAGE(W1256:W1258),0)))</f>
        <v>0</v>
      </c>
      <c r="X1260" s="178">
        <f>IF($B$1256="Лікар загальної практики - сімейний лікар",AVERAGE(X1256:X1258),IF($B$1256="Лікар-педіатр","x",IF($B$1256="Лікар-терапевт",AVERAGE(X1256:X1258),0)))</f>
        <v>0</v>
      </c>
      <c r="Y1260" s="178">
        <f>IF($B$1256="Лікар загальної практики - сімейний лікар",AVERAGE(Y1256:Y1258),IF($B$1256="Лікар-педіатр","x",IF($B$1256="Лікар-терапевт",AVERAGE(Y1256:Y1258),0)))</f>
        <v>0</v>
      </c>
      <c r="Z1260" s="179">
        <f>SUM(U1260:Y1260)</f>
        <v>0</v>
      </c>
      <c r="AA1260" s="768"/>
      <c r="AB1260" s="178">
        <f>IF($B$1256="Лікар загальної практики - сімейний лікар",AVERAGE(AB1256:AB1258),IF($B$1256="Лікар-педіатр",AVERAGE(AB1256:AB1258),IF($B$1256="Лікар-терапевт","х",0)))</f>
        <v>0</v>
      </c>
      <c r="AC1260" s="178">
        <f>IF($B$1256="Лікар загальної практики - сімейний лікар",AVERAGE(AC1256:AC1258),IF($B$1256="Лікар-педіатр",AVERAGE(AC1256:AC1258),IF($B$1256="Лікар-терапевт","х",0)))</f>
        <v>0</v>
      </c>
      <c r="AD1260" s="178">
        <f>IF($B$1256="Лікар загальної практики - сімейний лікар",AVERAGE(AD1256:AD1258),IF($B$1256="Лікар-педіатр","x",IF($B$1256="Лікар-терапевт",AVERAGE(AD1256:AD1258),0)))</f>
        <v>0</v>
      </c>
      <c r="AE1260" s="178">
        <f>IF($B$1256="Лікар загальної практики - сімейний лікар",AVERAGE(AE1256:AE1258),IF($B$1256="Лікар-педіатр","x",IF($B$1256="Лікар-терапевт",AVERAGE(AE1256:AE1258),0)))</f>
        <v>0</v>
      </c>
      <c r="AF1260" s="178">
        <f>IF($B$1256="Лікар загальної практики - сімейний лікар",AVERAGE(AF1256:AF1258),IF($B$1256="Лікар-педіатр","x",IF($B$1256="Лікар-терапевт",AVERAGE(AF1256:AF1258),0)))</f>
        <v>0</v>
      </c>
      <c r="AG1260" s="179">
        <f>SUM(AB1260:AF1260)</f>
        <v>0</v>
      </c>
      <c r="AH1260" s="769"/>
      <c r="AI1260" s="174"/>
      <c r="AJ1260" s="771"/>
      <c r="AK1260" s="774"/>
      <c r="AL1260" s="774"/>
      <c r="AM1260" s="762"/>
      <c r="AN1260" s="780"/>
      <c r="AO1260" s="780"/>
      <c r="AP1260" s="780"/>
      <c r="AQ1260" s="780"/>
      <c r="AR1260" s="783"/>
    </row>
    <row r="1261" spans="1:44" s="52" customFormat="1" ht="40.5" hidden="1" x14ac:dyDescent="0.25">
      <c r="A1261" s="170"/>
      <c r="B1261" s="763"/>
      <c r="C1261" s="764"/>
      <c r="D1261" s="765"/>
      <c r="E1261" s="765"/>
      <c r="F1261" s="210" t="str">
        <f>IF(B1256="Лікар-педіатр",Законод!$C$17,IF(B1256="Лікар загальної практики - сімейний лікар",Законод!$C$21,IF(B1256="Лікар-терапевт",Законод!$C$25,"х")))</f>
        <v>х</v>
      </c>
      <c r="G1261" s="181">
        <f>IF($B$1256="Лікар загальної практики - сімейний лікар",IF(L1260&lt;=Законод!$C$22,G1260,Законод!$C$22*'01_Доходи'!G1259),IF($B$1256="Лікар-педіатр",IF(L1260&lt;=Законод!$C$18,G1260,Законод!$C$18*'01_Доходи'!G1259),IF($B$1256="Лікар-терапевт","x",0)))</f>
        <v>0</v>
      </c>
      <c r="H1261" s="181">
        <f>IF($B$1256="Лікар загальної практики - сімейний лікар",IF(L1260&lt;=Законод!$C$22,H1260,Законод!$C$22*'01_Доходи'!H1259),IF($B$1256="Лікар-педіатр",IF(L1260&lt;=Законод!$C$18,H1260,Законод!$C$18*'01_Доходи'!H1259),IF($B$1256="Лікар-терапевт","x",0)))</f>
        <v>0</v>
      </c>
      <c r="I1261" s="181">
        <f>IF($B$1256="Лікар загальної практики - сімейний лікар",IF(L1260&lt;=Законод!$C$22,I1260,Законод!$C$22*'01_Доходи'!I1259),IF($B$1256="Лікар-педіатр","x",IF($B$1256="Лікар-терапевт",IF(L1260&lt;=Законод!$C$26,I1260,Законод!$C$26*'01_Доходи'!I1259),0)))</f>
        <v>0</v>
      </c>
      <c r="J1261" s="181">
        <f>IF($B$1256="Лікар загальної практики - сімейний лікар",IF(L1260&lt;=Законод!$C$22,J1260,Законод!$C$22*'01_Доходи'!J1259),IF($B$1256="Лікар-педіатр","x",IF($B$1256="Лікар-терапевт",IF(L1260&lt;=Законод!$C$26,J1260,Законод!$C$26*'01_Доходи'!J1259),0)))</f>
        <v>0</v>
      </c>
      <c r="K1261" s="181">
        <f>IF($B$1256="Лікар загальної практики - сімейний лікар",IF(L1260&lt;=Законод!$C$22,K1260,Законод!$C$22*'01_Доходи'!K1259),IF($B$1256="Лікар-педіатр","x",IF($B$1256="Лікар-терапевт",IF(L1260&lt;=Законод!$C$26,K1260,Законод!$C$26*'01_Доходи'!K1259),0)))</f>
        <v>0</v>
      </c>
      <c r="L1261" s="182">
        <f>SUM(G1261:K1261)</f>
        <v>0</v>
      </c>
      <c r="M1261" s="767"/>
      <c r="N1261" s="181">
        <f>IF($B$1256="Лікар загальної практики - сімейний лікар",IF(S1260&lt;=Законод!$C$22,N1260,Законод!$C$22*'01_Доходи'!N1259),IF($B$1256="Лікар-педіатр",IF(S1260&lt;=Законод!$C$18,N1260,Законод!$C$18*'01_Доходи'!N1259),IF($B$1256="Лікар-терапевт","x",0)))</f>
        <v>0</v>
      </c>
      <c r="O1261" s="181">
        <f>IF($B$1256="Лікар загальної практики - сімейний лікар",IF(S1260&lt;=Законод!$C$22,O1260,Законод!$C$22*'01_Доходи'!O1259),IF($B$1256="Лікар-педіатр",IF(S1260&lt;=Законод!$C$18,O1260,Законод!$C$18*'01_Доходи'!O1259),IF($B$1256="Лікар-терапевт","x",0)))</f>
        <v>0</v>
      </c>
      <c r="P1261" s="181">
        <f>IF($B$1256="Лікар загальної практики - сімейний лікар",IF(S1260&lt;=Законод!$C$22,P1260,Законод!$C$22*'01_Доходи'!P1259),IF($B$1256="Лікар-педіатр","x",IF($B$1256="Лікар-терапевт",IF(S1260&lt;=Законод!$C$26,P1260,Законод!$C$26*'01_Доходи'!P1259),0)))</f>
        <v>0</v>
      </c>
      <c r="Q1261" s="181">
        <f>IF($B$1256="Лікар загальної практики - сімейний лікар",IF(S1260&lt;=Законод!$C$22,Q1260,Законод!$C$22*'01_Доходи'!Q1259),IF($B$1256="Лікар-педіатр","x",IF($B$1256="Лікар-терапевт",IF(S1260&lt;=Законод!$C$26,Q1260,Законод!$C$26*'01_Доходи'!Q1259),0)))</f>
        <v>0</v>
      </c>
      <c r="R1261" s="181">
        <f>IF($B$1256="Лікар загальної практики - сімейний лікар",IF(S1260&lt;=Законод!$C$22,R1260,Законод!$C$22*'01_Доходи'!R1259),IF($B$1256="Лікар-педіатр","x",IF($B$1256="Лікар-терапевт",IF(S1260&lt;=Законод!$C$26,R1260,Законод!$C$26*'01_Доходи'!R1259),0)))</f>
        <v>0</v>
      </c>
      <c r="S1261" s="182">
        <f>SUM(N1261:R1261)</f>
        <v>0</v>
      </c>
      <c r="T1261" s="767"/>
      <c r="U1261" s="181">
        <f>IF($B$1256="Лікар загальної практики - сімейний лікар",IF(Z1260&lt;=Законод!$C$22,U1260,Законод!$C$22*'01_Доходи'!U1259),IF($B$1256="Лікар-педіатр",IF(Z1260&lt;=Законод!$C$18,U1260,Законод!$C$18*'01_Доходи'!U1259),IF($B$1256="Лікар-терапевт","x",0)))</f>
        <v>0</v>
      </c>
      <c r="V1261" s="181">
        <f>IF($B$1256="Лікар загальної практики - сімейний лікар",IF(Z1260&lt;=Законод!$C$22,V1260,Законод!$C$22*'01_Доходи'!V1259),IF($B$1256="Лікар-педіатр",IF(Z1260&lt;=Законод!$C$18,V1260,Законод!$C$18*'01_Доходи'!V1259),IF($B$1256="Лікар-терапевт","x",0)))</f>
        <v>0</v>
      </c>
      <c r="W1261" s="181">
        <f>IF($B$1256="Лікар загальної практики - сімейний лікар",IF(Z1260&lt;=Законод!$C$22,W1260,Законод!$C$22*'01_Доходи'!W1259),IF($B$1256="Лікар-педіатр","x",IF($B$1256="Лікар-терапевт",IF(Z1260&lt;=Законод!$C$26,W1260,Законод!$C$26*'01_Доходи'!W1259),0)))</f>
        <v>0</v>
      </c>
      <c r="X1261" s="181">
        <f>IF($B$1256="Лікар загальної практики - сімейний лікар",IF(Z1260&lt;=Законод!$C$22,X1260,Законод!$C$22*'01_Доходи'!X1259),IF($B$1256="Лікар-педіатр","x",IF($B$1256="Лікар-терапевт",IF(Z1260&lt;=Законод!$C$26,X1260,Законод!$C$26*'01_Доходи'!X1259),0)))</f>
        <v>0</v>
      </c>
      <c r="Y1261" s="181">
        <f>IF($B$1256="Лікар загальної практики - сімейний лікар",IF(Z1260&lt;=Законод!$C$22,Y1260,Законод!$C$22*'01_Доходи'!Y1259),IF($B$1256="Лікар-педіатр","x",IF($B$1256="Лікар-терапевт",IF(Z1260&lt;=Законод!$C$26,Y1260,Законод!$C$26*'01_Доходи'!Y1259),0)))</f>
        <v>0</v>
      </c>
      <c r="Z1261" s="182">
        <f>SUM(U1261:Y1261)</f>
        <v>0</v>
      </c>
      <c r="AA1261" s="767"/>
      <c r="AB1261" s="181">
        <f>IF($B$1256="Лікар загальної практики - сімейний лікар",IF(AG1260&lt;=Законод!$C$22,AB1260,Законод!$C$22*'01_Доходи'!AB1259),IF($B$1256="Лікар-педіатр",IF(AG1260&lt;=Законод!$C$18,AB1260,Законод!$C$18*'01_Доходи'!AB1259),IF($B$1256="Лікар-терапевт","x",0)))</f>
        <v>0</v>
      </c>
      <c r="AC1261" s="181">
        <f>IF($B$1256="Лікар загальної практики - сімейний лікар",IF(AG1260&lt;=Законод!$C$22,AC1260,Законод!$C$22*'01_Доходи'!AC1259),IF($B$1256="Лікар-педіатр",IF(AG1260&lt;=Законод!$C$18,AC1260,Законод!$C$18*'01_Доходи'!AC1259),IF($B$1256="Лікар-терапевт","x",0)))</f>
        <v>0</v>
      </c>
      <c r="AD1261" s="181">
        <f>IF($B$1256="Лікар загальної практики - сімейний лікар",IF(AG1260&lt;=Законод!$C$22,AD1260,Законод!$C$22*'01_Доходи'!AD1259),IF($B$1256="Лікар-педіатр","x",IF($B$1256="Лікар-терапевт",IF(AG1260&lt;=Законод!$C$26,AD1260,Законод!$C$26*'01_Доходи'!AD1259),0)))</f>
        <v>0</v>
      </c>
      <c r="AE1261" s="181">
        <f>IF($B$1256="Лікар загальної практики - сімейний лікар",IF(AG1260&lt;=Законод!$C$22,AE1260,Законод!$C$22*'01_Доходи'!AE1259),IF($B$1256="Лікар-педіатр","x",IF($B$1256="Лікар-терапевт",IF(AG1260&lt;=Законод!$C$26,AE1260,Законод!$C$26*'01_Доходи'!AE1259),0)))</f>
        <v>0</v>
      </c>
      <c r="AF1261" s="181">
        <f>IF($B$1256="Лікар загальної практики - сімейний лікар",IF(AG1260&lt;=Законод!$C$22,AF1260,Законод!$C$22*'01_Доходи'!AF1259),IF($B$1256="Лікар-педіатр","x",IF($B$1256="Лікар-терапевт",IF(AG1260&lt;=Законод!$C$26,AF1260,Законод!$C$26*'01_Доходи'!AF1259),0)))</f>
        <v>0</v>
      </c>
      <c r="AG1261" s="182">
        <f>SUM(AB1261:AF1261)</f>
        <v>0</v>
      </c>
      <c r="AH1261" s="767"/>
      <c r="AI1261" s="174"/>
      <c r="AJ1261" s="771"/>
      <c r="AK1261" s="774"/>
      <c r="AL1261" s="774"/>
      <c r="AM1261" s="318" t="s">
        <v>186</v>
      </c>
      <c r="AN1261" s="183">
        <f>IF(B1256="Лікар загальної практики - сімейний лікар",G1261*Законод!$C$11+'01_Доходи'!H1261*Законод!$D$11+'01_Доходи'!I1261*Законод!$E$11+'01_Доходи'!J1261*Законод!$F$11+'01_Доходи'!K1261*Законод!$G$11,IF(B1256="Лікар-педіатр",G1261*Законод!$C$11+'01_Доходи'!H1261*Законод!$D$11,IF(B1256="Лікар-терапевт",'01_Доходи'!I1261*Законод!$E$11+'01_Доходи'!J1261*Законод!$F$11+'01_Доходи'!K1261*Законод!$G$11,0)))</f>
        <v>0</v>
      </c>
      <c r="AO1261" s="183">
        <f>IF(B1256="Лікар загальної практики - сімейний лікар",N1261*Законод!$C$11+'01_Доходи'!O1261*Законод!$D$11+'01_Доходи'!P1261*Законод!$E$11+'01_Доходи'!Q1261*Законод!$F$11+'01_Доходи'!R1261*Законод!$G$11,IF(B1256="Лікар-педіатр",N1261*Законод!$C$11+'01_Доходи'!O1261*Законод!$D$11,IF(B1256="Лікар-терапевт",'01_Доходи'!P1261*Законод!$E$11+'01_Доходи'!Q1261*Законод!$F$11+'01_Доходи'!R1261*Законод!$G$11,0)))</f>
        <v>0</v>
      </c>
      <c r="AP1261" s="183">
        <f>IF(B1256="Лікар загальної практики - сімейний лікар",U1261*Законод!$C$11+'01_Доходи'!V1261*Законод!$D$11+'01_Доходи'!W1261*Законод!$E$11+'01_Доходи'!X1261*Законод!$F$11+'01_Доходи'!Y1261*Законод!$G$11,IF(B1256="Лікар-педіатр",U1261*Законод!$C$11+'01_Доходи'!V1261*Законод!$D$11,IF(B1256="Лікар-терапевт",'01_Доходи'!W1261*Законод!$E$11+'01_Доходи'!X1261*Законод!$F$11+'01_Доходи'!Y1261*Законод!$G$11,0)))</f>
        <v>0</v>
      </c>
      <c r="AQ1261" s="183">
        <f>IF(B1256="Лікар загальної практики - сімейний лікар",AB1261*Законод!$C$11+'01_Доходи'!AC1261*Законод!$D$11+'01_Доходи'!AD1261*Законод!$E$11+'01_Доходи'!AE1261*Законод!$F$11+'01_Доходи'!AF1261*Законод!$G$11,IF(B1256="Лікар-педіатр",AB1261*Законод!$C$11+'01_Доходи'!AC1261*Законод!$D$11,IF(B1256="Лікар-терапевт",'01_Доходи'!AD1261*Законод!$E$11+'01_Доходи'!AE1261*Законод!$F$11+'01_Доходи'!AF1261*Законод!$G$11,0)))</f>
        <v>0</v>
      </c>
      <c r="AR1261" s="184">
        <f>SUM(AN1261:AQ1261)</f>
        <v>0</v>
      </c>
    </row>
    <row r="1262" spans="1:44" s="52" customFormat="1" ht="31.9" hidden="1" customHeight="1" x14ac:dyDescent="0.25">
      <c r="A1262" s="170"/>
      <c r="B1262" s="763"/>
      <c r="C1262" s="764"/>
      <c r="D1262" s="765"/>
      <c r="E1262" s="765"/>
      <c r="F1262" s="211" t="str">
        <f>IF(B1256="Лікар-педіатр",Законод!$E$17,IF(B1256="Лікар загальної практики - сімейний лікар",Законод!$E$21,IF(B1256="Лікар-терапевт",Законод!$E$25,"х")))</f>
        <v>х</v>
      </c>
      <c r="G1262" s="776" t="s">
        <v>158</v>
      </c>
      <c r="H1262" s="776"/>
      <c r="I1262" s="776"/>
      <c r="J1262" s="776"/>
      <c r="K1262" s="776"/>
      <c r="L1262" s="169">
        <f>IF($B$1256="Лікар загальної практики - сімейний лікар",IF(L1260&lt;Законод!$C$22,0,(IF(AND(L1260&gt;=Законод!$E$22,L1260&lt;=Законод!$E$23),L1260-Законод!$C$22,IF('01_Доходи'!L1260&gt;=Законод!$F$22,Законод!$E$24,0)))),IF($B$1256="Лікар-педіатр",IF(L1260&lt;Законод!$C$18,0,(IF(AND(L1260&gt;=Законод!$E$18,L1260&lt;=Законод!$E$19),L1260-Законод!$C$18,IF('01_Доходи'!L1260&gt;=Законод!$F$18,Законод!$E$20,0)))),IF($B$1256="Лікар-терапевт",IF(L1260&lt;Законод!$C$26,0,(IF(AND(L1260&gt;=Законод!$E$26,L1260&lt;=Законод!$E$27),L1260-Законод!$C$26,IF('01_Доходи'!L1260&gt;=Законод!$F$26,Законод!$E$28,0)))),0)))</f>
        <v>0</v>
      </c>
      <c r="M1262" s="767"/>
      <c r="N1262" s="776" t="s">
        <v>158</v>
      </c>
      <c r="O1262" s="776"/>
      <c r="P1262" s="776"/>
      <c r="Q1262" s="776"/>
      <c r="R1262" s="776"/>
      <c r="S1262" s="169">
        <f>IF($B$1256="Лікар загальної практики - сімейний лікар",IF(S1260&lt;Законод!$C$22,0,(IF(AND(S1260&gt;=Законод!$E$22,S1260&lt;=Законод!$E$23),S1260-Законод!$C$22,IF('01_Доходи'!S1260&gt;=Законод!$F$22,Законод!$E$24,0)))),IF($B$1256="Лікар-педіатр",IF(S1260&lt;Законод!$C$18,0,(IF(AND(S1260&gt;=Законод!$E$18,S1260&lt;=Законод!$E$19),S1260-Законод!$C$18,IF('01_Доходи'!S1260&gt;=Законод!$F$18,Законод!$E$20,0)))),IF($B$1256="Лікар-терапевт",IF(S1260&lt;Законод!$C$26,0,(IF(AND(S1260&gt;=Законод!$E$26,S1260&lt;=Законод!$E$27),S1260-Законод!$C$26,IF('01_Доходи'!S1260&gt;=Законод!$F$26,Законод!$E$28,0)))),0)))</f>
        <v>0</v>
      </c>
      <c r="T1262" s="767"/>
      <c r="U1262" s="776" t="s">
        <v>158</v>
      </c>
      <c r="V1262" s="776"/>
      <c r="W1262" s="776"/>
      <c r="X1262" s="776"/>
      <c r="Y1262" s="776"/>
      <c r="Z1262" s="169">
        <f>IF($B$1256="Лікар загальної практики - сімейний лікар",IF(Z1260&lt;Законод!$C$22,0,(IF(AND(Z1260&gt;=Законод!$E$22,Z1260&lt;=Законод!$E$23),Z1260-Законод!$C$22,IF('01_Доходи'!Z1260&gt;=Законод!$F$22,Законод!$E$24,0)))),IF($B$1256="Лікар-педіатр",IF(Z1260&lt;Законод!$C$18,0,(IF(AND(Z1260&gt;=Законод!$E$18,Z1260&lt;=Законод!$E$19),Z1260-Законод!$C$18,IF('01_Доходи'!Z1260&gt;=Законод!$F$18,Законод!$E$20,0)))),IF($B$1256="Лікар-терапевт",IF(Z1260&lt;Законод!$C$26,0,(IF(AND(Z1260&gt;=Законод!$E$26,Z1260&lt;=Законод!$E$27),Z1260-Законод!$C$26,IF('01_Доходи'!Z1260&gt;=Законод!$F$26,Законод!$E$28,0)))),0)))</f>
        <v>0</v>
      </c>
      <c r="AA1262" s="767"/>
      <c r="AB1262" s="776" t="s">
        <v>158</v>
      </c>
      <c r="AC1262" s="776"/>
      <c r="AD1262" s="776"/>
      <c r="AE1262" s="776"/>
      <c r="AF1262" s="776"/>
      <c r="AG1262" s="169">
        <f>IF($B$1256="Лікар загальної практики - сімейний лікар",IF(AG1260&lt;Законод!$C$22,0,(IF(AND(AG1260&gt;=Законод!$E$22,AG1260&lt;=Законод!$E$23),AG1260-Законод!$C$22,IF('01_Доходи'!AG1260&gt;=Законод!$F$22,Законод!$E$24,0)))),IF($B$1256="Лікар-педіатр",IF(AG1260&lt;Законод!$C$18,0,(IF(AND(AG1260&gt;=Законод!$E$18,AG1260&lt;=Законод!$E$19),AG1260-Законод!$C$18,IF('01_Доходи'!AG1260&gt;=Законод!$F$18,Законод!$E$20,0)))),IF($B$1256="Лікар-терапевт",IF(AG1260&lt;Законод!$C$26,0,(IF(AND(AG1260&gt;=Законод!$E$26,AG1260&lt;=Законод!$E$27),AG1260-Законод!$C$26,IF('01_Доходи'!AG1260&gt;=Законод!$F$26,Законод!$E$28,0)))),0)))</f>
        <v>0</v>
      </c>
      <c r="AH1262" s="767"/>
      <c r="AI1262" s="174"/>
      <c r="AJ1262" s="771"/>
      <c r="AK1262" s="774"/>
      <c r="AL1262" s="774"/>
      <c r="AM1262" s="757" t="s">
        <v>187</v>
      </c>
      <c r="AN1262" s="183">
        <f>IF(B1256="Лікар загальної практики - сімейний лікар",L1262*Законод!$C$9/4*Законод!$E$16,IF(B1256="Лікар-педіатр",L1262*Законод!$C$9/4*Законод!$E$16,IF(B1256="Лікар-терапевт",L1262*Законод!$C$9/4*Законод!$E$16,0)))</f>
        <v>0</v>
      </c>
      <c r="AO1262" s="183">
        <f>IF(B1256="Лікар загальної практики - сімейний лікар",S1262*Законод!$C$9/4*Законод!$E$16,IF(B1256="Лікар-педіатр",S1262*Законод!$C$9/4*Законод!$E$16,IF(B1256="Лікар-терапевт",S1262*Законод!$C$9/4*Законод!$E$16,0)))</f>
        <v>0</v>
      </c>
      <c r="AP1262" s="183">
        <f>IF(B1256="Лікар загальної практики - сімейний лікар",Z1262*Законод!$C$9/4*Законод!$E$16,IF(B1256="Лікар-педіатр",Z1262*Законод!$C$9/4*Законод!$E$16,IF(B1256="Лікар-терапевт",Z1262*Законод!$C$9/4*Законод!$E$16,0)))</f>
        <v>0</v>
      </c>
      <c r="AQ1262" s="183">
        <f>IF(B1256="Лікар загальної практики - сімейний лікар",AG1262*Законод!$C$9/4*Законод!$E$16,IF(B1256="Лікар-педіатр",AG1262*Законод!$C$9/4*Законод!$E$16,IF(B1256="Лікар-терапевт",AG1262*Законод!$C$9/4*Законод!$E$16,0)))</f>
        <v>0</v>
      </c>
      <c r="AR1262" s="184">
        <f>SUM(AN1262:AQ1262)</f>
        <v>0</v>
      </c>
    </row>
    <row r="1263" spans="1:44" s="52" customFormat="1" ht="31.9" hidden="1" customHeight="1" x14ac:dyDescent="0.25">
      <c r="A1263" s="170"/>
      <c r="B1263" s="763"/>
      <c r="C1263" s="764"/>
      <c r="D1263" s="765"/>
      <c r="E1263" s="765"/>
      <c r="F1263" s="211" t="str">
        <f>IF(B1256="Лікар-педіатр",Законод!$F$17,IF(B1256="Лікар загальної практики - сімейний лікар",Законод!$F$21,IF(B1256="Лікар-терапевт",Законод!$F$25,"х")))</f>
        <v>х</v>
      </c>
      <c r="G1263" s="776" t="s">
        <v>158</v>
      </c>
      <c r="H1263" s="776"/>
      <c r="I1263" s="776"/>
      <c r="J1263" s="776"/>
      <c r="K1263" s="776"/>
      <c r="L1263" s="169">
        <f>IF($B$1256="Лікар загальної практики - сімейний лікар",IF(L1260&lt;Законод!$C$22,0,(IF(AND(L1260&gt;=Законод!$F$22,L1260&lt;=Законод!$F$23),L1260-Законод!$E$23,IF('01_Доходи'!L1260&gt;=Законод!$G$22,Законод!$F$24,0)))),IF($B$1256="Лікар-педіатр",IF(L1260&lt;Законод!$C$18,0,(IF(AND(L1260&gt;=Законод!$F$18,L1260&lt;=Законод!$F$19),L1260-Законод!$E$19,IF('01_Доходи'!L1260&gt;=Законод!$G$18,Законод!$F$20,0)))),IF($B$1256="Лікар-терапевт",IF(L1260&lt;Законод!$C$26,0,(IF(AND(L1260&gt;=Законод!$F$26,L1260&lt;=Законод!$F$27),L1260-Законод!$E$27,IF('01_Доходи'!L1260&gt;=Законод!$G$26,Законод!$F$28,0)))),0)))</f>
        <v>0</v>
      </c>
      <c r="M1263" s="767"/>
      <c r="N1263" s="776" t="s">
        <v>158</v>
      </c>
      <c r="O1263" s="776"/>
      <c r="P1263" s="776"/>
      <c r="Q1263" s="776"/>
      <c r="R1263" s="776"/>
      <c r="S1263" s="169">
        <f>IF($B$1256="Лікар загальної практики - сімейний лікар",IF(S1260&lt;Законод!$C$22,0,(IF(AND(S1260&gt;=Законод!$F$22,S1260&lt;=Законод!$F$23),S1260-Законод!$E$23,IF('01_Доходи'!S1260&gt;=Законод!$G$22,Законод!$F$24,0)))),IF($B$1256="Лікар-педіатр",IF(S1260&lt;Законод!$C$18,0,(IF(AND(S1260&gt;=Законод!$F$18,S1260&lt;=Законод!$F$19),S1260-Законод!$E$19,IF('01_Доходи'!S1260&gt;=Законод!$G$18,Законод!$F$20,0)))),IF($B$1256="Лікар-терапевт",IF(S1260&lt;Законод!$C$26,0,(IF(AND(S1260&gt;=Законод!$F$26,S1260&lt;=Законод!$F$27),S1260-Законод!$E$27,IF('01_Доходи'!S1260&gt;=Законод!$G$26,Законод!$F$28,0)))),0)))</f>
        <v>0</v>
      </c>
      <c r="T1263" s="767"/>
      <c r="U1263" s="776" t="s">
        <v>158</v>
      </c>
      <c r="V1263" s="776"/>
      <c r="W1263" s="776"/>
      <c r="X1263" s="776"/>
      <c r="Y1263" s="776"/>
      <c r="Z1263" s="169">
        <f>IF($B$1256="Лікар загальної практики - сімейний лікар",IF(Z1260&lt;Законод!$C$22,0,(IF(AND(Z1260&gt;=Законод!$F$22,Z1260&lt;=Законод!$F$23),Z1260-Законод!$E$23,IF('01_Доходи'!Z1260&gt;=Законод!$G$22,Законод!$F$24,0)))),IF($B$1256="Лікар-педіатр",IF(Z1260&lt;Законод!$C$18,0,(IF(AND(Z1260&gt;=Законод!$F$18,Z1260&lt;=Законод!$F$19),Z1260-Законод!$E$19,IF('01_Доходи'!Z1260&gt;=Законод!$G$18,Законод!$F$20,0)))),IF($B$1256="Лікар-терапевт",IF(Z1260&lt;Законод!$C$26,0,(IF(AND(Z1260&gt;=Законод!$F$26,Z1260&lt;=Законод!$F$27),Z1260-Законод!$E$27,IF('01_Доходи'!Z1260&gt;=Законод!$G$26,Законод!$F$28,0)))),0)))</f>
        <v>0</v>
      </c>
      <c r="AA1263" s="767"/>
      <c r="AB1263" s="776" t="s">
        <v>158</v>
      </c>
      <c r="AC1263" s="776"/>
      <c r="AD1263" s="776"/>
      <c r="AE1263" s="776"/>
      <c r="AF1263" s="776"/>
      <c r="AG1263" s="169">
        <f>IF($B$1256="Лікар загальної практики - сімейний лікар",IF(AG1260&lt;Законод!$C$22,0,(IF(AND(AG1260&gt;=Законод!$F$22,AG1260&lt;=Законод!$F$23),AG1260-Законод!$E$23,IF('01_Доходи'!AG1260&gt;=Законод!$G$22,Законод!$F$24,0)))),IF($B$1256="Лікар-педіатр",IF(AG1260&lt;Законод!$C$18,0,(IF(AND(AG1260&gt;=Законод!$F$18,AG1260&lt;=Законод!$F$19),AG1260-Законод!$E$19,IF('01_Доходи'!AG1260&gt;=Законод!$G$18,Законод!$F$20,0)))),IF($B$1256="Лікар-терапевт",IF(AG1260&lt;Законод!$C$26,0,(IF(AND(AG1260&gt;=Законод!$F$26,AG1260&lt;=Законод!$F$27),AG1260-Законод!$E$27,IF('01_Доходи'!AG1260&gt;=Законод!$G$26,Законод!$F$28,0)))),0)))</f>
        <v>0</v>
      </c>
      <c r="AH1263" s="767"/>
      <c r="AI1263" s="174"/>
      <c r="AJ1263" s="771"/>
      <c r="AK1263" s="774"/>
      <c r="AL1263" s="774"/>
      <c r="AM1263" s="758"/>
      <c r="AN1263" s="183">
        <f>IF(B1256="Лікар загальної практики - сімейний лікар",L1263*Законод!$C$9/4*Законод!$F$16,IF(B1256="Лікар-педіатр",L1263*Законод!$C$9/4*Законод!$F$16,IF(B1256="Лікар-терапевт",L1263*Законод!$C$9/4*Законод!$F$16,0)))</f>
        <v>0</v>
      </c>
      <c r="AO1263" s="183">
        <f>IF(B1256="Лікар загальної практики - сімейний лікар",S1263*Законод!$C$9/4*Законод!$F$16,IF(B1256="Лікар-педіатр",S1263*Законод!$C$9/4*Законод!$F$16,IF(B1256="Лікар-терапевт",S1263*Законод!$C$9/4*Законод!$F$16,0)))</f>
        <v>0</v>
      </c>
      <c r="AP1263" s="183">
        <f>IF(B1256="Лікар загальної практики - сімейний лікар",Z1263*Законод!$C$9/4*Законод!$F$16,IF(B1256="Лікар-педіатр",Z1263*Законод!$C$9/4*Законод!$F$16,IF(B1256="Лікар-терапевт",Z1263*Законод!$C$9/4*Законод!$F$16,0)))</f>
        <v>0</v>
      </c>
      <c r="AQ1263" s="183">
        <f>IF(B1256="Лікар загальної практики - сімейний лікар",AG1263*Законод!$C$9/4*Законод!$F$16,IF(B1256="Лікар-педіатр",AG1263*Законод!$C$9/4*Законод!$F$16,IF(B1256="Лікар-терапевт",AG1263*Законод!$C$9/4*Законод!$F$16,0)))</f>
        <v>0</v>
      </c>
      <c r="AR1263" s="184">
        <f>SUM(AN1263:AQ1263)</f>
        <v>0</v>
      </c>
    </row>
    <row r="1264" spans="1:44" s="52" customFormat="1" ht="31.9" hidden="1" customHeight="1" x14ac:dyDescent="0.25">
      <c r="A1264" s="170"/>
      <c r="B1264" s="763"/>
      <c r="C1264" s="764"/>
      <c r="D1264" s="765"/>
      <c r="E1264" s="765"/>
      <c r="F1264" s="211" t="str">
        <f>IF(B1256="Лікар-педіатр",Законод!$G$17,IF(B1256="Лікар загальної практики - сімейний лікар",Законод!$G$21,IF(B1256="Лікар-терапевт",Законод!$G$25,"х")))</f>
        <v>х</v>
      </c>
      <c r="G1264" s="776" t="s">
        <v>158</v>
      </c>
      <c r="H1264" s="776"/>
      <c r="I1264" s="776"/>
      <c r="J1264" s="776"/>
      <c r="K1264" s="776"/>
      <c r="L1264" s="169">
        <f>IF($B$1256="Лікар загальної практики - сімейний лікар",IF(L1260&lt;Законод!$C$22,0,(IF(AND(L1260&gt;=Законод!$G$22,L1260&lt;=Законод!$G$23),L1260-Законод!$F$23,IF('01_Доходи'!L1260&gt;=Законод!$H$22,Законод!$G$24,0)))),IF($B$1256="Лікар-педіатр",IF(L1260&lt;Законод!$C$18,0,(IF(AND(L1260&gt;=Законод!$G$18,L1260&lt;=Законод!$G$19),L1260-Законод!$F$19,IF('01_Доходи'!L1260&gt;=Законод!$H$18,Законод!$G$20,0)))),IF($B$1256="Лікар-терапевт",IF(L1260&lt;Законод!$C$26,0,(IF(AND(L1260&gt;=Законод!$G$26,L1260&lt;=Законод!$G$27),L1260-Законод!$F$27,IF('01_Доходи'!L1260&gt;=Законод!$H$26,Законод!$G$28,0)))),0)))</f>
        <v>0</v>
      </c>
      <c r="M1264" s="767"/>
      <c r="N1264" s="776" t="s">
        <v>158</v>
      </c>
      <c r="O1264" s="776"/>
      <c r="P1264" s="776"/>
      <c r="Q1264" s="776"/>
      <c r="R1264" s="776"/>
      <c r="S1264" s="169">
        <f>IF($B$1256="Лікар загальної практики - сімейний лікар",IF(S1260&lt;Законод!$C$22,0,(IF(AND(S1260&gt;=Законод!$G$22,S1260&lt;=Законод!$G$23),S1260-Законод!$F$23,IF('01_Доходи'!S1260&gt;=Законод!$H$22,Законод!$G$24,0)))),IF($B$1256="Лікар-педіатр",IF(S1260&lt;Законод!$C$18,0,(IF(AND(S1260&gt;=Законод!$G$18,S1260&lt;=Законод!$G$19),S1260-Законод!$F$19,IF('01_Доходи'!S1260&gt;=Законод!$H$18,Законод!$G$20,0)))),IF($B$1256="Лікар-терапевт",IF(S1260&lt;Законод!$C$26,0,(IF(AND(S1260&gt;=Законод!$G$26,S1260&lt;=Законод!$G$27),S1260-Законод!$F$27,IF('01_Доходи'!S1260&gt;=Законод!$H$26,Законод!$G$28,0)))),0)))</f>
        <v>0</v>
      </c>
      <c r="T1264" s="767"/>
      <c r="U1264" s="776" t="s">
        <v>158</v>
      </c>
      <c r="V1264" s="776"/>
      <c r="W1264" s="776"/>
      <c r="X1264" s="776"/>
      <c r="Y1264" s="776"/>
      <c r="Z1264" s="169">
        <f>IF($B$1256="Лікар загальної практики - сімейний лікар",IF(Z1260&lt;Законод!$C$22,0,(IF(AND(Z1260&gt;=Законод!$G$22,Z1260&lt;=Законод!$G$23),Z1260-Законод!$F$23,IF('01_Доходи'!Z1260&gt;=Законод!$H$22,Законод!$G$24,0)))),IF($B$1256="Лікар-педіатр",IF(Z1260&lt;Законод!$C$18,0,(IF(AND(Z1260&gt;=Законод!$G$18,Z1260&lt;=Законод!$G$19),Z1260-Законод!$F$19,IF('01_Доходи'!Z1260&gt;=Законод!$H$18,Законод!$G$20,0)))),IF($B$1256="Лікар-терапевт",IF(Z1260&lt;Законод!$C$26,0,(IF(AND(Z1260&gt;=Законод!$G$26,Z1260&lt;=Законод!$G$27),Z1260-Законод!$F$27,IF('01_Доходи'!Z1260&gt;=Законод!$H$26,Законод!$G$28,0)))),0)))</f>
        <v>0</v>
      </c>
      <c r="AA1264" s="767"/>
      <c r="AB1264" s="776" t="s">
        <v>158</v>
      </c>
      <c r="AC1264" s="776"/>
      <c r="AD1264" s="776"/>
      <c r="AE1264" s="776"/>
      <c r="AF1264" s="776"/>
      <c r="AG1264" s="169">
        <f>IF($B$1256="Лікар загальної практики - сімейний лікар",IF(AG1260&lt;Законод!$C$22,0,(IF(AND(AG1260&gt;=Законод!$G$22,AG1260&lt;=Законод!$G$23),AG1260-Законод!$F$23,IF('01_Доходи'!AG1260&gt;=Законод!$H$22,Законод!$G$24,0)))),IF($B$1256="Лікар-педіатр",IF(AG1260&lt;Законод!$C$18,0,(IF(AND(AG1260&gt;=Законод!$G$18,AG1260&lt;=Законод!$G$19),AG1260-Законод!$F$19,IF('01_Доходи'!AG1260&gt;=Законод!$H$18,Законод!$G$20,0)))),IF($B$1256="Лікар-терапевт",IF(AG1260&lt;Законод!$C$26,0,(IF(AND(AG1260&gt;=Законод!$G$26,AG1260&lt;=Законод!$G$27),AG1260-Законод!$F$27,IF('01_Доходи'!AG1260&gt;=Законод!$H$26,Законод!$G$28,0)))),0)))</f>
        <v>0</v>
      </c>
      <c r="AH1264" s="767"/>
      <c r="AI1264" s="174"/>
      <c r="AJ1264" s="771"/>
      <c r="AK1264" s="774"/>
      <c r="AL1264" s="774"/>
      <c r="AM1264" s="758"/>
      <c r="AN1264" s="183">
        <f>IF(B1256="Лікар загальної практики - сімейний лікар",L1264*Законод!$C$9/4*Законод!$G$16,IF(B1256="Лікар-педіатр",L1264*Законод!$C$9/4*Законод!$G$16,IF(B1256="Лікар-терапевт",L1264*Законод!$C$9/4*Законод!$G$16,0)))</f>
        <v>0</v>
      </c>
      <c r="AO1264" s="183">
        <f>IF(B1256="Лікар загальної практики - сімейний лікар",S1264*Законод!$C$9/4*Законод!$G$16,IF(B1256="Лікар-педіатр",S1264*Законод!$C$9/4*Законод!$G$16,IF(B1256="Лікар-терапевт",S1264*Законод!$C$9/4*Законод!$G$16,0)))</f>
        <v>0</v>
      </c>
      <c r="AP1264" s="183">
        <f>IF(B1256="Лікар загальної практики - сімейний лікар",Z1264*Законод!$C$9/4*Законод!$G$16,IF(B1256="Лікар-педіатр",Z1264*Законод!$C$9/4*Законод!$G$16,IF(B1256="Лікар-терапевт",Z1264*Законод!$C$9/4*Законод!$G$16,0)))</f>
        <v>0</v>
      </c>
      <c r="AQ1264" s="183">
        <f>IF(B1256="Лікар загальної практики - сімейний лікар",AG1264*Законод!$C$9/4*Законод!$G$16,IF(B1256="Лікар-педіатр",AG1264*Законод!$C$9/4*Законод!$G$16,IF(B1256="Лікар-терапевт",AG1264*Законод!$C$9/4*Законод!$G$16,0)))</f>
        <v>0</v>
      </c>
      <c r="AR1264" s="184">
        <f t="shared" ref="AR1264" si="216">SUM(AN1264:AQ1264)</f>
        <v>0</v>
      </c>
    </row>
    <row r="1265" spans="1:44" s="52" customFormat="1" ht="31.9" hidden="1" customHeight="1" x14ac:dyDescent="0.25">
      <c r="A1265" s="170"/>
      <c r="B1265" s="763"/>
      <c r="C1265" s="764"/>
      <c r="D1265" s="765"/>
      <c r="E1265" s="765"/>
      <c r="F1265" s="211" t="str">
        <f>IF(B1256="Лікар-педіатр",Законод!$H$17,IF(B1256="Лікар загальної практики - сімейний лікар",Законод!$H$21,IF(B1256="Лікар-терапевт",Законод!$H$25,"х")))</f>
        <v>х</v>
      </c>
      <c r="G1265" s="776" t="s">
        <v>158</v>
      </c>
      <c r="H1265" s="776"/>
      <c r="I1265" s="776"/>
      <c r="J1265" s="776"/>
      <c r="K1265" s="776"/>
      <c r="L1265" s="169">
        <f>IF($B$1256="Лікар загальної практики - сімейний лікар",IF(L1260&lt;Законод!$C$22,0,(IF(AND(L1260&gt;=Законод!$H$22,L1260&lt;=Законод!$H$23),L1260-Законод!$G$23,IF('01_Доходи'!L1260&gt;=Законод!$I$22,Законод!$H$24,0)))),IF($B$1256="Лікар-педіатр",IF(L1260&lt;Законод!$C$18,0,(IF(AND(L1260&gt;=Законод!$H$18,L1260&lt;=Законод!$H$19),L1260-Законод!$G$19,IF('01_Доходи'!L1260&gt;=Законод!$I$18,Законод!$H$20,0)))),IF($B$1256="Лікар-терапевт",IF(L1260&lt;Законод!$C$26,0,(IF(AND(L1260&gt;=Законод!$H$26,L1260&lt;=Законод!$H$27),L1260-Законод!$G$27,IF(L1260&gt;=Законод!$I$26,Законод!$H$28,0)))),0)))</f>
        <v>0</v>
      </c>
      <c r="M1265" s="767"/>
      <c r="N1265" s="776" t="s">
        <v>158</v>
      </c>
      <c r="O1265" s="776"/>
      <c r="P1265" s="776"/>
      <c r="Q1265" s="776"/>
      <c r="R1265" s="776"/>
      <c r="S1265" s="169">
        <f>IF($B$1256="Лікар загальної практики - сімейний лікар",IF(S1260&lt;Законод!$C$22,0,(IF(AND(S1260&gt;=Законод!$H$22,S1260&lt;=Законод!$H$23),S1260-Законод!$G$23,IF('01_Доходи'!S1260&gt;=Законод!$I$22,Законод!$H$24,0)))),IF($B$1256="Лікар-педіатр",IF(S1260&lt;Законод!$C$18,0,(IF(AND(S1260&gt;=Законод!$H$18,S1260&lt;=Законод!$H$19),S1260-Законод!$G$19,IF('01_Доходи'!S1260&gt;=Законод!$I$18,Законод!$H$20,0)))),IF($B$1256="Лікар-терапевт",IF(S1260&lt;Законод!$C$26,0,(IF(AND(S1260&gt;=Законод!$H$26,S1260&lt;=Законод!$H$27),S1260-Законод!$G$27,IF(S1260&gt;=Законод!$I$26,Законод!$H$28,0)))),0)))</f>
        <v>0</v>
      </c>
      <c r="T1265" s="767"/>
      <c r="U1265" s="776" t="s">
        <v>158</v>
      </c>
      <c r="V1265" s="776"/>
      <c r="W1265" s="776"/>
      <c r="X1265" s="776"/>
      <c r="Y1265" s="776"/>
      <c r="Z1265" s="169">
        <f>IF($B$1256="Лікар загальної практики - сімейний лікар",IF(Z1260&lt;Законод!$C$22,0,(IF(AND(Z1260&gt;=Законод!$H$22,Z1260&lt;=Законод!$H$23),Z1260-Законод!$G$23,IF('01_Доходи'!Z1260&gt;=Законод!$I$22,Законод!$H$24,0)))),IF($B$1256="Лікар-педіатр",IF(Z1260&lt;Законод!$C$18,0,(IF(AND(Z1260&gt;=Законод!$H$18,Z1260&lt;=Законод!$H$19),Z1260-Законод!$G$19,IF('01_Доходи'!Z1260&gt;=Законод!$I$18,Законод!$H$20,0)))),IF($B$1256="Лікар-терапевт",IF(Z1260&lt;Законод!$C$26,0,(IF(AND(Z1260&gt;=Законод!$H$26,Z1260&lt;=Законод!$H$27),Z1260-Законод!$G$27,IF(Z1260&gt;=Законод!$I$26,Законод!$H$28,0)))),0)))</f>
        <v>0</v>
      </c>
      <c r="AA1265" s="767"/>
      <c r="AB1265" s="776" t="s">
        <v>158</v>
      </c>
      <c r="AC1265" s="776"/>
      <c r="AD1265" s="776"/>
      <c r="AE1265" s="776"/>
      <c r="AF1265" s="776"/>
      <c r="AG1265" s="169">
        <f>IF($B$1256="Лікар загальної практики - сімейний лікар",IF(AG1260&lt;Законод!$C$22,0,(IF(AND(AG1260&gt;=Законод!$H$22,AG1260&lt;=Законод!$H$23),AG1260-Законод!$G$23,IF('01_Доходи'!AG1260&gt;=Законод!$I$22,Законод!$H$24,0)))),IF($B$1256="Лікар-педіатр",IF(AG1260&lt;Законод!$C$18,0,(IF(AND(AG1260&gt;=Законод!$H$18,AG1260&lt;=Законод!$H$19),AG1260-Законод!$G$19,IF('01_Доходи'!AG1260&gt;=Законод!$I$18,Законод!$H$20,0)))),IF($B$1256="Лікар-терапевт",IF(AG1260&lt;Законод!$C$26,0,(IF(AND(AG1260&gt;=Законод!$H$26,AG1260&lt;=Законод!$H$27),AG1260-Законод!$G$27,IF(AG1260&gt;=Законод!$I$26,Законод!$H$28,0)))),0)))</f>
        <v>0</v>
      </c>
      <c r="AH1265" s="767"/>
      <c r="AI1265" s="174"/>
      <c r="AJ1265" s="771"/>
      <c r="AK1265" s="774"/>
      <c r="AL1265" s="774"/>
      <c r="AM1265" s="758"/>
      <c r="AN1265" s="183">
        <f>IF(B1256="Лікар загальної практики - сімейний лікар",L1265*Законод!$C$9/4*Законод!$H$16,IF(B1256="Лікар-педіатр",L1265*Законод!$C$9/4*Законод!$H$16,IF(B1256="Лікар-терапевт",L1265*Законод!$C$9/4*Законод!$H$16,0)))</f>
        <v>0</v>
      </c>
      <c r="AO1265" s="183">
        <f>IF(B1256="Лікар загальної практики - сімейний лікар",S1265*Законод!$C$9/4*Законод!$H$16,IF(B1256="Лікар-педіатр",S1265*Законод!$C$9/4*Законод!$H$16,IF(B1256="Лікар-терапевт",S1265*Законод!$C$9/4*Законод!$H$16,0)))</f>
        <v>0</v>
      </c>
      <c r="AP1265" s="183">
        <f>IF(B1256="Лікар загальної практики - сімейний лікар",Z1265*Законод!$C$9/4*Законод!$H$16,IF(B1256="Лікар-педіатр",Z1265*Законод!$C$9/4*Законод!$H$16,IF(B1256="Лікар-терапевт",Z1265*Законод!$C$9/4*Законод!$H$16,0)))</f>
        <v>0</v>
      </c>
      <c r="AQ1265" s="183">
        <f>IF(B1256="Лікар загальної практики - сімейний лікар",AG1265*Законод!$C$9/4*Законод!$H$16,IF(B1256="Лікар-педіатр",AG1265*Законод!$C$9/4*Законод!$H$16,IF(B1256="Лікар-терапевт",AG1265*Законод!$C$9/4*Законод!$H$16,0)))</f>
        <v>0</v>
      </c>
      <c r="AR1265" s="184">
        <f>SUM(AN1265:AQ1265)</f>
        <v>0</v>
      </c>
    </row>
    <row r="1266" spans="1:44" s="52" customFormat="1" ht="31.9" hidden="1" customHeight="1" x14ac:dyDescent="0.25">
      <c r="A1266" s="170"/>
      <c r="B1266" s="763"/>
      <c r="C1266" s="764"/>
      <c r="D1266" s="765"/>
      <c r="E1266" s="765"/>
      <c r="F1266" s="211" t="str">
        <f>IF(B1256="Лікар-педіатр",Законод!$I$17,IF(B1256="Лікар загальної практики - сімейний лікар",Законод!$I$21,IF(B1256="Лікар-терапевт",Законод!$I$25,"х")))</f>
        <v>х</v>
      </c>
      <c r="G1266" s="776" t="s">
        <v>158</v>
      </c>
      <c r="H1266" s="776"/>
      <c r="I1266" s="776"/>
      <c r="J1266" s="776"/>
      <c r="K1266" s="776"/>
      <c r="L1266" s="169">
        <f>IF($B$1256="Лікар загальної практики - сімейний лікар",IF(L1260&lt;Законод!$C$22,0,(IF(AND(L1260&gt;=Законод!$I$22,L1260&lt;=Законод!$I$23),L1260-Законод!$H$23,IF('01_Доходи'!L1260&gt;=Законод!$I$22,Законод!$I$24,0)))),IF($B$1256="Лікар-педіатр",IF(L1260&lt;Законод!$C$18,0,(IF(AND(L1260&gt;=Законод!$I$18,L1260&lt;=Законод!$I$19),L1260-Законод!$H$19,IF('01_Доходи'!L1260&gt;=Законод!$I$18,Законод!$H$20,0)))),IF($B$1256="Лікар-терапевт",IF(L1260&lt;Законод!$C$26,0,(IF(AND(L1260&gt;=Законод!$I$26,L1260&lt;=Законод!$I$27),L1260-Законод!$H$27,IF('01_Доходи'!L1260&gt;=Законод!$I$26,Законод!$H$28,0)))),0)))</f>
        <v>0</v>
      </c>
      <c r="M1266" s="767"/>
      <c r="N1266" s="776" t="s">
        <v>158</v>
      </c>
      <c r="O1266" s="776"/>
      <c r="P1266" s="776"/>
      <c r="Q1266" s="776"/>
      <c r="R1266" s="776"/>
      <c r="S1266" s="169">
        <f>IF($B$1256="Лікар загальної практики - сімейний лікар",IF(S1260&lt;Законод!$C$22,0,(IF(AND(S1260&gt;=Законод!$I$22,S1260&lt;=Законод!$I$23),S1260-Законод!$H$23,IF('01_Доходи'!S1260&gt;=Законод!$I$22,Законод!$I$24,0)))),IF($B$1256="Лікар-педіатр",IF(S1260&lt;Законод!$C$18,0,(IF(AND(S1260&gt;=Законод!$I$18,S1260&lt;=Законод!$I$19),S1260-Законод!$H$19,IF('01_Доходи'!S1260&gt;=Законод!$I$18,Законод!$H$20,0)))),IF($B$1256="Лікар-терапевт",IF(S1260&lt;Законод!$C$26,0,(IF(AND(S1260&gt;=Законод!$I$26,S1260&lt;=Законод!$I$27),S1260-Законод!$H$27,IF('01_Доходи'!S1260&gt;=Законод!$I$26,Законод!$H$28,0)))),0)))</f>
        <v>0</v>
      </c>
      <c r="T1266" s="767"/>
      <c r="U1266" s="776" t="s">
        <v>158</v>
      </c>
      <c r="V1266" s="776"/>
      <c r="W1266" s="776"/>
      <c r="X1266" s="776"/>
      <c r="Y1266" s="776"/>
      <c r="Z1266" s="169">
        <f>IF($B$1256="Лікар загальної практики - сімейний лікар",IF(Z1260&lt;Законод!$C$22,0,(IF(AND(Z1260&gt;=Законод!$I$22,Z1260&lt;=Законод!$I$23),Z1260-Законод!$H$23,IF('01_Доходи'!Z1260&gt;=Законод!$I$22,Законод!$I$24,0)))),IF($B$1256="Лікар-педіатр",IF(Z1260&lt;Законод!$C$18,0,(IF(AND(Z1260&gt;=Законод!$I$18,Z1260&lt;=Законод!$I$19),Z1260-Законод!$H$19,IF('01_Доходи'!Z1260&gt;=Законод!$I$18,Законод!$H$20,0)))),IF($B$1256="Лікар-терапевт",IF(Z1260&lt;Законод!$C$26,0,(IF(AND(Z1260&gt;=Законод!$I$26,Z1260&lt;=Законод!$I$27),Z1260-Законод!$H$27,IF('01_Доходи'!Z1260&gt;=Законод!$I$26,Законод!$H$28,0)))),0)))</f>
        <v>0</v>
      </c>
      <c r="AA1266" s="767"/>
      <c r="AB1266" s="776" t="s">
        <v>158</v>
      </c>
      <c r="AC1266" s="776"/>
      <c r="AD1266" s="776"/>
      <c r="AE1266" s="776"/>
      <c r="AF1266" s="776"/>
      <c r="AG1266" s="169">
        <f>IF($B$1256="Лікар загальної практики - сімейний лікар",IF(AG1260&lt;Законод!$C$22,0,(IF(AND(AG1260&gt;=Законод!$I$22,AG1260&lt;=Законод!$I$23),AG1260-Законод!$H$23,IF('01_Доходи'!AG1260&gt;=Законод!$I$22,Законод!$I$24,0)))),IF($B$1256="Лікар-педіатр",IF(AG1260&lt;Законод!$C$18,0,(IF(AND(AG1260&gt;=Законод!$I$18,AG1260&lt;=Законод!$I$19),AG1260-Законод!$H$19,IF('01_Доходи'!AG1260&gt;=Законод!$I$18,Законод!$H$20,0)))),IF($B$1256="Лікар-терапевт",IF(AG1260&lt;Законод!$C$26,0,(IF(AND(AG1260&gt;=Законод!$I$26,AG1260&lt;=Законод!$I$27),AG1260-Законод!$H$27,IF('01_Доходи'!AG1260&gt;=Законод!$I$26,Законод!$H$28,0)))),0)))</f>
        <v>0</v>
      </c>
      <c r="AH1266" s="767"/>
      <c r="AI1266" s="174"/>
      <c r="AJ1266" s="771"/>
      <c r="AK1266" s="774"/>
      <c r="AL1266" s="774"/>
      <c r="AM1266" s="758"/>
      <c r="AN1266" s="183">
        <f>IF(B1256="Лікар загальної практики - сімейний лікар",L1266*Законод!$C$9/4*Законод!$I$16,IF(B1256="Лікар-педіатр",L1266*Законод!$C$9/4*Законод!$I$16,IF(B1256="Лікар-терапевт",L1266*Законод!$C$9/4*Законод!$I$16,0)))</f>
        <v>0</v>
      </c>
      <c r="AO1266" s="183">
        <f>IF(B1256="Лікар загальної практики - сімейний лікар",S1266*Законод!$C$9/4*Законод!$I$16,IF(B1256="Лікар-педіатр",S1266*Законод!$C$9/4*Законод!$I$16,IF(B1256="Лікар-терапевт",S1266*Законод!$C$9/4*Законод!$I$16,0)))</f>
        <v>0</v>
      </c>
      <c r="AP1266" s="183">
        <f>IF(B1256="Лікар загальної практики - сімейний лікар",Z1266*Законод!$C$9/4*Законод!$I$16,IF(B1256="Лікар-педіатр",Z1266*Законод!$C$9/4*Законод!$I$16,IF(B1256="Лікар-терапевт",Z1266*Законод!$C$9/4*Законод!$I$16,0)))</f>
        <v>0</v>
      </c>
      <c r="AQ1266" s="183">
        <f>IF(B1256="Лікар загальної практики - сімейний лікар",AG1266*Законод!$C$9/4*Законод!$I$16,IF(B1256="Лікар-педіатр",AG1266*Законод!$C$9/4*Законод!$I$16,IF(B1256="Лікар-терапевт",AG1266*Законод!$C$9/4*Законод!$I$16,0)))</f>
        <v>0</v>
      </c>
      <c r="AR1266" s="184">
        <f>SUM(AN1266:AQ1266)</f>
        <v>0</v>
      </c>
    </row>
    <row r="1267" spans="1:44" s="191" customFormat="1" ht="31.9" hidden="1" customHeight="1" thickBot="1" x14ac:dyDescent="0.3">
      <c r="A1267" s="186"/>
      <c r="B1267" s="763"/>
      <c r="C1267" s="764"/>
      <c r="D1267" s="765"/>
      <c r="E1267" s="765"/>
      <c r="F1267" s="212" t="str">
        <f>IF(B1256="Лікар-педіатр",Законод!$J$17,IF(B1256="Лікар загальної практики - сімейний лікар",Законод!$J$21,IF(B1256="Лікар-терапевт",Законод!$J$25,"х")))</f>
        <v>х</v>
      </c>
      <c r="G1267" s="777" t="s">
        <v>158</v>
      </c>
      <c r="H1267" s="777"/>
      <c r="I1267" s="777"/>
      <c r="J1267" s="777"/>
      <c r="K1267" s="777"/>
      <c r="L1267" s="169">
        <f>IF($B$1256="Лікар загальної практики - сімейний лікар",IF(L1260&gt;=Законод!$J$22,'01_Доходи'!L1260-('01_Доходи'!L1261+'01_Доходи'!L1262+'01_Доходи'!L1263+'01_Доходи'!L1264+'01_Доходи'!L1265+'01_Доходи'!L1266),0),IF($B$1256="Лікар-педіатр",IF(L1260&gt;=Законод!$J$18,'01_Доходи'!L1260-('01_Доходи'!L1261+'01_Доходи'!L1262+'01_Доходи'!L1263+'01_Доходи'!L1264+'01_Доходи'!L1265+'01_Доходи'!L1266),0),IF($B$1256="Лікар-терапевт",IF('01_Доходи'!L1260&gt;=Законод!$J$26,L1260-Законод!$I$27,0),0)))</f>
        <v>0</v>
      </c>
      <c r="M1267" s="767"/>
      <c r="N1267" s="777" t="s">
        <v>158</v>
      </c>
      <c r="O1267" s="777"/>
      <c r="P1267" s="777"/>
      <c r="Q1267" s="777"/>
      <c r="R1267" s="777"/>
      <c r="S1267" s="169">
        <f>IF($B$1256="Лікар загальної практики - сімейний лікар",IF(S1260&gt;=Законод!$J$22,'01_Доходи'!S1260-('01_Доходи'!S1261+'01_Доходи'!S1262+'01_Доходи'!S1263+'01_Доходи'!S1264+'01_Доходи'!S1265+'01_Доходи'!S1266),0),IF($B$1256="Лікар-педіатр",IF(S1260&gt;=Законод!$J$18,'01_Доходи'!S1260-('01_Доходи'!S1261+'01_Доходи'!S1262+'01_Доходи'!S1263+'01_Доходи'!S1264+'01_Доходи'!S1265+'01_Доходи'!S1266),0),IF($B$1256="Лікар-терапевт",IF('01_Доходи'!S1260&gt;=Законод!$J$26,S1260-Законод!$I$27,0),0)))</f>
        <v>0</v>
      </c>
      <c r="T1267" s="767"/>
      <c r="U1267" s="777" t="s">
        <v>158</v>
      </c>
      <c r="V1267" s="777"/>
      <c r="W1267" s="777"/>
      <c r="X1267" s="777"/>
      <c r="Y1267" s="777"/>
      <c r="Z1267" s="169">
        <f>IF($B$1256="Лікар загальної практики - сімейний лікар",IF(Z1260&gt;=Законод!$J$22,'01_Доходи'!Z1260-('01_Доходи'!Z1261+'01_Доходи'!Z1262+'01_Доходи'!Z1263+'01_Доходи'!Z1264+'01_Доходи'!Z1265+'01_Доходи'!Z1266),0),IF($B$1256="Лікар-педіатр",IF(Z1260&gt;=Законод!$J$18,'01_Доходи'!Z1260-('01_Доходи'!Z1261+'01_Доходи'!Z1262+'01_Доходи'!Z1263+'01_Доходи'!Z1264+'01_Доходи'!Z1265+'01_Доходи'!Z1266),0),IF($B$1256="Лікар-терапевт",IF('01_Доходи'!Z1260&gt;=Законод!$J$26,Z1260-Законод!$I$27,0),0)))</f>
        <v>0</v>
      </c>
      <c r="AA1267" s="767"/>
      <c r="AB1267" s="777" t="s">
        <v>158</v>
      </c>
      <c r="AC1267" s="777"/>
      <c r="AD1267" s="777"/>
      <c r="AE1267" s="777"/>
      <c r="AF1267" s="777"/>
      <c r="AG1267" s="169">
        <f>IF($B$1256="Лікар загальної практики - сімейний лікар",IF(AG1260&gt;=Законод!$J$22,'01_Доходи'!AG1260-('01_Доходи'!AG1261+'01_Доходи'!AG1262+'01_Доходи'!AG1263+'01_Доходи'!AG1264+'01_Доходи'!AG1265+'01_Доходи'!AG1266),0),IF($B$1256="Лікар-педіатр",IF(AG1260&gt;=Законод!$J$18,'01_Доходи'!AG1260-('01_Доходи'!AG1261+'01_Доходи'!AG1262+'01_Доходи'!AG1263+'01_Доходи'!AG1264+'01_Доходи'!AG1265+'01_Доходи'!AG1266),0),IF($B$1256="Лікар-терапевт",IF('01_Доходи'!AG1260&gt;=Законод!$J$26,AG1260-Законод!$I$27,0),0)))</f>
        <v>0</v>
      </c>
      <c r="AH1267" s="767"/>
      <c r="AI1267" s="188"/>
      <c r="AJ1267" s="772"/>
      <c r="AK1267" s="775"/>
      <c r="AL1267" s="775"/>
      <c r="AM1267" s="759"/>
      <c r="AN1267" s="189">
        <f>IF(B1256="Лікар загальної практики - сімейний лікар",L1267*Законод!$C$9/4*Законод!$J$16,IF(B1256="Лікар-педіатр",L1267*Законод!$C$9/4*Законод!$J$16,IF(B1256="Лікар-терапевт",L1267*Законод!$C$9/4*Законод!$J$16,0)))</f>
        <v>0</v>
      </c>
      <c r="AO1267" s="189">
        <f>IF(B1256="Лікар загальної практики - сімейний лікар",S1267*Законод!$C$9/4*Законод!$J$16,IF(B1256="Лікар-педіатр",S1267*Законод!$C$9/4*Законод!$J$16,IF(B1256="Лікар-терапевт",S1267*Законод!$C$9/4*Законод!$J$16,0)))</f>
        <v>0</v>
      </c>
      <c r="AP1267" s="189">
        <f>IF(B1256="Лікар загальної практики - сімейний лікар",S1267*Законод!$C$9/4*Законод!$J$16,IF(B1256="Лікар-педіатр",S1267*Законод!$C$9/4*Законод!$J$16,IF(B1256="Лікар-терапевт",S1267*Законод!$C$9/4*Законод!$J$16,0)))</f>
        <v>0</v>
      </c>
      <c r="AQ1267" s="189">
        <f>IF(B1256="Лікар загальної практики - сімейний лікар",AG1267*Законод!$C$9/4*Законод!$J$16,IF(B1256="Лікар-педіатр",AG1267*Законод!$C$9/4*Законод!$J$16,IF(B1256="Лікар-терапевт",AG1267*Законод!$C$9/4*Законод!$J$16,0)))</f>
        <v>0</v>
      </c>
      <c r="AR1267" s="190">
        <f t="shared" ref="AR1267" si="217">SUM(AN1267:AQ1267)</f>
        <v>0</v>
      </c>
    </row>
    <row r="1268" spans="1:44" s="220" customFormat="1" ht="23.45" hidden="1" customHeight="1" thickBot="1" x14ac:dyDescent="0.3">
      <c r="A1268" s="216"/>
      <c r="B1268" s="217"/>
      <c r="C1268" s="217"/>
      <c r="D1268" s="217"/>
      <c r="E1268" s="217"/>
      <c r="F1268" s="218"/>
      <c r="G1268" s="219"/>
      <c r="H1268" s="219"/>
      <c r="L1268" s="221"/>
      <c r="S1268" s="221"/>
      <c r="Z1268" s="221"/>
      <c r="AG1268" s="221"/>
      <c r="AM1268" s="222"/>
      <c r="AR1268" s="223"/>
    </row>
    <row r="1269" spans="1:44" s="164" customFormat="1" ht="24.6" hidden="1" customHeight="1" x14ac:dyDescent="0.3">
      <c r="A1269" s="167">
        <f>A1256+1</f>
        <v>96</v>
      </c>
      <c r="B1269" s="763"/>
      <c r="C1269" s="764"/>
      <c r="D1269" s="765"/>
      <c r="E1269" s="765"/>
      <c r="F1269" s="207" t="s">
        <v>422</v>
      </c>
      <c r="G1269" s="169">
        <f>IF($B$1269="Лікар-педіатр",G1272*L1269,IF($B$1269="Лікар-терапевт","х",IF($B$1269="Лікар загальної практики - сімейний лікар",G1272*L1269,0)))</f>
        <v>0</v>
      </c>
      <c r="H1269" s="169">
        <f>IF($B$1269="Лікар-педіатр",H1272*L1269,IF($B$1269="Лікар-терапевт","х",IF($B$1269="Лікар загальної практики - сімейний лікар",H1272*L1269,0)))</f>
        <v>0</v>
      </c>
      <c r="I1269" s="169">
        <f>IF($B$1269="Лікар-педіатр","x",IF($B$1269="Лікар-терапевт",I1272*L1269,IF($B$1269="Лікар загальної практики - сімейний лікар",I1272*L1269,0)))</f>
        <v>0</v>
      </c>
      <c r="J1269" s="169">
        <f>IF($B$1269="Лікар-педіатр","x",IF($B$1269="Лікар-терапевт",J1272*L1269,IF($B$1269="Лікар загальної практики - сімейний лікар",J1272*L1269,0)))</f>
        <v>0</v>
      </c>
      <c r="K1269" s="169">
        <f>IF($B$1269="Лікар-педіатр","x",IF($B$1269="Лікар-терапевт",K1272*L1269,IF($B$1269="Лікар загальної практики - сімейний лікар",K1272*L1269,0)))</f>
        <v>0</v>
      </c>
      <c r="L1269" s="542"/>
      <c r="M1269" s="767"/>
      <c r="N1269" s="169">
        <f>IF($B$1269="Лікар-педіатр",N1272*S1269,IF($B$1269="Лікар-терапевт","х",IF($B$1269="Лікар загальної практики - сімейний лікар",N1272*S1269,0)))</f>
        <v>0</v>
      </c>
      <c r="O1269" s="169">
        <f>IF($B$1269="Лікар-педіатр",O1272*S1269,IF($B$1269="Лікар-терапевт","х",IF($B$1269="Лікар загальної практики - сімейний лікар",O1272*S1269,0)))</f>
        <v>0</v>
      </c>
      <c r="P1269" s="169">
        <f>IF($B$1269="Лікар-педіатр","x",IF($B$1269="Лікар-терапевт",P1272*S1269,IF($B$1269="Лікар загальної практики - сімейний лікар",P1272*S1269,0)))</f>
        <v>0</v>
      </c>
      <c r="Q1269" s="169">
        <f>IF($B$1269="Лікар-педіатр","x",IF($B$1269="Лікар-терапевт",Q1272*S1269,IF($B$1269="Лікар загальної практики - сімейний лікар",Q1272*S1269,0)))</f>
        <v>0</v>
      </c>
      <c r="R1269" s="169">
        <f>IF($B$1269="Лікар-педіатр","x",IF($B$1269="Лікар-терапевт",R1272*S1269,IF($B$1269="Лікар загальної практики - сімейний лікар",R1272*S1269,0)))</f>
        <v>0</v>
      </c>
      <c r="S1269" s="542"/>
      <c r="T1269" s="767"/>
      <c r="U1269" s="169">
        <f>IF($B$1269="Лікар-педіатр",U1272*Z1269,IF($B$1269="Лікар-терапевт","х",IF($B$1269="Лікар загальної практики - сімейний лікар",U1272*Z1269,0)))</f>
        <v>0</v>
      </c>
      <c r="V1269" s="169">
        <f>IF($B$1269="Лікар-педіатр",V1272*Z1269,IF($B$1269="Лікар-терапевт","х",IF($B$1269="Лікар загальної практики - сімейний лікар",V1272*Z1269,0)))</f>
        <v>0</v>
      </c>
      <c r="W1269" s="169">
        <f>IF($B$1269="Лікар-педіатр","x",IF($B$1269="Лікар-терапевт",W1272*Z1269,IF($B$1269="Лікар загальної практики - сімейний лікар",W1272*Z1269,0)))</f>
        <v>0</v>
      </c>
      <c r="X1269" s="169">
        <f>IF($B$1269="Лікар-педіатр","x",IF($B$1269="Лікар-терапевт",X1272*Z1269,IF($B$1269="Лікар загальної практики - сімейний лікар",X1272*Z1269,0)))</f>
        <v>0</v>
      </c>
      <c r="Y1269" s="169">
        <f>IF($B$1269="Лікар-педіатр","x",IF($B$1269="Лікар-терапевт",Y1272*Z1269,IF($B$1269="Лікар загальної практики - сімейний лікар",Y1272*Z1269,0)))</f>
        <v>0</v>
      </c>
      <c r="Z1269" s="542"/>
      <c r="AA1269" s="767"/>
      <c r="AB1269" s="169">
        <f>IF($B$1269="Лікар-педіатр",AB1272*AG1269,IF($B$1269="Лікар-терапевт","х",IF($B$1269="Лікар загальної практики - сімейний лікар",AB1272*AG1269,0)))</f>
        <v>0</v>
      </c>
      <c r="AC1269" s="169">
        <f>IF($B$1269="Лікар-педіатр",AC1272*AG1269,IF($B$1269="Лікар-терапевт","х",IF($B$1269="Лікар загальної практики - сімейний лікар",AC1272*AG1269,0)))</f>
        <v>0</v>
      </c>
      <c r="AD1269" s="169">
        <f>IF($B$1269="Лікар-педіатр","x",IF($B$1269="Лікар-терапевт",AD1272*AG1269,IF($B$1269="Лікар загальної практики - сімейний лікар",AD1272*AG1269,0)))</f>
        <v>0</v>
      </c>
      <c r="AE1269" s="169">
        <f>IF($B$1269="Лікар-педіатр","x",IF($B$1269="Лікар-терапевт",AE1272*AG1269,IF($B$1269="Лікар загальної практики - сімейний лікар",AE1272*AG1269,0)))</f>
        <v>0</v>
      </c>
      <c r="AF1269" s="169">
        <f>IF($B$1269="Лікар-педіатр","x",IF($B$1269="Лікар-терапевт",AF1272*AG1269,IF($B$1269="Лікар загальної практики - сімейний лікар",AF1272*AG1269,0)))</f>
        <v>0</v>
      </c>
      <c r="AG1269" s="542"/>
      <c r="AH1269" s="767"/>
      <c r="AI1269" s="525">
        <f>A1269</f>
        <v>96</v>
      </c>
      <c r="AJ1269" s="770">
        <f>B1269</f>
        <v>0</v>
      </c>
      <c r="AK1269" s="773">
        <f>C1269</f>
        <v>0</v>
      </c>
      <c r="AL1269" s="773">
        <f>D1269</f>
        <v>0</v>
      </c>
      <c r="AM1269" s="760" t="s">
        <v>568</v>
      </c>
      <c r="AN1269" s="778">
        <f>SUM(AN1274:AN1280)</f>
        <v>0</v>
      </c>
      <c r="AO1269" s="778">
        <f>SUM(AO1274:AO1280)</f>
        <v>0</v>
      </c>
      <c r="AP1269" s="778">
        <f>SUM(AP1274:AP1280)</f>
        <v>0</v>
      </c>
      <c r="AQ1269" s="778">
        <f>SUM(AQ1274:AQ1280)</f>
        <v>0</v>
      </c>
      <c r="AR1269" s="781">
        <f>SUM(AN1269:AQ1273)</f>
        <v>0</v>
      </c>
    </row>
    <row r="1270" spans="1:44" s="52" customFormat="1" ht="28.15" hidden="1" customHeight="1" x14ac:dyDescent="0.25">
      <c r="A1270" s="170"/>
      <c r="B1270" s="763"/>
      <c r="C1270" s="764"/>
      <c r="D1270" s="765"/>
      <c r="E1270" s="765"/>
      <c r="F1270" s="207" t="s">
        <v>423</v>
      </c>
      <c r="G1270" s="169">
        <f>IF($B$1269="Лікар-педіатр",G1272*L1270,IF($B$1269="Лікар-терапевт","х",IF($B$1269="Лікар загальної практики - сімейний лікар",G1272*L1270,0)))</f>
        <v>0</v>
      </c>
      <c r="H1270" s="169">
        <f>IF($B$1269="Лікар-педіатр",H1272*L1270,IF($B$1269="Лікар-терапевт","х",IF($B$1269="Лікар загальної практики - сімейний лікар",H1272*L1270,0)))</f>
        <v>0</v>
      </c>
      <c r="I1270" s="169">
        <f>IF($B$1269="Лікар-педіатр","x",IF($B$1269="Лікар-терапевт",I1272*L1270,IF($B$1269="Лікар загальної практики - сімейний лікар",I1272*L1270,0)))</f>
        <v>0</v>
      </c>
      <c r="J1270" s="169">
        <f>IF($B$1269="Лікар-педіатр","x",IF($B$1269="Лікар-терапевт",J1272*L1270,IF($B$1269="Лікар загальної практики - сімейний лікар",J1272*L1270,0)))</f>
        <v>0</v>
      </c>
      <c r="K1270" s="169">
        <f>IF($B$1269="Лікар-педіатр","x",IF($B$1269="Лікар-терапевт",K1272*L1270,IF($B$1269="Лікар загальної практики - сімейний лікар",K1272*L1270,0)))</f>
        <v>0</v>
      </c>
      <c r="L1270" s="542"/>
      <c r="M1270" s="767"/>
      <c r="N1270" s="169">
        <f>IF($B$1269="Лікар-педіатр",N1272*S1270,IF($B$1269="Лікар-терапевт","х",IF($B$1269="Лікар загальної практики - сімейний лікар",N1272*S1270,0)))</f>
        <v>0</v>
      </c>
      <c r="O1270" s="169">
        <f>IF($B$1269="Лікар-педіатр",O1272*S1270,IF($B$1269="Лікар-терапевт","х",IF($B$1269="Лікар загальної практики - сімейний лікар",O1272*S1270,0)))</f>
        <v>0</v>
      </c>
      <c r="P1270" s="169">
        <f>IF($B$1269="Лікар-педіатр","x",IF($B$1269="Лікар-терапевт",P1272*S1270,IF($B$1269="Лікар загальної практики - сімейний лікар",P1272*S1270,0)))</f>
        <v>0</v>
      </c>
      <c r="Q1270" s="169">
        <f>IF($B$1269="Лікар-педіатр","x",IF($B$1269="Лікар-терапевт",Q1272*S1270,IF($B$1269="Лікар загальної практики - сімейний лікар",Q1272*S1270,0)))</f>
        <v>0</v>
      </c>
      <c r="R1270" s="169">
        <f>IF($B$1269="Лікар-педіатр","x",IF($B$1269="Лікар-терапевт",R1272*S1270,IF($B$1269="Лікар загальної практики - сімейний лікар",R1272*S1270,0)))</f>
        <v>0</v>
      </c>
      <c r="S1270" s="542"/>
      <c r="T1270" s="767"/>
      <c r="U1270" s="169">
        <f>IF($B$1269="Лікар-педіатр",U1272*Z1270,IF($B$1269="Лікар-терапевт","х",IF($B$1269="Лікар загальної практики - сімейний лікар",U1272*Z1270,0)))</f>
        <v>0</v>
      </c>
      <c r="V1270" s="169">
        <f>IF($B$1269="Лікар-педіатр",V1272*Z1270,IF($B$1269="Лікар-терапевт","х",IF($B$1269="Лікар загальної практики - сімейний лікар",V1272*Z1270,0)))</f>
        <v>0</v>
      </c>
      <c r="W1270" s="169">
        <f>IF($B$1269="Лікар-педіатр","x",IF($B$1269="Лікар-терапевт",W1272*Z1270,IF($B$1269="Лікар загальної практики - сімейний лікар",W1272*Z1270,0)))</f>
        <v>0</v>
      </c>
      <c r="X1270" s="169">
        <f>IF($B$1269="Лікар-педіатр","x",IF($B$1269="Лікар-терапевт",X1272*Z1270,IF($B$1269="Лікар загальної практики - сімейний лікар",X1272*Z1270,0)))</f>
        <v>0</v>
      </c>
      <c r="Y1270" s="169">
        <f>IF($B$1269="Лікар-педіатр","x",IF($B$1269="Лікар-терапевт",Y1272*Z1270,IF($B$1269="Лікар загальної практики - сімейний лікар",Y1272*Z1270,0)))</f>
        <v>0</v>
      </c>
      <c r="Z1270" s="542"/>
      <c r="AA1270" s="767"/>
      <c r="AB1270" s="169">
        <f>IF($B$1269="Лікар-педіатр",AB1272*AG1270,IF($B$1269="Лікар-терапевт","х",IF($B$1269="Лікар загальної практики - сімейний лікар",AB1272*AG1270,0)))</f>
        <v>0</v>
      </c>
      <c r="AC1270" s="169">
        <f>IF($B$1269="Лікар-педіатр",AC1272*AG1270,IF($B$1269="Лікар-терапевт","х",IF($B$1269="Лікар загальної практики - сімейний лікар",AC1272*AG1270,0)))</f>
        <v>0</v>
      </c>
      <c r="AD1270" s="169">
        <f>IF($B$1269="Лікар-педіатр","x",IF($B$1269="Лікар-терапевт",AD1272*AG1270,IF($B$1269="Лікар загальної практики - сімейний лікар",AD1272*AG1270,0)))</f>
        <v>0</v>
      </c>
      <c r="AE1270" s="169">
        <f>IF($B$1269="Лікар-педіатр","x",IF($B$1269="Лікар-терапевт",AE1272*AG1270,IF($B$1269="Лікар загальної практики - сімейний лікар",AE1272*AG1270,0)))</f>
        <v>0</v>
      </c>
      <c r="AF1270" s="169">
        <f>IF($B$1269="Лікар-педіатр","x",IF($B$1269="Лікар-терапевт",AF1272*AG1270,IF($B$1269="Лікар загальної практики - сімейний лікар",AF1272*AG1270,0)))</f>
        <v>0</v>
      </c>
      <c r="AG1270" s="542"/>
      <c r="AH1270" s="767"/>
      <c r="AI1270" s="171"/>
      <c r="AJ1270" s="771"/>
      <c r="AK1270" s="774"/>
      <c r="AL1270" s="774"/>
      <c r="AM1270" s="761"/>
      <c r="AN1270" s="779"/>
      <c r="AO1270" s="779"/>
      <c r="AP1270" s="779"/>
      <c r="AQ1270" s="779"/>
      <c r="AR1270" s="782"/>
    </row>
    <row r="1271" spans="1:44" s="92" customFormat="1" ht="31.15" hidden="1" customHeight="1" x14ac:dyDescent="0.25">
      <c r="A1271" s="213"/>
      <c r="B1271" s="763"/>
      <c r="C1271" s="764"/>
      <c r="D1271" s="765"/>
      <c r="E1271" s="765"/>
      <c r="F1271" s="214" t="s">
        <v>424</v>
      </c>
      <c r="G1271" s="172">
        <f>IF(B1269="Лікар загальної практики - сімейний лікар"," ",IF(B1269="Лікар-педіатр"," ",IF(B1269="Лікар-терапевт","х",0)))</f>
        <v>0</v>
      </c>
      <c r="H1271" s="172">
        <f>IF(B1269="Лікар загальної практики - сімейний лікар"," ",IF(B1269="Лікар-педіатр"," ",IF(B1269="Лікар-терапевт","х",0)))</f>
        <v>0</v>
      </c>
      <c r="I1271" s="172">
        <f>IF(B1269="Лікар загальної практики - сімейний лікар"," ",IF(B1269="Лікар-педіатр","х",IF(B1269="Лікар-терапевт"," ",0)))</f>
        <v>0</v>
      </c>
      <c r="J1271" s="172">
        <f>IF(B1269="Лікар загальної практики - сімейний лікар"," ",IF(B1269="Лікар-педіатр","х",IF(B1269="Лікар-терапевт"," ",0)))</f>
        <v>0</v>
      </c>
      <c r="K1271" s="172">
        <f>IF(B1269="Лікар загальної практики - сімейний лікар"," ",IF(B1269="Лікар-педіатр","х",IF(B1269="Лікар-терапевт"," ",0)))</f>
        <v>0</v>
      </c>
      <c r="L1271" s="173">
        <f>SUM(G1271:K1271)</f>
        <v>0</v>
      </c>
      <c r="M1271" s="767"/>
      <c r="N1271" s="172">
        <f>IF(B1269="Лікар загальної практики - сімейний лікар"," ",IF(B1269="Лікар-педіатр"," ",IF(B1269="Лікар-терапевт","х",0)))</f>
        <v>0</v>
      </c>
      <c r="O1271" s="172">
        <f>IF(B1269="Лікар загальної практики - сімейний лікар"," ",IF(B1269="Лікар-педіатр"," ",IF(B1269="Лікар-терапевт","х",0)))</f>
        <v>0</v>
      </c>
      <c r="P1271" s="172">
        <f>IF(B1269="Лікар загальної практики - сімейний лікар"," ",IF(B1269="Лікар-педіатр","х",IF(B1269="Лікар-терапевт"," ",0)))</f>
        <v>0</v>
      </c>
      <c r="Q1271" s="172">
        <f>IF(B1269="Лікар загальної практики - сімейний лікар"," ",IF(B1269="Лікар-педіатр","х",IF(B1269="Лікар-терапевт"," ",0)))</f>
        <v>0</v>
      </c>
      <c r="R1271" s="172">
        <f>IF(B1269="Лікар загальної практики - сімейний лікар"," ",IF(B1269="Лікар-педіатр","х",IF(B1269="Лікар-терапевт"," ",0)))</f>
        <v>0</v>
      </c>
      <c r="S1271" s="173">
        <f>SUM(N1271:R1271)</f>
        <v>0</v>
      </c>
      <c r="T1271" s="767"/>
      <c r="U1271" s="172">
        <f>IF(B1269="Лікар загальної практики - сімейний лікар"," ",IF(B1269="Лікар-педіатр"," ",IF(B1269="Лікар-терапевт","х",0)))</f>
        <v>0</v>
      </c>
      <c r="V1271" s="172">
        <f>IF(B1269="Лікар загальної практики - сімейний лікар"," ",IF(B1269="Лікар-педіатр"," ",IF(B1269="Лікар-терапевт","х",0)))</f>
        <v>0</v>
      </c>
      <c r="W1271" s="172">
        <f>IF(B1269="Лікар загальної практики - сімейний лікар"," ",IF(B1269="Лікар-педіатр","х",IF(B1269="Лікар-терапевт"," ",0)))</f>
        <v>0</v>
      </c>
      <c r="X1271" s="172">
        <f>IF(B1269="Лікар загальної практики - сімейний лікар"," ",IF(B1269="Лікар-педіатр","х",IF(B1269="Лікар-терапевт"," ",0)))</f>
        <v>0</v>
      </c>
      <c r="Y1271" s="172">
        <f>IF(B1269="Лікар загальної практики - сімейний лікар"," ",IF(B1269="Лікар-педіатр","х",IF(B1269="Лікар-терапевт"," ",0)))</f>
        <v>0</v>
      </c>
      <c r="Z1271" s="173">
        <f>SUM(U1271:Y1271)</f>
        <v>0</v>
      </c>
      <c r="AA1271" s="767"/>
      <c r="AB1271" s="172">
        <f>IF(B1269="Лікар загальної практики - сімейний лікар"," ",IF(B1269="Лікар-педіатр"," ",IF(B1269="Лікар-терапевт","х",0)))</f>
        <v>0</v>
      </c>
      <c r="AC1271" s="172">
        <f>IF(B1269="Лікар загальної практики - сімейний лікар"," ",IF(B1269="Лікар-педіатр"," ",IF(B1269="Лікар-терапевт","х",0)))</f>
        <v>0</v>
      </c>
      <c r="AD1271" s="172">
        <f>IF(B1269="Лікар загальної практики - сімейний лікар"," ",IF(B1269="Лікар-педіатр","х",IF(B1269="Лікар-терапевт"," ",0)))</f>
        <v>0</v>
      </c>
      <c r="AE1271" s="172">
        <f>IF(B1269="Лікар загальної практики - сімейний лікар"," ",IF(B1269="Лікар-педіатр","х",IF(B1269="Лікар-терапевт"," ",0)))</f>
        <v>0</v>
      </c>
      <c r="AF1271" s="172">
        <f>IF(B1269="Лікар загальної практики - сімейний лікар"," ",IF(B1269="Лікар-педіатр","х",IF(B1269="Лікар-терапевт"," ",0)))</f>
        <v>0</v>
      </c>
      <c r="AG1271" s="173">
        <f>SUM(AB1271:AF1271)</f>
        <v>0</v>
      </c>
      <c r="AH1271" s="767"/>
      <c r="AI1271" s="215"/>
      <c r="AJ1271" s="771"/>
      <c r="AK1271" s="774"/>
      <c r="AL1271" s="774"/>
      <c r="AM1271" s="761"/>
      <c r="AN1271" s="779"/>
      <c r="AO1271" s="779"/>
      <c r="AP1271" s="779"/>
      <c r="AQ1271" s="779"/>
      <c r="AR1271" s="782"/>
    </row>
    <row r="1272" spans="1:44" s="52" customFormat="1" ht="31.9" hidden="1" customHeight="1" thickBot="1" x14ac:dyDescent="0.3">
      <c r="A1272" s="170"/>
      <c r="B1272" s="763"/>
      <c r="C1272" s="764"/>
      <c r="D1272" s="765"/>
      <c r="E1272" s="765"/>
      <c r="F1272" s="209" t="s">
        <v>161</v>
      </c>
      <c r="G1272" s="176">
        <f>IF($B$1269="Лікар-педіатр",G1271/L1271,IF($B$1269="Лікар-терапевт","х",IF($B$1269="Лікар загальної практики - сімейний лікар",G1271/L1271,0)))</f>
        <v>0</v>
      </c>
      <c r="H1272" s="176">
        <f>IF($B$1269="Лікар-педіатр",H1271/L1271,IF($B$1269="Лікар-терапевт","х",IF($B$1269="Лікар загальної практики - сімейний лікар",H1271/L1271,0)))</f>
        <v>0</v>
      </c>
      <c r="I1272" s="176">
        <f>IF($B$1269="Лікар-педіатр","x",IF($B$1269="Лікар-терапевт",I1271/L1271,IF($B$1269="Лікар загальної практики - сімейний лікар",I1271/L1271,0)))</f>
        <v>0</v>
      </c>
      <c r="J1272" s="176">
        <f>IF($B$1269="Лікар-педіатр","x",IF($B$1269="Лікар-терапевт",J1271/L1271,IF($B$1269="Лікар загальної практики - сімейний лікар",J1271/L1271,0)))</f>
        <v>0</v>
      </c>
      <c r="K1272" s="176">
        <f>IF($B$1269="Лікар-педіатр","x",IF($B$1269="Лікар-терапевт",K1271/L1271,IF($B$1269="Лікар загальної практики - сімейний лікар",K1271/L1271,0)))</f>
        <v>0</v>
      </c>
      <c r="L1272" s="176">
        <f>SUM(G1272:K1272)</f>
        <v>0</v>
      </c>
      <c r="M1272" s="767"/>
      <c r="N1272" s="176">
        <f>IF($B$1269="Лікар-педіатр",N1271/S1271,IF($B$1269="Лікар-терапевт","х",IF($B$1269="Лікар загальної практики - сімейний лікар",N1271/S1271,0)))</f>
        <v>0</v>
      </c>
      <c r="O1272" s="176">
        <f>IF($B$1269="Лікар-педіатр",O1271/S1271,IF($B$1269="Лікар-терапевт","х",IF($B$1269="Лікар загальної практики - сімейний лікар",O1271/S1271,0)))</f>
        <v>0</v>
      </c>
      <c r="P1272" s="176">
        <f>IF($B$1269="Лікар-педіатр","x",IF($B$1269="Лікар-терапевт",P1271/S1271,IF($B$1269="Лікар загальної практики - сімейний лікар",P1271/S1271,0)))</f>
        <v>0</v>
      </c>
      <c r="Q1272" s="176">
        <f>IF($B$1269="Лікар-педіатр","x",IF($B$1269="Лікар-терапевт",Q1271/S1271,IF($B$1269="Лікар загальної практики - сімейний лікар",Q1271/S1271,0)))</f>
        <v>0</v>
      </c>
      <c r="R1272" s="176">
        <f>IF($B$1269="Лікар-педіатр","x",IF($B$1269="Лікар-терапевт",R1271/S1271,IF($B$1269="Лікар загальної практики - сімейний лікар",R1271/S1271,0)))</f>
        <v>0</v>
      </c>
      <c r="S1272" s="176">
        <f>SUM(N1272:R1272)</f>
        <v>0</v>
      </c>
      <c r="T1272" s="767"/>
      <c r="U1272" s="176">
        <f>IF($B$1269="Лікар-педіатр",U1271/Z1271,IF($B$1269="Лікар-терапевт","х",IF($B$1269="Лікар загальної практики - сімейний лікар",U1271/Z1271,0)))</f>
        <v>0</v>
      </c>
      <c r="V1272" s="176">
        <f>IF($B$1269="Лікар-педіатр",V1271/Z1271,IF($B$1269="Лікар-терапевт","х",IF($B$1269="Лікар загальної практики - сімейний лікар",V1271/Z1271,0)))</f>
        <v>0</v>
      </c>
      <c r="W1272" s="176">
        <f>IF($B$1269="Лікар-педіатр","x",IF($B$1269="Лікар-терапевт",W1271/Z1271,IF($B$1269="Лікар загальної практики - сімейний лікар",W1271/Z1271,0)))</f>
        <v>0</v>
      </c>
      <c r="X1272" s="176">
        <f>IF($B$1269="Лікар-педіатр","x",IF($B$1269="Лікар-терапевт",X1271/Z1271,IF($B$1269="Лікар загальної практики - сімейний лікар",X1271/Z1271,0)))</f>
        <v>0</v>
      </c>
      <c r="Y1272" s="176">
        <f>IF($B$1269="Лікар-педіатр","x",IF($B$1269="Лікар-терапевт",Y1271/Z1271,IF($B$1269="Лікар загальної практики - сімейний лікар",Y1271/Z1271,0)))</f>
        <v>0</v>
      </c>
      <c r="Z1272" s="176">
        <f>SUM(U1272:Y1272)</f>
        <v>0</v>
      </c>
      <c r="AA1272" s="767"/>
      <c r="AB1272" s="176">
        <f>IF($B$1269="Лікар-педіатр",AB1271/AG1271,IF($B$1269="Лікар-терапевт","х",IF($B$1269="Лікар загальної практики - сімейний лікар",AB1271/AG1271,0)))</f>
        <v>0</v>
      </c>
      <c r="AC1272" s="176">
        <f>IF($B$1269="Лікар-педіатр",AC1271/AG1271,IF($B$1269="Лікар-терапевт","х",IF($B$1269="Лікар загальної практики - сімейний лікар",AC1271/AG1271,0)))</f>
        <v>0</v>
      </c>
      <c r="AD1272" s="176">
        <f>IF($B$1269="Лікар-педіатр","x",IF($B$1269="Лікар-терапевт",AD1271/AG1271,IF($B$1269="Лікар загальної практики - сімейний лікар",AD1271/AG1271,0)))</f>
        <v>0</v>
      </c>
      <c r="AE1272" s="176">
        <f>IF($B$1269="Лікар-педіатр","x",IF($B$1269="Лікар-терапевт",AE1271/AG1271,IF($B$1269="Лікар загальної практики - сімейний лікар",AE1271/AG1271,0)))</f>
        <v>0</v>
      </c>
      <c r="AF1272" s="176">
        <f>IF($B$1269="Лікар-педіатр","x",IF($B$1269="Лікар-терапевт",AF1271/AG1271,IF($B$1269="Лікар загальної практики - сімейний лікар",AF1271/AG1271,0)))</f>
        <v>0</v>
      </c>
      <c r="AG1272" s="176">
        <f>SUM(AB1272:AF1272)</f>
        <v>0</v>
      </c>
      <c r="AH1272" s="767"/>
      <c r="AI1272" s="174"/>
      <c r="AJ1272" s="771"/>
      <c r="AK1272" s="774"/>
      <c r="AL1272" s="774"/>
      <c r="AM1272" s="761"/>
      <c r="AN1272" s="779"/>
      <c r="AO1272" s="779"/>
      <c r="AP1272" s="779"/>
      <c r="AQ1272" s="779"/>
      <c r="AR1272" s="782"/>
    </row>
    <row r="1273" spans="1:44" s="52" customFormat="1" ht="45" hidden="1" customHeight="1" thickBot="1" x14ac:dyDescent="0.3">
      <c r="A1273" s="170"/>
      <c r="B1273" s="763"/>
      <c r="C1273" s="764"/>
      <c r="D1273" s="765"/>
      <c r="E1273" s="766"/>
      <c r="F1273" s="177" t="s">
        <v>425</v>
      </c>
      <c r="G1273" s="178">
        <f>IF($B$1269="Лікар загальної практики - сімейний лікар",AVERAGE(G1269:G1271),IF($B$1269="Лікар-педіатр",AVERAGE(G1269:G1271),IF($B$1269="Лікар-терапевт","х",0)))</f>
        <v>0</v>
      </c>
      <c r="H1273" s="178">
        <f>IF($B$1269="Лікар загальної практики - сімейний лікар",AVERAGE(H1269:H1271),IF($B$1269="Лікар-педіатр",AVERAGE(H1269:H1271),IF($B$1269="Лікар-терапевт","х",0)))</f>
        <v>0</v>
      </c>
      <c r="I1273" s="178">
        <f>IF($B$1269="Лікар загальної практики - сімейний лікар",AVERAGE(I1269:I1271),IF($B$1269="Лікар-педіатр","x",IF($B$1269="Лікар-терапевт",AVERAGE(I1269:I1271),0)))</f>
        <v>0</v>
      </c>
      <c r="J1273" s="178">
        <f>IF($B$1269="Лікар загальної практики - сімейний лікар",AVERAGE(J1269:J1271),IF($B$1269="Лікар-педіатр","x",IF($B$1269="Лікар-терапевт",AVERAGE(J1269:J1271),0)))</f>
        <v>0</v>
      </c>
      <c r="K1273" s="178">
        <f>IF($B$1269="Лікар загальної практики - сімейний лікар",AVERAGE(K1269:K1271),IF($B$1269="Лікар-педіатр","x",IF($B$1269="Лікар-терапевт",AVERAGE(K1269:K1271),0)))</f>
        <v>0</v>
      </c>
      <c r="L1273" s="179">
        <f>SUM(G1273:K1273)</f>
        <v>0</v>
      </c>
      <c r="M1273" s="768"/>
      <c r="N1273" s="178">
        <f>IF($B$1269="Лікар загальної практики - сімейний лікар",AVERAGE(N1269:N1271),IF($B$1269="Лікар-педіатр",AVERAGE(N1269:N1271),IF($B$1269="Лікар-терапевт","х",0)))</f>
        <v>0</v>
      </c>
      <c r="O1273" s="178">
        <f>IF($B$1269="Лікар загальної практики - сімейний лікар",AVERAGE(O1269:O1271),IF($B$1269="Лікар-педіатр",AVERAGE(O1269:O1271),IF($B$1269="Лікар-терапевт","х",0)))</f>
        <v>0</v>
      </c>
      <c r="P1273" s="178">
        <f>IF($B$1269="Лікар загальної практики - сімейний лікар",AVERAGE(P1269:P1271),IF($B$1269="Лікар-педіатр","x",IF($B$1269="Лікар-терапевт",AVERAGE(P1269:P1271),0)))</f>
        <v>0</v>
      </c>
      <c r="Q1273" s="178">
        <f>IF($B$1269="Лікар загальної практики - сімейний лікар",AVERAGE(Q1269:Q1271),IF($B$1269="Лікар-педіатр","x",IF($B$1269="Лікар-терапевт",AVERAGE(Q1269:Q1271),0)))</f>
        <v>0</v>
      </c>
      <c r="R1273" s="178">
        <f>IF($B$1269="Лікар загальної практики - сімейний лікар",AVERAGE(R1269:R1271),IF($B$1269="Лікар-педіатр","x",IF($B$1269="Лікар-терапевт",AVERAGE(R1269:R1271),0)))</f>
        <v>0</v>
      </c>
      <c r="S1273" s="179">
        <f>SUM(N1273:R1273)</f>
        <v>0</v>
      </c>
      <c r="T1273" s="768"/>
      <c r="U1273" s="178">
        <f>IF($B$1269="Лікар загальної практики - сімейний лікар",AVERAGE(U1269:U1271),IF($B$1269="Лікар-педіатр",AVERAGE(U1269:U1271),IF($B$1269="Лікар-терапевт","х",0)))</f>
        <v>0</v>
      </c>
      <c r="V1273" s="178">
        <f>IF($B$1269="Лікар загальної практики - сімейний лікар",AVERAGE(V1269:V1271),IF($B$1269="Лікар-педіатр",AVERAGE(V1269:V1271),IF($B$1269="Лікар-терапевт","х",0)))</f>
        <v>0</v>
      </c>
      <c r="W1273" s="178">
        <f>IF($B$1269="Лікар загальної практики - сімейний лікар",AVERAGE(W1269:W1271),IF($B$1269="Лікар-педіатр","x",IF($B$1269="Лікар-терапевт",AVERAGE(W1269:W1271),0)))</f>
        <v>0</v>
      </c>
      <c r="X1273" s="178">
        <f>IF($B$1269="Лікар загальної практики - сімейний лікар",AVERAGE(X1269:X1271),IF($B$1269="Лікар-педіатр","x",IF($B$1269="Лікар-терапевт",AVERAGE(X1269:X1271),0)))</f>
        <v>0</v>
      </c>
      <c r="Y1273" s="178">
        <f>IF($B$1269="Лікар загальної практики - сімейний лікар",AVERAGE(Y1269:Y1271),IF($B$1269="Лікар-педіатр","x",IF($B$1269="Лікар-терапевт",AVERAGE(Y1269:Y1271),0)))</f>
        <v>0</v>
      </c>
      <c r="Z1273" s="179">
        <f>SUM(U1273:Y1273)</f>
        <v>0</v>
      </c>
      <c r="AA1273" s="768"/>
      <c r="AB1273" s="178">
        <f>IF($B$1269="Лікар загальної практики - сімейний лікар",AVERAGE(AB1269:AB1271),IF($B$1269="Лікар-педіатр",AVERAGE(AB1269:AB1271),IF($B$1269="Лікар-терапевт","х",0)))</f>
        <v>0</v>
      </c>
      <c r="AC1273" s="178">
        <f>IF($B$1269="Лікар загальної практики - сімейний лікар",AVERAGE(AC1269:AC1271),IF($B$1269="Лікар-педіатр",AVERAGE(AC1269:AC1271),IF($B$1269="Лікар-терапевт","х",0)))</f>
        <v>0</v>
      </c>
      <c r="AD1273" s="178">
        <f>IF($B$1269="Лікар загальної практики - сімейний лікар",AVERAGE(AD1269:AD1271),IF($B$1269="Лікар-педіатр","x",IF($B$1269="Лікар-терапевт",AVERAGE(AD1269:AD1271),0)))</f>
        <v>0</v>
      </c>
      <c r="AE1273" s="178">
        <f>IF($B$1269="Лікар загальної практики - сімейний лікар",AVERAGE(AE1269:AE1271),IF($B$1269="Лікар-педіатр","x",IF($B$1269="Лікар-терапевт",AVERAGE(AE1269:AE1271),0)))</f>
        <v>0</v>
      </c>
      <c r="AF1273" s="178">
        <f>IF($B$1269="Лікар загальної практики - сімейний лікар",AVERAGE(AF1269:AF1271),IF($B$1269="Лікар-педіатр","x",IF($B$1269="Лікар-терапевт",AVERAGE(AF1269:AF1271),0)))</f>
        <v>0</v>
      </c>
      <c r="AG1273" s="179">
        <f>SUM(AB1273:AF1273)</f>
        <v>0</v>
      </c>
      <c r="AH1273" s="769"/>
      <c r="AI1273" s="174"/>
      <c r="AJ1273" s="771"/>
      <c r="AK1273" s="774"/>
      <c r="AL1273" s="774"/>
      <c r="AM1273" s="762"/>
      <c r="AN1273" s="780"/>
      <c r="AO1273" s="780"/>
      <c r="AP1273" s="780"/>
      <c r="AQ1273" s="780"/>
      <c r="AR1273" s="783"/>
    </row>
    <row r="1274" spans="1:44" s="52" customFormat="1" ht="40.5" hidden="1" x14ac:dyDescent="0.25">
      <c r="A1274" s="170"/>
      <c r="B1274" s="763"/>
      <c r="C1274" s="764"/>
      <c r="D1274" s="765"/>
      <c r="E1274" s="765"/>
      <c r="F1274" s="210" t="str">
        <f>IF(B1269="Лікар-педіатр",Законод!$C$17,IF(B1269="Лікар загальної практики - сімейний лікар",Законод!$C$21,IF(B1269="Лікар-терапевт",Законод!$C$25,"х")))</f>
        <v>х</v>
      </c>
      <c r="G1274" s="181">
        <f>IF($B$1269="Лікар загальної практики - сімейний лікар",IF(L1273&lt;=Законод!$C$22,G1273,Законод!$C$22*'01_Доходи'!G1272),IF($B$1269="Лікар-педіатр",IF(L1273&lt;=Законод!$C$18,G1273,Законод!$C$18*'01_Доходи'!G1272),IF($B$1269="Лікар-терапевт","x",0)))</f>
        <v>0</v>
      </c>
      <c r="H1274" s="181">
        <f>IF($B$1269="Лікар загальної практики - сімейний лікар",IF(L1273&lt;=Законод!$C$22,H1273,Законод!$C$22*'01_Доходи'!H1272),IF($B$1269="Лікар-педіатр",IF(L1273&lt;=Законод!$C$18,H1273,Законод!$C$18*'01_Доходи'!H1272),IF($B$1269="Лікар-терапевт","x",0)))</f>
        <v>0</v>
      </c>
      <c r="I1274" s="181">
        <f>IF($B$1269="Лікар загальної практики - сімейний лікар",IF(L1273&lt;=Законод!$C$22,I1273,Законод!$C$22*'01_Доходи'!I1272),IF($B$1269="Лікар-педіатр","x",IF($B$1269="Лікар-терапевт",IF(L1273&lt;=Законод!$C$26,I1273,Законод!$C$26*'01_Доходи'!I1272),0)))</f>
        <v>0</v>
      </c>
      <c r="J1274" s="181">
        <f>IF($B$1269="Лікар загальної практики - сімейний лікар",IF(L1273&lt;=Законод!$C$22,J1273,Законод!$C$22*'01_Доходи'!J1272),IF($B$1269="Лікар-педіатр","x",IF($B$1269="Лікар-терапевт",IF(L1273&lt;=Законод!$C$26,J1273,Законод!$C$26*'01_Доходи'!J1272),0)))</f>
        <v>0</v>
      </c>
      <c r="K1274" s="181">
        <f>IF($B$1269="Лікар загальної практики - сімейний лікар",IF(L1273&lt;=Законод!$C$22,K1273,Законод!$C$22*'01_Доходи'!K1272),IF($B$1269="Лікар-педіатр","x",IF($B$1269="Лікар-терапевт",IF(L1273&lt;=Законод!$C$26,K1273,Законод!$C$26*'01_Доходи'!K1272),0)))</f>
        <v>0</v>
      </c>
      <c r="L1274" s="182">
        <f>SUM(G1274:K1274)</f>
        <v>0</v>
      </c>
      <c r="M1274" s="767"/>
      <c r="N1274" s="181">
        <f>IF($B$1269="Лікар загальної практики - сімейний лікар",IF(S1273&lt;=Законод!$C$22,N1273,Законод!$C$22*'01_Доходи'!N1272),IF($B$1269="Лікар-педіатр",IF(S1273&lt;=Законод!$C$18,N1273,Законод!$C$18*'01_Доходи'!N1272),IF($B$1269="Лікар-терапевт","x",0)))</f>
        <v>0</v>
      </c>
      <c r="O1274" s="181">
        <f>IF($B$1269="Лікар загальної практики - сімейний лікар",IF(S1273&lt;=Законод!$C$22,O1273,Законод!$C$22*'01_Доходи'!O1272),IF($B$1269="Лікар-педіатр",IF(S1273&lt;=Законод!$C$18,O1273,Законод!$C$18*'01_Доходи'!O1272),IF($B$1269="Лікар-терапевт","x",0)))</f>
        <v>0</v>
      </c>
      <c r="P1274" s="181">
        <f>IF($B$1269="Лікар загальної практики - сімейний лікар",IF(S1273&lt;=Законод!$C$22,P1273,Законод!$C$22*'01_Доходи'!P1272),IF($B$1269="Лікар-педіатр","x",IF($B$1269="Лікар-терапевт",IF(S1273&lt;=Законод!$C$26,P1273,Законод!$C$26*'01_Доходи'!P1272),0)))</f>
        <v>0</v>
      </c>
      <c r="Q1274" s="181">
        <f>IF($B$1269="Лікар загальної практики - сімейний лікар",IF(S1273&lt;=Законод!$C$22,Q1273,Законод!$C$22*'01_Доходи'!Q1272),IF($B$1269="Лікар-педіатр","x",IF($B$1269="Лікар-терапевт",IF(S1273&lt;=Законод!$C$26,Q1273,Законод!$C$26*'01_Доходи'!Q1272),0)))</f>
        <v>0</v>
      </c>
      <c r="R1274" s="181">
        <f>IF($B$1269="Лікар загальної практики - сімейний лікар",IF(S1273&lt;=Законод!$C$22,R1273,Законод!$C$22*'01_Доходи'!R1272),IF($B$1269="Лікар-педіатр","x",IF($B$1269="Лікар-терапевт",IF(S1273&lt;=Законод!$C$26,R1273,Законод!$C$26*'01_Доходи'!R1272),0)))</f>
        <v>0</v>
      </c>
      <c r="S1274" s="182">
        <f>SUM(N1274:R1274)</f>
        <v>0</v>
      </c>
      <c r="T1274" s="767"/>
      <c r="U1274" s="181">
        <f>IF($B$1269="Лікар загальної практики - сімейний лікар",IF(Z1273&lt;=Законод!$C$22,U1273,Законод!$C$22*'01_Доходи'!U1272),IF($B$1269="Лікар-педіатр",IF(Z1273&lt;=Законод!$C$18,U1273,Законод!$C$18*'01_Доходи'!U1272),IF($B$1269="Лікар-терапевт","x",0)))</f>
        <v>0</v>
      </c>
      <c r="V1274" s="181">
        <f>IF($B$1269="Лікар загальної практики - сімейний лікар",IF(Z1273&lt;=Законод!$C$22,V1273,Законод!$C$22*'01_Доходи'!V1272),IF($B$1269="Лікар-педіатр",IF(Z1273&lt;=Законод!$C$18,V1273,Законод!$C$18*'01_Доходи'!V1272),IF($B$1269="Лікар-терапевт","x",0)))</f>
        <v>0</v>
      </c>
      <c r="W1274" s="181">
        <f>IF($B$1269="Лікар загальної практики - сімейний лікар",IF(Z1273&lt;=Законод!$C$22,W1273,Законод!$C$22*'01_Доходи'!W1272),IF($B$1269="Лікар-педіатр","x",IF($B$1269="Лікар-терапевт",IF(Z1273&lt;=Законод!$C$26,W1273,Законод!$C$26*'01_Доходи'!W1272),0)))</f>
        <v>0</v>
      </c>
      <c r="X1274" s="181">
        <f>IF($B$1269="Лікар загальної практики - сімейний лікар",IF(Z1273&lt;=Законод!$C$22,X1273,Законод!$C$22*'01_Доходи'!X1272),IF($B$1269="Лікар-педіатр","x",IF($B$1269="Лікар-терапевт",IF(Z1273&lt;=Законод!$C$26,X1273,Законод!$C$26*'01_Доходи'!X1272),0)))</f>
        <v>0</v>
      </c>
      <c r="Y1274" s="181">
        <f>IF($B$1269="Лікар загальної практики - сімейний лікар",IF(Z1273&lt;=Законод!$C$22,Y1273,Законод!$C$22*'01_Доходи'!Y1272),IF($B$1269="Лікар-педіатр","x",IF($B$1269="Лікар-терапевт",IF(Z1273&lt;=Законод!$C$26,Y1273,Законод!$C$26*'01_Доходи'!Y1272),0)))</f>
        <v>0</v>
      </c>
      <c r="Z1274" s="182">
        <f>SUM(U1274:Y1274)</f>
        <v>0</v>
      </c>
      <c r="AA1274" s="767"/>
      <c r="AB1274" s="181">
        <f>IF($B$1269="Лікар загальної практики - сімейний лікар",IF(AG1273&lt;=Законод!$C$22,AB1273,Законод!$C$22*'01_Доходи'!AB1272),IF($B$1269="Лікар-педіатр",IF(AG1273&lt;=Законод!$C$18,AB1273,Законод!$C$18*'01_Доходи'!AB1272),IF($B$1269="Лікар-терапевт","x",0)))</f>
        <v>0</v>
      </c>
      <c r="AC1274" s="181">
        <f>IF($B$1269="Лікар загальної практики - сімейний лікар",IF(AG1273&lt;=Законод!$C$22,AC1273,Законод!$C$22*'01_Доходи'!AC1272),IF($B$1269="Лікар-педіатр",IF(AG1273&lt;=Законод!$C$18,AC1273,Законод!$C$18*'01_Доходи'!AC1272),IF($B$1269="Лікар-терапевт","x",0)))</f>
        <v>0</v>
      </c>
      <c r="AD1274" s="181">
        <f>IF($B$1269="Лікар загальної практики - сімейний лікар",IF(AG1273&lt;=Законод!$C$22,AD1273,Законод!$C$22*'01_Доходи'!AD1272),IF($B$1269="Лікар-педіатр","x",IF($B$1269="Лікар-терапевт",IF(AG1273&lt;=Законод!$C$26,AD1273,Законод!$C$26*'01_Доходи'!AD1272),0)))</f>
        <v>0</v>
      </c>
      <c r="AE1274" s="181">
        <f>IF($B$1269="Лікар загальної практики - сімейний лікар",IF(AG1273&lt;=Законод!$C$22,AE1273,Законод!$C$22*'01_Доходи'!AE1272),IF($B$1269="Лікар-педіатр","x",IF($B$1269="Лікар-терапевт",IF(AG1273&lt;=Законод!$C$26,AE1273,Законод!$C$26*'01_Доходи'!AE1272),0)))</f>
        <v>0</v>
      </c>
      <c r="AF1274" s="181">
        <f>IF($B$1269="Лікар загальної практики - сімейний лікар",IF(AG1273&lt;=Законод!$C$22,AF1273,Законод!$C$22*'01_Доходи'!AF1272),IF($B$1269="Лікар-педіатр","x",IF($B$1269="Лікар-терапевт",IF(AG1273&lt;=Законод!$C$26,AF1273,Законод!$C$26*'01_Доходи'!AF1272),0)))</f>
        <v>0</v>
      </c>
      <c r="AG1274" s="182">
        <f>SUM(AB1274:AF1274)</f>
        <v>0</v>
      </c>
      <c r="AH1274" s="767"/>
      <c r="AI1274" s="174"/>
      <c r="AJ1274" s="771"/>
      <c r="AK1274" s="774"/>
      <c r="AL1274" s="774"/>
      <c r="AM1274" s="318" t="s">
        <v>186</v>
      </c>
      <c r="AN1274" s="183">
        <f>IF(B1269="Лікар загальної практики - сімейний лікар",G1274*Законод!$C$11+'01_Доходи'!H1274*Законод!$D$11+'01_Доходи'!I1274*Законод!$E$11+'01_Доходи'!J1274*Законод!$F$11+'01_Доходи'!K1274*Законод!$G$11,IF(B1269="Лікар-педіатр",G1274*Законод!$C$11+'01_Доходи'!H1274*Законод!$D$11,IF(B1269="Лікар-терапевт",'01_Доходи'!I1274*Законод!$E$11+'01_Доходи'!J1274*Законод!$F$11+'01_Доходи'!K1274*Законод!$G$11,0)))</f>
        <v>0</v>
      </c>
      <c r="AO1274" s="183">
        <f>IF(B1269="Лікар загальної практики - сімейний лікар",N1274*Законод!$C$11+'01_Доходи'!O1274*Законод!$D$11+'01_Доходи'!P1274*Законод!$E$11+'01_Доходи'!Q1274*Законод!$F$11+'01_Доходи'!R1274*Законод!$G$11,IF(B1269="Лікар-педіатр",N1274*Законод!$C$11+'01_Доходи'!O1274*Законод!$D$11,IF(B1269="Лікар-терапевт",'01_Доходи'!P1274*Законод!$E$11+'01_Доходи'!Q1274*Законод!$F$11+'01_Доходи'!R1274*Законод!$G$11,0)))</f>
        <v>0</v>
      </c>
      <c r="AP1274" s="183">
        <f>IF(B1269="Лікар загальної практики - сімейний лікар",U1274*Законод!$C$11+'01_Доходи'!V1274*Законод!$D$11+'01_Доходи'!W1274*Законод!$E$11+'01_Доходи'!X1274*Законод!$F$11+'01_Доходи'!Y1274*Законод!$G$11,IF(B1269="Лікар-педіатр",U1274*Законод!$C$11+'01_Доходи'!V1274*Законод!$D$11,IF(B1269="Лікар-терапевт",'01_Доходи'!W1274*Законод!$E$11+'01_Доходи'!X1274*Законод!$F$11+'01_Доходи'!Y1274*Законод!$G$11,0)))</f>
        <v>0</v>
      </c>
      <c r="AQ1274" s="183">
        <f>IF(B1269="Лікар загальної практики - сімейний лікар",AB1274*Законод!$C$11+'01_Доходи'!AC1274*Законод!$D$11+'01_Доходи'!AD1274*Законод!$E$11+'01_Доходи'!AE1274*Законод!$F$11+'01_Доходи'!AF1274*Законод!$G$11,IF(B1269="Лікар-педіатр",AB1274*Законод!$C$11+'01_Доходи'!AC1274*Законод!$D$11,IF(B1269="Лікар-терапевт",'01_Доходи'!AD1274*Законод!$E$11+'01_Доходи'!AE1274*Законод!$F$11+'01_Доходи'!AF1274*Законод!$G$11,0)))</f>
        <v>0</v>
      </c>
      <c r="AR1274" s="184">
        <f>SUM(AN1274:AQ1274)</f>
        <v>0</v>
      </c>
    </row>
    <row r="1275" spans="1:44" s="52" customFormat="1" ht="31.9" hidden="1" customHeight="1" x14ac:dyDescent="0.25">
      <c r="A1275" s="170"/>
      <c r="B1275" s="763"/>
      <c r="C1275" s="764"/>
      <c r="D1275" s="765"/>
      <c r="E1275" s="765"/>
      <c r="F1275" s="211" t="str">
        <f>IF(B1269="Лікар-педіатр",Законод!$E$17,IF(B1269="Лікар загальної практики - сімейний лікар",Законод!$E$21,IF(B1269="Лікар-терапевт",Законод!$E$25,"х")))</f>
        <v>х</v>
      </c>
      <c r="G1275" s="776" t="s">
        <v>158</v>
      </c>
      <c r="H1275" s="776"/>
      <c r="I1275" s="776"/>
      <c r="J1275" s="776"/>
      <c r="K1275" s="776"/>
      <c r="L1275" s="169">
        <f>IF($B$1269="Лікар загальної практики - сімейний лікар",IF(L1273&lt;Законод!$C$22,0,(IF(AND(L1273&gt;=Законод!$E$22,L1273&lt;=Законод!$E$23),L1273-Законод!$C$22,IF('01_Доходи'!L1273&gt;=Законод!$F$22,Законод!$E$24,0)))),IF($B$1269="Лікар-педіатр",IF(L1273&lt;Законод!$C$18,0,(IF(AND(L1273&gt;=Законод!$E$18,L1273&lt;=Законод!$E$19),L1273-Законод!$C$18,IF('01_Доходи'!L1273&gt;=Законод!$F$18,Законод!$E$20,0)))),IF($B$1269="Лікар-терапевт",IF(L1273&lt;Законод!$C$26,0,(IF(AND(L1273&gt;=Законод!$E$26,L1273&lt;=Законод!$E$27),L1273-Законод!$C$26,IF('01_Доходи'!L1273&gt;=Законод!$F$26,Законод!$E$28,0)))),0)))</f>
        <v>0</v>
      </c>
      <c r="M1275" s="767"/>
      <c r="N1275" s="776" t="s">
        <v>158</v>
      </c>
      <c r="O1275" s="776"/>
      <c r="P1275" s="776"/>
      <c r="Q1275" s="776"/>
      <c r="R1275" s="776"/>
      <c r="S1275" s="169">
        <f>IF($B$1269="Лікар загальної практики - сімейний лікар",IF(S1273&lt;Законод!$C$22,0,(IF(AND(S1273&gt;=Законод!$E$22,S1273&lt;=Законод!$E$23),S1273-Законод!$C$22,IF('01_Доходи'!S1273&gt;=Законод!$F$22,Законод!$E$24,0)))),IF($B$1269="Лікар-педіатр",IF(S1273&lt;Законод!$C$18,0,(IF(AND(S1273&gt;=Законод!$E$18,S1273&lt;=Законод!$E$19),S1273-Законод!$C$18,IF('01_Доходи'!S1273&gt;=Законод!$F$18,Законод!$E$20,0)))),IF($B$1269="Лікар-терапевт",IF(S1273&lt;Законод!$C$26,0,(IF(AND(S1273&gt;=Законод!$E$26,S1273&lt;=Законод!$E$27),S1273-Законод!$C$26,IF('01_Доходи'!S1273&gt;=Законод!$F$26,Законод!$E$28,0)))),0)))</f>
        <v>0</v>
      </c>
      <c r="T1275" s="767"/>
      <c r="U1275" s="776" t="s">
        <v>158</v>
      </c>
      <c r="V1275" s="776"/>
      <c r="W1275" s="776"/>
      <c r="X1275" s="776"/>
      <c r="Y1275" s="776"/>
      <c r="Z1275" s="169">
        <f>IF($B$1269="Лікар загальної практики - сімейний лікар",IF(Z1273&lt;Законод!$C$22,0,(IF(AND(Z1273&gt;=Законод!$E$22,Z1273&lt;=Законод!$E$23),Z1273-Законод!$C$22,IF('01_Доходи'!Z1273&gt;=Законод!$F$22,Законод!$E$24,0)))),IF($B$1269="Лікар-педіатр",IF(Z1273&lt;Законод!$C$18,0,(IF(AND(Z1273&gt;=Законод!$E$18,Z1273&lt;=Законод!$E$19),Z1273-Законод!$C$18,IF('01_Доходи'!Z1273&gt;=Законод!$F$18,Законод!$E$20,0)))),IF($B$1269="Лікар-терапевт",IF(Z1273&lt;Законод!$C$26,0,(IF(AND(Z1273&gt;=Законод!$E$26,Z1273&lt;=Законод!$E$27),Z1273-Законод!$C$26,IF('01_Доходи'!Z1273&gt;=Законод!$F$26,Законод!$E$28,0)))),0)))</f>
        <v>0</v>
      </c>
      <c r="AA1275" s="767"/>
      <c r="AB1275" s="776" t="s">
        <v>158</v>
      </c>
      <c r="AC1275" s="776"/>
      <c r="AD1275" s="776"/>
      <c r="AE1275" s="776"/>
      <c r="AF1275" s="776"/>
      <c r="AG1275" s="169">
        <f>IF($B$1269="Лікар загальної практики - сімейний лікар",IF(AG1273&lt;Законод!$C$22,0,(IF(AND(AG1273&gt;=Законод!$E$22,AG1273&lt;=Законод!$E$23),AG1273-Законод!$C$22,IF('01_Доходи'!AG1273&gt;=Законод!$F$22,Законод!$E$24,0)))),IF($B$1269="Лікар-педіатр",IF(AG1273&lt;Законод!$C$18,0,(IF(AND(AG1273&gt;=Законод!$E$18,AG1273&lt;=Законод!$E$19),AG1273-Законод!$C$18,IF('01_Доходи'!AG1273&gt;=Законод!$F$18,Законод!$E$20,0)))),IF($B$1269="Лікар-терапевт",IF(AG1273&lt;Законод!$C$26,0,(IF(AND(AG1273&gt;=Законод!$E$26,AG1273&lt;=Законод!$E$27),AG1273-Законод!$C$26,IF('01_Доходи'!AG1273&gt;=Законод!$F$26,Законод!$E$28,0)))),0)))</f>
        <v>0</v>
      </c>
      <c r="AH1275" s="767"/>
      <c r="AI1275" s="174"/>
      <c r="AJ1275" s="771"/>
      <c r="AK1275" s="774"/>
      <c r="AL1275" s="774"/>
      <c r="AM1275" s="757" t="s">
        <v>187</v>
      </c>
      <c r="AN1275" s="183">
        <f>IF(B1269="Лікар загальної практики - сімейний лікар",L1275*Законод!$C$9/4*Законод!$E$16,IF(B1269="Лікар-педіатр",L1275*Законод!$C$9/4*Законод!$E$16,IF(B1269="Лікар-терапевт",L1275*Законод!$C$9/4*Законод!$E$16,0)))</f>
        <v>0</v>
      </c>
      <c r="AO1275" s="183">
        <f>IF(B1269="Лікар загальної практики - сімейний лікар",S1275*Законод!$C$9/4*Законод!$E$16,IF(B1269="Лікар-педіатр",S1275*Законод!$C$9/4*Законод!$E$16,IF(B1269="Лікар-терапевт",S1275*Законод!$C$9/4*Законод!$E$16,0)))</f>
        <v>0</v>
      </c>
      <c r="AP1275" s="183">
        <f>IF(B1269="Лікар загальної практики - сімейний лікар",Z1275*Законод!$C$9/4*Законод!$E$16,IF(B1269="Лікар-педіатр",Z1275*Законод!$C$9/4*Законод!$E$16,IF(B1269="Лікар-терапевт",Z1275*Законод!$C$9/4*Законод!$E$16,0)))</f>
        <v>0</v>
      </c>
      <c r="AQ1275" s="183">
        <f>IF(B1269="Лікар загальної практики - сімейний лікар",AG1275*Законод!$C$9/4*Законод!$E$16,IF(B1269="Лікар-педіатр",AG1275*Законод!$C$9/4*Законод!$E$16,IF(B1269="Лікар-терапевт",AG1275*Законод!$C$9/4*Законод!$E$16,0)))</f>
        <v>0</v>
      </c>
      <c r="AR1275" s="184">
        <f>SUM(AN1275:AQ1275)</f>
        <v>0</v>
      </c>
    </row>
    <row r="1276" spans="1:44" s="52" customFormat="1" ht="31.9" hidden="1" customHeight="1" x14ac:dyDescent="0.25">
      <c r="A1276" s="170"/>
      <c r="B1276" s="763"/>
      <c r="C1276" s="764"/>
      <c r="D1276" s="765"/>
      <c r="E1276" s="765"/>
      <c r="F1276" s="211" t="str">
        <f>IF(B1269="Лікар-педіатр",Законод!$F$17,IF(B1269="Лікар загальної практики - сімейний лікар",Законод!$F$21,IF(B1269="Лікар-терапевт",Законод!$F$25,"х")))</f>
        <v>х</v>
      </c>
      <c r="G1276" s="776" t="s">
        <v>158</v>
      </c>
      <c r="H1276" s="776"/>
      <c r="I1276" s="776"/>
      <c r="J1276" s="776"/>
      <c r="K1276" s="776"/>
      <c r="L1276" s="169">
        <f>IF($B$1269="Лікар загальної практики - сімейний лікар",IF(L1273&lt;Законод!$C$22,0,(IF(AND(L1273&gt;=Законод!$F$22,L1273&lt;=Законод!$F$23),L1273-Законод!$E$23,IF('01_Доходи'!L1273&gt;=Законод!$G$22,Законод!$F$24,0)))),IF($B$1269="Лікар-педіатр",IF(L1273&lt;Законод!$C$18,0,(IF(AND(L1273&gt;=Законод!$F$18,L1273&lt;=Законод!$F$19),L1273-Законод!$E$19,IF('01_Доходи'!L1273&gt;=Законод!$G$18,Законод!$F$20,0)))),IF($B$1269="Лікар-терапевт",IF(L1273&lt;Законод!$C$26,0,(IF(AND(L1273&gt;=Законод!$F$26,L1273&lt;=Законод!$F$27),L1273-Законод!$E$27,IF('01_Доходи'!L1273&gt;=Законод!$G$26,Законод!$F$28,0)))),0)))</f>
        <v>0</v>
      </c>
      <c r="M1276" s="767"/>
      <c r="N1276" s="776" t="s">
        <v>158</v>
      </c>
      <c r="O1276" s="776"/>
      <c r="P1276" s="776"/>
      <c r="Q1276" s="776"/>
      <c r="R1276" s="776"/>
      <c r="S1276" s="169">
        <f>IF($B$1269="Лікар загальної практики - сімейний лікар",IF(S1273&lt;Законод!$C$22,0,(IF(AND(S1273&gt;=Законод!$F$22,S1273&lt;=Законод!$F$23),S1273-Законод!$E$23,IF('01_Доходи'!S1273&gt;=Законод!$G$22,Законод!$F$24,0)))),IF($B$1269="Лікар-педіатр",IF(S1273&lt;Законод!$C$18,0,(IF(AND(S1273&gt;=Законод!$F$18,S1273&lt;=Законод!$F$19),S1273-Законод!$E$19,IF('01_Доходи'!S1273&gt;=Законод!$G$18,Законод!$F$20,0)))),IF($B$1269="Лікар-терапевт",IF(S1273&lt;Законод!$C$26,0,(IF(AND(S1273&gt;=Законод!$F$26,S1273&lt;=Законод!$F$27),S1273-Законод!$E$27,IF('01_Доходи'!S1273&gt;=Законод!$G$26,Законод!$F$28,0)))),0)))</f>
        <v>0</v>
      </c>
      <c r="T1276" s="767"/>
      <c r="U1276" s="776" t="s">
        <v>158</v>
      </c>
      <c r="V1276" s="776"/>
      <c r="W1276" s="776"/>
      <c r="X1276" s="776"/>
      <c r="Y1276" s="776"/>
      <c r="Z1276" s="169">
        <f>IF($B$1269="Лікар загальної практики - сімейний лікар",IF(Z1273&lt;Законод!$C$22,0,(IF(AND(Z1273&gt;=Законод!$F$22,Z1273&lt;=Законод!$F$23),Z1273-Законод!$E$23,IF('01_Доходи'!Z1273&gt;=Законод!$G$22,Законод!$F$24,0)))),IF($B$1269="Лікар-педіатр",IF(Z1273&lt;Законод!$C$18,0,(IF(AND(Z1273&gt;=Законод!$F$18,Z1273&lt;=Законод!$F$19),Z1273-Законод!$E$19,IF('01_Доходи'!Z1273&gt;=Законод!$G$18,Законод!$F$20,0)))),IF($B$1269="Лікар-терапевт",IF(Z1273&lt;Законод!$C$26,0,(IF(AND(Z1273&gt;=Законод!$F$26,Z1273&lt;=Законод!$F$27),Z1273-Законод!$E$27,IF('01_Доходи'!Z1273&gt;=Законод!$G$26,Законод!$F$28,0)))),0)))</f>
        <v>0</v>
      </c>
      <c r="AA1276" s="767"/>
      <c r="AB1276" s="776" t="s">
        <v>158</v>
      </c>
      <c r="AC1276" s="776"/>
      <c r="AD1276" s="776"/>
      <c r="AE1276" s="776"/>
      <c r="AF1276" s="776"/>
      <c r="AG1276" s="169">
        <f>IF($B$1269="Лікар загальної практики - сімейний лікар",IF(AG1273&lt;Законод!$C$22,0,(IF(AND(AG1273&gt;=Законод!$F$22,AG1273&lt;=Законод!$F$23),AG1273-Законод!$E$23,IF('01_Доходи'!AG1273&gt;=Законод!$G$22,Законод!$F$24,0)))),IF($B$1269="Лікар-педіатр",IF(AG1273&lt;Законод!$C$18,0,(IF(AND(AG1273&gt;=Законод!$F$18,AG1273&lt;=Законод!$F$19),AG1273-Законод!$E$19,IF('01_Доходи'!AG1273&gt;=Законод!$G$18,Законод!$F$20,0)))),IF($B$1269="Лікар-терапевт",IF(AG1273&lt;Законод!$C$26,0,(IF(AND(AG1273&gt;=Законод!$F$26,AG1273&lt;=Законод!$F$27),AG1273-Законод!$E$27,IF('01_Доходи'!AG1273&gt;=Законод!$G$26,Законод!$F$28,0)))),0)))</f>
        <v>0</v>
      </c>
      <c r="AH1276" s="767"/>
      <c r="AI1276" s="174"/>
      <c r="AJ1276" s="771"/>
      <c r="AK1276" s="774"/>
      <c r="AL1276" s="774"/>
      <c r="AM1276" s="758"/>
      <c r="AN1276" s="183">
        <f>IF(B1269="Лікар загальної практики - сімейний лікар",L1276*Законод!$C$9/4*Законод!$F$16,IF(B1269="Лікар-педіатр",L1276*Законод!$C$9/4*Законод!$F$16,IF(B1269="Лікар-терапевт",L1276*Законод!$C$9/4*Законод!$F$16,0)))</f>
        <v>0</v>
      </c>
      <c r="AO1276" s="183">
        <f>IF(B1269="Лікар загальної практики - сімейний лікар",S1276*Законод!$C$9/4*Законод!$F$16,IF(B1269="Лікар-педіатр",S1276*Законод!$C$9/4*Законод!$F$16,IF(B1269="Лікар-терапевт",S1276*Законод!$C$9/4*Законод!$F$16,0)))</f>
        <v>0</v>
      </c>
      <c r="AP1276" s="183">
        <f>IF(B1269="Лікар загальної практики - сімейний лікар",Z1276*Законод!$C$9/4*Законод!$F$16,IF(B1269="Лікар-педіатр",Z1276*Законод!$C$9/4*Законод!$F$16,IF(B1269="Лікар-терапевт",Z1276*Законод!$C$9/4*Законод!$F$16,0)))</f>
        <v>0</v>
      </c>
      <c r="AQ1276" s="183">
        <f>IF(B1269="Лікар загальної практики - сімейний лікар",AG1276*Законод!$C$9/4*Законод!$F$16,IF(B1269="Лікар-педіатр",AG1276*Законод!$C$9/4*Законод!$F$16,IF(B1269="Лікар-терапевт",AG1276*Законод!$C$9/4*Законод!$F$16,0)))</f>
        <v>0</v>
      </c>
      <c r="AR1276" s="184">
        <f>SUM(AN1276:AQ1276)</f>
        <v>0</v>
      </c>
    </row>
    <row r="1277" spans="1:44" s="52" customFormat="1" ht="31.9" hidden="1" customHeight="1" x14ac:dyDescent="0.25">
      <c r="A1277" s="170"/>
      <c r="B1277" s="763"/>
      <c r="C1277" s="764"/>
      <c r="D1277" s="765"/>
      <c r="E1277" s="765"/>
      <c r="F1277" s="211" t="str">
        <f>IF(B1269="Лікар-педіатр",Законод!$G$17,IF(B1269="Лікар загальної практики - сімейний лікар",Законод!$G$21,IF(B1269="Лікар-терапевт",Законод!$G$25,"х")))</f>
        <v>х</v>
      </c>
      <c r="G1277" s="776" t="s">
        <v>158</v>
      </c>
      <c r="H1277" s="776"/>
      <c r="I1277" s="776"/>
      <c r="J1277" s="776"/>
      <c r="K1277" s="776"/>
      <c r="L1277" s="169">
        <f>IF($B$1269="Лікар загальної практики - сімейний лікар",IF(L1273&lt;Законод!$C$22,0,(IF(AND(L1273&gt;=Законод!$G$22,L1273&lt;=Законод!$G$23),L1273-Законод!$F$23,IF('01_Доходи'!L1273&gt;=Законод!$H$22,Законод!$G$24,0)))),IF($B$1269="Лікар-педіатр",IF(L1273&lt;Законод!$C$18,0,(IF(AND(L1273&gt;=Законод!$G$18,L1273&lt;=Законод!$G$19),L1273-Законод!$F$19,IF('01_Доходи'!L1273&gt;=Законод!$H$18,Законод!$G$20,0)))),IF($B$1269="Лікар-терапевт",IF(L1273&lt;Законод!$C$26,0,(IF(AND(L1273&gt;=Законод!$G$26,L1273&lt;=Законод!$G$27),L1273-Законод!$F$27,IF('01_Доходи'!L1273&gt;=Законод!$H$26,Законод!$G$28,0)))),0)))</f>
        <v>0</v>
      </c>
      <c r="M1277" s="767"/>
      <c r="N1277" s="776" t="s">
        <v>158</v>
      </c>
      <c r="O1277" s="776"/>
      <c r="P1277" s="776"/>
      <c r="Q1277" s="776"/>
      <c r="R1277" s="776"/>
      <c r="S1277" s="169">
        <f>IF($B$1269="Лікар загальної практики - сімейний лікар",IF(S1273&lt;Законод!$C$22,0,(IF(AND(S1273&gt;=Законод!$G$22,S1273&lt;=Законод!$G$23),S1273-Законод!$F$23,IF('01_Доходи'!S1273&gt;=Законод!$H$22,Законод!$G$24,0)))),IF($B$1269="Лікар-педіатр",IF(S1273&lt;Законод!$C$18,0,(IF(AND(S1273&gt;=Законод!$G$18,S1273&lt;=Законод!$G$19),S1273-Законод!$F$19,IF('01_Доходи'!S1273&gt;=Законод!$H$18,Законод!$G$20,0)))),IF($B$1269="Лікар-терапевт",IF(S1273&lt;Законод!$C$26,0,(IF(AND(S1273&gt;=Законод!$G$26,S1273&lt;=Законод!$G$27),S1273-Законод!$F$27,IF('01_Доходи'!S1273&gt;=Законод!$H$26,Законод!$G$28,0)))),0)))</f>
        <v>0</v>
      </c>
      <c r="T1277" s="767"/>
      <c r="U1277" s="776" t="s">
        <v>158</v>
      </c>
      <c r="V1277" s="776"/>
      <c r="W1277" s="776"/>
      <c r="X1277" s="776"/>
      <c r="Y1277" s="776"/>
      <c r="Z1277" s="169">
        <f>IF($B$1269="Лікар загальної практики - сімейний лікар",IF(Z1273&lt;Законод!$C$22,0,(IF(AND(Z1273&gt;=Законод!$G$22,Z1273&lt;=Законод!$G$23),Z1273-Законод!$F$23,IF('01_Доходи'!Z1273&gt;=Законод!$H$22,Законод!$G$24,0)))),IF($B$1269="Лікар-педіатр",IF(Z1273&lt;Законод!$C$18,0,(IF(AND(Z1273&gt;=Законод!$G$18,Z1273&lt;=Законод!$G$19),Z1273-Законод!$F$19,IF('01_Доходи'!Z1273&gt;=Законод!$H$18,Законод!$G$20,0)))),IF($B$1269="Лікар-терапевт",IF(Z1273&lt;Законод!$C$26,0,(IF(AND(Z1273&gt;=Законод!$G$26,Z1273&lt;=Законод!$G$27),Z1273-Законод!$F$27,IF('01_Доходи'!Z1273&gt;=Законод!$H$26,Законод!$G$28,0)))),0)))</f>
        <v>0</v>
      </c>
      <c r="AA1277" s="767"/>
      <c r="AB1277" s="776" t="s">
        <v>158</v>
      </c>
      <c r="AC1277" s="776"/>
      <c r="AD1277" s="776"/>
      <c r="AE1277" s="776"/>
      <c r="AF1277" s="776"/>
      <c r="AG1277" s="169">
        <f>IF($B$1269="Лікар загальної практики - сімейний лікар",IF(AG1273&lt;Законод!$C$22,0,(IF(AND(AG1273&gt;=Законод!$G$22,AG1273&lt;=Законод!$G$23),AG1273-Законод!$F$23,IF('01_Доходи'!AG1273&gt;=Законод!$H$22,Законод!$G$24,0)))),IF($B$1269="Лікар-педіатр",IF(AG1273&lt;Законод!$C$18,0,(IF(AND(AG1273&gt;=Законод!$G$18,AG1273&lt;=Законод!$G$19),AG1273-Законод!$F$19,IF('01_Доходи'!AG1273&gt;=Законод!$H$18,Законод!$G$20,0)))),IF($B$1269="Лікар-терапевт",IF(AG1273&lt;Законод!$C$26,0,(IF(AND(AG1273&gt;=Законод!$G$26,AG1273&lt;=Законод!$G$27),AG1273-Законод!$F$27,IF('01_Доходи'!AG1273&gt;=Законод!$H$26,Законод!$G$28,0)))),0)))</f>
        <v>0</v>
      </c>
      <c r="AH1277" s="767"/>
      <c r="AI1277" s="174"/>
      <c r="AJ1277" s="771"/>
      <c r="AK1277" s="774"/>
      <c r="AL1277" s="774"/>
      <c r="AM1277" s="758"/>
      <c r="AN1277" s="183">
        <f>IF(B1269="Лікар загальної практики - сімейний лікар",L1277*Законод!$C$9/4*Законод!$G$16,IF(B1269="Лікар-педіатр",L1277*Законод!$C$9/4*Законод!$G$16,IF(B1269="Лікар-терапевт",L1277*Законод!$C$9/4*Законод!$G$16,0)))</f>
        <v>0</v>
      </c>
      <c r="AO1277" s="183">
        <f>IF(B1269="Лікар загальної практики - сімейний лікар",S1277*Законод!$C$9/4*Законод!$G$16,IF(B1269="Лікар-педіатр",S1277*Законод!$C$9/4*Законод!$G$16,IF(B1269="Лікар-терапевт",S1277*Законод!$C$9/4*Законод!$G$16,0)))</f>
        <v>0</v>
      </c>
      <c r="AP1277" s="183">
        <f>IF(B1269="Лікар загальної практики - сімейний лікар",Z1277*Законод!$C$9/4*Законод!$G$16,IF(B1269="Лікар-педіатр",Z1277*Законод!$C$9/4*Законод!$G$16,IF(B1269="Лікар-терапевт",Z1277*Законод!$C$9/4*Законод!$G$16,0)))</f>
        <v>0</v>
      </c>
      <c r="AQ1277" s="183">
        <f>IF(B1269="Лікар загальної практики - сімейний лікар",AG1277*Законод!$C$9/4*Законод!$G$16,IF(B1269="Лікар-педіатр",AG1277*Законод!$C$9/4*Законод!$G$16,IF(B1269="Лікар-терапевт",AG1277*Законод!$C$9/4*Законод!$G$16,0)))</f>
        <v>0</v>
      </c>
      <c r="AR1277" s="184">
        <f t="shared" ref="AR1277" si="218">SUM(AN1277:AQ1277)</f>
        <v>0</v>
      </c>
    </row>
    <row r="1278" spans="1:44" s="52" customFormat="1" ht="31.9" hidden="1" customHeight="1" x14ac:dyDescent="0.25">
      <c r="A1278" s="170"/>
      <c r="B1278" s="763"/>
      <c r="C1278" s="764"/>
      <c r="D1278" s="765"/>
      <c r="E1278" s="765"/>
      <c r="F1278" s="211" t="str">
        <f>IF(B1269="Лікар-педіатр",Законод!$H$17,IF(B1269="Лікар загальної практики - сімейний лікар",Законод!$H$21,IF(B1269="Лікар-терапевт",Законод!$H$25,"х")))</f>
        <v>х</v>
      </c>
      <c r="G1278" s="776" t="s">
        <v>158</v>
      </c>
      <c r="H1278" s="776"/>
      <c r="I1278" s="776"/>
      <c r="J1278" s="776"/>
      <c r="K1278" s="776"/>
      <c r="L1278" s="169">
        <f>IF($B$1269="Лікар загальної практики - сімейний лікар",IF(L1273&lt;Законод!$C$22,0,(IF(AND(L1273&gt;=Законод!$H$22,L1273&lt;=Законод!$H$23),L1273-Законод!$G$23,IF('01_Доходи'!L1273&gt;=Законод!$I$22,Законод!$H$24,0)))),IF($B$1269="Лікар-педіатр",IF(L1273&lt;Законод!$C$18,0,(IF(AND(L1273&gt;=Законод!$H$18,L1273&lt;=Законод!$H$19),L1273-Законод!$G$19,IF('01_Доходи'!L1273&gt;=Законод!$I$18,Законод!$H$20,0)))),IF($B$1269="Лікар-терапевт",IF(L1273&lt;Законод!$C$26,0,(IF(AND(L1273&gt;=Законод!$H$26,L1273&lt;=Законод!$H$27),L1273-Законод!$G$27,IF(L1273&gt;=Законод!$I$26,Законод!$H$28,0)))),0)))</f>
        <v>0</v>
      </c>
      <c r="M1278" s="767"/>
      <c r="N1278" s="776" t="s">
        <v>158</v>
      </c>
      <c r="O1278" s="776"/>
      <c r="P1278" s="776"/>
      <c r="Q1278" s="776"/>
      <c r="R1278" s="776"/>
      <c r="S1278" s="169">
        <f>IF($B$1269="Лікар загальної практики - сімейний лікар",IF(S1273&lt;Законод!$C$22,0,(IF(AND(S1273&gt;=Законод!$H$22,S1273&lt;=Законод!$H$23),S1273-Законод!$G$23,IF('01_Доходи'!S1273&gt;=Законод!$I$22,Законод!$H$24,0)))),IF($B$1269="Лікар-педіатр",IF(S1273&lt;Законод!$C$18,0,(IF(AND(S1273&gt;=Законод!$H$18,S1273&lt;=Законод!$H$19),S1273-Законод!$G$19,IF('01_Доходи'!S1273&gt;=Законод!$I$18,Законод!$H$20,0)))),IF($B$1269="Лікар-терапевт",IF(S1273&lt;Законод!$C$26,0,(IF(AND(S1273&gt;=Законод!$H$26,S1273&lt;=Законод!$H$27),S1273-Законод!$G$27,IF(S1273&gt;=Законод!$I$26,Законод!$H$28,0)))),0)))</f>
        <v>0</v>
      </c>
      <c r="T1278" s="767"/>
      <c r="U1278" s="776" t="s">
        <v>158</v>
      </c>
      <c r="V1278" s="776"/>
      <c r="W1278" s="776"/>
      <c r="X1278" s="776"/>
      <c r="Y1278" s="776"/>
      <c r="Z1278" s="169">
        <f>IF($B$1269="Лікар загальної практики - сімейний лікар",IF(Z1273&lt;Законод!$C$22,0,(IF(AND(Z1273&gt;=Законод!$H$22,Z1273&lt;=Законод!$H$23),Z1273-Законод!$G$23,IF('01_Доходи'!Z1273&gt;=Законод!$I$22,Законод!$H$24,0)))),IF($B$1269="Лікар-педіатр",IF(Z1273&lt;Законод!$C$18,0,(IF(AND(Z1273&gt;=Законод!$H$18,Z1273&lt;=Законод!$H$19),Z1273-Законод!$G$19,IF('01_Доходи'!Z1273&gt;=Законод!$I$18,Законод!$H$20,0)))),IF($B$1269="Лікар-терапевт",IF(Z1273&lt;Законод!$C$26,0,(IF(AND(Z1273&gt;=Законод!$H$26,Z1273&lt;=Законод!$H$27),Z1273-Законод!$G$27,IF(Z1273&gt;=Законод!$I$26,Законод!$H$28,0)))),0)))</f>
        <v>0</v>
      </c>
      <c r="AA1278" s="767"/>
      <c r="AB1278" s="776" t="s">
        <v>158</v>
      </c>
      <c r="AC1278" s="776"/>
      <c r="AD1278" s="776"/>
      <c r="AE1278" s="776"/>
      <c r="AF1278" s="776"/>
      <c r="AG1278" s="169">
        <f>IF($B$1269="Лікар загальної практики - сімейний лікар",IF(AG1273&lt;Законод!$C$22,0,(IF(AND(AG1273&gt;=Законод!$H$22,AG1273&lt;=Законод!$H$23),AG1273-Законод!$G$23,IF('01_Доходи'!AG1273&gt;=Законод!$I$22,Законод!$H$24,0)))),IF($B$1269="Лікар-педіатр",IF(AG1273&lt;Законод!$C$18,0,(IF(AND(AG1273&gt;=Законод!$H$18,AG1273&lt;=Законод!$H$19),AG1273-Законод!$G$19,IF('01_Доходи'!AG1273&gt;=Законод!$I$18,Законод!$H$20,0)))),IF($B$1269="Лікар-терапевт",IF(AG1273&lt;Законод!$C$26,0,(IF(AND(AG1273&gt;=Законод!$H$26,AG1273&lt;=Законод!$H$27),AG1273-Законод!$G$27,IF(AG1273&gt;=Законод!$I$26,Законод!$H$28,0)))),0)))</f>
        <v>0</v>
      </c>
      <c r="AH1278" s="767"/>
      <c r="AI1278" s="174"/>
      <c r="AJ1278" s="771"/>
      <c r="AK1278" s="774"/>
      <c r="AL1278" s="774"/>
      <c r="AM1278" s="758"/>
      <c r="AN1278" s="183">
        <f>IF(B1269="Лікар загальної практики - сімейний лікар",L1278*Законод!$C$9/4*Законод!$H$16,IF(B1269="Лікар-педіатр",L1278*Законод!$C$9/4*Законод!$H$16,IF(B1269="Лікар-терапевт",L1278*Законод!$C$9/4*Законод!$H$16,0)))</f>
        <v>0</v>
      </c>
      <c r="AO1278" s="183">
        <f>IF(B1269="Лікар загальної практики - сімейний лікар",S1278*Законод!$C$9/4*Законод!$H$16,IF(B1269="Лікар-педіатр",S1278*Законод!$C$9/4*Законод!$H$16,IF(B1269="Лікар-терапевт",S1278*Законод!$C$9/4*Законод!$H$16,0)))</f>
        <v>0</v>
      </c>
      <c r="AP1278" s="183">
        <f>IF(B1269="Лікар загальної практики - сімейний лікар",Z1278*Законод!$C$9/4*Законод!$H$16,IF(B1269="Лікар-педіатр",Z1278*Законод!$C$9/4*Законод!$H$16,IF(B1269="Лікар-терапевт",Z1278*Законод!$C$9/4*Законод!$H$16,0)))</f>
        <v>0</v>
      </c>
      <c r="AQ1278" s="183">
        <f>IF(B1269="Лікар загальної практики - сімейний лікар",AG1278*Законод!$C$9/4*Законод!$H$16,IF(B1269="Лікар-педіатр",AG1278*Законод!$C$9/4*Законод!$H$16,IF(B1269="Лікар-терапевт",AG1278*Законод!$C$9/4*Законод!$H$16,0)))</f>
        <v>0</v>
      </c>
      <c r="AR1278" s="184">
        <f>SUM(AN1278:AQ1278)</f>
        <v>0</v>
      </c>
    </row>
    <row r="1279" spans="1:44" s="52" customFormat="1" ht="31.9" hidden="1" customHeight="1" x14ac:dyDescent="0.25">
      <c r="A1279" s="170"/>
      <c r="B1279" s="763"/>
      <c r="C1279" s="764"/>
      <c r="D1279" s="765"/>
      <c r="E1279" s="765"/>
      <c r="F1279" s="211" t="str">
        <f>IF(B1269="Лікар-педіатр",Законод!$I$17,IF(B1269="Лікар загальної практики - сімейний лікар",Законод!$I$21,IF(B1269="Лікар-терапевт",Законод!$I$25,"х")))</f>
        <v>х</v>
      </c>
      <c r="G1279" s="776" t="s">
        <v>158</v>
      </c>
      <c r="H1279" s="776"/>
      <c r="I1279" s="776"/>
      <c r="J1279" s="776"/>
      <c r="K1279" s="776"/>
      <c r="L1279" s="169">
        <f>IF($B$1269="Лікар загальної практики - сімейний лікар",IF(L1273&lt;Законод!$C$22,0,(IF(AND(L1273&gt;=Законод!$I$22,L1273&lt;=Законод!$I$23),L1273-Законод!$H$23,IF('01_Доходи'!L1273&gt;=Законод!$I$22,Законод!$I$24,0)))),IF($B$1269="Лікар-педіатр",IF(L1273&lt;Законод!$C$18,0,(IF(AND(L1273&gt;=Законод!$I$18,L1273&lt;=Законод!$I$19),L1273-Законод!$H$19,IF('01_Доходи'!L1273&gt;=Законод!$I$18,Законод!$H$20,0)))),IF($B$1269="Лікар-терапевт",IF(L1273&lt;Законод!$C$26,0,(IF(AND(L1273&gt;=Законод!$I$26,L1273&lt;=Законод!$I$27),L1273-Законод!$H$27,IF('01_Доходи'!L1273&gt;=Законод!$I$26,Законод!$H$28,0)))),0)))</f>
        <v>0</v>
      </c>
      <c r="M1279" s="767"/>
      <c r="N1279" s="776" t="s">
        <v>158</v>
      </c>
      <c r="O1279" s="776"/>
      <c r="P1279" s="776"/>
      <c r="Q1279" s="776"/>
      <c r="R1279" s="776"/>
      <c r="S1279" s="169">
        <f>IF($B$1269="Лікар загальної практики - сімейний лікар",IF(S1273&lt;Законод!$C$22,0,(IF(AND(S1273&gt;=Законод!$I$22,S1273&lt;=Законод!$I$23),S1273-Законод!$H$23,IF('01_Доходи'!S1273&gt;=Законод!$I$22,Законод!$I$24,0)))),IF($B$1269="Лікар-педіатр",IF(S1273&lt;Законод!$C$18,0,(IF(AND(S1273&gt;=Законод!$I$18,S1273&lt;=Законод!$I$19),S1273-Законод!$H$19,IF('01_Доходи'!S1273&gt;=Законод!$I$18,Законод!$H$20,0)))),IF($B$1269="Лікар-терапевт",IF(S1273&lt;Законод!$C$26,0,(IF(AND(S1273&gt;=Законод!$I$26,S1273&lt;=Законод!$I$27),S1273-Законод!$H$27,IF('01_Доходи'!S1273&gt;=Законод!$I$26,Законод!$H$28,0)))),0)))</f>
        <v>0</v>
      </c>
      <c r="T1279" s="767"/>
      <c r="U1279" s="776" t="s">
        <v>158</v>
      </c>
      <c r="V1279" s="776"/>
      <c r="W1279" s="776"/>
      <c r="X1279" s="776"/>
      <c r="Y1279" s="776"/>
      <c r="Z1279" s="169">
        <f>IF($B$1269="Лікар загальної практики - сімейний лікар",IF(Z1273&lt;Законод!$C$22,0,(IF(AND(Z1273&gt;=Законод!$I$22,Z1273&lt;=Законод!$I$23),Z1273-Законод!$H$23,IF('01_Доходи'!Z1273&gt;=Законод!$I$22,Законод!$I$24,0)))),IF($B$1269="Лікар-педіатр",IF(Z1273&lt;Законод!$C$18,0,(IF(AND(Z1273&gt;=Законод!$I$18,Z1273&lt;=Законод!$I$19),Z1273-Законод!$H$19,IF('01_Доходи'!Z1273&gt;=Законод!$I$18,Законод!$H$20,0)))),IF($B$1269="Лікар-терапевт",IF(Z1273&lt;Законод!$C$26,0,(IF(AND(Z1273&gt;=Законод!$I$26,Z1273&lt;=Законод!$I$27),Z1273-Законод!$H$27,IF('01_Доходи'!Z1273&gt;=Законод!$I$26,Законод!$H$28,0)))),0)))</f>
        <v>0</v>
      </c>
      <c r="AA1279" s="767"/>
      <c r="AB1279" s="776" t="s">
        <v>158</v>
      </c>
      <c r="AC1279" s="776"/>
      <c r="AD1279" s="776"/>
      <c r="AE1279" s="776"/>
      <c r="AF1279" s="776"/>
      <c r="AG1279" s="169">
        <f>IF($B$1269="Лікар загальної практики - сімейний лікар",IF(AG1273&lt;Законод!$C$22,0,(IF(AND(AG1273&gt;=Законод!$I$22,AG1273&lt;=Законод!$I$23),AG1273-Законод!$H$23,IF('01_Доходи'!AG1273&gt;=Законод!$I$22,Законод!$I$24,0)))),IF($B$1269="Лікар-педіатр",IF(AG1273&lt;Законод!$C$18,0,(IF(AND(AG1273&gt;=Законод!$I$18,AG1273&lt;=Законод!$I$19),AG1273-Законод!$H$19,IF('01_Доходи'!AG1273&gt;=Законод!$I$18,Законод!$H$20,0)))),IF($B$1269="Лікар-терапевт",IF(AG1273&lt;Законод!$C$26,0,(IF(AND(AG1273&gt;=Законод!$I$26,AG1273&lt;=Законод!$I$27),AG1273-Законод!$H$27,IF('01_Доходи'!AG1273&gt;=Законод!$I$26,Законод!$H$28,0)))),0)))</f>
        <v>0</v>
      </c>
      <c r="AH1279" s="767"/>
      <c r="AI1279" s="174"/>
      <c r="AJ1279" s="771"/>
      <c r="AK1279" s="774"/>
      <c r="AL1279" s="774"/>
      <c r="AM1279" s="758"/>
      <c r="AN1279" s="183">
        <f>IF(B1269="Лікар загальної практики - сімейний лікар",L1279*Законод!$C$9/4*Законод!$I$16,IF(B1269="Лікар-педіатр",L1279*Законод!$C$9/4*Законод!$I$16,IF(B1269="Лікар-терапевт",L1279*Законод!$C$9/4*Законод!$I$16,0)))</f>
        <v>0</v>
      </c>
      <c r="AO1279" s="183">
        <f>IF(B1269="Лікар загальної практики - сімейний лікар",S1279*Законод!$C$9/4*Законод!$I$16,IF(B1269="Лікар-педіатр",S1279*Законод!$C$9/4*Законод!$I$16,IF(B1269="Лікар-терапевт",S1279*Законод!$C$9/4*Законод!$I$16,0)))</f>
        <v>0</v>
      </c>
      <c r="AP1279" s="183">
        <f>IF(B1269="Лікар загальної практики - сімейний лікар",Z1279*Законод!$C$9/4*Законод!$I$16,IF(B1269="Лікар-педіатр",Z1279*Законод!$C$9/4*Законод!$I$16,IF(B1269="Лікар-терапевт",Z1279*Законод!$C$9/4*Законод!$I$16,0)))</f>
        <v>0</v>
      </c>
      <c r="AQ1279" s="183">
        <f>IF(B1269="Лікар загальної практики - сімейний лікар",AG1279*Законод!$C$9/4*Законод!$I$16,IF(B1269="Лікар-педіатр",AG1279*Законод!$C$9/4*Законод!$I$16,IF(B1269="Лікар-терапевт",AG1279*Законод!$C$9/4*Законод!$I$16,0)))</f>
        <v>0</v>
      </c>
      <c r="AR1279" s="184">
        <f>SUM(AN1279:AQ1279)</f>
        <v>0</v>
      </c>
    </row>
    <row r="1280" spans="1:44" s="191" customFormat="1" ht="31.9" hidden="1" customHeight="1" thickBot="1" x14ac:dyDescent="0.3">
      <c r="A1280" s="186"/>
      <c r="B1280" s="763"/>
      <c r="C1280" s="764"/>
      <c r="D1280" s="765"/>
      <c r="E1280" s="765"/>
      <c r="F1280" s="212" t="str">
        <f>IF(B1269="Лікар-педіатр",Законод!$J$17,IF(B1269="Лікар загальної практики - сімейний лікар",Законод!$J$21,IF(B1269="Лікар-терапевт",Законод!$J$25,"х")))</f>
        <v>х</v>
      </c>
      <c r="G1280" s="777" t="s">
        <v>158</v>
      </c>
      <c r="H1280" s="777"/>
      <c r="I1280" s="777"/>
      <c r="J1280" s="777"/>
      <c r="K1280" s="777"/>
      <c r="L1280" s="169">
        <f>IF($B$1269="Лікар загальної практики - сімейний лікар",IF(L1273&gt;=Законод!$J$22,'01_Доходи'!L1273-('01_Доходи'!L1274+'01_Доходи'!L1275+'01_Доходи'!L1276+'01_Доходи'!L1277+'01_Доходи'!L1278+'01_Доходи'!L1279),0),IF($B$1269="Лікар-педіатр",IF(L1273&gt;=Законод!$J$18,'01_Доходи'!L1273-('01_Доходи'!L1274+'01_Доходи'!L1275+'01_Доходи'!L1276+'01_Доходи'!L1277+'01_Доходи'!L1278+'01_Доходи'!L1279),0),IF($B$1269="Лікар-терапевт",IF('01_Доходи'!L1273&gt;=Законод!$J$26,L1273-Законод!$I$27,0),0)))</f>
        <v>0</v>
      </c>
      <c r="M1280" s="767"/>
      <c r="N1280" s="777" t="s">
        <v>158</v>
      </c>
      <c r="O1280" s="777"/>
      <c r="P1280" s="777"/>
      <c r="Q1280" s="777"/>
      <c r="R1280" s="777"/>
      <c r="S1280" s="169">
        <f>IF($B$1269="Лікар загальної практики - сімейний лікар",IF(S1273&gt;=Законод!$J$22,'01_Доходи'!S1273-('01_Доходи'!S1274+'01_Доходи'!S1275+'01_Доходи'!S1276+'01_Доходи'!S1277+'01_Доходи'!S1278+'01_Доходи'!S1279),0),IF($B$1269="Лікар-педіатр",IF(S1273&gt;=Законод!$J$18,'01_Доходи'!S1273-('01_Доходи'!S1274+'01_Доходи'!S1275+'01_Доходи'!S1276+'01_Доходи'!S1277+'01_Доходи'!S1278+'01_Доходи'!S1279),0),IF($B$1269="Лікар-терапевт",IF('01_Доходи'!S1273&gt;=Законод!$J$26,S1273-Законод!$I$27,0),0)))</f>
        <v>0</v>
      </c>
      <c r="T1280" s="767"/>
      <c r="U1280" s="777" t="s">
        <v>158</v>
      </c>
      <c r="V1280" s="777"/>
      <c r="W1280" s="777"/>
      <c r="X1280" s="777"/>
      <c r="Y1280" s="777"/>
      <c r="Z1280" s="169">
        <f>IF($B$1269="Лікар загальної практики - сімейний лікар",IF(Z1273&gt;=Законод!$J$22,'01_Доходи'!Z1273-('01_Доходи'!Z1274+'01_Доходи'!Z1275+'01_Доходи'!Z1276+'01_Доходи'!Z1277+'01_Доходи'!Z1278+'01_Доходи'!Z1279),0),IF($B$1269="Лікар-педіатр",IF(Z1273&gt;=Законод!$J$18,'01_Доходи'!Z1273-('01_Доходи'!Z1274+'01_Доходи'!Z1275+'01_Доходи'!Z1276+'01_Доходи'!Z1277+'01_Доходи'!Z1278+'01_Доходи'!Z1279),0),IF($B$1269="Лікар-терапевт",IF('01_Доходи'!Z1273&gt;=Законод!$J$26,Z1273-Законод!$I$27,0),0)))</f>
        <v>0</v>
      </c>
      <c r="AA1280" s="767"/>
      <c r="AB1280" s="777" t="s">
        <v>158</v>
      </c>
      <c r="AC1280" s="777"/>
      <c r="AD1280" s="777"/>
      <c r="AE1280" s="777"/>
      <c r="AF1280" s="777"/>
      <c r="AG1280" s="169">
        <f>IF($B$1269="Лікар загальної практики - сімейний лікар",IF(AG1273&gt;=Законод!$J$22,'01_Доходи'!AG1273-('01_Доходи'!AG1274+'01_Доходи'!AG1275+'01_Доходи'!AG1276+'01_Доходи'!AG1277+'01_Доходи'!AG1278+'01_Доходи'!AG1279),0),IF($B$1269="Лікар-педіатр",IF(AG1273&gt;=Законод!$J$18,'01_Доходи'!AG1273-('01_Доходи'!AG1274+'01_Доходи'!AG1275+'01_Доходи'!AG1276+'01_Доходи'!AG1277+'01_Доходи'!AG1278+'01_Доходи'!AG1279),0),IF($B$1269="Лікар-терапевт",IF('01_Доходи'!AG1273&gt;=Законод!$J$26,AG1273-Законод!$I$27,0),0)))</f>
        <v>0</v>
      </c>
      <c r="AH1280" s="767"/>
      <c r="AI1280" s="188"/>
      <c r="AJ1280" s="772"/>
      <c r="AK1280" s="775"/>
      <c r="AL1280" s="775"/>
      <c r="AM1280" s="759"/>
      <c r="AN1280" s="189">
        <f>IF(B1269="Лікар загальної практики - сімейний лікар",L1280*Законод!$C$9/4*Законод!$J$16,IF(B1269="Лікар-педіатр",L1280*Законод!$C$9/4*Законод!$J$16,IF(B1269="Лікар-терапевт",L1280*Законод!$C$9/4*Законод!$J$16,0)))</f>
        <v>0</v>
      </c>
      <c r="AO1280" s="189">
        <f>IF(B1269="Лікар загальної практики - сімейний лікар",S1280*Законод!$C$9/4*Законод!$J$16,IF(B1269="Лікар-педіатр",S1280*Законод!$C$9/4*Законод!$J$16,IF(B1269="Лікар-терапевт",S1280*Законод!$C$9/4*Законод!$J$16,0)))</f>
        <v>0</v>
      </c>
      <c r="AP1280" s="189">
        <f>IF(B1269="Лікар загальної практики - сімейний лікар",S1280*Законод!$C$9/4*Законод!$J$16,IF(B1269="Лікар-педіатр",S1280*Законод!$C$9/4*Законод!$J$16,IF(B1269="Лікар-терапевт",S1280*Законод!$C$9/4*Законод!$J$16,0)))</f>
        <v>0</v>
      </c>
      <c r="AQ1280" s="189">
        <f>IF(B1269="Лікар загальної практики - сімейний лікар",AG1280*Законод!$C$9/4*Законод!$J$16,IF(B1269="Лікар-педіатр",AG1280*Законод!$C$9/4*Законод!$J$16,IF(B1269="Лікар-терапевт",AG1280*Законод!$C$9/4*Законод!$J$16,0)))</f>
        <v>0</v>
      </c>
      <c r="AR1280" s="190">
        <f t="shared" ref="AR1280" si="219">SUM(AN1280:AQ1280)</f>
        <v>0</v>
      </c>
    </row>
    <row r="1281" spans="1:44" s="220" customFormat="1" ht="23.45" hidden="1" customHeight="1" thickBot="1" x14ac:dyDescent="0.3">
      <c r="A1281" s="216"/>
      <c r="B1281" s="217"/>
      <c r="C1281" s="217"/>
      <c r="D1281" s="217"/>
      <c r="E1281" s="217"/>
      <c r="F1281" s="218"/>
      <c r="G1281" s="219"/>
      <c r="H1281" s="219"/>
      <c r="L1281" s="221"/>
      <c r="S1281" s="221"/>
      <c r="Z1281" s="221"/>
      <c r="AG1281" s="221"/>
      <c r="AM1281" s="222"/>
      <c r="AR1281" s="223"/>
    </row>
    <row r="1282" spans="1:44" s="164" customFormat="1" ht="24.6" hidden="1" customHeight="1" x14ac:dyDescent="0.3">
      <c r="A1282" s="167">
        <f>A1269+1</f>
        <v>97</v>
      </c>
      <c r="B1282" s="763"/>
      <c r="C1282" s="764"/>
      <c r="D1282" s="765"/>
      <c r="E1282" s="765"/>
      <c r="F1282" s="207" t="s">
        <v>422</v>
      </c>
      <c r="G1282" s="169">
        <f>IF($B$1282="Лікар-педіатр",G1285*L1282,IF($B$1282="Лікар-терапевт","х",IF($B$1282="Лікар загальної практики - сімейний лікар",G1285*L1282,0)))</f>
        <v>0</v>
      </c>
      <c r="H1282" s="169">
        <f>IF($B$1282="Лікар-педіатр",H1285*L1282,IF($B$1282="Лікар-терапевт","х",IF($B$1282="Лікар загальної практики - сімейний лікар",H1285*L1282,0)))</f>
        <v>0</v>
      </c>
      <c r="I1282" s="169">
        <f>IF($B$1282="Лікар-педіатр","x",IF($B$1282="Лікар-терапевт",I1285*L1282,IF($B$1282="Лікар загальної практики - сімейний лікар",I1285*L1282,0)))</f>
        <v>0</v>
      </c>
      <c r="J1282" s="169">
        <f>IF($B$1282="Лікар-педіатр","x",IF($B$1282="Лікар-терапевт",J1285*L1282,IF($B$1282="Лікар загальної практики - сімейний лікар",J1285*L1282,0)))</f>
        <v>0</v>
      </c>
      <c r="K1282" s="169">
        <f>IF($B$1282="Лікар-педіатр","x",IF($B$1282="Лікар-терапевт",K1285*L1282,IF($B$1282="Лікар загальної практики - сімейний лікар",K1285*L1282,0)))</f>
        <v>0</v>
      </c>
      <c r="L1282" s="542"/>
      <c r="M1282" s="767"/>
      <c r="N1282" s="169">
        <f>IF($B$1282="Лікар-педіатр",N1285*S1282,IF($B$1282="Лікар-терапевт","х",IF($B$1282="Лікар загальної практики - сімейний лікар",N1285*S1282,0)))</f>
        <v>0</v>
      </c>
      <c r="O1282" s="169">
        <f>IF($B$1282="Лікар-педіатр",O1285*S1282,IF($B$1282="Лікар-терапевт","х",IF($B$1282="Лікар загальної практики - сімейний лікар",O1285*S1282,0)))</f>
        <v>0</v>
      </c>
      <c r="P1282" s="169">
        <f>IF($B$1282="Лікар-педіатр","x",IF($B$1282="Лікар-терапевт",P1285*S1282,IF($B$1282="Лікар загальної практики - сімейний лікар",P1285*S1282,0)))</f>
        <v>0</v>
      </c>
      <c r="Q1282" s="169">
        <f>IF($B$1282="Лікар-педіатр","x",IF($B$1282="Лікар-терапевт",Q1285*S1282,IF($B$1282="Лікар загальної практики - сімейний лікар",Q1285*S1282,0)))</f>
        <v>0</v>
      </c>
      <c r="R1282" s="169">
        <f>IF($B$1282="Лікар-педіатр","x",IF($B$1282="Лікар-терапевт",R1285*S1282,IF($B$1282="Лікар загальної практики - сімейний лікар",R1285*S1282,0)))</f>
        <v>0</v>
      </c>
      <c r="S1282" s="542"/>
      <c r="T1282" s="767"/>
      <c r="U1282" s="169">
        <f>IF($B$1282="Лікар-педіатр",U1285*Z1282,IF($B$1282="Лікар-терапевт","х",IF($B$1282="Лікар загальної практики - сімейний лікар",U1285*Z1282,0)))</f>
        <v>0</v>
      </c>
      <c r="V1282" s="169">
        <f>IF($B$1282="Лікар-педіатр",V1285*Z1282,IF($B$1282="Лікар-терапевт","х",IF($B$1282="Лікар загальної практики - сімейний лікар",V1285*Z1282,0)))</f>
        <v>0</v>
      </c>
      <c r="W1282" s="169">
        <f>IF($B$1282="Лікар-педіатр","x",IF($B$1282="Лікар-терапевт",W1285*Z1282,IF($B$1282="Лікар загальної практики - сімейний лікар",W1285*Z1282,0)))</f>
        <v>0</v>
      </c>
      <c r="X1282" s="169">
        <f>IF($B$1282="Лікар-педіатр","x",IF($B$1282="Лікар-терапевт",X1285*Z1282,IF($B$1282="Лікар загальної практики - сімейний лікар",X1285*Z1282,0)))</f>
        <v>0</v>
      </c>
      <c r="Y1282" s="169">
        <f>IF($B$1282="Лікар-педіатр","x",IF($B$1282="Лікар-терапевт",Y1285*Z1282,IF($B$1282="Лікар загальної практики - сімейний лікар",Y1285*Z1282,0)))</f>
        <v>0</v>
      </c>
      <c r="Z1282" s="542"/>
      <c r="AA1282" s="767"/>
      <c r="AB1282" s="169">
        <f>IF($B$1282="Лікар-педіатр",AB1285*AG1282,IF($B$1282="Лікар-терапевт","х",IF($B$1282="Лікар загальної практики - сімейний лікар",AB1285*AG1282,0)))</f>
        <v>0</v>
      </c>
      <c r="AC1282" s="169">
        <f>IF($B$1282="Лікар-педіатр",AC1285*AG1282,IF($B$1282="Лікар-терапевт","х",IF($B$1282="Лікар загальної практики - сімейний лікар",AC1285*AG1282,0)))</f>
        <v>0</v>
      </c>
      <c r="AD1282" s="169">
        <f>IF($B$1282="Лікар-педіатр","x",IF($B$1282="Лікар-терапевт",AD1285*AG1282,IF($B$1282="Лікар загальної практики - сімейний лікар",AD1285*AG1282,0)))</f>
        <v>0</v>
      </c>
      <c r="AE1282" s="169">
        <f>IF($B$1282="Лікар-педіатр","x",IF($B$1282="Лікар-терапевт",AE1285*AG1282,IF($B$1282="Лікар загальної практики - сімейний лікар",AE1285*AG1282,0)))</f>
        <v>0</v>
      </c>
      <c r="AF1282" s="169">
        <f>IF($B$1282="Лікар-педіатр","x",IF($B$1282="Лікар-терапевт",AF1285*AG1282,IF($B$1282="Лікар загальної практики - сімейний лікар",AF1285*AG1282,0)))</f>
        <v>0</v>
      </c>
      <c r="AG1282" s="542"/>
      <c r="AH1282" s="767"/>
      <c r="AI1282" s="525">
        <f>A1282</f>
        <v>97</v>
      </c>
      <c r="AJ1282" s="770">
        <f>B1282</f>
        <v>0</v>
      </c>
      <c r="AK1282" s="773">
        <f>C1282</f>
        <v>0</v>
      </c>
      <c r="AL1282" s="773">
        <f>D1282</f>
        <v>0</v>
      </c>
      <c r="AM1282" s="760" t="s">
        <v>568</v>
      </c>
      <c r="AN1282" s="778">
        <f>SUM(AN1287:AN1293)</f>
        <v>0</v>
      </c>
      <c r="AO1282" s="778">
        <f>SUM(AO1287:AO1293)</f>
        <v>0</v>
      </c>
      <c r="AP1282" s="778">
        <f>SUM(AP1287:AP1293)</f>
        <v>0</v>
      </c>
      <c r="AQ1282" s="778">
        <f>SUM(AQ1287:AQ1293)</f>
        <v>0</v>
      </c>
      <c r="AR1282" s="781">
        <f>SUM(AN1282:AQ1286)</f>
        <v>0</v>
      </c>
    </row>
    <row r="1283" spans="1:44" s="52" customFormat="1" ht="28.15" hidden="1" customHeight="1" x14ac:dyDescent="0.25">
      <c r="A1283" s="170"/>
      <c r="B1283" s="763"/>
      <c r="C1283" s="764"/>
      <c r="D1283" s="765"/>
      <c r="E1283" s="765"/>
      <c r="F1283" s="207" t="s">
        <v>423</v>
      </c>
      <c r="G1283" s="169">
        <f>IF($B$1282="Лікар-педіатр",G1285*L1283,IF($B$1282="Лікар-терапевт","х",IF($B$1282="Лікар загальної практики - сімейний лікар",G1285*L1283,0)))</f>
        <v>0</v>
      </c>
      <c r="H1283" s="169">
        <f>IF($B$1282="Лікар-педіатр",H1285*L1283,IF($B$1282="Лікар-терапевт","х",IF($B$1282="Лікар загальної практики - сімейний лікар",H1285*L1283,0)))</f>
        <v>0</v>
      </c>
      <c r="I1283" s="169">
        <f>IF($B$1282="Лікар-педіатр","x",IF($B$1282="Лікар-терапевт",I1285*L1283,IF($B$1282="Лікар загальної практики - сімейний лікар",I1285*L1283,0)))</f>
        <v>0</v>
      </c>
      <c r="J1283" s="169">
        <f>IF($B$1282="Лікар-педіатр","x",IF($B$1282="Лікар-терапевт",J1285*L1283,IF($B$1282="Лікар загальної практики - сімейний лікар",J1285*L1283,0)))</f>
        <v>0</v>
      </c>
      <c r="K1283" s="169">
        <f>IF($B$1282="Лікар-педіатр","x",IF($B$1282="Лікар-терапевт",K1285*L1283,IF($B$1282="Лікар загальної практики - сімейний лікар",K1285*L1283,0)))</f>
        <v>0</v>
      </c>
      <c r="L1283" s="542"/>
      <c r="M1283" s="767"/>
      <c r="N1283" s="169">
        <f>IF($B$1282="Лікар-педіатр",N1285*S1283,IF($B$1282="Лікар-терапевт","х",IF($B$1282="Лікар загальної практики - сімейний лікар",N1285*S1283,0)))</f>
        <v>0</v>
      </c>
      <c r="O1283" s="169">
        <f>IF($B$1282="Лікар-педіатр",O1285*S1283,IF($B$1282="Лікар-терапевт","х",IF($B$1282="Лікар загальної практики - сімейний лікар",O1285*S1283,0)))</f>
        <v>0</v>
      </c>
      <c r="P1283" s="169">
        <f>IF($B$1282="Лікар-педіатр","x",IF($B$1282="Лікар-терапевт",P1285*S1283,IF($B$1282="Лікар загальної практики - сімейний лікар",P1285*S1283,0)))</f>
        <v>0</v>
      </c>
      <c r="Q1283" s="169">
        <f>IF($B$1282="Лікар-педіатр","x",IF($B$1282="Лікар-терапевт",Q1285*S1283,IF($B$1282="Лікар загальної практики - сімейний лікар",Q1285*S1283,0)))</f>
        <v>0</v>
      </c>
      <c r="R1283" s="169">
        <f>IF($B$1282="Лікар-педіатр","x",IF($B$1282="Лікар-терапевт",R1285*S1283,IF($B$1282="Лікар загальної практики - сімейний лікар",R1285*S1283,0)))</f>
        <v>0</v>
      </c>
      <c r="S1283" s="542"/>
      <c r="T1283" s="767"/>
      <c r="U1283" s="169">
        <f>IF($B$1282="Лікар-педіатр",U1285*Z1283,IF($B$1282="Лікар-терапевт","х",IF($B$1282="Лікар загальної практики - сімейний лікар",U1285*Z1283,0)))</f>
        <v>0</v>
      </c>
      <c r="V1283" s="169">
        <f>IF($B$1282="Лікар-педіатр",V1285*Z1283,IF($B$1282="Лікар-терапевт","х",IF($B$1282="Лікар загальної практики - сімейний лікар",V1285*Z1283,0)))</f>
        <v>0</v>
      </c>
      <c r="W1283" s="169">
        <f>IF($B$1282="Лікар-педіатр","x",IF($B$1282="Лікар-терапевт",W1285*Z1283,IF($B$1282="Лікар загальної практики - сімейний лікар",W1285*Z1283,0)))</f>
        <v>0</v>
      </c>
      <c r="X1283" s="169">
        <f>IF($B$1282="Лікар-педіатр","x",IF($B$1282="Лікар-терапевт",X1285*Z1283,IF($B$1282="Лікар загальної практики - сімейний лікар",X1285*Z1283,0)))</f>
        <v>0</v>
      </c>
      <c r="Y1283" s="169">
        <f>IF($B$1282="Лікар-педіатр","x",IF($B$1282="Лікар-терапевт",Y1285*Z1283,IF($B$1282="Лікар загальної практики - сімейний лікар",Y1285*Z1283,0)))</f>
        <v>0</v>
      </c>
      <c r="Z1283" s="542"/>
      <c r="AA1283" s="767"/>
      <c r="AB1283" s="169">
        <f>IF($B$1282="Лікар-педіатр",AB1285*AG1283,IF($B$1282="Лікар-терапевт","х",IF($B$1282="Лікар загальної практики - сімейний лікар",AB1285*AG1283,0)))</f>
        <v>0</v>
      </c>
      <c r="AC1283" s="169">
        <f>IF($B$1282="Лікар-педіатр",AC1285*AG1283,IF($B$1282="Лікар-терапевт","х",IF($B$1282="Лікар загальної практики - сімейний лікар",AC1285*AG1283,0)))</f>
        <v>0</v>
      </c>
      <c r="AD1283" s="169">
        <f>IF($B$1282="Лікар-педіатр","x",IF($B$1282="Лікар-терапевт",AD1285*AG1283,IF($B$1282="Лікар загальної практики - сімейний лікар",AD1285*AG1283,0)))</f>
        <v>0</v>
      </c>
      <c r="AE1283" s="169">
        <f>IF($B$1282="Лікар-педіатр","x",IF($B$1282="Лікар-терапевт",AE1285*AG1283,IF($B$1282="Лікар загальної практики - сімейний лікар",AE1285*AG1283,0)))</f>
        <v>0</v>
      </c>
      <c r="AF1283" s="169">
        <f>IF($B$1282="Лікар-педіатр","x",IF($B$1282="Лікар-терапевт",AF1285*AG1283,IF($B$1282="Лікар загальної практики - сімейний лікар",AF1285*AG1283,0)))</f>
        <v>0</v>
      </c>
      <c r="AG1283" s="542"/>
      <c r="AH1283" s="767"/>
      <c r="AI1283" s="171"/>
      <c r="AJ1283" s="771"/>
      <c r="AK1283" s="774"/>
      <c r="AL1283" s="774"/>
      <c r="AM1283" s="761"/>
      <c r="AN1283" s="779"/>
      <c r="AO1283" s="779"/>
      <c r="AP1283" s="779"/>
      <c r="AQ1283" s="779"/>
      <c r="AR1283" s="782"/>
    </row>
    <row r="1284" spans="1:44" s="92" customFormat="1" ht="31.15" hidden="1" customHeight="1" x14ac:dyDescent="0.25">
      <c r="A1284" s="213"/>
      <c r="B1284" s="763"/>
      <c r="C1284" s="764"/>
      <c r="D1284" s="765"/>
      <c r="E1284" s="765"/>
      <c r="F1284" s="214" t="s">
        <v>424</v>
      </c>
      <c r="G1284" s="172">
        <f>IF(B1282="Лікар загальної практики - сімейний лікар"," ",IF(B1282="Лікар-педіатр"," ",IF(B1282="Лікар-терапевт","х",0)))</f>
        <v>0</v>
      </c>
      <c r="H1284" s="172">
        <f>IF(B1282="Лікар загальної практики - сімейний лікар"," ",IF(B1282="Лікар-педіатр"," ",IF(B1282="Лікар-терапевт","х",0)))</f>
        <v>0</v>
      </c>
      <c r="I1284" s="172">
        <f>IF(B1282="Лікар загальної практики - сімейний лікар"," ",IF(B1282="Лікар-педіатр","х",IF(B1282="Лікар-терапевт"," ",0)))</f>
        <v>0</v>
      </c>
      <c r="J1284" s="172">
        <f>IF(B1282="Лікар загальної практики - сімейний лікар"," ",IF(B1282="Лікар-педіатр","х",IF(B1282="Лікар-терапевт"," ",0)))</f>
        <v>0</v>
      </c>
      <c r="K1284" s="172">
        <f>IF(B1282="Лікар загальної практики - сімейний лікар"," ",IF(B1282="Лікар-педіатр","х",IF(B1282="Лікар-терапевт"," ",0)))</f>
        <v>0</v>
      </c>
      <c r="L1284" s="173">
        <f>SUM(G1284:K1284)</f>
        <v>0</v>
      </c>
      <c r="M1284" s="767"/>
      <c r="N1284" s="172">
        <f>IF(B1282="Лікар загальної практики - сімейний лікар"," ",IF(B1282="Лікар-педіатр"," ",IF(B1282="Лікар-терапевт","х",0)))</f>
        <v>0</v>
      </c>
      <c r="O1284" s="172">
        <f>IF(B1282="Лікар загальної практики - сімейний лікар"," ",IF(B1282="Лікар-педіатр"," ",IF(B1282="Лікар-терапевт","х",0)))</f>
        <v>0</v>
      </c>
      <c r="P1284" s="172">
        <f>IF(B1282="Лікар загальної практики - сімейний лікар"," ",IF(B1282="Лікар-педіатр","х",IF(B1282="Лікар-терапевт"," ",0)))</f>
        <v>0</v>
      </c>
      <c r="Q1284" s="172">
        <f>IF(B1282="Лікар загальної практики - сімейний лікар"," ",IF(B1282="Лікар-педіатр","х",IF(B1282="Лікар-терапевт"," ",0)))</f>
        <v>0</v>
      </c>
      <c r="R1284" s="172">
        <f>IF(B1282="Лікар загальної практики - сімейний лікар"," ",IF(B1282="Лікар-педіатр","х",IF(B1282="Лікар-терапевт"," ",0)))</f>
        <v>0</v>
      </c>
      <c r="S1284" s="173">
        <f>SUM(N1284:R1284)</f>
        <v>0</v>
      </c>
      <c r="T1284" s="767"/>
      <c r="U1284" s="172">
        <f>IF(B1282="Лікар загальної практики - сімейний лікар"," ",IF(B1282="Лікар-педіатр"," ",IF(B1282="Лікар-терапевт","х",0)))</f>
        <v>0</v>
      </c>
      <c r="V1284" s="172">
        <f>IF(B1282="Лікар загальної практики - сімейний лікар"," ",IF(B1282="Лікар-педіатр"," ",IF(B1282="Лікар-терапевт","х",0)))</f>
        <v>0</v>
      </c>
      <c r="W1284" s="172">
        <f>IF(B1282="Лікар загальної практики - сімейний лікар"," ",IF(B1282="Лікар-педіатр","х",IF(B1282="Лікар-терапевт"," ",0)))</f>
        <v>0</v>
      </c>
      <c r="X1284" s="172">
        <f>IF(B1282="Лікар загальної практики - сімейний лікар"," ",IF(B1282="Лікар-педіатр","х",IF(B1282="Лікар-терапевт"," ",0)))</f>
        <v>0</v>
      </c>
      <c r="Y1284" s="172">
        <f>IF(B1282="Лікар загальної практики - сімейний лікар"," ",IF(B1282="Лікар-педіатр","х",IF(B1282="Лікар-терапевт"," ",0)))</f>
        <v>0</v>
      </c>
      <c r="Z1284" s="173">
        <f>SUM(U1284:Y1284)</f>
        <v>0</v>
      </c>
      <c r="AA1284" s="767"/>
      <c r="AB1284" s="172">
        <f>IF(B1282="Лікар загальної практики - сімейний лікар"," ",IF(B1282="Лікар-педіатр"," ",IF(B1282="Лікар-терапевт","х",0)))</f>
        <v>0</v>
      </c>
      <c r="AC1284" s="172">
        <f>IF(B1282="Лікар загальної практики - сімейний лікар"," ",IF(B1282="Лікар-педіатр"," ",IF(B1282="Лікар-терапевт","х",0)))</f>
        <v>0</v>
      </c>
      <c r="AD1284" s="172">
        <f>IF(B1282="Лікар загальної практики - сімейний лікар"," ",IF(B1282="Лікар-педіатр","х",IF(B1282="Лікар-терапевт"," ",0)))</f>
        <v>0</v>
      </c>
      <c r="AE1284" s="172">
        <f>IF(B1282="Лікар загальної практики - сімейний лікар"," ",IF(B1282="Лікар-педіатр","х",IF(B1282="Лікар-терапевт"," ",0)))</f>
        <v>0</v>
      </c>
      <c r="AF1284" s="172">
        <f>IF(B1282="Лікар загальної практики - сімейний лікар"," ",IF(B1282="Лікар-педіатр","х",IF(B1282="Лікар-терапевт"," ",0)))</f>
        <v>0</v>
      </c>
      <c r="AG1284" s="173">
        <f>SUM(AB1284:AF1284)</f>
        <v>0</v>
      </c>
      <c r="AH1284" s="767"/>
      <c r="AI1284" s="215"/>
      <c r="AJ1284" s="771"/>
      <c r="AK1284" s="774"/>
      <c r="AL1284" s="774"/>
      <c r="AM1284" s="761"/>
      <c r="AN1284" s="779"/>
      <c r="AO1284" s="779"/>
      <c r="AP1284" s="779"/>
      <c r="AQ1284" s="779"/>
      <c r="AR1284" s="782"/>
    </row>
    <row r="1285" spans="1:44" s="52" customFormat="1" ht="31.9" hidden="1" customHeight="1" thickBot="1" x14ac:dyDescent="0.3">
      <c r="A1285" s="170"/>
      <c r="B1285" s="763"/>
      <c r="C1285" s="764"/>
      <c r="D1285" s="765"/>
      <c r="E1285" s="765"/>
      <c r="F1285" s="209" t="s">
        <v>161</v>
      </c>
      <c r="G1285" s="176">
        <f>IF($B$1282="Лікар-педіатр",G1284/L1284,IF($B$1282="Лікар-терапевт","х",IF($B$1282="Лікар загальної практики - сімейний лікар",G1284/L1284,0)))</f>
        <v>0</v>
      </c>
      <c r="H1285" s="176">
        <f>IF($B$1282="Лікар-педіатр",H1284/L1284,IF($B$1282="Лікар-терапевт","х",IF($B$1282="Лікар загальної практики - сімейний лікар",H1284/L1284,0)))</f>
        <v>0</v>
      </c>
      <c r="I1285" s="176">
        <f>IF($B$1282="Лікар-педіатр","x",IF($B$1282="Лікар-терапевт",I1284/L1284,IF($B$1282="Лікар загальної практики - сімейний лікар",I1284/L1284,0)))</f>
        <v>0</v>
      </c>
      <c r="J1285" s="176">
        <f>IF($B$1282="Лікар-педіатр","x",IF($B$1282="Лікар-терапевт",J1284/L1284,IF($B$1282="Лікар загальної практики - сімейний лікар",J1284/L1284,0)))</f>
        <v>0</v>
      </c>
      <c r="K1285" s="176">
        <f>IF($B$1282="Лікар-педіатр","x",IF($B$1282="Лікар-терапевт",K1284/L1284,IF($B$1282="Лікар загальної практики - сімейний лікар",K1284/L1284,0)))</f>
        <v>0</v>
      </c>
      <c r="L1285" s="176">
        <f>SUM(G1285:K1285)</f>
        <v>0</v>
      </c>
      <c r="M1285" s="767"/>
      <c r="N1285" s="176">
        <f>IF($B$1282="Лікар-педіатр",N1284/S1284,IF($B$1282="Лікар-терапевт","х",IF($B$1282="Лікар загальної практики - сімейний лікар",N1284/S1284,0)))</f>
        <v>0</v>
      </c>
      <c r="O1285" s="176">
        <f>IF($B$1282="Лікар-педіатр",O1284/S1284,IF($B$1282="Лікар-терапевт","х",IF($B$1282="Лікар загальної практики - сімейний лікар",O1284/S1284,0)))</f>
        <v>0</v>
      </c>
      <c r="P1285" s="176">
        <f>IF($B$1282="Лікар-педіатр","x",IF($B$1282="Лікар-терапевт",P1284/S1284,IF($B$1282="Лікар загальної практики - сімейний лікар",P1284/S1284,0)))</f>
        <v>0</v>
      </c>
      <c r="Q1285" s="176">
        <f>IF($B$1282="Лікар-педіатр","x",IF($B$1282="Лікар-терапевт",Q1284/S1284,IF($B$1282="Лікар загальної практики - сімейний лікар",Q1284/S1284,0)))</f>
        <v>0</v>
      </c>
      <c r="R1285" s="176">
        <f>IF($B$1282="Лікар-педіатр","x",IF($B$1282="Лікар-терапевт",R1284/S1284,IF($B$1282="Лікар загальної практики - сімейний лікар",R1284/S1284,0)))</f>
        <v>0</v>
      </c>
      <c r="S1285" s="176">
        <f>SUM(N1285:R1285)</f>
        <v>0</v>
      </c>
      <c r="T1285" s="767"/>
      <c r="U1285" s="176">
        <f>IF($B$1282="Лікар-педіатр",U1284/Z1284,IF($B$1282="Лікар-терапевт","х",IF($B$1282="Лікар загальної практики - сімейний лікар",U1284/Z1284,0)))</f>
        <v>0</v>
      </c>
      <c r="V1285" s="176">
        <f>IF($B$1282="Лікар-педіатр",V1284/Z1284,IF($B$1282="Лікар-терапевт","х",IF($B$1282="Лікар загальної практики - сімейний лікар",V1284/Z1284,0)))</f>
        <v>0</v>
      </c>
      <c r="W1285" s="176">
        <f>IF($B$1282="Лікар-педіатр","x",IF($B$1282="Лікар-терапевт",W1284/Z1284,IF($B$1282="Лікар загальної практики - сімейний лікар",W1284/Z1284,0)))</f>
        <v>0</v>
      </c>
      <c r="X1285" s="176">
        <f>IF($B$1282="Лікар-педіатр","x",IF($B$1282="Лікар-терапевт",X1284/Z1284,IF($B$1282="Лікар загальної практики - сімейний лікар",X1284/Z1284,0)))</f>
        <v>0</v>
      </c>
      <c r="Y1285" s="176">
        <f>IF($B$1282="Лікар-педіатр","x",IF($B$1282="Лікар-терапевт",Y1284/Z1284,IF($B$1282="Лікар загальної практики - сімейний лікар",Y1284/Z1284,0)))</f>
        <v>0</v>
      </c>
      <c r="Z1285" s="176">
        <f>SUM(U1285:Y1285)</f>
        <v>0</v>
      </c>
      <c r="AA1285" s="767"/>
      <c r="AB1285" s="176">
        <f>IF($B$1282="Лікар-педіатр",AB1284/AG1284,IF($B$1282="Лікар-терапевт","х",IF($B$1282="Лікар загальної практики - сімейний лікар",AB1284/AG1284,0)))</f>
        <v>0</v>
      </c>
      <c r="AC1285" s="176">
        <f>IF($B$1282="Лікар-педіатр",AC1284/AG1284,IF($B$1282="Лікар-терапевт","х",IF($B$1282="Лікар загальної практики - сімейний лікар",AC1284/AG1284,0)))</f>
        <v>0</v>
      </c>
      <c r="AD1285" s="176">
        <f>IF($B$1282="Лікар-педіатр","x",IF($B$1282="Лікар-терапевт",AD1284/AG1284,IF($B$1282="Лікар загальної практики - сімейний лікар",AD1284/AG1284,0)))</f>
        <v>0</v>
      </c>
      <c r="AE1285" s="176">
        <f>IF($B$1282="Лікар-педіатр","x",IF($B$1282="Лікар-терапевт",AE1284/AG1284,IF($B$1282="Лікар загальної практики - сімейний лікар",AE1284/AG1284,0)))</f>
        <v>0</v>
      </c>
      <c r="AF1285" s="176">
        <f>IF($B$1282="Лікар-педіатр","x",IF($B$1282="Лікар-терапевт",AF1284/AG1284,IF($B$1282="Лікар загальної практики - сімейний лікар",AF1284/AG1284,0)))</f>
        <v>0</v>
      </c>
      <c r="AG1285" s="176">
        <f>SUM(AB1285:AF1285)</f>
        <v>0</v>
      </c>
      <c r="AH1285" s="767"/>
      <c r="AI1285" s="174"/>
      <c r="AJ1285" s="771"/>
      <c r="AK1285" s="774"/>
      <c r="AL1285" s="774"/>
      <c r="AM1285" s="761"/>
      <c r="AN1285" s="779"/>
      <c r="AO1285" s="779"/>
      <c r="AP1285" s="779"/>
      <c r="AQ1285" s="779"/>
      <c r="AR1285" s="782"/>
    </row>
    <row r="1286" spans="1:44" s="52" customFormat="1" ht="45" hidden="1" customHeight="1" thickBot="1" x14ac:dyDescent="0.3">
      <c r="A1286" s="170"/>
      <c r="B1286" s="763"/>
      <c r="C1286" s="764"/>
      <c r="D1286" s="765"/>
      <c r="E1286" s="766"/>
      <c r="F1286" s="177" t="s">
        <v>425</v>
      </c>
      <c r="G1286" s="178">
        <f>IF($B$1282="Лікар загальної практики - сімейний лікар",AVERAGE(G1282:G1284),IF($B$1282="Лікар-педіатр",AVERAGE(G1282:G1284),IF($B$1282="Лікар-терапевт","х",0)))</f>
        <v>0</v>
      </c>
      <c r="H1286" s="178">
        <f>IF($B$1282="Лікар загальної практики - сімейний лікар",AVERAGE(H1282:H1284),IF($B$1282="Лікар-педіатр",AVERAGE(H1282:H1284),IF($B$1282="Лікар-терапевт","х",0)))</f>
        <v>0</v>
      </c>
      <c r="I1286" s="178">
        <f>IF($B$1282="Лікар загальної практики - сімейний лікар",AVERAGE(I1282:I1284),IF($B$1282="Лікар-педіатр","x",IF($B$1282="Лікар-терапевт",AVERAGE(I1282:I1284),0)))</f>
        <v>0</v>
      </c>
      <c r="J1286" s="178">
        <f>IF($B$1282="Лікар загальної практики - сімейний лікар",AVERAGE(J1282:J1284),IF($B$1282="Лікар-педіатр","x",IF($B$1282="Лікар-терапевт",AVERAGE(J1282:J1284),0)))</f>
        <v>0</v>
      </c>
      <c r="K1286" s="178">
        <f>IF($B$1282="Лікар загальної практики - сімейний лікар",AVERAGE(K1282:K1284),IF($B$1282="Лікар-педіатр","x",IF($B$1282="Лікар-терапевт",AVERAGE(K1282:K1284),0)))</f>
        <v>0</v>
      </c>
      <c r="L1286" s="179">
        <f>SUM(G1286:K1286)</f>
        <v>0</v>
      </c>
      <c r="M1286" s="768"/>
      <c r="N1286" s="178">
        <f>IF($B$1282="Лікар загальної практики - сімейний лікар",AVERAGE(N1282:N1284),IF($B$1282="Лікар-педіатр",AVERAGE(N1282:N1284),IF($B$1282="Лікар-терапевт","х",0)))</f>
        <v>0</v>
      </c>
      <c r="O1286" s="178">
        <f>IF($B$1282="Лікар загальної практики - сімейний лікар",AVERAGE(O1282:O1284),IF($B$1282="Лікар-педіатр",AVERAGE(O1282:O1284),IF($B$1282="Лікар-терапевт","х",0)))</f>
        <v>0</v>
      </c>
      <c r="P1286" s="178">
        <f>IF($B$1282="Лікар загальної практики - сімейний лікар",AVERAGE(P1282:P1284),IF($B$1282="Лікар-педіатр","x",IF($B$1282="Лікар-терапевт",AVERAGE(P1282:P1284),0)))</f>
        <v>0</v>
      </c>
      <c r="Q1286" s="178">
        <f>IF($B$1282="Лікар загальної практики - сімейний лікар",AVERAGE(Q1282:Q1284),IF($B$1282="Лікар-педіатр","x",IF($B$1282="Лікар-терапевт",AVERAGE(Q1282:Q1284),0)))</f>
        <v>0</v>
      </c>
      <c r="R1286" s="178">
        <f>IF($B$1282="Лікар загальної практики - сімейний лікар",AVERAGE(R1282:R1284),IF($B$1282="Лікар-педіатр","x",IF($B$1282="Лікар-терапевт",AVERAGE(R1282:R1284),0)))</f>
        <v>0</v>
      </c>
      <c r="S1286" s="179">
        <f>SUM(N1286:R1286)</f>
        <v>0</v>
      </c>
      <c r="T1286" s="768"/>
      <c r="U1286" s="178">
        <f>IF($B$1282="Лікар загальної практики - сімейний лікар",AVERAGE(U1282:U1284),IF($B$1282="Лікар-педіатр",AVERAGE(U1282:U1284),IF($B$1282="Лікар-терапевт","х",0)))</f>
        <v>0</v>
      </c>
      <c r="V1286" s="178">
        <f>IF($B$1282="Лікар загальної практики - сімейний лікар",AVERAGE(V1282:V1284),IF($B$1282="Лікар-педіатр",AVERAGE(V1282:V1284),IF($B$1282="Лікар-терапевт","х",0)))</f>
        <v>0</v>
      </c>
      <c r="W1286" s="178">
        <f>IF($B$1282="Лікар загальної практики - сімейний лікар",AVERAGE(W1282:W1284),IF($B$1282="Лікар-педіатр","x",IF($B$1282="Лікар-терапевт",AVERAGE(W1282:W1284),0)))</f>
        <v>0</v>
      </c>
      <c r="X1286" s="178">
        <f>IF($B$1282="Лікар загальної практики - сімейний лікар",AVERAGE(X1282:X1284),IF($B$1282="Лікар-педіатр","x",IF($B$1282="Лікар-терапевт",AVERAGE(X1282:X1284),0)))</f>
        <v>0</v>
      </c>
      <c r="Y1286" s="178">
        <f>IF($B$1282="Лікар загальної практики - сімейний лікар",AVERAGE(Y1282:Y1284),IF($B$1282="Лікар-педіатр","x",IF($B$1282="Лікар-терапевт",AVERAGE(Y1282:Y1284),0)))</f>
        <v>0</v>
      </c>
      <c r="Z1286" s="179">
        <f>SUM(U1286:Y1286)</f>
        <v>0</v>
      </c>
      <c r="AA1286" s="768"/>
      <c r="AB1286" s="178">
        <f>IF($B$1282="Лікар загальної практики - сімейний лікар",AVERAGE(AB1282:AB1284),IF($B$1282="Лікар-педіатр",AVERAGE(AB1282:AB1284),IF($B$1282="Лікар-терапевт","х",0)))</f>
        <v>0</v>
      </c>
      <c r="AC1286" s="178">
        <f>IF($B$1282="Лікар загальної практики - сімейний лікар",AVERAGE(AC1282:AC1284),IF($B$1282="Лікар-педіатр",AVERAGE(AC1282:AC1284),IF($B$1282="Лікар-терапевт","х",0)))</f>
        <v>0</v>
      </c>
      <c r="AD1286" s="178">
        <f>IF($B$1282="Лікар загальної практики - сімейний лікар",AVERAGE(AD1282:AD1284),IF($B$1282="Лікар-педіатр","x",IF($B$1282="Лікар-терапевт",AVERAGE(AD1282:AD1284),0)))</f>
        <v>0</v>
      </c>
      <c r="AE1286" s="178">
        <f>IF($B$1282="Лікар загальної практики - сімейний лікар",AVERAGE(AE1282:AE1284),IF($B$1282="Лікар-педіатр","x",IF($B$1282="Лікар-терапевт",AVERAGE(AE1282:AE1284),0)))</f>
        <v>0</v>
      </c>
      <c r="AF1286" s="178">
        <f>IF($B$1282="Лікар загальної практики - сімейний лікар",AVERAGE(AF1282:AF1284),IF($B$1282="Лікар-педіатр","x",IF($B$1282="Лікар-терапевт",AVERAGE(AF1282:AF1284),0)))</f>
        <v>0</v>
      </c>
      <c r="AG1286" s="179">
        <f>SUM(AB1286:AF1286)</f>
        <v>0</v>
      </c>
      <c r="AH1286" s="769"/>
      <c r="AI1286" s="174"/>
      <c r="AJ1286" s="771"/>
      <c r="AK1286" s="774"/>
      <c r="AL1286" s="774"/>
      <c r="AM1286" s="762"/>
      <c r="AN1286" s="780"/>
      <c r="AO1286" s="780"/>
      <c r="AP1286" s="780"/>
      <c r="AQ1286" s="780"/>
      <c r="AR1286" s="783"/>
    </row>
    <row r="1287" spans="1:44" s="52" customFormat="1" ht="40.5" hidden="1" x14ac:dyDescent="0.25">
      <c r="A1287" s="170"/>
      <c r="B1287" s="763"/>
      <c r="C1287" s="764"/>
      <c r="D1287" s="765"/>
      <c r="E1287" s="765"/>
      <c r="F1287" s="210" t="str">
        <f>IF(B1282="Лікар-педіатр",Законод!$C$17,IF(B1282="Лікар загальної практики - сімейний лікар",Законод!$C$21,IF(B1282="Лікар-терапевт",Законод!$C$25,"х")))</f>
        <v>х</v>
      </c>
      <c r="G1287" s="181">
        <f>IF($B$1282="Лікар загальної практики - сімейний лікар",IF(L1286&lt;=Законод!$C$22,G1286,Законод!$C$22*'01_Доходи'!G1285),IF($B$1282="Лікар-педіатр",IF(L1286&lt;=Законод!$C$18,G1286,Законод!$C$18*'01_Доходи'!G1285),IF($B$1282="Лікар-терапевт","x",0)))</f>
        <v>0</v>
      </c>
      <c r="H1287" s="181">
        <f>IF($B$1282="Лікар загальної практики - сімейний лікар",IF(L1286&lt;=Законод!$C$22,H1286,Законод!$C$22*'01_Доходи'!H1285),IF($B$1282="Лікар-педіатр",IF(L1286&lt;=Законод!$C$18,H1286,Законод!$C$18*'01_Доходи'!H1285),IF($B$1282="Лікар-терапевт","x",0)))</f>
        <v>0</v>
      </c>
      <c r="I1287" s="181">
        <f>IF($B$1282="Лікар загальної практики - сімейний лікар",IF(L1286&lt;=Законод!$C$22,I1286,Законод!$C$22*'01_Доходи'!I1285),IF($B$1282="Лікар-педіатр","x",IF($B$1282="Лікар-терапевт",IF(L1286&lt;=Законод!$C$26,I1286,Законод!$C$26*'01_Доходи'!I1285),0)))</f>
        <v>0</v>
      </c>
      <c r="J1287" s="181">
        <f>IF($B$1282="Лікар загальної практики - сімейний лікар",IF(L1286&lt;=Законод!$C$22,J1286,Законод!$C$22*'01_Доходи'!J1285),IF($B$1282="Лікар-педіатр","x",IF($B$1282="Лікар-терапевт",IF(L1286&lt;=Законод!$C$26,J1286,Законод!$C$26*'01_Доходи'!J1285),0)))</f>
        <v>0</v>
      </c>
      <c r="K1287" s="181">
        <f>IF($B$1282="Лікар загальної практики - сімейний лікар",IF(L1286&lt;=Законод!$C$22,K1286,Законод!$C$22*'01_Доходи'!K1285),IF($B$1282="Лікар-педіатр","x",IF($B$1282="Лікар-терапевт",IF(L1286&lt;=Законод!$C$26,K1286,Законод!$C$26*'01_Доходи'!K1285),0)))</f>
        <v>0</v>
      </c>
      <c r="L1287" s="182">
        <f>SUM(G1287:K1287)</f>
        <v>0</v>
      </c>
      <c r="M1287" s="767"/>
      <c r="N1287" s="181">
        <f>IF($B$1282="Лікар загальної практики - сімейний лікар",IF(S1286&lt;=Законод!$C$22,N1286,Законод!$C$22*'01_Доходи'!N1285),IF($B$1282="Лікар-педіатр",IF(S1286&lt;=Законод!$C$18,N1286,Законод!$C$18*'01_Доходи'!N1285),IF($B$1282="Лікар-терапевт","x",0)))</f>
        <v>0</v>
      </c>
      <c r="O1287" s="181">
        <f>IF($B$1282="Лікар загальної практики - сімейний лікар",IF(S1286&lt;=Законод!$C$22,O1286,Законод!$C$22*'01_Доходи'!O1285),IF($B$1282="Лікар-педіатр",IF(S1286&lt;=Законод!$C$18,O1286,Законод!$C$18*'01_Доходи'!O1285),IF($B$1282="Лікар-терапевт","x",0)))</f>
        <v>0</v>
      </c>
      <c r="P1287" s="181">
        <f>IF($B$1282="Лікар загальної практики - сімейний лікар",IF(S1286&lt;=Законод!$C$22,P1286,Законод!$C$22*'01_Доходи'!P1285),IF($B$1282="Лікар-педіатр","x",IF($B$1282="Лікар-терапевт",IF(S1286&lt;=Законод!$C$26,P1286,Законод!$C$26*'01_Доходи'!P1285),0)))</f>
        <v>0</v>
      </c>
      <c r="Q1287" s="181">
        <f>IF($B$1282="Лікар загальної практики - сімейний лікар",IF(S1286&lt;=Законод!$C$22,Q1286,Законод!$C$22*'01_Доходи'!Q1285),IF($B$1282="Лікар-педіатр","x",IF($B$1282="Лікар-терапевт",IF(S1286&lt;=Законод!$C$26,Q1286,Законод!$C$26*'01_Доходи'!Q1285),0)))</f>
        <v>0</v>
      </c>
      <c r="R1287" s="181">
        <f>IF($B$1282="Лікар загальної практики - сімейний лікар",IF(S1286&lt;=Законод!$C$22,R1286,Законод!$C$22*'01_Доходи'!R1285),IF($B$1282="Лікар-педіатр","x",IF($B$1282="Лікар-терапевт",IF(S1286&lt;=Законод!$C$26,R1286,Законод!$C$26*'01_Доходи'!R1285),0)))</f>
        <v>0</v>
      </c>
      <c r="S1287" s="182">
        <f>SUM(N1287:R1287)</f>
        <v>0</v>
      </c>
      <c r="T1287" s="767"/>
      <c r="U1287" s="181">
        <f>IF($B$1282="Лікар загальної практики - сімейний лікар",IF(Z1286&lt;=Законод!$C$22,U1286,Законод!$C$22*'01_Доходи'!U1285),IF($B$1282="Лікар-педіатр",IF(Z1286&lt;=Законод!$C$18,U1286,Законод!$C$18*'01_Доходи'!U1285),IF($B$1282="Лікар-терапевт","x",0)))</f>
        <v>0</v>
      </c>
      <c r="V1287" s="181">
        <f>IF($B$1282="Лікар загальної практики - сімейний лікар",IF(Z1286&lt;=Законод!$C$22,V1286,Законод!$C$22*'01_Доходи'!V1285),IF($B$1282="Лікар-педіатр",IF(Z1286&lt;=Законод!$C$18,V1286,Законод!$C$18*'01_Доходи'!V1285),IF($B$1282="Лікар-терапевт","x",0)))</f>
        <v>0</v>
      </c>
      <c r="W1287" s="181">
        <f>IF($B$1282="Лікар загальної практики - сімейний лікар",IF(Z1286&lt;=Законод!$C$22,W1286,Законод!$C$22*'01_Доходи'!W1285),IF($B$1282="Лікар-педіатр","x",IF($B$1282="Лікар-терапевт",IF(Z1286&lt;=Законод!$C$26,W1286,Законод!$C$26*'01_Доходи'!W1285),0)))</f>
        <v>0</v>
      </c>
      <c r="X1287" s="181">
        <f>IF($B$1282="Лікар загальної практики - сімейний лікар",IF(Z1286&lt;=Законод!$C$22,X1286,Законод!$C$22*'01_Доходи'!X1285),IF($B$1282="Лікар-педіатр","x",IF($B$1282="Лікар-терапевт",IF(Z1286&lt;=Законод!$C$26,X1286,Законод!$C$26*'01_Доходи'!X1285),0)))</f>
        <v>0</v>
      </c>
      <c r="Y1287" s="181">
        <f>IF($B$1282="Лікар загальної практики - сімейний лікар",IF(Z1286&lt;=Законод!$C$22,Y1286,Законод!$C$22*'01_Доходи'!Y1285),IF($B$1282="Лікар-педіатр","x",IF($B$1282="Лікар-терапевт",IF(Z1286&lt;=Законод!$C$26,Y1286,Законод!$C$26*'01_Доходи'!Y1285),0)))</f>
        <v>0</v>
      </c>
      <c r="Z1287" s="182">
        <f>SUM(U1287:Y1287)</f>
        <v>0</v>
      </c>
      <c r="AA1287" s="767"/>
      <c r="AB1287" s="181">
        <f>IF($B$1282="Лікар загальної практики - сімейний лікар",IF(AG1286&lt;=Законод!$C$22,AB1286,Законод!$C$22*'01_Доходи'!AB1285),IF($B$1282="Лікар-педіатр",IF(AG1286&lt;=Законод!$C$18,AB1286,Законод!$C$18*'01_Доходи'!AB1285),IF($B$1282="Лікар-терапевт","x",0)))</f>
        <v>0</v>
      </c>
      <c r="AC1287" s="181">
        <f>IF($B$1282="Лікар загальної практики - сімейний лікар",IF(AG1286&lt;=Законод!$C$22,AC1286,Законод!$C$22*'01_Доходи'!AC1285),IF($B$1282="Лікар-педіатр",IF(AG1286&lt;=Законод!$C$18,AC1286,Законод!$C$18*'01_Доходи'!AC1285),IF($B$1282="Лікар-терапевт","x",0)))</f>
        <v>0</v>
      </c>
      <c r="AD1287" s="181">
        <f>IF($B$1282="Лікар загальної практики - сімейний лікар",IF(AG1286&lt;=Законод!$C$22,AD1286,Законод!$C$22*'01_Доходи'!AD1285),IF($B$1282="Лікар-педіатр","x",IF($B$1282="Лікар-терапевт",IF(AG1286&lt;=Законод!$C$26,AD1286,Законод!$C$26*'01_Доходи'!AD1285),0)))</f>
        <v>0</v>
      </c>
      <c r="AE1287" s="181">
        <f>IF($B$1282="Лікар загальної практики - сімейний лікар",IF(AG1286&lt;=Законод!$C$22,AE1286,Законод!$C$22*'01_Доходи'!AE1285),IF($B$1282="Лікар-педіатр","x",IF($B$1282="Лікар-терапевт",IF(AG1286&lt;=Законод!$C$26,AE1286,Законод!$C$26*'01_Доходи'!AE1285),0)))</f>
        <v>0</v>
      </c>
      <c r="AF1287" s="181">
        <f>IF($B$1282="Лікар загальної практики - сімейний лікар",IF(AG1286&lt;=Законод!$C$22,AF1286,Законод!$C$22*'01_Доходи'!AF1285),IF($B$1282="Лікар-педіатр","x",IF($B$1282="Лікар-терапевт",IF(AG1286&lt;=Законод!$C$26,AF1286,Законод!$C$26*'01_Доходи'!AF1285),0)))</f>
        <v>0</v>
      </c>
      <c r="AG1287" s="182">
        <f>SUM(AB1287:AF1287)</f>
        <v>0</v>
      </c>
      <c r="AH1287" s="767"/>
      <c r="AI1287" s="174"/>
      <c r="AJ1287" s="771"/>
      <c r="AK1287" s="774"/>
      <c r="AL1287" s="774"/>
      <c r="AM1287" s="318" t="s">
        <v>186</v>
      </c>
      <c r="AN1287" s="183">
        <f>IF(B1282="Лікар загальної практики - сімейний лікар",G1287*Законод!$C$11+'01_Доходи'!H1287*Законод!$D$11+'01_Доходи'!I1287*Законод!$E$11+'01_Доходи'!J1287*Законод!$F$11+'01_Доходи'!K1287*Законод!$G$11,IF(B1282="Лікар-педіатр",G1287*Законод!$C$11+'01_Доходи'!H1287*Законод!$D$11,IF(B1282="Лікар-терапевт",'01_Доходи'!I1287*Законод!$E$11+'01_Доходи'!J1287*Законод!$F$11+'01_Доходи'!K1287*Законод!$G$11,0)))</f>
        <v>0</v>
      </c>
      <c r="AO1287" s="183">
        <f>IF(B1282="Лікар загальної практики - сімейний лікар",N1287*Законод!$C$11+'01_Доходи'!O1287*Законод!$D$11+'01_Доходи'!P1287*Законод!$E$11+'01_Доходи'!Q1287*Законод!$F$11+'01_Доходи'!R1287*Законод!$G$11,IF(B1282="Лікар-педіатр",N1287*Законод!$C$11+'01_Доходи'!O1287*Законод!$D$11,IF(B1282="Лікар-терапевт",'01_Доходи'!P1287*Законод!$E$11+'01_Доходи'!Q1287*Законод!$F$11+'01_Доходи'!R1287*Законод!$G$11,0)))</f>
        <v>0</v>
      </c>
      <c r="AP1287" s="183">
        <f>IF(B1282="Лікар загальної практики - сімейний лікар",U1287*Законод!$C$11+'01_Доходи'!V1287*Законод!$D$11+'01_Доходи'!W1287*Законод!$E$11+'01_Доходи'!X1287*Законод!$F$11+'01_Доходи'!Y1287*Законод!$G$11,IF(B1282="Лікар-педіатр",U1287*Законод!$C$11+'01_Доходи'!V1287*Законод!$D$11,IF(B1282="Лікар-терапевт",'01_Доходи'!W1287*Законод!$E$11+'01_Доходи'!X1287*Законод!$F$11+'01_Доходи'!Y1287*Законод!$G$11,0)))</f>
        <v>0</v>
      </c>
      <c r="AQ1287" s="183">
        <f>IF(B1282="Лікар загальної практики - сімейний лікар",AB1287*Законод!$C$11+'01_Доходи'!AC1287*Законод!$D$11+'01_Доходи'!AD1287*Законод!$E$11+'01_Доходи'!AE1287*Законод!$F$11+'01_Доходи'!AF1287*Законод!$G$11,IF(B1282="Лікар-педіатр",AB1287*Законод!$C$11+'01_Доходи'!AC1287*Законод!$D$11,IF(B1282="Лікар-терапевт",'01_Доходи'!AD1287*Законод!$E$11+'01_Доходи'!AE1287*Законод!$F$11+'01_Доходи'!AF1287*Законод!$G$11,0)))</f>
        <v>0</v>
      </c>
      <c r="AR1287" s="184">
        <f>SUM(AN1287:AQ1287)</f>
        <v>0</v>
      </c>
    </row>
    <row r="1288" spans="1:44" s="52" customFormat="1" ht="31.9" hidden="1" customHeight="1" x14ac:dyDescent="0.25">
      <c r="A1288" s="170"/>
      <c r="B1288" s="763"/>
      <c r="C1288" s="764"/>
      <c r="D1288" s="765"/>
      <c r="E1288" s="765"/>
      <c r="F1288" s="211" t="str">
        <f>IF(B1282="Лікар-педіатр",Законод!$E$17,IF(B1282="Лікар загальної практики - сімейний лікар",Законод!$E$21,IF(B1282="Лікар-терапевт",Законод!$E$25,"х")))</f>
        <v>х</v>
      </c>
      <c r="G1288" s="776" t="s">
        <v>158</v>
      </c>
      <c r="H1288" s="776"/>
      <c r="I1288" s="776"/>
      <c r="J1288" s="776"/>
      <c r="K1288" s="776"/>
      <c r="L1288" s="169">
        <f>IF($B$1282="Лікар загальної практики - сімейний лікар",IF(L1286&lt;Законод!$C$22,0,(IF(AND(L1286&gt;=Законод!$E$22,L1286&lt;=Законод!$E$23),L1286-Законод!$C$22,IF('01_Доходи'!L1286&gt;=Законод!$F$22,Законод!$E$24,0)))),IF($B$1282="Лікар-педіатр",IF(L1286&lt;Законод!$C$18,0,(IF(AND(L1286&gt;=Законод!$E$18,L1286&lt;=Законод!$E$19),L1286-Законод!$C$18,IF('01_Доходи'!L1286&gt;=Законод!$F$18,Законод!$E$20,0)))),IF($B$1282="Лікар-терапевт",IF(L1286&lt;Законод!$C$26,0,(IF(AND(L1286&gt;=Законод!$E$26,L1286&lt;=Законод!$E$27),L1286-Законод!$C$26,IF('01_Доходи'!L1286&gt;=Законод!$F$26,Законод!$E$28,0)))),0)))</f>
        <v>0</v>
      </c>
      <c r="M1288" s="767"/>
      <c r="N1288" s="776" t="s">
        <v>158</v>
      </c>
      <c r="O1288" s="776"/>
      <c r="P1288" s="776"/>
      <c r="Q1288" s="776"/>
      <c r="R1288" s="776"/>
      <c r="S1288" s="169">
        <f>IF($B$1282="Лікар загальної практики - сімейний лікар",IF(S1286&lt;Законод!$C$22,0,(IF(AND(S1286&gt;=Законод!$E$22,S1286&lt;=Законод!$E$23),S1286-Законод!$C$22,IF('01_Доходи'!S1286&gt;=Законод!$F$22,Законод!$E$24,0)))),IF($B$1282="Лікар-педіатр",IF(S1286&lt;Законод!$C$18,0,(IF(AND(S1286&gt;=Законод!$E$18,S1286&lt;=Законод!$E$19),S1286-Законод!$C$18,IF('01_Доходи'!S1286&gt;=Законод!$F$18,Законод!$E$20,0)))),IF($B$1282="Лікар-терапевт",IF(S1286&lt;Законод!$C$26,0,(IF(AND(S1286&gt;=Законод!$E$26,S1286&lt;=Законод!$E$27),S1286-Законод!$C$26,IF('01_Доходи'!S1286&gt;=Законод!$F$26,Законод!$E$28,0)))),0)))</f>
        <v>0</v>
      </c>
      <c r="T1288" s="767"/>
      <c r="U1288" s="776" t="s">
        <v>158</v>
      </c>
      <c r="V1288" s="776"/>
      <c r="W1288" s="776"/>
      <c r="X1288" s="776"/>
      <c r="Y1288" s="776"/>
      <c r="Z1288" s="169">
        <f>IF($B$1282="Лікар загальної практики - сімейний лікар",IF(Z1286&lt;Законод!$C$22,0,(IF(AND(Z1286&gt;=Законод!$E$22,Z1286&lt;=Законод!$E$23),Z1286-Законод!$C$22,IF('01_Доходи'!Z1286&gt;=Законод!$F$22,Законод!$E$24,0)))),IF($B$1282="Лікар-педіатр",IF(Z1286&lt;Законод!$C$18,0,(IF(AND(Z1286&gt;=Законод!$E$18,Z1286&lt;=Законод!$E$19),Z1286-Законод!$C$18,IF('01_Доходи'!Z1286&gt;=Законод!$F$18,Законод!$E$20,0)))),IF($B$1282="Лікар-терапевт",IF(Z1286&lt;Законод!$C$26,0,(IF(AND(Z1286&gt;=Законод!$E$26,Z1286&lt;=Законод!$E$27),Z1286-Законод!$C$26,IF('01_Доходи'!Z1286&gt;=Законод!$F$26,Законод!$E$28,0)))),0)))</f>
        <v>0</v>
      </c>
      <c r="AA1288" s="767"/>
      <c r="AB1288" s="776" t="s">
        <v>158</v>
      </c>
      <c r="AC1288" s="776"/>
      <c r="AD1288" s="776"/>
      <c r="AE1288" s="776"/>
      <c r="AF1288" s="776"/>
      <c r="AG1288" s="169">
        <f>IF($B$1282="Лікар загальної практики - сімейний лікар",IF(AG1286&lt;Законод!$C$22,0,(IF(AND(AG1286&gt;=Законод!$E$22,AG1286&lt;=Законод!$E$23),AG1286-Законод!$C$22,IF('01_Доходи'!AG1286&gt;=Законод!$F$22,Законод!$E$24,0)))),IF($B$1282="Лікар-педіатр",IF(AG1286&lt;Законод!$C$18,0,(IF(AND(AG1286&gt;=Законод!$E$18,AG1286&lt;=Законод!$E$19),AG1286-Законод!$C$18,IF('01_Доходи'!AG1286&gt;=Законод!$F$18,Законод!$E$20,0)))),IF($B$1282="Лікар-терапевт",IF(AG1286&lt;Законод!$C$26,0,(IF(AND(AG1286&gt;=Законод!$E$26,AG1286&lt;=Законод!$E$27),AG1286-Законод!$C$26,IF('01_Доходи'!AG1286&gt;=Законод!$F$26,Законод!$E$28,0)))),0)))</f>
        <v>0</v>
      </c>
      <c r="AH1288" s="767"/>
      <c r="AI1288" s="174"/>
      <c r="AJ1288" s="771"/>
      <c r="AK1288" s="774"/>
      <c r="AL1288" s="774"/>
      <c r="AM1288" s="757" t="s">
        <v>187</v>
      </c>
      <c r="AN1288" s="183">
        <f>IF(B1282="Лікар загальної практики - сімейний лікар",L1288*Законод!$C$9/4*Законод!$E$16,IF(B1282="Лікар-педіатр",L1288*Законод!$C$9/4*Законод!$E$16,IF(B1282="Лікар-терапевт",L1288*Законод!$C$9/4*Законод!$E$16,0)))</f>
        <v>0</v>
      </c>
      <c r="AO1288" s="183">
        <f>IF(B1282="Лікар загальної практики - сімейний лікар",S1288*Законод!$C$9/4*Законод!$E$16,IF(B1282="Лікар-педіатр",S1288*Законод!$C$9/4*Законод!$E$16,IF(B1282="Лікар-терапевт",S1288*Законод!$C$9/4*Законод!$E$16,0)))</f>
        <v>0</v>
      </c>
      <c r="AP1288" s="183">
        <f>IF(B1282="Лікар загальної практики - сімейний лікар",Z1288*Законод!$C$9/4*Законод!$E$16,IF(B1282="Лікар-педіатр",Z1288*Законод!$C$9/4*Законод!$E$16,IF(B1282="Лікар-терапевт",Z1288*Законод!$C$9/4*Законод!$E$16,0)))</f>
        <v>0</v>
      </c>
      <c r="AQ1288" s="183">
        <f>IF(B1282="Лікар загальної практики - сімейний лікар",AG1288*Законод!$C$9/4*Законод!$E$16,IF(B1282="Лікар-педіатр",AG1288*Законод!$C$9/4*Законод!$E$16,IF(B1282="Лікар-терапевт",AG1288*Законод!$C$9/4*Законод!$E$16,0)))</f>
        <v>0</v>
      </c>
      <c r="AR1288" s="184">
        <f>SUM(AN1288:AQ1288)</f>
        <v>0</v>
      </c>
    </row>
    <row r="1289" spans="1:44" s="52" customFormat="1" ht="31.9" hidden="1" customHeight="1" x14ac:dyDescent="0.25">
      <c r="A1289" s="170"/>
      <c r="B1289" s="763"/>
      <c r="C1289" s="764"/>
      <c r="D1289" s="765"/>
      <c r="E1289" s="765"/>
      <c r="F1289" s="211" t="str">
        <f>IF(B1282="Лікар-педіатр",Законод!$F$17,IF(B1282="Лікар загальної практики - сімейний лікар",Законод!$F$21,IF(B1282="Лікар-терапевт",Законод!$F$25,"х")))</f>
        <v>х</v>
      </c>
      <c r="G1289" s="776" t="s">
        <v>158</v>
      </c>
      <c r="H1289" s="776"/>
      <c r="I1289" s="776"/>
      <c r="J1289" s="776"/>
      <c r="K1289" s="776"/>
      <c r="L1289" s="169">
        <f>IF($B$1282="Лікар загальної практики - сімейний лікар",IF(L1286&lt;Законод!$C$22,0,(IF(AND(L1286&gt;=Законод!$F$22,L1286&lt;=Законод!$F$23),L1286-Законод!$E$23,IF('01_Доходи'!L1286&gt;=Законод!$G$22,Законод!$F$24,0)))),IF($B$1282="Лікар-педіатр",IF(L1286&lt;Законод!$C$18,0,(IF(AND(L1286&gt;=Законод!$F$18,L1286&lt;=Законод!$F$19),L1286-Законод!$E$19,IF('01_Доходи'!L1286&gt;=Законод!$G$18,Законод!$F$20,0)))),IF($B$1282="Лікар-терапевт",IF(L1286&lt;Законод!$C$26,0,(IF(AND(L1286&gt;=Законод!$F$26,L1286&lt;=Законод!$F$27),L1286-Законод!$E$27,IF('01_Доходи'!L1286&gt;=Законод!$G$26,Законод!$F$28,0)))),0)))</f>
        <v>0</v>
      </c>
      <c r="M1289" s="767"/>
      <c r="N1289" s="776" t="s">
        <v>158</v>
      </c>
      <c r="O1289" s="776"/>
      <c r="P1289" s="776"/>
      <c r="Q1289" s="776"/>
      <c r="R1289" s="776"/>
      <c r="S1289" s="169">
        <f>IF($B$1282="Лікар загальної практики - сімейний лікар",IF(S1286&lt;Законод!$C$22,0,(IF(AND(S1286&gt;=Законод!$F$22,S1286&lt;=Законод!$F$23),S1286-Законод!$E$23,IF('01_Доходи'!S1286&gt;=Законод!$G$22,Законод!$F$24,0)))),IF($B$1282="Лікар-педіатр",IF(S1286&lt;Законод!$C$18,0,(IF(AND(S1286&gt;=Законод!$F$18,S1286&lt;=Законод!$F$19),S1286-Законод!$E$19,IF('01_Доходи'!S1286&gt;=Законод!$G$18,Законод!$F$20,0)))),IF($B$1282="Лікар-терапевт",IF(S1286&lt;Законод!$C$26,0,(IF(AND(S1286&gt;=Законод!$F$26,S1286&lt;=Законод!$F$27),S1286-Законод!$E$27,IF('01_Доходи'!S1286&gt;=Законод!$G$26,Законод!$F$28,0)))),0)))</f>
        <v>0</v>
      </c>
      <c r="T1289" s="767"/>
      <c r="U1289" s="776" t="s">
        <v>158</v>
      </c>
      <c r="V1289" s="776"/>
      <c r="W1289" s="776"/>
      <c r="X1289" s="776"/>
      <c r="Y1289" s="776"/>
      <c r="Z1289" s="169">
        <f>IF($B$1282="Лікар загальної практики - сімейний лікар",IF(Z1286&lt;Законод!$C$22,0,(IF(AND(Z1286&gt;=Законод!$F$22,Z1286&lt;=Законод!$F$23),Z1286-Законод!$E$23,IF('01_Доходи'!Z1286&gt;=Законод!$G$22,Законод!$F$24,0)))),IF($B$1282="Лікар-педіатр",IF(Z1286&lt;Законод!$C$18,0,(IF(AND(Z1286&gt;=Законод!$F$18,Z1286&lt;=Законод!$F$19),Z1286-Законод!$E$19,IF('01_Доходи'!Z1286&gt;=Законод!$G$18,Законод!$F$20,0)))),IF($B$1282="Лікар-терапевт",IF(Z1286&lt;Законод!$C$26,0,(IF(AND(Z1286&gt;=Законод!$F$26,Z1286&lt;=Законод!$F$27),Z1286-Законод!$E$27,IF('01_Доходи'!Z1286&gt;=Законод!$G$26,Законод!$F$28,0)))),0)))</f>
        <v>0</v>
      </c>
      <c r="AA1289" s="767"/>
      <c r="AB1289" s="776" t="s">
        <v>158</v>
      </c>
      <c r="AC1289" s="776"/>
      <c r="AD1289" s="776"/>
      <c r="AE1289" s="776"/>
      <c r="AF1289" s="776"/>
      <c r="AG1289" s="169">
        <f>IF($B$1282="Лікар загальної практики - сімейний лікар",IF(AG1286&lt;Законод!$C$22,0,(IF(AND(AG1286&gt;=Законод!$F$22,AG1286&lt;=Законод!$F$23),AG1286-Законод!$E$23,IF('01_Доходи'!AG1286&gt;=Законод!$G$22,Законод!$F$24,0)))),IF($B$1282="Лікар-педіатр",IF(AG1286&lt;Законод!$C$18,0,(IF(AND(AG1286&gt;=Законод!$F$18,AG1286&lt;=Законод!$F$19),AG1286-Законод!$E$19,IF('01_Доходи'!AG1286&gt;=Законод!$G$18,Законод!$F$20,0)))),IF($B$1282="Лікар-терапевт",IF(AG1286&lt;Законод!$C$26,0,(IF(AND(AG1286&gt;=Законод!$F$26,AG1286&lt;=Законод!$F$27),AG1286-Законод!$E$27,IF('01_Доходи'!AG1286&gt;=Законод!$G$26,Законод!$F$28,0)))),0)))</f>
        <v>0</v>
      </c>
      <c r="AH1289" s="767"/>
      <c r="AI1289" s="174"/>
      <c r="AJ1289" s="771"/>
      <c r="AK1289" s="774"/>
      <c r="AL1289" s="774"/>
      <c r="AM1289" s="758"/>
      <c r="AN1289" s="183">
        <f>IF(B1282="Лікар загальної практики - сімейний лікар",L1289*Законод!$C$9/4*Законод!$F$16,IF(B1282="Лікар-педіатр",L1289*Законод!$C$9/4*Законод!$F$16,IF(B1282="Лікар-терапевт",L1289*Законод!$C$9/4*Законод!$F$16,0)))</f>
        <v>0</v>
      </c>
      <c r="AO1289" s="183">
        <f>IF(B1282="Лікар загальної практики - сімейний лікар",S1289*Законод!$C$9/4*Законод!$F$16,IF(B1282="Лікар-педіатр",S1289*Законод!$C$9/4*Законод!$F$16,IF(B1282="Лікар-терапевт",S1289*Законод!$C$9/4*Законод!$F$16,0)))</f>
        <v>0</v>
      </c>
      <c r="AP1289" s="183">
        <f>IF(B1282="Лікар загальної практики - сімейний лікар",Z1289*Законод!$C$9/4*Законод!$F$16,IF(B1282="Лікар-педіатр",Z1289*Законод!$C$9/4*Законод!$F$16,IF(B1282="Лікар-терапевт",Z1289*Законод!$C$9/4*Законод!$F$16,0)))</f>
        <v>0</v>
      </c>
      <c r="AQ1289" s="183">
        <f>IF(B1282="Лікар загальної практики - сімейний лікар",AG1289*Законод!$C$9/4*Законод!$F$16,IF(B1282="Лікар-педіатр",AG1289*Законод!$C$9/4*Законод!$F$16,IF(B1282="Лікар-терапевт",AG1289*Законод!$C$9/4*Законод!$F$16,0)))</f>
        <v>0</v>
      </c>
      <c r="AR1289" s="184">
        <f>SUM(AN1289:AQ1289)</f>
        <v>0</v>
      </c>
    </row>
    <row r="1290" spans="1:44" s="52" customFormat="1" ht="31.9" hidden="1" customHeight="1" x14ac:dyDescent="0.25">
      <c r="A1290" s="170"/>
      <c r="B1290" s="763"/>
      <c r="C1290" s="764"/>
      <c r="D1290" s="765"/>
      <c r="E1290" s="765"/>
      <c r="F1290" s="211" t="str">
        <f>IF(B1282="Лікар-педіатр",Законод!$G$17,IF(B1282="Лікар загальної практики - сімейний лікар",Законод!$G$21,IF(B1282="Лікар-терапевт",Законод!$G$25,"х")))</f>
        <v>х</v>
      </c>
      <c r="G1290" s="776" t="s">
        <v>158</v>
      </c>
      <c r="H1290" s="776"/>
      <c r="I1290" s="776"/>
      <c r="J1290" s="776"/>
      <c r="K1290" s="776"/>
      <c r="L1290" s="169">
        <f>IF($B$1282="Лікар загальної практики - сімейний лікар",IF(L1286&lt;Законод!$C$22,0,(IF(AND(L1286&gt;=Законод!$G$22,L1286&lt;=Законод!$G$23),L1286-Законод!$F$23,IF('01_Доходи'!L1286&gt;=Законод!$H$22,Законод!$G$24,0)))),IF($B$1282="Лікар-педіатр",IF(L1286&lt;Законод!$C$18,0,(IF(AND(L1286&gt;=Законод!$G$18,L1286&lt;=Законод!$G$19),L1286-Законод!$F$19,IF('01_Доходи'!L1286&gt;=Законод!$H$18,Законод!$G$20,0)))),IF($B$1282="Лікар-терапевт",IF(L1286&lt;Законод!$C$26,0,(IF(AND(L1286&gt;=Законод!$G$26,L1286&lt;=Законод!$G$27),L1286-Законод!$F$27,IF('01_Доходи'!L1286&gt;=Законод!$H$26,Законод!$G$28,0)))),0)))</f>
        <v>0</v>
      </c>
      <c r="M1290" s="767"/>
      <c r="N1290" s="776" t="s">
        <v>158</v>
      </c>
      <c r="O1290" s="776"/>
      <c r="P1290" s="776"/>
      <c r="Q1290" s="776"/>
      <c r="R1290" s="776"/>
      <c r="S1290" s="169">
        <f>IF($B$1282="Лікар загальної практики - сімейний лікар",IF(S1286&lt;Законод!$C$22,0,(IF(AND(S1286&gt;=Законод!$G$22,S1286&lt;=Законод!$G$23),S1286-Законод!$F$23,IF('01_Доходи'!S1286&gt;=Законод!$H$22,Законод!$G$24,0)))),IF($B$1282="Лікар-педіатр",IF(S1286&lt;Законод!$C$18,0,(IF(AND(S1286&gt;=Законод!$G$18,S1286&lt;=Законод!$G$19),S1286-Законод!$F$19,IF('01_Доходи'!S1286&gt;=Законод!$H$18,Законод!$G$20,0)))),IF($B$1282="Лікар-терапевт",IF(S1286&lt;Законод!$C$26,0,(IF(AND(S1286&gt;=Законод!$G$26,S1286&lt;=Законод!$G$27),S1286-Законод!$F$27,IF('01_Доходи'!S1286&gt;=Законод!$H$26,Законод!$G$28,0)))),0)))</f>
        <v>0</v>
      </c>
      <c r="T1290" s="767"/>
      <c r="U1290" s="776" t="s">
        <v>158</v>
      </c>
      <c r="V1290" s="776"/>
      <c r="W1290" s="776"/>
      <c r="X1290" s="776"/>
      <c r="Y1290" s="776"/>
      <c r="Z1290" s="169">
        <f>IF($B$1282="Лікар загальної практики - сімейний лікар",IF(Z1286&lt;Законод!$C$22,0,(IF(AND(Z1286&gt;=Законод!$G$22,Z1286&lt;=Законод!$G$23),Z1286-Законод!$F$23,IF('01_Доходи'!Z1286&gt;=Законод!$H$22,Законод!$G$24,0)))),IF($B$1282="Лікар-педіатр",IF(Z1286&lt;Законод!$C$18,0,(IF(AND(Z1286&gt;=Законод!$G$18,Z1286&lt;=Законод!$G$19),Z1286-Законод!$F$19,IF('01_Доходи'!Z1286&gt;=Законод!$H$18,Законод!$G$20,0)))),IF($B$1282="Лікар-терапевт",IF(Z1286&lt;Законод!$C$26,0,(IF(AND(Z1286&gt;=Законод!$G$26,Z1286&lt;=Законод!$G$27),Z1286-Законод!$F$27,IF('01_Доходи'!Z1286&gt;=Законод!$H$26,Законод!$G$28,0)))),0)))</f>
        <v>0</v>
      </c>
      <c r="AA1290" s="767"/>
      <c r="AB1290" s="776" t="s">
        <v>158</v>
      </c>
      <c r="AC1290" s="776"/>
      <c r="AD1290" s="776"/>
      <c r="AE1290" s="776"/>
      <c r="AF1290" s="776"/>
      <c r="AG1290" s="169">
        <f>IF($B$1282="Лікар загальної практики - сімейний лікар",IF(AG1286&lt;Законод!$C$22,0,(IF(AND(AG1286&gt;=Законод!$G$22,AG1286&lt;=Законод!$G$23),AG1286-Законод!$F$23,IF('01_Доходи'!AG1286&gt;=Законод!$H$22,Законод!$G$24,0)))),IF($B$1282="Лікар-педіатр",IF(AG1286&lt;Законод!$C$18,0,(IF(AND(AG1286&gt;=Законод!$G$18,AG1286&lt;=Законод!$G$19),AG1286-Законод!$F$19,IF('01_Доходи'!AG1286&gt;=Законод!$H$18,Законод!$G$20,0)))),IF($B$1282="Лікар-терапевт",IF(AG1286&lt;Законод!$C$26,0,(IF(AND(AG1286&gt;=Законод!$G$26,AG1286&lt;=Законод!$G$27),AG1286-Законод!$F$27,IF('01_Доходи'!AG1286&gt;=Законод!$H$26,Законод!$G$28,0)))),0)))</f>
        <v>0</v>
      </c>
      <c r="AH1290" s="767"/>
      <c r="AI1290" s="174"/>
      <c r="AJ1290" s="771"/>
      <c r="AK1290" s="774"/>
      <c r="AL1290" s="774"/>
      <c r="AM1290" s="758"/>
      <c r="AN1290" s="183">
        <f>IF(B1282="Лікар загальної практики - сімейний лікар",L1290*Законод!$C$9/4*Законод!$G$16,IF(B1282="Лікар-педіатр",L1290*Законод!$C$9/4*Законод!$G$16,IF(B1282="Лікар-терапевт",L1290*Законод!$C$9/4*Законод!$G$16,0)))</f>
        <v>0</v>
      </c>
      <c r="AO1290" s="183">
        <f>IF(B1282="Лікар загальної практики - сімейний лікар",S1290*Законод!$C$9/4*Законод!$G$16,IF(B1282="Лікар-педіатр",S1290*Законод!$C$9/4*Законод!$G$16,IF(B1282="Лікар-терапевт",S1290*Законод!$C$9/4*Законод!$G$16,0)))</f>
        <v>0</v>
      </c>
      <c r="AP1290" s="183">
        <f>IF(B1282="Лікар загальної практики - сімейний лікар",Z1290*Законод!$C$9/4*Законод!$G$16,IF(B1282="Лікар-педіатр",Z1290*Законод!$C$9/4*Законод!$G$16,IF(B1282="Лікар-терапевт",Z1290*Законод!$C$9/4*Законод!$G$16,0)))</f>
        <v>0</v>
      </c>
      <c r="AQ1290" s="183">
        <f>IF(B1282="Лікар загальної практики - сімейний лікар",AG1290*Законод!$C$9/4*Законод!$G$16,IF(B1282="Лікар-педіатр",AG1290*Законод!$C$9/4*Законод!$G$16,IF(B1282="Лікар-терапевт",AG1290*Законод!$C$9/4*Законод!$G$16,0)))</f>
        <v>0</v>
      </c>
      <c r="AR1290" s="184">
        <f t="shared" ref="AR1290" si="220">SUM(AN1290:AQ1290)</f>
        <v>0</v>
      </c>
    </row>
    <row r="1291" spans="1:44" s="52" customFormat="1" ht="31.9" hidden="1" customHeight="1" x14ac:dyDescent="0.25">
      <c r="A1291" s="170"/>
      <c r="B1291" s="763"/>
      <c r="C1291" s="764"/>
      <c r="D1291" s="765"/>
      <c r="E1291" s="765"/>
      <c r="F1291" s="211" t="str">
        <f>IF(B1282="Лікар-педіатр",Законод!$H$17,IF(B1282="Лікар загальної практики - сімейний лікар",Законод!$H$21,IF(B1282="Лікар-терапевт",Законод!$H$25,"х")))</f>
        <v>х</v>
      </c>
      <c r="G1291" s="776" t="s">
        <v>158</v>
      </c>
      <c r="H1291" s="776"/>
      <c r="I1291" s="776"/>
      <c r="J1291" s="776"/>
      <c r="K1291" s="776"/>
      <c r="L1291" s="169">
        <f>IF($B$1282="Лікар загальної практики - сімейний лікар",IF(L1286&lt;Законод!$C$22,0,(IF(AND(L1286&gt;=Законод!$H$22,L1286&lt;=Законод!$H$23),L1286-Законод!$G$23,IF('01_Доходи'!L1286&gt;=Законод!$I$22,Законод!$H$24,0)))),IF($B$1282="Лікар-педіатр",IF(L1286&lt;Законод!$C$18,0,(IF(AND(L1286&gt;=Законод!$H$18,L1286&lt;=Законод!$H$19),L1286-Законод!$G$19,IF('01_Доходи'!L1286&gt;=Законод!$I$18,Законод!$H$20,0)))),IF($B$1282="Лікар-терапевт",IF(L1286&lt;Законод!$C$26,0,(IF(AND(L1286&gt;=Законод!$H$26,L1286&lt;=Законод!$H$27),L1286-Законод!$G$27,IF(L1286&gt;=Законод!$I$26,Законод!$H$28,0)))),0)))</f>
        <v>0</v>
      </c>
      <c r="M1291" s="767"/>
      <c r="N1291" s="776" t="s">
        <v>158</v>
      </c>
      <c r="O1291" s="776"/>
      <c r="P1291" s="776"/>
      <c r="Q1291" s="776"/>
      <c r="R1291" s="776"/>
      <c r="S1291" s="169">
        <f>IF($B$1282="Лікар загальної практики - сімейний лікар",IF(S1286&lt;Законод!$C$22,0,(IF(AND(S1286&gt;=Законод!$H$22,S1286&lt;=Законод!$H$23),S1286-Законод!$G$23,IF('01_Доходи'!S1286&gt;=Законод!$I$22,Законод!$H$24,0)))),IF($B$1282="Лікар-педіатр",IF(S1286&lt;Законод!$C$18,0,(IF(AND(S1286&gt;=Законод!$H$18,S1286&lt;=Законод!$H$19),S1286-Законод!$G$19,IF('01_Доходи'!S1286&gt;=Законод!$I$18,Законод!$H$20,0)))),IF($B$1282="Лікар-терапевт",IF(S1286&lt;Законод!$C$26,0,(IF(AND(S1286&gt;=Законод!$H$26,S1286&lt;=Законод!$H$27),S1286-Законод!$G$27,IF(S1286&gt;=Законод!$I$26,Законод!$H$28,0)))),0)))</f>
        <v>0</v>
      </c>
      <c r="T1291" s="767"/>
      <c r="U1291" s="776" t="s">
        <v>158</v>
      </c>
      <c r="V1291" s="776"/>
      <c r="W1291" s="776"/>
      <c r="X1291" s="776"/>
      <c r="Y1291" s="776"/>
      <c r="Z1291" s="169">
        <f>IF($B$1282="Лікар загальної практики - сімейний лікар",IF(Z1286&lt;Законод!$C$22,0,(IF(AND(Z1286&gt;=Законод!$H$22,Z1286&lt;=Законод!$H$23),Z1286-Законод!$G$23,IF('01_Доходи'!Z1286&gt;=Законод!$I$22,Законод!$H$24,0)))),IF($B$1282="Лікар-педіатр",IF(Z1286&lt;Законод!$C$18,0,(IF(AND(Z1286&gt;=Законод!$H$18,Z1286&lt;=Законод!$H$19),Z1286-Законод!$G$19,IF('01_Доходи'!Z1286&gt;=Законод!$I$18,Законод!$H$20,0)))),IF($B$1282="Лікар-терапевт",IF(Z1286&lt;Законод!$C$26,0,(IF(AND(Z1286&gt;=Законод!$H$26,Z1286&lt;=Законод!$H$27),Z1286-Законод!$G$27,IF(Z1286&gt;=Законод!$I$26,Законод!$H$28,0)))),0)))</f>
        <v>0</v>
      </c>
      <c r="AA1291" s="767"/>
      <c r="AB1291" s="776" t="s">
        <v>158</v>
      </c>
      <c r="AC1291" s="776"/>
      <c r="AD1291" s="776"/>
      <c r="AE1291" s="776"/>
      <c r="AF1291" s="776"/>
      <c r="AG1291" s="169">
        <f>IF($B$1282="Лікар загальної практики - сімейний лікар",IF(AG1286&lt;Законод!$C$22,0,(IF(AND(AG1286&gt;=Законод!$H$22,AG1286&lt;=Законод!$H$23),AG1286-Законод!$G$23,IF('01_Доходи'!AG1286&gt;=Законод!$I$22,Законод!$H$24,0)))),IF($B$1282="Лікар-педіатр",IF(AG1286&lt;Законод!$C$18,0,(IF(AND(AG1286&gt;=Законод!$H$18,AG1286&lt;=Законод!$H$19),AG1286-Законод!$G$19,IF('01_Доходи'!AG1286&gt;=Законод!$I$18,Законод!$H$20,0)))),IF($B$1282="Лікар-терапевт",IF(AG1286&lt;Законод!$C$26,0,(IF(AND(AG1286&gt;=Законод!$H$26,AG1286&lt;=Законод!$H$27),AG1286-Законод!$G$27,IF(AG1286&gt;=Законод!$I$26,Законод!$H$28,0)))),0)))</f>
        <v>0</v>
      </c>
      <c r="AH1291" s="767"/>
      <c r="AI1291" s="174"/>
      <c r="AJ1291" s="771"/>
      <c r="AK1291" s="774"/>
      <c r="AL1291" s="774"/>
      <c r="AM1291" s="758"/>
      <c r="AN1291" s="183">
        <f>IF(B1282="Лікар загальної практики - сімейний лікар",L1291*Законод!$C$9/4*Законод!$H$16,IF(B1282="Лікар-педіатр",L1291*Законод!$C$9/4*Законод!$H$16,IF(B1282="Лікар-терапевт",L1291*Законод!$C$9/4*Законод!$H$16,0)))</f>
        <v>0</v>
      </c>
      <c r="AO1291" s="183">
        <f>IF(B1282="Лікар загальної практики - сімейний лікар",S1291*Законод!$C$9/4*Законод!$H$16,IF(B1282="Лікар-педіатр",S1291*Законод!$C$9/4*Законод!$H$16,IF(B1282="Лікар-терапевт",S1291*Законод!$C$9/4*Законод!$H$16,0)))</f>
        <v>0</v>
      </c>
      <c r="AP1291" s="183">
        <f>IF(B1282="Лікар загальної практики - сімейний лікар",Z1291*Законод!$C$9/4*Законод!$H$16,IF(B1282="Лікар-педіатр",Z1291*Законод!$C$9/4*Законод!$H$16,IF(B1282="Лікар-терапевт",Z1291*Законод!$C$9/4*Законод!$H$16,0)))</f>
        <v>0</v>
      </c>
      <c r="AQ1291" s="183">
        <f>IF(B1282="Лікар загальної практики - сімейний лікар",AG1291*Законод!$C$9/4*Законод!$H$16,IF(B1282="Лікар-педіатр",AG1291*Законод!$C$9/4*Законод!$H$16,IF(B1282="Лікар-терапевт",AG1291*Законод!$C$9/4*Законод!$H$16,0)))</f>
        <v>0</v>
      </c>
      <c r="AR1291" s="184">
        <f>SUM(AN1291:AQ1291)</f>
        <v>0</v>
      </c>
    </row>
    <row r="1292" spans="1:44" s="52" customFormat="1" ht="31.9" hidden="1" customHeight="1" x14ac:dyDescent="0.25">
      <c r="A1292" s="170"/>
      <c r="B1292" s="763"/>
      <c r="C1292" s="764"/>
      <c r="D1292" s="765"/>
      <c r="E1292" s="765"/>
      <c r="F1292" s="211" t="str">
        <f>IF(B1282="Лікар-педіатр",Законод!$I$17,IF(B1282="Лікар загальної практики - сімейний лікар",Законод!$I$21,IF(B1282="Лікар-терапевт",Законод!$I$25,"х")))</f>
        <v>х</v>
      </c>
      <c r="G1292" s="776" t="s">
        <v>158</v>
      </c>
      <c r="H1292" s="776"/>
      <c r="I1292" s="776"/>
      <c r="J1292" s="776"/>
      <c r="K1292" s="776"/>
      <c r="L1292" s="169">
        <f>IF($B$1282="Лікар загальної практики - сімейний лікар",IF(L1286&lt;Законод!$C$22,0,(IF(AND(L1286&gt;=Законод!$I$22,L1286&lt;=Законод!$I$23),L1286-Законод!$H$23,IF('01_Доходи'!L1286&gt;=Законод!$I$22,Законод!$I$24,0)))),IF($B$1282="Лікар-педіатр",IF(L1286&lt;Законод!$C$18,0,(IF(AND(L1286&gt;=Законод!$I$18,L1286&lt;=Законод!$I$19),L1286-Законод!$H$19,IF('01_Доходи'!L1286&gt;=Законод!$I$18,Законод!$H$20,0)))),IF($B$1282="Лікар-терапевт",IF(L1286&lt;Законод!$C$26,0,(IF(AND(L1286&gt;=Законод!$I$26,L1286&lt;=Законод!$I$27),L1286-Законод!$H$27,IF('01_Доходи'!L1286&gt;=Законод!$I$26,Законод!$H$28,0)))),0)))</f>
        <v>0</v>
      </c>
      <c r="M1292" s="767"/>
      <c r="N1292" s="776" t="s">
        <v>158</v>
      </c>
      <c r="O1292" s="776"/>
      <c r="P1292" s="776"/>
      <c r="Q1292" s="776"/>
      <c r="R1292" s="776"/>
      <c r="S1292" s="169">
        <f>IF($B$1282="Лікар загальної практики - сімейний лікар",IF(S1286&lt;Законод!$C$22,0,(IF(AND(S1286&gt;=Законод!$I$22,S1286&lt;=Законод!$I$23),S1286-Законод!$H$23,IF('01_Доходи'!S1286&gt;=Законод!$I$22,Законод!$I$24,0)))),IF($B$1282="Лікар-педіатр",IF(S1286&lt;Законод!$C$18,0,(IF(AND(S1286&gt;=Законод!$I$18,S1286&lt;=Законод!$I$19),S1286-Законод!$H$19,IF('01_Доходи'!S1286&gt;=Законод!$I$18,Законод!$H$20,0)))),IF($B$1282="Лікар-терапевт",IF(S1286&lt;Законод!$C$26,0,(IF(AND(S1286&gt;=Законод!$I$26,S1286&lt;=Законод!$I$27),S1286-Законод!$H$27,IF('01_Доходи'!S1286&gt;=Законод!$I$26,Законод!$H$28,0)))),0)))</f>
        <v>0</v>
      </c>
      <c r="T1292" s="767"/>
      <c r="U1292" s="776" t="s">
        <v>158</v>
      </c>
      <c r="V1292" s="776"/>
      <c r="W1292" s="776"/>
      <c r="X1292" s="776"/>
      <c r="Y1292" s="776"/>
      <c r="Z1292" s="169">
        <f>IF($B$1282="Лікар загальної практики - сімейний лікар",IF(Z1286&lt;Законод!$C$22,0,(IF(AND(Z1286&gt;=Законод!$I$22,Z1286&lt;=Законод!$I$23),Z1286-Законод!$H$23,IF('01_Доходи'!Z1286&gt;=Законод!$I$22,Законод!$I$24,0)))),IF($B$1282="Лікар-педіатр",IF(Z1286&lt;Законод!$C$18,0,(IF(AND(Z1286&gt;=Законод!$I$18,Z1286&lt;=Законод!$I$19),Z1286-Законод!$H$19,IF('01_Доходи'!Z1286&gt;=Законод!$I$18,Законод!$H$20,0)))),IF($B$1282="Лікар-терапевт",IF(Z1286&lt;Законод!$C$26,0,(IF(AND(Z1286&gt;=Законод!$I$26,Z1286&lt;=Законод!$I$27),Z1286-Законод!$H$27,IF('01_Доходи'!Z1286&gt;=Законод!$I$26,Законод!$H$28,0)))),0)))</f>
        <v>0</v>
      </c>
      <c r="AA1292" s="767"/>
      <c r="AB1292" s="776" t="s">
        <v>158</v>
      </c>
      <c r="AC1292" s="776"/>
      <c r="AD1292" s="776"/>
      <c r="AE1292" s="776"/>
      <c r="AF1292" s="776"/>
      <c r="AG1292" s="169">
        <f>IF($B$1282="Лікар загальної практики - сімейний лікар",IF(AG1286&lt;Законод!$C$22,0,(IF(AND(AG1286&gt;=Законод!$I$22,AG1286&lt;=Законод!$I$23),AG1286-Законод!$H$23,IF('01_Доходи'!AG1286&gt;=Законод!$I$22,Законод!$I$24,0)))),IF($B$1282="Лікар-педіатр",IF(AG1286&lt;Законод!$C$18,0,(IF(AND(AG1286&gt;=Законод!$I$18,AG1286&lt;=Законод!$I$19),AG1286-Законод!$H$19,IF('01_Доходи'!AG1286&gt;=Законод!$I$18,Законод!$H$20,0)))),IF($B$1282="Лікар-терапевт",IF(AG1286&lt;Законод!$C$26,0,(IF(AND(AG1286&gt;=Законод!$I$26,AG1286&lt;=Законод!$I$27),AG1286-Законод!$H$27,IF('01_Доходи'!AG1286&gt;=Законод!$I$26,Законод!$H$28,0)))),0)))</f>
        <v>0</v>
      </c>
      <c r="AH1292" s="767"/>
      <c r="AI1292" s="174"/>
      <c r="AJ1292" s="771"/>
      <c r="AK1292" s="774"/>
      <c r="AL1292" s="774"/>
      <c r="AM1292" s="758"/>
      <c r="AN1292" s="183">
        <f>IF(B1282="Лікар загальної практики - сімейний лікар",L1292*Законод!$C$9/4*Законод!$I$16,IF(B1282="Лікар-педіатр",L1292*Законод!$C$9/4*Законод!$I$16,IF(B1282="Лікар-терапевт",L1292*Законод!$C$9/4*Законод!$I$16,0)))</f>
        <v>0</v>
      </c>
      <c r="AO1292" s="183">
        <f>IF(B1282="Лікар загальної практики - сімейний лікар",S1292*Законод!$C$9/4*Законод!$I$16,IF(B1282="Лікар-педіатр",S1292*Законод!$C$9/4*Законод!$I$16,IF(B1282="Лікар-терапевт",S1292*Законод!$C$9/4*Законод!$I$16,0)))</f>
        <v>0</v>
      </c>
      <c r="AP1292" s="183">
        <f>IF(B1282="Лікар загальної практики - сімейний лікар",Z1292*Законод!$C$9/4*Законод!$I$16,IF(B1282="Лікар-педіатр",Z1292*Законод!$C$9/4*Законод!$I$16,IF(B1282="Лікар-терапевт",Z1292*Законод!$C$9/4*Законод!$I$16,0)))</f>
        <v>0</v>
      </c>
      <c r="AQ1292" s="183">
        <f>IF(B1282="Лікар загальної практики - сімейний лікар",AG1292*Законод!$C$9/4*Законод!$I$16,IF(B1282="Лікар-педіатр",AG1292*Законод!$C$9/4*Законод!$I$16,IF(B1282="Лікар-терапевт",AG1292*Законод!$C$9/4*Законод!$I$16,0)))</f>
        <v>0</v>
      </c>
      <c r="AR1292" s="184">
        <f>SUM(AN1292:AQ1292)</f>
        <v>0</v>
      </c>
    </row>
    <row r="1293" spans="1:44" s="191" customFormat="1" ht="31.9" hidden="1" customHeight="1" thickBot="1" x14ac:dyDescent="0.3">
      <c r="A1293" s="186"/>
      <c r="B1293" s="763"/>
      <c r="C1293" s="764"/>
      <c r="D1293" s="765"/>
      <c r="E1293" s="765"/>
      <c r="F1293" s="212" t="str">
        <f>IF(B1282="Лікар-педіатр",Законод!$J$17,IF(B1282="Лікар загальної практики - сімейний лікар",Законод!$J$21,IF(B1282="Лікар-терапевт",Законод!$J$25,"х")))</f>
        <v>х</v>
      </c>
      <c r="G1293" s="777" t="s">
        <v>158</v>
      </c>
      <c r="H1293" s="777"/>
      <c r="I1293" s="777"/>
      <c r="J1293" s="777"/>
      <c r="K1293" s="777"/>
      <c r="L1293" s="169">
        <f>IF($B$1282="Лікар загальної практики - сімейний лікар",IF(L1286&gt;=Законод!$J$22,'01_Доходи'!L1286-('01_Доходи'!L1287+'01_Доходи'!L1288+'01_Доходи'!L1289+'01_Доходи'!L1290+'01_Доходи'!L1291+'01_Доходи'!L1292),0),IF($B$1282="Лікар-педіатр",IF(L1286&gt;=Законод!$J$18,'01_Доходи'!L1286-('01_Доходи'!L1287+'01_Доходи'!L1288+'01_Доходи'!L1289+'01_Доходи'!L1290+'01_Доходи'!L1291+'01_Доходи'!L1292),0),IF($B$1282="Лікар-терапевт",IF('01_Доходи'!L1286&gt;=Законод!$J$26,L1286-Законод!$I$27,0),0)))</f>
        <v>0</v>
      </c>
      <c r="M1293" s="767"/>
      <c r="N1293" s="777" t="s">
        <v>158</v>
      </c>
      <c r="O1293" s="777"/>
      <c r="P1293" s="777"/>
      <c r="Q1293" s="777"/>
      <c r="R1293" s="777"/>
      <c r="S1293" s="169">
        <f>IF($B$1282="Лікар загальної практики - сімейний лікар",IF(S1286&gt;=Законод!$J$22,'01_Доходи'!S1286-('01_Доходи'!S1287+'01_Доходи'!S1288+'01_Доходи'!S1289+'01_Доходи'!S1290+'01_Доходи'!S1291+'01_Доходи'!S1292),0),IF($B$1282="Лікар-педіатр",IF(S1286&gt;=Законод!$J$18,'01_Доходи'!S1286-('01_Доходи'!S1287+'01_Доходи'!S1288+'01_Доходи'!S1289+'01_Доходи'!S1290+'01_Доходи'!S1291+'01_Доходи'!S1292),0),IF($B$1282="Лікар-терапевт",IF('01_Доходи'!S1286&gt;=Законод!$J$26,S1286-Законод!$I$27,0),0)))</f>
        <v>0</v>
      </c>
      <c r="T1293" s="767"/>
      <c r="U1293" s="777" t="s">
        <v>158</v>
      </c>
      <c r="V1293" s="777"/>
      <c r="W1293" s="777"/>
      <c r="X1293" s="777"/>
      <c r="Y1293" s="777"/>
      <c r="Z1293" s="169">
        <f>IF($B$1282="Лікар загальної практики - сімейний лікар",IF(Z1286&gt;=Законод!$J$22,'01_Доходи'!Z1286-('01_Доходи'!Z1287+'01_Доходи'!Z1288+'01_Доходи'!Z1289+'01_Доходи'!Z1290+'01_Доходи'!Z1291+'01_Доходи'!Z1292),0),IF($B$1282="Лікар-педіатр",IF(Z1286&gt;=Законод!$J$18,'01_Доходи'!Z1286-('01_Доходи'!Z1287+'01_Доходи'!Z1288+'01_Доходи'!Z1289+'01_Доходи'!Z1290+'01_Доходи'!Z1291+'01_Доходи'!Z1292),0),IF($B$1282="Лікар-терапевт",IF('01_Доходи'!Z1286&gt;=Законод!$J$26,Z1286-Законод!$I$27,0),0)))</f>
        <v>0</v>
      </c>
      <c r="AA1293" s="767"/>
      <c r="AB1293" s="777" t="s">
        <v>158</v>
      </c>
      <c r="AC1293" s="777"/>
      <c r="AD1293" s="777"/>
      <c r="AE1293" s="777"/>
      <c r="AF1293" s="777"/>
      <c r="AG1293" s="169">
        <f>IF($B$1282="Лікар загальної практики - сімейний лікар",IF(AG1286&gt;=Законод!$J$22,'01_Доходи'!AG1286-('01_Доходи'!AG1287+'01_Доходи'!AG1288+'01_Доходи'!AG1289+'01_Доходи'!AG1290+'01_Доходи'!AG1291+'01_Доходи'!AG1292),0),IF($B$1282="Лікар-педіатр",IF(AG1286&gt;=Законод!$J$18,'01_Доходи'!AG1286-('01_Доходи'!AG1287+'01_Доходи'!AG1288+'01_Доходи'!AG1289+'01_Доходи'!AG1290+'01_Доходи'!AG1291+'01_Доходи'!AG1292),0),IF($B$1282="Лікар-терапевт",IF('01_Доходи'!AG1286&gt;=Законод!$J$26,AG1286-Законод!$I$27,0),0)))</f>
        <v>0</v>
      </c>
      <c r="AH1293" s="767"/>
      <c r="AI1293" s="188"/>
      <c r="AJ1293" s="772"/>
      <c r="AK1293" s="775"/>
      <c r="AL1293" s="775"/>
      <c r="AM1293" s="759"/>
      <c r="AN1293" s="189">
        <f>IF(B1282="Лікар загальної практики - сімейний лікар",L1293*Законод!$C$9/4*Законод!$J$16,IF(B1282="Лікар-педіатр",L1293*Законод!$C$9/4*Законод!$J$16,IF(B1282="Лікар-терапевт",L1293*Законод!$C$9/4*Законод!$J$16,0)))</f>
        <v>0</v>
      </c>
      <c r="AO1293" s="189">
        <f>IF(B1282="Лікар загальної практики - сімейний лікар",S1293*Законод!$C$9/4*Законод!$J$16,IF(B1282="Лікар-педіатр",S1293*Законод!$C$9/4*Законод!$J$16,IF(B1282="Лікар-терапевт",S1293*Законод!$C$9/4*Законод!$J$16,0)))</f>
        <v>0</v>
      </c>
      <c r="AP1293" s="189">
        <f>IF(B1282="Лікар загальної практики - сімейний лікар",S1293*Законод!$C$9/4*Законод!$J$16,IF(B1282="Лікар-педіатр",S1293*Законод!$C$9/4*Законод!$J$16,IF(B1282="Лікар-терапевт",S1293*Законод!$C$9/4*Законод!$J$16,0)))</f>
        <v>0</v>
      </c>
      <c r="AQ1293" s="189">
        <f>IF(B1282="Лікар загальної практики - сімейний лікар",AG1293*Законод!$C$9/4*Законод!$J$16,IF(B1282="Лікар-педіатр",AG1293*Законод!$C$9/4*Законод!$J$16,IF(B1282="Лікар-терапевт",AG1293*Законод!$C$9/4*Законод!$J$16,0)))</f>
        <v>0</v>
      </c>
      <c r="AR1293" s="190">
        <f t="shared" ref="AR1293" si="221">SUM(AN1293:AQ1293)</f>
        <v>0</v>
      </c>
    </row>
    <row r="1294" spans="1:44" s="220" customFormat="1" ht="23.45" hidden="1" customHeight="1" thickBot="1" x14ac:dyDescent="0.3">
      <c r="A1294" s="216"/>
      <c r="B1294" s="217"/>
      <c r="C1294" s="217"/>
      <c r="D1294" s="217"/>
      <c r="E1294" s="217"/>
      <c r="F1294" s="218"/>
      <c r="G1294" s="219"/>
      <c r="H1294" s="219"/>
      <c r="L1294" s="221"/>
      <c r="S1294" s="221"/>
      <c r="Z1294" s="221"/>
      <c r="AG1294" s="221"/>
      <c r="AM1294" s="222"/>
      <c r="AR1294" s="223"/>
    </row>
    <row r="1295" spans="1:44" s="164" customFormat="1" ht="24.6" hidden="1" customHeight="1" x14ac:dyDescent="0.3">
      <c r="A1295" s="167">
        <f>A1282+1</f>
        <v>98</v>
      </c>
      <c r="B1295" s="763"/>
      <c r="C1295" s="764"/>
      <c r="D1295" s="765"/>
      <c r="E1295" s="765"/>
      <c r="F1295" s="207" t="s">
        <v>422</v>
      </c>
      <c r="G1295" s="169">
        <f>IF($B$1295="Лікар-педіатр",G1298*L1295,IF($B$1295="Лікар-терапевт","х",IF($B$1295="Лікар загальної практики - сімейний лікар",G1298*L1295,0)))</f>
        <v>0</v>
      </c>
      <c r="H1295" s="169">
        <f>IF($B$1295="Лікар-педіатр",H1298*L1295,IF($B$1295="Лікар-терапевт","х",IF($B$1295="Лікар загальної практики - сімейний лікар",H1298*L1295,0)))</f>
        <v>0</v>
      </c>
      <c r="I1295" s="169">
        <f>IF($B$1295="Лікар-педіатр","x",IF($B$1295="Лікар-терапевт",I1298*L1295,IF($B$1295="Лікар загальної практики - сімейний лікар",I1298*L1295,0)))</f>
        <v>0</v>
      </c>
      <c r="J1295" s="169">
        <f>IF($B$1295="Лікар-педіатр","x",IF($B$1295="Лікар-терапевт",J1298*L1295,IF($B$1295="Лікар загальної практики - сімейний лікар",J1298*L1295,0)))</f>
        <v>0</v>
      </c>
      <c r="K1295" s="169">
        <f>IF($B$1295="Лікар-педіатр","x",IF($B$1295="Лікар-терапевт",K1298*L1295,IF($B$1295="Лікар загальної практики - сімейний лікар",K1298*L1295,0)))</f>
        <v>0</v>
      </c>
      <c r="L1295" s="542"/>
      <c r="M1295" s="767"/>
      <c r="N1295" s="169">
        <f>IF($B$1295="Лікар-педіатр",N1298*S1295,IF($B$1295="Лікар-терапевт","х",IF($B$1295="Лікар загальної практики - сімейний лікар",N1298*S1295,0)))</f>
        <v>0</v>
      </c>
      <c r="O1295" s="169">
        <f>IF($B$1295="Лікар-педіатр",O1298*S1295,IF($B$1295="Лікар-терапевт","х",IF($B$1295="Лікар загальної практики - сімейний лікар",O1298*S1295,0)))</f>
        <v>0</v>
      </c>
      <c r="P1295" s="169">
        <f>IF($B$1295="Лікар-педіатр","x",IF($B$1295="Лікар-терапевт",P1298*S1295,IF($B$1295="Лікар загальної практики - сімейний лікар",P1298*S1295,0)))</f>
        <v>0</v>
      </c>
      <c r="Q1295" s="169">
        <f>IF($B$1295="Лікар-педіатр","x",IF($B$1295="Лікар-терапевт",Q1298*S1295,IF($B$1295="Лікар загальної практики - сімейний лікар",Q1298*S1295,0)))</f>
        <v>0</v>
      </c>
      <c r="R1295" s="169">
        <f>IF($B$1295="Лікар-педіатр","x",IF($B$1295="Лікар-терапевт",R1298*S1295,IF($B$1295="Лікар загальної практики - сімейний лікар",R1298*S1295,0)))</f>
        <v>0</v>
      </c>
      <c r="S1295" s="542"/>
      <c r="T1295" s="767"/>
      <c r="U1295" s="169">
        <f>IF($B$1295="Лікар-педіатр",U1298*Z1295,IF($B$1295="Лікар-терапевт","х",IF($B$1295="Лікар загальної практики - сімейний лікар",U1298*Z1295,0)))</f>
        <v>0</v>
      </c>
      <c r="V1295" s="169">
        <f>IF($B$1295="Лікар-педіатр",V1298*Z1295,IF($B$1295="Лікар-терапевт","х",IF($B$1295="Лікар загальної практики - сімейний лікар",V1298*Z1295,0)))</f>
        <v>0</v>
      </c>
      <c r="W1295" s="169">
        <f>IF($B$1295="Лікар-педіатр","x",IF($B$1295="Лікар-терапевт",W1298*Z1295,IF($B$1295="Лікар загальної практики - сімейний лікар",W1298*Z1295,0)))</f>
        <v>0</v>
      </c>
      <c r="X1295" s="169">
        <f>IF($B$1295="Лікар-педіатр","x",IF($B$1295="Лікар-терапевт",X1298*Z1295,IF($B$1295="Лікар загальної практики - сімейний лікар",X1298*Z1295,0)))</f>
        <v>0</v>
      </c>
      <c r="Y1295" s="169">
        <f>IF($B$1295="Лікар-педіатр","x",IF($B$1295="Лікар-терапевт",Y1298*Z1295,IF($B$1295="Лікар загальної практики - сімейний лікар",Y1298*Z1295,0)))</f>
        <v>0</v>
      </c>
      <c r="Z1295" s="542"/>
      <c r="AA1295" s="767"/>
      <c r="AB1295" s="169">
        <f>IF($B$1295="Лікар-педіатр",AB1298*AG1295,IF($B$1295="Лікар-терапевт","х",IF($B$1295="Лікар загальної практики - сімейний лікар",AB1298*AG1295,0)))</f>
        <v>0</v>
      </c>
      <c r="AC1295" s="169">
        <f>IF($B$1295="Лікар-педіатр",AC1298*AG1295,IF($B$1295="Лікар-терапевт","х",IF($B$1295="Лікар загальної практики - сімейний лікар",AC1298*AG1295,0)))</f>
        <v>0</v>
      </c>
      <c r="AD1295" s="169">
        <f>IF($B$1295="Лікар-педіатр","x",IF($B$1295="Лікар-терапевт",AD1298*AG1295,IF($B$1295="Лікар загальної практики - сімейний лікар",AD1298*AG1295,0)))</f>
        <v>0</v>
      </c>
      <c r="AE1295" s="169">
        <f>IF($B$1295="Лікар-педіатр","x",IF($B$1295="Лікар-терапевт",AE1298*AG1295,IF($B$1295="Лікар загальної практики - сімейний лікар",AE1298*AG1295,0)))</f>
        <v>0</v>
      </c>
      <c r="AF1295" s="169">
        <f>IF($B$1295="Лікар-педіатр","x",IF($B$1295="Лікар-терапевт",AF1298*AG1295,IF($B$1295="Лікар загальної практики - сімейний лікар",AF1298*AG1295,0)))</f>
        <v>0</v>
      </c>
      <c r="AG1295" s="542"/>
      <c r="AH1295" s="767"/>
      <c r="AI1295" s="525">
        <f>A1295</f>
        <v>98</v>
      </c>
      <c r="AJ1295" s="770">
        <f>B1295</f>
        <v>0</v>
      </c>
      <c r="AK1295" s="773">
        <f>C1295</f>
        <v>0</v>
      </c>
      <c r="AL1295" s="773">
        <f>D1295</f>
        <v>0</v>
      </c>
      <c r="AM1295" s="760" t="s">
        <v>568</v>
      </c>
      <c r="AN1295" s="778">
        <f>SUM(AN1300:AN1306)</f>
        <v>0</v>
      </c>
      <c r="AO1295" s="778">
        <f>SUM(AO1300:AO1306)</f>
        <v>0</v>
      </c>
      <c r="AP1295" s="778">
        <f>SUM(AP1300:AP1306)</f>
        <v>0</v>
      </c>
      <c r="AQ1295" s="778">
        <f>SUM(AQ1300:AQ1306)</f>
        <v>0</v>
      </c>
      <c r="AR1295" s="781">
        <f>SUM(AN1295:AQ1299)</f>
        <v>0</v>
      </c>
    </row>
    <row r="1296" spans="1:44" s="52" customFormat="1" ht="28.15" hidden="1" customHeight="1" x14ac:dyDescent="0.25">
      <c r="A1296" s="170"/>
      <c r="B1296" s="763"/>
      <c r="C1296" s="764"/>
      <c r="D1296" s="765"/>
      <c r="E1296" s="765"/>
      <c r="F1296" s="207" t="s">
        <v>423</v>
      </c>
      <c r="G1296" s="169">
        <f>IF($B$1295="Лікар-педіатр",G1298*L1296,IF($B$1295="Лікар-терапевт","х",IF($B$1295="Лікар загальної практики - сімейний лікар",G1298*L1296,0)))</f>
        <v>0</v>
      </c>
      <c r="H1296" s="169">
        <f>IF($B$1295="Лікар-педіатр",H1298*L1296,IF($B$1295="Лікар-терапевт","х",IF($B$1295="Лікар загальної практики - сімейний лікар",H1298*L1296,0)))</f>
        <v>0</v>
      </c>
      <c r="I1296" s="169">
        <f>IF($B$1295="Лікар-педіатр","x",IF($B$1295="Лікар-терапевт",I1298*L1296,IF($B$1295="Лікар загальної практики - сімейний лікар",I1298*L1296,0)))</f>
        <v>0</v>
      </c>
      <c r="J1296" s="169">
        <f>IF($B$1295="Лікар-педіатр","x",IF($B$1295="Лікар-терапевт",J1298*L1296,IF($B$1295="Лікар загальної практики - сімейний лікар",J1298*L1296,0)))</f>
        <v>0</v>
      </c>
      <c r="K1296" s="169">
        <f>IF($B$1295="Лікар-педіатр","x",IF($B$1295="Лікар-терапевт",K1298*L1296,IF($B$1295="Лікар загальної практики - сімейний лікар",K1298*L1296,0)))</f>
        <v>0</v>
      </c>
      <c r="L1296" s="542"/>
      <c r="M1296" s="767"/>
      <c r="N1296" s="169">
        <f>IF($B$1295="Лікар-педіатр",N1298*S1296,IF($B$1295="Лікар-терапевт","х",IF($B$1295="Лікар загальної практики - сімейний лікар",N1298*S1296,0)))</f>
        <v>0</v>
      </c>
      <c r="O1296" s="169">
        <f>IF($B$1295="Лікар-педіатр",O1298*S1296,IF($B$1295="Лікар-терапевт","х",IF($B$1295="Лікар загальної практики - сімейний лікар",O1298*S1296,0)))</f>
        <v>0</v>
      </c>
      <c r="P1296" s="169">
        <f>IF($B$1295="Лікар-педіатр","x",IF($B$1295="Лікар-терапевт",P1298*S1296,IF($B$1295="Лікар загальної практики - сімейний лікар",P1298*S1296,0)))</f>
        <v>0</v>
      </c>
      <c r="Q1296" s="169">
        <f>IF($B$1295="Лікар-педіатр","x",IF($B$1295="Лікар-терапевт",Q1298*S1296,IF($B$1295="Лікар загальної практики - сімейний лікар",Q1298*S1296,0)))</f>
        <v>0</v>
      </c>
      <c r="R1296" s="169">
        <f>IF($B$1295="Лікар-педіатр","x",IF($B$1295="Лікар-терапевт",R1298*S1296,IF($B$1295="Лікар загальної практики - сімейний лікар",R1298*S1296,0)))</f>
        <v>0</v>
      </c>
      <c r="S1296" s="542"/>
      <c r="T1296" s="767"/>
      <c r="U1296" s="169">
        <f>IF($B$1295="Лікар-педіатр",U1298*Z1296,IF($B$1295="Лікар-терапевт","х",IF($B$1295="Лікар загальної практики - сімейний лікар",U1298*Z1296,0)))</f>
        <v>0</v>
      </c>
      <c r="V1296" s="169">
        <f>IF($B$1295="Лікар-педіатр",V1298*Z1296,IF($B$1295="Лікар-терапевт","х",IF($B$1295="Лікар загальної практики - сімейний лікар",V1298*Z1296,0)))</f>
        <v>0</v>
      </c>
      <c r="W1296" s="169">
        <f>IF($B$1295="Лікар-педіатр","x",IF($B$1295="Лікар-терапевт",W1298*Z1296,IF($B$1295="Лікар загальної практики - сімейний лікар",W1298*Z1296,0)))</f>
        <v>0</v>
      </c>
      <c r="X1296" s="169">
        <f>IF($B$1295="Лікар-педіатр","x",IF($B$1295="Лікар-терапевт",X1298*Z1296,IF($B$1295="Лікар загальної практики - сімейний лікар",X1298*Z1296,0)))</f>
        <v>0</v>
      </c>
      <c r="Y1296" s="169">
        <f>IF($B$1295="Лікар-педіатр","x",IF($B$1295="Лікар-терапевт",Y1298*Z1296,IF($B$1295="Лікар загальної практики - сімейний лікар",Y1298*Z1296,0)))</f>
        <v>0</v>
      </c>
      <c r="Z1296" s="542"/>
      <c r="AA1296" s="767"/>
      <c r="AB1296" s="169">
        <f>IF($B$1295="Лікар-педіатр",AB1298*AG1296,IF($B$1295="Лікар-терапевт","х",IF($B$1295="Лікар загальної практики - сімейний лікар",AB1298*AG1296,0)))</f>
        <v>0</v>
      </c>
      <c r="AC1296" s="169">
        <f>IF($B$1295="Лікар-педіатр",AC1298*AG1296,IF($B$1295="Лікар-терапевт","х",IF($B$1295="Лікар загальної практики - сімейний лікар",AC1298*AG1296,0)))</f>
        <v>0</v>
      </c>
      <c r="AD1296" s="169">
        <f>IF($B$1295="Лікар-педіатр","x",IF($B$1295="Лікар-терапевт",AD1298*AG1296,IF($B$1295="Лікар загальної практики - сімейний лікар",AD1298*AG1296,0)))</f>
        <v>0</v>
      </c>
      <c r="AE1296" s="169">
        <f>IF($B$1295="Лікар-педіатр","x",IF($B$1295="Лікар-терапевт",AE1298*AG1296,IF($B$1295="Лікар загальної практики - сімейний лікар",AE1298*AG1296,0)))</f>
        <v>0</v>
      </c>
      <c r="AF1296" s="169">
        <f>IF($B$1295="Лікар-педіатр","x",IF($B$1295="Лікар-терапевт",AF1298*AG1296,IF($B$1295="Лікар загальної практики - сімейний лікар",AF1298*AG1296,0)))</f>
        <v>0</v>
      </c>
      <c r="AG1296" s="542"/>
      <c r="AH1296" s="767"/>
      <c r="AI1296" s="171"/>
      <c r="AJ1296" s="771"/>
      <c r="AK1296" s="774"/>
      <c r="AL1296" s="774"/>
      <c r="AM1296" s="761"/>
      <c r="AN1296" s="779"/>
      <c r="AO1296" s="779"/>
      <c r="AP1296" s="779"/>
      <c r="AQ1296" s="779"/>
      <c r="AR1296" s="782"/>
    </row>
    <row r="1297" spans="1:44" s="92" customFormat="1" ht="31.15" hidden="1" customHeight="1" x14ac:dyDescent="0.25">
      <c r="A1297" s="213"/>
      <c r="B1297" s="763"/>
      <c r="C1297" s="764"/>
      <c r="D1297" s="765"/>
      <c r="E1297" s="765"/>
      <c r="F1297" s="214" t="s">
        <v>424</v>
      </c>
      <c r="G1297" s="172">
        <f>IF(B1295="Лікар загальної практики - сімейний лікар"," ",IF(B1295="Лікар-педіатр"," ",IF(B1295="Лікар-терапевт","х",0)))</f>
        <v>0</v>
      </c>
      <c r="H1297" s="172">
        <f>IF(B1295="Лікар загальної практики - сімейний лікар"," ",IF(B1295="Лікар-педіатр"," ",IF(B1295="Лікар-терапевт","х",0)))</f>
        <v>0</v>
      </c>
      <c r="I1297" s="172">
        <f>IF(B1295="Лікар загальної практики - сімейний лікар"," ",IF(B1295="Лікар-педіатр","х",IF(B1295="Лікар-терапевт"," ",0)))</f>
        <v>0</v>
      </c>
      <c r="J1297" s="172">
        <f>IF(B1295="Лікар загальної практики - сімейний лікар"," ",IF(B1295="Лікар-педіатр","х",IF(B1295="Лікар-терапевт"," ",0)))</f>
        <v>0</v>
      </c>
      <c r="K1297" s="172">
        <f>IF(B1295="Лікар загальної практики - сімейний лікар"," ",IF(B1295="Лікар-педіатр","х",IF(B1295="Лікар-терапевт"," ",0)))</f>
        <v>0</v>
      </c>
      <c r="L1297" s="173">
        <f>SUM(G1297:K1297)</f>
        <v>0</v>
      </c>
      <c r="M1297" s="767"/>
      <c r="N1297" s="172">
        <f>IF(B1295="Лікар загальної практики - сімейний лікар"," ",IF(B1295="Лікар-педіатр"," ",IF(B1295="Лікар-терапевт","х",0)))</f>
        <v>0</v>
      </c>
      <c r="O1297" s="172">
        <f>IF(B1295="Лікар загальної практики - сімейний лікар"," ",IF(B1295="Лікар-педіатр"," ",IF(B1295="Лікар-терапевт","х",0)))</f>
        <v>0</v>
      </c>
      <c r="P1297" s="172">
        <f>IF(B1295="Лікар загальної практики - сімейний лікар"," ",IF(B1295="Лікар-педіатр","х",IF(B1295="Лікар-терапевт"," ",0)))</f>
        <v>0</v>
      </c>
      <c r="Q1297" s="172">
        <f>IF(B1295="Лікар загальної практики - сімейний лікар"," ",IF(B1295="Лікар-педіатр","х",IF(B1295="Лікар-терапевт"," ",0)))</f>
        <v>0</v>
      </c>
      <c r="R1297" s="172">
        <f>IF(B1295="Лікар загальної практики - сімейний лікар"," ",IF(B1295="Лікар-педіатр","х",IF(B1295="Лікар-терапевт"," ",0)))</f>
        <v>0</v>
      </c>
      <c r="S1297" s="173">
        <f>SUM(N1297:R1297)</f>
        <v>0</v>
      </c>
      <c r="T1297" s="767"/>
      <c r="U1297" s="172">
        <f>IF(B1295="Лікар загальної практики - сімейний лікар"," ",IF(B1295="Лікар-педіатр"," ",IF(B1295="Лікар-терапевт","х",0)))</f>
        <v>0</v>
      </c>
      <c r="V1297" s="172">
        <f>IF(B1295="Лікар загальної практики - сімейний лікар"," ",IF(B1295="Лікар-педіатр"," ",IF(B1295="Лікар-терапевт","х",0)))</f>
        <v>0</v>
      </c>
      <c r="W1297" s="172">
        <f>IF(B1295="Лікар загальної практики - сімейний лікар"," ",IF(B1295="Лікар-педіатр","х",IF(B1295="Лікар-терапевт"," ",0)))</f>
        <v>0</v>
      </c>
      <c r="X1297" s="172">
        <f>IF(B1295="Лікар загальної практики - сімейний лікар"," ",IF(B1295="Лікар-педіатр","х",IF(B1295="Лікар-терапевт"," ",0)))</f>
        <v>0</v>
      </c>
      <c r="Y1297" s="172">
        <f>IF(B1295="Лікар загальної практики - сімейний лікар"," ",IF(B1295="Лікар-педіатр","х",IF(B1295="Лікар-терапевт"," ",0)))</f>
        <v>0</v>
      </c>
      <c r="Z1297" s="173">
        <f>SUM(U1297:Y1297)</f>
        <v>0</v>
      </c>
      <c r="AA1297" s="767"/>
      <c r="AB1297" s="172">
        <f>IF(B1295="Лікар загальної практики - сімейний лікар"," ",IF(B1295="Лікар-педіатр"," ",IF(B1295="Лікар-терапевт","х",0)))</f>
        <v>0</v>
      </c>
      <c r="AC1297" s="172">
        <f>IF(B1295="Лікар загальної практики - сімейний лікар"," ",IF(B1295="Лікар-педіатр"," ",IF(B1295="Лікар-терапевт","х",0)))</f>
        <v>0</v>
      </c>
      <c r="AD1297" s="172">
        <f>IF(B1295="Лікар загальної практики - сімейний лікар"," ",IF(B1295="Лікар-педіатр","х",IF(B1295="Лікар-терапевт"," ",0)))</f>
        <v>0</v>
      </c>
      <c r="AE1297" s="172">
        <f>IF(B1295="Лікар загальної практики - сімейний лікар"," ",IF(B1295="Лікар-педіатр","х",IF(B1295="Лікар-терапевт"," ",0)))</f>
        <v>0</v>
      </c>
      <c r="AF1297" s="172">
        <f>IF(B1295="Лікар загальної практики - сімейний лікар"," ",IF(B1295="Лікар-педіатр","х",IF(B1295="Лікар-терапевт"," ",0)))</f>
        <v>0</v>
      </c>
      <c r="AG1297" s="173">
        <f>SUM(AB1297:AF1297)</f>
        <v>0</v>
      </c>
      <c r="AH1297" s="767"/>
      <c r="AI1297" s="215"/>
      <c r="AJ1297" s="771"/>
      <c r="AK1297" s="774"/>
      <c r="AL1297" s="774"/>
      <c r="AM1297" s="761"/>
      <c r="AN1297" s="779"/>
      <c r="AO1297" s="779"/>
      <c r="AP1297" s="779"/>
      <c r="AQ1297" s="779"/>
      <c r="AR1297" s="782"/>
    </row>
    <row r="1298" spans="1:44" s="52" customFormat="1" ht="31.9" hidden="1" customHeight="1" thickBot="1" x14ac:dyDescent="0.3">
      <c r="A1298" s="170"/>
      <c r="B1298" s="763"/>
      <c r="C1298" s="764"/>
      <c r="D1298" s="765"/>
      <c r="E1298" s="765"/>
      <c r="F1298" s="209" t="s">
        <v>161</v>
      </c>
      <c r="G1298" s="176">
        <f>IF($B$1295="Лікар-педіатр",G1297/L1297,IF($B$1295="Лікар-терапевт","х",IF($B$1295="Лікар загальної практики - сімейний лікар",G1297/L1297,0)))</f>
        <v>0</v>
      </c>
      <c r="H1298" s="176">
        <f>IF($B$1295="Лікар-педіатр",H1297/L1297,IF($B$1295="Лікар-терапевт","х",IF($B$1295="Лікар загальної практики - сімейний лікар",H1297/L1297,0)))</f>
        <v>0</v>
      </c>
      <c r="I1298" s="176">
        <f>IF($B$1295="Лікар-педіатр","x",IF($B$1295="Лікар-терапевт",I1297/L1297,IF($B$1295="Лікар загальної практики - сімейний лікар",I1297/L1297,0)))</f>
        <v>0</v>
      </c>
      <c r="J1298" s="176">
        <f>IF($B$1295="Лікар-педіатр","x",IF($B$1295="Лікар-терапевт",J1297/L1297,IF($B$1295="Лікар загальної практики - сімейний лікар",J1297/L1297,0)))</f>
        <v>0</v>
      </c>
      <c r="K1298" s="176">
        <f>IF($B$1295="Лікар-педіатр","x",IF($B$1295="Лікар-терапевт",K1297/L1297,IF($B$1295="Лікар загальної практики - сімейний лікар",K1297/L1297,0)))</f>
        <v>0</v>
      </c>
      <c r="L1298" s="176">
        <f>SUM(G1298:K1298)</f>
        <v>0</v>
      </c>
      <c r="M1298" s="767"/>
      <c r="N1298" s="176">
        <f>IF($B$1295="Лікар-педіатр",N1297/S1297,IF($B$1295="Лікар-терапевт","х",IF($B$1295="Лікар загальної практики - сімейний лікар",N1297/S1297,0)))</f>
        <v>0</v>
      </c>
      <c r="O1298" s="176">
        <f>IF($B$1295="Лікар-педіатр",O1297/S1297,IF($B$1295="Лікар-терапевт","х",IF($B$1295="Лікар загальної практики - сімейний лікар",O1297/S1297,0)))</f>
        <v>0</v>
      </c>
      <c r="P1298" s="176">
        <f>IF($B$1295="Лікар-педіатр","x",IF($B$1295="Лікар-терапевт",P1297/S1297,IF($B$1295="Лікар загальної практики - сімейний лікар",P1297/S1297,0)))</f>
        <v>0</v>
      </c>
      <c r="Q1298" s="176">
        <f>IF($B$1295="Лікар-педіатр","x",IF($B$1295="Лікар-терапевт",Q1297/S1297,IF($B$1295="Лікар загальної практики - сімейний лікар",Q1297/S1297,0)))</f>
        <v>0</v>
      </c>
      <c r="R1298" s="176">
        <f>IF($B$1295="Лікар-педіатр","x",IF($B$1295="Лікар-терапевт",R1297/S1297,IF($B$1295="Лікар загальної практики - сімейний лікар",R1297/S1297,0)))</f>
        <v>0</v>
      </c>
      <c r="S1298" s="176">
        <f>SUM(N1298:R1298)</f>
        <v>0</v>
      </c>
      <c r="T1298" s="767"/>
      <c r="U1298" s="176">
        <f>IF($B$1295="Лікар-педіатр",U1297/Z1297,IF($B$1295="Лікар-терапевт","х",IF($B$1295="Лікар загальної практики - сімейний лікар",U1297/Z1297,0)))</f>
        <v>0</v>
      </c>
      <c r="V1298" s="176">
        <f>IF($B$1295="Лікар-педіатр",V1297/Z1297,IF($B$1295="Лікар-терапевт","х",IF($B$1295="Лікар загальної практики - сімейний лікар",V1297/Z1297,0)))</f>
        <v>0</v>
      </c>
      <c r="W1298" s="176">
        <f>IF($B$1295="Лікар-педіатр","x",IF($B$1295="Лікар-терапевт",W1297/Z1297,IF($B$1295="Лікар загальної практики - сімейний лікар",W1297/Z1297,0)))</f>
        <v>0</v>
      </c>
      <c r="X1298" s="176">
        <f>IF($B$1295="Лікар-педіатр","x",IF($B$1295="Лікар-терапевт",X1297/Z1297,IF($B$1295="Лікар загальної практики - сімейний лікар",X1297/Z1297,0)))</f>
        <v>0</v>
      </c>
      <c r="Y1298" s="176">
        <f>IF($B$1295="Лікар-педіатр","x",IF($B$1295="Лікар-терапевт",Y1297/Z1297,IF($B$1295="Лікар загальної практики - сімейний лікар",Y1297/Z1297,0)))</f>
        <v>0</v>
      </c>
      <c r="Z1298" s="176">
        <f>SUM(U1298:Y1298)</f>
        <v>0</v>
      </c>
      <c r="AA1298" s="767"/>
      <c r="AB1298" s="176">
        <f>IF($B$1295="Лікар-педіатр",AB1297/AG1297,IF($B$1295="Лікар-терапевт","х",IF($B$1295="Лікар загальної практики - сімейний лікар",AB1297/AG1297,0)))</f>
        <v>0</v>
      </c>
      <c r="AC1298" s="176">
        <f>IF($B$1295="Лікар-педіатр",AC1297/AG1297,IF($B$1295="Лікар-терапевт","х",IF($B$1295="Лікар загальної практики - сімейний лікар",AC1297/AG1297,0)))</f>
        <v>0</v>
      </c>
      <c r="AD1298" s="176">
        <f>IF($B$1295="Лікар-педіатр","x",IF($B$1295="Лікар-терапевт",AD1297/AG1297,IF($B$1295="Лікар загальної практики - сімейний лікар",AD1297/AG1297,0)))</f>
        <v>0</v>
      </c>
      <c r="AE1298" s="176">
        <f>IF($B$1295="Лікар-педіатр","x",IF($B$1295="Лікар-терапевт",AE1297/AG1297,IF($B$1295="Лікар загальної практики - сімейний лікар",AE1297/AG1297,0)))</f>
        <v>0</v>
      </c>
      <c r="AF1298" s="176">
        <f>IF($B$1295="Лікар-педіатр","x",IF($B$1295="Лікар-терапевт",AF1297/AG1297,IF($B$1295="Лікар загальної практики - сімейний лікар",AF1297/AG1297,0)))</f>
        <v>0</v>
      </c>
      <c r="AG1298" s="176">
        <f>SUM(AB1298:AF1298)</f>
        <v>0</v>
      </c>
      <c r="AH1298" s="767"/>
      <c r="AI1298" s="174"/>
      <c r="AJ1298" s="771"/>
      <c r="AK1298" s="774"/>
      <c r="AL1298" s="774"/>
      <c r="AM1298" s="761"/>
      <c r="AN1298" s="779"/>
      <c r="AO1298" s="779"/>
      <c r="AP1298" s="779"/>
      <c r="AQ1298" s="779"/>
      <c r="AR1298" s="782"/>
    </row>
    <row r="1299" spans="1:44" s="52" customFormat="1" ht="45" hidden="1" customHeight="1" thickBot="1" x14ac:dyDescent="0.3">
      <c r="A1299" s="170"/>
      <c r="B1299" s="763"/>
      <c r="C1299" s="764"/>
      <c r="D1299" s="765"/>
      <c r="E1299" s="766"/>
      <c r="F1299" s="177" t="s">
        <v>425</v>
      </c>
      <c r="G1299" s="178">
        <f>IF($B$1295="Лікар загальної практики - сімейний лікар",AVERAGE(G1295:G1297),IF($B$1295="Лікар-педіатр",AVERAGE(G1295:G1297),IF($B$1295="Лікар-терапевт","х",0)))</f>
        <v>0</v>
      </c>
      <c r="H1299" s="178">
        <f>IF($B$1295="Лікар загальної практики - сімейний лікар",AVERAGE(H1295:H1297),IF($B$1295="Лікар-педіатр",AVERAGE(H1295:H1297),IF($B$1295="Лікар-терапевт","х",0)))</f>
        <v>0</v>
      </c>
      <c r="I1299" s="178">
        <f>IF($B$1295="Лікар загальної практики - сімейний лікар",AVERAGE(I1295:I1297),IF($B$1295="Лікар-педіатр","x",IF($B$1295="Лікар-терапевт",AVERAGE(I1295:I1297),0)))</f>
        <v>0</v>
      </c>
      <c r="J1299" s="178">
        <f>IF($B$1295="Лікар загальної практики - сімейний лікар",AVERAGE(J1295:J1297),IF($B$1295="Лікар-педіатр","x",IF($B$1295="Лікар-терапевт",AVERAGE(J1295:J1297),0)))</f>
        <v>0</v>
      </c>
      <c r="K1299" s="178">
        <f>IF($B$1295="Лікар загальної практики - сімейний лікар",AVERAGE(K1295:K1297),IF($B$1295="Лікар-педіатр","x",IF($B$1295="Лікар-терапевт",AVERAGE(K1295:K1297),0)))</f>
        <v>0</v>
      </c>
      <c r="L1299" s="179">
        <f>SUM(G1299:K1299)</f>
        <v>0</v>
      </c>
      <c r="M1299" s="768"/>
      <c r="N1299" s="178">
        <f>IF($B$1295="Лікар загальної практики - сімейний лікар",AVERAGE(N1295:N1297),IF($B$1295="Лікар-педіатр",AVERAGE(N1295:N1297),IF($B$1295="Лікар-терапевт","х",0)))</f>
        <v>0</v>
      </c>
      <c r="O1299" s="178">
        <f>IF($B$1295="Лікар загальної практики - сімейний лікар",AVERAGE(O1295:O1297),IF($B$1295="Лікар-педіатр",AVERAGE(O1295:O1297),IF($B$1295="Лікар-терапевт","х",0)))</f>
        <v>0</v>
      </c>
      <c r="P1299" s="178">
        <f>IF($B$1295="Лікар загальної практики - сімейний лікар",AVERAGE(P1295:P1297),IF($B$1295="Лікар-педіатр","x",IF($B$1295="Лікар-терапевт",AVERAGE(P1295:P1297),0)))</f>
        <v>0</v>
      </c>
      <c r="Q1299" s="178">
        <f>IF($B$1295="Лікар загальної практики - сімейний лікар",AVERAGE(Q1295:Q1297),IF($B$1295="Лікар-педіатр","x",IF($B$1295="Лікар-терапевт",AVERAGE(Q1295:Q1297),0)))</f>
        <v>0</v>
      </c>
      <c r="R1299" s="178">
        <f>IF($B$1295="Лікар загальної практики - сімейний лікар",AVERAGE(R1295:R1297),IF($B$1295="Лікар-педіатр","x",IF($B$1295="Лікар-терапевт",AVERAGE(R1295:R1297),0)))</f>
        <v>0</v>
      </c>
      <c r="S1299" s="179">
        <f>SUM(N1299:R1299)</f>
        <v>0</v>
      </c>
      <c r="T1299" s="768"/>
      <c r="U1299" s="178">
        <f>IF($B$1295="Лікар загальної практики - сімейний лікар",AVERAGE(U1295:U1297),IF($B$1295="Лікар-педіатр",AVERAGE(U1295:U1297),IF($B$1295="Лікар-терапевт","х",0)))</f>
        <v>0</v>
      </c>
      <c r="V1299" s="178">
        <f>IF($B$1295="Лікар загальної практики - сімейний лікар",AVERAGE(V1295:V1297),IF($B$1295="Лікар-педіатр",AVERAGE(V1295:V1297),IF($B$1295="Лікар-терапевт","х",0)))</f>
        <v>0</v>
      </c>
      <c r="W1299" s="178">
        <f>IF($B$1295="Лікар загальної практики - сімейний лікар",AVERAGE(W1295:W1297),IF($B$1295="Лікар-педіатр","x",IF($B$1295="Лікар-терапевт",AVERAGE(W1295:W1297),0)))</f>
        <v>0</v>
      </c>
      <c r="X1299" s="178">
        <f>IF($B$1295="Лікар загальної практики - сімейний лікар",AVERAGE(X1295:X1297),IF($B$1295="Лікар-педіатр","x",IF($B$1295="Лікар-терапевт",AVERAGE(X1295:X1297),0)))</f>
        <v>0</v>
      </c>
      <c r="Y1299" s="178">
        <f>IF($B$1295="Лікар загальної практики - сімейний лікар",AVERAGE(Y1295:Y1297),IF($B$1295="Лікар-педіатр","x",IF($B$1295="Лікар-терапевт",AVERAGE(Y1295:Y1297),0)))</f>
        <v>0</v>
      </c>
      <c r="Z1299" s="179">
        <f>SUM(U1299:Y1299)</f>
        <v>0</v>
      </c>
      <c r="AA1299" s="768"/>
      <c r="AB1299" s="178">
        <f>IF($B$1295="Лікар загальної практики - сімейний лікар",AVERAGE(AB1295:AB1297),IF($B$1295="Лікар-педіатр",AVERAGE(AB1295:AB1297),IF($B$1295="Лікар-терапевт","х",0)))</f>
        <v>0</v>
      </c>
      <c r="AC1299" s="178">
        <f>IF($B$1295="Лікар загальної практики - сімейний лікар",AVERAGE(AC1295:AC1297),IF($B$1295="Лікар-педіатр",AVERAGE(AC1295:AC1297),IF($B$1295="Лікар-терапевт","х",0)))</f>
        <v>0</v>
      </c>
      <c r="AD1299" s="178">
        <f>IF($B$1295="Лікар загальної практики - сімейний лікар",AVERAGE(AD1295:AD1297),IF($B$1295="Лікар-педіатр","x",IF($B$1295="Лікар-терапевт",AVERAGE(AD1295:AD1297),0)))</f>
        <v>0</v>
      </c>
      <c r="AE1299" s="178">
        <f>IF($B$1295="Лікар загальної практики - сімейний лікар",AVERAGE(AE1295:AE1297),IF($B$1295="Лікар-педіатр","x",IF($B$1295="Лікар-терапевт",AVERAGE(AE1295:AE1297),0)))</f>
        <v>0</v>
      </c>
      <c r="AF1299" s="178">
        <f>IF($B$1295="Лікар загальної практики - сімейний лікар",AVERAGE(AF1295:AF1297),IF($B$1295="Лікар-педіатр","x",IF($B$1295="Лікар-терапевт",AVERAGE(AF1295:AF1297),0)))</f>
        <v>0</v>
      </c>
      <c r="AG1299" s="179">
        <f>SUM(AB1299:AF1299)</f>
        <v>0</v>
      </c>
      <c r="AH1299" s="769"/>
      <c r="AI1299" s="174"/>
      <c r="AJ1299" s="771"/>
      <c r="AK1299" s="774"/>
      <c r="AL1299" s="774"/>
      <c r="AM1299" s="762"/>
      <c r="AN1299" s="780"/>
      <c r="AO1299" s="780"/>
      <c r="AP1299" s="780"/>
      <c r="AQ1299" s="780"/>
      <c r="AR1299" s="783"/>
    </row>
    <row r="1300" spans="1:44" s="52" customFormat="1" ht="40.5" hidden="1" x14ac:dyDescent="0.25">
      <c r="A1300" s="170"/>
      <c r="B1300" s="763"/>
      <c r="C1300" s="764"/>
      <c r="D1300" s="765"/>
      <c r="E1300" s="765"/>
      <c r="F1300" s="210" t="str">
        <f>IF(B1295="Лікар-педіатр",Законод!$C$17,IF(B1295="Лікар загальної практики - сімейний лікар",Законод!$C$21,IF(B1295="Лікар-терапевт",Законод!$C$25,"х")))</f>
        <v>х</v>
      </c>
      <c r="G1300" s="181">
        <f>IF($B$1295="Лікар загальної практики - сімейний лікар",IF(L1299&lt;=Законод!$C$22,G1299,Законод!$C$22*'01_Доходи'!G1298),IF($B$1295="Лікар-педіатр",IF(L1299&lt;=Законод!$C$18,G1299,Законод!$C$18*'01_Доходи'!G1298),IF($B$1295="Лікар-терапевт","x",0)))</f>
        <v>0</v>
      </c>
      <c r="H1300" s="181">
        <f>IF($B$1295="Лікар загальної практики - сімейний лікар",IF(L1299&lt;=Законод!$C$22,H1299,Законод!$C$22*'01_Доходи'!H1298),IF($B$1295="Лікар-педіатр",IF(L1299&lt;=Законод!$C$18,H1299,Законод!$C$18*'01_Доходи'!H1298),IF($B$1295="Лікар-терапевт","x",0)))</f>
        <v>0</v>
      </c>
      <c r="I1300" s="181">
        <f>IF($B$1295="Лікар загальної практики - сімейний лікар",IF(L1299&lt;=Законод!$C$22,I1299,Законод!$C$22*'01_Доходи'!I1298),IF($B$1295="Лікар-педіатр","x",IF($B$1295="Лікар-терапевт",IF(L1299&lt;=Законод!$C$26,I1299,Законод!$C$26*'01_Доходи'!I1298),0)))</f>
        <v>0</v>
      </c>
      <c r="J1300" s="181">
        <f>IF($B$1295="Лікар загальної практики - сімейний лікар",IF(L1299&lt;=Законод!$C$22,J1299,Законод!$C$22*'01_Доходи'!J1298),IF($B$1295="Лікар-педіатр","x",IF($B$1295="Лікар-терапевт",IF(L1299&lt;=Законод!$C$26,J1299,Законод!$C$26*'01_Доходи'!J1298),0)))</f>
        <v>0</v>
      </c>
      <c r="K1300" s="181">
        <f>IF($B$1295="Лікар загальної практики - сімейний лікар",IF(L1299&lt;=Законод!$C$22,K1299,Законод!$C$22*'01_Доходи'!K1298),IF($B$1295="Лікар-педіатр","x",IF($B$1295="Лікар-терапевт",IF(L1299&lt;=Законод!$C$26,K1299,Законод!$C$26*'01_Доходи'!K1298),0)))</f>
        <v>0</v>
      </c>
      <c r="L1300" s="182">
        <f>SUM(G1300:K1300)</f>
        <v>0</v>
      </c>
      <c r="M1300" s="767"/>
      <c r="N1300" s="181">
        <f>IF($B$1295="Лікар загальної практики - сімейний лікар",IF(S1299&lt;=Законод!$C$22,N1299,Законод!$C$22*'01_Доходи'!N1298),IF($B$1295="Лікар-педіатр",IF(S1299&lt;=Законод!$C$18,N1299,Законод!$C$18*'01_Доходи'!N1298),IF($B$1295="Лікар-терапевт","x",0)))</f>
        <v>0</v>
      </c>
      <c r="O1300" s="181">
        <f>IF($B$1295="Лікар загальної практики - сімейний лікар",IF(S1299&lt;=Законод!$C$22,O1299,Законод!$C$22*'01_Доходи'!O1298),IF($B$1295="Лікар-педіатр",IF(S1299&lt;=Законод!$C$18,O1299,Законод!$C$18*'01_Доходи'!O1298),IF($B$1295="Лікар-терапевт","x",0)))</f>
        <v>0</v>
      </c>
      <c r="P1300" s="181">
        <f>IF($B$1295="Лікар загальної практики - сімейний лікар",IF(S1299&lt;=Законод!$C$22,P1299,Законод!$C$22*'01_Доходи'!P1298),IF($B$1295="Лікар-педіатр","x",IF($B$1295="Лікар-терапевт",IF(S1299&lt;=Законод!$C$26,P1299,Законод!$C$26*'01_Доходи'!P1298),0)))</f>
        <v>0</v>
      </c>
      <c r="Q1300" s="181">
        <f>IF($B$1295="Лікар загальної практики - сімейний лікар",IF(S1299&lt;=Законод!$C$22,Q1299,Законод!$C$22*'01_Доходи'!Q1298),IF($B$1295="Лікар-педіатр","x",IF($B$1295="Лікар-терапевт",IF(S1299&lt;=Законод!$C$26,Q1299,Законод!$C$26*'01_Доходи'!Q1298),0)))</f>
        <v>0</v>
      </c>
      <c r="R1300" s="181">
        <f>IF($B$1295="Лікар загальної практики - сімейний лікар",IF(S1299&lt;=Законод!$C$22,R1299,Законод!$C$22*'01_Доходи'!R1298),IF($B$1295="Лікар-педіатр","x",IF($B$1295="Лікар-терапевт",IF(S1299&lt;=Законод!$C$26,R1299,Законод!$C$26*'01_Доходи'!R1298),0)))</f>
        <v>0</v>
      </c>
      <c r="S1300" s="182">
        <f>SUM(N1300:R1300)</f>
        <v>0</v>
      </c>
      <c r="T1300" s="767"/>
      <c r="U1300" s="181">
        <f>IF($B$1295="Лікар загальної практики - сімейний лікар",IF(Z1299&lt;=Законод!$C$22,U1299,Законод!$C$22*'01_Доходи'!U1298),IF($B$1295="Лікар-педіатр",IF(Z1299&lt;=Законод!$C$18,U1299,Законод!$C$18*'01_Доходи'!U1298),IF($B$1295="Лікар-терапевт","x",0)))</f>
        <v>0</v>
      </c>
      <c r="V1300" s="181">
        <f>IF($B$1295="Лікар загальної практики - сімейний лікар",IF(Z1299&lt;=Законод!$C$22,V1299,Законод!$C$22*'01_Доходи'!V1298),IF($B$1295="Лікар-педіатр",IF(Z1299&lt;=Законод!$C$18,V1299,Законод!$C$18*'01_Доходи'!V1298),IF($B$1295="Лікар-терапевт","x",0)))</f>
        <v>0</v>
      </c>
      <c r="W1300" s="181">
        <f>IF($B$1295="Лікар загальної практики - сімейний лікар",IF(Z1299&lt;=Законод!$C$22,W1299,Законод!$C$22*'01_Доходи'!W1298),IF($B$1295="Лікар-педіатр","x",IF($B$1295="Лікар-терапевт",IF(Z1299&lt;=Законод!$C$26,W1299,Законод!$C$26*'01_Доходи'!W1298),0)))</f>
        <v>0</v>
      </c>
      <c r="X1300" s="181">
        <f>IF($B$1295="Лікар загальної практики - сімейний лікар",IF(Z1299&lt;=Законод!$C$22,X1299,Законод!$C$22*'01_Доходи'!X1298),IF($B$1295="Лікар-педіатр","x",IF($B$1295="Лікар-терапевт",IF(Z1299&lt;=Законод!$C$26,X1299,Законод!$C$26*'01_Доходи'!X1298),0)))</f>
        <v>0</v>
      </c>
      <c r="Y1300" s="181">
        <f>IF($B$1295="Лікар загальної практики - сімейний лікар",IF(Z1299&lt;=Законод!$C$22,Y1299,Законод!$C$22*'01_Доходи'!Y1298),IF($B$1295="Лікар-педіатр","x",IF($B$1295="Лікар-терапевт",IF(Z1299&lt;=Законод!$C$26,Y1299,Законод!$C$26*'01_Доходи'!Y1298),0)))</f>
        <v>0</v>
      </c>
      <c r="Z1300" s="182">
        <f>SUM(U1300:Y1300)</f>
        <v>0</v>
      </c>
      <c r="AA1300" s="767"/>
      <c r="AB1300" s="181">
        <f>IF($B$1295="Лікар загальної практики - сімейний лікар",IF(AG1299&lt;=Законод!$C$22,AB1299,Законод!$C$22*'01_Доходи'!AB1298),IF($B$1295="Лікар-педіатр",IF(AG1299&lt;=Законод!$C$18,AB1299,Законод!$C$18*'01_Доходи'!AB1298),IF($B$1295="Лікар-терапевт","x",0)))</f>
        <v>0</v>
      </c>
      <c r="AC1300" s="181">
        <f>IF($B$1295="Лікар загальної практики - сімейний лікар",IF(AG1299&lt;=Законод!$C$22,AC1299,Законод!$C$22*'01_Доходи'!AC1298),IF($B$1295="Лікар-педіатр",IF(AG1299&lt;=Законод!$C$18,AC1299,Законод!$C$18*'01_Доходи'!AC1298),IF($B$1295="Лікар-терапевт","x",0)))</f>
        <v>0</v>
      </c>
      <c r="AD1300" s="181">
        <f>IF($B$1295="Лікар загальної практики - сімейний лікар",IF(AG1299&lt;=Законод!$C$22,AD1299,Законод!$C$22*'01_Доходи'!AD1298),IF($B$1295="Лікар-педіатр","x",IF($B$1295="Лікар-терапевт",IF(AG1299&lt;=Законод!$C$26,AD1299,Законод!$C$26*'01_Доходи'!AD1298),0)))</f>
        <v>0</v>
      </c>
      <c r="AE1300" s="181">
        <f>IF($B$1295="Лікар загальної практики - сімейний лікар",IF(AG1299&lt;=Законод!$C$22,AE1299,Законод!$C$22*'01_Доходи'!AE1298),IF($B$1295="Лікар-педіатр","x",IF($B$1295="Лікар-терапевт",IF(AG1299&lt;=Законод!$C$26,AE1299,Законод!$C$26*'01_Доходи'!AE1298),0)))</f>
        <v>0</v>
      </c>
      <c r="AF1300" s="181">
        <f>IF($B$1295="Лікар загальної практики - сімейний лікар",IF(AG1299&lt;=Законод!$C$22,AF1299,Законод!$C$22*'01_Доходи'!AF1298),IF($B$1295="Лікар-педіатр","x",IF($B$1295="Лікар-терапевт",IF(AG1299&lt;=Законод!$C$26,AF1299,Законод!$C$26*'01_Доходи'!AF1298),0)))</f>
        <v>0</v>
      </c>
      <c r="AG1300" s="182">
        <f>SUM(AB1300:AF1300)</f>
        <v>0</v>
      </c>
      <c r="AH1300" s="767"/>
      <c r="AI1300" s="174"/>
      <c r="AJ1300" s="771"/>
      <c r="AK1300" s="774"/>
      <c r="AL1300" s="774"/>
      <c r="AM1300" s="318" t="s">
        <v>186</v>
      </c>
      <c r="AN1300" s="183">
        <f>IF(B1295="Лікар загальної практики - сімейний лікар",G1300*Законод!$C$11+'01_Доходи'!H1300*Законод!$D$11+'01_Доходи'!I1300*Законод!$E$11+'01_Доходи'!J1300*Законод!$F$11+'01_Доходи'!K1300*Законод!$G$11,IF(B1295="Лікар-педіатр",G1300*Законод!$C$11+'01_Доходи'!H1300*Законод!$D$11,IF(B1295="Лікар-терапевт",'01_Доходи'!I1300*Законод!$E$11+'01_Доходи'!J1300*Законод!$F$11+'01_Доходи'!K1300*Законод!$G$11,0)))</f>
        <v>0</v>
      </c>
      <c r="AO1300" s="183">
        <f>IF(B1295="Лікар загальної практики - сімейний лікар",N1300*Законод!$C$11+'01_Доходи'!O1300*Законод!$D$11+'01_Доходи'!P1300*Законод!$E$11+'01_Доходи'!Q1300*Законод!$F$11+'01_Доходи'!R1300*Законод!$G$11,IF(B1295="Лікар-педіатр",N1300*Законод!$C$11+'01_Доходи'!O1300*Законод!$D$11,IF(B1295="Лікар-терапевт",'01_Доходи'!P1300*Законод!$E$11+'01_Доходи'!Q1300*Законод!$F$11+'01_Доходи'!R1300*Законод!$G$11,0)))</f>
        <v>0</v>
      </c>
      <c r="AP1300" s="183">
        <f>IF(B1295="Лікар загальної практики - сімейний лікар",U1300*Законод!$C$11+'01_Доходи'!V1300*Законод!$D$11+'01_Доходи'!W1300*Законод!$E$11+'01_Доходи'!X1300*Законод!$F$11+'01_Доходи'!Y1300*Законод!$G$11,IF(B1295="Лікар-педіатр",U1300*Законод!$C$11+'01_Доходи'!V1300*Законод!$D$11,IF(B1295="Лікар-терапевт",'01_Доходи'!W1300*Законод!$E$11+'01_Доходи'!X1300*Законод!$F$11+'01_Доходи'!Y1300*Законод!$G$11,0)))</f>
        <v>0</v>
      </c>
      <c r="AQ1300" s="183">
        <f>IF(B1295="Лікар загальної практики - сімейний лікар",AB1300*Законод!$C$11+'01_Доходи'!AC1300*Законод!$D$11+'01_Доходи'!AD1300*Законод!$E$11+'01_Доходи'!AE1300*Законод!$F$11+'01_Доходи'!AF1300*Законод!$G$11,IF(B1295="Лікар-педіатр",AB1300*Законод!$C$11+'01_Доходи'!AC1300*Законод!$D$11,IF(B1295="Лікар-терапевт",'01_Доходи'!AD1300*Законод!$E$11+'01_Доходи'!AE1300*Законод!$F$11+'01_Доходи'!AF1300*Законод!$G$11,0)))</f>
        <v>0</v>
      </c>
      <c r="AR1300" s="184">
        <f>SUM(AN1300:AQ1300)</f>
        <v>0</v>
      </c>
    </row>
    <row r="1301" spans="1:44" s="52" customFormat="1" ht="31.9" hidden="1" customHeight="1" x14ac:dyDescent="0.25">
      <c r="A1301" s="170"/>
      <c r="B1301" s="763"/>
      <c r="C1301" s="764"/>
      <c r="D1301" s="765"/>
      <c r="E1301" s="765"/>
      <c r="F1301" s="211" t="str">
        <f>IF(B1295="Лікар-педіатр",Законод!$E$17,IF(B1295="Лікар загальної практики - сімейний лікар",Законод!$E$21,IF(B1295="Лікар-терапевт",Законод!$E$25,"х")))</f>
        <v>х</v>
      </c>
      <c r="G1301" s="776" t="s">
        <v>158</v>
      </c>
      <c r="H1301" s="776"/>
      <c r="I1301" s="776"/>
      <c r="J1301" s="776"/>
      <c r="K1301" s="776"/>
      <c r="L1301" s="169">
        <f>IF($B$1295="Лікар загальної практики - сімейний лікар",IF(L1299&lt;Законод!$C$22,0,(IF(AND(L1299&gt;=Законод!$E$22,L1299&lt;=Законод!$E$23),L1299-Законод!$C$22,IF('01_Доходи'!L1299&gt;=Законод!$F$22,Законод!$E$24,0)))),IF($B$1295="Лікар-педіатр",IF(L1299&lt;Законод!$C$18,0,(IF(AND(L1299&gt;=Законод!$E$18,L1299&lt;=Законод!$E$19),L1299-Законод!$C$18,IF('01_Доходи'!L1299&gt;=Законод!$F$18,Законод!$E$20,0)))),IF($B$1295="Лікар-терапевт",IF(L1299&lt;Законод!$C$26,0,(IF(AND(L1299&gt;=Законод!$E$26,L1299&lt;=Законод!$E$27),L1299-Законод!$C$26,IF('01_Доходи'!L1299&gt;=Законод!$F$26,Законод!$E$28,0)))),0)))</f>
        <v>0</v>
      </c>
      <c r="M1301" s="767"/>
      <c r="N1301" s="776" t="s">
        <v>158</v>
      </c>
      <c r="O1301" s="776"/>
      <c r="P1301" s="776"/>
      <c r="Q1301" s="776"/>
      <c r="R1301" s="776"/>
      <c r="S1301" s="169">
        <f>IF($B$1295="Лікар загальної практики - сімейний лікар",IF(S1299&lt;Законод!$C$22,0,(IF(AND(S1299&gt;=Законод!$E$22,S1299&lt;=Законод!$E$23),S1299-Законод!$C$22,IF('01_Доходи'!S1299&gt;=Законод!$F$22,Законод!$E$24,0)))),IF($B$1295="Лікар-педіатр",IF(S1299&lt;Законод!$C$18,0,(IF(AND(S1299&gt;=Законод!$E$18,S1299&lt;=Законод!$E$19),S1299-Законод!$C$18,IF('01_Доходи'!S1299&gt;=Законод!$F$18,Законод!$E$20,0)))),IF($B$1295="Лікар-терапевт",IF(S1299&lt;Законод!$C$26,0,(IF(AND(S1299&gt;=Законод!$E$26,S1299&lt;=Законод!$E$27),S1299-Законод!$C$26,IF('01_Доходи'!S1299&gt;=Законод!$F$26,Законод!$E$28,0)))),0)))</f>
        <v>0</v>
      </c>
      <c r="T1301" s="767"/>
      <c r="U1301" s="776" t="s">
        <v>158</v>
      </c>
      <c r="V1301" s="776"/>
      <c r="W1301" s="776"/>
      <c r="X1301" s="776"/>
      <c r="Y1301" s="776"/>
      <c r="Z1301" s="169">
        <f>IF($B$1295="Лікар загальної практики - сімейний лікар",IF(Z1299&lt;Законод!$C$22,0,(IF(AND(Z1299&gt;=Законод!$E$22,Z1299&lt;=Законод!$E$23),Z1299-Законод!$C$22,IF('01_Доходи'!Z1299&gt;=Законод!$F$22,Законод!$E$24,0)))),IF($B$1295="Лікар-педіатр",IF(Z1299&lt;Законод!$C$18,0,(IF(AND(Z1299&gt;=Законод!$E$18,Z1299&lt;=Законод!$E$19),Z1299-Законод!$C$18,IF('01_Доходи'!Z1299&gt;=Законод!$F$18,Законод!$E$20,0)))),IF($B$1295="Лікар-терапевт",IF(Z1299&lt;Законод!$C$26,0,(IF(AND(Z1299&gt;=Законод!$E$26,Z1299&lt;=Законод!$E$27),Z1299-Законод!$C$26,IF('01_Доходи'!Z1299&gt;=Законод!$F$26,Законод!$E$28,0)))),0)))</f>
        <v>0</v>
      </c>
      <c r="AA1301" s="767"/>
      <c r="AB1301" s="776" t="s">
        <v>158</v>
      </c>
      <c r="AC1301" s="776"/>
      <c r="AD1301" s="776"/>
      <c r="AE1301" s="776"/>
      <c r="AF1301" s="776"/>
      <c r="AG1301" s="169">
        <f>IF($B$1295="Лікар загальної практики - сімейний лікар",IF(AG1299&lt;Законод!$C$22,0,(IF(AND(AG1299&gt;=Законод!$E$22,AG1299&lt;=Законод!$E$23),AG1299-Законод!$C$22,IF('01_Доходи'!AG1299&gt;=Законод!$F$22,Законод!$E$24,0)))),IF($B$1295="Лікар-педіатр",IF(AG1299&lt;Законод!$C$18,0,(IF(AND(AG1299&gt;=Законод!$E$18,AG1299&lt;=Законод!$E$19),AG1299-Законод!$C$18,IF('01_Доходи'!AG1299&gt;=Законод!$F$18,Законод!$E$20,0)))),IF($B$1295="Лікар-терапевт",IF(AG1299&lt;Законод!$C$26,0,(IF(AND(AG1299&gt;=Законод!$E$26,AG1299&lt;=Законод!$E$27),AG1299-Законод!$C$26,IF('01_Доходи'!AG1299&gt;=Законод!$F$26,Законод!$E$28,0)))),0)))</f>
        <v>0</v>
      </c>
      <c r="AH1301" s="767"/>
      <c r="AI1301" s="174"/>
      <c r="AJ1301" s="771"/>
      <c r="AK1301" s="774"/>
      <c r="AL1301" s="774"/>
      <c r="AM1301" s="757" t="s">
        <v>187</v>
      </c>
      <c r="AN1301" s="183">
        <f>IF(B1295="Лікар загальної практики - сімейний лікар",L1301*Законод!$C$9/4*Законод!$E$16,IF(B1295="Лікар-педіатр",L1301*Законод!$C$9/4*Законод!$E$16,IF(B1295="Лікар-терапевт",L1301*Законод!$C$9/4*Законод!$E$16,0)))</f>
        <v>0</v>
      </c>
      <c r="AO1301" s="183">
        <f>IF(B1295="Лікар загальної практики - сімейний лікар",S1301*Законод!$C$9/4*Законод!$E$16,IF(B1295="Лікар-педіатр",S1301*Законод!$C$9/4*Законод!$E$16,IF(B1295="Лікар-терапевт",S1301*Законод!$C$9/4*Законод!$E$16,0)))</f>
        <v>0</v>
      </c>
      <c r="AP1301" s="183">
        <f>IF(B1295="Лікар загальної практики - сімейний лікар",Z1301*Законод!$C$9/4*Законод!$E$16,IF(B1295="Лікар-педіатр",Z1301*Законод!$C$9/4*Законод!$E$16,IF(B1295="Лікар-терапевт",Z1301*Законод!$C$9/4*Законод!$E$16,0)))</f>
        <v>0</v>
      </c>
      <c r="AQ1301" s="183">
        <f>IF(B1295="Лікар загальної практики - сімейний лікар",AG1301*Законод!$C$9/4*Законод!$E$16,IF(B1295="Лікар-педіатр",AG1301*Законод!$C$9/4*Законод!$E$16,IF(B1295="Лікар-терапевт",AG1301*Законод!$C$9/4*Законод!$E$16,0)))</f>
        <v>0</v>
      </c>
      <c r="AR1301" s="184">
        <f>SUM(AN1301:AQ1301)</f>
        <v>0</v>
      </c>
    </row>
    <row r="1302" spans="1:44" s="52" customFormat="1" ht="31.9" hidden="1" customHeight="1" x14ac:dyDescent="0.25">
      <c r="A1302" s="170"/>
      <c r="B1302" s="763"/>
      <c r="C1302" s="764"/>
      <c r="D1302" s="765"/>
      <c r="E1302" s="765"/>
      <c r="F1302" s="211" t="str">
        <f>IF(B1295="Лікар-педіатр",Законод!$F$17,IF(B1295="Лікар загальної практики - сімейний лікар",Законод!$F$21,IF(B1295="Лікар-терапевт",Законод!$F$25,"х")))</f>
        <v>х</v>
      </c>
      <c r="G1302" s="776" t="s">
        <v>158</v>
      </c>
      <c r="H1302" s="776"/>
      <c r="I1302" s="776"/>
      <c r="J1302" s="776"/>
      <c r="K1302" s="776"/>
      <c r="L1302" s="169">
        <f>IF($B$1295="Лікар загальної практики - сімейний лікар",IF(L1299&lt;Законод!$C$22,0,(IF(AND(L1299&gt;=Законод!$F$22,L1299&lt;=Законод!$F$23),L1299-Законод!$E$23,IF('01_Доходи'!L1299&gt;=Законод!$G$22,Законод!$F$24,0)))),IF($B$1295="Лікар-педіатр",IF(L1299&lt;Законод!$C$18,0,(IF(AND(L1299&gt;=Законод!$F$18,L1299&lt;=Законод!$F$19),L1299-Законод!$E$19,IF('01_Доходи'!L1299&gt;=Законод!$G$18,Законод!$F$20,0)))),IF($B$1295="Лікар-терапевт",IF(L1299&lt;Законод!$C$26,0,(IF(AND(L1299&gt;=Законод!$F$26,L1299&lt;=Законод!$F$27),L1299-Законод!$E$27,IF('01_Доходи'!L1299&gt;=Законод!$G$26,Законод!$F$28,0)))),0)))</f>
        <v>0</v>
      </c>
      <c r="M1302" s="767"/>
      <c r="N1302" s="776" t="s">
        <v>158</v>
      </c>
      <c r="O1302" s="776"/>
      <c r="P1302" s="776"/>
      <c r="Q1302" s="776"/>
      <c r="R1302" s="776"/>
      <c r="S1302" s="169">
        <f>IF($B$1295="Лікар загальної практики - сімейний лікар",IF(S1299&lt;Законод!$C$22,0,(IF(AND(S1299&gt;=Законод!$F$22,S1299&lt;=Законод!$F$23),S1299-Законод!$E$23,IF('01_Доходи'!S1299&gt;=Законод!$G$22,Законод!$F$24,0)))),IF($B$1295="Лікар-педіатр",IF(S1299&lt;Законод!$C$18,0,(IF(AND(S1299&gt;=Законод!$F$18,S1299&lt;=Законод!$F$19),S1299-Законод!$E$19,IF('01_Доходи'!S1299&gt;=Законод!$G$18,Законод!$F$20,0)))),IF($B$1295="Лікар-терапевт",IF(S1299&lt;Законод!$C$26,0,(IF(AND(S1299&gt;=Законод!$F$26,S1299&lt;=Законод!$F$27),S1299-Законод!$E$27,IF('01_Доходи'!S1299&gt;=Законод!$G$26,Законод!$F$28,0)))),0)))</f>
        <v>0</v>
      </c>
      <c r="T1302" s="767"/>
      <c r="U1302" s="776" t="s">
        <v>158</v>
      </c>
      <c r="V1302" s="776"/>
      <c r="W1302" s="776"/>
      <c r="X1302" s="776"/>
      <c r="Y1302" s="776"/>
      <c r="Z1302" s="169">
        <f>IF($B$1295="Лікар загальної практики - сімейний лікар",IF(Z1299&lt;Законод!$C$22,0,(IF(AND(Z1299&gt;=Законод!$F$22,Z1299&lt;=Законод!$F$23),Z1299-Законод!$E$23,IF('01_Доходи'!Z1299&gt;=Законод!$G$22,Законод!$F$24,0)))),IF($B$1295="Лікар-педіатр",IF(Z1299&lt;Законод!$C$18,0,(IF(AND(Z1299&gt;=Законод!$F$18,Z1299&lt;=Законод!$F$19),Z1299-Законод!$E$19,IF('01_Доходи'!Z1299&gt;=Законод!$G$18,Законод!$F$20,0)))),IF($B$1295="Лікар-терапевт",IF(Z1299&lt;Законод!$C$26,0,(IF(AND(Z1299&gt;=Законод!$F$26,Z1299&lt;=Законод!$F$27),Z1299-Законод!$E$27,IF('01_Доходи'!Z1299&gt;=Законод!$G$26,Законод!$F$28,0)))),0)))</f>
        <v>0</v>
      </c>
      <c r="AA1302" s="767"/>
      <c r="AB1302" s="776" t="s">
        <v>158</v>
      </c>
      <c r="AC1302" s="776"/>
      <c r="AD1302" s="776"/>
      <c r="AE1302" s="776"/>
      <c r="AF1302" s="776"/>
      <c r="AG1302" s="169">
        <f>IF($B$1295="Лікар загальної практики - сімейний лікар",IF(AG1299&lt;Законод!$C$22,0,(IF(AND(AG1299&gt;=Законод!$F$22,AG1299&lt;=Законод!$F$23),AG1299-Законод!$E$23,IF('01_Доходи'!AG1299&gt;=Законод!$G$22,Законод!$F$24,0)))),IF($B$1295="Лікар-педіатр",IF(AG1299&lt;Законод!$C$18,0,(IF(AND(AG1299&gt;=Законод!$F$18,AG1299&lt;=Законод!$F$19),AG1299-Законод!$E$19,IF('01_Доходи'!AG1299&gt;=Законод!$G$18,Законод!$F$20,0)))),IF($B$1295="Лікар-терапевт",IF(AG1299&lt;Законод!$C$26,0,(IF(AND(AG1299&gt;=Законод!$F$26,AG1299&lt;=Законод!$F$27),AG1299-Законод!$E$27,IF('01_Доходи'!AG1299&gt;=Законод!$G$26,Законод!$F$28,0)))),0)))</f>
        <v>0</v>
      </c>
      <c r="AH1302" s="767"/>
      <c r="AI1302" s="174"/>
      <c r="AJ1302" s="771"/>
      <c r="AK1302" s="774"/>
      <c r="AL1302" s="774"/>
      <c r="AM1302" s="758"/>
      <c r="AN1302" s="183">
        <f>IF(B1295="Лікар загальної практики - сімейний лікар",L1302*Законод!$C$9/4*Законод!$F$16,IF(B1295="Лікар-педіатр",L1302*Законод!$C$9/4*Законод!$F$16,IF(B1295="Лікар-терапевт",L1302*Законод!$C$9/4*Законод!$F$16,0)))</f>
        <v>0</v>
      </c>
      <c r="AO1302" s="183">
        <f>IF(B1295="Лікар загальної практики - сімейний лікар",S1302*Законод!$C$9/4*Законод!$F$16,IF(B1295="Лікар-педіатр",S1302*Законод!$C$9/4*Законод!$F$16,IF(B1295="Лікар-терапевт",S1302*Законод!$C$9/4*Законод!$F$16,0)))</f>
        <v>0</v>
      </c>
      <c r="AP1302" s="183">
        <f>IF(B1295="Лікар загальної практики - сімейний лікар",Z1302*Законод!$C$9/4*Законод!$F$16,IF(B1295="Лікар-педіатр",Z1302*Законод!$C$9/4*Законод!$F$16,IF(B1295="Лікар-терапевт",Z1302*Законод!$C$9/4*Законод!$F$16,0)))</f>
        <v>0</v>
      </c>
      <c r="AQ1302" s="183">
        <f>IF(B1295="Лікар загальної практики - сімейний лікар",AG1302*Законод!$C$9/4*Законод!$F$16,IF(B1295="Лікар-педіатр",AG1302*Законод!$C$9/4*Законод!$F$16,IF(B1295="Лікар-терапевт",AG1302*Законод!$C$9/4*Законод!$F$16,0)))</f>
        <v>0</v>
      </c>
      <c r="AR1302" s="184">
        <f>SUM(AN1302:AQ1302)</f>
        <v>0</v>
      </c>
    </row>
    <row r="1303" spans="1:44" s="52" customFormat="1" ht="31.9" hidden="1" customHeight="1" x14ac:dyDescent="0.25">
      <c r="A1303" s="170"/>
      <c r="B1303" s="763"/>
      <c r="C1303" s="764"/>
      <c r="D1303" s="765"/>
      <c r="E1303" s="765"/>
      <c r="F1303" s="211" t="str">
        <f>IF(B1295="Лікар-педіатр",Законод!$G$17,IF(B1295="Лікар загальної практики - сімейний лікар",Законод!$G$21,IF(B1295="Лікар-терапевт",Законод!$G$25,"х")))</f>
        <v>х</v>
      </c>
      <c r="G1303" s="776" t="s">
        <v>158</v>
      </c>
      <c r="H1303" s="776"/>
      <c r="I1303" s="776"/>
      <c r="J1303" s="776"/>
      <c r="K1303" s="776"/>
      <c r="L1303" s="169">
        <f>IF($B$1295="Лікар загальної практики - сімейний лікар",IF(L1299&lt;Законод!$C$22,0,(IF(AND(L1299&gt;=Законод!$G$22,L1299&lt;=Законод!$G$23),L1299-Законод!$F$23,IF('01_Доходи'!L1299&gt;=Законод!$H$22,Законод!$G$24,0)))),IF($B$1295="Лікар-педіатр",IF(L1299&lt;Законод!$C$18,0,(IF(AND(L1299&gt;=Законод!$G$18,L1299&lt;=Законод!$G$19),L1299-Законод!$F$19,IF('01_Доходи'!L1299&gt;=Законод!$H$18,Законод!$G$20,0)))),IF($B$1295="Лікар-терапевт",IF(L1299&lt;Законод!$C$26,0,(IF(AND(L1299&gt;=Законод!$G$26,L1299&lt;=Законод!$G$27),L1299-Законод!$F$27,IF('01_Доходи'!L1299&gt;=Законод!$H$26,Законод!$G$28,0)))),0)))</f>
        <v>0</v>
      </c>
      <c r="M1303" s="767"/>
      <c r="N1303" s="776" t="s">
        <v>158</v>
      </c>
      <c r="O1303" s="776"/>
      <c r="P1303" s="776"/>
      <c r="Q1303" s="776"/>
      <c r="R1303" s="776"/>
      <c r="S1303" s="169">
        <f>IF($B$1295="Лікар загальної практики - сімейний лікар",IF(S1299&lt;Законод!$C$22,0,(IF(AND(S1299&gt;=Законод!$G$22,S1299&lt;=Законод!$G$23),S1299-Законод!$F$23,IF('01_Доходи'!S1299&gt;=Законод!$H$22,Законод!$G$24,0)))),IF($B$1295="Лікар-педіатр",IF(S1299&lt;Законод!$C$18,0,(IF(AND(S1299&gt;=Законод!$G$18,S1299&lt;=Законод!$G$19),S1299-Законод!$F$19,IF('01_Доходи'!S1299&gt;=Законод!$H$18,Законод!$G$20,0)))),IF($B$1295="Лікар-терапевт",IF(S1299&lt;Законод!$C$26,0,(IF(AND(S1299&gt;=Законод!$G$26,S1299&lt;=Законод!$G$27),S1299-Законод!$F$27,IF('01_Доходи'!S1299&gt;=Законод!$H$26,Законод!$G$28,0)))),0)))</f>
        <v>0</v>
      </c>
      <c r="T1303" s="767"/>
      <c r="U1303" s="776" t="s">
        <v>158</v>
      </c>
      <c r="V1303" s="776"/>
      <c r="W1303" s="776"/>
      <c r="X1303" s="776"/>
      <c r="Y1303" s="776"/>
      <c r="Z1303" s="169">
        <f>IF($B$1295="Лікар загальної практики - сімейний лікар",IF(Z1299&lt;Законод!$C$22,0,(IF(AND(Z1299&gt;=Законод!$G$22,Z1299&lt;=Законод!$G$23),Z1299-Законод!$F$23,IF('01_Доходи'!Z1299&gt;=Законод!$H$22,Законод!$G$24,0)))),IF($B$1295="Лікар-педіатр",IF(Z1299&lt;Законод!$C$18,0,(IF(AND(Z1299&gt;=Законод!$G$18,Z1299&lt;=Законод!$G$19),Z1299-Законод!$F$19,IF('01_Доходи'!Z1299&gt;=Законод!$H$18,Законод!$G$20,0)))),IF($B$1295="Лікар-терапевт",IF(Z1299&lt;Законод!$C$26,0,(IF(AND(Z1299&gt;=Законод!$G$26,Z1299&lt;=Законод!$G$27),Z1299-Законод!$F$27,IF('01_Доходи'!Z1299&gt;=Законод!$H$26,Законод!$G$28,0)))),0)))</f>
        <v>0</v>
      </c>
      <c r="AA1303" s="767"/>
      <c r="AB1303" s="776" t="s">
        <v>158</v>
      </c>
      <c r="AC1303" s="776"/>
      <c r="AD1303" s="776"/>
      <c r="AE1303" s="776"/>
      <c r="AF1303" s="776"/>
      <c r="AG1303" s="169">
        <f>IF($B$1295="Лікар загальної практики - сімейний лікар",IF(AG1299&lt;Законод!$C$22,0,(IF(AND(AG1299&gt;=Законод!$G$22,AG1299&lt;=Законод!$G$23),AG1299-Законод!$F$23,IF('01_Доходи'!AG1299&gt;=Законод!$H$22,Законод!$G$24,0)))),IF($B$1295="Лікар-педіатр",IF(AG1299&lt;Законод!$C$18,0,(IF(AND(AG1299&gt;=Законод!$G$18,AG1299&lt;=Законод!$G$19),AG1299-Законод!$F$19,IF('01_Доходи'!AG1299&gt;=Законод!$H$18,Законод!$G$20,0)))),IF($B$1295="Лікар-терапевт",IF(AG1299&lt;Законод!$C$26,0,(IF(AND(AG1299&gt;=Законод!$G$26,AG1299&lt;=Законод!$G$27),AG1299-Законод!$F$27,IF('01_Доходи'!AG1299&gt;=Законод!$H$26,Законод!$G$28,0)))),0)))</f>
        <v>0</v>
      </c>
      <c r="AH1303" s="767"/>
      <c r="AI1303" s="174"/>
      <c r="AJ1303" s="771"/>
      <c r="AK1303" s="774"/>
      <c r="AL1303" s="774"/>
      <c r="AM1303" s="758"/>
      <c r="AN1303" s="183">
        <f>IF(B1295="Лікар загальної практики - сімейний лікар",L1303*Законод!$C$9/4*Законод!$G$16,IF(B1295="Лікар-педіатр",L1303*Законод!$C$9/4*Законод!$G$16,IF(B1295="Лікар-терапевт",L1303*Законод!$C$9/4*Законод!$G$16,0)))</f>
        <v>0</v>
      </c>
      <c r="AO1303" s="183">
        <f>IF(B1295="Лікар загальної практики - сімейний лікар",S1303*Законод!$C$9/4*Законод!$G$16,IF(B1295="Лікар-педіатр",S1303*Законод!$C$9/4*Законод!$G$16,IF(B1295="Лікар-терапевт",S1303*Законод!$C$9/4*Законод!$G$16,0)))</f>
        <v>0</v>
      </c>
      <c r="AP1303" s="183">
        <f>IF(B1295="Лікар загальної практики - сімейний лікар",Z1303*Законод!$C$9/4*Законод!$G$16,IF(B1295="Лікар-педіатр",Z1303*Законод!$C$9/4*Законод!$G$16,IF(B1295="Лікар-терапевт",Z1303*Законод!$C$9/4*Законод!$G$16,0)))</f>
        <v>0</v>
      </c>
      <c r="AQ1303" s="183">
        <f>IF(B1295="Лікар загальної практики - сімейний лікар",AG1303*Законод!$C$9/4*Законод!$G$16,IF(B1295="Лікар-педіатр",AG1303*Законод!$C$9/4*Законод!$G$16,IF(B1295="Лікар-терапевт",AG1303*Законод!$C$9/4*Законод!$G$16,0)))</f>
        <v>0</v>
      </c>
      <c r="AR1303" s="184">
        <f t="shared" ref="AR1303" si="222">SUM(AN1303:AQ1303)</f>
        <v>0</v>
      </c>
    </row>
    <row r="1304" spans="1:44" s="52" customFormat="1" ht="31.9" hidden="1" customHeight="1" x14ac:dyDescent="0.25">
      <c r="A1304" s="170"/>
      <c r="B1304" s="763"/>
      <c r="C1304" s="764"/>
      <c r="D1304" s="765"/>
      <c r="E1304" s="765"/>
      <c r="F1304" s="211" t="str">
        <f>IF(B1295="Лікар-педіатр",Законод!$H$17,IF(B1295="Лікар загальної практики - сімейний лікар",Законод!$H$21,IF(B1295="Лікар-терапевт",Законод!$H$25,"х")))</f>
        <v>х</v>
      </c>
      <c r="G1304" s="776" t="s">
        <v>158</v>
      </c>
      <c r="H1304" s="776"/>
      <c r="I1304" s="776"/>
      <c r="J1304" s="776"/>
      <c r="K1304" s="776"/>
      <c r="L1304" s="169">
        <f>IF($B$1295="Лікар загальної практики - сімейний лікар",IF(L1299&lt;Законод!$C$22,0,(IF(AND(L1299&gt;=Законод!$H$22,L1299&lt;=Законод!$H$23),L1299-Законод!$G$23,IF('01_Доходи'!L1299&gt;=Законод!$I$22,Законод!$H$24,0)))),IF($B$1295="Лікар-педіатр",IF(L1299&lt;Законод!$C$18,0,(IF(AND(L1299&gt;=Законод!$H$18,L1299&lt;=Законод!$H$19),L1299-Законод!$G$19,IF('01_Доходи'!L1299&gt;=Законод!$I$18,Законод!$H$20,0)))),IF($B$1295="Лікар-терапевт",IF(L1299&lt;Законод!$C$26,0,(IF(AND(L1299&gt;=Законод!$H$26,L1299&lt;=Законод!$H$27),L1299-Законод!$G$27,IF(L1299&gt;=Законод!$I$26,Законод!$H$28,0)))),0)))</f>
        <v>0</v>
      </c>
      <c r="M1304" s="767"/>
      <c r="N1304" s="776" t="s">
        <v>158</v>
      </c>
      <c r="O1304" s="776"/>
      <c r="P1304" s="776"/>
      <c r="Q1304" s="776"/>
      <c r="R1304" s="776"/>
      <c r="S1304" s="169">
        <f>IF($B$1295="Лікар загальної практики - сімейний лікар",IF(S1299&lt;Законод!$C$22,0,(IF(AND(S1299&gt;=Законод!$H$22,S1299&lt;=Законод!$H$23),S1299-Законод!$G$23,IF('01_Доходи'!S1299&gt;=Законод!$I$22,Законод!$H$24,0)))),IF($B$1295="Лікар-педіатр",IF(S1299&lt;Законод!$C$18,0,(IF(AND(S1299&gt;=Законод!$H$18,S1299&lt;=Законод!$H$19),S1299-Законод!$G$19,IF('01_Доходи'!S1299&gt;=Законод!$I$18,Законод!$H$20,0)))),IF($B$1295="Лікар-терапевт",IF(S1299&lt;Законод!$C$26,0,(IF(AND(S1299&gt;=Законод!$H$26,S1299&lt;=Законод!$H$27),S1299-Законод!$G$27,IF(S1299&gt;=Законод!$I$26,Законод!$H$28,0)))),0)))</f>
        <v>0</v>
      </c>
      <c r="T1304" s="767"/>
      <c r="U1304" s="776" t="s">
        <v>158</v>
      </c>
      <c r="V1304" s="776"/>
      <c r="W1304" s="776"/>
      <c r="X1304" s="776"/>
      <c r="Y1304" s="776"/>
      <c r="Z1304" s="169">
        <f>IF($B$1295="Лікар загальної практики - сімейний лікар",IF(Z1299&lt;Законод!$C$22,0,(IF(AND(Z1299&gt;=Законод!$H$22,Z1299&lt;=Законод!$H$23),Z1299-Законод!$G$23,IF('01_Доходи'!Z1299&gt;=Законод!$I$22,Законод!$H$24,0)))),IF($B$1295="Лікар-педіатр",IF(Z1299&lt;Законод!$C$18,0,(IF(AND(Z1299&gt;=Законод!$H$18,Z1299&lt;=Законод!$H$19),Z1299-Законод!$G$19,IF('01_Доходи'!Z1299&gt;=Законод!$I$18,Законод!$H$20,0)))),IF($B$1295="Лікар-терапевт",IF(Z1299&lt;Законод!$C$26,0,(IF(AND(Z1299&gt;=Законод!$H$26,Z1299&lt;=Законод!$H$27),Z1299-Законод!$G$27,IF(Z1299&gt;=Законод!$I$26,Законод!$H$28,0)))),0)))</f>
        <v>0</v>
      </c>
      <c r="AA1304" s="767"/>
      <c r="AB1304" s="776" t="s">
        <v>158</v>
      </c>
      <c r="AC1304" s="776"/>
      <c r="AD1304" s="776"/>
      <c r="AE1304" s="776"/>
      <c r="AF1304" s="776"/>
      <c r="AG1304" s="169">
        <f>IF($B$1295="Лікар загальної практики - сімейний лікар",IF(AG1299&lt;Законод!$C$22,0,(IF(AND(AG1299&gt;=Законод!$H$22,AG1299&lt;=Законод!$H$23),AG1299-Законод!$G$23,IF('01_Доходи'!AG1299&gt;=Законод!$I$22,Законод!$H$24,0)))),IF($B$1295="Лікар-педіатр",IF(AG1299&lt;Законод!$C$18,0,(IF(AND(AG1299&gt;=Законод!$H$18,AG1299&lt;=Законод!$H$19),AG1299-Законод!$G$19,IF('01_Доходи'!AG1299&gt;=Законод!$I$18,Законод!$H$20,0)))),IF($B$1295="Лікар-терапевт",IF(AG1299&lt;Законод!$C$26,0,(IF(AND(AG1299&gt;=Законод!$H$26,AG1299&lt;=Законод!$H$27),AG1299-Законод!$G$27,IF(AG1299&gt;=Законод!$I$26,Законод!$H$28,0)))),0)))</f>
        <v>0</v>
      </c>
      <c r="AH1304" s="767"/>
      <c r="AI1304" s="174"/>
      <c r="AJ1304" s="771"/>
      <c r="AK1304" s="774"/>
      <c r="AL1304" s="774"/>
      <c r="AM1304" s="758"/>
      <c r="AN1304" s="183">
        <f>IF(B1295="Лікар загальної практики - сімейний лікар",L1304*Законод!$C$9/4*Законод!$H$16,IF(B1295="Лікар-педіатр",L1304*Законод!$C$9/4*Законод!$H$16,IF(B1295="Лікар-терапевт",L1304*Законод!$C$9/4*Законод!$H$16,0)))</f>
        <v>0</v>
      </c>
      <c r="AO1304" s="183">
        <f>IF(B1295="Лікар загальної практики - сімейний лікар",S1304*Законод!$C$9/4*Законод!$H$16,IF(B1295="Лікар-педіатр",S1304*Законод!$C$9/4*Законод!$H$16,IF(B1295="Лікар-терапевт",S1304*Законод!$C$9/4*Законод!$H$16,0)))</f>
        <v>0</v>
      </c>
      <c r="AP1304" s="183">
        <f>IF(B1295="Лікар загальної практики - сімейний лікар",Z1304*Законод!$C$9/4*Законод!$H$16,IF(B1295="Лікар-педіатр",Z1304*Законод!$C$9/4*Законод!$H$16,IF(B1295="Лікар-терапевт",Z1304*Законод!$C$9/4*Законод!$H$16,0)))</f>
        <v>0</v>
      </c>
      <c r="AQ1304" s="183">
        <f>IF(B1295="Лікар загальної практики - сімейний лікар",AG1304*Законод!$C$9/4*Законод!$H$16,IF(B1295="Лікар-педіатр",AG1304*Законод!$C$9/4*Законод!$H$16,IF(B1295="Лікар-терапевт",AG1304*Законод!$C$9/4*Законод!$H$16,0)))</f>
        <v>0</v>
      </c>
      <c r="AR1304" s="184">
        <f>SUM(AN1304:AQ1304)</f>
        <v>0</v>
      </c>
    </row>
    <row r="1305" spans="1:44" s="52" customFormat="1" ht="31.9" hidden="1" customHeight="1" x14ac:dyDescent="0.25">
      <c r="A1305" s="170"/>
      <c r="B1305" s="763"/>
      <c r="C1305" s="764"/>
      <c r="D1305" s="765"/>
      <c r="E1305" s="765"/>
      <c r="F1305" s="211" t="str">
        <f>IF(B1295="Лікар-педіатр",Законод!$I$17,IF(B1295="Лікар загальної практики - сімейний лікар",Законод!$I$21,IF(B1295="Лікар-терапевт",Законод!$I$25,"х")))</f>
        <v>х</v>
      </c>
      <c r="G1305" s="776" t="s">
        <v>158</v>
      </c>
      <c r="H1305" s="776"/>
      <c r="I1305" s="776"/>
      <c r="J1305" s="776"/>
      <c r="K1305" s="776"/>
      <c r="L1305" s="169">
        <f>IF($B$1295="Лікар загальної практики - сімейний лікар",IF(L1299&lt;Законод!$C$22,0,(IF(AND(L1299&gt;=Законод!$I$22,L1299&lt;=Законод!$I$23),L1299-Законод!$H$23,IF('01_Доходи'!L1299&gt;=Законод!$I$22,Законод!$I$24,0)))),IF($B$1295="Лікар-педіатр",IF(L1299&lt;Законод!$C$18,0,(IF(AND(L1299&gt;=Законод!$I$18,L1299&lt;=Законод!$I$19),L1299-Законод!$H$19,IF('01_Доходи'!L1299&gt;=Законод!$I$18,Законод!$H$20,0)))),IF($B$1295="Лікар-терапевт",IF(L1299&lt;Законод!$C$26,0,(IF(AND(L1299&gt;=Законод!$I$26,L1299&lt;=Законод!$I$27),L1299-Законод!$H$27,IF('01_Доходи'!L1299&gt;=Законод!$I$26,Законод!$H$28,0)))),0)))</f>
        <v>0</v>
      </c>
      <c r="M1305" s="767"/>
      <c r="N1305" s="776" t="s">
        <v>158</v>
      </c>
      <c r="O1305" s="776"/>
      <c r="P1305" s="776"/>
      <c r="Q1305" s="776"/>
      <c r="R1305" s="776"/>
      <c r="S1305" s="169">
        <f>IF($B$1295="Лікар загальної практики - сімейний лікар",IF(S1299&lt;Законод!$C$22,0,(IF(AND(S1299&gt;=Законод!$I$22,S1299&lt;=Законод!$I$23),S1299-Законод!$H$23,IF('01_Доходи'!S1299&gt;=Законод!$I$22,Законод!$I$24,0)))),IF($B$1295="Лікар-педіатр",IF(S1299&lt;Законод!$C$18,0,(IF(AND(S1299&gt;=Законод!$I$18,S1299&lt;=Законод!$I$19),S1299-Законод!$H$19,IF('01_Доходи'!S1299&gt;=Законод!$I$18,Законод!$H$20,0)))),IF($B$1295="Лікар-терапевт",IF(S1299&lt;Законод!$C$26,0,(IF(AND(S1299&gt;=Законод!$I$26,S1299&lt;=Законод!$I$27),S1299-Законод!$H$27,IF('01_Доходи'!S1299&gt;=Законод!$I$26,Законод!$H$28,0)))),0)))</f>
        <v>0</v>
      </c>
      <c r="T1305" s="767"/>
      <c r="U1305" s="776" t="s">
        <v>158</v>
      </c>
      <c r="V1305" s="776"/>
      <c r="W1305" s="776"/>
      <c r="X1305" s="776"/>
      <c r="Y1305" s="776"/>
      <c r="Z1305" s="169">
        <f>IF($B$1295="Лікар загальної практики - сімейний лікар",IF(Z1299&lt;Законод!$C$22,0,(IF(AND(Z1299&gt;=Законод!$I$22,Z1299&lt;=Законод!$I$23),Z1299-Законод!$H$23,IF('01_Доходи'!Z1299&gt;=Законод!$I$22,Законод!$I$24,0)))),IF($B$1295="Лікар-педіатр",IF(Z1299&lt;Законод!$C$18,0,(IF(AND(Z1299&gt;=Законод!$I$18,Z1299&lt;=Законод!$I$19),Z1299-Законод!$H$19,IF('01_Доходи'!Z1299&gt;=Законод!$I$18,Законод!$H$20,0)))),IF($B$1295="Лікар-терапевт",IF(Z1299&lt;Законод!$C$26,0,(IF(AND(Z1299&gt;=Законод!$I$26,Z1299&lt;=Законод!$I$27),Z1299-Законод!$H$27,IF('01_Доходи'!Z1299&gt;=Законод!$I$26,Законод!$H$28,0)))),0)))</f>
        <v>0</v>
      </c>
      <c r="AA1305" s="767"/>
      <c r="AB1305" s="776" t="s">
        <v>158</v>
      </c>
      <c r="AC1305" s="776"/>
      <c r="AD1305" s="776"/>
      <c r="AE1305" s="776"/>
      <c r="AF1305" s="776"/>
      <c r="AG1305" s="169">
        <f>IF($B$1295="Лікар загальної практики - сімейний лікар",IF(AG1299&lt;Законод!$C$22,0,(IF(AND(AG1299&gt;=Законод!$I$22,AG1299&lt;=Законод!$I$23),AG1299-Законод!$H$23,IF('01_Доходи'!AG1299&gt;=Законод!$I$22,Законод!$I$24,0)))),IF($B$1295="Лікар-педіатр",IF(AG1299&lt;Законод!$C$18,0,(IF(AND(AG1299&gt;=Законод!$I$18,AG1299&lt;=Законод!$I$19),AG1299-Законод!$H$19,IF('01_Доходи'!AG1299&gt;=Законод!$I$18,Законод!$H$20,0)))),IF($B$1295="Лікар-терапевт",IF(AG1299&lt;Законод!$C$26,0,(IF(AND(AG1299&gt;=Законод!$I$26,AG1299&lt;=Законод!$I$27),AG1299-Законод!$H$27,IF('01_Доходи'!AG1299&gt;=Законод!$I$26,Законод!$H$28,0)))),0)))</f>
        <v>0</v>
      </c>
      <c r="AH1305" s="767"/>
      <c r="AI1305" s="174"/>
      <c r="AJ1305" s="771"/>
      <c r="AK1305" s="774"/>
      <c r="AL1305" s="774"/>
      <c r="AM1305" s="758"/>
      <c r="AN1305" s="183">
        <f>IF(B1295="Лікар загальної практики - сімейний лікар",L1305*Законод!$C$9/4*Законод!$I$16,IF(B1295="Лікар-педіатр",L1305*Законод!$C$9/4*Законод!$I$16,IF(B1295="Лікар-терапевт",L1305*Законод!$C$9/4*Законод!$I$16,0)))</f>
        <v>0</v>
      </c>
      <c r="AO1305" s="183">
        <f>IF(B1295="Лікар загальної практики - сімейний лікар",S1305*Законод!$C$9/4*Законод!$I$16,IF(B1295="Лікар-педіатр",S1305*Законод!$C$9/4*Законод!$I$16,IF(B1295="Лікар-терапевт",S1305*Законод!$C$9/4*Законод!$I$16,0)))</f>
        <v>0</v>
      </c>
      <c r="AP1305" s="183">
        <f>IF(B1295="Лікар загальної практики - сімейний лікар",Z1305*Законод!$C$9/4*Законод!$I$16,IF(B1295="Лікар-педіатр",Z1305*Законод!$C$9/4*Законод!$I$16,IF(B1295="Лікар-терапевт",Z1305*Законод!$C$9/4*Законод!$I$16,0)))</f>
        <v>0</v>
      </c>
      <c r="AQ1305" s="183">
        <f>IF(B1295="Лікар загальної практики - сімейний лікар",AG1305*Законод!$C$9/4*Законод!$I$16,IF(B1295="Лікар-педіатр",AG1305*Законод!$C$9/4*Законод!$I$16,IF(B1295="Лікар-терапевт",AG1305*Законод!$C$9/4*Законод!$I$16,0)))</f>
        <v>0</v>
      </c>
      <c r="AR1305" s="184">
        <f>SUM(AN1305:AQ1305)</f>
        <v>0</v>
      </c>
    </row>
    <row r="1306" spans="1:44" s="191" customFormat="1" ht="31.9" hidden="1" customHeight="1" thickBot="1" x14ac:dyDescent="0.3">
      <c r="A1306" s="186"/>
      <c r="B1306" s="763"/>
      <c r="C1306" s="764"/>
      <c r="D1306" s="765"/>
      <c r="E1306" s="765"/>
      <c r="F1306" s="212" t="str">
        <f>IF(B1295="Лікар-педіатр",Законод!$J$17,IF(B1295="Лікар загальної практики - сімейний лікар",Законод!$J$21,IF(B1295="Лікар-терапевт",Законод!$J$25,"х")))</f>
        <v>х</v>
      </c>
      <c r="G1306" s="777" t="s">
        <v>158</v>
      </c>
      <c r="H1306" s="777"/>
      <c r="I1306" s="777"/>
      <c r="J1306" s="777"/>
      <c r="K1306" s="777"/>
      <c r="L1306" s="169">
        <f>IF($B$1295="Лікар загальної практики - сімейний лікар",IF(L1299&gt;=Законод!$J$22,'01_Доходи'!L1299-('01_Доходи'!L1300+'01_Доходи'!L1301+'01_Доходи'!L1302+'01_Доходи'!L1303+'01_Доходи'!L1304+'01_Доходи'!L1305),0),IF($B$1295="Лікар-педіатр",IF(L1299&gt;=Законод!$J$18,'01_Доходи'!L1299-('01_Доходи'!L1300+'01_Доходи'!L1301+'01_Доходи'!L1302+'01_Доходи'!L1303+'01_Доходи'!L1304+'01_Доходи'!L1305),0),IF($B$1295="Лікар-терапевт",IF('01_Доходи'!L1299&gt;=Законод!$J$26,L1299-Законод!$I$27,0),0)))</f>
        <v>0</v>
      </c>
      <c r="M1306" s="767"/>
      <c r="N1306" s="777" t="s">
        <v>158</v>
      </c>
      <c r="O1306" s="777"/>
      <c r="P1306" s="777"/>
      <c r="Q1306" s="777"/>
      <c r="R1306" s="777"/>
      <c r="S1306" s="169">
        <f>IF($B$1295="Лікар загальної практики - сімейний лікар",IF(S1299&gt;=Законод!$J$22,'01_Доходи'!S1299-('01_Доходи'!S1300+'01_Доходи'!S1301+'01_Доходи'!S1302+'01_Доходи'!S1303+'01_Доходи'!S1304+'01_Доходи'!S1305),0),IF($B$1295="Лікар-педіатр",IF(S1299&gt;=Законод!$J$18,'01_Доходи'!S1299-('01_Доходи'!S1300+'01_Доходи'!S1301+'01_Доходи'!S1302+'01_Доходи'!S1303+'01_Доходи'!S1304+'01_Доходи'!S1305),0),IF($B$1295="Лікар-терапевт",IF('01_Доходи'!S1299&gt;=Законод!$J$26,S1299-Законод!$I$27,0),0)))</f>
        <v>0</v>
      </c>
      <c r="T1306" s="767"/>
      <c r="U1306" s="777" t="s">
        <v>158</v>
      </c>
      <c r="V1306" s="777"/>
      <c r="W1306" s="777"/>
      <c r="X1306" s="777"/>
      <c r="Y1306" s="777"/>
      <c r="Z1306" s="169">
        <f>IF($B$1295="Лікар загальної практики - сімейний лікар",IF(Z1299&gt;=Законод!$J$22,'01_Доходи'!Z1299-('01_Доходи'!Z1300+'01_Доходи'!Z1301+'01_Доходи'!Z1302+'01_Доходи'!Z1303+'01_Доходи'!Z1304+'01_Доходи'!Z1305),0),IF($B$1295="Лікар-педіатр",IF(Z1299&gt;=Законод!$J$18,'01_Доходи'!Z1299-('01_Доходи'!Z1300+'01_Доходи'!Z1301+'01_Доходи'!Z1302+'01_Доходи'!Z1303+'01_Доходи'!Z1304+'01_Доходи'!Z1305),0),IF($B$1295="Лікар-терапевт",IF('01_Доходи'!Z1299&gt;=Законод!$J$26,Z1299-Законод!$I$27,0),0)))</f>
        <v>0</v>
      </c>
      <c r="AA1306" s="767"/>
      <c r="AB1306" s="777" t="s">
        <v>158</v>
      </c>
      <c r="AC1306" s="777"/>
      <c r="AD1306" s="777"/>
      <c r="AE1306" s="777"/>
      <c r="AF1306" s="777"/>
      <c r="AG1306" s="169">
        <f>IF($B$1295="Лікар загальної практики - сімейний лікар",IF(AG1299&gt;=Законод!$J$22,'01_Доходи'!AG1299-('01_Доходи'!AG1300+'01_Доходи'!AG1301+'01_Доходи'!AG1302+'01_Доходи'!AG1303+'01_Доходи'!AG1304+'01_Доходи'!AG1305),0),IF($B$1295="Лікар-педіатр",IF(AG1299&gt;=Законод!$J$18,'01_Доходи'!AG1299-('01_Доходи'!AG1300+'01_Доходи'!AG1301+'01_Доходи'!AG1302+'01_Доходи'!AG1303+'01_Доходи'!AG1304+'01_Доходи'!AG1305),0),IF($B$1295="Лікар-терапевт",IF('01_Доходи'!AG1299&gt;=Законод!$J$26,AG1299-Законод!$I$27,0),0)))</f>
        <v>0</v>
      </c>
      <c r="AH1306" s="767"/>
      <c r="AI1306" s="188"/>
      <c r="AJ1306" s="772"/>
      <c r="AK1306" s="775"/>
      <c r="AL1306" s="775"/>
      <c r="AM1306" s="759"/>
      <c r="AN1306" s="189">
        <f>IF(B1295="Лікар загальної практики - сімейний лікар",L1306*Законод!$C$9/4*Законод!$J$16,IF(B1295="Лікар-педіатр",L1306*Законод!$C$9/4*Законод!$J$16,IF(B1295="Лікар-терапевт",L1306*Законод!$C$9/4*Законод!$J$16,0)))</f>
        <v>0</v>
      </c>
      <c r="AO1306" s="189">
        <f>IF(B1295="Лікар загальної практики - сімейний лікар",S1306*Законод!$C$9/4*Законод!$J$16,IF(B1295="Лікар-педіатр",S1306*Законод!$C$9/4*Законод!$J$16,IF(B1295="Лікар-терапевт",S1306*Законод!$C$9/4*Законод!$J$16,0)))</f>
        <v>0</v>
      </c>
      <c r="AP1306" s="189">
        <f>IF(B1295="Лікар загальної практики - сімейний лікар",S1306*Законод!$C$9/4*Законод!$J$16,IF(B1295="Лікар-педіатр",S1306*Законод!$C$9/4*Законод!$J$16,IF(B1295="Лікар-терапевт",S1306*Законод!$C$9/4*Законод!$J$16,0)))</f>
        <v>0</v>
      </c>
      <c r="AQ1306" s="189">
        <f>IF(B1295="Лікар загальної практики - сімейний лікар",AG1306*Законод!$C$9/4*Законод!$J$16,IF(B1295="Лікар-педіатр",AG1306*Законод!$C$9/4*Законод!$J$16,IF(B1295="Лікар-терапевт",AG1306*Законод!$C$9/4*Законод!$J$16,0)))</f>
        <v>0</v>
      </c>
      <c r="AR1306" s="190">
        <f t="shared" ref="AR1306" si="223">SUM(AN1306:AQ1306)</f>
        <v>0</v>
      </c>
    </row>
    <row r="1307" spans="1:44" s="220" customFormat="1" ht="23.45" hidden="1" customHeight="1" thickBot="1" x14ac:dyDescent="0.3">
      <c r="A1307" s="216"/>
      <c r="B1307" s="217"/>
      <c r="C1307" s="217"/>
      <c r="D1307" s="217"/>
      <c r="E1307" s="217"/>
      <c r="F1307" s="218"/>
      <c r="G1307" s="219"/>
      <c r="H1307" s="219"/>
      <c r="L1307" s="221"/>
      <c r="S1307" s="221"/>
      <c r="Z1307" s="221"/>
      <c r="AG1307" s="221"/>
      <c r="AM1307" s="222"/>
      <c r="AR1307" s="223"/>
    </row>
    <row r="1308" spans="1:44" s="164" customFormat="1" ht="24.6" hidden="1" customHeight="1" x14ac:dyDescent="0.3">
      <c r="A1308" s="167">
        <f>A1295+1</f>
        <v>99</v>
      </c>
      <c r="B1308" s="763"/>
      <c r="C1308" s="764"/>
      <c r="D1308" s="765"/>
      <c r="E1308" s="765"/>
      <c r="F1308" s="207" t="s">
        <v>422</v>
      </c>
      <c r="G1308" s="169">
        <f>IF($B$1308="Лікар-педіатр",G1311*L1308,IF($B$1308="Лікар-терапевт","х",IF($B$1308="Лікар загальної практики - сімейний лікар",G1311*L1308,0)))</f>
        <v>0</v>
      </c>
      <c r="H1308" s="169">
        <f>IF($B$1308="Лікар-педіатр",H1311*L1308,IF($B$1308="Лікар-терапевт","х",IF($B$1308="Лікар загальної практики - сімейний лікар",H1311*L1308,0)))</f>
        <v>0</v>
      </c>
      <c r="I1308" s="169">
        <f>IF($B$1308="Лікар-педіатр","x",IF($B$1308="Лікар-терапевт",I1311*L1308,IF($B$1308="Лікар загальної практики - сімейний лікар",I1311*L1308,0)))</f>
        <v>0</v>
      </c>
      <c r="J1308" s="169">
        <f>IF($B$1308="Лікар-педіатр","x",IF($B$1308="Лікар-терапевт",J1311*L1308,IF($B$1308="Лікар загальної практики - сімейний лікар",J1311*L1308,0)))</f>
        <v>0</v>
      </c>
      <c r="K1308" s="169">
        <f>IF($B$1308="Лікар-педіатр","x",IF($B$1308="Лікар-терапевт",K1311*L1308,IF($B$1308="Лікар загальної практики - сімейний лікар",K1311*L1308,0)))</f>
        <v>0</v>
      </c>
      <c r="L1308" s="542"/>
      <c r="M1308" s="767"/>
      <c r="N1308" s="169">
        <f>IF($B$1308="Лікар-педіатр",N1311*S1308,IF($B$1308="Лікар-терапевт","х",IF($B$1308="Лікар загальної практики - сімейний лікар",N1311*S1308,0)))</f>
        <v>0</v>
      </c>
      <c r="O1308" s="169">
        <f>IF($B$1308="Лікар-педіатр",O1311*S1308,IF($B$1308="Лікар-терапевт","х",IF($B$1308="Лікар загальної практики - сімейний лікар",O1311*S1308,0)))</f>
        <v>0</v>
      </c>
      <c r="P1308" s="169">
        <f>IF($B$1308="Лікар-педіатр","x",IF($B$1308="Лікар-терапевт",P1311*S1308,IF($B$1308="Лікар загальної практики - сімейний лікар",P1311*S1308,0)))</f>
        <v>0</v>
      </c>
      <c r="Q1308" s="169">
        <f>IF($B$1308="Лікар-педіатр","x",IF($B$1308="Лікар-терапевт",Q1311*S1308,IF($B$1308="Лікар загальної практики - сімейний лікар",Q1311*S1308,0)))</f>
        <v>0</v>
      </c>
      <c r="R1308" s="169">
        <f>IF($B$1308="Лікар-педіатр","x",IF($B$1308="Лікар-терапевт",R1311*S1308,IF($B$1308="Лікар загальної практики - сімейний лікар",R1311*S1308,0)))</f>
        <v>0</v>
      </c>
      <c r="S1308" s="542"/>
      <c r="T1308" s="767"/>
      <c r="U1308" s="169">
        <f>IF($B$1308="Лікар-педіатр",U1311*Z1308,IF($B$1308="Лікар-терапевт","х",IF($B$1308="Лікар загальної практики - сімейний лікар",U1311*Z1308,0)))</f>
        <v>0</v>
      </c>
      <c r="V1308" s="169">
        <f>IF($B$1308="Лікар-педіатр",V1311*Z1308,IF($B$1308="Лікар-терапевт","х",IF($B$1308="Лікар загальної практики - сімейний лікар",V1311*Z1308,0)))</f>
        <v>0</v>
      </c>
      <c r="W1308" s="169">
        <f>IF($B$1308="Лікар-педіатр","x",IF($B$1308="Лікар-терапевт",W1311*Z1308,IF($B$1308="Лікар загальної практики - сімейний лікар",W1311*Z1308,0)))</f>
        <v>0</v>
      </c>
      <c r="X1308" s="169">
        <f>IF($B$1308="Лікар-педіатр","x",IF($B$1308="Лікар-терапевт",X1311*Z1308,IF($B$1308="Лікар загальної практики - сімейний лікар",X1311*Z1308,0)))</f>
        <v>0</v>
      </c>
      <c r="Y1308" s="169">
        <f>IF($B$1308="Лікар-педіатр","x",IF($B$1308="Лікар-терапевт",Y1311*Z1308,IF($B$1308="Лікар загальної практики - сімейний лікар",Y1311*Z1308,0)))</f>
        <v>0</v>
      </c>
      <c r="Z1308" s="542"/>
      <c r="AA1308" s="767"/>
      <c r="AB1308" s="169">
        <f>IF($B$1308="Лікар-педіатр",AB1311*AG1308,IF($B$1308="Лікар-терапевт","х",IF($B$1308="Лікар загальної практики - сімейний лікар",AB1311*AG1308,0)))</f>
        <v>0</v>
      </c>
      <c r="AC1308" s="169">
        <f>IF($B$1308="Лікар-педіатр",AC1311*AG1308,IF($B$1308="Лікар-терапевт","х",IF($B$1308="Лікар загальної практики - сімейний лікар",AC1311*AG1308,0)))</f>
        <v>0</v>
      </c>
      <c r="AD1308" s="169">
        <f>IF($B$1308="Лікар-педіатр","x",IF($B$1308="Лікар-терапевт",AD1311*AG1308,IF($B$1308="Лікар загальної практики - сімейний лікар",AD1311*AG1308,0)))</f>
        <v>0</v>
      </c>
      <c r="AE1308" s="169">
        <f>IF($B$1308="Лікар-педіатр","x",IF($B$1308="Лікар-терапевт",AE1311*AG1308,IF($B$1308="Лікар загальної практики - сімейний лікар",AE1311*AG1308,0)))</f>
        <v>0</v>
      </c>
      <c r="AF1308" s="169">
        <f>IF($B$1308="Лікар-педіатр","x",IF($B$1308="Лікар-терапевт",AF1311*AG1308,IF($B$1308="Лікар загальної практики - сімейний лікар",AF1311*AG1308,0)))</f>
        <v>0</v>
      </c>
      <c r="AG1308" s="542"/>
      <c r="AH1308" s="767"/>
      <c r="AI1308" s="525">
        <f>A1308</f>
        <v>99</v>
      </c>
      <c r="AJ1308" s="770">
        <f>B1308</f>
        <v>0</v>
      </c>
      <c r="AK1308" s="773">
        <f>C1308</f>
        <v>0</v>
      </c>
      <c r="AL1308" s="773">
        <f>D1308</f>
        <v>0</v>
      </c>
      <c r="AM1308" s="760" t="s">
        <v>568</v>
      </c>
      <c r="AN1308" s="778">
        <f>SUM(AN1313:AN1319)</f>
        <v>0</v>
      </c>
      <c r="AO1308" s="778">
        <f>SUM(AO1313:AO1319)</f>
        <v>0</v>
      </c>
      <c r="AP1308" s="778">
        <f>SUM(AP1313:AP1319)</f>
        <v>0</v>
      </c>
      <c r="AQ1308" s="778">
        <f>SUM(AQ1313:AQ1319)</f>
        <v>0</v>
      </c>
      <c r="AR1308" s="781">
        <f>SUM(AN1308:AQ1312)</f>
        <v>0</v>
      </c>
    </row>
    <row r="1309" spans="1:44" s="52" customFormat="1" ht="28.15" hidden="1" customHeight="1" x14ac:dyDescent="0.25">
      <c r="A1309" s="170"/>
      <c r="B1309" s="763"/>
      <c r="C1309" s="764"/>
      <c r="D1309" s="765"/>
      <c r="E1309" s="765"/>
      <c r="F1309" s="207" t="s">
        <v>423</v>
      </c>
      <c r="G1309" s="169">
        <f>IF($B$1308="Лікар-педіатр",G1311*L1309,IF($B$1308="Лікар-терапевт","х",IF($B$1308="Лікар загальної практики - сімейний лікар",G1311*L1309,0)))</f>
        <v>0</v>
      </c>
      <c r="H1309" s="169">
        <f>IF($B$1308="Лікар-педіатр",H1311*L1309,IF($B$1308="Лікар-терапевт","х",IF($B$1308="Лікар загальної практики - сімейний лікар",H1311*L1309,0)))</f>
        <v>0</v>
      </c>
      <c r="I1309" s="169">
        <f>IF($B$1308="Лікар-педіатр","x",IF($B$1308="Лікар-терапевт",I1311*L1309,IF($B$1308="Лікар загальної практики - сімейний лікар",I1311*L1309,0)))</f>
        <v>0</v>
      </c>
      <c r="J1309" s="169">
        <f>IF($B$1308="Лікар-педіатр","x",IF($B$1308="Лікар-терапевт",J1311*L1309,IF($B$1308="Лікар загальної практики - сімейний лікар",J1311*L1309,0)))</f>
        <v>0</v>
      </c>
      <c r="K1309" s="169">
        <f>IF($B$1308="Лікар-педіатр","x",IF($B$1308="Лікар-терапевт",K1311*L1309,IF($B$1308="Лікар загальної практики - сімейний лікар",K1311*L1309,0)))</f>
        <v>0</v>
      </c>
      <c r="L1309" s="542"/>
      <c r="M1309" s="767"/>
      <c r="N1309" s="169">
        <f>IF($B$1308="Лікар-педіатр",N1311*S1309,IF($B$1308="Лікар-терапевт","х",IF($B$1308="Лікар загальної практики - сімейний лікар",N1311*S1309,0)))</f>
        <v>0</v>
      </c>
      <c r="O1309" s="169">
        <f>IF($B$1308="Лікар-педіатр",O1311*S1309,IF($B$1308="Лікар-терапевт","х",IF($B$1308="Лікар загальної практики - сімейний лікар",O1311*S1309,0)))</f>
        <v>0</v>
      </c>
      <c r="P1309" s="169">
        <f>IF($B$1308="Лікар-педіатр","x",IF($B$1308="Лікар-терапевт",P1311*S1309,IF($B$1308="Лікар загальної практики - сімейний лікар",P1311*S1309,0)))</f>
        <v>0</v>
      </c>
      <c r="Q1309" s="169">
        <f>IF($B$1308="Лікар-педіатр","x",IF($B$1308="Лікар-терапевт",Q1311*S1309,IF($B$1308="Лікар загальної практики - сімейний лікар",Q1311*S1309,0)))</f>
        <v>0</v>
      </c>
      <c r="R1309" s="169">
        <f>IF($B$1308="Лікар-педіатр","x",IF($B$1308="Лікар-терапевт",R1311*S1309,IF($B$1308="Лікар загальної практики - сімейний лікар",R1311*S1309,0)))</f>
        <v>0</v>
      </c>
      <c r="S1309" s="542"/>
      <c r="T1309" s="767"/>
      <c r="U1309" s="169">
        <f>IF($B$1308="Лікар-педіатр",U1311*Z1309,IF($B$1308="Лікар-терапевт","х",IF($B$1308="Лікар загальної практики - сімейний лікар",U1311*Z1309,0)))</f>
        <v>0</v>
      </c>
      <c r="V1309" s="169">
        <f>IF($B$1308="Лікар-педіатр",V1311*Z1309,IF($B$1308="Лікар-терапевт","х",IF($B$1308="Лікар загальної практики - сімейний лікар",V1311*Z1309,0)))</f>
        <v>0</v>
      </c>
      <c r="W1309" s="169">
        <f>IF($B$1308="Лікар-педіатр","x",IF($B$1308="Лікар-терапевт",W1311*Z1309,IF($B$1308="Лікар загальної практики - сімейний лікар",W1311*Z1309,0)))</f>
        <v>0</v>
      </c>
      <c r="X1309" s="169">
        <f>IF($B$1308="Лікар-педіатр","x",IF($B$1308="Лікар-терапевт",X1311*Z1309,IF($B$1308="Лікар загальної практики - сімейний лікар",X1311*Z1309,0)))</f>
        <v>0</v>
      </c>
      <c r="Y1309" s="169">
        <f>IF($B$1308="Лікар-педіатр","x",IF($B$1308="Лікар-терапевт",Y1311*Z1309,IF($B$1308="Лікар загальної практики - сімейний лікар",Y1311*Z1309,0)))</f>
        <v>0</v>
      </c>
      <c r="Z1309" s="542"/>
      <c r="AA1309" s="767"/>
      <c r="AB1309" s="169">
        <f>IF($B$1308="Лікар-педіатр",AB1311*AG1309,IF($B$1308="Лікар-терапевт","х",IF($B$1308="Лікар загальної практики - сімейний лікар",AB1311*AG1309,0)))</f>
        <v>0</v>
      </c>
      <c r="AC1309" s="169">
        <f>IF($B$1308="Лікар-педіатр",AC1311*AG1309,IF($B$1308="Лікар-терапевт","х",IF($B$1308="Лікар загальної практики - сімейний лікар",AC1311*AG1309,0)))</f>
        <v>0</v>
      </c>
      <c r="AD1309" s="169">
        <f>IF($B$1308="Лікар-педіатр","x",IF($B$1308="Лікар-терапевт",AD1311*AG1309,IF($B$1308="Лікар загальної практики - сімейний лікар",AD1311*AG1309,0)))</f>
        <v>0</v>
      </c>
      <c r="AE1309" s="169">
        <f>IF($B$1308="Лікар-педіатр","x",IF($B$1308="Лікар-терапевт",AE1311*AG1309,IF($B$1308="Лікар загальної практики - сімейний лікар",AE1311*AG1309,0)))</f>
        <v>0</v>
      </c>
      <c r="AF1309" s="169">
        <f>IF($B$1308="Лікар-педіатр","x",IF($B$1308="Лікар-терапевт",AF1311*AG1309,IF($B$1308="Лікар загальної практики - сімейний лікар",AF1311*AG1309,0)))</f>
        <v>0</v>
      </c>
      <c r="AG1309" s="542"/>
      <c r="AH1309" s="767"/>
      <c r="AI1309" s="171"/>
      <c r="AJ1309" s="771"/>
      <c r="AK1309" s="774"/>
      <c r="AL1309" s="774"/>
      <c r="AM1309" s="761"/>
      <c r="AN1309" s="779"/>
      <c r="AO1309" s="779"/>
      <c r="AP1309" s="779"/>
      <c r="AQ1309" s="779"/>
      <c r="AR1309" s="782"/>
    </row>
    <row r="1310" spans="1:44" s="92" customFormat="1" ht="31.15" hidden="1" customHeight="1" x14ac:dyDescent="0.25">
      <c r="A1310" s="213"/>
      <c r="B1310" s="763"/>
      <c r="C1310" s="764"/>
      <c r="D1310" s="765"/>
      <c r="E1310" s="765"/>
      <c r="F1310" s="214" t="s">
        <v>424</v>
      </c>
      <c r="G1310" s="172">
        <f>IF(B1308="Лікар загальної практики - сімейний лікар"," ",IF(B1308="Лікар-педіатр"," ",IF(B1308="Лікар-терапевт","х",0)))</f>
        <v>0</v>
      </c>
      <c r="H1310" s="172">
        <f>IF(B1308="Лікар загальної практики - сімейний лікар"," ",IF(B1308="Лікар-педіатр"," ",IF(B1308="Лікар-терапевт","х",0)))</f>
        <v>0</v>
      </c>
      <c r="I1310" s="172">
        <f>IF(B1308="Лікар загальної практики - сімейний лікар"," ",IF(B1308="Лікар-педіатр","х",IF(B1308="Лікар-терапевт"," ",0)))</f>
        <v>0</v>
      </c>
      <c r="J1310" s="172">
        <f>IF(B1308="Лікар загальної практики - сімейний лікар"," ",IF(B1308="Лікар-педіатр","х",IF(B1308="Лікар-терапевт"," ",0)))</f>
        <v>0</v>
      </c>
      <c r="K1310" s="172">
        <f>IF(B1308="Лікар загальної практики - сімейний лікар"," ",IF(B1308="Лікар-педіатр","х",IF(B1308="Лікар-терапевт"," ",0)))</f>
        <v>0</v>
      </c>
      <c r="L1310" s="173">
        <f>SUM(G1310:K1310)</f>
        <v>0</v>
      </c>
      <c r="M1310" s="767"/>
      <c r="N1310" s="172">
        <f>IF(B1308="Лікар загальної практики - сімейний лікар"," ",IF(B1308="Лікар-педіатр"," ",IF(B1308="Лікар-терапевт","х",0)))</f>
        <v>0</v>
      </c>
      <c r="O1310" s="172">
        <f>IF(B1308="Лікар загальної практики - сімейний лікар"," ",IF(B1308="Лікар-педіатр"," ",IF(B1308="Лікар-терапевт","х",0)))</f>
        <v>0</v>
      </c>
      <c r="P1310" s="172">
        <f>IF(B1308="Лікар загальної практики - сімейний лікар"," ",IF(B1308="Лікар-педіатр","х",IF(B1308="Лікар-терапевт"," ",0)))</f>
        <v>0</v>
      </c>
      <c r="Q1310" s="172">
        <f>IF(B1308="Лікар загальної практики - сімейний лікар"," ",IF(B1308="Лікар-педіатр","х",IF(B1308="Лікар-терапевт"," ",0)))</f>
        <v>0</v>
      </c>
      <c r="R1310" s="172">
        <f>IF(B1308="Лікар загальної практики - сімейний лікар"," ",IF(B1308="Лікар-педіатр","х",IF(B1308="Лікар-терапевт"," ",0)))</f>
        <v>0</v>
      </c>
      <c r="S1310" s="173">
        <f>SUM(N1310:R1310)</f>
        <v>0</v>
      </c>
      <c r="T1310" s="767"/>
      <c r="U1310" s="172">
        <f>IF(B1308="Лікар загальної практики - сімейний лікар"," ",IF(B1308="Лікар-педіатр"," ",IF(B1308="Лікар-терапевт","х",0)))</f>
        <v>0</v>
      </c>
      <c r="V1310" s="172">
        <f>IF(B1308="Лікар загальної практики - сімейний лікар"," ",IF(B1308="Лікар-педіатр"," ",IF(B1308="Лікар-терапевт","х",0)))</f>
        <v>0</v>
      </c>
      <c r="W1310" s="172">
        <f>IF(B1308="Лікар загальної практики - сімейний лікар"," ",IF(B1308="Лікар-педіатр","х",IF(B1308="Лікар-терапевт"," ",0)))</f>
        <v>0</v>
      </c>
      <c r="X1310" s="172">
        <f>IF(B1308="Лікар загальної практики - сімейний лікар"," ",IF(B1308="Лікар-педіатр","х",IF(B1308="Лікар-терапевт"," ",0)))</f>
        <v>0</v>
      </c>
      <c r="Y1310" s="172">
        <f>IF(B1308="Лікар загальної практики - сімейний лікар"," ",IF(B1308="Лікар-педіатр","х",IF(B1308="Лікар-терапевт"," ",0)))</f>
        <v>0</v>
      </c>
      <c r="Z1310" s="173">
        <f>SUM(U1310:Y1310)</f>
        <v>0</v>
      </c>
      <c r="AA1310" s="767"/>
      <c r="AB1310" s="172">
        <f>IF(B1308="Лікар загальної практики - сімейний лікар"," ",IF(B1308="Лікар-педіатр"," ",IF(B1308="Лікар-терапевт","х",0)))</f>
        <v>0</v>
      </c>
      <c r="AC1310" s="172">
        <f>IF(B1308="Лікар загальної практики - сімейний лікар"," ",IF(B1308="Лікар-педіатр"," ",IF(B1308="Лікар-терапевт","х",0)))</f>
        <v>0</v>
      </c>
      <c r="AD1310" s="172">
        <f>IF(B1308="Лікар загальної практики - сімейний лікар"," ",IF(B1308="Лікар-педіатр","х",IF(B1308="Лікар-терапевт"," ",0)))</f>
        <v>0</v>
      </c>
      <c r="AE1310" s="172">
        <f>IF(B1308="Лікар загальної практики - сімейний лікар"," ",IF(B1308="Лікар-педіатр","х",IF(B1308="Лікар-терапевт"," ",0)))</f>
        <v>0</v>
      </c>
      <c r="AF1310" s="172">
        <f>IF(B1308="Лікар загальної практики - сімейний лікар"," ",IF(B1308="Лікар-педіатр","х",IF(B1308="Лікар-терапевт"," ",0)))</f>
        <v>0</v>
      </c>
      <c r="AG1310" s="173">
        <f>SUM(AB1310:AF1310)</f>
        <v>0</v>
      </c>
      <c r="AH1310" s="767"/>
      <c r="AI1310" s="215"/>
      <c r="AJ1310" s="771"/>
      <c r="AK1310" s="774"/>
      <c r="AL1310" s="774"/>
      <c r="AM1310" s="761"/>
      <c r="AN1310" s="779"/>
      <c r="AO1310" s="779"/>
      <c r="AP1310" s="779"/>
      <c r="AQ1310" s="779"/>
      <c r="AR1310" s="782"/>
    </row>
    <row r="1311" spans="1:44" s="52" customFormat="1" ht="31.9" hidden="1" customHeight="1" thickBot="1" x14ac:dyDescent="0.3">
      <c r="A1311" s="170"/>
      <c r="B1311" s="763"/>
      <c r="C1311" s="764"/>
      <c r="D1311" s="765"/>
      <c r="E1311" s="765"/>
      <c r="F1311" s="209" t="s">
        <v>161</v>
      </c>
      <c r="G1311" s="176">
        <f>IF($B$1308="Лікар-педіатр",G1310/L1310,IF($B$1308="Лікар-терапевт","х",IF($B$1308="Лікар загальної практики - сімейний лікар",G1310/L1310,0)))</f>
        <v>0</v>
      </c>
      <c r="H1311" s="176">
        <f>IF($B$1308="Лікар-педіатр",H1310/L1310,IF($B$1308="Лікар-терапевт","х",IF($B$1308="Лікар загальної практики - сімейний лікар",H1310/L1310,0)))</f>
        <v>0</v>
      </c>
      <c r="I1311" s="176">
        <f>IF($B$1308="Лікар-педіатр","x",IF($B$1308="Лікар-терапевт",I1310/L1310,IF($B$1308="Лікар загальної практики - сімейний лікар",I1310/L1310,0)))</f>
        <v>0</v>
      </c>
      <c r="J1311" s="176">
        <f>IF($B$1308="Лікар-педіатр","x",IF($B$1308="Лікар-терапевт",J1310/L1310,IF($B$1308="Лікар загальної практики - сімейний лікар",J1310/L1310,0)))</f>
        <v>0</v>
      </c>
      <c r="K1311" s="176">
        <f>IF($B$1308="Лікар-педіатр","x",IF($B$1308="Лікар-терапевт",K1310/L1310,IF($B$1308="Лікар загальної практики - сімейний лікар",K1310/L1310,0)))</f>
        <v>0</v>
      </c>
      <c r="L1311" s="176">
        <f>SUM(G1311:K1311)</f>
        <v>0</v>
      </c>
      <c r="M1311" s="767"/>
      <c r="N1311" s="176">
        <f>IF($B$1308="Лікар-педіатр",N1310/S1310,IF($B$1308="Лікар-терапевт","х",IF($B$1308="Лікар загальної практики - сімейний лікар",N1310/S1310,0)))</f>
        <v>0</v>
      </c>
      <c r="O1311" s="176">
        <f>IF($B$1308="Лікар-педіатр",O1310/S1310,IF($B$1308="Лікар-терапевт","х",IF($B$1308="Лікар загальної практики - сімейний лікар",O1310/S1310,0)))</f>
        <v>0</v>
      </c>
      <c r="P1311" s="176">
        <f>IF($B$1308="Лікар-педіатр","x",IF($B$1308="Лікар-терапевт",P1310/S1310,IF($B$1308="Лікар загальної практики - сімейний лікар",P1310/S1310,0)))</f>
        <v>0</v>
      </c>
      <c r="Q1311" s="176">
        <f>IF($B$1308="Лікар-педіатр","x",IF($B$1308="Лікар-терапевт",Q1310/S1310,IF($B$1308="Лікар загальної практики - сімейний лікар",Q1310/S1310,0)))</f>
        <v>0</v>
      </c>
      <c r="R1311" s="176">
        <f>IF($B$1308="Лікар-педіатр","x",IF($B$1308="Лікар-терапевт",R1310/S1310,IF($B$1308="Лікар загальної практики - сімейний лікар",R1310/S1310,0)))</f>
        <v>0</v>
      </c>
      <c r="S1311" s="176">
        <f>SUM(N1311:R1311)</f>
        <v>0</v>
      </c>
      <c r="T1311" s="767"/>
      <c r="U1311" s="176">
        <f>IF($B$1308="Лікар-педіатр",U1310/Z1310,IF($B$1308="Лікар-терапевт","х",IF($B$1308="Лікар загальної практики - сімейний лікар",U1310/Z1310,0)))</f>
        <v>0</v>
      </c>
      <c r="V1311" s="176">
        <f>IF($B$1308="Лікар-педіатр",V1310/Z1310,IF($B$1308="Лікар-терапевт","х",IF($B$1308="Лікар загальної практики - сімейний лікар",V1310/Z1310,0)))</f>
        <v>0</v>
      </c>
      <c r="W1311" s="176">
        <f>IF($B$1308="Лікар-педіатр","x",IF($B$1308="Лікар-терапевт",W1310/Z1310,IF($B$1308="Лікар загальної практики - сімейний лікар",W1310/Z1310,0)))</f>
        <v>0</v>
      </c>
      <c r="X1311" s="176">
        <f>IF($B$1308="Лікар-педіатр","x",IF($B$1308="Лікар-терапевт",X1310/Z1310,IF($B$1308="Лікар загальної практики - сімейний лікар",X1310/Z1310,0)))</f>
        <v>0</v>
      </c>
      <c r="Y1311" s="176">
        <f>IF($B$1308="Лікар-педіатр","x",IF($B$1308="Лікар-терапевт",Y1310/Z1310,IF($B$1308="Лікар загальної практики - сімейний лікар",Y1310/Z1310,0)))</f>
        <v>0</v>
      </c>
      <c r="Z1311" s="176">
        <f>SUM(U1311:Y1311)</f>
        <v>0</v>
      </c>
      <c r="AA1311" s="767"/>
      <c r="AB1311" s="176">
        <f>IF($B$1308="Лікар-педіатр",AB1310/AG1310,IF($B$1308="Лікар-терапевт","х",IF($B$1308="Лікар загальної практики - сімейний лікар",AB1310/AG1310,0)))</f>
        <v>0</v>
      </c>
      <c r="AC1311" s="176">
        <f>IF($B$1308="Лікар-педіатр",AC1310/AG1310,IF($B$1308="Лікар-терапевт","х",IF($B$1308="Лікар загальної практики - сімейний лікар",AC1310/AG1310,0)))</f>
        <v>0</v>
      </c>
      <c r="AD1311" s="176">
        <f>IF($B$1308="Лікар-педіатр","x",IF($B$1308="Лікар-терапевт",AD1310/AG1310,IF($B$1308="Лікар загальної практики - сімейний лікар",AD1310/AG1310,0)))</f>
        <v>0</v>
      </c>
      <c r="AE1311" s="176">
        <f>IF($B$1308="Лікар-педіатр","x",IF($B$1308="Лікар-терапевт",AE1310/AG1310,IF($B$1308="Лікар загальної практики - сімейний лікар",AE1310/AG1310,0)))</f>
        <v>0</v>
      </c>
      <c r="AF1311" s="176">
        <f>IF($B$1308="Лікар-педіатр","x",IF($B$1308="Лікар-терапевт",AF1310/AG1310,IF($B$1308="Лікар загальної практики - сімейний лікар",AF1310/AG1310,0)))</f>
        <v>0</v>
      </c>
      <c r="AG1311" s="176">
        <f>SUM(AB1311:AF1311)</f>
        <v>0</v>
      </c>
      <c r="AH1311" s="767"/>
      <c r="AI1311" s="174"/>
      <c r="AJ1311" s="771"/>
      <c r="AK1311" s="774"/>
      <c r="AL1311" s="774"/>
      <c r="AM1311" s="761"/>
      <c r="AN1311" s="779"/>
      <c r="AO1311" s="779"/>
      <c r="AP1311" s="779"/>
      <c r="AQ1311" s="779"/>
      <c r="AR1311" s="782"/>
    </row>
    <row r="1312" spans="1:44" s="52" customFormat="1" ht="45" hidden="1" customHeight="1" thickBot="1" x14ac:dyDescent="0.3">
      <c r="A1312" s="170"/>
      <c r="B1312" s="763"/>
      <c r="C1312" s="764"/>
      <c r="D1312" s="765"/>
      <c r="E1312" s="766"/>
      <c r="F1312" s="177" t="s">
        <v>425</v>
      </c>
      <c r="G1312" s="178">
        <f>IF($B$1308="Лікар загальної практики - сімейний лікар",AVERAGE(G1308:G1310),IF($B$1308="Лікар-педіатр",AVERAGE(G1308:G1310),IF($B$1308="Лікар-терапевт","х",0)))</f>
        <v>0</v>
      </c>
      <c r="H1312" s="178">
        <f>IF($B$1308="Лікар загальної практики - сімейний лікар",AVERAGE(H1308:H1310),IF($B$1308="Лікар-педіатр",AVERAGE(H1308:H1310),IF($B$1308="Лікар-терапевт","х",0)))</f>
        <v>0</v>
      </c>
      <c r="I1312" s="178">
        <f>IF($B$1308="Лікар загальної практики - сімейний лікар",AVERAGE(I1308:I1310),IF($B$1308="Лікар-педіатр","x",IF($B$1308="Лікар-терапевт",AVERAGE(I1308:I1310),0)))</f>
        <v>0</v>
      </c>
      <c r="J1312" s="178">
        <f>IF($B$1308="Лікар загальної практики - сімейний лікар",AVERAGE(J1308:J1310),IF($B$1308="Лікар-педіатр","x",IF($B$1308="Лікар-терапевт",AVERAGE(J1308:J1310),0)))</f>
        <v>0</v>
      </c>
      <c r="K1312" s="178">
        <f>IF($B$1308="Лікар загальної практики - сімейний лікар",AVERAGE(K1308:K1310),IF($B$1308="Лікар-педіатр","x",IF($B$1308="Лікар-терапевт",AVERAGE(K1308:K1310),0)))</f>
        <v>0</v>
      </c>
      <c r="L1312" s="179">
        <f>SUM(G1312:K1312)</f>
        <v>0</v>
      </c>
      <c r="M1312" s="768"/>
      <c r="N1312" s="178">
        <f>IF($B$1308="Лікар загальної практики - сімейний лікар",AVERAGE(N1308:N1310),IF($B$1308="Лікар-педіатр",AVERAGE(N1308:N1310),IF($B$1308="Лікар-терапевт","х",0)))</f>
        <v>0</v>
      </c>
      <c r="O1312" s="178">
        <f>IF($B$1308="Лікар загальної практики - сімейний лікар",AVERAGE(O1308:O1310),IF($B$1308="Лікар-педіатр",AVERAGE(O1308:O1310),IF($B$1308="Лікар-терапевт","х",0)))</f>
        <v>0</v>
      </c>
      <c r="P1312" s="178">
        <f>IF($B$1308="Лікар загальної практики - сімейний лікар",AVERAGE(P1308:P1310),IF($B$1308="Лікар-педіатр","x",IF($B$1308="Лікар-терапевт",AVERAGE(P1308:P1310),0)))</f>
        <v>0</v>
      </c>
      <c r="Q1312" s="178">
        <f>IF($B$1308="Лікар загальної практики - сімейний лікар",AVERAGE(Q1308:Q1310),IF($B$1308="Лікар-педіатр","x",IF($B$1308="Лікар-терапевт",AVERAGE(Q1308:Q1310),0)))</f>
        <v>0</v>
      </c>
      <c r="R1312" s="178">
        <f>IF($B$1308="Лікар загальної практики - сімейний лікар",AVERAGE(R1308:R1310),IF($B$1308="Лікар-педіатр","x",IF($B$1308="Лікар-терапевт",AVERAGE(R1308:R1310),0)))</f>
        <v>0</v>
      </c>
      <c r="S1312" s="179">
        <f>SUM(N1312:R1312)</f>
        <v>0</v>
      </c>
      <c r="T1312" s="768"/>
      <c r="U1312" s="178">
        <f>IF($B$1308="Лікар загальної практики - сімейний лікар",AVERAGE(U1308:U1310),IF($B$1308="Лікар-педіатр",AVERAGE(U1308:U1310),IF($B$1308="Лікар-терапевт","х",0)))</f>
        <v>0</v>
      </c>
      <c r="V1312" s="178">
        <f>IF($B$1308="Лікар загальної практики - сімейний лікар",AVERAGE(V1308:V1310),IF($B$1308="Лікар-педіатр",AVERAGE(V1308:V1310),IF($B$1308="Лікар-терапевт","х",0)))</f>
        <v>0</v>
      </c>
      <c r="W1312" s="178">
        <f>IF($B$1308="Лікар загальної практики - сімейний лікар",AVERAGE(W1308:W1310),IF($B$1308="Лікар-педіатр","x",IF($B$1308="Лікар-терапевт",AVERAGE(W1308:W1310),0)))</f>
        <v>0</v>
      </c>
      <c r="X1312" s="178">
        <f>IF($B$1308="Лікар загальної практики - сімейний лікар",AVERAGE(X1308:X1310),IF($B$1308="Лікар-педіатр","x",IF($B$1308="Лікар-терапевт",AVERAGE(X1308:X1310),0)))</f>
        <v>0</v>
      </c>
      <c r="Y1312" s="178">
        <f>IF($B$1308="Лікар загальної практики - сімейний лікар",AVERAGE(Y1308:Y1310),IF($B$1308="Лікар-педіатр","x",IF($B$1308="Лікар-терапевт",AVERAGE(Y1308:Y1310),0)))</f>
        <v>0</v>
      </c>
      <c r="Z1312" s="179">
        <f>SUM(U1312:Y1312)</f>
        <v>0</v>
      </c>
      <c r="AA1312" s="768"/>
      <c r="AB1312" s="178">
        <f>IF($B$1308="Лікар загальної практики - сімейний лікар",AVERAGE(AB1308:AB1310),IF($B$1308="Лікар-педіатр",AVERAGE(AB1308:AB1310),IF($B$1308="Лікар-терапевт","х",0)))</f>
        <v>0</v>
      </c>
      <c r="AC1312" s="178">
        <f>IF($B$1308="Лікар загальної практики - сімейний лікар",AVERAGE(AC1308:AC1310),IF($B$1308="Лікар-педіатр",AVERAGE(AC1308:AC1310),IF($B$1308="Лікар-терапевт","х",0)))</f>
        <v>0</v>
      </c>
      <c r="AD1312" s="178">
        <f>IF($B$1308="Лікар загальної практики - сімейний лікар",AVERAGE(AD1308:AD1310),IF($B$1308="Лікар-педіатр","x",IF($B$1308="Лікар-терапевт",AVERAGE(AD1308:AD1310),0)))</f>
        <v>0</v>
      </c>
      <c r="AE1312" s="178">
        <f>IF($B$1308="Лікар загальної практики - сімейний лікар",AVERAGE(AE1308:AE1310),IF($B$1308="Лікар-педіатр","x",IF($B$1308="Лікар-терапевт",AVERAGE(AE1308:AE1310),0)))</f>
        <v>0</v>
      </c>
      <c r="AF1312" s="178">
        <f>IF($B$1308="Лікар загальної практики - сімейний лікар",AVERAGE(AF1308:AF1310),IF($B$1308="Лікар-педіатр","x",IF($B$1308="Лікар-терапевт",AVERAGE(AF1308:AF1310),0)))</f>
        <v>0</v>
      </c>
      <c r="AG1312" s="179">
        <f>SUM(AB1312:AF1312)</f>
        <v>0</v>
      </c>
      <c r="AH1312" s="769"/>
      <c r="AI1312" s="174"/>
      <c r="AJ1312" s="771"/>
      <c r="AK1312" s="774"/>
      <c r="AL1312" s="774"/>
      <c r="AM1312" s="762"/>
      <c r="AN1312" s="780"/>
      <c r="AO1312" s="780"/>
      <c r="AP1312" s="780"/>
      <c r="AQ1312" s="780"/>
      <c r="AR1312" s="783"/>
    </row>
    <row r="1313" spans="1:44" s="52" customFormat="1" ht="40.5" hidden="1" x14ac:dyDescent="0.25">
      <c r="A1313" s="170"/>
      <c r="B1313" s="763"/>
      <c r="C1313" s="764"/>
      <c r="D1313" s="765"/>
      <c r="E1313" s="765"/>
      <c r="F1313" s="210" t="str">
        <f>IF(B1308="Лікар-педіатр",Законод!$C$17,IF(B1308="Лікар загальної практики - сімейний лікар",Законод!$C$21,IF(B1308="Лікар-терапевт",Законод!$C$25,"х")))</f>
        <v>х</v>
      </c>
      <c r="G1313" s="181">
        <f>IF($B$1308="Лікар загальної практики - сімейний лікар",IF(L1312&lt;=Законод!$C$22,G1312,Законод!$C$22*'01_Доходи'!G1311),IF($B$1308="Лікар-педіатр",IF(L1312&lt;=Законод!$C$18,G1312,Законод!$C$18*'01_Доходи'!G1311),IF($B$1308="Лікар-терапевт","x",0)))</f>
        <v>0</v>
      </c>
      <c r="H1313" s="181">
        <f>IF($B$1308="Лікар загальної практики - сімейний лікар",IF(L1312&lt;=Законод!$C$22,H1312,Законод!$C$22*'01_Доходи'!H1311),IF($B$1308="Лікар-педіатр",IF(L1312&lt;=Законод!$C$18,H1312,Законод!$C$18*'01_Доходи'!H1311),IF($B$1308="Лікар-терапевт","x",0)))</f>
        <v>0</v>
      </c>
      <c r="I1313" s="181">
        <f>IF($B$1308="Лікар загальної практики - сімейний лікар",IF(L1312&lt;=Законод!$C$22,I1312,Законод!$C$22*'01_Доходи'!I1311),IF($B$1308="Лікар-педіатр","x",IF($B$1308="Лікар-терапевт",IF(L1312&lt;=Законод!$C$26,I1312,Законод!$C$26*'01_Доходи'!I1311),0)))</f>
        <v>0</v>
      </c>
      <c r="J1313" s="181">
        <f>IF($B$1308="Лікар загальної практики - сімейний лікар",IF(L1312&lt;=Законод!$C$22,J1312,Законод!$C$22*'01_Доходи'!J1311),IF($B$1308="Лікар-педіатр","x",IF($B$1308="Лікар-терапевт",IF(L1312&lt;=Законод!$C$26,J1312,Законод!$C$26*'01_Доходи'!J1311),0)))</f>
        <v>0</v>
      </c>
      <c r="K1313" s="181">
        <f>IF($B$1308="Лікар загальної практики - сімейний лікар",IF(L1312&lt;=Законод!$C$22,K1312,Законод!$C$22*'01_Доходи'!K1311),IF($B$1308="Лікар-педіатр","x",IF($B$1308="Лікар-терапевт",IF(L1312&lt;=Законод!$C$26,K1312,Законод!$C$26*'01_Доходи'!K1311),0)))</f>
        <v>0</v>
      </c>
      <c r="L1313" s="182">
        <f>SUM(G1313:K1313)</f>
        <v>0</v>
      </c>
      <c r="M1313" s="767"/>
      <c r="N1313" s="181">
        <f>IF($B$1308="Лікар загальної практики - сімейний лікар",IF(S1312&lt;=Законод!$C$22,N1312,Законод!$C$22*'01_Доходи'!N1311),IF($B$1308="Лікар-педіатр",IF(S1312&lt;=Законод!$C$18,N1312,Законод!$C$18*'01_Доходи'!N1311),IF($B$1308="Лікар-терапевт","x",0)))</f>
        <v>0</v>
      </c>
      <c r="O1313" s="181">
        <f>IF($B$1308="Лікар загальної практики - сімейний лікар",IF(S1312&lt;=Законод!$C$22,O1312,Законод!$C$22*'01_Доходи'!O1311),IF($B$1308="Лікар-педіатр",IF(S1312&lt;=Законод!$C$18,O1312,Законод!$C$18*'01_Доходи'!O1311),IF($B$1308="Лікар-терапевт","x",0)))</f>
        <v>0</v>
      </c>
      <c r="P1313" s="181">
        <f>IF($B$1308="Лікар загальної практики - сімейний лікар",IF(S1312&lt;=Законод!$C$22,P1312,Законод!$C$22*'01_Доходи'!P1311),IF($B$1308="Лікар-педіатр","x",IF($B$1308="Лікар-терапевт",IF(S1312&lt;=Законод!$C$26,P1312,Законод!$C$26*'01_Доходи'!P1311),0)))</f>
        <v>0</v>
      </c>
      <c r="Q1313" s="181">
        <f>IF($B$1308="Лікар загальної практики - сімейний лікар",IF(S1312&lt;=Законод!$C$22,Q1312,Законод!$C$22*'01_Доходи'!Q1311),IF($B$1308="Лікар-педіатр","x",IF($B$1308="Лікар-терапевт",IF(S1312&lt;=Законод!$C$26,Q1312,Законод!$C$26*'01_Доходи'!Q1311),0)))</f>
        <v>0</v>
      </c>
      <c r="R1313" s="181">
        <f>IF($B$1308="Лікар загальної практики - сімейний лікар",IF(S1312&lt;=Законод!$C$22,R1312,Законод!$C$22*'01_Доходи'!R1311),IF($B$1308="Лікар-педіатр","x",IF($B$1308="Лікар-терапевт",IF(S1312&lt;=Законод!$C$26,R1312,Законод!$C$26*'01_Доходи'!R1311),0)))</f>
        <v>0</v>
      </c>
      <c r="S1313" s="182">
        <f>SUM(N1313:R1313)</f>
        <v>0</v>
      </c>
      <c r="T1313" s="767"/>
      <c r="U1313" s="181">
        <f>IF($B$1308="Лікар загальної практики - сімейний лікар",IF(Z1312&lt;=Законод!$C$22,U1312,Законод!$C$22*'01_Доходи'!U1311),IF($B$1308="Лікар-педіатр",IF(Z1312&lt;=Законод!$C$18,U1312,Законод!$C$18*'01_Доходи'!U1311),IF($B$1308="Лікар-терапевт","x",0)))</f>
        <v>0</v>
      </c>
      <c r="V1313" s="181">
        <f>IF($B$1308="Лікар загальної практики - сімейний лікар",IF(Z1312&lt;=Законод!$C$22,V1312,Законод!$C$22*'01_Доходи'!V1311),IF($B$1308="Лікар-педіатр",IF(Z1312&lt;=Законод!$C$18,V1312,Законод!$C$18*'01_Доходи'!V1311),IF($B$1308="Лікар-терапевт","x",0)))</f>
        <v>0</v>
      </c>
      <c r="W1313" s="181">
        <f>IF($B$1308="Лікар загальної практики - сімейний лікар",IF(Z1312&lt;=Законод!$C$22,W1312,Законод!$C$22*'01_Доходи'!W1311),IF($B$1308="Лікар-педіатр","x",IF($B$1308="Лікар-терапевт",IF(Z1312&lt;=Законод!$C$26,W1312,Законод!$C$26*'01_Доходи'!W1311),0)))</f>
        <v>0</v>
      </c>
      <c r="X1313" s="181">
        <f>IF($B$1308="Лікар загальної практики - сімейний лікар",IF(Z1312&lt;=Законод!$C$22,X1312,Законод!$C$22*'01_Доходи'!X1311),IF($B$1308="Лікар-педіатр","x",IF($B$1308="Лікар-терапевт",IF(Z1312&lt;=Законод!$C$26,X1312,Законод!$C$26*'01_Доходи'!X1311),0)))</f>
        <v>0</v>
      </c>
      <c r="Y1313" s="181">
        <f>IF($B$1308="Лікар загальної практики - сімейний лікар",IF(Z1312&lt;=Законод!$C$22,Y1312,Законод!$C$22*'01_Доходи'!Y1311),IF($B$1308="Лікар-педіатр","x",IF($B$1308="Лікар-терапевт",IF(Z1312&lt;=Законод!$C$26,Y1312,Законод!$C$26*'01_Доходи'!Y1311),0)))</f>
        <v>0</v>
      </c>
      <c r="Z1313" s="182">
        <f>SUM(U1313:Y1313)</f>
        <v>0</v>
      </c>
      <c r="AA1313" s="767"/>
      <c r="AB1313" s="181">
        <f>IF($B$1308="Лікар загальної практики - сімейний лікар",IF(AG1312&lt;=Законод!$C$22,AB1312,Законод!$C$22*'01_Доходи'!AB1311),IF($B$1308="Лікар-педіатр",IF(AG1312&lt;=Законод!$C$18,AB1312,Законод!$C$18*'01_Доходи'!AB1311),IF($B$1308="Лікар-терапевт","x",0)))</f>
        <v>0</v>
      </c>
      <c r="AC1313" s="181">
        <f>IF($B$1308="Лікар загальної практики - сімейний лікар",IF(AG1312&lt;=Законод!$C$22,AC1312,Законод!$C$22*'01_Доходи'!AC1311),IF($B$1308="Лікар-педіатр",IF(AG1312&lt;=Законод!$C$18,AC1312,Законод!$C$18*'01_Доходи'!AC1311),IF($B$1308="Лікар-терапевт","x",0)))</f>
        <v>0</v>
      </c>
      <c r="AD1313" s="181">
        <f>IF($B$1308="Лікар загальної практики - сімейний лікар",IF(AG1312&lt;=Законод!$C$22,AD1312,Законод!$C$22*'01_Доходи'!AD1311),IF($B$1308="Лікар-педіатр","x",IF($B$1308="Лікар-терапевт",IF(AG1312&lt;=Законод!$C$26,AD1312,Законод!$C$26*'01_Доходи'!AD1311),0)))</f>
        <v>0</v>
      </c>
      <c r="AE1313" s="181">
        <f>IF($B$1308="Лікар загальної практики - сімейний лікар",IF(AG1312&lt;=Законод!$C$22,AE1312,Законод!$C$22*'01_Доходи'!AE1311),IF($B$1308="Лікар-педіатр","x",IF($B$1308="Лікар-терапевт",IF(AG1312&lt;=Законод!$C$26,AE1312,Законод!$C$26*'01_Доходи'!AE1311),0)))</f>
        <v>0</v>
      </c>
      <c r="AF1313" s="181">
        <f>IF($B$1308="Лікар загальної практики - сімейний лікар",IF(AG1312&lt;=Законод!$C$22,AF1312,Законод!$C$22*'01_Доходи'!AF1311),IF($B$1308="Лікар-педіатр","x",IF($B$1308="Лікар-терапевт",IF(AG1312&lt;=Законод!$C$26,AF1312,Законод!$C$26*'01_Доходи'!AF1311),0)))</f>
        <v>0</v>
      </c>
      <c r="AG1313" s="182">
        <f>SUM(AB1313:AF1313)</f>
        <v>0</v>
      </c>
      <c r="AH1313" s="767"/>
      <c r="AI1313" s="174"/>
      <c r="AJ1313" s="771"/>
      <c r="AK1313" s="774"/>
      <c r="AL1313" s="774"/>
      <c r="AM1313" s="318" t="s">
        <v>186</v>
      </c>
      <c r="AN1313" s="183">
        <f>IF(B1308="Лікар загальної практики - сімейний лікар",G1313*Законод!$C$11+'01_Доходи'!H1313*Законод!$D$11+'01_Доходи'!I1313*Законод!$E$11+'01_Доходи'!J1313*Законод!$F$11+'01_Доходи'!K1313*Законод!$G$11,IF(B1308="Лікар-педіатр",G1313*Законод!$C$11+'01_Доходи'!H1313*Законод!$D$11,IF(B1308="Лікар-терапевт",'01_Доходи'!I1313*Законод!$E$11+'01_Доходи'!J1313*Законод!$F$11+'01_Доходи'!K1313*Законод!$G$11,0)))</f>
        <v>0</v>
      </c>
      <c r="AO1313" s="183">
        <f>IF(B1308="Лікар загальної практики - сімейний лікар",N1313*Законод!$C$11+'01_Доходи'!O1313*Законод!$D$11+'01_Доходи'!P1313*Законод!$E$11+'01_Доходи'!Q1313*Законод!$F$11+'01_Доходи'!R1313*Законод!$G$11,IF(B1308="Лікар-педіатр",N1313*Законод!$C$11+'01_Доходи'!O1313*Законод!$D$11,IF(B1308="Лікар-терапевт",'01_Доходи'!P1313*Законод!$E$11+'01_Доходи'!Q1313*Законод!$F$11+'01_Доходи'!R1313*Законод!$G$11,0)))</f>
        <v>0</v>
      </c>
      <c r="AP1313" s="183">
        <f>IF(B1308="Лікар загальної практики - сімейний лікар",U1313*Законод!$C$11+'01_Доходи'!V1313*Законод!$D$11+'01_Доходи'!W1313*Законод!$E$11+'01_Доходи'!X1313*Законод!$F$11+'01_Доходи'!Y1313*Законод!$G$11,IF(B1308="Лікар-педіатр",U1313*Законод!$C$11+'01_Доходи'!V1313*Законод!$D$11,IF(B1308="Лікар-терапевт",'01_Доходи'!W1313*Законод!$E$11+'01_Доходи'!X1313*Законод!$F$11+'01_Доходи'!Y1313*Законод!$G$11,0)))</f>
        <v>0</v>
      </c>
      <c r="AQ1313" s="183">
        <f>IF(B1308="Лікар загальної практики - сімейний лікар",AB1313*Законод!$C$11+'01_Доходи'!AC1313*Законод!$D$11+'01_Доходи'!AD1313*Законод!$E$11+'01_Доходи'!AE1313*Законод!$F$11+'01_Доходи'!AF1313*Законод!$G$11,IF(B1308="Лікар-педіатр",AB1313*Законод!$C$11+'01_Доходи'!AC1313*Законод!$D$11,IF(B1308="Лікар-терапевт",'01_Доходи'!AD1313*Законод!$E$11+'01_Доходи'!AE1313*Законод!$F$11+'01_Доходи'!AF1313*Законод!$G$11,0)))</f>
        <v>0</v>
      </c>
      <c r="AR1313" s="184">
        <f>SUM(AN1313:AQ1313)</f>
        <v>0</v>
      </c>
    </row>
    <row r="1314" spans="1:44" s="52" customFormat="1" ht="31.9" hidden="1" customHeight="1" x14ac:dyDescent="0.25">
      <c r="A1314" s="170"/>
      <c r="B1314" s="763"/>
      <c r="C1314" s="764"/>
      <c r="D1314" s="765"/>
      <c r="E1314" s="765"/>
      <c r="F1314" s="211" t="str">
        <f>IF(B1308="Лікар-педіатр",Законод!$E$17,IF(B1308="Лікар загальної практики - сімейний лікар",Законод!$E$21,IF(B1308="Лікар-терапевт",Законод!$E$25,"х")))</f>
        <v>х</v>
      </c>
      <c r="G1314" s="776" t="s">
        <v>158</v>
      </c>
      <c r="H1314" s="776"/>
      <c r="I1314" s="776"/>
      <c r="J1314" s="776"/>
      <c r="K1314" s="776"/>
      <c r="L1314" s="169">
        <f>IF($B$1308="Лікар загальної практики - сімейний лікар",IF(L1312&lt;Законод!$C$22,0,(IF(AND(L1312&gt;=Законод!$E$22,L1312&lt;=Законод!$E$23),L1312-Законод!$C$22,IF('01_Доходи'!L1312&gt;=Законод!$F$22,Законод!$E$24,0)))),IF($B$1308="Лікар-педіатр",IF(L1312&lt;Законод!$C$18,0,(IF(AND(L1312&gt;=Законод!$E$18,L1312&lt;=Законод!$E$19),L1312-Законод!$C$18,IF('01_Доходи'!L1312&gt;=Законод!$F$18,Законод!$E$20,0)))),IF($B$1308="Лікар-терапевт",IF(L1312&lt;Законод!$C$26,0,(IF(AND(L1312&gt;=Законод!$E$26,L1312&lt;=Законод!$E$27),L1312-Законод!$C$26,IF('01_Доходи'!L1312&gt;=Законод!$F$26,Законод!$E$28,0)))),0)))</f>
        <v>0</v>
      </c>
      <c r="M1314" s="767"/>
      <c r="N1314" s="776" t="s">
        <v>158</v>
      </c>
      <c r="O1314" s="776"/>
      <c r="P1314" s="776"/>
      <c r="Q1314" s="776"/>
      <c r="R1314" s="776"/>
      <c r="S1314" s="169">
        <f>IF($B$1308="Лікар загальної практики - сімейний лікар",IF(S1312&lt;Законод!$C$22,0,(IF(AND(S1312&gt;=Законод!$E$22,S1312&lt;=Законод!$E$23),S1312-Законод!$C$22,IF('01_Доходи'!S1312&gt;=Законод!$F$22,Законод!$E$24,0)))),IF($B$1308="Лікар-педіатр",IF(S1312&lt;Законод!$C$18,0,(IF(AND(S1312&gt;=Законод!$E$18,S1312&lt;=Законод!$E$19),S1312-Законод!$C$18,IF('01_Доходи'!S1312&gt;=Законод!$F$18,Законод!$E$20,0)))),IF($B$1308="Лікар-терапевт",IF(S1312&lt;Законод!$C$26,0,(IF(AND(S1312&gt;=Законод!$E$26,S1312&lt;=Законод!$E$27),S1312-Законод!$C$26,IF('01_Доходи'!S1312&gt;=Законод!$F$26,Законод!$E$28,0)))),0)))</f>
        <v>0</v>
      </c>
      <c r="T1314" s="767"/>
      <c r="U1314" s="776" t="s">
        <v>158</v>
      </c>
      <c r="V1314" s="776"/>
      <c r="W1314" s="776"/>
      <c r="X1314" s="776"/>
      <c r="Y1314" s="776"/>
      <c r="Z1314" s="169">
        <f>IF($B$1308="Лікар загальної практики - сімейний лікар",IF(Z1312&lt;Законод!$C$22,0,(IF(AND(Z1312&gt;=Законод!$E$22,Z1312&lt;=Законод!$E$23),Z1312-Законод!$C$22,IF('01_Доходи'!Z1312&gt;=Законод!$F$22,Законод!$E$24,0)))),IF($B$1308="Лікар-педіатр",IF(Z1312&lt;Законод!$C$18,0,(IF(AND(Z1312&gt;=Законод!$E$18,Z1312&lt;=Законод!$E$19),Z1312-Законод!$C$18,IF('01_Доходи'!Z1312&gt;=Законод!$F$18,Законод!$E$20,0)))),IF($B$1308="Лікар-терапевт",IF(Z1312&lt;Законод!$C$26,0,(IF(AND(Z1312&gt;=Законод!$E$26,Z1312&lt;=Законод!$E$27),Z1312-Законод!$C$26,IF('01_Доходи'!Z1312&gt;=Законод!$F$26,Законод!$E$28,0)))),0)))</f>
        <v>0</v>
      </c>
      <c r="AA1314" s="767"/>
      <c r="AB1314" s="776" t="s">
        <v>158</v>
      </c>
      <c r="AC1314" s="776"/>
      <c r="AD1314" s="776"/>
      <c r="AE1314" s="776"/>
      <c r="AF1314" s="776"/>
      <c r="AG1314" s="169">
        <f>IF($B$1308="Лікар загальної практики - сімейний лікар",IF(AG1312&lt;Законод!$C$22,0,(IF(AND(AG1312&gt;=Законод!$E$22,AG1312&lt;=Законод!$E$23),AG1312-Законод!$C$22,IF('01_Доходи'!AG1312&gt;=Законод!$F$22,Законод!$E$24,0)))),IF($B$1308="Лікар-педіатр",IF(AG1312&lt;Законод!$C$18,0,(IF(AND(AG1312&gt;=Законод!$E$18,AG1312&lt;=Законод!$E$19),AG1312-Законод!$C$18,IF('01_Доходи'!AG1312&gt;=Законод!$F$18,Законод!$E$20,0)))),IF($B$1308="Лікар-терапевт",IF(AG1312&lt;Законод!$C$26,0,(IF(AND(AG1312&gt;=Законод!$E$26,AG1312&lt;=Законод!$E$27),AG1312-Законод!$C$26,IF('01_Доходи'!AG1312&gt;=Законод!$F$26,Законод!$E$28,0)))),0)))</f>
        <v>0</v>
      </c>
      <c r="AH1314" s="767"/>
      <c r="AI1314" s="174"/>
      <c r="AJ1314" s="771"/>
      <c r="AK1314" s="774"/>
      <c r="AL1314" s="774"/>
      <c r="AM1314" s="757" t="s">
        <v>187</v>
      </c>
      <c r="AN1314" s="183">
        <f>IF(B1308="Лікар загальної практики - сімейний лікар",L1314*Законод!$C$9/4*Законод!$E$16,IF(B1308="Лікар-педіатр",L1314*Законод!$C$9/4*Законод!$E$16,IF(B1308="Лікар-терапевт",L1314*Законод!$C$9/4*Законод!$E$16,0)))</f>
        <v>0</v>
      </c>
      <c r="AO1314" s="183">
        <f>IF(B1308="Лікар загальної практики - сімейний лікар",S1314*Законод!$C$9/4*Законод!$E$16,IF(B1308="Лікар-педіатр",S1314*Законод!$C$9/4*Законод!$E$16,IF(B1308="Лікар-терапевт",S1314*Законод!$C$9/4*Законод!$E$16,0)))</f>
        <v>0</v>
      </c>
      <c r="AP1314" s="183">
        <f>IF(B1308="Лікар загальної практики - сімейний лікар",Z1314*Законод!$C$9/4*Законод!$E$16,IF(B1308="Лікар-педіатр",Z1314*Законод!$C$9/4*Законод!$E$16,IF(B1308="Лікар-терапевт",Z1314*Законод!$C$9/4*Законод!$E$16,0)))</f>
        <v>0</v>
      </c>
      <c r="AQ1314" s="183">
        <f>IF(B1308="Лікар загальної практики - сімейний лікар",AG1314*Законод!$C$9/4*Законод!$E$16,IF(B1308="Лікар-педіатр",AG1314*Законод!$C$9/4*Законод!$E$16,IF(B1308="Лікар-терапевт",AG1314*Законод!$C$9/4*Законод!$E$16,0)))</f>
        <v>0</v>
      </c>
      <c r="AR1314" s="184">
        <f>SUM(AN1314:AQ1314)</f>
        <v>0</v>
      </c>
    </row>
    <row r="1315" spans="1:44" s="52" customFormat="1" ht="31.9" hidden="1" customHeight="1" x14ac:dyDescent="0.25">
      <c r="A1315" s="170"/>
      <c r="B1315" s="763"/>
      <c r="C1315" s="764"/>
      <c r="D1315" s="765"/>
      <c r="E1315" s="765"/>
      <c r="F1315" s="211" t="str">
        <f>IF(B1308="Лікар-педіатр",Законод!$F$17,IF(B1308="Лікар загальної практики - сімейний лікар",Законод!$F$21,IF(B1308="Лікар-терапевт",Законод!$F$25,"х")))</f>
        <v>х</v>
      </c>
      <c r="G1315" s="776" t="s">
        <v>158</v>
      </c>
      <c r="H1315" s="776"/>
      <c r="I1315" s="776"/>
      <c r="J1315" s="776"/>
      <c r="K1315" s="776"/>
      <c r="L1315" s="169">
        <f>IF($B$1308="Лікар загальної практики - сімейний лікар",IF(L1312&lt;Законод!$C$22,0,(IF(AND(L1312&gt;=Законод!$F$22,L1312&lt;=Законод!$F$23),L1312-Законод!$E$23,IF('01_Доходи'!L1312&gt;=Законод!$G$22,Законод!$F$24,0)))),IF($B$1308="Лікар-педіатр",IF(L1312&lt;Законод!$C$18,0,(IF(AND(L1312&gt;=Законод!$F$18,L1312&lt;=Законод!$F$19),L1312-Законод!$E$19,IF('01_Доходи'!L1312&gt;=Законод!$G$18,Законод!$F$20,0)))),IF($B$1308="Лікар-терапевт",IF(L1312&lt;Законод!$C$26,0,(IF(AND(L1312&gt;=Законод!$F$26,L1312&lt;=Законод!$F$27),L1312-Законод!$E$27,IF('01_Доходи'!L1312&gt;=Законод!$G$26,Законод!$F$28,0)))),0)))</f>
        <v>0</v>
      </c>
      <c r="M1315" s="767"/>
      <c r="N1315" s="776" t="s">
        <v>158</v>
      </c>
      <c r="O1315" s="776"/>
      <c r="P1315" s="776"/>
      <c r="Q1315" s="776"/>
      <c r="R1315" s="776"/>
      <c r="S1315" s="169">
        <f>IF($B$1308="Лікар загальної практики - сімейний лікар",IF(S1312&lt;Законод!$C$22,0,(IF(AND(S1312&gt;=Законод!$F$22,S1312&lt;=Законод!$F$23),S1312-Законод!$E$23,IF('01_Доходи'!S1312&gt;=Законод!$G$22,Законод!$F$24,0)))),IF($B$1308="Лікар-педіатр",IF(S1312&lt;Законод!$C$18,0,(IF(AND(S1312&gt;=Законод!$F$18,S1312&lt;=Законод!$F$19),S1312-Законод!$E$19,IF('01_Доходи'!S1312&gt;=Законод!$G$18,Законод!$F$20,0)))),IF($B$1308="Лікар-терапевт",IF(S1312&lt;Законод!$C$26,0,(IF(AND(S1312&gt;=Законод!$F$26,S1312&lt;=Законод!$F$27),S1312-Законод!$E$27,IF('01_Доходи'!S1312&gt;=Законод!$G$26,Законод!$F$28,0)))),0)))</f>
        <v>0</v>
      </c>
      <c r="T1315" s="767"/>
      <c r="U1315" s="776" t="s">
        <v>158</v>
      </c>
      <c r="V1315" s="776"/>
      <c r="W1315" s="776"/>
      <c r="X1315" s="776"/>
      <c r="Y1315" s="776"/>
      <c r="Z1315" s="169">
        <f>IF($B$1308="Лікар загальної практики - сімейний лікар",IF(Z1312&lt;Законод!$C$22,0,(IF(AND(Z1312&gt;=Законод!$F$22,Z1312&lt;=Законод!$F$23),Z1312-Законод!$E$23,IF('01_Доходи'!Z1312&gt;=Законод!$G$22,Законод!$F$24,0)))),IF($B$1308="Лікар-педіатр",IF(Z1312&lt;Законод!$C$18,0,(IF(AND(Z1312&gt;=Законод!$F$18,Z1312&lt;=Законод!$F$19),Z1312-Законод!$E$19,IF('01_Доходи'!Z1312&gt;=Законод!$G$18,Законод!$F$20,0)))),IF($B$1308="Лікар-терапевт",IF(Z1312&lt;Законод!$C$26,0,(IF(AND(Z1312&gt;=Законод!$F$26,Z1312&lt;=Законод!$F$27),Z1312-Законод!$E$27,IF('01_Доходи'!Z1312&gt;=Законод!$G$26,Законод!$F$28,0)))),0)))</f>
        <v>0</v>
      </c>
      <c r="AA1315" s="767"/>
      <c r="AB1315" s="776" t="s">
        <v>158</v>
      </c>
      <c r="AC1315" s="776"/>
      <c r="AD1315" s="776"/>
      <c r="AE1315" s="776"/>
      <c r="AF1315" s="776"/>
      <c r="AG1315" s="169">
        <f>IF($B$1308="Лікар загальної практики - сімейний лікар",IF(AG1312&lt;Законод!$C$22,0,(IF(AND(AG1312&gt;=Законод!$F$22,AG1312&lt;=Законод!$F$23),AG1312-Законод!$E$23,IF('01_Доходи'!AG1312&gt;=Законод!$G$22,Законод!$F$24,0)))),IF($B$1308="Лікар-педіатр",IF(AG1312&lt;Законод!$C$18,0,(IF(AND(AG1312&gt;=Законод!$F$18,AG1312&lt;=Законод!$F$19),AG1312-Законод!$E$19,IF('01_Доходи'!AG1312&gt;=Законод!$G$18,Законод!$F$20,0)))),IF($B$1308="Лікар-терапевт",IF(AG1312&lt;Законод!$C$26,0,(IF(AND(AG1312&gt;=Законод!$F$26,AG1312&lt;=Законод!$F$27),AG1312-Законод!$E$27,IF('01_Доходи'!AG1312&gt;=Законод!$G$26,Законод!$F$28,0)))),0)))</f>
        <v>0</v>
      </c>
      <c r="AH1315" s="767"/>
      <c r="AI1315" s="174"/>
      <c r="AJ1315" s="771"/>
      <c r="AK1315" s="774"/>
      <c r="AL1315" s="774"/>
      <c r="AM1315" s="758"/>
      <c r="AN1315" s="183">
        <f>IF(B1308="Лікар загальної практики - сімейний лікар",L1315*Законод!$C$9/4*Законод!$F$16,IF(B1308="Лікар-педіатр",L1315*Законод!$C$9/4*Законод!$F$16,IF(B1308="Лікар-терапевт",L1315*Законод!$C$9/4*Законод!$F$16,0)))</f>
        <v>0</v>
      </c>
      <c r="AO1315" s="183">
        <f>IF(B1308="Лікар загальної практики - сімейний лікар",S1315*Законод!$C$9/4*Законод!$F$16,IF(B1308="Лікар-педіатр",S1315*Законод!$C$9/4*Законод!$F$16,IF(B1308="Лікар-терапевт",S1315*Законод!$C$9/4*Законод!$F$16,0)))</f>
        <v>0</v>
      </c>
      <c r="AP1315" s="183">
        <f>IF(B1308="Лікар загальної практики - сімейний лікар",Z1315*Законод!$C$9/4*Законод!$F$16,IF(B1308="Лікар-педіатр",Z1315*Законод!$C$9/4*Законод!$F$16,IF(B1308="Лікар-терапевт",Z1315*Законод!$C$9/4*Законод!$F$16,0)))</f>
        <v>0</v>
      </c>
      <c r="AQ1315" s="183">
        <f>IF(B1308="Лікар загальної практики - сімейний лікар",AG1315*Законод!$C$9/4*Законод!$F$16,IF(B1308="Лікар-педіатр",AG1315*Законод!$C$9/4*Законод!$F$16,IF(B1308="Лікар-терапевт",AG1315*Законод!$C$9/4*Законод!$F$16,0)))</f>
        <v>0</v>
      </c>
      <c r="AR1315" s="184">
        <f>SUM(AN1315:AQ1315)</f>
        <v>0</v>
      </c>
    </row>
    <row r="1316" spans="1:44" s="52" customFormat="1" ht="31.9" hidden="1" customHeight="1" x14ac:dyDescent="0.25">
      <c r="A1316" s="170"/>
      <c r="B1316" s="763"/>
      <c r="C1316" s="764"/>
      <c r="D1316" s="765"/>
      <c r="E1316" s="765"/>
      <c r="F1316" s="211" t="str">
        <f>IF(B1308="Лікар-педіатр",Законод!$G$17,IF(B1308="Лікар загальної практики - сімейний лікар",Законод!$G$21,IF(B1308="Лікар-терапевт",Законод!$G$25,"х")))</f>
        <v>х</v>
      </c>
      <c r="G1316" s="776" t="s">
        <v>158</v>
      </c>
      <c r="H1316" s="776"/>
      <c r="I1316" s="776"/>
      <c r="J1316" s="776"/>
      <c r="K1316" s="776"/>
      <c r="L1316" s="169">
        <f>IF($B$1308="Лікар загальної практики - сімейний лікар",IF(L1312&lt;Законод!$C$22,0,(IF(AND(L1312&gt;=Законод!$G$22,L1312&lt;=Законод!$G$23),L1312-Законод!$F$23,IF('01_Доходи'!L1312&gt;=Законод!$H$22,Законод!$G$24,0)))),IF($B$1308="Лікар-педіатр",IF(L1312&lt;Законод!$C$18,0,(IF(AND(L1312&gt;=Законод!$G$18,L1312&lt;=Законод!$G$19),L1312-Законод!$F$19,IF('01_Доходи'!L1312&gt;=Законод!$H$18,Законод!$G$20,0)))),IF($B$1308="Лікар-терапевт",IF(L1312&lt;Законод!$C$26,0,(IF(AND(L1312&gt;=Законод!$G$26,L1312&lt;=Законод!$G$27),L1312-Законод!$F$27,IF('01_Доходи'!L1312&gt;=Законод!$H$26,Законод!$G$28,0)))),0)))</f>
        <v>0</v>
      </c>
      <c r="M1316" s="767"/>
      <c r="N1316" s="776" t="s">
        <v>158</v>
      </c>
      <c r="O1316" s="776"/>
      <c r="P1316" s="776"/>
      <c r="Q1316" s="776"/>
      <c r="R1316" s="776"/>
      <c r="S1316" s="169">
        <f>IF($B$1308="Лікар загальної практики - сімейний лікар",IF(S1312&lt;Законод!$C$22,0,(IF(AND(S1312&gt;=Законод!$G$22,S1312&lt;=Законод!$G$23),S1312-Законод!$F$23,IF('01_Доходи'!S1312&gt;=Законод!$H$22,Законод!$G$24,0)))),IF($B$1308="Лікар-педіатр",IF(S1312&lt;Законод!$C$18,0,(IF(AND(S1312&gt;=Законод!$G$18,S1312&lt;=Законод!$G$19),S1312-Законод!$F$19,IF('01_Доходи'!S1312&gt;=Законод!$H$18,Законод!$G$20,0)))),IF($B$1308="Лікар-терапевт",IF(S1312&lt;Законод!$C$26,0,(IF(AND(S1312&gt;=Законод!$G$26,S1312&lt;=Законод!$G$27),S1312-Законод!$F$27,IF('01_Доходи'!S1312&gt;=Законод!$H$26,Законод!$G$28,0)))),0)))</f>
        <v>0</v>
      </c>
      <c r="T1316" s="767"/>
      <c r="U1316" s="776" t="s">
        <v>158</v>
      </c>
      <c r="V1316" s="776"/>
      <c r="W1316" s="776"/>
      <c r="X1316" s="776"/>
      <c r="Y1316" s="776"/>
      <c r="Z1316" s="169">
        <f>IF($B$1308="Лікар загальної практики - сімейний лікар",IF(Z1312&lt;Законод!$C$22,0,(IF(AND(Z1312&gt;=Законод!$G$22,Z1312&lt;=Законод!$G$23),Z1312-Законод!$F$23,IF('01_Доходи'!Z1312&gt;=Законод!$H$22,Законод!$G$24,0)))),IF($B$1308="Лікар-педіатр",IF(Z1312&lt;Законод!$C$18,0,(IF(AND(Z1312&gt;=Законод!$G$18,Z1312&lt;=Законод!$G$19),Z1312-Законод!$F$19,IF('01_Доходи'!Z1312&gt;=Законод!$H$18,Законод!$G$20,0)))),IF($B$1308="Лікар-терапевт",IF(Z1312&lt;Законод!$C$26,0,(IF(AND(Z1312&gt;=Законод!$G$26,Z1312&lt;=Законод!$G$27),Z1312-Законод!$F$27,IF('01_Доходи'!Z1312&gt;=Законод!$H$26,Законод!$G$28,0)))),0)))</f>
        <v>0</v>
      </c>
      <c r="AA1316" s="767"/>
      <c r="AB1316" s="776" t="s">
        <v>158</v>
      </c>
      <c r="AC1316" s="776"/>
      <c r="AD1316" s="776"/>
      <c r="AE1316" s="776"/>
      <c r="AF1316" s="776"/>
      <c r="AG1316" s="169">
        <f>IF($B$1308="Лікар загальної практики - сімейний лікар",IF(AG1312&lt;Законод!$C$22,0,(IF(AND(AG1312&gt;=Законод!$G$22,AG1312&lt;=Законод!$G$23),AG1312-Законод!$F$23,IF('01_Доходи'!AG1312&gt;=Законод!$H$22,Законод!$G$24,0)))),IF($B$1308="Лікар-педіатр",IF(AG1312&lt;Законод!$C$18,0,(IF(AND(AG1312&gt;=Законод!$G$18,AG1312&lt;=Законод!$G$19),AG1312-Законод!$F$19,IF('01_Доходи'!AG1312&gt;=Законод!$H$18,Законод!$G$20,0)))),IF($B$1308="Лікар-терапевт",IF(AG1312&lt;Законод!$C$26,0,(IF(AND(AG1312&gt;=Законод!$G$26,AG1312&lt;=Законод!$G$27),AG1312-Законод!$F$27,IF('01_Доходи'!AG1312&gt;=Законод!$H$26,Законод!$G$28,0)))),0)))</f>
        <v>0</v>
      </c>
      <c r="AH1316" s="767"/>
      <c r="AI1316" s="174"/>
      <c r="AJ1316" s="771"/>
      <c r="AK1316" s="774"/>
      <c r="AL1316" s="774"/>
      <c r="AM1316" s="758"/>
      <c r="AN1316" s="183">
        <f>IF(B1308="Лікар загальної практики - сімейний лікар",L1316*Законод!$C$9/4*Законод!$G$16,IF(B1308="Лікар-педіатр",L1316*Законод!$C$9/4*Законод!$G$16,IF(B1308="Лікар-терапевт",L1316*Законод!$C$9/4*Законод!$G$16,0)))</f>
        <v>0</v>
      </c>
      <c r="AO1316" s="183">
        <f>IF(B1308="Лікар загальної практики - сімейний лікар",S1316*Законод!$C$9/4*Законод!$G$16,IF(B1308="Лікар-педіатр",S1316*Законод!$C$9/4*Законод!$G$16,IF(B1308="Лікар-терапевт",S1316*Законод!$C$9/4*Законод!$G$16,0)))</f>
        <v>0</v>
      </c>
      <c r="AP1316" s="183">
        <f>IF(B1308="Лікар загальної практики - сімейний лікар",Z1316*Законод!$C$9/4*Законод!$G$16,IF(B1308="Лікар-педіатр",Z1316*Законод!$C$9/4*Законод!$G$16,IF(B1308="Лікар-терапевт",Z1316*Законод!$C$9/4*Законод!$G$16,0)))</f>
        <v>0</v>
      </c>
      <c r="AQ1316" s="183">
        <f>IF(B1308="Лікар загальної практики - сімейний лікар",AG1316*Законод!$C$9/4*Законод!$G$16,IF(B1308="Лікар-педіатр",AG1316*Законод!$C$9/4*Законод!$G$16,IF(B1308="Лікар-терапевт",AG1316*Законод!$C$9/4*Законод!$G$16,0)))</f>
        <v>0</v>
      </c>
      <c r="AR1316" s="184">
        <f t="shared" ref="AR1316" si="224">SUM(AN1316:AQ1316)</f>
        <v>0</v>
      </c>
    </row>
    <row r="1317" spans="1:44" s="52" customFormat="1" ht="31.9" hidden="1" customHeight="1" x14ac:dyDescent="0.25">
      <c r="A1317" s="170"/>
      <c r="B1317" s="763"/>
      <c r="C1317" s="764"/>
      <c r="D1317" s="765"/>
      <c r="E1317" s="765"/>
      <c r="F1317" s="211" t="str">
        <f>IF(B1308="Лікар-педіатр",Законод!$H$17,IF(B1308="Лікар загальної практики - сімейний лікар",Законод!$H$21,IF(B1308="Лікар-терапевт",Законод!$H$25,"х")))</f>
        <v>х</v>
      </c>
      <c r="G1317" s="776" t="s">
        <v>158</v>
      </c>
      <c r="H1317" s="776"/>
      <c r="I1317" s="776"/>
      <c r="J1317" s="776"/>
      <c r="K1317" s="776"/>
      <c r="L1317" s="169">
        <f>IF($B$1308="Лікар загальної практики - сімейний лікар",IF(L1312&lt;Законод!$C$22,0,(IF(AND(L1312&gt;=Законод!$H$22,L1312&lt;=Законод!$H$23),L1312-Законод!$G$23,IF('01_Доходи'!L1312&gt;=Законод!$I$22,Законод!$H$24,0)))),IF($B$1308="Лікар-педіатр",IF(L1312&lt;Законод!$C$18,0,(IF(AND(L1312&gt;=Законод!$H$18,L1312&lt;=Законод!$H$19),L1312-Законод!$G$19,IF('01_Доходи'!L1312&gt;=Законод!$I$18,Законод!$H$20,0)))),IF($B$1308="Лікар-терапевт",IF(L1312&lt;Законод!$C$26,0,(IF(AND(L1312&gt;=Законод!$H$26,L1312&lt;=Законод!$H$27),L1312-Законод!$G$27,IF(L1312&gt;=Законод!$I$26,Законод!$H$28,0)))),0)))</f>
        <v>0</v>
      </c>
      <c r="M1317" s="767"/>
      <c r="N1317" s="776" t="s">
        <v>158</v>
      </c>
      <c r="O1317" s="776"/>
      <c r="P1317" s="776"/>
      <c r="Q1317" s="776"/>
      <c r="R1317" s="776"/>
      <c r="S1317" s="169">
        <f>IF($B$1308="Лікар загальної практики - сімейний лікар",IF(S1312&lt;Законод!$C$22,0,(IF(AND(S1312&gt;=Законод!$H$22,S1312&lt;=Законод!$H$23),S1312-Законод!$G$23,IF('01_Доходи'!S1312&gt;=Законод!$I$22,Законод!$H$24,0)))),IF($B$1308="Лікар-педіатр",IF(S1312&lt;Законод!$C$18,0,(IF(AND(S1312&gt;=Законод!$H$18,S1312&lt;=Законод!$H$19),S1312-Законод!$G$19,IF('01_Доходи'!S1312&gt;=Законод!$I$18,Законод!$H$20,0)))),IF($B$1308="Лікар-терапевт",IF(S1312&lt;Законод!$C$26,0,(IF(AND(S1312&gt;=Законод!$H$26,S1312&lt;=Законод!$H$27),S1312-Законод!$G$27,IF(S1312&gt;=Законод!$I$26,Законод!$H$28,0)))),0)))</f>
        <v>0</v>
      </c>
      <c r="T1317" s="767"/>
      <c r="U1317" s="776" t="s">
        <v>158</v>
      </c>
      <c r="V1317" s="776"/>
      <c r="W1317" s="776"/>
      <c r="X1317" s="776"/>
      <c r="Y1317" s="776"/>
      <c r="Z1317" s="169">
        <f>IF($B$1308="Лікар загальної практики - сімейний лікар",IF(Z1312&lt;Законод!$C$22,0,(IF(AND(Z1312&gt;=Законод!$H$22,Z1312&lt;=Законод!$H$23),Z1312-Законод!$G$23,IF('01_Доходи'!Z1312&gt;=Законод!$I$22,Законод!$H$24,0)))),IF($B$1308="Лікар-педіатр",IF(Z1312&lt;Законод!$C$18,0,(IF(AND(Z1312&gt;=Законод!$H$18,Z1312&lt;=Законод!$H$19),Z1312-Законод!$G$19,IF('01_Доходи'!Z1312&gt;=Законод!$I$18,Законод!$H$20,0)))),IF($B$1308="Лікар-терапевт",IF(Z1312&lt;Законод!$C$26,0,(IF(AND(Z1312&gt;=Законод!$H$26,Z1312&lt;=Законод!$H$27),Z1312-Законод!$G$27,IF(Z1312&gt;=Законод!$I$26,Законод!$H$28,0)))),0)))</f>
        <v>0</v>
      </c>
      <c r="AA1317" s="767"/>
      <c r="AB1317" s="776" t="s">
        <v>158</v>
      </c>
      <c r="AC1317" s="776"/>
      <c r="AD1317" s="776"/>
      <c r="AE1317" s="776"/>
      <c r="AF1317" s="776"/>
      <c r="AG1317" s="169">
        <f>IF($B$1308="Лікар загальної практики - сімейний лікар",IF(AG1312&lt;Законод!$C$22,0,(IF(AND(AG1312&gt;=Законод!$H$22,AG1312&lt;=Законод!$H$23),AG1312-Законод!$G$23,IF('01_Доходи'!AG1312&gt;=Законод!$I$22,Законод!$H$24,0)))),IF($B$1308="Лікар-педіатр",IF(AG1312&lt;Законод!$C$18,0,(IF(AND(AG1312&gt;=Законод!$H$18,AG1312&lt;=Законод!$H$19),AG1312-Законод!$G$19,IF('01_Доходи'!AG1312&gt;=Законод!$I$18,Законод!$H$20,0)))),IF($B$1308="Лікар-терапевт",IF(AG1312&lt;Законод!$C$26,0,(IF(AND(AG1312&gt;=Законод!$H$26,AG1312&lt;=Законод!$H$27),AG1312-Законод!$G$27,IF(AG1312&gt;=Законод!$I$26,Законод!$H$28,0)))),0)))</f>
        <v>0</v>
      </c>
      <c r="AH1317" s="767"/>
      <c r="AI1317" s="174"/>
      <c r="AJ1317" s="771"/>
      <c r="AK1317" s="774"/>
      <c r="AL1317" s="774"/>
      <c r="AM1317" s="758"/>
      <c r="AN1317" s="183">
        <f>IF(B1308="Лікар загальної практики - сімейний лікар",L1317*Законод!$C$9/4*Законод!$H$16,IF(B1308="Лікар-педіатр",L1317*Законод!$C$9/4*Законод!$H$16,IF(B1308="Лікар-терапевт",L1317*Законод!$C$9/4*Законод!$H$16,0)))</f>
        <v>0</v>
      </c>
      <c r="AO1317" s="183">
        <f>IF(B1308="Лікар загальної практики - сімейний лікар",S1317*Законод!$C$9/4*Законод!$H$16,IF(B1308="Лікар-педіатр",S1317*Законод!$C$9/4*Законод!$H$16,IF(B1308="Лікар-терапевт",S1317*Законод!$C$9/4*Законод!$H$16,0)))</f>
        <v>0</v>
      </c>
      <c r="AP1317" s="183">
        <f>IF(B1308="Лікар загальної практики - сімейний лікар",Z1317*Законод!$C$9/4*Законод!$H$16,IF(B1308="Лікар-педіатр",Z1317*Законод!$C$9/4*Законод!$H$16,IF(B1308="Лікар-терапевт",Z1317*Законод!$C$9/4*Законод!$H$16,0)))</f>
        <v>0</v>
      </c>
      <c r="AQ1317" s="183">
        <f>IF(B1308="Лікар загальної практики - сімейний лікар",AG1317*Законод!$C$9/4*Законод!$H$16,IF(B1308="Лікар-педіатр",AG1317*Законод!$C$9/4*Законод!$H$16,IF(B1308="Лікар-терапевт",AG1317*Законод!$C$9/4*Законод!$H$16,0)))</f>
        <v>0</v>
      </c>
      <c r="AR1317" s="184">
        <f>SUM(AN1317:AQ1317)</f>
        <v>0</v>
      </c>
    </row>
    <row r="1318" spans="1:44" s="52" customFormat="1" ht="31.9" hidden="1" customHeight="1" x14ac:dyDescent="0.25">
      <c r="A1318" s="170"/>
      <c r="B1318" s="763"/>
      <c r="C1318" s="764"/>
      <c r="D1318" s="765"/>
      <c r="E1318" s="765"/>
      <c r="F1318" s="211" t="str">
        <f>IF(B1308="Лікар-педіатр",Законод!$I$17,IF(B1308="Лікар загальної практики - сімейний лікар",Законод!$I$21,IF(B1308="Лікар-терапевт",Законод!$I$25,"х")))</f>
        <v>х</v>
      </c>
      <c r="G1318" s="776" t="s">
        <v>158</v>
      </c>
      <c r="H1318" s="776"/>
      <c r="I1318" s="776"/>
      <c r="J1318" s="776"/>
      <c r="K1318" s="776"/>
      <c r="L1318" s="169">
        <f>IF($B$1308="Лікар загальної практики - сімейний лікар",IF(L1312&lt;Законод!$C$22,0,(IF(AND(L1312&gt;=Законод!$I$22,L1312&lt;=Законод!$I$23),L1312-Законод!$H$23,IF('01_Доходи'!L1312&gt;=Законод!$I$22,Законод!$I$24,0)))),IF($B$1308="Лікар-педіатр",IF(L1312&lt;Законод!$C$18,0,(IF(AND(L1312&gt;=Законод!$I$18,L1312&lt;=Законод!$I$19),L1312-Законод!$H$19,IF('01_Доходи'!L1312&gt;=Законод!$I$18,Законод!$H$20,0)))),IF($B$1308="Лікар-терапевт",IF(L1312&lt;Законод!$C$26,0,(IF(AND(L1312&gt;=Законод!$I$26,L1312&lt;=Законод!$I$27),L1312-Законод!$H$27,IF('01_Доходи'!L1312&gt;=Законод!$I$26,Законод!$H$28,0)))),0)))</f>
        <v>0</v>
      </c>
      <c r="M1318" s="767"/>
      <c r="N1318" s="776" t="s">
        <v>158</v>
      </c>
      <c r="O1318" s="776"/>
      <c r="P1318" s="776"/>
      <c r="Q1318" s="776"/>
      <c r="R1318" s="776"/>
      <c r="S1318" s="169">
        <f>IF($B$1308="Лікар загальної практики - сімейний лікар",IF(S1312&lt;Законод!$C$22,0,(IF(AND(S1312&gt;=Законод!$I$22,S1312&lt;=Законод!$I$23),S1312-Законод!$H$23,IF('01_Доходи'!S1312&gt;=Законод!$I$22,Законод!$I$24,0)))),IF($B$1308="Лікар-педіатр",IF(S1312&lt;Законод!$C$18,0,(IF(AND(S1312&gt;=Законод!$I$18,S1312&lt;=Законод!$I$19),S1312-Законод!$H$19,IF('01_Доходи'!S1312&gt;=Законод!$I$18,Законод!$H$20,0)))),IF($B$1308="Лікар-терапевт",IF(S1312&lt;Законод!$C$26,0,(IF(AND(S1312&gt;=Законод!$I$26,S1312&lt;=Законод!$I$27),S1312-Законод!$H$27,IF('01_Доходи'!S1312&gt;=Законод!$I$26,Законод!$H$28,0)))),0)))</f>
        <v>0</v>
      </c>
      <c r="T1318" s="767"/>
      <c r="U1318" s="776" t="s">
        <v>158</v>
      </c>
      <c r="V1318" s="776"/>
      <c r="W1318" s="776"/>
      <c r="X1318" s="776"/>
      <c r="Y1318" s="776"/>
      <c r="Z1318" s="169">
        <f>IF($B$1308="Лікар загальної практики - сімейний лікар",IF(Z1312&lt;Законод!$C$22,0,(IF(AND(Z1312&gt;=Законод!$I$22,Z1312&lt;=Законод!$I$23),Z1312-Законод!$H$23,IF('01_Доходи'!Z1312&gt;=Законод!$I$22,Законод!$I$24,0)))),IF($B$1308="Лікар-педіатр",IF(Z1312&lt;Законод!$C$18,0,(IF(AND(Z1312&gt;=Законод!$I$18,Z1312&lt;=Законод!$I$19),Z1312-Законод!$H$19,IF('01_Доходи'!Z1312&gt;=Законод!$I$18,Законод!$H$20,0)))),IF($B$1308="Лікар-терапевт",IF(Z1312&lt;Законод!$C$26,0,(IF(AND(Z1312&gt;=Законод!$I$26,Z1312&lt;=Законод!$I$27),Z1312-Законод!$H$27,IF('01_Доходи'!Z1312&gt;=Законод!$I$26,Законод!$H$28,0)))),0)))</f>
        <v>0</v>
      </c>
      <c r="AA1318" s="767"/>
      <c r="AB1318" s="776" t="s">
        <v>158</v>
      </c>
      <c r="AC1318" s="776"/>
      <c r="AD1318" s="776"/>
      <c r="AE1318" s="776"/>
      <c r="AF1318" s="776"/>
      <c r="AG1318" s="169">
        <f>IF($B$1308="Лікар загальної практики - сімейний лікар",IF(AG1312&lt;Законод!$C$22,0,(IF(AND(AG1312&gt;=Законод!$I$22,AG1312&lt;=Законод!$I$23),AG1312-Законод!$H$23,IF('01_Доходи'!AG1312&gt;=Законод!$I$22,Законод!$I$24,0)))),IF($B$1308="Лікар-педіатр",IF(AG1312&lt;Законод!$C$18,0,(IF(AND(AG1312&gt;=Законод!$I$18,AG1312&lt;=Законод!$I$19),AG1312-Законод!$H$19,IF('01_Доходи'!AG1312&gt;=Законод!$I$18,Законод!$H$20,0)))),IF($B$1308="Лікар-терапевт",IF(AG1312&lt;Законод!$C$26,0,(IF(AND(AG1312&gt;=Законод!$I$26,AG1312&lt;=Законод!$I$27),AG1312-Законод!$H$27,IF('01_Доходи'!AG1312&gt;=Законод!$I$26,Законод!$H$28,0)))),0)))</f>
        <v>0</v>
      </c>
      <c r="AH1318" s="767"/>
      <c r="AI1318" s="174"/>
      <c r="AJ1318" s="771"/>
      <c r="AK1318" s="774"/>
      <c r="AL1318" s="774"/>
      <c r="AM1318" s="758"/>
      <c r="AN1318" s="183">
        <f>IF(B1308="Лікар загальної практики - сімейний лікар",L1318*Законод!$C$9/4*Законод!$I$16,IF(B1308="Лікар-педіатр",L1318*Законод!$C$9/4*Законод!$I$16,IF(B1308="Лікар-терапевт",L1318*Законод!$C$9/4*Законод!$I$16,0)))</f>
        <v>0</v>
      </c>
      <c r="AO1318" s="183">
        <f>IF(B1308="Лікар загальної практики - сімейний лікар",S1318*Законод!$C$9/4*Законод!$I$16,IF(B1308="Лікар-педіатр",S1318*Законод!$C$9/4*Законод!$I$16,IF(B1308="Лікар-терапевт",S1318*Законод!$C$9/4*Законод!$I$16,0)))</f>
        <v>0</v>
      </c>
      <c r="AP1318" s="183">
        <f>IF(B1308="Лікар загальної практики - сімейний лікар",Z1318*Законод!$C$9/4*Законод!$I$16,IF(B1308="Лікар-педіатр",Z1318*Законод!$C$9/4*Законод!$I$16,IF(B1308="Лікар-терапевт",Z1318*Законод!$C$9/4*Законод!$I$16,0)))</f>
        <v>0</v>
      </c>
      <c r="AQ1318" s="183">
        <f>IF(B1308="Лікар загальної практики - сімейний лікар",AG1318*Законод!$C$9/4*Законод!$I$16,IF(B1308="Лікар-педіатр",AG1318*Законод!$C$9/4*Законод!$I$16,IF(B1308="Лікар-терапевт",AG1318*Законод!$C$9/4*Законод!$I$16,0)))</f>
        <v>0</v>
      </c>
      <c r="AR1318" s="184">
        <f>SUM(AN1318:AQ1318)</f>
        <v>0</v>
      </c>
    </row>
    <row r="1319" spans="1:44" s="191" customFormat="1" ht="31.9" hidden="1" customHeight="1" thickBot="1" x14ac:dyDescent="0.3">
      <c r="A1319" s="186"/>
      <c r="B1319" s="763"/>
      <c r="C1319" s="764"/>
      <c r="D1319" s="765"/>
      <c r="E1319" s="765"/>
      <c r="F1319" s="212" t="str">
        <f>IF(B1308="Лікар-педіатр",Законод!$J$17,IF(B1308="Лікар загальної практики - сімейний лікар",Законод!$J$21,IF(B1308="Лікар-терапевт",Законод!$J$25,"х")))</f>
        <v>х</v>
      </c>
      <c r="G1319" s="777" t="s">
        <v>158</v>
      </c>
      <c r="H1319" s="777"/>
      <c r="I1319" s="777"/>
      <c r="J1319" s="777"/>
      <c r="K1319" s="777"/>
      <c r="L1319" s="169">
        <f>IF($B$1308="Лікар загальної практики - сімейний лікар",IF(L1312&gt;=Законод!$J$22,'01_Доходи'!L1312-('01_Доходи'!L1313+'01_Доходи'!L1314+'01_Доходи'!L1315+'01_Доходи'!L1316+'01_Доходи'!L1317+'01_Доходи'!L1318),0),IF($B$1308="Лікар-педіатр",IF(L1312&gt;=Законод!$J$18,'01_Доходи'!L1312-('01_Доходи'!L1313+'01_Доходи'!L1314+'01_Доходи'!L1315+'01_Доходи'!L1316+'01_Доходи'!L1317+'01_Доходи'!L1318),0),IF($B$1308="Лікар-терапевт",IF('01_Доходи'!L1312&gt;=Законод!$J$26,L1312-Законод!$I$27,0),0)))</f>
        <v>0</v>
      </c>
      <c r="M1319" s="767"/>
      <c r="N1319" s="777" t="s">
        <v>158</v>
      </c>
      <c r="O1319" s="777"/>
      <c r="P1319" s="777"/>
      <c r="Q1319" s="777"/>
      <c r="R1319" s="777"/>
      <c r="S1319" s="169">
        <f>IF($B$1308="Лікар загальної практики - сімейний лікар",IF(S1312&gt;=Законод!$J$22,'01_Доходи'!S1312-('01_Доходи'!S1313+'01_Доходи'!S1314+'01_Доходи'!S1315+'01_Доходи'!S1316+'01_Доходи'!S1317+'01_Доходи'!S1318),0),IF($B$1308="Лікар-педіатр",IF(S1312&gt;=Законод!$J$18,'01_Доходи'!S1312-('01_Доходи'!S1313+'01_Доходи'!S1314+'01_Доходи'!S1315+'01_Доходи'!S1316+'01_Доходи'!S1317+'01_Доходи'!S1318),0),IF($B$1308="Лікар-терапевт",IF('01_Доходи'!S1312&gt;=Законод!$J$26,S1312-Законод!$I$27,0),0)))</f>
        <v>0</v>
      </c>
      <c r="T1319" s="767"/>
      <c r="U1319" s="777" t="s">
        <v>158</v>
      </c>
      <c r="V1319" s="777"/>
      <c r="W1319" s="777"/>
      <c r="X1319" s="777"/>
      <c r="Y1319" s="777"/>
      <c r="Z1319" s="169">
        <f>IF($B$1308="Лікар загальної практики - сімейний лікар",IF(Z1312&gt;=Законод!$J$22,'01_Доходи'!Z1312-('01_Доходи'!Z1313+'01_Доходи'!Z1314+'01_Доходи'!Z1315+'01_Доходи'!Z1316+'01_Доходи'!Z1317+'01_Доходи'!Z1318),0),IF($B$1308="Лікар-педіатр",IF(Z1312&gt;=Законод!$J$18,'01_Доходи'!Z1312-('01_Доходи'!Z1313+'01_Доходи'!Z1314+'01_Доходи'!Z1315+'01_Доходи'!Z1316+'01_Доходи'!Z1317+'01_Доходи'!Z1318),0),IF($B$1308="Лікар-терапевт",IF('01_Доходи'!Z1312&gt;=Законод!$J$26,Z1312-Законод!$I$27,0),0)))</f>
        <v>0</v>
      </c>
      <c r="AA1319" s="767"/>
      <c r="AB1319" s="777" t="s">
        <v>158</v>
      </c>
      <c r="AC1319" s="777"/>
      <c r="AD1319" s="777"/>
      <c r="AE1319" s="777"/>
      <c r="AF1319" s="777"/>
      <c r="AG1319" s="169">
        <f>IF($B$1308="Лікар загальної практики - сімейний лікар",IF(AG1312&gt;=Законод!$J$22,'01_Доходи'!AG1312-('01_Доходи'!AG1313+'01_Доходи'!AG1314+'01_Доходи'!AG1315+'01_Доходи'!AG1316+'01_Доходи'!AG1317+'01_Доходи'!AG1318),0),IF($B$1308="Лікар-педіатр",IF(AG1312&gt;=Законод!$J$18,'01_Доходи'!AG1312-('01_Доходи'!AG1313+'01_Доходи'!AG1314+'01_Доходи'!AG1315+'01_Доходи'!AG1316+'01_Доходи'!AG1317+'01_Доходи'!AG1318),0),IF($B$1308="Лікар-терапевт",IF('01_Доходи'!AG1312&gt;=Законод!$J$26,AG1312-Законод!$I$27,0),0)))</f>
        <v>0</v>
      </c>
      <c r="AH1319" s="767"/>
      <c r="AI1319" s="188"/>
      <c r="AJ1319" s="772"/>
      <c r="AK1319" s="775"/>
      <c r="AL1319" s="775"/>
      <c r="AM1319" s="759"/>
      <c r="AN1319" s="189">
        <f>IF(B1308="Лікар загальної практики - сімейний лікар",L1319*Законод!$C$9/4*Законод!$J$16,IF(B1308="Лікар-педіатр",L1319*Законод!$C$9/4*Законод!$J$16,IF(B1308="Лікар-терапевт",L1319*Законод!$C$9/4*Законод!$J$16,0)))</f>
        <v>0</v>
      </c>
      <c r="AO1319" s="189">
        <f>IF(B1308="Лікар загальної практики - сімейний лікар",S1319*Законод!$C$9/4*Законод!$J$16,IF(B1308="Лікар-педіатр",S1319*Законод!$C$9/4*Законод!$J$16,IF(B1308="Лікар-терапевт",S1319*Законод!$C$9/4*Законод!$J$16,0)))</f>
        <v>0</v>
      </c>
      <c r="AP1319" s="189">
        <f>IF(B1308="Лікар загальної практики - сімейний лікар",S1319*Законод!$C$9/4*Законод!$J$16,IF(B1308="Лікар-педіатр",S1319*Законод!$C$9/4*Законод!$J$16,IF(B1308="Лікар-терапевт",S1319*Законод!$C$9/4*Законод!$J$16,0)))</f>
        <v>0</v>
      </c>
      <c r="AQ1319" s="189">
        <f>IF(B1308="Лікар загальної практики - сімейний лікар",AG1319*Законод!$C$9/4*Законод!$J$16,IF(B1308="Лікар-педіатр",AG1319*Законод!$C$9/4*Законод!$J$16,IF(B1308="Лікар-терапевт",AG1319*Законод!$C$9/4*Законод!$J$16,0)))</f>
        <v>0</v>
      </c>
      <c r="AR1319" s="190">
        <f t="shared" ref="AR1319" si="225">SUM(AN1319:AQ1319)</f>
        <v>0</v>
      </c>
    </row>
    <row r="1320" spans="1:44" s="220" customFormat="1" ht="23.45" hidden="1" customHeight="1" thickBot="1" x14ac:dyDescent="0.3">
      <c r="A1320" s="216"/>
      <c r="B1320" s="217"/>
      <c r="C1320" s="217"/>
      <c r="D1320" s="217"/>
      <c r="E1320" s="217"/>
      <c r="F1320" s="218"/>
      <c r="G1320" s="219"/>
      <c r="H1320" s="219"/>
      <c r="L1320" s="221"/>
      <c r="S1320" s="221"/>
      <c r="Z1320" s="221"/>
      <c r="AG1320" s="221"/>
      <c r="AM1320" s="222"/>
      <c r="AR1320" s="223"/>
    </row>
    <row r="1321" spans="1:44" s="164" customFormat="1" ht="24.6" hidden="1" customHeight="1" x14ac:dyDescent="0.3">
      <c r="A1321" s="167">
        <f>A1308+1</f>
        <v>100</v>
      </c>
      <c r="B1321" s="763"/>
      <c r="C1321" s="764"/>
      <c r="D1321" s="765"/>
      <c r="E1321" s="765"/>
      <c r="F1321" s="207" t="s">
        <v>422</v>
      </c>
      <c r="G1321" s="169">
        <f>IF($B$1321="Лікар-педіатр",G1324*L1321,IF($B$1321="Лікар-терапевт","х",IF($B$1321="Лікар загальної практики - сімейний лікар",G1324*L1321,0)))</f>
        <v>0</v>
      </c>
      <c r="H1321" s="169">
        <f>IF($B$1321="Лікар-педіатр",H1324*L1321,IF($B$1321="Лікар-терапевт","х",IF($B$1321="Лікар загальної практики - сімейний лікар",H1324*L1321,0)))</f>
        <v>0</v>
      </c>
      <c r="I1321" s="169">
        <f>IF($B$1321="Лікар-педіатр","x",IF($B$1321="Лікар-терапевт",I1324*L1321,IF($B$1321="Лікар загальної практики - сімейний лікар",I1324*L1321,0)))</f>
        <v>0</v>
      </c>
      <c r="J1321" s="169">
        <f>IF($B$1321="Лікар-педіатр","x",IF($B$1321="Лікар-терапевт",J1324*L1321,IF($B$1321="Лікар загальної практики - сімейний лікар",J1324*L1321,0)))</f>
        <v>0</v>
      </c>
      <c r="K1321" s="169">
        <f>IF($B$1321="Лікар-педіатр","x",IF($B$1321="Лікар-терапевт",K1324*L1321,IF($B$1321="Лікар загальної практики - сімейний лікар",K1324*L1321,0)))</f>
        <v>0</v>
      </c>
      <c r="L1321" s="542"/>
      <c r="M1321" s="767"/>
      <c r="N1321" s="169">
        <f>IF($B$1321="Лікар-педіатр",N1324*S1321,IF($B$1321="Лікар-терапевт","х",IF($B$1321="Лікар загальної практики - сімейний лікар",N1324*S1321,0)))</f>
        <v>0</v>
      </c>
      <c r="O1321" s="169">
        <f>IF($B$1321="Лікар-педіатр",O1324*S1321,IF($B$1321="Лікар-терапевт","х",IF($B$1321="Лікар загальної практики - сімейний лікар",O1324*S1321,0)))</f>
        <v>0</v>
      </c>
      <c r="P1321" s="169">
        <f>IF($B$1321="Лікар-педіатр","x",IF($B$1321="Лікар-терапевт",P1324*S1321,IF($B$1321="Лікар загальної практики - сімейний лікар",P1324*S1321,0)))</f>
        <v>0</v>
      </c>
      <c r="Q1321" s="169">
        <f>IF($B$1321="Лікар-педіатр","x",IF($B$1321="Лікар-терапевт",Q1324*S1321,IF($B$1321="Лікар загальної практики - сімейний лікар",Q1324*S1321,0)))</f>
        <v>0</v>
      </c>
      <c r="R1321" s="169">
        <f>IF($B$1321="Лікар-педіатр","x",IF($B$1321="Лікар-терапевт",R1324*S1321,IF($B$1321="Лікар загальної практики - сімейний лікар",R1324*S1321,0)))</f>
        <v>0</v>
      </c>
      <c r="S1321" s="542"/>
      <c r="T1321" s="767"/>
      <c r="U1321" s="169">
        <f>IF($B$1321="Лікар-педіатр",U1324*Z1321,IF($B$1321="Лікар-терапевт","х",IF($B$1321="Лікар загальної практики - сімейний лікар",U1324*Z1321,0)))</f>
        <v>0</v>
      </c>
      <c r="V1321" s="169">
        <f>IF($B$1321="Лікар-педіатр",V1324*Z1321,IF($B$1321="Лікар-терапевт","х",IF($B$1321="Лікар загальної практики - сімейний лікар",V1324*Z1321,0)))</f>
        <v>0</v>
      </c>
      <c r="W1321" s="169">
        <f>IF($B$1321="Лікар-педіатр","x",IF($B$1321="Лікар-терапевт",W1324*Z1321,IF($B$1321="Лікар загальної практики - сімейний лікар",W1324*Z1321,0)))</f>
        <v>0</v>
      </c>
      <c r="X1321" s="169">
        <f>IF($B$1321="Лікар-педіатр","x",IF($B$1321="Лікар-терапевт",X1324*Z1321,IF($B$1321="Лікар загальної практики - сімейний лікар",X1324*Z1321,0)))</f>
        <v>0</v>
      </c>
      <c r="Y1321" s="169">
        <f>IF($B$1321="Лікар-педіатр","x",IF($B$1321="Лікар-терапевт",Y1324*Z1321,IF($B$1321="Лікар загальної практики - сімейний лікар",Y1324*Z1321,0)))</f>
        <v>0</v>
      </c>
      <c r="Z1321" s="542"/>
      <c r="AA1321" s="767"/>
      <c r="AB1321" s="169">
        <f>IF($B$1321="Лікар-педіатр",AB1324*AG1321,IF($B$1321="Лікар-терапевт","х",IF($B$1321="Лікар загальної практики - сімейний лікар",AB1324*AG1321,0)))</f>
        <v>0</v>
      </c>
      <c r="AC1321" s="169">
        <f>IF($B$1321="Лікар-педіатр",AC1324*AG1321,IF($B$1321="Лікар-терапевт","х",IF($B$1321="Лікар загальної практики - сімейний лікар",AC1324*AG1321,0)))</f>
        <v>0</v>
      </c>
      <c r="AD1321" s="169">
        <f>IF($B$1321="Лікар-педіатр","x",IF($B$1321="Лікар-терапевт",AD1324*AG1321,IF($B$1321="Лікар загальної практики - сімейний лікар",AD1324*AG1321,0)))</f>
        <v>0</v>
      </c>
      <c r="AE1321" s="169">
        <f>IF($B$1321="Лікар-педіатр","x",IF($B$1321="Лікар-терапевт",AE1324*AG1321,IF($B$1321="Лікар загальної практики - сімейний лікар",AE1324*AG1321,0)))</f>
        <v>0</v>
      </c>
      <c r="AF1321" s="169">
        <f>IF($B$1321="Лікар-педіатр","x",IF($B$1321="Лікар-терапевт",AF1324*AG1321,IF($B$1321="Лікар загальної практики - сімейний лікар",AF1324*AG1321,0)))</f>
        <v>0</v>
      </c>
      <c r="AG1321" s="542"/>
      <c r="AH1321" s="767"/>
      <c r="AI1321" s="525">
        <f>A1321</f>
        <v>100</v>
      </c>
      <c r="AJ1321" s="770">
        <f>B1321</f>
        <v>0</v>
      </c>
      <c r="AK1321" s="773">
        <f>C1321</f>
        <v>0</v>
      </c>
      <c r="AL1321" s="773">
        <f>D1321</f>
        <v>0</v>
      </c>
      <c r="AM1321" s="760" t="s">
        <v>568</v>
      </c>
      <c r="AN1321" s="778">
        <f>SUM(AN1326:AN1332)</f>
        <v>0</v>
      </c>
      <c r="AO1321" s="778">
        <f>SUM(AO1326:AO1332)</f>
        <v>0</v>
      </c>
      <c r="AP1321" s="778">
        <f>SUM(AP1326:AP1332)</f>
        <v>0</v>
      </c>
      <c r="AQ1321" s="778">
        <f>SUM(AQ1326:AQ1332)</f>
        <v>0</v>
      </c>
      <c r="AR1321" s="781">
        <f>SUM(AN1321:AQ1325)</f>
        <v>0</v>
      </c>
    </row>
    <row r="1322" spans="1:44" s="52" customFormat="1" ht="28.15" hidden="1" customHeight="1" x14ac:dyDescent="0.25">
      <c r="A1322" s="170"/>
      <c r="B1322" s="763"/>
      <c r="C1322" s="764"/>
      <c r="D1322" s="765"/>
      <c r="E1322" s="765"/>
      <c r="F1322" s="207" t="s">
        <v>423</v>
      </c>
      <c r="G1322" s="169">
        <f>IF($B$1321="Лікар-педіатр",G1324*L1322,IF($B$1321="Лікар-терапевт","х",IF($B$1321="Лікар загальної практики - сімейний лікар",G1324*L1322,0)))</f>
        <v>0</v>
      </c>
      <c r="H1322" s="169">
        <f>IF($B$1321="Лікар-педіатр",H1324*L1322,IF($B$1321="Лікар-терапевт","х",IF($B$1321="Лікар загальної практики - сімейний лікар",H1324*L1322,0)))</f>
        <v>0</v>
      </c>
      <c r="I1322" s="169">
        <f>IF($B$1321="Лікар-педіатр","x",IF($B$1321="Лікар-терапевт",I1324*L1322,IF($B$1321="Лікар загальної практики - сімейний лікар",I1324*L1322,0)))</f>
        <v>0</v>
      </c>
      <c r="J1322" s="169">
        <f>IF($B$1321="Лікар-педіатр","x",IF($B$1321="Лікар-терапевт",J1324*L1322,IF($B$1321="Лікар загальної практики - сімейний лікар",J1324*L1322,0)))</f>
        <v>0</v>
      </c>
      <c r="K1322" s="169">
        <f>IF($B$1321="Лікар-педіатр","x",IF($B$1321="Лікар-терапевт",K1324*L1322,IF($B$1321="Лікар загальної практики - сімейний лікар",K1324*L1322,0)))</f>
        <v>0</v>
      </c>
      <c r="L1322" s="542"/>
      <c r="M1322" s="767"/>
      <c r="N1322" s="169">
        <f>IF($B$1321="Лікар-педіатр",N1324*S1322,IF($B$1321="Лікар-терапевт","х",IF($B$1321="Лікар загальної практики - сімейний лікар",N1324*S1322,0)))</f>
        <v>0</v>
      </c>
      <c r="O1322" s="169">
        <f>IF($B$1321="Лікар-педіатр",O1324*S1322,IF($B$1321="Лікар-терапевт","х",IF($B$1321="Лікар загальної практики - сімейний лікар",O1324*S1322,0)))</f>
        <v>0</v>
      </c>
      <c r="P1322" s="169">
        <f>IF($B$1321="Лікар-педіатр","x",IF($B$1321="Лікар-терапевт",P1324*S1322,IF($B$1321="Лікар загальної практики - сімейний лікар",P1324*S1322,0)))</f>
        <v>0</v>
      </c>
      <c r="Q1322" s="169">
        <f>IF($B$1321="Лікар-педіатр","x",IF($B$1321="Лікар-терапевт",Q1324*S1322,IF($B$1321="Лікар загальної практики - сімейний лікар",Q1324*S1322,0)))</f>
        <v>0</v>
      </c>
      <c r="R1322" s="169">
        <f>IF($B$1321="Лікар-педіатр","x",IF($B$1321="Лікар-терапевт",R1324*S1322,IF($B$1321="Лікар загальної практики - сімейний лікар",R1324*S1322,0)))</f>
        <v>0</v>
      </c>
      <c r="S1322" s="542"/>
      <c r="T1322" s="767"/>
      <c r="U1322" s="169">
        <f>IF($B$1321="Лікар-педіатр",U1324*Z1322,IF($B$1321="Лікар-терапевт","х",IF($B$1321="Лікар загальної практики - сімейний лікар",U1324*Z1322,0)))</f>
        <v>0</v>
      </c>
      <c r="V1322" s="169">
        <f>IF($B$1321="Лікар-педіатр",V1324*Z1322,IF($B$1321="Лікар-терапевт","х",IF($B$1321="Лікар загальної практики - сімейний лікар",V1324*Z1322,0)))</f>
        <v>0</v>
      </c>
      <c r="W1322" s="169">
        <f>IF($B$1321="Лікар-педіатр","x",IF($B$1321="Лікар-терапевт",W1324*Z1322,IF($B$1321="Лікар загальної практики - сімейний лікар",W1324*Z1322,0)))</f>
        <v>0</v>
      </c>
      <c r="X1322" s="169">
        <f>IF($B$1321="Лікар-педіатр","x",IF($B$1321="Лікар-терапевт",X1324*Z1322,IF($B$1321="Лікар загальної практики - сімейний лікар",X1324*Z1322,0)))</f>
        <v>0</v>
      </c>
      <c r="Y1322" s="169">
        <f>IF($B$1321="Лікар-педіатр","x",IF($B$1321="Лікар-терапевт",Y1324*Z1322,IF($B$1321="Лікар загальної практики - сімейний лікар",Y1324*Z1322,0)))</f>
        <v>0</v>
      </c>
      <c r="Z1322" s="542"/>
      <c r="AA1322" s="767"/>
      <c r="AB1322" s="169">
        <f>IF($B$1321="Лікар-педіатр",AB1324*AG1322,IF($B$1321="Лікар-терапевт","х",IF($B$1321="Лікар загальної практики - сімейний лікар",AB1324*AG1322,0)))</f>
        <v>0</v>
      </c>
      <c r="AC1322" s="169">
        <f>IF($B$1321="Лікар-педіатр",AC1324*AG1322,IF($B$1321="Лікар-терапевт","х",IF($B$1321="Лікар загальної практики - сімейний лікар",AC1324*AG1322,0)))</f>
        <v>0</v>
      </c>
      <c r="AD1322" s="169">
        <f>IF($B$1321="Лікар-педіатр","x",IF($B$1321="Лікар-терапевт",AD1324*AG1322,IF($B$1321="Лікар загальної практики - сімейний лікар",AD1324*AG1322,0)))</f>
        <v>0</v>
      </c>
      <c r="AE1322" s="169">
        <f>IF($B$1321="Лікар-педіатр","x",IF($B$1321="Лікар-терапевт",AE1324*AG1322,IF($B$1321="Лікар загальної практики - сімейний лікар",AE1324*AG1322,0)))</f>
        <v>0</v>
      </c>
      <c r="AF1322" s="169">
        <f>IF($B$1321="Лікар-педіатр","x",IF($B$1321="Лікар-терапевт",AF1324*AG1322,IF($B$1321="Лікар загальної практики - сімейний лікар",AF1324*AG1322,0)))</f>
        <v>0</v>
      </c>
      <c r="AG1322" s="542"/>
      <c r="AH1322" s="767"/>
      <c r="AI1322" s="171"/>
      <c r="AJ1322" s="771"/>
      <c r="AK1322" s="774"/>
      <c r="AL1322" s="774"/>
      <c r="AM1322" s="761"/>
      <c r="AN1322" s="779"/>
      <c r="AO1322" s="779"/>
      <c r="AP1322" s="779"/>
      <c r="AQ1322" s="779"/>
      <c r="AR1322" s="782"/>
    </row>
    <row r="1323" spans="1:44" s="92" customFormat="1" ht="31.15" hidden="1" customHeight="1" x14ac:dyDescent="0.25">
      <c r="A1323" s="213"/>
      <c r="B1323" s="763"/>
      <c r="C1323" s="764"/>
      <c r="D1323" s="765"/>
      <c r="E1323" s="765"/>
      <c r="F1323" s="214" t="s">
        <v>424</v>
      </c>
      <c r="G1323" s="172">
        <f>IF(B1321="Лікар загальної практики - сімейний лікар"," ",IF(B1321="Лікар-педіатр"," ",IF(B1321="Лікар-терапевт","х",0)))</f>
        <v>0</v>
      </c>
      <c r="H1323" s="172">
        <f>IF(B1321="Лікар загальної практики - сімейний лікар"," ",IF(B1321="Лікар-педіатр"," ",IF(B1321="Лікар-терапевт","х",0)))</f>
        <v>0</v>
      </c>
      <c r="I1323" s="172">
        <f>IF(B1321="Лікар загальної практики - сімейний лікар"," ",IF(B1321="Лікар-педіатр","х",IF(B1321="Лікар-терапевт"," ",0)))</f>
        <v>0</v>
      </c>
      <c r="J1323" s="172">
        <f>IF(B1321="Лікар загальної практики - сімейний лікар"," ",IF(B1321="Лікар-педіатр","х",IF(B1321="Лікар-терапевт"," ",0)))</f>
        <v>0</v>
      </c>
      <c r="K1323" s="172">
        <f>IF(B1321="Лікар загальної практики - сімейний лікар"," ",IF(B1321="Лікар-педіатр","х",IF(B1321="Лікар-терапевт"," ",0)))</f>
        <v>0</v>
      </c>
      <c r="L1323" s="173">
        <f>SUM(G1323:K1323)</f>
        <v>0</v>
      </c>
      <c r="M1323" s="767"/>
      <c r="N1323" s="172">
        <f>IF(B1321="Лікар загальної практики - сімейний лікар"," ",IF(B1321="Лікар-педіатр"," ",IF(B1321="Лікар-терапевт","х",0)))</f>
        <v>0</v>
      </c>
      <c r="O1323" s="172">
        <f>IF(B1321="Лікар загальної практики - сімейний лікар"," ",IF(B1321="Лікар-педіатр"," ",IF(B1321="Лікар-терапевт","х",0)))</f>
        <v>0</v>
      </c>
      <c r="P1323" s="172">
        <f>IF(B1321="Лікар загальної практики - сімейний лікар"," ",IF(B1321="Лікар-педіатр","х",IF(B1321="Лікар-терапевт"," ",0)))</f>
        <v>0</v>
      </c>
      <c r="Q1323" s="172">
        <f>IF(B1321="Лікар загальної практики - сімейний лікар"," ",IF(B1321="Лікар-педіатр","х",IF(B1321="Лікар-терапевт"," ",0)))</f>
        <v>0</v>
      </c>
      <c r="R1323" s="172">
        <f>IF(B1321="Лікар загальної практики - сімейний лікар"," ",IF(B1321="Лікар-педіатр","х",IF(B1321="Лікар-терапевт"," ",0)))</f>
        <v>0</v>
      </c>
      <c r="S1323" s="173">
        <f>SUM(N1323:R1323)</f>
        <v>0</v>
      </c>
      <c r="T1323" s="767"/>
      <c r="U1323" s="172">
        <f>IF(B1321="Лікар загальної практики - сімейний лікар"," ",IF(B1321="Лікар-педіатр"," ",IF(B1321="Лікар-терапевт","х",0)))</f>
        <v>0</v>
      </c>
      <c r="V1323" s="172">
        <f>IF(B1321="Лікар загальної практики - сімейний лікар"," ",IF(B1321="Лікар-педіатр"," ",IF(B1321="Лікар-терапевт","х",0)))</f>
        <v>0</v>
      </c>
      <c r="W1323" s="172">
        <f>IF(B1321="Лікар загальної практики - сімейний лікар"," ",IF(B1321="Лікар-педіатр","х",IF(B1321="Лікар-терапевт"," ",0)))</f>
        <v>0</v>
      </c>
      <c r="X1323" s="172">
        <f>IF(B1321="Лікар загальної практики - сімейний лікар"," ",IF(B1321="Лікар-педіатр","х",IF(B1321="Лікар-терапевт"," ",0)))</f>
        <v>0</v>
      </c>
      <c r="Y1323" s="172">
        <f>IF(B1321="Лікар загальної практики - сімейний лікар"," ",IF(B1321="Лікар-педіатр","х",IF(B1321="Лікар-терапевт"," ",0)))</f>
        <v>0</v>
      </c>
      <c r="Z1323" s="173">
        <f>SUM(U1323:Y1323)</f>
        <v>0</v>
      </c>
      <c r="AA1323" s="767"/>
      <c r="AB1323" s="172">
        <f>IF(B1321="Лікар загальної практики - сімейний лікар"," ",IF(B1321="Лікар-педіатр"," ",IF(B1321="Лікар-терапевт","х",0)))</f>
        <v>0</v>
      </c>
      <c r="AC1323" s="172">
        <f>IF(B1321="Лікар загальної практики - сімейний лікар"," ",IF(B1321="Лікар-педіатр"," ",IF(B1321="Лікар-терапевт","х",0)))</f>
        <v>0</v>
      </c>
      <c r="AD1323" s="172">
        <f>IF(B1321="Лікар загальної практики - сімейний лікар"," ",IF(B1321="Лікар-педіатр","х",IF(B1321="Лікар-терапевт"," ",0)))</f>
        <v>0</v>
      </c>
      <c r="AE1323" s="172">
        <f>IF(B1321="Лікар загальної практики - сімейний лікар"," ",IF(B1321="Лікар-педіатр","х",IF(B1321="Лікар-терапевт"," ",0)))</f>
        <v>0</v>
      </c>
      <c r="AF1323" s="172">
        <f>IF(B1321="Лікар загальної практики - сімейний лікар"," ",IF(B1321="Лікар-педіатр","х",IF(B1321="Лікар-терапевт"," ",0)))</f>
        <v>0</v>
      </c>
      <c r="AG1323" s="173">
        <f>SUM(AB1323:AF1323)</f>
        <v>0</v>
      </c>
      <c r="AH1323" s="767"/>
      <c r="AI1323" s="215"/>
      <c r="AJ1323" s="771"/>
      <c r="AK1323" s="774"/>
      <c r="AL1323" s="774"/>
      <c r="AM1323" s="761"/>
      <c r="AN1323" s="779"/>
      <c r="AO1323" s="779"/>
      <c r="AP1323" s="779"/>
      <c r="AQ1323" s="779"/>
      <c r="AR1323" s="782"/>
    </row>
    <row r="1324" spans="1:44" s="52" customFormat="1" ht="31.9" hidden="1" customHeight="1" thickBot="1" x14ac:dyDescent="0.3">
      <c r="A1324" s="170"/>
      <c r="B1324" s="763"/>
      <c r="C1324" s="764"/>
      <c r="D1324" s="765"/>
      <c r="E1324" s="765"/>
      <c r="F1324" s="209" t="s">
        <v>161</v>
      </c>
      <c r="G1324" s="176">
        <f>IF($B$1321="Лікар-педіатр",G1323/L1323,IF($B$1321="Лікар-терапевт","х",IF($B$1321="Лікар загальної практики - сімейний лікар",G1323/L1323,0)))</f>
        <v>0</v>
      </c>
      <c r="H1324" s="176">
        <f>IF($B$1321="Лікар-педіатр",H1323/L1323,IF($B$1321="Лікар-терапевт","х",IF($B$1321="Лікар загальної практики - сімейний лікар",H1323/L1323,0)))</f>
        <v>0</v>
      </c>
      <c r="I1324" s="176">
        <f>IF($B$1321="Лікар-педіатр","x",IF($B$1321="Лікар-терапевт",I1323/L1323,IF($B$1321="Лікар загальної практики - сімейний лікар",I1323/L1323,0)))</f>
        <v>0</v>
      </c>
      <c r="J1324" s="176">
        <f>IF($B$1321="Лікар-педіатр","x",IF($B$1321="Лікар-терапевт",J1323/L1323,IF($B$1321="Лікар загальної практики - сімейний лікар",J1323/L1323,0)))</f>
        <v>0</v>
      </c>
      <c r="K1324" s="176">
        <f>IF($B$1321="Лікар-педіатр","x",IF($B$1321="Лікар-терапевт",K1323/L1323,IF($B$1321="Лікар загальної практики - сімейний лікар",K1323/L1323,0)))</f>
        <v>0</v>
      </c>
      <c r="L1324" s="176">
        <f>SUM(G1324:K1324)</f>
        <v>0</v>
      </c>
      <c r="M1324" s="767"/>
      <c r="N1324" s="176">
        <f>IF($B$1321="Лікар-педіатр",N1323/S1323,IF($B$1321="Лікар-терапевт","х",IF($B$1321="Лікар загальної практики - сімейний лікар",N1323/S1323,0)))</f>
        <v>0</v>
      </c>
      <c r="O1324" s="176">
        <f>IF($B$1321="Лікар-педіатр",O1323/S1323,IF($B$1321="Лікар-терапевт","х",IF($B$1321="Лікар загальної практики - сімейний лікар",O1323/S1323,0)))</f>
        <v>0</v>
      </c>
      <c r="P1324" s="176">
        <f>IF($B$1321="Лікар-педіатр","x",IF($B$1321="Лікар-терапевт",P1323/S1323,IF($B$1321="Лікар загальної практики - сімейний лікар",P1323/S1323,0)))</f>
        <v>0</v>
      </c>
      <c r="Q1324" s="176">
        <f>IF($B$1321="Лікар-педіатр","x",IF($B$1321="Лікар-терапевт",Q1323/S1323,IF($B$1321="Лікар загальної практики - сімейний лікар",Q1323/S1323,0)))</f>
        <v>0</v>
      </c>
      <c r="R1324" s="176">
        <f>IF($B$1321="Лікар-педіатр","x",IF($B$1321="Лікар-терапевт",R1323/S1323,IF($B$1321="Лікар загальної практики - сімейний лікар",R1323/S1323,0)))</f>
        <v>0</v>
      </c>
      <c r="S1324" s="176">
        <f>SUM(N1324:R1324)</f>
        <v>0</v>
      </c>
      <c r="T1324" s="767"/>
      <c r="U1324" s="176">
        <f>IF($B$1321="Лікар-педіатр",U1323/Z1323,IF($B$1321="Лікар-терапевт","х",IF($B$1321="Лікар загальної практики - сімейний лікар",U1323/Z1323,0)))</f>
        <v>0</v>
      </c>
      <c r="V1324" s="176">
        <f>IF($B$1321="Лікар-педіатр",V1323/Z1323,IF($B$1321="Лікар-терапевт","х",IF($B$1321="Лікар загальної практики - сімейний лікар",V1323/Z1323,0)))</f>
        <v>0</v>
      </c>
      <c r="W1324" s="176">
        <f>IF($B$1321="Лікар-педіатр","x",IF($B$1321="Лікар-терапевт",W1323/Z1323,IF($B$1321="Лікар загальної практики - сімейний лікар",W1323/Z1323,0)))</f>
        <v>0</v>
      </c>
      <c r="X1324" s="176">
        <f>IF($B$1321="Лікар-педіатр","x",IF($B$1321="Лікар-терапевт",X1323/Z1323,IF($B$1321="Лікар загальної практики - сімейний лікар",X1323/Z1323,0)))</f>
        <v>0</v>
      </c>
      <c r="Y1324" s="176">
        <f>IF($B$1321="Лікар-педіатр","x",IF($B$1321="Лікар-терапевт",Y1323/Z1323,IF($B$1321="Лікар загальної практики - сімейний лікар",Y1323/Z1323,0)))</f>
        <v>0</v>
      </c>
      <c r="Z1324" s="176">
        <f>SUM(U1324:Y1324)</f>
        <v>0</v>
      </c>
      <c r="AA1324" s="767"/>
      <c r="AB1324" s="176">
        <f>IF($B$1321="Лікар-педіатр",AB1323/AG1323,IF($B$1321="Лікар-терапевт","х",IF($B$1321="Лікар загальної практики - сімейний лікар",AB1323/AG1323,0)))</f>
        <v>0</v>
      </c>
      <c r="AC1324" s="176">
        <f>IF($B$1321="Лікар-педіатр",AC1323/AG1323,IF($B$1321="Лікар-терапевт","х",IF($B$1321="Лікар загальної практики - сімейний лікар",AC1323/AG1323,0)))</f>
        <v>0</v>
      </c>
      <c r="AD1324" s="176">
        <f>IF($B$1321="Лікар-педіатр","x",IF($B$1321="Лікар-терапевт",AD1323/AG1323,IF($B$1321="Лікар загальної практики - сімейний лікар",AD1323/AG1323,0)))</f>
        <v>0</v>
      </c>
      <c r="AE1324" s="176">
        <f>IF($B$1321="Лікар-педіатр","x",IF($B$1321="Лікар-терапевт",AE1323/AG1323,IF($B$1321="Лікар загальної практики - сімейний лікар",AE1323/AG1323,0)))</f>
        <v>0</v>
      </c>
      <c r="AF1324" s="176">
        <f>IF($B$1321="Лікар-педіатр","x",IF($B$1321="Лікар-терапевт",AF1323/AG1323,IF($B$1321="Лікар загальної практики - сімейний лікар",AF1323/AG1323,0)))</f>
        <v>0</v>
      </c>
      <c r="AG1324" s="176">
        <f>SUM(AB1324:AF1324)</f>
        <v>0</v>
      </c>
      <c r="AH1324" s="767"/>
      <c r="AI1324" s="174"/>
      <c r="AJ1324" s="771"/>
      <c r="AK1324" s="774"/>
      <c r="AL1324" s="774"/>
      <c r="AM1324" s="761"/>
      <c r="AN1324" s="779"/>
      <c r="AO1324" s="779"/>
      <c r="AP1324" s="779"/>
      <c r="AQ1324" s="779"/>
      <c r="AR1324" s="782"/>
    </row>
    <row r="1325" spans="1:44" s="52" customFormat="1" ht="45" hidden="1" customHeight="1" thickBot="1" x14ac:dyDescent="0.3">
      <c r="A1325" s="170"/>
      <c r="B1325" s="763"/>
      <c r="C1325" s="764"/>
      <c r="D1325" s="765"/>
      <c r="E1325" s="766"/>
      <c r="F1325" s="177" t="s">
        <v>425</v>
      </c>
      <c r="G1325" s="178">
        <f>IF($B$1321="Лікар загальної практики - сімейний лікар",AVERAGE(G1321:G1323),IF($B$1321="Лікар-педіатр",AVERAGE(G1321:G1323),IF($B$1321="Лікар-терапевт","х",0)))</f>
        <v>0</v>
      </c>
      <c r="H1325" s="178">
        <f>IF($B$1321="Лікар загальної практики - сімейний лікар",AVERAGE(H1321:H1323),IF($B$1321="Лікар-педіатр",AVERAGE(H1321:H1323),IF($B$1321="Лікар-терапевт","х",0)))</f>
        <v>0</v>
      </c>
      <c r="I1325" s="178">
        <f>IF($B$1321="Лікар загальної практики - сімейний лікар",AVERAGE(I1321:I1323),IF($B$1321="Лікар-педіатр","x",IF($B$1321="Лікар-терапевт",AVERAGE(I1321:I1323),0)))</f>
        <v>0</v>
      </c>
      <c r="J1325" s="178">
        <f>IF($B$1321="Лікар загальної практики - сімейний лікар",AVERAGE(J1321:J1323),IF($B$1321="Лікар-педіатр","x",IF($B$1321="Лікар-терапевт",AVERAGE(J1321:J1323),0)))</f>
        <v>0</v>
      </c>
      <c r="K1325" s="178">
        <f>IF($B$1321="Лікар загальної практики - сімейний лікар",AVERAGE(K1321:K1323),IF($B$1321="Лікар-педіатр","x",IF($B$1321="Лікар-терапевт",AVERAGE(K1321:K1323),0)))</f>
        <v>0</v>
      </c>
      <c r="L1325" s="179">
        <f>SUM(G1325:K1325)</f>
        <v>0</v>
      </c>
      <c r="M1325" s="768"/>
      <c r="N1325" s="178">
        <f>IF($B$1321="Лікар загальної практики - сімейний лікар",AVERAGE(N1321:N1323),IF($B$1321="Лікар-педіатр",AVERAGE(N1321:N1323),IF($B$1321="Лікар-терапевт","х",0)))</f>
        <v>0</v>
      </c>
      <c r="O1325" s="178">
        <f>IF($B$1321="Лікар загальної практики - сімейний лікар",AVERAGE(O1321:O1323),IF($B$1321="Лікар-педіатр",AVERAGE(O1321:O1323),IF($B$1321="Лікар-терапевт","х",0)))</f>
        <v>0</v>
      </c>
      <c r="P1325" s="178">
        <f>IF($B$1321="Лікар загальної практики - сімейний лікар",AVERAGE(P1321:P1323),IF($B$1321="Лікар-педіатр","x",IF($B$1321="Лікар-терапевт",AVERAGE(P1321:P1323),0)))</f>
        <v>0</v>
      </c>
      <c r="Q1325" s="178">
        <f>IF($B$1321="Лікар загальної практики - сімейний лікар",AVERAGE(Q1321:Q1323),IF($B$1321="Лікар-педіатр","x",IF($B$1321="Лікар-терапевт",AVERAGE(Q1321:Q1323),0)))</f>
        <v>0</v>
      </c>
      <c r="R1325" s="178">
        <f>IF($B$1321="Лікар загальної практики - сімейний лікар",AVERAGE(R1321:R1323),IF($B$1321="Лікар-педіатр","x",IF($B$1321="Лікар-терапевт",AVERAGE(R1321:R1323),0)))</f>
        <v>0</v>
      </c>
      <c r="S1325" s="179">
        <f>SUM(N1325:R1325)</f>
        <v>0</v>
      </c>
      <c r="T1325" s="768"/>
      <c r="U1325" s="178">
        <f>IF($B$1321="Лікар загальної практики - сімейний лікар",AVERAGE(U1321:U1323),IF($B$1321="Лікар-педіатр",AVERAGE(U1321:U1323),IF($B$1321="Лікар-терапевт","х",0)))</f>
        <v>0</v>
      </c>
      <c r="V1325" s="178">
        <f>IF($B$1321="Лікар загальної практики - сімейний лікар",AVERAGE(V1321:V1323),IF($B$1321="Лікар-педіатр",AVERAGE(V1321:V1323),IF($B$1321="Лікар-терапевт","х",0)))</f>
        <v>0</v>
      </c>
      <c r="W1325" s="178">
        <f>IF($B$1321="Лікар загальної практики - сімейний лікар",AVERAGE(W1321:W1323),IF($B$1321="Лікар-педіатр","x",IF($B$1321="Лікар-терапевт",AVERAGE(W1321:W1323),0)))</f>
        <v>0</v>
      </c>
      <c r="X1325" s="178">
        <f>IF($B$1321="Лікар загальної практики - сімейний лікар",AVERAGE(X1321:X1323),IF($B$1321="Лікар-педіатр","x",IF($B$1321="Лікар-терапевт",AVERAGE(X1321:X1323),0)))</f>
        <v>0</v>
      </c>
      <c r="Y1325" s="178">
        <f>IF($B$1321="Лікар загальної практики - сімейний лікар",AVERAGE(Y1321:Y1323),IF($B$1321="Лікар-педіатр","x",IF($B$1321="Лікар-терапевт",AVERAGE(Y1321:Y1323),0)))</f>
        <v>0</v>
      </c>
      <c r="Z1325" s="179">
        <f>SUM(U1325:Y1325)</f>
        <v>0</v>
      </c>
      <c r="AA1325" s="768"/>
      <c r="AB1325" s="178">
        <f>IF($B$1321="Лікар загальної практики - сімейний лікар",AVERAGE(AB1321:AB1323),IF($B$1321="Лікар-педіатр",AVERAGE(AB1321:AB1323),IF($B$1321="Лікар-терапевт","х",0)))</f>
        <v>0</v>
      </c>
      <c r="AC1325" s="178">
        <f>IF($B$1321="Лікар загальної практики - сімейний лікар",AVERAGE(AC1321:AC1323),IF($B$1321="Лікар-педіатр",AVERAGE(AC1321:AC1323),IF($B$1321="Лікар-терапевт","х",0)))</f>
        <v>0</v>
      </c>
      <c r="AD1325" s="178">
        <f>IF($B$1321="Лікар загальної практики - сімейний лікар",AVERAGE(AD1321:AD1323),IF($B$1321="Лікар-педіатр","x",IF($B$1321="Лікар-терапевт",AVERAGE(AD1321:AD1323),0)))</f>
        <v>0</v>
      </c>
      <c r="AE1325" s="178">
        <f>IF($B$1321="Лікар загальної практики - сімейний лікар",AVERAGE(AE1321:AE1323),IF($B$1321="Лікар-педіатр","x",IF($B$1321="Лікар-терапевт",AVERAGE(AE1321:AE1323),0)))</f>
        <v>0</v>
      </c>
      <c r="AF1325" s="178">
        <f>IF($B$1321="Лікар загальної практики - сімейний лікар",AVERAGE(AF1321:AF1323),IF($B$1321="Лікар-педіатр","x",IF($B$1321="Лікар-терапевт",AVERAGE(AF1321:AF1323),0)))</f>
        <v>0</v>
      </c>
      <c r="AG1325" s="179">
        <f>SUM(AB1325:AF1325)</f>
        <v>0</v>
      </c>
      <c r="AH1325" s="769"/>
      <c r="AI1325" s="174"/>
      <c r="AJ1325" s="771"/>
      <c r="AK1325" s="774"/>
      <c r="AL1325" s="774"/>
      <c r="AM1325" s="762"/>
      <c r="AN1325" s="780"/>
      <c r="AO1325" s="780"/>
      <c r="AP1325" s="780"/>
      <c r="AQ1325" s="780"/>
      <c r="AR1325" s="783"/>
    </row>
    <row r="1326" spans="1:44" s="52" customFormat="1" ht="40.5" hidden="1" x14ac:dyDescent="0.25">
      <c r="A1326" s="170"/>
      <c r="B1326" s="763"/>
      <c r="C1326" s="764"/>
      <c r="D1326" s="765"/>
      <c r="E1326" s="765"/>
      <c r="F1326" s="210" t="str">
        <f>IF(B1321="Лікар-педіатр",Законод!$C$17,IF(B1321="Лікар загальної практики - сімейний лікар",Законод!$C$21,IF(B1321="Лікар-терапевт",Законод!$C$25,"х")))</f>
        <v>х</v>
      </c>
      <c r="G1326" s="181">
        <f>IF($B$1321="Лікар загальної практики - сімейний лікар",IF(L1325&lt;=Законод!$C$22,G1325,Законод!$C$22*'01_Доходи'!G1324),IF($B$1321="Лікар-педіатр",IF(L1325&lt;=Законод!$C$18,G1325,Законод!$C$18*'01_Доходи'!G1324),IF($B$1321="Лікар-терапевт","x",0)))</f>
        <v>0</v>
      </c>
      <c r="H1326" s="181">
        <f>IF($B$1321="Лікар загальної практики - сімейний лікар",IF(L1325&lt;=Законод!$C$22,H1325,Законод!$C$22*'01_Доходи'!H1324),IF($B$1321="Лікар-педіатр",IF(L1325&lt;=Законод!$C$18,H1325,Законод!$C$18*'01_Доходи'!H1324),IF($B$1321="Лікар-терапевт","x",0)))</f>
        <v>0</v>
      </c>
      <c r="I1326" s="181">
        <f>IF($B$1321="Лікар загальної практики - сімейний лікар",IF(L1325&lt;=Законод!$C$22,I1325,Законод!$C$22*'01_Доходи'!I1324),IF($B$1321="Лікар-педіатр","x",IF($B$1321="Лікар-терапевт",IF(L1325&lt;=Законод!$C$26,I1325,Законод!$C$26*'01_Доходи'!I1324),0)))</f>
        <v>0</v>
      </c>
      <c r="J1326" s="181">
        <f>IF($B$1321="Лікар загальної практики - сімейний лікар",IF(L1325&lt;=Законод!$C$22,J1325,Законод!$C$22*'01_Доходи'!J1324),IF($B$1321="Лікар-педіатр","x",IF($B$1321="Лікар-терапевт",IF(L1325&lt;=Законод!$C$26,J1325,Законод!$C$26*'01_Доходи'!J1324),0)))</f>
        <v>0</v>
      </c>
      <c r="K1326" s="181">
        <f>IF($B$1321="Лікар загальної практики - сімейний лікар",IF(L1325&lt;=Законод!$C$22,K1325,Законод!$C$22*'01_Доходи'!K1324),IF($B$1321="Лікар-педіатр","x",IF($B$1321="Лікар-терапевт",IF(L1325&lt;=Законод!$C$26,K1325,Законод!$C$26*'01_Доходи'!K1324),0)))</f>
        <v>0</v>
      </c>
      <c r="L1326" s="182">
        <f>SUM(G1326:K1326)</f>
        <v>0</v>
      </c>
      <c r="M1326" s="767"/>
      <c r="N1326" s="181">
        <f>IF($B$1321="Лікар загальної практики - сімейний лікар",IF(S1325&lt;=Законод!$C$22,N1325,Законод!$C$22*'01_Доходи'!N1324),IF($B$1321="Лікар-педіатр",IF(S1325&lt;=Законод!$C$18,N1325,Законод!$C$18*'01_Доходи'!N1324),IF($B$1321="Лікар-терапевт","x",0)))</f>
        <v>0</v>
      </c>
      <c r="O1326" s="181">
        <f>IF($B$1321="Лікар загальної практики - сімейний лікар",IF(S1325&lt;=Законод!$C$22,O1325,Законод!$C$22*'01_Доходи'!O1324),IF($B$1321="Лікар-педіатр",IF(S1325&lt;=Законод!$C$18,O1325,Законод!$C$18*'01_Доходи'!O1324),IF($B$1321="Лікар-терапевт","x",0)))</f>
        <v>0</v>
      </c>
      <c r="P1326" s="181">
        <f>IF($B$1321="Лікар загальної практики - сімейний лікар",IF(S1325&lt;=Законод!$C$22,P1325,Законод!$C$22*'01_Доходи'!P1324),IF($B$1321="Лікар-педіатр","x",IF($B$1321="Лікар-терапевт",IF(S1325&lt;=Законод!$C$26,P1325,Законод!$C$26*'01_Доходи'!P1324),0)))</f>
        <v>0</v>
      </c>
      <c r="Q1326" s="181">
        <f>IF($B$1321="Лікар загальної практики - сімейний лікар",IF(S1325&lt;=Законод!$C$22,Q1325,Законод!$C$22*'01_Доходи'!Q1324),IF($B$1321="Лікар-педіатр","x",IF($B$1321="Лікар-терапевт",IF(S1325&lt;=Законод!$C$26,Q1325,Законод!$C$26*'01_Доходи'!Q1324),0)))</f>
        <v>0</v>
      </c>
      <c r="R1326" s="181">
        <f>IF($B$1321="Лікар загальної практики - сімейний лікар",IF(S1325&lt;=Законод!$C$22,R1325,Законод!$C$22*'01_Доходи'!R1324),IF($B$1321="Лікар-педіатр","x",IF($B$1321="Лікар-терапевт",IF(S1325&lt;=Законод!$C$26,R1325,Законод!$C$26*'01_Доходи'!R1324),0)))</f>
        <v>0</v>
      </c>
      <c r="S1326" s="182">
        <f>SUM(N1326:R1326)</f>
        <v>0</v>
      </c>
      <c r="T1326" s="767"/>
      <c r="U1326" s="181">
        <f>IF($B$1321="Лікар загальної практики - сімейний лікар",IF(Z1325&lt;=Законод!$C$22,U1325,Законод!$C$22*'01_Доходи'!U1324),IF($B$1321="Лікар-педіатр",IF(Z1325&lt;=Законод!$C$18,U1325,Законод!$C$18*'01_Доходи'!U1324),IF($B$1321="Лікар-терапевт","x",0)))</f>
        <v>0</v>
      </c>
      <c r="V1326" s="181">
        <f>IF($B$1321="Лікар загальної практики - сімейний лікар",IF(Z1325&lt;=Законод!$C$22,V1325,Законод!$C$22*'01_Доходи'!V1324),IF($B$1321="Лікар-педіатр",IF(Z1325&lt;=Законод!$C$18,V1325,Законод!$C$18*'01_Доходи'!V1324),IF($B$1321="Лікар-терапевт","x",0)))</f>
        <v>0</v>
      </c>
      <c r="W1326" s="181">
        <f>IF($B$1321="Лікар загальної практики - сімейний лікар",IF(Z1325&lt;=Законод!$C$22,W1325,Законод!$C$22*'01_Доходи'!W1324),IF($B$1321="Лікар-педіатр","x",IF($B$1321="Лікар-терапевт",IF(Z1325&lt;=Законод!$C$26,W1325,Законод!$C$26*'01_Доходи'!W1324),0)))</f>
        <v>0</v>
      </c>
      <c r="X1326" s="181">
        <f>IF($B$1321="Лікар загальної практики - сімейний лікар",IF(Z1325&lt;=Законод!$C$22,X1325,Законод!$C$22*'01_Доходи'!X1324),IF($B$1321="Лікар-педіатр","x",IF($B$1321="Лікар-терапевт",IF(Z1325&lt;=Законод!$C$26,X1325,Законод!$C$26*'01_Доходи'!X1324),0)))</f>
        <v>0</v>
      </c>
      <c r="Y1326" s="181">
        <f>IF($B$1321="Лікар загальної практики - сімейний лікар",IF(Z1325&lt;=Законод!$C$22,Y1325,Законод!$C$22*'01_Доходи'!Y1324),IF($B$1321="Лікар-педіатр","x",IF($B$1321="Лікар-терапевт",IF(Z1325&lt;=Законод!$C$26,Y1325,Законод!$C$26*'01_Доходи'!Y1324),0)))</f>
        <v>0</v>
      </c>
      <c r="Z1326" s="182">
        <f>SUM(U1326:Y1326)</f>
        <v>0</v>
      </c>
      <c r="AA1326" s="767"/>
      <c r="AB1326" s="181">
        <f>IF($B$1321="Лікар загальної практики - сімейний лікар",IF(AG1325&lt;=Законод!$C$22,AB1325,Законод!$C$22*'01_Доходи'!AB1324),IF($B$1321="Лікар-педіатр",IF(AG1325&lt;=Законод!$C$18,AB1325,Законод!$C$18*'01_Доходи'!AB1324),IF($B$1321="Лікар-терапевт","x",0)))</f>
        <v>0</v>
      </c>
      <c r="AC1326" s="181">
        <f>IF($B$1321="Лікар загальної практики - сімейний лікар",IF(AG1325&lt;=Законод!$C$22,AC1325,Законод!$C$22*'01_Доходи'!AC1324),IF($B$1321="Лікар-педіатр",IF(AG1325&lt;=Законод!$C$18,AC1325,Законод!$C$18*'01_Доходи'!AC1324),IF($B$1321="Лікар-терапевт","x",0)))</f>
        <v>0</v>
      </c>
      <c r="AD1326" s="181">
        <f>IF($B$1321="Лікар загальної практики - сімейний лікар",IF(AG1325&lt;=Законод!$C$22,AD1325,Законод!$C$22*'01_Доходи'!AD1324),IF($B$1321="Лікар-педіатр","x",IF($B$1321="Лікар-терапевт",IF(AG1325&lt;=Законод!$C$26,AD1325,Законод!$C$26*'01_Доходи'!AD1324),0)))</f>
        <v>0</v>
      </c>
      <c r="AE1326" s="181">
        <f>IF($B$1321="Лікар загальної практики - сімейний лікар",IF(AG1325&lt;=Законод!$C$22,AE1325,Законод!$C$22*'01_Доходи'!AE1324),IF($B$1321="Лікар-педіатр","x",IF($B$1321="Лікар-терапевт",IF(AG1325&lt;=Законод!$C$26,AE1325,Законод!$C$26*'01_Доходи'!AE1324),0)))</f>
        <v>0</v>
      </c>
      <c r="AF1326" s="181">
        <f>IF($B$1321="Лікар загальної практики - сімейний лікар",IF(AG1325&lt;=Законод!$C$22,AF1325,Законод!$C$22*'01_Доходи'!AF1324),IF($B$1321="Лікар-педіатр","x",IF($B$1321="Лікар-терапевт",IF(AG1325&lt;=Законод!$C$26,AF1325,Законод!$C$26*'01_Доходи'!AF1324),0)))</f>
        <v>0</v>
      </c>
      <c r="AG1326" s="182">
        <f>SUM(AB1326:AF1326)</f>
        <v>0</v>
      </c>
      <c r="AH1326" s="767"/>
      <c r="AI1326" s="174"/>
      <c r="AJ1326" s="771"/>
      <c r="AK1326" s="774"/>
      <c r="AL1326" s="774"/>
      <c r="AM1326" s="318" t="s">
        <v>186</v>
      </c>
      <c r="AN1326" s="183">
        <f>IF(B1321="Лікар загальної практики - сімейний лікар",G1326*Законод!$C$11+'01_Доходи'!H1326*Законод!$D$11+'01_Доходи'!I1326*Законод!$E$11+'01_Доходи'!J1326*Законод!$F$11+'01_Доходи'!K1326*Законод!$G$11,IF(B1321="Лікар-педіатр",G1326*Законод!$C$11+'01_Доходи'!H1326*Законод!$D$11,IF(B1321="Лікар-терапевт",'01_Доходи'!I1326*Законод!$E$11+'01_Доходи'!J1326*Законод!$F$11+'01_Доходи'!K1326*Законод!$G$11,0)))</f>
        <v>0</v>
      </c>
      <c r="AO1326" s="183">
        <f>IF(B1321="Лікар загальної практики - сімейний лікар",N1326*Законод!$C$11+'01_Доходи'!O1326*Законод!$D$11+'01_Доходи'!P1326*Законод!$E$11+'01_Доходи'!Q1326*Законод!$F$11+'01_Доходи'!R1326*Законод!$G$11,IF(B1321="Лікар-педіатр",N1326*Законод!$C$11+'01_Доходи'!O1326*Законод!$D$11,IF(B1321="Лікар-терапевт",'01_Доходи'!P1326*Законод!$E$11+'01_Доходи'!Q1326*Законод!$F$11+'01_Доходи'!R1326*Законод!$G$11,0)))</f>
        <v>0</v>
      </c>
      <c r="AP1326" s="183">
        <f>IF(B1321="Лікар загальної практики - сімейний лікар",U1326*Законод!$C$11+'01_Доходи'!V1326*Законод!$D$11+'01_Доходи'!W1326*Законод!$E$11+'01_Доходи'!X1326*Законод!$F$11+'01_Доходи'!Y1326*Законод!$G$11,IF(B1321="Лікар-педіатр",U1326*Законод!$C$11+'01_Доходи'!V1326*Законод!$D$11,IF(B1321="Лікар-терапевт",'01_Доходи'!W1326*Законод!$E$11+'01_Доходи'!X1326*Законод!$F$11+'01_Доходи'!Y1326*Законод!$G$11,0)))</f>
        <v>0</v>
      </c>
      <c r="AQ1326" s="183">
        <f>IF(B1321="Лікар загальної практики - сімейний лікар",AB1326*Законод!$C$11+'01_Доходи'!AC1326*Законод!$D$11+'01_Доходи'!AD1326*Законод!$E$11+'01_Доходи'!AE1326*Законод!$F$11+'01_Доходи'!AF1326*Законод!$G$11,IF(B1321="Лікар-педіатр",AB1326*Законод!$C$11+'01_Доходи'!AC1326*Законод!$D$11,IF(B1321="Лікар-терапевт",'01_Доходи'!AD1326*Законод!$E$11+'01_Доходи'!AE1326*Законод!$F$11+'01_Доходи'!AF1326*Законод!$G$11,0)))</f>
        <v>0</v>
      </c>
      <c r="AR1326" s="184">
        <f>SUM(AN1326:AQ1326)</f>
        <v>0</v>
      </c>
    </row>
    <row r="1327" spans="1:44" s="52" customFormat="1" ht="31.9" hidden="1" customHeight="1" x14ac:dyDescent="0.25">
      <c r="A1327" s="170"/>
      <c r="B1327" s="763"/>
      <c r="C1327" s="764"/>
      <c r="D1327" s="765"/>
      <c r="E1327" s="765"/>
      <c r="F1327" s="211" t="str">
        <f>IF(B1321="Лікар-педіатр",Законод!$E$17,IF(B1321="Лікар загальної практики - сімейний лікар",Законод!$E$21,IF(B1321="Лікар-терапевт",Законод!$E$25,"х")))</f>
        <v>х</v>
      </c>
      <c r="G1327" s="776" t="s">
        <v>158</v>
      </c>
      <c r="H1327" s="776"/>
      <c r="I1327" s="776"/>
      <c r="J1327" s="776"/>
      <c r="K1327" s="776"/>
      <c r="L1327" s="169">
        <f>IF($B$1321="Лікар загальної практики - сімейний лікар",IF(L1325&lt;Законод!$C$22,0,(IF(AND(L1325&gt;=Законод!$E$22,L1325&lt;=Законод!$E$23),L1325-Законод!$C$22,IF('01_Доходи'!L1325&gt;=Законод!$F$22,Законод!$E$24,0)))),IF($B$1321="Лікар-педіатр",IF(L1325&lt;Законод!$C$18,0,(IF(AND(L1325&gt;=Законод!$E$18,L1325&lt;=Законод!$E$19),L1325-Законод!$C$18,IF('01_Доходи'!L1325&gt;=Законод!$F$18,Законод!$E$20,0)))),IF($B$1321="Лікар-терапевт",IF(L1325&lt;Законод!$C$26,0,(IF(AND(L1325&gt;=Законод!$E$26,L1325&lt;=Законод!$E$27),L1325-Законод!$C$26,IF('01_Доходи'!L1325&gt;=Законод!$F$26,Законод!$E$28,0)))),0)))</f>
        <v>0</v>
      </c>
      <c r="M1327" s="767"/>
      <c r="N1327" s="776" t="s">
        <v>158</v>
      </c>
      <c r="O1327" s="776"/>
      <c r="P1327" s="776"/>
      <c r="Q1327" s="776"/>
      <c r="R1327" s="776"/>
      <c r="S1327" s="169">
        <f>IF($B$1321="Лікар загальної практики - сімейний лікар",IF(S1325&lt;Законод!$C$22,0,(IF(AND(S1325&gt;=Законод!$E$22,S1325&lt;=Законод!$E$23),S1325-Законод!$C$22,IF('01_Доходи'!S1325&gt;=Законод!$F$22,Законод!$E$24,0)))),IF($B$1321="Лікар-педіатр",IF(S1325&lt;Законод!$C$18,0,(IF(AND(S1325&gt;=Законод!$E$18,S1325&lt;=Законод!$E$19),S1325-Законод!$C$18,IF('01_Доходи'!S1325&gt;=Законод!$F$18,Законод!$E$20,0)))),IF($B$1321="Лікар-терапевт",IF(S1325&lt;Законод!$C$26,0,(IF(AND(S1325&gt;=Законод!$E$26,S1325&lt;=Законод!$E$27),S1325-Законод!$C$26,IF('01_Доходи'!S1325&gt;=Законод!$F$26,Законод!$E$28,0)))),0)))</f>
        <v>0</v>
      </c>
      <c r="T1327" s="767"/>
      <c r="U1327" s="776" t="s">
        <v>158</v>
      </c>
      <c r="V1327" s="776"/>
      <c r="W1327" s="776"/>
      <c r="X1327" s="776"/>
      <c r="Y1327" s="776"/>
      <c r="Z1327" s="169">
        <f>IF($B$1321="Лікар загальної практики - сімейний лікар",IF(Z1325&lt;Законод!$C$22,0,(IF(AND(Z1325&gt;=Законод!$E$22,Z1325&lt;=Законод!$E$23),Z1325-Законод!$C$22,IF('01_Доходи'!Z1325&gt;=Законод!$F$22,Законод!$E$24,0)))),IF($B$1321="Лікар-педіатр",IF(Z1325&lt;Законод!$C$18,0,(IF(AND(Z1325&gt;=Законод!$E$18,Z1325&lt;=Законод!$E$19),Z1325-Законод!$C$18,IF('01_Доходи'!Z1325&gt;=Законод!$F$18,Законод!$E$20,0)))),IF($B$1321="Лікар-терапевт",IF(Z1325&lt;Законод!$C$26,0,(IF(AND(Z1325&gt;=Законод!$E$26,Z1325&lt;=Законод!$E$27),Z1325-Законод!$C$26,IF('01_Доходи'!Z1325&gt;=Законод!$F$26,Законод!$E$28,0)))),0)))</f>
        <v>0</v>
      </c>
      <c r="AA1327" s="767"/>
      <c r="AB1327" s="776" t="s">
        <v>158</v>
      </c>
      <c r="AC1327" s="776"/>
      <c r="AD1327" s="776"/>
      <c r="AE1327" s="776"/>
      <c r="AF1327" s="776"/>
      <c r="AG1327" s="169">
        <f>IF($B$1321="Лікар загальної практики - сімейний лікар",IF(AG1325&lt;Законод!$C$22,0,(IF(AND(AG1325&gt;=Законод!$E$22,AG1325&lt;=Законод!$E$23),AG1325-Законод!$C$22,IF('01_Доходи'!AG1325&gt;=Законод!$F$22,Законод!$E$24,0)))),IF($B$1321="Лікар-педіатр",IF(AG1325&lt;Законод!$C$18,0,(IF(AND(AG1325&gt;=Законод!$E$18,AG1325&lt;=Законод!$E$19),AG1325-Законод!$C$18,IF('01_Доходи'!AG1325&gt;=Законод!$F$18,Законод!$E$20,0)))),IF($B$1321="Лікар-терапевт",IF(AG1325&lt;Законод!$C$26,0,(IF(AND(AG1325&gt;=Законод!$E$26,AG1325&lt;=Законод!$E$27),AG1325-Законод!$C$26,IF('01_Доходи'!AG1325&gt;=Законод!$F$26,Законод!$E$28,0)))),0)))</f>
        <v>0</v>
      </c>
      <c r="AH1327" s="767"/>
      <c r="AI1327" s="174"/>
      <c r="AJ1327" s="771"/>
      <c r="AK1327" s="774"/>
      <c r="AL1327" s="774"/>
      <c r="AM1327" s="757" t="s">
        <v>187</v>
      </c>
      <c r="AN1327" s="183">
        <f>IF(B1321="Лікар загальної практики - сімейний лікар",L1327*Законод!$C$9/4*Законод!$E$16,IF(B1321="Лікар-педіатр",L1327*Законод!$C$9/4*Законод!$E$16,IF(B1321="Лікар-терапевт",L1327*Законод!$C$9/4*Законод!$E$16,0)))</f>
        <v>0</v>
      </c>
      <c r="AO1327" s="183">
        <f>IF(B1321="Лікар загальної практики - сімейний лікар",S1327*Законод!$C$9/4*Законод!$E$16,IF(B1321="Лікар-педіатр",S1327*Законод!$C$9/4*Законод!$E$16,IF(B1321="Лікар-терапевт",S1327*Законод!$C$9/4*Законод!$E$16,0)))</f>
        <v>0</v>
      </c>
      <c r="AP1327" s="183">
        <f>IF(B1321="Лікар загальної практики - сімейний лікар",Z1327*Законод!$C$9/4*Законод!$E$16,IF(B1321="Лікар-педіатр",Z1327*Законод!$C$9/4*Законод!$E$16,IF(B1321="Лікар-терапевт",Z1327*Законод!$C$9/4*Законод!$E$16,0)))</f>
        <v>0</v>
      </c>
      <c r="AQ1327" s="183">
        <f>IF(B1321="Лікар загальної практики - сімейний лікар",AG1327*Законод!$C$9/4*Законод!$E$16,IF(B1321="Лікар-педіатр",AG1327*Законод!$C$9/4*Законод!$E$16,IF(B1321="Лікар-терапевт",AG1327*Законод!$C$9/4*Законод!$E$16,0)))</f>
        <v>0</v>
      </c>
      <c r="AR1327" s="184">
        <f>SUM(AN1327:AQ1327)</f>
        <v>0</v>
      </c>
    </row>
    <row r="1328" spans="1:44" s="52" customFormat="1" ht="31.9" hidden="1" customHeight="1" x14ac:dyDescent="0.25">
      <c r="A1328" s="170"/>
      <c r="B1328" s="763"/>
      <c r="C1328" s="764"/>
      <c r="D1328" s="765"/>
      <c r="E1328" s="765"/>
      <c r="F1328" s="211" t="str">
        <f>IF(B1321="Лікар-педіатр",Законод!$F$17,IF(B1321="Лікар загальної практики - сімейний лікар",Законод!$F$21,IF(B1321="Лікар-терапевт",Законод!$F$25,"х")))</f>
        <v>х</v>
      </c>
      <c r="G1328" s="776" t="s">
        <v>158</v>
      </c>
      <c r="H1328" s="776"/>
      <c r="I1328" s="776"/>
      <c r="J1328" s="776"/>
      <c r="K1328" s="776"/>
      <c r="L1328" s="169">
        <f>IF($B$1321="Лікар загальної практики - сімейний лікар",IF(L1325&lt;Законод!$C$22,0,(IF(AND(L1325&gt;=Законод!$F$22,L1325&lt;=Законод!$F$23),L1325-Законод!$E$23,IF('01_Доходи'!L1325&gt;=Законод!$G$22,Законод!$F$24,0)))),IF($B$1321="Лікар-педіатр",IF(L1325&lt;Законод!$C$18,0,(IF(AND(L1325&gt;=Законод!$F$18,L1325&lt;=Законод!$F$19),L1325-Законод!$E$19,IF('01_Доходи'!L1325&gt;=Законод!$G$18,Законод!$F$20,0)))),IF($B$1321="Лікар-терапевт",IF(L1325&lt;Законод!$C$26,0,(IF(AND(L1325&gt;=Законод!$F$26,L1325&lt;=Законод!$F$27),L1325-Законод!$E$27,IF('01_Доходи'!L1325&gt;=Законод!$G$26,Законод!$F$28,0)))),0)))</f>
        <v>0</v>
      </c>
      <c r="M1328" s="767"/>
      <c r="N1328" s="776" t="s">
        <v>158</v>
      </c>
      <c r="O1328" s="776"/>
      <c r="P1328" s="776"/>
      <c r="Q1328" s="776"/>
      <c r="R1328" s="776"/>
      <c r="S1328" s="169">
        <f>IF($B$1321="Лікар загальної практики - сімейний лікар",IF(S1325&lt;Законод!$C$22,0,(IF(AND(S1325&gt;=Законод!$F$22,S1325&lt;=Законод!$F$23),S1325-Законод!$E$23,IF('01_Доходи'!S1325&gt;=Законод!$G$22,Законод!$F$24,0)))),IF($B$1321="Лікар-педіатр",IF(S1325&lt;Законод!$C$18,0,(IF(AND(S1325&gt;=Законод!$F$18,S1325&lt;=Законод!$F$19),S1325-Законод!$E$19,IF('01_Доходи'!S1325&gt;=Законод!$G$18,Законод!$F$20,0)))),IF($B$1321="Лікар-терапевт",IF(S1325&lt;Законод!$C$26,0,(IF(AND(S1325&gt;=Законод!$F$26,S1325&lt;=Законод!$F$27),S1325-Законод!$E$27,IF('01_Доходи'!S1325&gt;=Законод!$G$26,Законод!$F$28,0)))),0)))</f>
        <v>0</v>
      </c>
      <c r="T1328" s="767"/>
      <c r="U1328" s="776" t="s">
        <v>158</v>
      </c>
      <c r="V1328" s="776"/>
      <c r="W1328" s="776"/>
      <c r="X1328" s="776"/>
      <c r="Y1328" s="776"/>
      <c r="Z1328" s="169">
        <f>IF($B$1321="Лікар загальної практики - сімейний лікар",IF(Z1325&lt;Законод!$C$22,0,(IF(AND(Z1325&gt;=Законод!$F$22,Z1325&lt;=Законод!$F$23),Z1325-Законод!$E$23,IF('01_Доходи'!Z1325&gt;=Законод!$G$22,Законод!$F$24,0)))),IF($B$1321="Лікар-педіатр",IF(Z1325&lt;Законод!$C$18,0,(IF(AND(Z1325&gt;=Законод!$F$18,Z1325&lt;=Законод!$F$19),Z1325-Законод!$E$19,IF('01_Доходи'!Z1325&gt;=Законод!$G$18,Законод!$F$20,0)))),IF($B$1321="Лікар-терапевт",IF(Z1325&lt;Законод!$C$26,0,(IF(AND(Z1325&gt;=Законод!$F$26,Z1325&lt;=Законод!$F$27),Z1325-Законод!$E$27,IF('01_Доходи'!Z1325&gt;=Законод!$G$26,Законод!$F$28,0)))),0)))</f>
        <v>0</v>
      </c>
      <c r="AA1328" s="767"/>
      <c r="AB1328" s="776" t="s">
        <v>158</v>
      </c>
      <c r="AC1328" s="776"/>
      <c r="AD1328" s="776"/>
      <c r="AE1328" s="776"/>
      <c r="AF1328" s="776"/>
      <c r="AG1328" s="169">
        <f>IF($B$1321="Лікар загальної практики - сімейний лікар",IF(AG1325&lt;Законод!$C$22,0,(IF(AND(AG1325&gt;=Законод!$F$22,AG1325&lt;=Законод!$F$23),AG1325-Законод!$E$23,IF('01_Доходи'!AG1325&gt;=Законод!$G$22,Законод!$F$24,0)))),IF($B$1321="Лікар-педіатр",IF(AG1325&lt;Законод!$C$18,0,(IF(AND(AG1325&gt;=Законод!$F$18,AG1325&lt;=Законод!$F$19),AG1325-Законод!$E$19,IF('01_Доходи'!AG1325&gt;=Законод!$G$18,Законод!$F$20,0)))),IF($B$1321="Лікар-терапевт",IF(AG1325&lt;Законод!$C$26,0,(IF(AND(AG1325&gt;=Законод!$F$26,AG1325&lt;=Законод!$F$27),AG1325-Законод!$E$27,IF('01_Доходи'!AG1325&gt;=Законод!$G$26,Законод!$F$28,0)))),0)))</f>
        <v>0</v>
      </c>
      <c r="AH1328" s="767"/>
      <c r="AI1328" s="174"/>
      <c r="AJ1328" s="771"/>
      <c r="AK1328" s="774"/>
      <c r="AL1328" s="774"/>
      <c r="AM1328" s="758"/>
      <c r="AN1328" s="183">
        <f>IF(B1321="Лікар загальної практики - сімейний лікар",L1328*Законод!$C$9/4*Законод!$F$16,IF(B1321="Лікар-педіатр",L1328*Законод!$C$9/4*Законод!$F$16,IF(B1321="Лікар-терапевт",L1328*Законод!$C$9/4*Законод!$F$16,0)))</f>
        <v>0</v>
      </c>
      <c r="AO1328" s="183">
        <f>IF(B1321="Лікар загальної практики - сімейний лікар",S1328*Законод!$C$9/4*Законод!$F$16,IF(B1321="Лікар-педіатр",S1328*Законод!$C$9/4*Законод!$F$16,IF(B1321="Лікар-терапевт",S1328*Законод!$C$9/4*Законод!$F$16,0)))</f>
        <v>0</v>
      </c>
      <c r="AP1328" s="183">
        <f>IF(B1321="Лікар загальної практики - сімейний лікар",Z1328*Законод!$C$9/4*Законод!$F$16,IF(B1321="Лікар-педіатр",Z1328*Законод!$C$9/4*Законод!$F$16,IF(B1321="Лікар-терапевт",Z1328*Законод!$C$9/4*Законод!$F$16,0)))</f>
        <v>0</v>
      </c>
      <c r="AQ1328" s="183">
        <f>IF(B1321="Лікар загальної практики - сімейний лікар",AG1328*Законод!$C$9/4*Законод!$F$16,IF(B1321="Лікар-педіатр",AG1328*Законод!$C$9/4*Законод!$F$16,IF(B1321="Лікар-терапевт",AG1328*Законод!$C$9/4*Законод!$F$16,0)))</f>
        <v>0</v>
      </c>
      <c r="AR1328" s="184">
        <f>SUM(AN1328:AQ1328)</f>
        <v>0</v>
      </c>
    </row>
    <row r="1329" spans="1:44" s="52" customFormat="1" ht="31.9" hidden="1" customHeight="1" x14ac:dyDescent="0.25">
      <c r="A1329" s="170"/>
      <c r="B1329" s="763"/>
      <c r="C1329" s="764"/>
      <c r="D1329" s="765"/>
      <c r="E1329" s="765"/>
      <c r="F1329" s="211" t="str">
        <f>IF(B1321="Лікар-педіатр",Законод!$G$17,IF(B1321="Лікар загальної практики - сімейний лікар",Законод!$G$21,IF(B1321="Лікар-терапевт",Законод!$G$25,"х")))</f>
        <v>х</v>
      </c>
      <c r="G1329" s="776" t="s">
        <v>158</v>
      </c>
      <c r="H1329" s="776"/>
      <c r="I1329" s="776"/>
      <c r="J1329" s="776"/>
      <c r="K1329" s="776"/>
      <c r="L1329" s="169">
        <f>IF($B$1321="Лікар загальної практики - сімейний лікар",IF(L1325&lt;Законод!$C$22,0,(IF(AND(L1325&gt;=Законод!$G$22,L1325&lt;=Законод!$G$23),L1325-Законод!$F$23,IF('01_Доходи'!L1325&gt;=Законод!$H$22,Законод!$G$24,0)))),IF($B$1321="Лікар-педіатр",IF(L1325&lt;Законод!$C$18,0,(IF(AND(L1325&gt;=Законод!$G$18,L1325&lt;=Законод!$G$19),L1325-Законод!$F$19,IF('01_Доходи'!L1325&gt;=Законод!$H$18,Законод!$G$20,0)))),IF($B$1321="Лікар-терапевт",IF(L1325&lt;Законод!$C$26,0,(IF(AND(L1325&gt;=Законод!$G$26,L1325&lt;=Законод!$G$27),L1325-Законод!$F$27,IF('01_Доходи'!L1325&gt;=Законод!$H$26,Законод!$G$28,0)))),0)))</f>
        <v>0</v>
      </c>
      <c r="M1329" s="767"/>
      <c r="N1329" s="776" t="s">
        <v>158</v>
      </c>
      <c r="O1329" s="776"/>
      <c r="P1329" s="776"/>
      <c r="Q1329" s="776"/>
      <c r="R1329" s="776"/>
      <c r="S1329" s="169">
        <f>IF($B$1321="Лікар загальної практики - сімейний лікар",IF(S1325&lt;Законод!$C$22,0,(IF(AND(S1325&gt;=Законод!$G$22,S1325&lt;=Законод!$G$23),S1325-Законод!$F$23,IF('01_Доходи'!S1325&gt;=Законод!$H$22,Законод!$G$24,0)))),IF($B$1321="Лікар-педіатр",IF(S1325&lt;Законод!$C$18,0,(IF(AND(S1325&gt;=Законод!$G$18,S1325&lt;=Законод!$G$19),S1325-Законод!$F$19,IF('01_Доходи'!S1325&gt;=Законод!$H$18,Законод!$G$20,0)))),IF($B$1321="Лікар-терапевт",IF(S1325&lt;Законод!$C$26,0,(IF(AND(S1325&gt;=Законод!$G$26,S1325&lt;=Законод!$G$27),S1325-Законод!$F$27,IF('01_Доходи'!S1325&gt;=Законод!$H$26,Законод!$G$28,0)))),0)))</f>
        <v>0</v>
      </c>
      <c r="T1329" s="767"/>
      <c r="U1329" s="776" t="s">
        <v>158</v>
      </c>
      <c r="V1329" s="776"/>
      <c r="W1329" s="776"/>
      <c r="X1329" s="776"/>
      <c r="Y1329" s="776"/>
      <c r="Z1329" s="169">
        <f>IF($B$1321="Лікар загальної практики - сімейний лікар",IF(Z1325&lt;Законод!$C$22,0,(IF(AND(Z1325&gt;=Законод!$G$22,Z1325&lt;=Законод!$G$23),Z1325-Законод!$F$23,IF('01_Доходи'!Z1325&gt;=Законод!$H$22,Законод!$G$24,0)))),IF($B$1321="Лікар-педіатр",IF(Z1325&lt;Законод!$C$18,0,(IF(AND(Z1325&gt;=Законод!$G$18,Z1325&lt;=Законод!$G$19),Z1325-Законод!$F$19,IF('01_Доходи'!Z1325&gt;=Законод!$H$18,Законод!$G$20,0)))),IF($B$1321="Лікар-терапевт",IF(Z1325&lt;Законод!$C$26,0,(IF(AND(Z1325&gt;=Законод!$G$26,Z1325&lt;=Законод!$G$27),Z1325-Законод!$F$27,IF('01_Доходи'!Z1325&gt;=Законод!$H$26,Законод!$G$28,0)))),0)))</f>
        <v>0</v>
      </c>
      <c r="AA1329" s="767"/>
      <c r="AB1329" s="776" t="s">
        <v>158</v>
      </c>
      <c r="AC1329" s="776"/>
      <c r="AD1329" s="776"/>
      <c r="AE1329" s="776"/>
      <c r="AF1329" s="776"/>
      <c r="AG1329" s="169">
        <f>IF($B$1321="Лікар загальної практики - сімейний лікар",IF(AG1325&lt;Законод!$C$22,0,(IF(AND(AG1325&gt;=Законод!$G$22,AG1325&lt;=Законод!$G$23),AG1325-Законод!$F$23,IF('01_Доходи'!AG1325&gt;=Законод!$H$22,Законод!$G$24,0)))),IF($B$1321="Лікар-педіатр",IF(AG1325&lt;Законод!$C$18,0,(IF(AND(AG1325&gt;=Законод!$G$18,AG1325&lt;=Законод!$G$19),AG1325-Законод!$F$19,IF('01_Доходи'!AG1325&gt;=Законод!$H$18,Законод!$G$20,0)))),IF($B$1321="Лікар-терапевт",IF(AG1325&lt;Законод!$C$26,0,(IF(AND(AG1325&gt;=Законод!$G$26,AG1325&lt;=Законод!$G$27),AG1325-Законод!$F$27,IF('01_Доходи'!AG1325&gt;=Законод!$H$26,Законод!$G$28,0)))),0)))</f>
        <v>0</v>
      </c>
      <c r="AH1329" s="767"/>
      <c r="AI1329" s="174"/>
      <c r="AJ1329" s="771"/>
      <c r="AK1329" s="774"/>
      <c r="AL1329" s="774"/>
      <c r="AM1329" s="758"/>
      <c r="AN1329" s="183">
        <f>IF(B1321="Лікар загальної практики - сімейний лікар",L1329*Законод!$C$9/4*Законод!$G$16,IF(B1321="Лікар-педіатр",L1329*Законод!$C$9/4*Законод!$G$16,IF(B1321="Лікар-терапевт",L1329*Законод!$C$9/4*Законод!$G$16,0)))</f>
        <v>0</v>
      </c>
      <c r="AO1329" s="183">
        <f>IF(B1321="Лікар загальної практики - сімейний лікар",S1329*Законод!$C$9/4*Законод!$G$16,IF(B1321="Лікар-педіатр",S1329*Законод!$C$9/4*Законод!$G$16,IF(B1321="Лікар-терапевт",S1329*Законод!$C$9/4*Законод!$G$16,0)))</f>
        <v>0</v>
      </c>
      <c r="AP1329" s="183">
        <f>IF(B1321="Лікар загальної практики - сімейний лікар",Z1329*Законод!$C$9/4*Законод!$G$16,IF(B1321="Лікар-педіатр",Z1329*Законод!$C$9/4*Законод!$G$16,IF(B1321="Лікар-терапевт",Z1329*Законод!$C$9/4*Законод!$G$16,0)))</f>
        <v>0</v>
      </c>
      <c r="AQ1329" s="183">
        <f>IF(B1321="Лікар загальної практики - сімейний лікар",AG1329*Законод!$C$9/4*Законод!$G$16,IF(B1321="Лікар-педіатр",AG1329*Законод!$C$9/4*Законод!$G$16,IF(B1321="Лікар-терапевт",AG1329*Законод!$C$9/4*Законод!$G$16,0)))</f>
        <v>0</v>
      </c>
      <c r="AR1329" s="184">
        <f t="shared" ref="AR1329" si="226">SUM(AN1329:AQ1329)</f>
        <v>0</v>
      </c>
    </row>
    <row r="1330" spans="1:44" s="52" customFormat="1" ht="31.9" hidden="1" customHeight="1" x14ac:dyDescent="0.25">
      <c r="A1330" s="170"/>
      <c r="B1330" s="763"/>
      <c r="C1330" s="764"/>
      <c r="D1330" s="765"/>
      <c r="E1330" s="765"/>
      <c r="F1330" s="211" t="str">
        <f>IF(B1321="Лікар-педіатр",Законод!$H$17,IF(B1321="Лікар загальної практики - сімейний лікар",Законод!$H$21,IF(B1321="Лікар-терапевт",Законод!$H$25,"х")))</f>
        <v>х</v>
      </c>
      <c r="G1330" s="776" t="s">
        <v>158</v>
      </c>
      <c r="H1330" s="776"/>
      <c r="I1330" s="776"/>
      <c r="J1330" s="776"/>
      <c r="K1330" s="776"/>
      <c r="L1330" s="169">
        <f>IF($B$1321="Лікар загальної практики - сімейний лікар",IF(L1325&lt;Законод!$C$22,0,(IF(AND(L1325&gt;=Законод!$H$22,L1325&lt;=Законод!$H$23),L1325-Законод!$G$23,IF('01_Доходи'!L1325&gt;=Законод!$I$22,Законод!$H$24,0)))),IF($B$1321="Лікар-педіатр",IF(L1325&lt;Законод!$C$18,0,(IF(AND(L1325&gt;=Законод!$H$18,L1325&lt;=Законод!$H$19),L1325-Законод!$G$19,IF('01_Доходи'!L1325&gt;=Законод!$I$18,Законод!$H$20,0)))),IF($B$1321="Лікар-терапевт",IF(L1325&lt;Законод!$C$26,0,(IF(AND(L1325&gt;=Законод!$H$26,L1325&lt;=Законод!$H$27),L1325-Законод!$G$27,IF(L1325&gt;=Законод!$I$26,Законод!$H$28,0)))),0)))</f>
        <v>0</v>
      </c>
      <c r="M1330" s="767"/>
      <c r="N1330" s="776" t="s">
        <v>158</v>
      </c>
      <c r="O1330" s="776"/>
      <c r="P1330" s="776"/>
      <c r="Q1330" s="776"/>
      <c r="R1330" s="776"/>
      <c r="S1330" s="169">
        <f>IF($B$1321="Лікар загальної практики - сімейний лікар",IF(S1325&lt;Законод!$C$22,0,(IF(AND(S1325&gt;=Законод!$H$22,S1325&lt;=Законод!$H$23),S1325-Законод!$G$23,IF('01_Доходи'!S1325&gt;=Законод!$I$22,Законод!$H$24,0)))),IF($B$1321="Лікар-педіатр",IF(S1325&lt;Законод!$C$18,0,(IF(AND(S1325&gt;=Законод!$H$18,S1325&lt;=Законод!$H$19),S1325-Законод!$G$19,IF('01_Доходи'!S1325&gt;=Законод!$I$18,Законод!$H$20,0)))),IF($B$1321="Лікар-терапевт",IF(S1325&lt;Законод!$C$26,0,(IF(AND(S1325&gt;=Законод!$H$26,S1325&lt;=Законод!$H$27),S1325-Законод!$G$27,IF(S1325&gt;=Законод!$I$26,Законод!$H$28,0)))),0)))</f>
        <v>0</v>
      </c>
      <c r="T1330" s="767"/>
      <c r="U1330" s="776" t="s">
        <v>158</v>
      </c>
      <c r="V1330" s="776"/>
      <c r="W1330" s="776"/>
      <c r="X1330" s="776"/>
      <c r="Y1330" s="776"/>
      <c r="Z1330" s="169">
        <f>IF($B$1321="Лікар загальної практики - сімейний лікар",IF(Z1325&lt;Законод!$C$22,0,(IF(AND(Z1325&gt;=Законод!$H$22,Z1325&lt;=Законод!$H$23),Z1325-Законод!$G$23,IF('01_Доходи'!Z1325&gt;=Законод!$I$22,Законод!$H$24,0)))),IF($B$1321="Лікар-педіатр",IF(Z1325&lt;Законод!$C$18,0,(IF(AND(Z1325&gt;=Законод!$H$18,Z1325&lt;=Законод!$H$19),Z1325-Законод!$G$19,IF('01_Доходи'!Z1325&gt;=Законод!$I$18,Законод!$H$20,0)))),IF($B$1321="Лікар-терапевт",IF(Z1325&lt;Законод!$C$26,0,(IF(AND(Z1325&gt;=Законод!$H$26,Z1325&lt;=Законод!$H$27),Z1325-Законод!$G$27,IF(Z1325&gt;=Законод!$I$26,Законод!$H$28,0)))),0)))</f>
        <v>0</v>
      </c>
      <c r="AA1330" s="767"/>
      <c r="AB1330" s="776" t="s">
        <v>158</v>
      </c>
      <c r="AC1330" s="776"/>
      <c r="AD1330" s="776"/>
      <c r="AE1330" s="776"/>
      <c r="AF1330" s="776"/>
      <c r="AG1330" s="169">
        <f>IF($B$1321="Лікар загальної практики - сімейний лікар",IF(AG1325&lt;Законод!$C$22,0,(IF(AND(AG1325&gt;=Законод!$H$22,AG1325&lt;=Законод!$H$23),AG1325-Законод!$G$23,IF('01_Доходи'!AG1325&gt;=Законод!$I$22,Законод!$H$24,0)))),IF($B$1321="Лікар-педіатр",IF(AG1325&lt;Законод!$C$18,0,(IF(AND(AG1325&gt;=Законод!$H$18,AG1325&lt;=Законод!$H$19),AG1325-Законод!$G$19,IF('01_Доходи'!AG1325&gt;=Законод!$I$18,Законод!$H$20,0)))),IF($B$1321="Лікар-терапевт",IF(AG1325&lt;Законод!$C$26,0,(IF(AND(AG1325&gt;=Законод!$H$26,AG1325&lt;=Законод!$H$27),AG1325-Законод!$G$27,IF(AG1325&gt;=Законод!$I$26,Законод!$H$28,0)))),0)))</f>
        <v>0</v>
      </c>
      <c r="AH1330" s="767"/>
      <c r="AI1330" s="174"/>
      <c r="AJ1330" s="771"/>
      <c r="AK1330" s="774"/>
      <c r="AL1330" s="774"/>
      <c r="AM1330" s="758"/>
      <c r="AN1330" s="183">
        <f>IF(B1321="Лікар загальної практики - сімейний лікар",L1330*Законод!$C$9/4*Законод!$H$16,IF(B1321="Лікар-педіатр",L1330*Законод!$C$9/4*Законод!$H$16,IF(B1321="Лікар-терапевт",L1330*Законод!$C$9/4*Законод!$H$16,0)))</f>
        <v>0</v>
      </c>
      <c r="AO1330" s="183">
        <f>IF(B1321="Лікар загальної практики - сімейний лікар",S1330*Законод!$C$9/4*Законод!$H$16,IF(B1321="Лікар-педіатр",S1330*Законод!$C$9/4*Законод!$H$16,IF(B1321="Лікар-терапевт",S1330*Законод!$C$9/4*Законод!$H$16,0)))</f>
        <v>0</v>
      </c>
      <c r="AP1330" s="183">
        <f>IF(B1321="Лікар загальної практики - сімейний лікар",Z1330*Законод!$C$9/4*Законод!$H$16,IF(B1321="Лікар-педіатр",Z1330*Законод!$C$9/4*Законод!$H$16,IF(B1321="Лікар-терапевт",Z1330*Законод!$C$9/4*Законод!$H$16,0)))</f>
        <v>0</v>
      </c>
      <c r="AQ1330" s="183">
        <f>IF(B1321="Лікар загальної практики - сімейний лікар",AG1330*Законод!$C$9/4*Законод!$H$16,IF(B1321="Лікар-педіатр",AG1330*Законод!$C$9/4*Законод!$H$16,IF(B1321="Лікар-терапевт",AG1330*Законод!$C$9/4*Законод!$H$16,0)))</f>
        <v>0</v>
      </c>
      <c r="AR1330" s="184">
        <f>SUM(AN1330:AQ1330)</f>
        <v>0</v>
      </c>
    </row>
    <row r="1331" spans="1:44" s="52" customFormat="1" ht="31.9" hidden="1" customHeight="1" x14ac:dyDescent="0.25">
      <c r="A1331" s="170"/>
      <c r="B1331" s="763"/>
      <c r="C1331" s="764"/>
      <c r="D1331" s="765"/>
      <c r="E1331" s="765"/>
      <c r="F1331" s="211" t="str">
        <f>IF(B1321="Лікар-педіатр",Законод!$I$17,IF(B1321="Лікар загальної практики - сімейний лікар",Законод!$I$21,IF(B1321="Лікар-терапевт",Законод!$I$25,"х")))</f>
        <v>х</v>
      </c>
      <c r="G1331" s="776" t="s">
        <v>158</v>
      </c>
      <c r="H1331" s="776"/>
      <c r="I1331" s="776"/>
      <c r="J1331" s="776"/>
      <c r="K1331" s="776"/>
      <c r="L1331" s="169">
        <f>IF($B$1321="Лікар загальної практики - сімейний лікар",IF(L1325&lt;Законод!$C$22,0,(IF(AND(L1325&gt;=Законод!$I$22,L1325&lt;=Законод!$I$23),L1325-Законод!$H$23,IF('01_Доходи'!L1325&gt;=Законод!$I$22,Законод!$I$24,0)))),IF($B$1321="Лікар-педіатр",IF(L1325&lt;Законод!$C$18,0,(IF(AND(L1325&gt;=Законод!$I$18,L1325&lt;=Законод!$I$19),L1325-Законод!$H$19,IF('01_Доходи'!L1325&gt;=Законод!$I$18,Законод!$H$20,0)))),IF($B$1321="Лікар-терапевт",IF(L1325&lt;Законод!$C$26,0,(IF(AND(L1325&gt;=Законод!$I$26,L1325&lt;=Законод!$I$27),L1325-Законод!$H$27,IF('01_Доходи'!L1325&gt;=Законод!$I$26,Законод!$H$28,0)))),0)))</f>
        <v>0</v>
      </c>
      <c r="M1331" s="767"/>
      <c r="N1331" s="776" t="s">
        <v>158</v>
      </c>
      <c r="O1331" s="776"/>
      <c r="P1331" s="776"/>
      <c r="Q1331" s="776"/>
      <c r="R1331" s="776"/>
      <c r="S1331" s="169">
        <f>IF($B$1321="Лікар загальної практики - сімейний лікар",IF(S1325&lt;Законод!$C$22,0,(IF(AND(S1325&gt;=Законод!$I$22,S1325&lt;=Законод!$I$23),S1325-Законод!$H$23,IF('01_Доходи'!S1325&gt;=Законод!$I$22,Законод!$I$24,0)))),IF($B$1321="Лікар-педіатр",IF(S1325&lt;Законод!$C$18,0,(IF(AND(S1325&gt;=Законод!$I$18,S1325&lt;=Законод!$I$19),S1325-Законод!$H$19,IF('01_Доходи'!S1325&gt;=Законод!$I$18,Законод!$H$20,0)))),IF($B$1321="Лікар-терапевт",IF(S1325&lt;Законод!$C$26,0,(IF(AND(S1325&gt;=Законод!$I$26,S1325&lt;=Законод!$I$27),S1325-Законод!$H$27,IF('01_Доходи'!S1325&gt;=Законод!$I$26,Законод!$H$28,0)))),0)))</f>
        <v>0</v>
      </c>
      <c r="T1331" s="767"/>
      <c r="U1331" s="776" t="s">
        <v>158</v>
      </c>
      <c r="V1331" s="776"/>
      <c r="W1331" s="776"/>
      <c r="X1331" s="776"/>
      <c r="Y1331" s="776"/>
      <c r="Z1331" s="169">
        <f>IF($B$1321="Лікар загальної практики - сімейний лікар",IF(Z1325&lt;Законод!$C$22,0,(IF(AND(Z1325&gt;=Законод!$I$22,Z1325&lt;=Законод!$I$23),Z1325-Законод!$H$23,IF('01_Доходи'!Z1325&gt;=Законод!$I$22,Законод!$I$24,0)))),IF($B$1321="Лікар-педіатр",IF(Z1325&lt;Законод!$C$18,0,(IF(AND(Z1325&gt;=Законод!$I$18,Z1325&lt;=Законод!$I$19),Z1325-Законод!$H$19,IF('01_Доходи'!Z1325&gt;=Законод!$I$18,Законод!$H$20,0)))),IF($B$1321="Лікар-терапевт",IF(Z1325&lt;Законод!$C$26,0,(IF(AND(Z1325&gt;=Законод!$I$26,Z1325&lt;=Законод!$I$27),Z1325-Законод!$H$27,IF('01_Доходи'!Z1325&gt;=Законод!$I$26,Законод!$H$28,0)))),0)))</f>
        <v>0</v>
      </c>
      <c r="AA1331" s="767"/>
      <c r="AB1331" s="776" t="s">
        <v>158</v>
      </c>
      <c r="AC1331" s="776"/>
      <c r="AD1331" s="776"/>
      <c r="AE1331" s="776"/>
      <c r="AF1331" s="776"/>
      <c r="AG1331" s="169">
        <f>IF($B$1321="Лікар загальної практики - сімейний лікар",IF(AG1325&lt;Законод!$C$22,0,(IF(AND(AG1325&gt;=Законод!$I$22,AG1325&lt;=Законод!$I$23),AG1325-Законод!$H$23,IF('01_Доходи'!AG1325&gt;=Законод!$I$22,Законод!$I$24,0)))),IF($B$1321="Лікар-педіатр",IF(AG1325&lt;Законод!$C$18,0,(IF(AND(AG1325&gt;=Законод!$I$18,AG1325&lt;=Законод!$I$19),AG1325-Законод!$H$19,IF('01_Доходи'!AG1325&gt;=Законод!$I$18,Законод!$H$20,0)))),IF($B$1321="Лікар-терапевт",IF(AG1325&lt;Законод!$C$26,0,(IF(AND(AG1325&gt;=Законод!$I$26,AG1325&lt;=Законод!$I$27),AG1325-Законод!$H$27,IF('01_Доходи'!AG1325&gt;=Законод!$I$26,Законод!$H$28,0)))),0)))</f>
        <v>0</v>
      </c>
      <c r="AH1331" s="767"/>
      <c r="AI1331" s="174"/>
      <c r="AJ1331" s="771"/>
      <c r="AK1331" s="774"/>
      <c r="AL1331" s="774"/>
      <c r="AM1331" s="758"/>
      <c r="AN1331" s="183">
        <f>IF(B1321="Лікар загальної практики - сімейний лікар",L1331*Законод!$C$9/4*Законод!$I$16,IF(B1321="Лікар-педіатр",L1331*Законод!$C$9/4*Законод!$I$16,IF(B1321="Лікар-терапевт",L1331*Законод!$C$9/4*Законод!$I$16,0)))</f>
        <v>0</v>
      </c>
      <c r="AO1331" s="183">
        <f>IF(B1321="Лікар загальної практики - сімейний лікар",S1331*Законод!$C$9/4*Законод!$I$16,IF(B1321="Лікар-педіатр",S1331*Законод!$C$9/4*Законод!$I$16,IF(B1321="Лікар-терапевт",S1331*Законод!$C$9/4*Законод!$I$16,0)))</f>
        <v>0</v>
      </c>
      <c r="AP1331" s="183">
        <f>IF(B1321="Лікар загальної практики - сімейний лікар",Z1331*Законод!$C$9/4*Законод!$I$16,IF(B1321="Лікар-педіатр",Z1331*Законод!$C$9/4*Законод!$I$16,IF(B1321="Лікар-терапевт",Z1331*Законод!$C$9/4*Законод!$I$16,0)))</f>
        <v>0</v>
      </c>
      <c r="AQ1331" s="183">
        <f>IF(B1321="Лікар загальної практики - сімейний лікар",AG1331*Законод!$C$9/4*Законод!$I$16,IF(B1321="Лікар-педіатр",AG1331*Законод!$C$9/4*Законод!$I$16,IF(B1321="Лікар-терапевт",AG1331*Законод!$C$9/4*Законод!$I$16,0)))</f>
        <v>0</v>
      </c>
      <c r="AR1331" s="184">
        <f>SUM(AN1331:AQ1331)</f>
        <v>0</v>
      </c>
    </row>
    <row r="1332" spans="1:44" s="191" customFormat="1" ht="31.9" hidden="1" customHeight="1" thickBot="1" x14ac:dyDescent="0.3">
      <c r="A1332" s="186"/>
      <c r="B1332" s="763"/>
      <c r="C1332" s="764"/>
      <c r="D1332" s="765"/>
      <c r="E1332" s="765"/>
      <c r="F1332" s="212" t="str">
        <f>IF(B1321="Лікар-педіатр",Законод!$J$17,IF(B1321="Лікар загальної практики - сімейний лікар",Законод!$J$21,IF(B1321="Лікар-терапевт",Законод!$J$25,"х")))</f>
        <v>х</v>
      </c>
      <c r="G1332" s="777" t="s">
        <v>158</v>
      </c>
      <c r="H1332" s="777"/>
      <c r="I1332" s="777"/>
      <c r="J1332" s="777"/>
      <c r="K1332" s="777"/>
      <c r="L1332" s="169">
        <f>IF($B$1321="Лікар загальної практики - сімейний лікар",IF(L1325&gt;=Законод!$J$22,'01_Доходи'!L1325-('01_Доходи'!L1326+'01_Доходи'!L1327+'01_Доходи'!L1328+'01_Доходи'!L1329+'01_Доходи'!L1330+'01_Доходи'!L1331),0),IF($B$1321="Лікар-педіатр",IF(L1325&gt;=Законод!$J$18,'01_Доходи'!L1325-('01_Доходи'!L1326+'01_Доходи'!L1327+'01_Доходи'!L1328+'01_Доходи'!L1329+'01_Доходи'!L1330+'01_Доходи'!L1331),0),IF($B$1321="Лікар-терапевт",IF('01_Доходи'!L1325&gt;=Законод!$J$26,L1325-Законод!$I$27,0),0)))</f>
        <v>0</v>
      </c>
      <c r="M1332" s="767"/>
      <c r="N1332" s="777" t="s">
        <v>158</v>
      </c>
      <c r="O1332" s="777"/>
      <c r="P1332" s="777"/>
      <c r="Q1332" s="777"/>
      <c r="R1332" s="777"/>
      <c r="S1332" s="169">
        <f>IF($B$1321="Лікар загальної практики - сімейний лікар",IF(S1325&gt;=Законод!$J$22,'01_Доходи'!S1325-('01_Доходи'!S1326+'01_Доходи'!S1327+'01_Доходи'!S1328+'01_Доходи'!S1329+'01_Доходи'!S1330+'01_Доходи'!S1331),0),IF($B$1321="Лікар-педіатр",IF(S1325&gt;=Законод!$J$18,'01_Доходи'!S1325-('01_Доходи'!S1326+'01_Доходи'!S1327+'01_Доходи'!S1328+'01_Доходи'!S1329+'01_Доходи'!S1330+'01_Доходи'!S1331),0),IF($B$1321="Лікар-терапевт",IF('01_Доходи'!S1325&gt;=Законод!$J$26,S1325-Законод!$I$27,0),0)))</f>
        <v>0</v>
      </c>
      <c r="T1332" s="767"/>
      <c r="U1332" s="777" t="s">
        <v>158</v>
      </c>
      <c r="V1332" s="777"/>
      <c r="W1332" s="777"/>
      <c r="X1332" s="777"/>
      <c r="Y1332" s="777"/>
      <c r="Z1332" s="169">
        <f>IF($B$1321="Лікар загальної практики - сімейний лікар",IF(Z1325&gt;=Законод!$J$22,'01_Доходи'!Z1325-('01_Доходи'!Z1326+'01_Доходи'!Z1327+'01_Доходи'!Z1328+'01_Доходи'!Z1329+'01_Доходи'!Z1330+'01_Доходи'!Z1331),0),IF($B$1321="Лікар-педіатр",IF(Z1325&gt;=Законод!$J$18,'01_Доходи'!Z1325-('01_Доходи'!Z1326+'01_Доходи'!Z1327+'01_Доходи'!Z1328+'01_Доходи'!Z1329+'01_Доходи'!Z1330+'01_Доходи'!Z1331),0),IF($B$1321="Лікар-терапевт",IF('01_Доходи'!Z1325&gt;=Законод!$J$26,Z1325-Законод!$I$27,0),0)))</f>
        <v>0</v>
      </c>
      <c r="AA1332" s="767"/>
      <c r="AB1332" s="777" t="s">
        <v>158</v>
      </c>
      <c r="AC1332" s="777"/>
      <c r="AD1332" s="777"/>
      <c r="AE1332" s="777"/>
      <c r="AF1332" s="777"/>
      <c r="AG1332" s="169">
        <f>IF($B$1321="Лікар загальної практики - сімейний лікар",IF(AG1325&gt;=Законод!$J$22,'01_Доходи'!AG1325-('01_Доходи'!AG1326+'01_Доходи'!AG1327+'01_Доходи'!AG1328+'01_Доходи'!AG1329+'01_Доходи'!AG1330+'01_Доходи'!AG1331),0),IF($B$1321="Лікар-педіатр",IF(AG1325&gt;=Законод!$J$18,'01_Доходи'!AG1325-('01_Доходи'!AG1326+'01_Доходи'!AG1327+'01_Доходи'!AG1328+'01_Доходи'!AG1329+'01_Доходи'!AG1330+'01_Доходи'!AG1331),0),IF($B$1321="Лікар-терапевт",IF('01_Доходи'!AG1325&gt;=Законод!$J$26,AG1325-Законод!$I$27,0),0)))</f>
        <v>0</v>
      </c>
      <c r="AH1332" s="767"/>
      <c r="AI1332" s="188"/>
      <c r="AJ1332" s="772"/>
      <c r="AK1332" s="775"/>
      <c r="AL1332" s="775"/>
      <c r="AM1332" s="759"/>
      <c r="AN1332" s="189">
        <f>IF(B1321="Лікар загальної практики - сімейний лікар",L1332*Законод!$C$9/4*Законод!$J$16,IF(B1321="Лікар-педіатр",L1332*Законод!$C$9/4*Законод!$J$16,IF(B1321="Лікар-терапевт",L1332*Законод!$C$9/4*Законод!$J$16,0)))</f>
        <v>0</v>
      </c>
      <c r="AO1332" s="189">
        <f>IF(B1321="Лікар загальної практики - сімейний лікар",S1332*Законод!$C$9/4*Законод!$J$16,IF(B1321="Лікар-педіатр",S1332*Законод!$C$9/4*Законод!$J$16,IF(B1321="Лікар-терапевт",S1332*Законод!$C$9/4*Законод!$J$16,0)))</f>
        <v>0</v>
      </c>
      <c r="AP1332" s="189">
        <f>IF(B1321="Лікар загальної практики - сімейний лікар",S1332*Законод!$C$9/4*Законод!$J$16,IF(B1321="Лікар-педіатр",S1332*Законод!$C$9/4*Законод!$J$16,IF(B1321="Лікар-терапевт",S1332*Законод!$C$9/4*Законод!$J$16,0)))</f>
        <v>0</v>
      </c>
      <c r="AQ1332" s="189">
        <f>IF(B1321="Лікар загальної практики - сімейний лікар",AG1332*Законод!$C$9/4*Законод!$J$16,IF(B1321="Лікар-педіатр",AG1332*Законод!$C$9/4*Законод!$J$16,IF(B1321="Лікар-терапевт",AG1332*Законод!$C$9/4*Законод!$J$16,0)))</f>
        <v>0</v>
      </c>
      <c r="AR1332" s="190">
        <f t="shared" ref="AR1332" si="227">SUM(AN1332:AQ1332)</f>
        <v>0</v>
      </c>
    </row>
    <row r="1333" spans="1:44" s="191" customFormat="1" ht="31.9" hidden="1" customHeight="1" x14ac:dyDescent="0.25">
      <c r="A1333" s="186"/>
      <c r="B1333" s="224"/>
      <c r="C1333" s="225"/>
      <c r="D1333" s="226"/>
      <c r="E1333" s="226"/>
      <c r="F1333" s="227"/>
      <c r="G1333" s="228">
        <f>SUM(IF($B$34="Лікар загальної практики - сімейний лікар",G38,IF($B$34="Лікар-педіатр",G38,IF($B$34="Лікар-терапевт",0))),IF($B$47="Лікар загальної практики - сімейний лікар",G51,IF($B$47="Лікар-педіатр",G51,IF($B$47="Лікар-терапевт",0))),IF($B$60="Лікар загальної практики - сімейний лікар",G64,IF($B$60="Лікар-педіатр",G64,IF($B$60="Лікар-терапевт",0))),IF($B$73="Лікар загальної практики - сімейний лікар",G77,IF($B$73="Лікар-педіатр",G77,IF($B$73="Лікар-терапевт",0))),IF($B$86="Лікар загальної практики - сімейний лікар",G90,IF($B$86="Лікар-педіатр",G90,IF($B$86="Лікар-терапевт",0))),IF($B$99="Лікар загальної практики - сімейний лікар",G103,IF($B$99="Лікар-педіатр",G103,IF($B$99="Лікар-терапевт",0))),IF($B$112="Лікар загальної практики - сімейний лікар",G116,IF($B$112="Лікар-педіатр",G116,IF($B$112="Лікар-терапевт",0))),IF($B$125="Лікар загальної практики - сімейний лікар",G129,IF($B$125="Лікар-педіатр",G129,IF($B$125="Лікар-терапевт",0))),IF($B$138="Лікар загальної практики - сімейний лікар",G142,IF($B$138="Лікар-педіатр",G142,IF($B$138="Лікар-терапевт",0))),IF($B$151="Лікар загальної практики - сімейний лікар",G155,IF($B$151="Лікар-педіатр",G155,IF($B$151="Лікар-терапевт",0))),IF($B$164="Лікар загальної практики - сімейний лікар",G168,IF($B$164="Лікар-педіатр",G168,IF($B$164="Лікар-терапевт",0))),IF($B$177="Лікар загальної практики - сімейний лікар",G181,IF($B$177="Лікар-педіатр",G181,IF($B$177="Лікар-терапевт",0))),IF($B$190="Лікар загальної практики - сімейний лікар",G194,IF($B$190="Лікар-педіатр",G194,IF($B$190="Лікар-терапевт",0))),IF($B$203="Лікар загальної практики - сімейний лікар",G207,IF($B$203="Лікар-педіатр",G207,IF($B$203="Лікар-терапевт",0))),IF($B$216="Лікар загальної практики - сімейний лікар",G220,IF($B$216="Лікар-педіатр",G220,IF($B$216="Лікар-терапевт",0))),IF($B$229="Лікар загальної практики - сімейний лікар",G233,IF($B$229="Лікар-педіатр",G233,IF($B$229="Лікар-терапевт",0))),IF($B$242="Лікар загальної практики - сімейний лікар",G246,IF($B$242="Лікар-педіатр",G246,IF($B$242="Лікар-терапевт",0))),IF($B$255="Лікар загальної практики - сімейний лікар",G259,IF($B$255="Лікар-педіатр",G259,IF($B$255="Лікар-терапевт",0))),IF($B$268="Лікар загальної практики - сімейний лікар",G272,IF($B$268="Лікар-педіатр",G272,IF($B$268="Лікар-терапевт",0))),IF($B$281="Лікар загальної практики - сімейний лікар",G285,IF($B$281="Лікар-педіатр",G285,IF($B$281="Лікар-терапевт",0))),IF($B$294="Лікар загальної практики - сімейний лікар",G298,IF($B$294="Лікар-педіатр",G298,IF($B$294="Лікар-терапевт",0))),IF($B$307="Лікар загальної практики - сімейний лікар",G311,IF($B$307="Лікар-педіатр",G311,IF($B$307="Лікар-терапевт",0))),IF($B$320="Лікар загальної практики - сімейний лікар",G324,IF($B$320="Лікар-педіатр",G324,IF($B$320="Лікар-терапевт",0))),IF($B$333="Лікар загальної практики - сімейний лікар",G337,IF($B$333="Лікар-педіатр",G337,IF($B$333="Лікар-терапевт",0))),IF($B$346="Лікар загальної практики - сімейний лікар",G350,IF($B$346="Лікар-педіатр",G350,IF($B$346="Лікар-терапевт",0))),IF($B$359="Лікар загальної практики - сімейний лікар",G363,IF($B$359="Лікар-педіатр",G363,IF($B$359="Лікар-терапевт",0))),IF($B$372="Лікар загальної практики - сімейний лікар",G376,IF($B$372="Лікар-педіатр",G376,IF($B$372="Лікар-терапевт",0))),IF($B$385="Лікар загальної практики - сімейний лікар",G389,IF($B$385="Лікар-педіатр",G389,IF($B$385="Лікар-терапевт",0))),IF($B$398="Лікар загальної практики - сімейний лікар",G402,IF($B$398="Лікар-педіатр",G402,IF($B$398="Лікар-терапевт",0))),IF($B$411="Лікар загальної практики - сімейний лікар",G415,IF($B$411="Лікар-педіатр",G415,IF($B$411="Лікар-терапевт",0))),IF($B$424="Лікар загальної практики - сімейний лікар",G428,IF($B$424="Лікар-педіатр",G428,IF($B$424="Лікар-терапевт",0))),IF($B$437="Лікар загальної практики - сімейний лікар",G441,IF($B$437="Лікар-педіатр",G441,IF($B$437="Лікар-терапевт",0))),IF($B$450="Лікар загальної практики - сімейний лікар",G454,IF($B$450="Лікар-педіатр",G454,IF($B$450="Лікар-терапевт",0))),IF($B$463="Лікар загальної практики - сімейний лікар",G467,IF($B$463="Лікар-педіатр",G467,IF($B$463="Лікар-терапевт",0))),IF($B$476="Лікар загальної практики - сімейний лікар",G480,IF($B$476="Лікар-педіатр",G480,IF($B$476="Лікар-терапевт",0))),IF($B$489="Лікар загальної практики - сімейний лікар",G493,IF($B$489="Лікар-педіатр",G493,IF($B$489="Лікар-терапевт",0))),IF($B$502="Лікар загальної практики - сімейний лікар",G506,IF($B$502="Лікар-педіатр",G506,IF($B$502="Лікар-терапевт",0))),IF($B$515="Лікар загальної практики - сімейний лікар",G519,IF($B$515="Лікар-педіатр",G519,IF($B$515="Лікар-терапевт",0))),IF($B$528="Лікар загальної практики - сімейний лікар",G532,IF($B$528="Лікар-педіатр",G532,IF($B$528="Лікар-терапевт",0))),IF($B$541="Лікар загальної практики - сімейний лікар",G545,IF($B$541="Лікар-педіатр",G545,IF($B$541="Лікар-терапевт",0))),IF($B$554="Лікар загальної практики - сімейний лікар",G558,IF($B$554="Лікар-педіатр",G558,IF($B$554="Лікар-терапевт",0))),IF($B$567="Лікар загальної практики - сімейний лікар",G571,IF($B$567="Лікар-педіатр",G571,IF($B$567="Лікар-терапевт",0))),IF($B$580="Лікар загальної практики - сімейний лікар",G584,IF($B$580="Лікар-педіатр",G584,IF($B$580="Лікар-терапевт",0))),IF($B$593="Лікар загальної практики - сімейний лікар",G597,IF($B$593="Лікар-педіатр",G597,IF($B$593="Лікар-терапевт",0))),IF($B$606="Лікар загальної практики - сімейний лікар",G610,IF($B$606="Лікар-педіатр",G610,IF($B$606="Лікар-терапевт",0))),IF($B$619="Лікар загальної практики - сімейний лікар",G623,IF($B$619="Лікар-педіатр",G623,IF($B$619="Лікар-терапевт",0))),IF($B$632="Лікар загальної практики - сімейний лікар",G636,IF($B$632="Лікар-педіатр",G636,IF($B$632="Лікар-терапевт",0))),IF($B$645="Лікар загальної практики - сімейний лікар",G649,IF($B$645="Лікар-педіатр",G649,IF($B$645="Лікар-терапевт",0))),IF($B$658="Лікар загальної практики - сімейний лікар",G662,IF($B$658="Лікар-педіатр",G662,IF($B$658="Лікар-терапевт",0))),IF($B$671="Лікар загальної практики - сімейний лікар",G675,IF($B$671="Лікар-педіатр",G675,IF($B$671="Лікар-терапевт",0))))</f>
        <v>222</v>
      </c>
      <c r="H1333" s="228">
        <f>SUM(IF($B$34="Лікар загальної практики - сімейний лікар",H38,IF($B$34="Лікар-педіатр",H38,IF($B$34="Лікар-терапевт",0))),IF($B$47="Лікар загальної практики - сімейний лікар",H51,IF($B$47="Лікар-педіатр",H51,IF($B$47="Лікар-терапевт",0))),IF($B$60="Лікар загальної практики - сімейний лікар",H64,IF($B$60="Лікар-педіатр",H64,IF($B$60="Лікар-терапевт",0))),IF($B$73="Лікар загальної практики - сімейний лікар",H77,IF($B$73="Лікар-педіатр",H77,IF($B$73="Лікар-терапевт",0))),IF($B$86="Лікар загальної практики - сімейний лікар",H90,IF($B$86="Лікар-педіатр",H90,IF($B$86="Лікар-терапевт",0))),IF($B$99="Лікар загальної практики - сімейний лікар",H103,IF($B$99="Лікар-педіатр",H103,IF($B$99="Лікар-терапевт",0))),IF($B$112="Лікар загальної практики - сімейний лікар",H116,IF($B$112="Лікар-педіатр",H116,IF($B$112="Лікар-терапевт",0))),IF($B$125="Лікар загальної практики - сімейний лікар",H129,IF($B$125="Лікар-педіатр",H129,IF($B$125="Лікар-терапевт",0))),IF($B$138="Лікар загальної практики - сімейний лікар",H142,IF($B$138="Лікар-педіатр",H142,IF($B$138="Лікар-терапевт",0))),IF($B$151="Лікар загальної практики - сімейний лікар",H155,IF($B$151="Лікар-педіатр",H155,IF($B$151="Лікар-терапевт",0))),IF($B$164="Лікар загальної практики - сімейний лікар",H168,IF($B$164="Лікар-педіатр",H168,IF($B$164="Лікар-терапевт",0))),IF($B$177="Лікар загальної практики - сімейний лікар",H181,IF($B$177="Лікар-педіатр",H181,IF($B$177="Лікар-терапевт",0))),IF($B$190="Лікар загальної практики - сімейний лікар",H194,IF($B$190="Лікар-педіатр",H194,IF($B$190="Лікар-терапевт",0))),IF($B$203="Лікар загальної практики - сімейний лікар",H207,IF($B$203="Лікар-педіатр",H207,IF($B$203="Лікар-терапевт",0))),IF($B$216="Лікар загальної практики - сімейний лікар",H220,IF($B$216="Лікар-педіатр",H220,IF($B$216="Лікар-терапевт",0))),IF($B$229="Лікар загальної практики - сімейний лікар",H233,IF($B$229="Лікар-педіатр",H233,IF($B$229="Лікар-терапевт",0))),IF($B$242="Лікар загальної практики - сімейний лікар",H246,IF($B$242="Лікар-педіатр",H246,IF($B$242="Лікар-терапевт",0))),IF($B$255="Лікар загальної практики - сімейний лікар",H259,IF($B$255="Лікар-педіатр",H259,IF($B$255="Лікар-терапевт",0))),IF($B$268="Лікар загальної практики - сімейний лікар",H272,IF($B$268="Лікар-педіатр",H272,IF($B$268="Лікар-терапевт",0))),IF($B$281="Лікар загальної практики - сімейний лікар",H285,IF($B$281="Лікар-педіатр",H285,IF($B$281="Лікар-терапевт",0))),IF($B$294="Лікар загальної практики - сімейний лікар",H298,IF($B$294="Лікар-педіатр",H298,IF($B$294="Лікар-терапевт",0))),IF($B$307="Лікар загальної практики - сімейний лікар",H311,IF($B$307="Лікар-педіатр",H311,IF($B$307="Лікар-терапевт",0))),IF($B$320="Лікар загальної практики - сімейний лікар",H324,IF($B$320="Лікар-педіатр",H324,IF($B$320="Лікар-терапевт",0))),IF($B$333="Лікар загальної практики - сімейний лікар",H337,IF($B$333="Лікар-педіатр",H337,IF($B$333="Лікар-терапевт",0))),IF($B$346="Лікар загальної практики - сімейний лікар",H350,IF($B$346="Лікар-педіатр",H350,IF($B$346="Лікар-терапевт",0))),IF($B$359="Лікар загальної практики - сімейний лікар",H363,IF($B$359="Лікар-педіатр",H363,IF($B$359="Лікар-терапевт",0))),IF($B$372="Лікар загальної практики - сімейний лікар",H376,IF($B$372="Лікар-педіатр",H376,IF($B$372="Лікар-терапевт",0))),IF($B$385="Лікар загальної практики - сімейний лікар",H389,IF($B$385="Лікар-педіатр",H389,IF($B$385="Лікар-терапевт",0))),IF($B$398="Лікар загальної практики - сімейний лікар",H402,IF($B$398="Лікар-педіатр",H402,IF($B$398="Лікар-терапевт",0))),IF($B$411="Лікар загальної практики - сімейний лікар",H415,IF($B$411="Лікар-педіатр",H415,IF($B$411="Лікар-терапевт",0))),IF($B$424="Лікар загальної практики - сімейний лікар",H428,IF($B$424="Лікар-педіатр",H428,IF($B$424="Лікар-терапевт",0))),IF($B$437="Лікар загальної практики - сімейний лікар",H441,IF($B$437="Лікар-педіатр",H441,IF($B$437="Лікар-терапевт",0))),IF($B$450="Лікар загальної практики - сімейний лікар",H454,IF($B$450="Лікар-педіатр",H454,IF($B$450="Лікар-терапевт",0))),IF($B$463="Лікар загальної практики - сімейний лікар",H467,IF($B$463="Лікар-педіатр",H467,IF($B$463="Лікар-терапевт",0))),IF($B$476="Лікар загальної практики - сімейний лікар",H480,IF($B$476="Лікар-педіатр",H480,IF($B$476="Лікар-терапевт",0))),IF($B$489="Лікар загальної практики - сімейний лікар",H493,IF($B$489="Лікар-педіатр",H493,IF($B$489="Лікар-терапевт",0))),IF($B$502="Лікар загальної практики - сімейний лікар",H506,IF($B$502="Лікар-педіатр",H506,IF($B$502="Лікар-терапевт",0))),IF($B$515="Лікар загальної практики - сімейний лікар",H519,IF($B$515="Лікар-педіатр",H519,IF($B$515="Лікар-терапевт",0))),IF($B$528="Лікар загальної практики - сімейний лікар",H532,IF($B$528="Лікар-педіатр",H532,IF($B$528="Лікар-терапевт",0))),IF($B$541="Лікар загальної практики - сімейний лікар",H545,IF($B$541="Лікар-педіатр",H545,IF($B$541="Лікар-терапевт",0))),IF($B$554="Лікар загальної практики - сімейний лікар",H558,IF($B$554="Лікар-педіатр",H558,IF($B$554="Лікар-терапевт",0))),IF($B$567="Лікар загальної практики - сімейний лікар",H571,IF($B$567="Лікар-педіатр",H571,IF($B$567="Лікар-терапевт",0))),IF($B$580="Лікар загальної практики - сімейний лікар",H584,IF($B$580="Лікар-педіатр",H584,IF($B$580="Лікар-терапевт",0))),IF($B$593="Лікар загальної практики - сімейний лікар",H597,IF($B$593="Лікар-педіатр",H597,IF($B$593="Лікар-терапевт",0))),IF($B$606="Лікар загальної практики - сімейний лікар",H610,IF($B$606="Лікар-педіатр",H610,IF($B$606="Лікар-терапевт",0))),IF($B$619="Лікар загальної практики - сімейний лікар",H623,IF($B$619="Лікар-педіатр",H623,IF($B$619="Лікар-терапевт",0))),IF($B$632="Лікар загальної практики - сімейний лікар",H636,IF($B$632="Лікар-педіатр",H636,IF($B$632="Лікар-терапевт",0))),IF($B$645="Лікар загальної практики - сімейний лікар",H649,IF($B$645="Лікар-педіатр",H649,IF($B$645="Лікар-терапевт",0))),IF($B$658="Лікар загальної практики - сімейний лікар",H662,IF($B$658="Лікар-педіатр",H662,IF($B$658="Лікар-терапевт",0))),IF($B$671="Лікар загальної практики - сімейний лікар",H675,IF($B$671="Лікар-педіатр",H675,IF($B$671="Лікар-терапевт",0))))</f>
        <v>922.66666666666674</v>
      </c>
      <c r="I1333" s="228">
        <f>SUM(IF($B$34="Лікар загальної практики - сімейний лікар",I38,IF($B$34="Лікар-педіатр",0,IF($B$34="Лікар-терапевт",I38))),IF($B$47="Лікар загальної практики - сімейний лікар",I51,IF($B$47="Лікар-педіатр",0,IF($B$47="Лікар-терапевт",I51))),IF($B$60="Лікар загальної практики - сімейний лікар",I64,IF($B$60="Лікар-педіатр",0,IF($B$60="Лікар-терапевт",I64))),IF($B$73="Лікар загальної практики - сімейний лікар",I77,IF($B$73="Лікар-педіатр",0,IF($B$73="Лікар-терапевт",I77))),IF($B$86="Лікар загальної практики - сімейний лікар",I90,IF($B$86="Лікар-педіатр",0,IF($B$86="Лікар-терапевт",I90))),IF($B$99="Лікар загальної практики - сімейний лікар",I103,IF($B$99="Лікар-педіатр",0,IF($B$99="Лікар-терапевт",I103))),IF($B$112="Лікар загальної практики - сімейний лікар",I116,IF($B$112="Лікар-педіатр",0,IF($B$112="Лікар-терапевт",I116))),IF($B$125="Лікар загальної практики - сімейний лікар",I129,IF($B$125="Лікар-педіатр",0,IF($B$125="Лікар-терапевт",I129))),IF($B$138="Лікар загальної практики - сімейний лікар",I142,IF($B$138="Лікар-педіатр",0,IF($B$138="Лікар-терапевт",I142))),IF($B$151="Лікар загальної практики - сімейний лікар",I155,IF($B$151="Лікар-педіатр",0,IF($B$151="Лікар-терапевт",I155))),IF($B$164="Лікар загальної практики - сімейний лікар",I168,IF($B$164="Лікар-педіатр",0,IF($B$164="Лікар-терапевт",I168))),IF($B$177="Лікар загальної практики - сімейний лікар",I181,IF($B$177="Лікар-педіатр",0,IF($B$177="Лікар-терапевт",I181))),IF($B$190="Лікар загальної практики - сімейний лікар",I194,IF($B$190="Лікар-педіатр",0,IF($B$190="Лікар-терапевт",I194))),IF($B$203="Лікар загальної практики - сімейний лікар",I207,IF($B$203="Лікар-педіатр",0,IF($B$203="Лікар-терапевт",I207))),IF($B$216="Лікар загальної практики - сімейний лікар",I220,IF($B$216="Лікар-педіатр",0,IF($B$216="Лікар-терапевт",I220))),IF($B$229="Лікар загальної практики - сімейний лікар",I233,IF($B$229="Лікар-педіатр",0,IF($B$229="Лікар-терапевт",I233))),IF($B$242="Лікар загальної практики - сімейний лікар",I246,IF($B$242="Лікар-педіатр",0,IF($B$242="Лікар-терапевт",I246))),IF($B$255="Лікар загальної практики - сімейний лікар",I259,IF($B$255="Лікар-педіатр",0,IF($B$255="Лікар-терапевт",I259))),IF($B$268="Лікар загальної практики - сімейний лікар",I272,IF($B$268="Лікар-педіатр",0,IF($B$268="Лікар-терапевт",I272))),IF($B$281="Лікар загальної практики - сімейний лікар",I285,IF($B$281="Лікар-педіатр",0,IF($B$281="Лікар-терапевт",I285))),IF($B$294="Лікар загальної практики - сімейний лікар",I298,IF($B$294="Лікар-педіатр",0,IF($B$294="Лікар-терапевт",I298))),IF($B$307="Лікар загальної практики - сімейний лікар",I311,IF($B$307="Лікар-педіатр",0,IF($B$307="Лікар-терапевт",I311))),IF($B$320="Лікар загальної практики - сімейний лікар",I324,IF($B$320="Лікар-педіатр",0,IF($B$320="Лікар-терапевт",I324))),IF($B$333="Лікар загальної практики - сімейний лікар",I337,IF($B$333="Лікар-педіатр",0,IF($B$333="Лікар-терапевт",I337))),IF($B$346="Лікар загальної практики - сімейний лікар",I350,IF($B$346="Лікар-педіатр",0,IF($B$346="Лікар-терапевт",I350))),IF($B$359="Лікар загальної практики - сімейний лікар",I363,IF($B$359="Лікар-педіатр",0,IF($B$359="Лікар-терапевт",I363))),IF($B$372="Лікар загальної практики - сімейний лікар",I376,IF($B$372="Лікар-педіатр",0,IF($B$372="Лікар-терапевт",I376))),IF($B$385="Лікар загальної практики - сімейний лікар",I389,IF($B$385="Лікар-педіатр",0,IF($B$385="Лікар-терапевт",I389))),IF($B$398="Лікар загальної практики - сімейний лікар",I402,IF($B$398="Лікар-педіатр",0,IF($B$398="Лікар-терапевт",I402))),IF($B$411="Лікар загальної практики - сімейний лікар",I415,IF($B$411="Лікар-педіатр",0,IF($B$411="Лікар-терапевт",I415))),IF($B$424="Лікар загальної практики - сімейний лікар",I428,IF($B$424="Лікар-педіатр",0,IF($B$424="Лікар-терапевт",I428))),IF($B$437="Лікар загальної практики - сімейний лікар",I441,IF($B$437="Лікар-педіатр",0,IF($B$437="Лікар-терапевт",I441))),IF($B$450="Лікар загальної практики - сімейний лікар",I454,IF($B$450="Лікар-педіатр",0,IF($B$450="Лікар-терапевт",I454))),IF($B$463="Лікар загальної практики - сімейний лікар",I467,IF($B$463="Лікар-педіатр",0,IF($B$463="Лікар-терапевт",I467))),IF($B$476="Лікар загальної практики - сімейний лікар",I480,IF($B$476="Лікар-педіатр",0,IF($B$476="Лікар-терапевт",I480))),IF($B$489="Лікар загальної практики - сімейний лікар",I493,IF($B$489="Лікар-педіатр",0,IF($B$489="Лікар-терапевт",I493))),IF($B$502="Лікар загальної практики - сімейний лікар",I506,IF($B$502="Лікар-педіатр",0,IF($B$502="Лікар-терапевт",I506))),IF($B$515="Лікар загальної практики - сімейний лікар",I519,IF($B$515="Лікар-педіатр",0,IF($B$515="Лікар-терапевт",I519))),IF($B$528="Лікар загальної практики - сімейний лікар",I532,IF($B$528="Лікар-педіатр",0,IF($B$528="Лікар-терапевт",I532))),IF($B$541="Лікар загальної практики - сімейний лікар",I545,IF($B$541="Лікар-педіатр",0,IF($B$541="Лікар-терапевт",I545))),IF($B$554="Лікар загальної практики - сімейний лікар",I558,IF($B$554="Лікар-педіатр",0,IF($B$554="Лікар-терапевт",I558))),IF($B$567="Лікар загальної практики - сімейний лікар",I571,IF($B$567="Лікар-педіатр",0,IF($B$567="Лікар-терапевт",I571))),IF($B$580="Лікар загальної практики - сімейний лікар",I584,IF($B$580="Лікар-педіатр",0,IF($B$580="Лікар-терапевт",I584))),IF($B$593="Лікар загальної практики - сімейний лікар",I597,IF($B$593="Лікар-педіатр",0,IF($B$593="Лікар-терапевт",I597))),IF($B$606="Лікар загальної практики - сімейний лікар",I610,IF($B$606="Лікар-педіатр",0,IF($B$606="Лікар-терапевт",I610))),IF($B$619="Лікар загальної практики - сімейний лікар",I623,IF($B$619="Лікар-педіатр",0,IF($B$619="Лікар-терапевт",I623))),IF($B$632="Лікар загальної практики - сімейний лікар",I636,IF($B$632="Лікар-педіатр",0,IF($B$632="Лікар-терапевт",I636))),IF($B$645="Лікар загальної практики - сімейний лікар",I649,IF($B$645="Лікар-педіатр",0,IF($B$645="Лікар-терапевт",I649))),IF($B$658="Лікар загальної практики - сімейний лікар",I662,IF($B$658="Лікар-педіатр",0,IF($B$658="Лікар-терапевт",I662))),IF($B$671="Лікар загальної практики - сімейний лікар",I675,IF($B$671="Лікар-педіатр",0,IF($B$671="Лікар-терапевт",I675))))</f>
        <v>1886</v>
      </c>
      <c r="J1333" s="228">
        <f>SUM(IF($B$34="Лікар загальної практики - сімейний лікар",J38,IF($B$34="Лікар-педіатр",0,IF($B$34="Лікар-терапевт",J38))),IF($B$47="Лікар загальної практики - сімейний лікар",J51,IF($B$47="Лікар-педіатр",0,IF($B$47="Лікар-терапевт",J51))),IF($B$60="Лікар загальної практики - сімейний лікар",J64,IF($B$60="Лікар-педіатр",0,IF($B$60="Лікар-терапевт",J64))),IF($B$73="Лікар загальної практики - сімейний лікар",J77,IF($B$73="Лікар-педіатр",0,IF($B$73="Лікар-терапевт",J77))),IF($B$86="Лікар загальної практики - сімейний лікар",J90,IF($B$86="Лікар-педіатр",0,IF($B$86="Лікар-терапевт",J90))),IF($B$99="Лікар загальної практики - сімейний лікар",J103,IF($B$99="Лікар-педіатр",0,IF($B$99="Лікар-терапевт",J103))),IF($B$112="Лікар загальної практики - сімейний лікар",J116,IF($B$112="Лікар-педіатр",0,IF($B$112="Лікар-терапевт",J116))),IF($B$125="Лікар загальної практики - сімейний лікар",J129,IF($B$125="Лікар-педіатр",0,IF($B$125="Лікар-терапевт",J129))),IF($B$138="Лікар загальної практики - сімейний лікар",J142,IF($B$138="Лікар-педіатр",0,IF($B$138="Лікар-терапевт",J142))),IF($B$151="Лікар загальної практики - сімейний лікар",J155,IF($B$151="Лікар-педіатр",0,IF($B$151="Лікар-терапевт",J155))),IF($B$164="Лікар загальної практики - сімейний лікар",J168,IF($B$164="Лікар-педіатр",0,IF($B$164="Лікар-терапевт",J168))),IF($B$177="Лікар загальної практики - сімейний лікар",J181,IF($B$177="Лікар-педіатр",0,IF($B$177="Лікар-терапевт",J181))),IF($B$190="Лікар загальної практики - сімейний лікар",J194,IF($B$190="Лікар-педіатр",0,IF($B$190="Лікар-терапевт",J194))),IF($B$203="Лікар загальної практики - сімейний лікар",J207,IF($B$203="Лікар-педіатр",0,IF($B$203="Лікар-терапевт",J207))),IF($B$216="Лікар загальної практики - сімейний лікар",J220,IF($B$216="Лікар-педіатр",0,IF($B$216="Лікар-терапевт",J220))),IF($B$229="Лікар загальної практики - сімейний лікар",J233,IF($B$229="Лікар-педіатр",0,IF($B$229="Лікар-терапевт",J233))),IF($B$242="Лікар загальної практики - сімейний лікар",J246,IF($B$242="Лікар-педіатр",0,IF($B$242="Лікар-терапевт",J246))),IF($B$255="Лікар загальної практики - сімейний лікар",J259,IF($B$255="Лікар-педіатр",0,IF($B$255="Лікар-терапевт",J259))),IF($B$268="Лікар загальної практики - сімейний лікар",J272,IF($B$268="Лікар-педіатр",0,IF($B$268="Лікар-терапевт",J272))),IF($B$281="Лікар загальної практики - сімейний лікар",J285,IF($B$281="Лікар-педіатр",0,IF($B$281="Лікар-терапевт",J285))),IF($B$294="Лікар загальної практики - сімейний лікар",J298,IF($B$294="Лікар-педіатр",0,IF($B$294="Лікар-терапевт",J298))),IF($B$307="Лікар загальної практики - сімейний лікар",J311,IF($B$307="Лікар-педіатр",0,IF($B$307="Лікар-терапевт",J311))),IF($B$320="Лікар загальної практики - сімейний лікар",J324,IF($B$320="Лікар-педіатр",0,IF($B$320="Лікар-терапевт",J324))),IF($B$333="Лікар загальної практики - сімейний лікар",J337,IF($B$333="Лікар-педіатр",0,IF($B$333="Лікар-терапевт",J337))),IF($B$346="Лікар загальної практики - сімейний лікар",J350,IF($B$346="Лікар-педіатр",0,IF($B$346="Лікар-терапевт",J350))),IF($B$359="Лікар загальної практики - сімейний лікар",J363,IF($B$359="Лікар-педіатр",0,IF($B$359="Лікар-терапевт",J363))),IF($B$372="Лікар загальної практики - сімейний лікар",J376,IF($B$372="Лікар-педіатр",0,IF($B$372="Лікар-терапевт",J376))),IF($B$385="Лікар загальної практики - сімейний лікар",J389,IF($B$385="Лікар-педіатр",0,IF($B$385="Лікар-терапевт",J389))),IF($B$398="Лікар загальної практики - сімейний лікар",J402,IF($B$398="Лікар-педіатр",0,IF($B$398="Лікар-терапевт",J402))),IF($B$411="Лікар загальної практики - сімейний лікар",J415,IF($B$411="Лікар-педіатр",0,IF($B$411="Лікар-терапевт",J415))),IF($B$424="Лікар загальної практики - сімейний лікар",J428,IF($B$424="Лікар-педіатр",0,IF($B$424="Лікар-терапевт",J428))),IF($B$437="Лікар загальної практики - сімейний лікар",J441,IF($B$437="Лікар-педіатр",0,IF($B$437="Лікар-терапевт",J441))),IF($B$450="Лікар загальної практики - сімейний лікар",J454,IF($B$450="Лікар-педіатр",0,IF($B$450="Лікар-терапевт",J454))),IF($B$463="Лікар загальної практики - сімейний лікар",J467,IF($B$463="Лікар-педіатр",0,IF($B$463="Лікар-терапевт",J467))),IF($B$476="Лікар загальної практики - сімейний лікар",J480,IF($B$476="Лікар-педіатр",0,IF($B$476="Лікар-терапевт",J480))),IF($B$489="Лікар загальної практики - сімейний лікар",J493,IF($B$489="Лікар-педіатр",0,IF($B$489="Лікар-терапевт",J493))),IF($B$502="Лікар загальної практики - сімейний лікар",J506,IF($B$502="Лікар-педіатр",0,IF($B$502="Лікар-терапевт",J506))),IF($B$515="Лікар загальної практики - сімейний лікар",J519,IF($B$515="Лікар-педіатр",0,IF($B$515="Лікар-терапевт",J519))),IF($B$528="Лікар загальної практики - сімейний лікар",J532,IF($B$528="Лікар-педіатр",0,IF($B$528="Лікар-терапевт",J532))),IF($B$541="Лікар загальної практики - сімейний лікар",J545,IF($B$541="Лікар-педіатр",0,IF($B$541="Лікар-терапевт",J545))),IF($B$554="Лікар загальної практики - сімейний лікар",J558,IF($B$554="Лікар-педіатр",0,IF($B$554="Лікар-терапевт",J558))),IF($B$567="Лікар загальної практики - сімейний лікар",J571,IF($B$567="Лікар-педіатр",0,IF($B$567="Лікар-терапевт",J571))),IF($B$580="Лікар загальної практики - сімейний лікар",J584,IF($B$580="Лікар-педіатр",0,IF($B$580="Лікар-терапевт",J584))),IF($B$593="Лікар загальної практики - сімейний лікар",J597,IF($B$593="Лікар-педіатр",0,IF($B$593="Лікар-терапевт",J597))),IF($B$606="Лікар загальної практики - сімейний лікар",J610,IF($B$606="Лікар-педіатр",0,IF($B$606="Лікар-терапевт",J610))),IF($B$619="Лікар загальної практики - сімейний лікар",J623,IF($B$619="Лікар-педіатр",0,IF($B$619="Лікар-терапевт",J623))),IF($B$632="Лікар загальної практики - сімейний лікар",J636,IF($B$632="Лікар-педіатр",0,IF($B$632="Лікар-терапевт",J636))),IF($B$645="Лікар загальної практики - сімейний лікар",J649,IF($B$645="Лікар-педіатр",0,IF($B$645="Лікар-терапевт",J649))),IF($B$658="Лікар загальної практики - сімейний лікар",J662,IF($B$658="Лікар-педіатр",0,IF($B$658="Лікар-терапевт",J662))),IF($B$671="Лікар загальної практики - сімейний лікар",J675,IF($B$671="Лікар-педіатр",0,IF($B$671="Лікар-терапевт",J675))))</f>
        <v>2643</v>
      </c>
      <c r="K1333" s="228">
        <f>SUM(IF($B$34="Лікар загальної практики - сімейний лікар",K38,IF($B$34="Лікар-педіатр",0,IF($B$34="Лікар-терапевт",K38))),IF($B$47="Лікар загальної практики - сімейний лікар",K51,IF($B$47="Лікар-педіатр",0,IF($B$47="Лікар-терапевт",K51))),IF($B$60="Лікар загальної практики - сімейний лікар",K64,IF($B$60="Лікар-педіатр",0,IF($B$60="Лікар-терапевт",K64))),IF($B$73="Лікар загальної практики - сімейний лікар",K77,IF($B$73="Лікар-педіатр",0,IF($B$73="Лікар-терапевт",K77))),IF($B$86="Лікар загальної практики - сімейний лікар",K90,IF($B$86="Лікар-педіатр",0,IF($B$86="Лікар-терапевт",K90))),IF($B$99="Лікар загальної практики - сімейний лікар",K103,IF($B$99="Лікар-педіатр",0,IF($B$99="Лікар-терапевт",K103))),IF($B$112="Лікар загальної практики - сімейний лікар",K116,IF($B$112="Лікар-педіатр",0,IF($B$112="Лікар-терапевт",K116))),IF($B$125="Лікар загальної практики - сімейний лікар",K129,IF($B$125="Лікар-педіатр",0,IF($B$125="Лікар-терапевт",K129))),IF($B$138="Лікар загальної практики - сімейний лікар",K142,IF($B$138="Лікар-педіатр",0,IF($B$138="Лікар-терапевт",K142))),IF($B$151="Лікар загальної практики - сімейний лікар",K155,IF($B$151="Лікар-педіатр",0,IF($B$151="Лікар-терапевт",K155))),IF($B$164="Лікар загальної практики - сімейний лікар",K168,IF($B$164="Лікар-педіатр",0,IF($B$164="Лікар-терапевт",K168))),IF($B$177="Лікар загальної практики - сімейний лікар",K181,IF($B$177="Лікар-педіатр",0,IF($B$177="Лікар-терапевт",K181))),IF($B$190="Лікар загальної практики - сімейний лікар",K194,IF($B$190="Лікар-педіатр",0,IF($B$190="Лікар-терапевт",K194))),IF($B$203="Лікар загальної практики - сімейний лікар",K207,IF($B$203="Лікар-педіатр",0,IF($B$203="Лікар-терапевт",K207))),IF($B$216="Лікар загальної практики - сімейний лікар",K220,IF($B$216="Лікар-педіатр",0,IF($B$216="Лікар-терапевт",K220))),IF($B$229="Лікар загальної практики - сімейний лікар",K233,IF($B$229="Лікар-педіатр",0,IF($B$229="Лікар-терапевт",K233))),IF($B$242="Лікар загальної практики - сімейний лікар",K246,IF($B$242="Лікар-педіатр",0,IF($B$242="Лікар-терапевт",K246))),IF($B$255="Лікар загальної практики - сімейний лікар",K259,IF($B$255="Лікар-педіатр",0,IF($B$255="Лікар-терапевт",K259))),IF($B$268="Лікар загальної практики - сімейний лікар",K272,IF($B$268="Лікар-педіатр",0,IF($B$268="Лікар-терапевт",K272))),IF($B$281="Лікар загальної практики - сімейний лікар",K285,IF($B$281="Лікар-педіатр",0,IF($B$281="Лікар-терапевт",K285))),IF($B$294="Лікар загальної практики - сімейний лікар",K298,IF($B$294="Лікар-педіатр",0,IF($B$294="Лікар-терапевт",K298))),IF($B$307="Лікар загальної практики - сімейний лікар",K311,IF($B$307="Лікар-педіатр",0,IF($B$307="Лікар-терапевт",K311))),IF($B$320="Лікар загальної практики - сімейний лікар",K324,IF($B$320="Лікар-педіатр",0,IF($B$320="Лікар-терапевт",K324))),IF($B$333="Лікар загальної практики - сімейний лікар",K337,IF($B$333="Лікар-педіатр",0,IF($B$333="Лікар-терапевт",K337))),IF($B$346="Лікар загальної практики - сімейний лікар",K350,IF($B$346="Лікар-педіатр",0,IF($B$346="Лікар-терапевт",K350))),IF($B$359="Лікар загальної практики - сімейний лікар",K363,IF($B$359="Лікар-педіатр",0,IF($B$359="Лікар-терапевт",K363))),IF($B$372="Лікар загальної практики - сімейний лікар",K376,IF($B$372="Лікар-педіатр",0,IF($B$372="Лікар-терапевт",K376))),IF($B$385="Лікар загальної практики - сімейний лікар",K389,IF($B$385="Лікар-педіатр",0,IF($B$385="Лікар-терапевт",K389))),IF($B$398="Лікар загальної практики - сімейний лікар",K402,IF($B$398="Лікар-педіатр",0,IF($B$398="Лікар-терапевт",K402))),IF($B$411="Лікар загальної практики - сімейний лікар",K415,IF($B$411="Лікар-педіатр",0,IF($B$411="Лікар-терапевт",K415))),IF($B$424="Лікар загальної практики - сімейний лікар",K428,IF($B$424="Лікар-педіатр",0,IF($B$424="Лікар-терапевт",K428))),IF($B$437="Лікар загальної практики - сімейний лікар",K441,IF($B$437="Лікар-педіатр",0,IF($B$437="Лікар-терапевт",K441))),IF($B$450="Лікар загальної практики - сімейний лікар",K454,IF($B$450="Лікар-педіатр",0,IF($B$450="Лікар-терапевт",K454))),IF($B$463="Лікар загальної практики - сімейний лікар",K467,IF($B$463="Лікар-педіатр",0,IF($B$463="Лікар-терапевт",K467))),IF($B$476="Лікар загальної практики - сімейний лікар",K480,IF($B$476="Лікар-педіатр",0,IF($B$476="Лікар-терапевт",K480))),IF($B$489="Лікар загальної практики - сімейний лікар",K493,IF($B$489="Лікар-педіатр",0,IF($B$489="Лікар-терапевт",K493))),IF($B$502="Лікар загальної практики - сімейний лікар",K506,IF($B$502="Лікар-педіатр",0,IF($B$502="Лікар-терапевт",K506))),IF($B$515="Лікар загальної практики - сімейний лікар",K519,IF($B$515="Лікар-педіатр",0,IF($B$515="Лікар-терапевт",K519))),IF($B$528="Лікар загальної практики - сімейний лікар",K532,IF($B$528="Лікар-педіатр",0,IF($B$528="Лікар-терапевт",K532))),IF($B$541="Лікар загальної практики - сімейний лікар",K545,IF($B$541="Лікар-педіатр",0,IF($B$541="Лікар-терапевт",K545))),IF($B$554="Лікар загальної практики - сімейний лікар",K558,IF($B$554="Лікар-педіатр",0,IF($B$554="Лікар-терапевт",K558))),IF($B$567="Лікар загальної практики - сімейний лікар",K571,IF($B$567="Лікар-педіатр",0,IF($B$567="Лікар-терапевт",K571))),IF($B$580="Лікар загальної практики - сімейний лікар",K584,IF($B$580="Лікар-педіатр",0,IF($B$580="Лікар-терапевт",K584))),IF($B$593="Лікар загальної практики - сімейний лікар",K597,IF($B$593="Лікар-педіатр",0,IF($B$593="Лікар-терапевт",K597))),IF($B$606="Лікар загальної практики - сімейний лікар",K610,IF($B$606="Лікар-педіатр",0,IF($B$606="Лікар-терапевт",K610))),IF($B$619="Лікар загальної практики - сімейний лікар",K623,IF($B$619="Лікар-педіатр",0,IF($B$619="Лікар-терапевт",K623))),IF($B$632="Лікар загальної практики - сімейний лікар",K636,IF($B$632="Лікар-педіатр",0,IF($B$632="Лікар-терапевт",K636))),IF($B$645="Лікар загальної практики - сімейний лікар",K649,IF($B$645="Лікар-педіатр",0,IF($B$645="Лікар-терапевт",K649))),IF($B$658="Лікар загальної практики - сімейний лікар",K662,IF($B$658="Лікар-педіатр",0,IF($B$658="Лікар-терапевт",K662))),IF($B$671="Лікар загальної практики - сімейний лікар",K675,IF($B$671="Лікар-педіатр",0,IF($B$671="Лікар-терапевт",K675))))</f>
        <v>1561.3333333333333</v>
      </c>
      <c r="L1333" s="229"/>
      <c r="M1333" s="230"/>
      <c r="N1333" s="228">
        <f>SUM(IF($B$34="Лікар загальної практики - сімейний лікар",N38,IF($B$34="Лікар-педіатр",N38,IF($B$34="Лікар-терапевт",0))),IF($B$47="Лікар загальної практики - сімейний лікар",N51,IF($B$47="Лікар-педіатр",N51,IF($B$47="Лікар-терапевт",0))),IF($B$60="Лікар загальної практики - сімейний лікар",N64,IF($B$60="Лікар-педіатр",N64,IF($B$60="Лікар-терапевт",0))),IF($B$73="Лікар загальної практики - сімейний лікар",N77,IF($B$73="Лікар-педіатр",N77,IF($B$73="Лікар-терапевт",0))),IF($B$86="Лікар загальної практики - сімейний лікар",N90,IF($B$86="Лікар-педіатр",N90,IF($B$86="Лікар-терапевт",0))),IF($B$99="Лікар загальної практики - сімейний лікар",N103,IF($B$99="Лікар-педіатр",N103,IF($B$99="Лікар-терапевт",0))),IF($B$112="Лікар загальної практики - сімейний лікар",N116,IF($B$112="Лікар-педіатр",N116,IF($B$112="Лікар-терапевт",0))),IF($B$125="Лікар загальної практики - сімейний лікар",N129,IF($B$125="Лікар-педіатр",N129,IF($B$125="Лікар-терапевт",0))),IF($B$138="Лікар загальної практики - сімейний лікар",N142,IF($B$138="Лікар-педіатр",N142,IF($B$138="Лікар-терапевт",0))),IF($B$151="Лікар загальної практики - сімейний лікар",N155,IF($B$151="Лікар-педіатр",N155,IF($B$151="Лікар-терапевт",0))),IF($B$164="Лікар загальної практики - сімейний лікар",N168,IF($B$164="Лікар-педіатр",N168,IF($B$164="Лікар-терапевт",0))),IF($B$177="Лікар загальної практики - сімейний лікар",N181,IF($B$177="Лікар-педіатр",N181,IF($B$177="Лікар-терапевт",0))),IF($B$190="Лікар загальної практики - сімейний лікар",N194,IF($B$190="Лікар-педіатр",N194,IF($B$190="Лікар-терапевт",0))),IF($B$203="Лікар загальної практики - сімейний лікар",N207,IF($B$203="Лікар-педіатр",N207,IF($B$203="Лікар-терапевт",0))),IF($B$216="Лікар загальної практики - сімейний лікар",N220,IF($B$216="Лікар-педіатр",N220,IF($B$216="Лікар-терапевт",0))),IF($B$229="Лікар загальної практики - сімейний лікар",N233,IF($B$229="Лікар-педіатр",N233,IF($B$229="Лікар-терапевт",0))),IF($B$242="Лікар загальної практики - сімейний лікар",N246,IF($B$242="Лікар-педіатр",N246,IF($B$242="Лікар-терапевт",0))),IF($B$255="Лікар загальної практики - сімейний лікар",N259,IF($B$255="Лікар-педіатр",N259,IF($B$255="Лікар-терапевт",0))),IF($B$268="Лікар загальної практики - сімейний лікар",N272,IF($B$268="Лікар-педіатр",N272,IF($B$268="Лікар-терапевт",0))),IF($B$281="Лікар загальної практики - сімейний лікар",N285,IF($B$281="Лікар-педіатр",N285,IF($B$281="Лікар-терапевт",0))),IF($B$294="Лікар загальної практики - сімейний лікар",N298,IF($B$294="Лікар-педіатр",N298,IF($B$294="Лікар-терапевт",0))),IF($B$307="Лікар загальної практики - сімейний лікар",N311,IF($B$307="Лікар-педіатр",N311,IF($B$307="Лікар-терапевт",0))),IF($B$320="Лікар загальної практики - сімейний лікар",N324,IF($B$320="Лікар-педіатр",N324,IF($B$320="Лікар-терапевт",0))),IF($B$333="Лікар загальної практики - сімейний лікар",N337,IF($B$333="Лікар-педіатр",N337,IF($B$333="Лікар-терапевт",0))),IF($B$346="Лікар загальної практики - сімейний лікар",N350,IF($B$346="Лікар-педіатр",N350,IF($B$346="Лікар-терапевт",0))),IF($B$359="Лікар загальної практики - сімейний лікар",N363,IF($B$359="Лікар-педіатр",N363,IF($B$359="Лікар-терапевт",0))),IF($B$372="Лікар загальної практики - сімейний лікар",N376,IF($B$372="Лікар-педіатр",N376,IF($B$372="Лікар-терапевт",0))),IF($B$385="Лікар загальної практики - сімейний лікар",N389,IF($B$385="Лікар-педіатр",N389,IF($B$385="Лікар-терапевт",0))),IF($B$398="Лікар загальної практики - сімейний лікар",N402,IF($B$398="Лікар-педіатр",N402,IF($B$398="Лікар-терапевт",0))),IF($B$411="Лікар загальної практики - сімейний лікар",N415,IF($B$411="Лікар-педіатр",N415,IF($B$411="Лікар-терапевт",0))),IF($B$424="Лікар загальної практики - сімейний лікар",N428,IF($B$424="Лікар-педіатр",N428,IF($B$424="Лікар-терапевт",0))),IF($B$437="Лікар загальної практики - сімейний лікар",N441,IF($B$437="Лікар-педіатр",N441,IF($B$437="Лікар-терапевт",0))),IF($B$450="Лікар загальної практики - сімейний лікар",N454,IF($B$450="Лікар-педіатр",N454,IF($B$450="Лікар-терапевт",0))),IF($B$463="Лікар загальної практики - сімейний лікар",N467,IF($B$463="Лікар-педіатр",N467,IF($B$463="Лікар-терапевт",0))),IF($B$476="Лікар загальної практики - сімейний лікар",N480,IF($B$476="Лікар-педіатр",N480,IF($B$476="Лікар-терапевт",0))),IF($B$489="Лікар загальної практики - сімейний лікар",N493,IF($B$489="Лікар-педіатр",N493,IF($B$489="Лікар-терапевт",0))),IF($B$502="Лікар загальної практики - сімейний лікар",N506,IF($B$502="Лікар-педіатр",N506,IF($B$502="Лікар-терапевт",0))),IF($B$515="Лікар загальної практики - сімейний лікар",N519,IF($B$515="Лікар-педіатр",N519,IF($B$515="Лікар-терапевт",0))),IF($B$528="Лікар загальної практики - сімейний лікар",N532,IF($B$528="Лікар-педіатр",N532,IF($B$528="Лікар-терапевт",0))),IF($B$541="Лікар загальної практики - сімейний лікар",N545,IF($B$541="Лікар-педіатр",N545,IF($B$541="Лікар-терапевт",0))),IF($B$554="Лікар загальної практики - сімейний лікар",N558,IF($B$554="Лікар-педіатр",N558,IF($B$554="Лікар-терапевт",0))),IF($B$567="Лікар загальної практики - сімейний лікар",N571,IF($B$567="Лікар-педіатр",N571,IF($B$567="Лікар-терапевт",0))),IF($B$580="Лікар загальної практики - сімейний лікар",N584,IF($B$580="Лікар-педіатр",N584,IF($B$580="Лікар-терапевт",0))),IF($B$593="Лікар загальної практики - сімейний лікар",N597,IF($B$593="Лікар-педіатр",N597,IF($B$593="Лікар-терапевт",0))),IF($B$606="Лікар загальної практики - сімейний лікар",N610,IF($B$606="Лікар-педіатр",N610,IF($B$606="Лікар-терапевт",0))),IF($B$619="Лікар загальної практики - сімейний лікар",N623,IF($B$619="Лікар-педіатр",N623,IF($B$619="Лікар-терапевт",0))),IF($B$632="Лікар загальної практики - сімейний лікар",N636,IF($B$632="Лікар-педіатр",N636,IF($B$632="Лікар-терапевт",0))),IF($B$645="Лікар загальної практики - сімейний лікар",N649,IF($B$645="Лікар-педіатр",N649,IF($B$645="Лікар-терапевт",0))),IF($B$658="Лікар загальної практики - сімейний лікар",N662,IF($B$658="Лікар-педіатр",N662,IF($B$658="Лікар-терапевт",0))),IF($B$671="Лікар загальної практики - сімейний лікар",N675,IF($B$671="Лікар-педіатр",N675,IF($B$671="Лікар-терапевт",0))))</f>
        <v>222</v>
      </c>
      <c r="O1333" s="228">
        <f>SUM(IF($B$34="Лікар загальної практики - сімейний лікар",O38,IF($B$34="Лікар-педіатр",O38,IF($B$34="Лікар-терапевт",0))),IF($B$47="Лікар загальної практики - сімейний лікар",O51,IF($B$47="Лікар-педіатр",O51,IF($B$47="Лікар-терапевт",0))),IF($B$60="Лікар загальної практики - сімейний лікар",O64,IF($B$60="Лікар-педіатр",O64,IF($B$60="Лікар-терапевт",0))),IF($B$73="Лікар загальної практики - сімейний лікар",O77,IF($B$73="Лікар-педіатр",O77,IF($B$73="Лікар-терапевт",0))),IF($B$86="Лікар загальної практики - сімейний лікар",O90,IF($B$86="Лікар-педіатр",O90,IF($B$86="Лікар-терапевт",0))),IF($B$99="Лікар загальної практики - сімейний лікар",O103,IF($B$99="Лікар-педіатр",O103,IF($B$99="Лікар-терапевт",0))),IF($B$112="Лікар загальної практики - сімейний лікар",O116,IF($B$112="Лікар-педіатр",O116,IF($B$112="Лікар-терапевт",0))),IF($B$125="Лікар загальної практики - сімейний лікар",O129,IF($B$125="Лікар-педіатр",O129,IF($B$125="Лікар-терапевт",0))),IF($B$138="Лікар загальної практики - сімейний лікар",O142,IF($B$138="Лікар-педіатр",O142,IF($B$138="Лікар-терапевт",0))),IF($B$151="Лікар загальної практики - сімейний лікар",O155,IF($B$151="Лікар-педіатр",O155,IF($B$151="Лікар-терапевт",0))),IF($B$164="Лікар загальної практики - сімейний лікар",O168,IF($B$164="Лікар-педіатр",O168,IF($B$164="Лікар-терапевт",0))),IF($B$177="Лікар загальної практики - сімейний лікар",O181,IF($B$177="Лікар-педіатр",O181,IF($B$177="Лікар-терапевт",0))),IF($B$190="Лікар загальної практики - сімейний лікар",O194,IF($B$190="Лікар-педіатр",O194,IF($B$190="Лікар-терапевт",0))),IF($B$203="Лікар загальної практики - сімейний лікар",O207,IF($B$203="Лікар-педіатр",O207,IF($B$203="Лікар-терапевт",0))),IF($B$216="Лікар загальної практики - сімейний лікар",O220,IF($B$216="Лікар-педіатр",O220,IF($B$216="Лікар-терапевт",0))),IF($B$229="Лікар загальної практики - сімейний лікар",O233,IF($B$229="Лікар-педіатр",O233,IF($B$229="Лікар-терапевт",0))),IF($B$242="Лікар загальної практики - сімейний лікар",O246,IF($B$242="Лікар-педіатр",O246,IF($B$242="Лікар-терапевт",0))),IF($B$255="Лікар загальної практики - сімейний лікар",O259,IF($B$255="Лікар-педіатр",O259,IF($B$255="Лікар-терапевт",0))),IF($B$268="Лікар загальної практики - сімейний лікар",O272,IF($B$268="Лікар-педіатр",O272,IF($B$268="Лікар-терапевт",0))),IF($B$281="Лікар загальної практики - сімейний лікар",O285,IF($B$281="Лікар-педіатр",O285,IF($B$281="Лікар-терапевт",0))),IF($B$294="Лікар загальної практики - сімейний лікар",O298,IF($B$294="Лікар-педіатр",O298,IF($B$294="Лікар-терапевт",0))),IF($B$307="Лікар загальної практики - сімейний лікар",O311,IF($B$307="Лікар-педіатр",O311,IF($B$307="Лікар-терапевт",0))),IF($B$320="Лікар загальної практики - сімейний лікар",O324,IF($B$320="Лікар-педіатр",O324,IF($B$320="Лікар-терапевт",0))),IF($B$333="Лікар загальної практики - сімейний лікар",O337,IF($B$333="Лікар-педіатр",O337,IF($B$333="Лікар-терапевт",0))),IF($B$346="Лікар загальної практики - сімейний лікар",O350,IF($B$346="Лікар-педіатр",O350,IF($B$346="Лікар-терапевт",0))),IF($B$359="Лікар загальної практики - сімейний лікар",O363,IF($B$359="Лікар-педіатр",O363,IF($B$359="Лікар-терапевт",0))),IF($B$372="Лікар загальної практики - сімейний лікар",O376,IF($B$372="Лікар-педіатр",O376,IF($B$372="Лікар-терапевт",0))),IF($B$385="Лікар загальної практики - сімейний лікар",O389,IF($B$385="Лікар-педіатр",O389,IF($B$385="Лікар-терапевт",0))),IF($B$398="Лікар загальної практики - сімейний лікар",O402,IF($B$398="Лікар-педіатр",O402,IF($B$398="Лікар-терапевт",0))),IF($B$411="Лікар загальної практики - сімейний лікар",O415,IF($B$411="Лікар-педіатр",O415,IF($B$411="Лікар-терапевт",0))),IF($B$424="Лікар загальної практики - сімейний лікар",O428,IF($B$424="Лікар-педіатр",O428,IF($B$424="Лікар-терапевт",0))),IF($B$437="Лікар загальної практики - сімейний лікар",O441,IF($B$437="Лікар-педіатр",O441,IF($B$437="Лікар-терапевт",0))),IF($B$450="Лікар загальної практики - сімейний лікар",O454,IF($B$450="Лікар-педіатр",O454,IF($B$450="Лікар-терапевт",0))),IF($B$463="Лікар загальної практики - сімейний лікар",O467,IF($B$463="Лікар-педіатр",O467,IF($B$463="Лікар-терапевт",0))),IF($B$476="Лікар загальної практики - сімейний лікар",O480,IF($B$476="Лікар-педіатр",O480,IF($B$476="Лікар-терапевт",0))),IF($B$489="Лікар загальної практики - сімейний лікар",O493,IF($B$489="Лікар-педіатр",O493,IF($B$489="Лікар-терапевт",0))),IF($B$502="Лікар загальної практики - сімейний лікар",O506,IF($B$502="Лікар-педіатр",O506,IF($B$502="Лікар-терапевт",0))),IF($B$515="Лікар загальної практики - сімейний лікар",O519,IF($B$515="Лікар-педіатр",O519,IF($B$515="Лікар-терапевт",0))),IF($B$528="Лікар загальної практики - сімейний лікар",O532,IF($B$528="Лікар-педіатр",O532,IF($B$528="Лікар-терапевт",0))),IF($B$541="Лікар загальної практики - сімейний лікар",O545,IF($B$541="Лікар-педіатр",O545,IF($B$541="Лікар-терапевт",0))),IF($B$554="Лікар загальної практики - сімейний лікар",O558,IF($B$554="Лікар-педіатр",O558,IF($B$554="Лікар-терапевт",0))),IF($B$567="Лікар загальної практики - сімейний лікар",O571,IF($B$567="Лікар-педіатр",O571,IF($B$567="Лікар-терапевт",0))),IF($B$580="Лікар загальної практики - сімейний лікар",O584,IF($B$580="Лікар-педіатр",O584,IF($B$580="Лікар-терапевт",0))),IF($B$593="Лікар загальної практики - сімейний лікар",O597,IF($B$593="Лікар-педіатр",O597,IF($B$593="Лікар-терапевт",0))),IF($B$606="Лікар загальної практики - сімейний лікар",O610,IF($B$606="Лікар-педіатр",O610,IF($B$606="Лікар-терапевт",0))),IF($B$619="Лікар загальної практики - сімейний лікар",O623,IF($B$619="Лікар-педіатр",O623,IF($B$619="Лікар-терапевт",0))),IF($B$632="Лікар загальної практики - сімейний лікар",O636,IF($B$632="Лікар-педіатр",O636,IF($B$632="Лікар-терапевт",0))),IF($B$645="Лікар загальної практики - сімейний лікар",O649,IF($B$645="Лікар-педіатр",O649,IF($B$645="Лікар-терапевт",0))),IF($B$658="Лікар загальної практики - сімейний лікар",O662,IF($B$658="Лікар-педіатр",O662,IF($B$658="Лікар-терапевт",0))),IF($B$671="Лікар загальної практики - сімейний лікар",O675,IF($B$671="Лікар-педіатр",O675,IF($B$671="Лікар-терапевт",0))))</f>
        <v>942.33333333333337</v>
      </c>
      <c r="P1333" s="228">
        <f>SUM(IF($B$34="Лікар загальної практики - сімейний лікар",P38,IF($B$34="Лікар-педіатр",0,IF($B$34="Лікар-терапевт",P38))),IF($B$47="Лікар загальної практики - сімейний лікар",P51,IF($B$47="Лікар-педіатр",0,IF($B$47="Лікар-терапевт",P51))),IF($B$60="Лікар загальної практики - сімейний лікар",P64,IF($B$60="Лікар-педіатр",0,IF($B$60="Лікар-терапевт",P64))),IF($B$73="Лікар загальної практики - сімейний лікар",P77,IF($B$73="Лікар-педіатр",0,IF($B$73="Лікар-терапевт",P77))),IF($B$86="Лікар загальної практики - сімейний лікар",P90,IF($B$86="Лікар-педіатр",0,IF($B$86="Лікар-терапевт",P90))),IF($B$99="Лікар загальної практики - сімейний лікар",P103,IF($B$99="Лікар-педіатр",0,IF($B$99="Лікар-терапевт",P103))),IF($B$112="Лікар загальної практики - сімейний лікар",P116,IF($B$112="Лікар-педіатр",0,IF($B$112="Лікар-терапевт",P116))),IF($B$125="Лікар загальної практики - сімейний лікар",P129,IF($B$125="Лікар-педіатр",0,IF($B$125="Лікар-терапевт",P129))),IF($B$138="Лікар загальної практики - сімейний лікар",P142,IF($B$138="Лікар-педіатр",0,IF($B$138="Лікар-терапевт",P142))),IF($B$151="Лікар загальної практики - сімейний лікар",P155,IF($B$151="Лікар-педіатр",0,IF($B$151="Лікар-терапевт",P155))),IF($B$164="Лікар загальної практики - сімейний лікар",P168,IF($B$164="Лікар-педіатр",0,IF($B$164="Лікар-терапевт",P168))),IF($B$177="Лікар загальної практики - сімейний лікар",P181,IF($B$177="Лікар-педіатр",0,IF($B$177="Лікар-терапевт",P181))),IF($B$190="Лікар загальної практики - сімейний лікар",P194,IF($B$190="Лікар-педіатр",0,IF($B$190="Лікар-терапевт",P194))),IF($B$203="Лікар загальної практики - сімейний лікар",P207,IF($B$203="Лікар-педіатр",0,IF($B$203="Лікар-терапевт",P207))),IF($B$216="Лікар загальної практики - сімейний лікар",P220,IF($B$216="Лікар-педіатр",0,IF($B$216="Лікар-терапевт",P220))),IF($B$229="Лікар загальної практики - сімейний лікар",P233,IF($B$229="Лікар-педіатр",0,IF($B$229="Лікар-терапевт",P233))),IF($B$242="Лікар загальної практики - сімейний лікар",P246,IF($B$242="Лікар-педіатр",0,IF($B$242="Лікар-терапевт",P246))),IF($B$255="Лікар загальної практики - сімейний лікар",P259,IF($B$255="Лікар-педіатр",0,IF($B$255="Лікар-терапевт",P259))),IF($B$268="Лікар загальної практики - сімейний лікар",P272,IF($B$268="Лікар-педіатр",0,IF($B$268="Лікар-терапевт",P272))),IF($B$281="Лікар загальної практики - сімейний лікар",P285,IF($B$281="Лікар-педіатр",0,IF($B$281="Лікар-терапевт",P285))),IF($B$294="Лікар загальної практики - сімейний лікар",P298,IF($B$294="Лікар-педіатр",0,IF($B$294="Лікар-терапевт",P298))),IF($B$307="Лікар загальної практики - сімейний лікар",P311,IF($B$307="Лікар-педіатр",0,IF($B$307="Лікар-терапевт",P311))),IF($B$320="Лікар загальної практики - сімейний лікар",P324,IF($B$320="Лікар-педіатр",0,IF($B$320="Лікар-терапевт",P324))),IF($B$333="Лікар загальної практики - сімейний лікар",P337,IF($B$333="Лікар-педіатр",0,IF($B$333="Лікар-терапевт",P337))),IF($B$346="Лікар загальної практики - сімейний лікар",P350,IF($B$346="Лікар-педіатр",0,IF($B$346="Лікар-терапевт",P350))),IF($B$359="Лікар загальної практики - сімейний лікар",P363,IF($B$359="Лікар-педіатр",0,IF($B$359="Лікар-терапевт",P363))),IF($B$372="Лікар загальної практики - сімейний лікар",P376,IF($B$372="Лікар-педіатр",0,IF($B$372="Лікар-терапевт",P376))),IF($B$385="Лікар загальної практики - сімейний лікар",P389,IF($B$385="Лікар-педіатр",0,IF($B$385="Лікар-терапевт",P389))),IF($B$398="Лікар загальної практики - сімейний лікар",P402,IF($B$398="Лікар-педіатр",0,IF($B$398="Лікар-терапевт",P402))),IF($B$411="Лікар загальної практики - сімейний лікар",P415,IF($B$411="Лікар-педіатр",0,IF($B$411="Лікар-терапевт",P415))),IF($B$424="Лікар загальної практики - сімейний лікар",P428,IF($B$424="Лікар-педіатр",0,IF($B$424="Лікар-терапевт",P428))),IF($B$437="Лікар загальної практики - сімейний лікар",P441,IF($B$437="Лікар-педіатр",0,IF($B$437="Лікар-терапевт",P441))),IF($B$450="Лікар загальної практики - сімейний лікар",P454,IF($B$450="Лікар-педіатр",0,IF($B$450="Лікар-терапевт",P454))),IF($B$463="Лікар загальної практики - сімейний лікар",P467,IF($B$463="Лікар-педіатр",0,IF($B$463="Лікар-терапевт",P467))),IF($B$476="Лікар загальної практики - сімейний лікар",P480,IF($B$476="Лікар-педіатр",0,IF($B$476="Лікар-терапевт",P480))),IF($B$489="Лікар загальної практики - сімейний лікар",P493,IF($B$489="Лікар-педіатр",0,IF($B$489="Лікар-терапевт",P493))),IF($B$502="Лікар загальної практики - сімейний лікар",P506,IF($B$502="Лікар-педіатр",0,IF($B$502="Лікар-терапевт",P506))),IF($B$515="Лікар загальної практики - сімейний лікар",P519,IF($B$515="Лікар-педіатр",0,IF($B$515="Лікар-терапевт",P519))),IF($B$528="Лікар загальної практики - сімейний лікар",P532,IF($B$528="Лікар-педіатр",0,IF($B$528="Лікар-терапевт",P532))),IF($B$541="Лікар загальної практики - сімейний лікар",P545,IF($B$541="Лікар-педіатр",0,IF($B$541="Лікар-терапевт",P545))),IF($B$554="Лікар загальної практики - сімейний лікар",P558,IF($B$554="Лікар-педіатр",0,IF($B$554="Лікар-терапевт",P558))),IF($B$567="Лікар загальної практики - сімейний лікар",P571,IF($B$567="Лікар-педіатр",0,IF($B$567="Лікар-терапевт",P571))),IF($B$580="Лікар загальної практики - сімейний лікар",P584,IF($B$580="Лікар-педіатр",0,IF($B$580="Лікар-терапевт",P584))),IF($B$593="Лікар загальної практики - сімейний лікар",P597,IF($B$593="Лікар-педіатр",0,IF($B$593="Лікар-терапевт",P597))),IF($B$606="Лікар загальної практики - сімейний лікар",P610,IF($B$606="Лікар-педіатр",0,IF($B$606="Лікар-терапевт",P610))),IF($B$619="Лікар загальної практики - сімейний лікар",P623,IF($B$619="Лікар-педіатр",0,IF($B$619="Лікар-терапевт",P623))),IF($B$632="Лікар загальної практики - сімейний лікар",P636,IF($B$632="Лікар-педіатр",0,IF($B$632="Лікар-терапевт",P636))),IF($B$645="Лікар загальної практики - сімейний лікар",P649,IF($B$645="Лікар-педіатр",0,IF($B$645="Лікар-терапевт",P649))),IF($B$658="Лікар загальної практики - сімейний лікар",P662,IF($B$658="Лікар-педіатр",0,IF($B$658="Лікар-терапевт",P662))),IF($B$671="Лікар загальної практики - сімейний лікар",P675,IF($B$671="Лікар-педіатр",0,IF($B$671="Лікар-терапевт",P675))))</f>
        <v>1883.3333333333335</v>
      </c>
      <c r="Q1333" s="228">
        <f>SUM(IF($B$34="Лікар загальної практики - сімейний лікар",Q38,IF($B$34="Лікар-педіатр",0,IF($B$34="Лікар-терапевт",Q38))),IF($B$47="Лікар загальної практики - сімейний лікар",Q51,IF($B$47="Лікар-педіатр",0,IF($B$47="Лікар-терапевт",Q51))),IF($B$60="Лікар загальної практики - сімейний лікар",Q64,IF($B$60="Лікар-педіатр",0,IF($B$60="Лікар-терапевт",Q64))),IF($B$73="Лікар загальної практики - сімейний лікар",Q77,IF($B$73="Лікар-педіатр",0,IF($B$73="Лікар-терапевт",Q77))),IF($B$86="Лікар загальної практики - сімейний лікар",Q90,IF($B$86="Лікар-педіатр",0,IF($B$86="Лікар-терапевт",Q90))),IF($B$99="Лікар загальної практики - сімейний лікар",Q103,IF($B$99="Лікар-педіатр",0,IF($B$99="Лікар-терапевт",Q103))),IF($B$112="Лікар загальної практики - сімейний лікар",Q116,IF($B$112="Лікар-педіатр",0,IF($B$112="Лікар-терапевт",Q116))),IF($B$125="Лікар загальної практики - сімейний лікар",Q129,IF($B$125="Лікар-педіатр",0,IF($B$125="Лікар-терапевт",Q129))),IF($B$138="Лікар загальної практики - сімейний лікар",Q142,IF($B$138="Лікар-педіатр",0,IF($B$138="Лікар-терапевт",Q142))),IF($B$151="Лікар загальної практики - сімейний лікар",Q155,IF($B$151="Лікар-педіатр",0,IF($B$151="Лікар-терапевт",Q155))),IF($B$164="Лікар загальної практики - сімейний лікар",Q168,IF($B$164="Лікар-педіатр",0,IF($B$164="Лікар-терапевт",Q168))),IF($B$177="Лікар загальної практики - сімейний лікар",Q181,IF($B$177="Лікар-педіатр",0,IF($B$177="Лікар-терапевт",Q181))),IF($B$190="Лікар загальної практики - сімейний лікар",Q194,IF($B$190="Лікар-педіатр",0,IF($B$190="Лікар-терапевт",Q194))),IF($B$203="Лікар загальної практики - сімейний лікар",Q207,IF($B$203="Лікар-педіатр",0,IF($B$203="Лікар-терапевт",Q207))),IF($B$216="Лікар загальної практики - сімейний лікар",Q220,IF($B$216="Лікар-педіатр",0,IF($B$216="Лікар-терапевт",Q220))),IF($B$229="Лікар загальної практики - сімейний лікар",Q233,IF($B$229="Лікар-педіатр",0,IF($B$229="Лікар-терапевт",Q233))),IF($B$242="Лікар загальної практики - сімейний лікар",Q246,IF($B$242="Лікар-педіатр",0,IF($B$242="Лікар-терапевт",Q246))),IF($B$255="Лікар загальної практики - сімейний лікар",Q259,IF($B$255="Лікар-педіатр",0,IF($B$255="Лікар-терапевт",Q259))),IF($B$268="Лікар загальної практики - сімейний лікар",Q272,IF($B$268="Лікар-педіатр",0,IF($B$268="Лікар-терапевт",Q272))),IF($B$281="Лікар загальної практики - сімейний лікар",Q285,IF($B$281="Лікар-педіатр",0,IF($B$281="Лікар-терапевт",Q285))),IF($B$294="Лікар загальної практики - сімейний лікар",Q298,IF($B$294="Лікар-педіатр",0,IF($B$294="Лікар-терапевт",Q298))),IF($B$307="Лікар загальної практики - сімейний лікар",Q311,IF($B$307="Лікар-педіатр",0,IF($B$307="Лікар-терапевт",Q311))),IF($B$320="Лікар загальної практики - сімейний лікар",Q324,IF($B$320="Лікар-педіатр",0,IF($B$320="Лікар-терапевт",Q324))),IF($B$333="Лікар загальної практики - сімейний лікар",Q337,IF($B$333="Лікар-педіатр",0,IF($B$333="Лікар-терапевт",Q337))),IF($B$346="Лікар загальної практики - сімейний лікар",Q350,IF($B$346="Лікар-педіатр",0,IF($B$346="Лікар-терапевт",Q350))),IF($B$359="Лікар загальної практики - сімейний лікар",Q363,IF($B$359="Лікар-педіатр",0,IF($B$359="Лікар-терапевт",Q363))),IF($B$372="Лікар загальної практики - сімейний лікар",Q376,IF($B$372="Лікар-педіатр",0,IF($B$372="Лікар-терапевт",Q376))),IF($B$385="Лікар загальної практики - сімейний лікар",Q389,IF($B$385="Лікар-педіатр",0,IF($B$385="Лікар-терапевт",Q389))),IF($B$398="Лікар загальної практики - сімейний лікар",Q402,IF($B$398="Лікар-педіатр",0,IF($B$398="Лікар-терапевт",Q402))),IF($B$411="Лікар загальної практики - сімейний лікар",Q415,IF($B$411="Лікар-педіатр",0,IF($B$411="Лікар-терапевт",Q415))),IF($B$424="Лікар загальної практики - сімейний лікар",Q428,IF($B$424="Лікар-педіатр",0,IF($B$424="Лікар-терапевт",Q428))),IF($B$437="Лікар загальної практики - сімейний лікар",Q441,IF($B$437="Лікар-педіатр",0,IF($B$437="Лікар-терапевт",Q441))),IF($B$450="Лікар загальної практики - сімейний лікар",Q454,IF($B$450="Лікар-педіатр",0,IF($B$450="Лікар-терапевт",Q454))),IF($B$463="Лікар загальної практики - сімейний лікар",Q467,IF($B$463="Лікар-педіатр",0,IF($B$463="Лікар-терапевт",Q467))),IF($B$476="Лікар загальної практики - сімейний лікар",Q480,IF($B$476="Лікар-педіатр",0,IF($B$476="Лікар-терапевт",Q480))),IF($B$489="Лікар загальної практики - сімейний лікар",Q493,IF($B$489="Лікар-педіатр",0,IF($B$489="Лікар-терапевт",Q493))),IF($B$502="Лікар загальної практики - сімейний лікар",Q506,IF($B$502="Лікар-педіатр",0,IF($B$502="Лікар-терапевт",Q506))),IF($B$515="Лікар загальної практики - сімейний лікар",Q519,IF($B$515="Лікар-педіатр",0,IF($B$515="Лікар-терапевт",Q519))),IF($B$528="Лікар загальної практики - сімейний лікар",Q532,IF($B$528="Лікар-педіатр",0,IF($B$528="Лікар-терапевт",Q532))),IF($B$541="Лікар загальної практики - сімейний лікар",Q545,IF($B$541="Лікар-педіатр",0,IF($B$541="Лікар-терапевт",Q545))),IF($B$554="Лікар загальної практики - сімейний лікар",Q558,IF($B$554="Лікар-педіатр",0,IF($B$554="Лікар-терапевт",Q558))),IF($B$567="Лікар загальної практики - сімейний лікар",Q571,IF($B$567="Лікар-педіатр",0,IF($B$567="Лікар-терапевт",Q571))),IF($B$580="Лікар загальної практики - сімейний лікар",Q584,IF($B$580="Лікар-педіатр",0,IF($B$580="Лікар-терапевт",Q584))),IF($B$593="Лікар загальної практики - сімейний лікар",Q597,IF($B$593="Лікар-педіатр",0,IF($B$593="Лікар-терапевт",Q597))),IF($B$606="Лікар загальної практики - сімейний лікар",Q610,IF($B$606="Лікар-педіатр",0,IF($B$606="Лікар-терапевт",Q610))),IF($B$619="Лікар загальної практики - сімейний лікар",Q623,IF($B$619="Лікар-педіатр",0,IF($B$619="Лікар-терапевт",Q623))),IF($B$632="Лікар загальної практики - сімейний лікар",Q636,IF($B$632="Лікар-педіатр",0,IF($B$632="Лікар-терапевт",Q636))),IF($B$645="Лікар загальної практики - сімейний лікар",Q649,IF($B$645="Лікар-педіатр",0,IF($B$645="Лікар-терапевт",Q649))),IF($B$658="Лікар загальної практики - сімейний лікар",Q662,IF($B$658="Лікар-педіатр",0,IF($B$658="Лікар-терапевт",Q662))),IF($B$671="Лікар загальної практики - сімейний лікар",Q675,IF($B$671="Лікар-педіатр",0,IF($B$671="Лікар-терапевт",Q675))))</f>
        <v>2626.3333333333335</v>
      </c>
      <c r="R1333" s="228">
        <f>SUM(IF($B$34="Лікар загальної практики - сімейний лікар",R38,IF($B$34="Лікар-педіатр",0,IF($B$34="Лікар-терапевт",R38))),IF($B$47="Лікар загальної практики - сімейний лікар",R51,IF($B$47="Лікар-педіатр",0,IF($B$47="Лікар-терапевт",R51))),IF($B$60="Лікар загальної практики - сімейний лікар",R64,IF($B$60="Лікар-педіатр",0,IF($B$60="Лікар-терапевт",R64))),IF($B$73="Лікар загальної практики - сімейний лікар",R77,IF($B$73="Лікар-педіатр",0,IF($B$73="Лікар-терапевт",R77))),IF($B$86="Лікар загальної практики - сімейний лікар",R90,IF($B$86="Лікар-педіатр",0,IF($B$86="Лікар-терапевт",R90))),IF($B$99="Лікар загальної практики - сімейний лікар",R103,IF($B$99="Лікар-педіатр",0,IF($B$99="Лікар-терапевт",R103))),IF($B$112="Лікар загальної практики - сімейний лікар",R116,IF($B$112="Лікар-педіатр",0,IF($B$112="Лікар-терапевт",R116))),IF($B$125="Лікар загальної практики - сімейний лікар",R129,IF($B$125="Лікар-педіатр",0,IF($B$125="Лікар-терапевт",R129))),IF($B$138="Лікар загальної практики - сімейний лікар",R142,IF($B$138="Лікар-педіатр",0,IF($B$138="Лікар-терапевт",R142))),IF($B$151="Лікар загальної практики - сімейний лікар",R155,IF($B$151="Лікар-педіатр",0,IF($B$151="Лікар-терапевт",R155))),IF($B$164="Лікар загальної практики - сімейний лікар",R168,IF($B$164="Лікар-педіатр",0,IF($B$164="Лікар-терапевт",R168))),IF($B$177="Лікар загальної практики - сімейний лікар",R181,IF($B$177="Лікар-педіатр",0,IF($B$177="Лікар-терапевт",R181))),IF($B$190="Лікар загальної практики - сімейний лікар",R194,IF($B$190="Лікар-педіатр",0,IF($B$190="Лікар-терапевт",R194))),IF($B$203="Лікар загальної практики - сімейний лікар",R207,IF($B$203="Лікар-педіатр",0,IF($B$203="Лікар-терапевт",R207))),IF($B$216="Лікар загальної практики - сімейний лікар",R220,IF($B$216="Лікар-педіатр",0,IF($B$216="Лікар-терапевт",R220))),IF($B$229="Лікар загальної практики - сімейний лікар",R233,IF($B$229="Лікар-педіатр",0,IF($B$229="Лікар-терапевт",R233))),IF($B$242="Лікар загальної практики - сімейний лікар",R246,IF($B$242="Лікар-педіатр",0,IF($B$242="Лікар-терапевт",R246))),IF($B$255="Лікар загальної практики - сімейний лікар",R259,IF($B$255="Лікар-педіатр",0,IF($B$255="Лікар-терапевт",R259))),IF($B$268="Лікар загальної практики - сімейний лікар",R272,IF($B$268="Лікар-педіатр",0,IF($B$268="Лікар-терапевт",R272))),IF($B$281="Лікар загальної практики - сімейний лікар",R285,IF($B$281="Лікар-педіатр",0,IF($B$281="Лікар-терапевт",R285))),IF($B$294="Лікар загальної практики - сімейний лікар",R298,IF($B$294="Лікар-педіатр",0,IF($B$294="Лікар-терапевт",R298))),IF($B$307="Лікар загальної практики - сімейний лікар",R311,IF($B$307="Лікар-педіатр",0,IF($B$307="Лікар-терапевт",R311))),IF($B$320="Лікар загальної практики - сімейний лікар",R324,IF($B$320="Лікар-педіатр",0,IF($B$320="Лікар-терапевт",R324))),IF($B$333="Лікар загальної практики - сімейний лікар",R337,IF($B$333="Лікар-педіатр",0,IF($B$333="Лікар-терапевт",R337))),IF($B$346="Лікар загальної практики - сімейний лікар",R350,IF($B$346="Лікар-педіатр",0,IF($B$346="Лікар-терапевт",R350))),IF($B$359="Лікар загальної практики - сімейний лікар",R363,IF($B$359="Лікар-педіатр",0,IF($B$359="Лікар-терапевт",R363))),IF($B$372="Лікар загальної практики - сімейний лікар",R376,IF($B$372="Лікар-педіатр",0,IF($B$372="Лікар-терапевт",R376))),IF($B$385="Лікар загальної практики - сімейний лікар",R389,IF($B$385="Лікар-педіатр",0,IF($B$385="Лікар-терапевт",R389))),IF($B$398="Лікар загальної практики - сімейний лікар",R402,IF($B$398="Лікар-педіатр",0,IF($B$398="Лікар-терапевт",R402))),IF($B$411="Лікар загальної практики - сімейний лікар",R415,IF($B$411="Лікар-педіатр",0,IF($B$411="Лікар-терапевт",R415))),IF($B$424="Лікар загальної практики - сімейний лікар",R428,IF($B$424="Лікар-педіатр",0,IF($B$424="Лікар-терапевт",R428))),IF($B$437="Лікар загальної практики - сімейний лікар",R441,IF($B$437="Лікар-педіатр",0,IF($B$437="Лікар-терапевт",R441))),IF($B$450="Лікар загальної практики - сімейний лікар",R454,IF($B$450="Лікар-педіатр",0,IF($B$450="Лікар-терапевт",R454))),IF($B$463="Лікар загальної практики - сімейний лікар",R467,IF($B$463="Лікар-педіатр",0,IF($B$463="Лікар-терапевт",R467))),IF($B$476="Лікар загальної практики - сімейний лікар",R480,IF($B$476="Лікар-педіатр",0,IF($B$476="Лікар-терапевт",R480))),IF($B$489="Лікар загальної практики - сімейний лікар",R493,IF($B$489="Лікар-педіатр",0,IF($B$489="Лікар-терапевт",R493))),IF($B$502="Лікар загальної практики - сімейний лікар",R506,IF($B$502="Лікар-педіатр",0,IF($B$502="Лікар-терапевт",R506))),IF($B$515="Лікар загальної практики - сімейний лікар",R519,IF($B$515="Лікар-педіатр",0,IF($B$515="Лікар-терапевт",R519))),IF($B$528="Лікар загальної практики - сімейний лікар",R532,IF($B$528="Лікар-педіатр",0,IF($B$528="Лікар-терапевт",R532))),IF($B$541="Лікар загальної практики - сімейний лікар",R545,IF($B$541="Лікар-педіатр",0,IF($B$541="Лікар-терапевт",R545))),IF($B$554="Лікар загальної практики - сімейний лікар",R558,IF($B$554="Лікар-педіатр",0,IF($B$554="Лікар-терапевт",R558))),IF($B$567="Лікар загальної практики - сімейний лікар",R571,IF($B$567="Лікар-педіатр",0,IF($B$567="Лікар-терапевт",R571))),IF($B$580="Лікар загальної практики - сімейний лікар",R584,IF($B$580="Лікар-педіатр",0,IF($B$580="Лікар-терапевт",R584))),IF($B$593="Лікар загальної практики - сімейний лікар",R597,IF($B$593="Лікар-педіатр",0,IF($B$593="Лікар-терапевт",R597))),IF($B$606="Лікар загальної практики - сімейний лікар",R610,IF($B$606="Лікар-педіатр",0,IF($B$606="Лікар-терапевт",R610))),IF($B$619="Лікар загальної практики - сімейний лікар",R623,IF($B$619="Лікар-педіатр",0,IF($B$619="Лікар-терапевт",R623))),IF($B$632="Лікар загальної практики - сімейний лікар",R636,IF($B$632="Лікар-педіатр",0,IF($B$632="Лікар-терапевт",R636))),IF($B$645="Лікар загальної практики - сімейний лікар",R649,IF($B$645="Лікар-педіатр",0,IF($B$645="Лікар-терапевт",R649))),IF($B$658="Лікар загальної практики - сімейний лікар",R662,IF($B$658="Лікар-педіатр",0,IF($B$658="Лікар-терапевт",R662))),IF($B$671="Лікар загальної практики - сімейний лікар",R675,IF($B$671="Лікар-педіатр",0,IF($B$671="Лікар-терапевт",R675))))</f>
        <v>1565</v>
      </c>
      <c r="S1333" s="229"/>
      <c r="T1333" s="230"/>
      <c r="U1333" s="228">
        <f>SUM(IF($B$34="Лікар загальної практики - сімейний лікар",U38,IF($B$34="Лікар-педіатр",U38,IF($B$34="Лікар-терапевт",0))),IF($B$47="Лікар загальної практики - сімейний лікар",U51,IF($B$47="Лікар-педіатр",U51,IF($B$47="Лікар-терапевт",0))),IF($B$60="Лікар загальної практики - сімейний лікар",U64,IF($B$60="Лікар-педіатр",U64,IF($B$60="Лікар-терапевт",0))),IF($B$73="Лікар загальної практики - сімейний лікар",U77,IF($B$73="Лікар-педіатр",U77,IF($B$73="Лікар-терапевт",0))),IF($B$86="Лікар загальної практики - сімейний лікар",U90,IF($B$86="Лікар-педіатр",U90,IF($B$86="Лікар-терапевт",0))),IF($B$99="Лікар загальної практики - сімейний лікар",U103,IF($B$99="Лікар-педіатр",U103,IF($B$99="Лікар-терапевт",0))),IF($B$112="Лікар загальної практики - сімейний лікар",U116,IF($B$112="Лікар-педіатр",U116,IF($B$112="Лікар-терапевт",0))),IF($B$125="Лікар загальної практики - сімейний лікар",U129,IF($B$125="Лікар-педіатр",U129,IF($B$125="Лікар-терапевт",0))),IF($B$138="Лікар загальної практики - сімейний лікар",U142,IF($B$138="Лікар-педіатр",U142,IF($B$138="Лікар-терапевт",0))),IF($B$151="Лікар загальної практики - сімейний лікар",U155,IF($B$151="Лікар-педіатр",U155,IF($B$151="Лікар-терапевт",0))),IF($B$164="Лікар загальної практики - сімейний лікар",U168,IF($B$164="Лікар-педіатр",U168,IF($B$164="Лікар-терапевт",0))),IF($B$177="Лікар загальної практики - сімейний лікар",U181,IF($B$177="Лікар-педіатр",U181,IF($B$177="Лікар-терапевт",0))),IF($B$190="Лікар загальної практики - сімейний лікар",U194,IF($B$190="Лікар-педіатр",U194,IF($B$190="Лікар-терапевт",0))),IF($B$203="Лікар загальної практики - сімейний лікар",U207,IF($B$203="Лікар-педіатр",U207,IF($B$203="Лікар-терапевт",0))),IF($B$216="Лікар загальної практики - сімейний лікар",U220,IF($B$216="Лікар-педіатр",U220,IF($B$216="Лікар-терапевт",0))),IF($B$229="Лікар загальної практики - сімейний лікар",U233,IF($B$229="Лікар-педіатр",U233,IF($B$229="Лікар-терапевт",0))),IF($B$242="Лікар загальної практики - сімейний лікар",U246,IF($B$242="Лікар-педіатр",U246,IF($B$242="Лікар-терапевт",0))),IF($B$255="Лікар загальної практики - сімейний лікар",U259,IF($B$255="Лікар-педіатр",U259,IF($B$255="Лікар-терапевт",0))),IF($B$268="Лікар загальної практики - сімейний лікар",U272,IF($B$268="Лікар-педіатр",U272,IF($B$268="Лікар-терапевт",0))),IF($B$281="Лікар загальної практики - сімейний лікар",U285,IF($B$281="Лікар-педіатр",U285,IF($B$281="Лікар-терапевт",0))),IF($B$294="Лікар загальної практики - сімейний лікар",U298,IF($B$294="Лікар-педіатр",U298,IF($B$294="Лікар-терапевт",0))),IF($B$307="Лікар загальної практики - сімейний лікар",U311,IF($B$307="Лікар-педіатр",U311,IF($B$307="Лікар-терапевт",0))),IF($B$320="Лікар загальної практики - сімейний лікар",U324,IF($B$320="Лікар-педіатр",U324,IF($B$320="Лікар-терапевт",0))),IF($B$333="Лікар загальної практики - сімейний лікар",U337,IF($B$333="Лікар-педіатр",U337,IF($B$333="Лікар-терапевт",0))),IF($B$346="Лікар загальної практики - сімейний лікар",U350,IF($B$346="Лікар-педіатр",U350,IF($B$346="Лікар-терапевт",0))),IF($B$359="Лікар загальної практики - сімейний лікар",U363,IF($B$359="Лікар-педіатр",U363,IF($B$359="Лікар-терапевт",0))),IF($B$372="Лікар загальної практики - сімейний лікар",U376,IF($B$372="Лікар-педіатр",U376,IF($B$372="Лікар-терапевт",0))),IF($B$385="Лікар загальної практики - сімейний лікар",U389,IF($B$385="Лікар-педіатр",U389,IF($B$385="Лікар-терапевт",0))),IF($B$398="Лікар загальної практики - сімейний лікар",U402,IF($B$398="Лікар-педіатр",U402,IF($B$398="Лікар-терапевт",0))),IF($B$411="Лікар загальної практики - сімейний лікар",U415,IF($B$411="Лікар-педіатр",U415,IF($B$411="Лікар-терапевт",0))),IF($B$424="Лікар загальної практики - сімейний лікар",U428,IF($B$424="Лікар-педіатр",U428,IF($B$424="Лікар-терапевт",0))),IF($B$437="Лікар загальної практики - сімейний лікар",U441,IF($B$437="Лікар-педіатр",U441,IF($B$437="Лікар-терапевт",0))),IF($B$450="Лікар загальної практики - сімейний лікар",U454,IF($B$450="Лікар-педіатр",U454,IF($B$450="Лікар-терапевт",0))),IF($B$463="Лікар загальної практики - сімейний лікар",U467,IF($B$463="Лікар-педіатр",U467,IF($B$463="Лікар-терапевт",0))),IF($B$476="Лікар загальної практики - сімейний лікар",U480,IF($B$476="Лікар-педіатр",U480,IF($B$476="Лікар-терапевт",0))),IF($B$489="Лікар загальної практики - сімейний лікар",U493,IF($B$489="Лікар-педіатр",U493,IF($B$489="Лікар-терапевт",0))),IF($B$502="Лікар загальної практики - сімейний лікар",U506,IF($B$502="Лікар-педіатр",U506,IF($B$502="Лікар-терапевт",0))),IF($B$515="Лікар загальної практики - сімейний лікар",U519,IF($B$515="Лікар-педіатр",U519,IF($B$515="Лікар-терапевт",0))),IF($B$528="Лікар загальної практики - сімейний лікар",U532,IF($B$528="Лікар-педіатр",U532,IF($B$528="Лікар-терапевт",0))),IF($B$541="Лікар загальної практики - сімейний лікар",U545,IF($B$541="Лікар-педіатр",U545,IF($B$541="Лікар-терапевт",0))),IF($B$554="Лікар загальної практики - сімейний лікар",U558,IF($B$554="Лікар-педіатр",U558,IF($B$554="Лікар-терапевт",0))),IF($B$567="Лікар загальної практики - сімейний лікар",U571,IF($B$567="Лікар-педіатр",U571,IF($B$567="Лікар-терапевт",0))),IF($B$580="Лікар загальної практики - сімейний лікар",U584,IF($B$580="Лікар-педіатр",U584,IF($B$580="Лікар-терапевт",0))),IF($B$593="Лікар загальної практики - сімейний лікар",U597,IF($B$593="Лікар-педіатр",U597,IF($B$593="Лікар-терапевт",0))),IF($B$606="Лікар загальної практики - сімейний лікар",U610,IF($B$606="Лікар-педіатр",U610,IF($B$606="Лікар-терапевт",0))),IF($B$619="Лікар загальної практики - сімейний лікар",U623,IF($B$619="Лікар-педіатр",U623,IF($B$619="Лікар-терапевт",0))),IF($B$632="Лікар загальної практики - сімейний лікар",U636,IF($B$632="Лікар-педіатр",U636,IF($B$632="Лікар-терапевт",0))),IF($B$645="Лікар загальної практики - сімейний лікар",U649,IF($B$645="Лікар-педіатр",U649,IF($B$645="Лікар-терапевт",0))),IF($B$658="Лікар загальної практики - сімейний лікар",U662,IF($B$658="Лікар-педіатр",U662,IF($B$658="Лікар-терапевт",0))),IF($B$671="Лікар загальної практики - сімейний лікар",U675,IF($B$671="Лікар-педіатр",U675,IF($B$671="Лікар-терапевт",0))))</f>
        <v>238</v>
      </c>
      <c r="V1333" s="228">
        <f>SUM(IF($B$34="Лікар загальної практики - сімейний лікар",V38,IF($B$34="Лікар-педіатр",V38,IF($B$34="Лікар-терапевт",0))),IF($B$47="Лікар загальної практики - сімейний лікар",V51,IF($B$47="Лікар-педіатр",V51,IF($B$47="Лікар-терапевт",0))),IF($B$60="Лікар загальної практики - сімейний лікар",V64,IF($B$60="Лікар-педіатр",V64,IF($B$60="Лікар-терапевт",0))),IF($B$73="Лікар загальної практики - сімейний лікар",V77,IF($B$73="Лікар-педіатр",V77,IF($B$73="Лікар-терапевт",0))),IF($B$86="Лікар загальної практики - сімейний лікар",V90,IF($B$86="Лікар-педіатр",V90,IF($B$86="Лікар-терапевт",0))),IF($B$99="Лікар загальної практики - сімейний лікар",V103,IF($B$99="Лікар-педіатр",V103,IF($B$99="Лікар-терапевт",0))),IF($B$112="Лікар загальної практики - сімейний лікар",V116,IF($B$112="Лікар-педіатр",V116,IF($B$112="Лікар-терапевт",0))),IF($B$125="Лікар загальної практики - сімейний лікар",V129,IF($B$125="Лікар-педіатр",V129,IF($B$125="Лікар-терапевт",0))),IF($B$138="Лікар загальної практики - сімейний лікар",V142,IF($B$138="Лікар-педіатр",V142,IF($B$138="Лікар-терапевт",0))),IF($B$151="Лікар загальної практики - сімейний лікар",V155,IF($B$151="Лікар-педіатр",V155,IF($B$151="Лікар-терапевт",0))),IF($B$164="Лікар загальної практики - сімейний лікар",V168,IF($B$164="Лікар-педіатр",V168,IF($B$164="Лікар-терапевт",0))),IF($B$177="Лікар загальної практики - сімейний лікар",V181,IF($B$177="Лікар-педіатр",V181,IF($B$177="Лікар-терапевт",0))),IF($B$190="Лікар загальної практики - сімейний лікар",V194,IF($B$190="Лікар-педіатр",V194,IF($B$190="Лікар-терапевт",0))),IF($B$203="Лікар загальної практики - сімейний лікар",V207,IF($B$203="Лікар-педіатр",V207,IF($B$203="Лікар-терапевт",0))),IF($B$216="Лікар загальної практики - сімейний лікар",V220,IF($B$216="Лікар-педіатр",V220,IF($B$216="Лікар-терапевт",0))),IF($B$229="Лікар загальної практики - сімейний лікар",V233,IF($B$229="Лікар-педіатр",V233,IF($B$229="Лікар-терапевт",0))),IF($B$242="Лікар загальної практики - сімейний лікар",V246,IF($B$242="Лікар-педіатр",V246,IF($B$242="Лікар-терапевт",0))),IF($B$255="Лікар загальної практики - сімейний лікар",V259,IF($B$255="Лікар-педіатр",V259,IF($B$255="Лікар-терапевт",0))),IF($B$268="Лікар загальної практики - сімейний лікар",V272,IF($B$268="Лікар-педіатр",V272,IF($B$268="Лікар-терапевт",0))),IF($B$281="Лікар загальної практики - сімейний лікар",V285,IF($B$281="Лікар-педіатр",V285,IF($B$281="Лікар-терапевт",0))),IF($B$294="Лікар загальної практики - сімейний лікар",V298,IF($B$294="Лікар-педіатр",V298,IF($B$294="Лікар-терапевт",0))),IF($B$307="Лікар загальної практики - сімейний лікар",V311,IF($B$307="Лікар-педіатр",V311,IF($B$307="Лікар-терапевт",0))),IF($B$320="Лікар загальної практики - сімейний лікар",V324,IF($B$320="Лікар-педіатр",V324,IF($B$320="Лікар-терапевт",0))),IF($B$333="Лікар загальної практики - сімейний лікар",V337,IF($B$333="Лікар-педіатр",V337,IF($B$333="Лікар-терапевт",0))),IF($B$346="Лікар загальної практики - сімейний лікар",V350,IF($B$346="Лікар-педіатр",V350,IF($B$346="Лікар-терапевт",0))),IF($B$359="Лікар загальної практики - сімейний лікар",V363,IF($B$359="Лікар-педіатр",V363,IF($B$359="Лікар-терапевт",0))),IF($B$372="Лікар загальної практики - сімейний лікар",V376,IF($B$372="Лікар-педіатр",V376,IF($B$372="Лікар-терапевт",0))),IF($B$385="Лікар загальної практики - сімейний лікар",V389,IF($B$385="Лікар-педіатр",V389,IF($B$385="Лікар-терапевт",0))),IF($B$398="Лікар загальної практики - сімейний лікар",V402,IF($B$398="Лікар-педіатр",V402,IF($B$398="Лікар-терапевт",0))),IF($B$411="Лікар загальної практики - сімейний лікар",V415,IF($B$411="Лікар-педіатр",V415,IF($B$411="Лікар-терапевт",0))),IF($B$424="Лікар загальної практики - сімейний лікар",V428,IF($B$424="Лікар-педіатр",V428,IF($B$424="Лікар-терапевт",0))),IF($B$437="Лікар загальної практики - сімейний лікар",V441,IF($B$437="Лікар-педіатр",V441,IF($B$437="Лікар-терапевт",0))),IF($B$450="Лікар загальної практики - сімейний лікар",V454,IF($B$450="Лікар-педіатр",V454,IF($B$450="Лікар-терапевт",0))),IF($B$463="Лікар загальної практики - сімейний лікар",V467,IF($B$463="Лікар-педіатр",V467,IF($B$463="Лікар-терапевт",0))),IF($B$476="Лікар загальної практики - сімейний лікар",V480,IF($B$476="Лікар-педіатр",V480,IF($B$476="Лікар-терапевт",0))),IF($B$489="Лікар загальної практики - сімейний лікар",V493,IF($B$489="Лікар-педіатр",V493,IF($B$489="Лікар-терапевт",0))),IF($B$502="Лікар загальної практики - сімейний лікар",V506,IF($B$502="Лікар-педіатр",V506,IF($B$502="Лікар-терапевт",0))),IF($B$515="Лікар загальної практики - сімейний лікар",V519,IF($B$515="Лікар-педіатр",V519,IF($B$515="Лікар-терапевт",0))),IF($B$528="Лікар загальної практики - сімейний лікар",V532,IF($B$528="Лікар-педіатр",V532,IF($B$528="Лікар-терапевт",0))),IF($B$541="Лікар загальної практики - сімейний лікар",V545,IF($B$541="Лікар-педіатр",V545,IF($B$541="Лікар-терапевт",0))),IF($B$554="Лікар загальної практики - сімейний лікар",V558,IF($B$554="Лікар-педіатр",V558,IF($B$554="Лікар-терапевт",0))),IF($B$567="Лікар загальної практики - сімейний лікар",V571,IF($B$567="Лікар-педіатр",V571,IF($B$567="Лікар-терапевт",0))),IF($B$580="Лікар загальної практики - сімейний лікар",V584,IF($B$580="Лікар-педіатр",V584,IF($B$580="Лікар-терапевт",0))),IF($B$593="Лікар загальної практики - сімейний лікар",V597,IF($B$593="Лікар-педіатр",V597,IF($B$593="Лікар-терапевт",0))),IF($B$606="Лікар загальної практики - сімейний лікар",V610,IF($B$606="Лікар-педіатр",V610,IF($B$606="Лікар-терапевт",0))),IF($B$619="Лікар загальної практики - сімейний лікар",V623,IF($B$619="Лікар-педіатр",V623,IF($B$619="Лікар-терапевт",0))),IF($B$632="Лікар загальної практики - сімейний лікар",V636,IF($B$632="Лікар-педіатр",V636,IF($B$632="Лікар-терапевт",0))),IF($B$645="Лікар загальної практики - сімейний лікар",V649,IF($B$645="Лікар-педіатр",V649,IF($B$645="Лікар-терапевт",0))),IF($B$658="Лікар загальної практики - сімейний лікар",V662,IF($B$658="Лікар-педіатр",V662,IF($B$658="Лікар-терапевт",0))),IF($B$671="Лікар загальної практики - сімейний лікар",V675,IF($B$671="Лікар-педіатр",V675,IF($B$671="Лікар-терапевт",0))))</f>
        <v>951.66666666666674</v>
      </c>
      <c r="W1333" s="228">
        <f>SUM(IF($B$34="Лікар загальної практики - сімейний лікар",W38,IF($B$34="Лікар-педіатр",0,IF($B$34="Лікар-терапевт",W38))),IF($B$47="Лікар загальної практики - сімейний лікар",W51,IF($B$47="Лікар-педіатр",0,IF($B$47="Лікар-терапевт",W51))),IF($B$60="Лікар загальної практики - сімейний лікар",W64,IF($B$60="Лікар-педіатр",0,IF($B$60="Лікар-терапевт",W64))),IF($B$73="Лікар загальної практики - сімейний лікар",W77,IF($B$73="Лікар-педіатр",0,IF($B$73="Лікар-терапевт",W77))),IF($B$86="Лікар загальної практики - сімейний лікар",W90,IF($B$86="Лікар-педіатр",0,IF($B$86="Лікар-терапевт",W90))),IF($B$99="Лікар загальної практики - сімейний лікар",W103,IF($B$99="Лікар-педіатр",0,IF($B$99="Лікар-терапевт",W103))),IF($B$112="Лікар загальної практики - сімейний лікар",W116,IF($B$112="Лікар-педіатр",0,IF($B$112="Лікар-терапевт",W116))),IF($B$125="Лікар загальної практики - сімейний лікар",W129,IF($B$125="Лікар-педіатр",0,IF($B$125="Лікар-терапевт",W129))),IF($B$138="Лікар загальної практики - сімейний лікар",W142,IF($B$138="Лікар-педіатр",0,IF($B$138="Лікар-терапевт",W142))),IF($B$151="Лікар загальної практики - сімейний лікар",W155,IF($B$151="Лікар-педіатр",0,IF($B$151="Лікар-терапевт",W155))),IF($B$164="Лікар загальної практики - сімейний лікар",W168,IF($B$164="Лікар-педіатр",0,IF($B$164="Лікар-терапевт",W168))),IF($B$177="Лікар загальної практики - сімейний лікар",W181,IF($B$177="Лікар-педіатр",0,IF($B$177="Лікар-терапевт",W181))),IF($B$190="Лікар загальної практики - сімейний лікар",W194,IF($B$190="Лікар-педіатр",0,IF($B$190="Лікар-терапевт",W194))),IF($B$203="Лікар загальної практики - сімейний лікар",W207,IF($B$203="Лікар-педіатр",0,IF($B$203="Лікар-терапевт",W207))),IF($B$216="Лікар загальної практики - сімейний лікар",W220,IF($B$216="Лікар-педіатр",0,IF($B$216="Лікар-терапевт",W220))),IF($B$229="Лікар загальної практики - сімейний лікар",W233,IF($B$229="Лікар-педіатр",0,IF($B$229="Лікар-терапевт",W233))),IF($B$242="Лікар загальної практики - сімейний лікар",W246,IF($B$242="Лікар-педіатр",0,IF($B$242="Лікар-терапевт",W246))),IF($B$255="Лікар загальної практики - сімейний лікар",W259,IF($B$255="Лікар-педіатр",0,IF($B$255="Лікар-терапевт",W259))),IF($B$268="Лікар загальної практики - сімейний лікар",W272,IF($B$268="Лікар-педіатр",0,IF($B$268="Лікар-терапевт",W272))),IF($B$281="Лікар загальної практики - сімейний лікар",W285,IF($B$281="Лікар-педіатр",0,IF($B$281="Лікар-терапевт",W285))),IF($B$294="Лікар загальної практики - сімейний лікар",W298,IF($B$294="Лікар-педіатр",0,IF($B$294="Лікар-терапевт",W298))),IF($B$307="Лікар загальної практики - сімейний лікар",W311,IF($B$307="Лікар-педіатр",0,IF($B$307="Лікар-терапевт",W311))),IF($B$320="Лікар загальної практики - сімейний лікар",W324,IF($B$320="Лікар-педіатр",0,IF($B$320="Лікар-терапевт",W324))),IF($B$333="Лікар загальної практики - сімейний лікар",W337,IF($B$333="Лікар-педіатр",0,IF($B$333="Лікар-терапевт",W337))),IF($B$346="Лікар загальної практики - сімейний лікар",W350,IF($B$346="Лікар-педіатр",0,IF($B$346="Лікар-терапевт",W350))),IF($B$359="Лікар загальної практики - сімейний лікар",W363,IF($B$359="Лікар-педіатр",0,IF($B$359="Лікар-терапевт",W363))),IF($B$372="Лікар загальної практики - сімейний лікар",W376,IF($B$372="Лікар-педіатр",0,IF($B$372="Лікар-терапевт",W376))),IF($B$385="Лікар загальної практики - сімейний лікар",W389,IF($B$385="Лікар-педіатр",0,IF($B$385="Лікар-терапевт",W389))),IF($B$398="Лікар загальної практики - сімейний лікар",W402,IF($B$398="Лікар-педіатр",0,IF($B$398="Лікар-терапевт",W402))),IF($B$411="Лікар загальної практики - сімейний лікар",W415,IF($B$411="Лікар-педіатр",0,IF($B$411="Лікар-терапевт",W415))),IF($B$424="Лікар загальної практики - сімейний лікар",W428,IF($B$424="Лікар-педіатр",0,IF($B$424="Лікар-терапевт",W428))),IF($B$437="Лікар загальної практики - сімейний лікар",W441,IF($B$437="Лікар-педіатр",0,IF($B$437="Лікар-терапевт",W441))),IF($B$450="Лікар загальної практики - сімейний лікар",W454,IF($B$450="Лікар-педіатр",0,IF($B$450="Лікар-терапевт",W454))),IF($B$463="Лікар загальної практики - сімейний лікар",W467,IF($B$463="Лікар-педіатр",0,IF($B$463="Лікар-терапевт",W467))),IF($B$476="Лікар загальної практики - сімейний лікар",W480,IF($B$476="Лікар-педіатр",0,IF($B$476="Лікар-терапевт",W480))),IF($B$489="Лікар загальної практики - сімейний лікар",W493,IF($B$489="Лікар-педіатр",0,IF($B$489="Лікар-терапевт",W493))),IF($B$502="Лікар загальної практики - сімейний лікар",W506,IF($B$502="Лікар-педіатр",0,IF($B$502="Лікар-терапевт",W506))),IF($B$515="Лікар загальної практики - сімейний лікар",W519,IF($B$515="Лікар-педіатр",0,IF($B$515="Лікар-терапевт",W519))),IF($B$528="Лікар загальної практики - сімейний лікар",W532,IF($B$528="Лікар-педіатр",0,IF($B$528="Лікар-терапевт",W532))),IF($B$541="Лікар загальної практики - сімейний лікар",W545,IF($B$541="Лікар-педіатр",0,IF($B$541="Лікар-терапевт",W545))),IF($B$554="Лікар загальної практики - сімейний лікар",W558,IF($B$554="Лікар-педіатр",0,IF($B$554="Лікар-терапевт",W558))),IF($B$567="Лікар загальної практики - сімейний лікар",W571,IF($B$567="Лікар-педіатр",0,IF($B$567="Лікар-терапевт",W571))),IF($B$580="Лікар загальної практики - сімейний лікар",W584,IF($B$580="Лікар-педіатр",0,IF($B$580="Лікар-терапевт",W584))),IF($B$593="Лікар загальної практики - сімейний лікар",W597,IF($B$593="Лікар-педіатр",0,IF($B$593="Лікар-терапевт",W597))),IF($B$606="Лікар загальної практики - сімейний лікар",W610,IF($B$606="Лікар-педіатр",0,IF($B$606="Лікар-терапевт",W610))),IF($B$619="Лікар загальної практики - сімейний лікар",W623,IF($B$619="Лікар-педіатр",0,IF($B$619="Лікар-терапевт",W623))),IF($B$632="Лікар загальної практики - сімейний лікар",W636,IF($B$632="Лікар-педіатр",0,IF($B$632="Лікар-терапевт",W636))),IF($B$645="Лікар загальної практики - сімейний лікар",W649,IF($B$645="Лікар-педіатр",0,IF($B$645="Лікар-терапевт",W649))),IF($B$658="Лікар загальної практики - сімейний лікар",W662,IF($B$658="Лікар-педіатр",0,IF($B$658="Лікар-терапевт",W662))),IF($B$671="Лікар загальної практики - сімейний лікар",W675,IF($B$671="Лікар-педіатр",0,IF($B$671="Лікар-терапевт",W675))))</f>
        <v>1867.3333333333335</v>
      </c>
      <c r="X1333" s="228">
        <f>SUM(IF($B$34="Лікар загальної практики - сімейний лікар",X38,IF($B$34="Лікар-педіатр",0,IF($B$34="Лікар-терапевт",X38))),IF($B$47="Лікар загальної практики - сімейний лікар",X51,IF($B$47="Лікар-педіатр",0,IF($B$47="Лікар-терапевт",X51))),IF($B$60="Лікар загальної практики - сімейний лікар",X64,IF($B$60="Лікар-педіатр",0,IF($B$60="Лікар-терапевт",X64))),IF($B$73="Лікар загальної практики - сімейний лікар",X77,IF($B$73="Лікар-педіатр",0,IF($B$73="Лікар-терапевт",X77))),IF($B$86="Лікар загальної практики - сімейний лікар",X90,IF($B$86="Лікар-педіатр",0,IF($B$86="Лікар-терапевт",X90))),IF($B$99="Лікар загальної практики - сімейний лікар",X103,IF($B$99="Лікар-педіатр",0,IF($B$99="Лікар-терапевт",X103))),IF($B$112="Лікар загальної практики - сімейний лікар",X116,IF($B$112="Лікар-педіатр",0,IF($B$112="Лікар-терапевт",X116))),IF($B$125="Лікар загальної практики - сімейний лікар",X129,IF($B$125="Лікар-педіатр",0,IF($B$125="Лікар-терапевт",X129))),IF($B$138="Лікар загальної практики - сімейний лікар",X142,IF($B$138="Лікар-педіатр",0,IF($B$138="Лікар-терапевт",X142))),IF($B$151="Лікар загальної практики - сімейний лікар",X155,IF($B$151="Лікар-педіатр",0,IF($B$151="Лікар-терапевт",X155))),IF($B$164="Лікар загальної практики - сімейний лікар",X168,IF($B$164="Лікар-педіатр",0,IF($B$164="Лікар-терапевт",X168))),IF($B$177="Лікар загальної практики - сімейний лікар",X181,IF($B$177="Лікар-педіатр",0,IF($B$177="Лікар-терапевт",X181))),IF($B$190="Лікар загальної практики - сімейний лікар",X194,IF($B$190="Лікар-педіатр",0,IF($B$190="Лікар-терапевт",X194))),IF($B$203="Лікар загальної практики - сімейний лікар",X207,IF($B$203="Лікар-педіатр",0,IF($B$203="Лікар-терапевт",X207))),IF($B$216="Лікар загальної практики - сімейний лікар",X220,IF($B$216="Лікар-педіатр",0,IF($B$216="Лікар-терапевт",X220))),IF($B$229="Лікар загальної практики - сімейний лікар",X233,IF($B$229="Лікар-педіатр",0,IF($B$229="Лікар-терапевт",X233))),IF($B$242="Лікар загальної практики - сімейний лікар",X246,IF($B$242="Лікар-педіатр",0,IF($B$242="Лікар-терапевт",X246))),IF($B$255="Лікар загальної практики - сімейний лікар",X259,IF($B$255="Лікар-педіатр",0,IF($B$255="Лікар-терапевт",X259))),IF($B$268="Лікар загальної практики - сімейний лікар",X272,IF($B$268="Лікар-педіатр",0,IF($B$268="Лікар-терапевт",X272))),IF($B$281="Лікар загальної практики - сімейний лікар",X285,IF($B$281="Лікар-педіатр",0,IF($B$281="Лікар-терапевт",X285))),IF($B$294="Лікар загальної практики - сімейний лікар",X298,IF($B$294="Лікар-педіатр",0,IF($B$294="Лікар-терапевт",X298))),IF($B$307="Лікар загальної практики - сімейний лікар",X311,IF($B$307="Лікар-педіатр",0,IF($B$307="Лікар-терапевт",X311))),IF($B$320="Лікар загальної практики - сімейний лікар",X324,IF($B$320="Лікар-педіатр",0,IF($B$320="Лікар-терапевт",X324))),IF($B$333="Лікар загальної практики - сімейний лікар",X337,IF($B$333="Лікар-педіатр",0,IF($B$333="Лікар-терапевт",X337))),IF($B$346="Лікар загальної практики - сімейний лікар",X350,IF($B$346="Лікар-педіатр",0,IF($B$346="Лікар-терапевт",X350))),IF($B$359="Лікар загальної практики - сімейний лікар",X363,IF($B$359="Лікар-педіатр",0,IF($B$359="Лікар-терапевт",X363))),IF($B$372="Лікар загальної практики - сімейний лікар",X376,IF($B$372="Лікар-педіатр",0,IF($B$372="Лікар-терапевт",X376))),IF($B$385="Лікар загальної практики - сімейний лікар",X389,IF($B$385="Лікар-педіатр",0,IF($B$385="Лікар-терапевт",X389))),IF($B$398="Лікар загальної практики - сімейний лікар",X402,IF($B$398="Лікар-педіатр",0,IF($B$398="Лікар-терапевт",X402))),IF($B$411="Лікар загальної практики - сімейний лікар",X415,IF($B$411="Лікар-педіатр",0,IF($B$411="Лікар-терапевт",X415))),IF($B$424="Лікар загальної практики - сімейний лікар",X428,IF($B$424="Лікар-педіатр",0,IF($B$424="Лікар-терапевт",X428))),IF($B$437="Лікар загальної практики - сімейний лікар",X441,IF($B$437="Лікар-педіатр",0,IF($B$437="Лікар-терапевт",X441))),IF($B$450="Лікар загальної практики - сімейний лікар",X454,IF($B$450="Лікар-педіатр",0,IF($B$450="Лікар-терапевт",X454))),IF($B$463="Лікар загальної практики - сімейний лікар",X467,IF($B$463="Лікар-педіатр",0,IF($B$463="Лікар-терапевт",X467))),IF($B$476="Лікар загальної практики - сімейний лікар",X480,IF($B$476="Лікар-педіатр",0,IF($B$476="Лікар-терапевт",X480))),IF($B$489="Лікар загальної практики - сімейний лікар",X493,IF($B$489="Лікар-педіатр",0,IF($B$489="Лікар-терапевт",X493))),IF($B$502="Лікар загальної практики - сімейний лікар",X506,IF($B$502="Лікар-педіатр",0,IF($B$502="Лікар-терапевт",X506))),IF($B$515="Лікар загальної практики - сімейний лікар",X519,IF($B$515="Лікар-педіатр",0,IF($B$515="Лікар-терапевт",X519))),IF($B$528="Лікар загальної практики - сімейний лікар",X532,IF($B$528="Лікар-педіатр",0,IF($B$528="Лікар-терапевт",X532))),IF($B$541="Лікар загальної практики - сімейний лікар",X545,IF($B$541="Лікар-педіатр",0,IF($B$541="Лікар-терапевт",X545))),IF($B$554="Лікар загальної практики - сімейний лікар",X558,IF($B$554="Лікар-педіатр",0,IF($B$554="Лікар-терапевт",X558))),IF($B$567="Лікар загальної практики - сімейний лікар",X571,IF($B$567="Лікар-педіатр",0,IF($B$567="Лікар-терапевт",X571))),IF($B$580="Лікар загальної практики - сімейний лікар",X584,IF($B$580="Лікар-педіатр",0,IF($B$580="Лікар-терапевт",X584))),IF($B$593="Лікар загальної практики - сімейний лікар",X597,IF($B$593="Лікар-педіатр",0,IF($B$593="Лікар-терапевт",X597))),IF($B$606="Лікар загальної практики - сімейний лікар",X610,IF($B$606="Лікар-педіатр",0,IF($B$606="Лікар-терапевт",X610))),IF($B$619="Лікар загальної практики - сімейний лікар",X623,IF($B$619="Лікар-педіатр",0,IF($B$619="Лікар-терапевт",X623))),IF($B$632="Лікар загальної практики - сімейний лікар",X636,IF($B$632="Лікар-педіатр",0,IF($B$632="Лікар-терапевт",X636))),IF($B$645="Лікар загальної практики - сімейний лікар",X649,IF($B$645="Лікар-педіатр",0,IF($B$645="Лікар-терапевт",X649))),IF($B$658="Лікар загальної практики - сімейний лікар",X662,IF($B$658="Лікар-педіатр",0,IF($B$658="Лікар-терапевт",X662))),IF($B$671="Лікар загальної практики - сімейний лікар",X675,IF($B$671="Лікар-педіатр",0,IF($B$671="Лікар-терапевт",X675))))</f>
        <v>2649</v>
      </c>
      <c r="Y1333" s="228">
        <f>SUM(IF($B$34="Лікар загальної практики - сімейний лікар",Y38,IF($B$34="Лікар-педіатр",0,IF($B$34="Лікар-терапевт",Y38))),IF($B$47="Лікар загальної практики - сімейний лікар",Y51,IF($B$47="Лікар-педіатр",0,IF($B$47="Лікар-терапевт",Y51))),IF($B$60="Лікар загальної практики - сімейний лікар",Y64,IF($B$60="Лікар-педіатр",0,IF($B$60="Лікар-терапевт",Y64))),IF($B$73="Лікар загальної практики - сімейний лікар",Y77,IF($B$73="Лікар-педіатр",0,IF($B$73="Лікар-терапевт",Y77))),IF($B$86="Лікар загальної практики - сімейний лікар",Y90,IF($B$86="Лікар-педіатр",0,IF($B$86="Лікар-терапевт",Y90))),IF($B$99="Лікар загальної практики - сімейний лікар",Y103,IF($B$99="Лікар-педіатр",0,IF($B$99="Лікар-терапевт",Y103))),IF($B$112="Лікар загальної практики - сімейний лікар",Y116,IF($B$112="Лікар-педіатр",0,IF($B$112="Лікар-терапевт",Y116))),IF($B$125="Лікар загальної практики - сімейний лікар",Y129,IF($B$125="Лікар-педіатр",0,IF($B$125="Лікар-терапевт",Y129))),IF($B$138="Лікар загальної практики - сімейний лікар",Y142,IF($B$138="Лікар-педіатр",0,IF($B$138="Лікар-терапевт",Y142))),IF($B$151="Лікар загальної практики - сімейний лікар",Y155,IF($B$151="Лікар-педіатр",0,IF($B$151="Лікар-терапевт",Y155))),IF($B$164="Лікар загальної практики - сімейний лікар",Y168,IF($B$164="Лікар-педіатр",0,IF($B$164="Лікар-терапевт",Y168))),IF($B$177="Лікар загальної практики - сімейний лікар",Y181,IF($B$177="Лікар-педіатр",0,IF($B$177="Лікар-терапевт",Y181))),IF($B$190="Лікар загальної практики - сімейний лікар",Y194,IF($B$190="Лікар-педіатр",0,IF($B$190="Лікар-терапевт",Y194))),IF($B$203="Лікар загальної практики - сімейний лікар",Y207,IF($B$203="Лікар-педіатр",0,IF($B$203="Лікар-терапевт",Y207))),IF($B$216="Лікар загальної практики - сімейний лікар",Y220,IF($B$216="Лікар-педіатр",0,IF($B$216="Лікар-терапевт",Y220))),IF($B$229="Лікар загальної практики - сімейний лікар",Y233,IF($B$229="Лікар-педіатр",0,IF($B$229="Лікар-терапевт",Y233))),IF($B$242="Лікар загальної практики - сімейний лікар",Y246,IF($B$242="Лікар-педіатр",0,IF($B$242="Лікар-терапевт",Y246))),IF($B$255="Лікар загальної практики - сімейний лікар",Y259,IF($B$255="Лікар-педіатр",0,IF($B$255="Лікар-терапевт",Y259))),IF($B$268="Лікар загальної практики - сімейний лікар",Y272,IF($B$268="Лікар-педіатр",0,IF($B$268="Лікар-терапевт",Y272))),IF($B$281="Лікар загальної практики - сімейний лікар",Y285,IF($B$281="Лікар-педіатр",0,IF($B$281="Лікар-терапевт",Y285))),IF($B$294="Лікар загальної практики - сімейний лікар",Y298,IF($B$294="Лікар-педіатр",0,IF($B$294="Лікар-терапевт",Y298))),IF($B$307="Лікар загальної практики - сімейний лікар",Y311,IF($B$307="Лікар-педіатр",0,IF($B$307="Лікар-терапевт",Y311))),IF($B$320="Лікар загальної практики - сімейний лікар",Y324,IF($B$320="Лікар-педіатр",0,IF($B$320="Лікар-терапевт",Y324))),IF($B$333="Лікар загальної практики - сімейний лікар",Y337,IF($B$333="Лікар-педіатр",0,IF($B$333="Лікар-терапевт",Y337))),IF($B$346="Лікар загальної практики - сімейний лікар",Y350,IF($B$346="Лікар-педіатр",0,IF($B$346="Лікар-терапевт",Y350))),IF($B$359="Лікар загальної практики - сімейний лікар",Y363,IF($B$359="Лікар-педіатр",0,IF($B$359="Лікар-терапевт",Y363))),IF($B$372="Лікар загальної практики - сімейний лікар",Y376,IF($B$372="Лікар-педіатр",0,IF($B$372="Лікар-терапевт",Y376))),IF($B$385="Лікар загальної практики - сімейний лікар",Y389,IF($B$385="Лікар-педіатр",0,IF($B$385="Лікар-терапевт",Y389))),IF($B$398="Лікар загальної практики - сімейний лікар",Y402,IF($B$398="Лікар-педіатр",0,IF($B$398="Лікар-терапевт",Y402))),IF($B$411="Лікар загальної практики - сімейний лікар",Y415,IF($B$411="Лікар-педіатр",0,IF($B$411="Лікар-терапевт",Y415))),IF($B$424="Лікар загальної практики - сімейний лікар",Y428,IF($B$424="Лікар-педіатр",0,IF($B$424="Лікар-терапевт",Y428))),IF($B$437="Лікар загальної практики - сімейний лікар",Y441,IF($B$437="Лікар-педіатр",0,IF($B$437="Лікар-терапевт",Y441))),IF($B$450="Лікар загальної практики - сімейний лікар",Y454,IF($B$450="Лікар-педіатр",0,IF($B$450="Лікар-терапевт",Y454))),IF($B$463="Лікар загальної практики - сімейний лікар",Y467,IF($B$463="Лікар-педіатр",0,IF($B$463="Лікар-терапевт",Y467))),IF($B$476="Лікар загальної практики - сімейний лікар",Y480,IF($B$476="Лікар-педіатр",0,IF($B$476="Лікар-терапевт",Y480))),IF($B$489="Лікар загальної практики - сімейний лікар",Y493,IF($B$489="Лікар-педіатр",0,IF($B$489="Лікар-терапевт",Y493))),IF($B$502="Лікар загальної практики - сімейний лікар",Y506,IF($B$502="Лікар-педіатр",0,IF($B$502="Лікар-терапевт",Y506))),IF($B$515="Лікар загальної практики - сімейний лікар",Y519,IF($B$515="Лікар-педіатр",0,IF($B$515="Лікар-терапевт",Y519))),IF($B$528="Лікар загальної практики - сімейний лікар",Y532,IF($B$528="Лікар-педіатр",0,IF($B$528="Лікар-терапевт",Y532))),IF($B$541="Лікар загальної практики - сімейний лікар",Y545,IF($B$541="Лікар-педіатр",0,IF($B$541="Лікар-терапевт",Y545))),IF($B$554="Лікар загальної практики - сімейний лікар",Y558,IF($B$554="Лікар-педіатр",0,IF($B$554="Лікар-терапевт",Y558))),IF($B$567="Лікар загальної практики - сімейний лікар",Y571,IF($B$567="Лікар-педіатр",0,IF($B$567="Лікар-терапевт",Y571))),IF($B$580="Лікар загальної практики - сімейний лікар",Y584,IF($B$580="Лікар-педіатр",0,IF($B$580="Лікар-терапевт",Y584))),IF($B$593="Лікар загальної практики - сімейний лікар",Y597,IF($B$593="Лікар-педіатр",0,IF($B$593="Лікар-терапевт",Y597))),IF($B$606="Лікар загальної практики - сімейний лікар",Y610,IF($B$606="Лікар-педіатр",0,IF($B$606="Лікар-терапевт",Y610))),IF($B$619="Лікар загальної практики - сімейний лікар",Y623,IF($B$619="Лікар-педіатр",0,IF($B$619="Лікар-терапевт",Y623))),IF($B$632="Лікар загальної практики - сімейний лікар",Y636,IF($B$632="Лікар-педіатр",0,IF($B$632="Лікар-терапевт",Y636))),IF($B$645="Лікар загальної практики - сімейний лікар",Y649,IF($B$645="Лікар-педіатр",0,IF($B$645="Лікар-терапевт",Y649))),IF($B$658="Лікар загальної практики - сімейний лікар",Y662,IF($B$658="Лікар-педіатр",0,IF($B$658="Лікар-терапевт",Y662))),IF($B$671="Лікар загальної практики - сімейний лікар",Y675,IF($B$671="Лікар-педіатр",0,IF($B$671="Лікар-терапевт",Y675))))</f>
        <v>1579</v>
      </c>
      <c r="Z1333" s="229"/>
      <c r="AA1333" s="230"/>
      <c r="AB1333" s="228">
        <f>SUM(IF($B$34="Лікар загальної практики - сімейний лікар",AB38,IF($B$34="Лікар-педіатр",AB38,IF($B$34="Лікар-терапевт",0))),IF($B$47="Лікар загальної практики - сімейний лікар",AB51,IF($B$47="Лікар-педіатр",AB51,IF($B$47="Лікар-терапевт",0))),IF($B$60="Лікар загальної практики - сімейний лікар",AB64,IF($B$60="Лікар-педіатр",AB64,IF($B$60="Лікар-терапевт",0))),IF($B$73="Лікар загальної практики - сімейний лікар",AB77,IF($B$73="Лікар-педіатр",AB77,IF($B$73="Лікар-терапевт",0))),IF($B$86="Лікар загальної практики - сімейний лікар",AB90,IF($B$86="Лікар-педіатр",AB90,IF($B$86="Лікар-терапевт",0))),IF($B$99="Лікар загальної практики - сімейний лікар",AB103,IF($B$99="Лікар-педіатр",AB103,IF($B$99="Лікар-терапевт",0))),IF($B$112="Лікар загальної практики - сімейний лікар",AB116,IF($B$112="Лікар-педіатр",AB116,IF($B$112="Лікар-терапевт",0))),IF($B$125="Лікар загальної практики - сімейний лікар",AB129,IF($B$125="Лікар-педіатр",AB129,IF($B$125="Лікар-терапевт",0))),IF($B$138="Лікар загальної практики - сімейний лікар",AB142,IF($B$138="Лікар-педіатр",AB142,IF($B$138="Лікар-терапевт",0))),IF($B$151="Лікар загальної практики - сімейний лікар",AB155,IF($B$151="Лікар-педіатр",AB155,IF($B$151="Лікар-терапевт",0))),IF($B$164="Лікар загальної практики - сімейний лікар",AB168,IF($B$164="Лікар-педіатр",AB168,IF($B$164="Лікар-терапевт",0))),IF($B$177="Лікар загальної практики - сімейний лікар",AB181,IF($B$177="Лікар-педіатр",AB181,IF($B$177="Лікар-терапевт",0))),IF($B$190="Лікар загальної практики - сімейний лікар",AB194,IF($B$190="Лікар-педіатр",AB194,IF($B$190="Лікар-терапевт",0))),IF($B$203="Лікар загальної практики - сімейний лікар",AB207,IF($B$203="Лікар-педіатр",AB207,IF($B$203="Лікар-терапевт",0))),IF($B$216="Лікар загальної практики - сімейний лікар",AB220,IF($B$216="Лікар-педіатр",AB220,IF($B$216="Лікар-терапевт",0))),IF($B$229="Лікар загальної практики - сімейний лікар",AB233,IF($B$229="Лікар-педіатр",AB233,IF($B$229="Лікар-терапевт",0))),IF($B$242="Лікар загальної практики - сімейний лікар",AB246,IF($B$242="Лікар-педіатр",AB246,IF($B$242="Лікар-терапевт",0))),IF($B$255="Лікар загальної практики - сімейний лікар",AB259,IF($B$255="Лікар-педіатр",AB259,IF($B$255="Лікар-терапевт",0))),IF($B$268="Лікар загальної практики - сімейний лікар",AB272,IF($B$268="Лікар-педіатр",AB272,IF($B$268="Лікар-терапевт",0))),IF($B$281="Лікар загальної практики - сімейний лікар",AB285,IF($B$281="Лікар-педіатр",AB285,IF($B$281="Лікар-терапевт",0))),IF($B$294="Лікар загальної практики - сімейний лікар",AB298,IF($B$294="Лікар-педіатр",AB298,IF($B$294="Лікар-терапевт",0))),IF($B$307="Лікар загальної практики - сімейний лікар",AB311,IF($B$307="Лікар-педіатр",AB311,IF($B$307="Лікар-терапевт",0))),IF($B$320="Лікар загальної практики - сімейний лікар",AB324,IF($B$320="Лікар-педіатр",AB324,IF($B$320="Лікар-терапевт",0))),IF($B$333="Лікар загальної практики - сімейний лікар",AB337,IF($B$333="Лікар-педіатр",AB337,IF($B$333="Лікар-терапевт",0))),IF($B$346="Лікар загальної практики - сімейний лікар",AB350,IF($B$346="Лікар-педіатр",AB350,IF($B$346="Лікар-терапевт",0))),IF($B$359="Лікар загальної практики - сімейний лікар",AB363,IF($B$359="Лікар-педіатр",AB363,IF($B$359="Лікар-терапевт",0))),IF($B$372="Лікар загальної практики - сімейний лікар",AB376,IF($B$372="Лікар-педіатр",AB376,IF($B$372="Лікар-терапевт",0))),IF($B$385="Лікар загальної практики - сімейний лікар",AB389,IF($B$385="Лікар-педіатр",AB389,IF($B$385="Лікар-терапевт",0))),IF($B$398="Лікар загальної практики - сімейний лікар",AB402,IF($B$398="Лікар-педіатр",AB402,IF($B$398="Лікар-терапевт",0))),IF($B$411="Лікар загальної практики - сімейний лікар",AB415,IF($B$411="Лікар-педіатр",AB415,IF($B$411="Лікар-терапевт",0))),IF($B$424="Лікар загальної практики - сімейний лікар",AB428,IF($B$424="Лікар-педіатр",AB428,IF($B$424="Лікар-терапевт",0))),IF($B$437="Лікар загальної практики - сімейний лікар",AB441,IF($B$437="Лікар-педіатр",AB441,IF($B$437="Лікар-терапевт",0))),IF($B$450="Лікар загальної практики - сімейний лікар",AB454,IF($B$450="Лікар-педіатр",AB454,IF($B$450="Лікар-терапевт",0))),IF($B$463="Лікар загальної практики - сімейний лікар",AB467,IF($B$463="Лікар-педіатр",AB467,IF($B$463="Лікар-терапевт",0))),IF($B$476="Лікар загальної практики - сімейний лікар",AB480,IF($B$476="Лікар-педіатр",AB480,IF($B$476="Лікар-терапевт",0))),IF($B$489="Лікар загальної практики - сімейний лікар",AB493,IF($B$489="Лікар-педіатр",AB493,IF($B$489="Лікар-терапевт",0))),IF($B$502="Лікар загальної практики - сімейний лікар",AB506,IF($B$502="Лікар-педіатр",AB506,IF($B$502="Лікар-терапевт",0))),IF($B$515="Лікар загальної практики - сімейний лікар",AB519,IF($B$515="Лікар-педіатр",AB519,IF($B$515="Лікар-терапевт",0))),IF($B$528="Лікар загальної практики - сімейний лікар",AB532,IF($B$528="Лікар-педіатр",AB532,IF($B$528="Лікар-терапевт",0))),IF($B$541="Лікар загальної практики - сімейний лікар",AB545,IF($B$541="Лікар-педіатр",AB545,IF($B$541="Лікар-терапевт",0))),IF($B$554="Лікар загальної практики - сімейний лікар",AB558,IF($B$554="Лікар-педіатр",AB558,IF($B$554="Лікар-терапевт",0))),IF($B$567="Лікар загальної практики - сімейний лікар",AB571,IF($B$567="Лікар-педіатр",AB571,IF($B$567="Лікар-терапевт",0))),IF($B$580="Лікар загальної практики - сімейний лікар",AB584,IF($B$580="Лікар-педіатр",AB584,IF($B$580="Лікар-терапевт",0))),IF($B$593="Лікар загальної практики - сімейний лікар",AB597,IF($B$593="Лікар-педіатр",AB597,IF($B$593="Лікар-терапевт",0))),IF($B$606="Лікар загальної практики - сімейний лікар",AB610,IF($B$606="Лікар-педіатр",AB610,IF($B$606="Лікар-терапевт",0))),IF($B$619="Лікар загальної практики - сімейний лікар",AB623,IF($B$619="Лікар-педіатр",AB623,IF($B$619="Лікар-терапевт",0))),IF($B$632="Лікар загальної практики - сімейний лікар",AB636,IF($B$632="Лікар-педіатр",AB636,IF($B$632="Лікар-терапевт",0))),IF($B$645="Лікар загальної практики - сімейний лікар",AB649,IF($B$645="Лікар-педіатр",AB649,IF($B$645="Лікар-терапевт",0))),IF($B$658="Лікар загальної практики - сімейний лікар",AB662,IF($B$658="Лікар-педіатр",AB662,IF($B$658="Лікар-терапевт",0))),IF($B$671="Лікар загальної практики - сімейний лікар",AB675,IF($B$671="Лікар-педіатр",AB675,IF($B$671="Лікар-терапевт",0))))</f>
        <v>233</v>
      </c>
      <c r="AC1333" s="228">
        <f>SUM(IF($B$34="Лікар загальної практики - сімейний лікар",AC38,IF($B$34="Лікар-педіатр",AC38,IF($B$34="Лікар-терапевт",0))),IF($B$47="Лікар загальної практики - сімейний лікар",AC51,IF($B$47="Лікар-педіатр",AC51,IF($B$47="Лікар-терапевт",0))),IF($B$60="Лікар загальної практики - сімейний лікар",AC64,IF($B$60="Лікар-педіатр",AC64,IF($B$60="Лікар-терапевт",0))),IF($B$73="Лікар загальної практики - сімейний лікар",AC77,IF($B$73="Лікар-педіатр",AC77,IF($B$73="Лікар-терапевт",0))),IF($B$86="Лікар загальної практики - сімейний лікар",AC90,IF($B$86="Лікар-педіатр",AC90,IF($B$86="Лікар-терапевт",0))),IF($B$99="Лікар загальної практики - сімейний лікар",AC103,IF($B$99="Лікар-педіатр",AC103,IF($B$99="Лікар-терапевт",0))),IF($B$112="Лікар загальної практики - сімейний лікар",AC116,IF($B$112="Лікар-педіатр",AC116,IF($B$112="Лікар-терапевт",0))),IF($B$125="Лікар загальної практики - сімейний лікар",AC129,IF($B$125="Лікар-педіатр",AC129,IF($B$125="Лікар-терапевт",0))),IF($B$138="Лікар загальної практики - сімейний лікар",AC142,IF($B$138="Лікар-педіатр",AC142,IF($B$138="Лікар-терапевт",0))),IF($B$151="Лікар загальної практики - сімейний лікар",AC155,IF($B$151="Лікар-педіатр",AC155,IF($B$151="Лікар-терапевт",0))),IF($B$164="Лікар загальної практики - сімейний лікар",AC168,IF($B$164="Лікар-педіатр",AC168,IF($B$164="Лікар-терапевт",0))),IF($B$177="Лікар загальної практики - сімейний лікар",AC181,IF($B$177="Лікар-педіатр",AC181,IF($B$177="Лікар-терапевт",0))),IF($B$190="Лікар загальної практики - сімейний лікар",AC194,IF($B$190="Лікар-педіатр",AC194,IF($B$190="Лікар-терапевт",0))),IF($B$203="Лікар загальної практики - сімейний лікар",AC207,IF($B$203="Лікар-педіатр",AC207,IF($B$203="Лікар-терапевт",0))),IF($B$216="Лікар загальної практики - сімейний лікар",AC220,IF($B$216="Лікар-педіатр",AC220,IF($B$216="Лікар-терапевт",0))),IF($B$229="Лікар загальної практики - сімейний лікар",AC233,IF($B$229="Лікар-педіатр",AC233,IF($B$229="Лікар-терапевт",0))),IF($B$242="Лікар загальної практики - сімейний лікар",AC246,IF($B$242="Лікар-педіатр",AC246,IF($B$242="Лікар-терапевт",0))),IF($B$255="Лікар загальної практики - сімейний лікар",AC259,IF($B$255="Лікар-педіатр",AC259,IF($B$255="Лікар-терапевт",0))),IF($B$268="Лікар загальної практики - сімейний лікар",AC272,IF($B$268="Лікар-педіатр",AC272,IF($B$268="Лікар-терапевт",0))),IF($B$281="Лікар загальної практики - сімейний лікар",AC285,IF($B$281="Лікар-педіатр",AC285,IF($B$281="Лікар-терапевт",0))),IF($B$294="Лікар загальної практики - сімейний лікар",AC298,IF($B$294="Лікар-педіатр",AC298,IF($B$294="Лікар-терапевт",0))),IF($B$307="Лікар загальної практики - сімейний лікар",AC311,IF($B$307="Лікар-педіатр",AC311,IF($B$307="Лікар-терапевт",0))),IF($B$320="Лікар загальної практики - сімейний лікар",AC324,IF($B$320="Лікар-педіатр",AC324,IF($B$320="Лікар-терапевт",0))),IF($B$333="Лікар загальної практики - сімейний лікар",AC337,IF($B$333="Лікар-педіатр",AC337,IF($B$333="Лікар-терапевт",0))),IF($B$346="Лікар загальної практики - сімейний лікар",AC350,IF($B$346="Лікар-педіатр",AC350,IF($B$346="Лікар-терапевт",0))),IF($B$359="Лікар загальної практики - сімейний лікар",AC363,IF($B$359="Лікар-педіатр",AC363,IF($B$359="Лікар-терапевт",0))),IF($B$372="Лікар загальної практики - сімейний лікар",AC376,IF($B$372="Лікар-педіатр",AC376,IF($B$372="Лікар-терапевт",0))),IF($B$385="Лікар загальної практики - сімейний лікар",AC389,IF($B$385="Лікар-педіатр",AC389,IF($B$385="Лікар-терапевт",0))),IF($B$398="Лікар загальної практики - сімейний лікар",AC402,IF($B$398="Лікар-педіатр",AC402,IF($B$398="Лікар-терапевт",0))),IF($B$411="Лікар загальної практики - сімейний лікар",AC415,IF($B$411="Лікар-педіатр",AC415,IF($B$411="Лікар-терапевт",0))),IF($B$424="Лікар загальної практики - сімейний лікар",AC428,IF($B$424="Лікар-педіатр",AC428,IF($B$424="Лікар-терапевт",0))),IF($B$437="Лікар загальної практики - сімейний лікар",AC441,IF($B$437="Лікар-педіатр",AC441,IF($B$437="Лікар-терапевт",0))),IF($B$450="Лікар загальної практики - сімейний лікар",AC454,IF($B$450="Лікар-педіатр",AC454,IF($B$450="Лікар-терапевт",0))),IF($B$463="Лікар загальної практики - сімейний лікар",AC467,IF($B$463="Лікар-педіатр",AC467,IF($B$463="Лікар-терапевт",0))),IF($B$476="Лікар загальної практики - сімейний лікар",AC480,IF($B$476="Лікар-педіатр",AC480,IF($B$476="Лікар-терапевт",0))),IF($B$489="Лікар загальної практики - сімейний лікар",AC493,IF($B$489="Лікар-педіатр",AC493,IF($B$489="Лікар-терапевт",0))),IF($B$502="Лікар загальної практики - сімейний лікар",AC506,IF($B$502="Лікар-педіатр",AC506,IF($B$502="Лікар-терапевт",0))),IF($B$515="Лікар загальної практики - сімейний лікар",AC519,IF($B$515="Лікар-педіатр",AC519,IF($B$515="Лікар-терапевт",0))),IF($B$528="Лікар загальної практики - сімейний лікар",AC532,IF($B$528="Лікар-педіатр",AC532,IF($B$528="Лікар-терапевт",0))),IF($B$541="Лікар загальної практики - сімейний лікар",AC545,IF($B$541="Лікар-педіатр",AC545,IF($B$541="Лікар-терапевт",0))),IF($B$554="Лікар загальної практики - сімейний лікар",AC558,IF($B$554="Лікар-педіатр",AC558,IF($B$554="Лікар-терапевт",0))),IF($B$567="Лікар загальної практики - сімейний лікар",AC571,IF($B$567="Лікар-педіатр",AC571,IF($B$567="Лікар-терапевт",0))),IF($B$580="Лікар загальної практики - сімейний лікар",AC584,IF($B$580="Лікар-педіатр",AC584,IF($B$580="Лікар-терапевт",0))),IF($B$593="Лікар загальної практики - сімейний лікар",AC597,IF($B$593="Лікар-педіатр",AC597,IF($B$593="Лікар-терапевт",0))),IF($B$606="Лікар загальної практики - сімейний лікар",AC610,IF($B$606="Лікар-педіатр",AC610,IF($B$606="Лікар-терапевт",0))),IF($B$619="Лікар загальної практики - сімейний лікар",AC623,IF($B$619="Лікар-педіатр",AC623,IF($B$619="Лікар-терапевт",0))),IF($B$632="Лікар загальної практики - сімейний лікар",AC636,IF($B$632="Лікар-педіатр",AC636,IF($B$632="Лікар-терапевт",0))),IF($B$645="Лікар загальної практики - сімейний лікар",AC649,IF($B$645="Лікар-педіатр",AC649,IF($B$645="Лікар-терапевт",0))),IF($B$658="Лікар загальної практики - сімейний лікар",AC662,IF($B$658="Лікар-педіатр",AC662,IF($B$658="Лікар-терапевт",0))),IF($B$671="Лікар загальної практики - сімейний лікар",AC675,IF($B$671="Лікар-педіатр",AC675,IF($B$671="Лікар-терапевт",0))))</f>
        <v>960.33333333333326</v>
      </c>
      <c r="AD1333" s="228">
        <f>SUM(IF($B$34="Лікар загальної практики - сімейний лікар",AD38,IF($B$34="Лікар-педіатр",0,IF($B$34="Лікар-терапевт",AD38))),IF($B$47="Лікар загальної практики - сімейний лікар",AD51,IF($B$47="Лікар-педіатр",0,IF($B$47="Лікар-терапевт",AD51))),IF($B$60="Лікар загальної практики - сімейний лікар",AD64,IF($B$60="Лікар-педіатр",0,IF($B$60="Лікар-терапевт",AD64))),IF($B$73="Лікар загальної практики - сімейний лікар",AD77,IF($B$73="Лікар-педіатр",0,IF($B$73="Лікар-терапевт",AD77))),IF($B$86="Лікар загальної практики - сімейний лікар",AD90,IF($B$86="Лікар-педіатр",0,IF($B$86="Лікар-терапевт",AD90))),IF($B$99="Лікар загальної практики - сімейний лікар",AD103,IF($B$99="Лікар-педіатр",0,IF($B$99="Лікар-терапевт",AD103))),IF($B$112="Лікар загальної практики - сімейний лікар",AD116,IF($B$112="Лікар-педіатр",0,IF($B$112="Лікар-терапевт",AD116))),IF($B$125="Лікар загальної практики - сімейний лікар",AD129,IF($B$125="Лікар-педіатр",0,IF($B$125="Лікар-терапевт",AD129))),IF($B$138="Лікар загальної практики - сімейний лікар",AD142,IF($B$138="Лікар-педіатр",0,IF($B$138="Лікар-терапевт",AD142))),IF($B$151="Лікар загальної практики - сімейний лікар",AD155,IF($B$151="Лікар-педіатр",0,IF($B$151="Лікар-терапевт",AD155))),IF($B$164="Лікар загальної практики - сімейний лікар",AD168,IF($B$164="Лікар-педіатр",0,IF($B$164="Лікар-терапевт",AD168))),IF($B$177="Лікар загальної практики - сімейний лікар",AD181,IF($B$177="Лікар-педіатр",0,IF($B$177="Лікар-терапевт",AD181))),IF($B$190="Лікар загальної практики - сімейний лікар",AD194,IF($B$190="Лікар-педіатр",0,IF($B$190="Лікар-терапевт",AD194))),IF($B$203="Лікар загальної практики - сімейний лікар",AD207,IF($B$203="Лікар-педіатр",0,IF($B$203="Лікар-терапевт",AD207))),IF($B$216="Лікар загальної практики - сімейний лікар",AD220,IF($B$216="Лікар-педіатр",0,IF($B$216="Лікар-терапевт",AD220))),IF($B$229="Лікар загальної практики - сімейний лікар",AD233,IF($B$229="Лікар-педіатр",0,IF($B$229="Лікар-терапевт",AD233))),IF($B$242="Лікар загальної практики - сімейний лікар",AD246,IF($B$242="Лікар-педіатр",0,IF($B$242="Лікар-терапевт",AD246))),IF($B$255="Лікар загальної практики - сімейний лікар",AD259,IF($B$255="Лікар-педіатр",0,IF($B$255="Лікар-терапевт",AD259))),IF($B$268="Лікар загальної практики - сімейний лікар",AD272,IF($B$268="Лікар-педіатр",0,IF($B$268="Лікар-терапевт",AD272))),IF($B$281="Лікар загальної практики - сімейний лікар",AD285,IF($B$281="Лікар-педіатр",0,IF($B$281="Лікар-терапевт",AD285))),IF($B$294="Лікар загальної практики - сімейний лікар",AD298,IF($B$294="Лікар-педіатр",0,IF($B$294="Лікар-терапевт",AD298))),IF($B$307="Лікар загальної практики - сімейний лікар",AD311,IF($B$307="Лікар-педіатр",0,IF($B$307="Лікар-терапевт",AD311))),IF($B$320="Лікар загальної практики - сімейний лікар",AD324,IF($B$320="Лікар-педіатр",0,IF($B$320="Лікар-терапевт",AD324))),IF($B$333="Лікар загальної практики - сімейний лікар",AD337,IF($B$333="Лікар-педіатр",0,IF($B$333="Лікар-терапевт",AD337))),IF($B$346="Лікар загальної практики - сімейний лікар",AD350,IF($B$346="Лікар-педіатр",0,IF($B$346="Лікар-терапевт",AD350))),IF($B$359="Лікар загальної практики - сімейний лікар",AD363,IF($B$359="Лікар-педіатр",0,IF($B$359="Лікар-терапевт",AD363))),IF($B$372="Лікар загальної практики - сімейний лікар",AD376,IF($B$372="Лікар-педіатр",0,IF($B$372="Лікар-терапевт",AD376))),IF($B$385="Лікар загальної практики - сімейний лікар",AD389,IF($B$385="Лікар-педіатр",0,IF($B$385="Лікар-терапевт",AD389))),IF($B$398="Лікар загальної практики - сімейний лікар",AD402,IF($B$398="Лікар-педіатр",0,IF($B$398="Лікар-терапевт",AD402))),IF($B$411="Лікар загальної практики - сімейний лікар",AD415,IF($B$411="Лікар-педіатр",0,IF($B$411="Лікар-терапевт",AD415))),IF($B$424="Лікар загальної практики - сімейний лікар",AD428,IF($B$424="Лікар-педіатр",0,IF($B$424="Лікар-терапевт",AD428))),IF($B$437="Лікар загальної практики - сімейний лікар",AD441,IF($B$437="Лікар-педіатр",0,IF($B$437="Лікар-терапевт",AD441))),IF($B$450="Лікар загальної практики - сімейний лікар",AD454,IF($B$450="Лікар-педіатр",0,IF($B$450="Лікар-терапевт",AD454))),IF($B$463="Лікар загальної практики - сімейний лікар",AD467,IF($B$463="Лікар-педіатр",0,IF($B$463="Лікар-терапевт",AD467))),IF($B$476="Лікар загальної практики - сімейний лікар",AD480,IF($B$476="Лікар-педіатр",0,IF($B$476="Лікар-терапевт",AD480))),IF($B$489="Лікар загальної практики - сімейний лікар",AD493,IF($B$489="Лікар-педіатр",0,IF($B$489="Лікар-терапевт",AD493))),IF($B$502="Лікар загальної практики - сімейний лікар",AD506,IF($B$502="Лікар-педіатр",0,IF($B$502="Лікар-терапевт",AD506))),IF($B$515="Лікар загальної практики - сімейний лікар",AD519,IF($B$515="Лікар-педіатр",0,IF($B$515="Лікар-терапевт",AD519))),IF($B$528="Лікар загальної практики - сімейний лікар",AD532,IF($B$528="Лікар-педіатр",0,IF($B$528="Лікар-терапевт",AD532))),IF($B$541="Лікар загальної практики - сімейний лікар",AD545,IF($B$541="Лікар-педіатр",0,IF($B$541="Лікар-терапевт",AD545))),IF($B$554="Лікар загальної практики - сімейний лікар",AD558,IF($B$554="Лікар-педіатр",0,IF($B$554="Лікар-терапевт",AD558))),IF($B$567="Лікар загальної практики - сімейний лікар",AD571,IF($B$567="Лікар-педіатр",0,IF($B$567="Лікар-терапевт",AD571))),IF($B$580="Лікар загальної практики - сімейний лікар",AD584,IF($B$580="Лікар-педіатр",0,IF($B$580="Лікар-терапевт",AD584))),IF($B$593="Лікар загальної практики - сімейний лікар",AD597,IF($B$593="Лікар-педіатр",0,IF($B$593="Лікар-терапевт",AD597))),IF($B$606="Лікар загальної практики - сімейний лікар",AD610,IF($B$606="Лікар-педіатр",0,IF($B$606="Лікар-терапевт",AD610))),IF($B$619="Лікар загальної практики - сімейний лікар",AD623,IF($B$619="Лікар-педіатр",0,IF($B$619="Лікар-терапевт",AD623))),IF($B$632="Лікар загальної практики - сімейний лікар",AD636,IF($B$632="Лікар-педіатр",0,IF($B$632="Лікар-терапевт",AD636))),IF($B$645="Лікар загальної практики - сімейний лікар",AD649,IF($B$645="Лікар-педіатр",0,IF($B$645="Лікар-терапевт",AD649))),IF($B$658="Лікар загальної практики - сімейний лікар",AD662,IF($B$658="Лікар-педіатр",0,IF($B$658="Лікар-терапевт",AD662))),IF($B$671="Лікар загальної практики - сімейний лікар",AD675,IF($B$671="Лікар-педіатр",0,IF($B$671="Лікар-терапевт",AD675))))</f>
        <v>1865.6666666666665</v>
      </c>
      <c r="AE1333" s="228">
        <f>SUM(IF($B$34="Лікар загальної практики - сімейний лікар",AE38,IF($B$34="Лікар-педіатр",0,IF($B$34="Лікар-терапевт",AE38))),IF($B$47="Лікар загальної практики - сімейний лікар",AE51,IF($B$47="Лікар-педіатр",0,IF($B$47="Лікар-терапевт",AE51))),IF($B$60="Лікар загальної практики - сімейний лікар",AE64,IF($B$60="Лікар-педіатр",0,IF($B$60="Лікар-терапевт",AE64))),IF($B$73="Лікар загальної практики - сімейний лікар",AE77,IF($B$73="Лікар-педіатр",0,IF($B$73="Лікар-терапевт",AE77))),IF($B$86="Лікар загальної практики - сімейний лікар",AE90,IF($B$86="Лікар-педіатр",0,IF($B$86="Лікар-терапевт",AE90))),IF($B$99="Лікар загальної практики - сімейний лікар",AE103,IF($B$99="Лікар-педіатр",0,IF($B$99="Лікар-терапевт",AE103))),IF($B$112="Лікар загальної практики - сімейний лікар",AE116,IF($B$112="Лікар-педіатр",0,IF($B$112="Лікар-терапевт",AE116))),IF($B$125="Лікар загальної практики - сімейний лікар",AE129,IF($B$125="Лікар-педіатр",0,IF($B$125="Лікар-терапевт",AE129))),IF($B$138="Лікар загальної практики - сімейний лікар",AE142,IF($B$138="Лікар-педіатр",0,IF($B$138="Лікар-терапевт",AE142))),IF($B$151="Лікар загальної практики - сімейний лікар",AE155,IF($B$151="Лікар-педіатр",0,IF($B$151="Лікар-терапевт",AE155))),IF($B$164="Лікар загальної практики - сімейний лікар",AE168,IF($B$164="Лікар-педіатр",0,IF($B$164="Лікар-терапевт",AE168))),IF($B$177="Лікар загальної практики - сімейний лікар",AE181,IF($B$177="Лікар-педіатр",0,IF($B$177="Лікар-терапевт",AE181))),IF($B$190="Лікар загальної практики - сімейний лікар",AE194,IF($B$190="Лікар-педіатр",0,IF($B$190="Лікар-терапевт",AE194))),IF($B$203="Лікар загальної практики - сімейний лікар",AE207,IF($B$203="Лікар-педіатр",0,IF($B$203="Лікар-терапевт",AE207))),IF($B$216="Лікар загальної практики - сімейний лікар",AE220,IF($B$216="Лікар-педіатр",0,IF($B$216="Лікар-терапевт",AE220))),IF($B$229="Лікар загальної практики - сімейний лікар",AE233,IF($B$229="Лікар-педіатр",0,IF($B$229="Лікар-терапевт",AE233))),IF($B$242="Лікар загальної практики - сімейний лікар",AE246,IF($B$242="Лікар-педіатр",0,IF($B$242="Лікар-терапевт",AE246))),IF($B$255="Лікар загальної практики - сімейний лікар",AE259,IF($B$255="Лікар-педіатр",0,IF($B$255="Лікар-терапевт",AE259))),IF($B$268="Лікар загальної практики - сімейний лікар",AE272,IF($B$268="Лікар-педіатр",0,IF($B$268="Лікар-терапевт",AE272))),IF($B$281="Лікар загальної практики - сімейний лікар",AE285,IF($B$281="Лікар-педіатр",0,IF($B$281="Лікар-терапевт",AE285))),IF($B$294="Лікар загальної практики - сімейний лікар",AE298,IF($B$294="Лікар-педіатр",0,IF($B$294="Лікар-терапевт",AE298))),IF($B$307="Лікар загальної практики - сімейний лікар",AE311,IF($B$307="Лікар-педіатр",0,IF($B$307="Лікар-терапевт",AE311))),IF($B$320="Лікар загальної практики - сімейний лікар",AE324,IF($B$320="Лікар-педіатр",0,IF($B$320="Лікар-терапевт",AE324))),IF($B$333="Лікар загальної практики - сімейний лікар",AE337,IF($B$333="Лікар-педіатр",0,IF($B$333="Лікар-терапевт",AE337))),IF($B$346="Лікар загальної практики - сімейний лікар",AE350,IF($B$346="Лікар-педіатр",0,IF($B$346="Лікар-терапевт",AE350))),IF($B$359="Лікар загальної практики - сімейний лікар",AE363,IF($B$359="Лікар-педіатр",0,IF($B$359="Лікар-терапевт",AE363))),IF($B$372="Лікар загальної практики - сімейний лікар",AE376,IF($B$372="Лікар-педіатр",0,IF($B$372="Лікар-терапевт",AE376))),IF($B$385="Лікар загальної практики - сімейний лікар",AE389,IF($B$385="Лікар-педіатр",0,IF($B$385="Лікар-терапевт",AE389))),IF($B$398="Лікар загальної практики - сімейний лікар",AE402,IF($B$398="Лікар-педіатр",0,IF($B$398="Лікар-терапевт",AE402))),IF($B$411="Лікар загальної практики - сімейний лікар",AE415,IF($B$411="Лікар-педіатр",0,IF($B$411="Лікар-терапевт",AE415))),IF($B$424="Лікар загальної практики - сімейний лікар",AE428,IF($B$424="Лікар-педіатр",0,IF($B$424="Лікар-терапевт",AE428))),IF($B$437="Лікар загальної практики - сімейний лікар",AE441,IF($B$437="Лікар-педіатр",0,IF($B$437="Лікар-терапевт",AE441))),IF($B$450="Лікар загальної практики - сімейний лікар",AE454,IF($B$450="Лікар-педіатр",0,IF($B$450="Лікар-терапевт",AE454))),IF($B$463="Лікар загальної практики - сімейний лікар",AE467,IF($B$463="Лікар-педіатр",0,IF($B$463="Лікар-терапевт",AE467))),IF($B$476="Лікар загальної практики - сімейний лікар",AE480,IF($B$476="Лікар-педіатр",0,IF($B$476="Лікар-терапевт",AE480))),IF($B$489="Лікар загальної практики - сімейний лікар",AE493,IF($B$489="Лікар-педіатр",0,IF($B$489="Лікар-терапевт",AE493))),IF($B$502="Лікар загальної практики - сімейний лікар",AE506,IF($B$502="Лікар-педіатр",0,IF($B$502="Лікар-терапевт",AE506))),IF($B$515="Лікар загальної практики - сімейний лікар",AE519,IF($B$515="Лікар-педіатр",0,IF($B$515="Лікар-терапевт",AE519))),IF($B$528="Лікар загальної практики - сімейний лікар",AE532,IF($B$528="Лікар-педіатр",0,IF($B$528="Лікар-терапевт",AE532))),IF($B$541="Лікар загальної практики - сімейний лікар",AE545,IF($B$541="Лікар-педіатр",0,IF($B$541="Лікар-терапевт",AE545))),IF($B$554="Лікар загальної практики - сімейний лікар",AE558,IF($B$554="Лікар-педіатр",0,IF($B$554="Лікар-терапевт",AE558))),IF($B$567="Лікар загальної практики - сімейний лікар",AE571,IF($B$567="Лікар-педіатр",0,IF($B$567="Лікар-терапевт",AE571))),IF($B$580="Лікар загальної практики - сімейний лікар",AE584,IF($B$580="Лікар-педіатр",0,IF($B$580="Лікар-терапевт",AE584))),IF($B$593="Лікар загальної практики - сімейний лікар",AE597,IF($B$593="Лікар-педіатр",0,IF($B$593="Лікар-терапевт",AE597))),IF($B$606="Лікар загальної практики - сімейний лікар",AE610,IF($B$606="Лікар-педіатр",0,IF($B$606="Лікар-терапевт",AE610))),IF($B$619="Лікар загальної практики - сімейний лікар",AE623,IF($B$619="Лікар-педіатр",0,IF($B$619="Лікар-терапевт",AE623))),IF($B$632="Лікар загальної практики - сімейний лікар",AE636,IF($B$632="Лікар-педіатр",0,IF($B$632="Лікар-терапевт",AE636))),IF($B$645="Лікар загальної практики - сімейний лікар",AE649,IF($B$645="Лікар-педіатр",0,IF($B$645="Лікар-терапевт",AE649))),IF($B$658="Лікар загальної практики - сімейний лікар",AE662,IF($B$658="Лікар-педіатр",0,IF($B$658="Лікар-терапевт",AE662))),IF($B$671="Лікар загальної практики - сімейний лікар",AE675,IF($B$671="Лікар-педіатр",0,IF($B$671="Лікар-терапевт",AE675))))</f>
        <v>2663</v>
      </c>
      <c r="AF1333" s="228">
        <f>SUM(IF($B$34="Лікар загальної практики - сімейний лікар",AF38,IF($B$34="Лікар-педіатр",0,IF($B$34="Лікар-терапевт",AF38))),IF($B$47="Лікар загальної практики - сімейний лікар",AF51,IF($B$47="Лікар-педіатр",0,IF($B$47="Лікар-терапевт",AF51))),IF($B$60="Лікар загальної практики - сімейний лікар",AF64,IF($B$60="Лікар-педіатр",0,IF($B$60="Лікар-терапевт",AF64))),IF($B$73="Лікар загальної практики - сімейний лікар",AF77,IF($B$73="Лікар-педіатр",0,IF($B$73="Лікар-терапевт",AF77))),IF($B$86="Лікар загальної практики - сімейний лікар",AF90,IF($B$86="Лікар-педіатр",0,IF($B$86="Лікар-терапевт",AF90))),IF($B$99="Лікар загальної практики - сімейний лікар",AF103,IF($B$99="Лікар-педіатр",0,IF($B$99="Лікар-терапевт",AF103))),IF($B$112="Лікар загальної практики - сімейний лікар",AF116,IF($B$112="Лікар-педіатр",0,IF($B$112="Лікар-терапевт",AF116))),IF($B$125="Лікар загальної практики - сімейний лікар",AF129,IF($B$125="Лікар-педіатр",0,IF($B$125="Лікар-терапевт",AF129))),IF($B$138="Лікар загальної практики - сімейний лікар",AF142,IF($B$138="Лікар-педіатр",0,IF($B$138="Лікар-терапевт",AF142))),IF($B$151="Лікар загальної практики - сімейний лікар",AF155,IF($B$151="Лікар-педіатр",0,IF($B$151="Лікар-терапевт",AF155))),IF($B$164="Лікар загальної практики - сімейний лікар",AF168,IF($B$164="Лікар-педіатр",0,IF($B$164="Лікар-терапевт",AF168))),IF($B$177="Лікар загальної практики - сімейний лікар",AF181,IF($B$177="Лікар-педіатр",0,IF($B$177="Лікар-терапевт",AF181))),IF($B$190="Лікар загальної практики - сімейний лікар",AF194,IF($B$190="Лікар-педіатр",0,IF($B$190="Лікар-терапевт",AF194))),IF($B$203="Лікар загальної практики - сімейний лікар",AF207,IF($B$203="Лікар-педіатр",0,IF($B$203="Лікар-терапевт",AF207))),IF($B$216="Лікар загальної практики - сімейний лікар",AF220,IF($B$216="Лікар-педіатр",0,IF($B$216="Лікар-терапевт",AF220))),IF($B$229="Лікар загальної практики - сімейний лікар",AF233,IF($B$229="Лікар-педіатр",0,IF($B$229="Лікар-терапевт",AF233))),IF($B$242="Лікар загальної практики - сімейний лікар",AF246,IF($B$242="Лікар-педіатр",0,IF($B$242="Лікар-терапевт",AF246))),IF($B$255="Лікар загальної практики - сімейний лікар",AF259,IF($B$255="Лікар-педіатр",0,IF($B$255="Лікар-терапевт",AF259))),IF($B$268="Лікар загальної практики - сімейний лікар",AF272,IF($B$268="Лікар-педіатр",0,IF($B$268="Лікар-терапевт",AF272))),IF($B$281="Лікар загальної практики - сімейний лікар",AF285,IF($B$281="Лікар-педіатр",0,IF($B$281="Лікар-терапевт",AF285))),IF($B$294="Лікар загальної практики - сімейний лікар",AF298,IF($B$294="Лікар-педіатр",0,IF($B$294="Лікар-терапевт",AF298))),IF($B$307="Лікар загальної практики - сімейний лікар",AF311,IF($B$307="Лікар-педіатр",0,IF($B$307="Лікар-терапевт",AF311))),IF($B$320="Лікар загальної практики - сімейний лікар",AF324,IF($B$320="Лікар-педіатр",0,IF($B$320="Лікар-терапевт",AF324))),IF($B$333="Лікар загальної практики - сімейний лікар",AF337,IF($B$333="Лікар-педіатр",0,IF($B$333="Лікар-терапевт",AF337))),IF($B$346="Лікар загальної практики - сімейний лікар",AF350,IF($B$346="Лікар-педіатр",0,IF($B$346="Лікар-терапевт",AF350))),IF($B$359="Лікар загальної практики - сімейний лікар",AF363,IF($B$359="Лікар-педіатр",0,IF($B$359="Лікар-терапевт",AF363))),IF($B$372="Лікар загальної практики - сімейний лікар",AF376,IF($B$372="Лікар-педіатр",0,IF($B$372="Лікар-терапевт",AF376))),IF($B$385="Лікар загальної практики - сімейний лікар",AF389,IF($B$385="Лікар-педіатр",0,IF($B$385="Лікар-терапевт",AF389))),IF($B$398="Лікар загальної практики - сімейний лікар",AF402,IF($B$398="Лікар-педіатр",0,IF($B$398="Лікар-терапевт",AF402))),IF($B$411="Лікар загальної практики - сімейний лікар",AF415,IF($B$411="Лікар-педіатр",0,IF($B$411="Лікар-терапевт",AF415))),IF($B$424="Лікар загальної практики - сімейний лікар",AF428,IF($B$424="Лікар-педіатр",0,IF($B$424="Лікар-терапевт",AF428))),IF($B$437="Лікар загальної практики - сімейний лікар",AF441,IF($B$437="Лікар-педіатр",0,IF($B$437="Лікар-терапевт",AF441))),IF($B$450="Лікар загальної практики - сімейний лікар",AF454,IF($B$450="Лікар-педіатр",0,IF($B$450="Лікар-терапевт",AF454))),IF($B$463="Лікар загальної практики - сімейний лікар",AF467,IF($B$463="Лікар-педіатр",0,IF($B$463="Лікар-терапевт",AF467))),IF($B$476="Лікар загальної практики - сімейний лікар",AF480,IF($B$476="Лікар-педіатр",0,IF($B$476="Лікар-терапевт",AF480))),IF($B$489="Лікар загальної практики - сімейний лікар",AF493,IF($B$489="Лікар-педіатр",0,IF($B$489="Лікар-терапевт",AF493))),IF($B$502="Лікар загальної практики - сімейний лікар",AF506,IF($B$502="Лікар-педіатр",0,IF($B$502="Лікар-терапевт",AF506))),IF($B$515="Лікар загальної практики - сімейний лікар",AF519,IF($B$515="Лікар-педіатр",0,IF($B$515="Лікар-терапевт",AF519))),IF($B$528="Лікар загальної практики - сімейний лікар",AF532,IF($B$528="Лікар-педіатр",0,IF($B$528="Лікар-терапевт",AF532))),IF($B$541="Лікар загальної практики - сімейний лікар",AF545,IF($B$541="Лікар-педіатр",0,IF($B$541="Лікар-терапевт",AF545))),IF($B$554="Лікар загальної практики - сімейний лікар",AF558,IF($B$554="Лікар-педіатр",0,IF($B$554="Лікар-терапевт",AF558))),IF($B$567="Лікар загальної практики - сімейний лікар",AF571,IF($B$567="Лікар-педіатр",0,IF($B$567="Лікар-терапевт",AF571))),IF($B$580="Лікар загальної практики - сімейний лікар",AF584,IF($B$580="Лікар-педіатр",0,IF($B$580="Лікар-терапевт",AF584))),IF($B$593="Лікар загальної практики - сімейний лікар",AF597,IF($B$593="Лікар-педіатр",0,IF($B$593="Лікар-терапевт",AF597))),IF($B$606="Лікар загальної практики - сімейний лікар",AF610,IF($B$606="Лікар-педіатр",0,IF($B$606="Лікар-терапевт",AF610))),IF($B$619="Лікар загальної практики - сімейний лікар",AF623,IF($B$619="Лікар-педіатр",0,IF($B$619="Лікар-терапевт",AF623))),IF($B$632="Лікар загальної практики - сімейний лікар",AF636,IF($B$632="Лікар-педіатр",0,IF($B$632="Лікар-терапевт",AF636))),IF($B$645="Лікар загальної практики - сімейний лікар",AF649,IF($B$645="Лікар-педіатр",0,IF($B$645="Лікар-терапевт",AF649))),IF($B$658="Лікар загальної практики - сімейний лікар",AF662,IF($B$658="Лікар-педіатр",0,IF($B$658="Лікар-терапевт",AF662))),IF($B$671="Лікар загальної практики - сімейний лікар",AF675,IF($B$671="Лікар-педіатр",0,IF($B$671="Лікар-терапевт",AF675))))</f>
        <v>1599.3333333333333</v>
      </c>
      <c r="AG1333" s="229"/>
      <c r="AH1333" s="230"/>
      <c r="AI1333" s="188"/>
      <c r="AJ1333" s="231"/>
      <c r="AK1333" s="231"/>
      <c r="AL1333" s="231"/>
      <c r="AM1333" s="232"/>
      <c r="AN1333" s="233">
        <f>AN34+AN47+AN60+AN73+AN86+AN99+AN112+AN125+AN138+AN151+AN164+AN177+AN190+AN203+AN216+AN229+AN242+AN255+AN268+AN281+AN294+AN307+AN320+AN333+AN346+AN359+AN372+AN385+AN398+AN411+AN424+AN437+AN450+AN463+AN476+AN489+AN502+AN515+AN528+AN541+AN554+AN567+AN580+AN593+AN606+AN619+AN632+AN645+AN658+AN671+AN684+AN697+AN710+AN723+AN736+AN749+AN762+AN775+AN788+AN801+AN814+AN827+AN840+AN853+AN866+AN879+AN892+AN905+AN918+AN931+AN944+AN957+AN970+AN983+AN996+AN1009+AN1022+AN1035+AN1048+AN1061+AN1074+AN1087+AN1100+AN1113+AN1126+AN1139+AN1152+AN1165+AN1178+AN1191+AN1204+AN1217+AN1230+AN1243+AN1256+AN1269+AN1282+AN1295+AN1308+AN1321</f>
        <v>1409097.1700583333</v>
      </c>
      <c r="AO1333" s="233">
        <f t="shared" ref="AO1333:AQ1333" si="228">AO34+AO47+AO60+AO73+AO86+AO99+AO112+AO125+AO138+AO151+AO164+AO177+AO190+AO203+AO216+AO229+AO242+AO255+AO268+AO281+AO294+AO307+AO320+AO333+AO346+AO359+AO372+AO385+AO398+AO411+AO424+AO437+AO450+AO463+AO476+AO489+AO502+AO515+AO528+AO541+AO554+AO567+AO580+AO593+AO606+AO619+AO632+AO645+AO658+AO671+AO684+AO697+AO710+AO723+AO736+AO749+AO762+AO775+AO788+AO801+AO814+AO827+AO840+AO853+AO866+AO879+AO892+AO905+AO918+AO931+AO944+AO957+AO970+AO983+AO996+AO1009+AO1022+AO1035+AO1048+AO1061+AO1074+AO1087+AO1100+AO1113+AO1126+AO1139+AO1152+AO1165+AO1178+AO1191+AO1204+AO1217+AO1230+AO1243+AO1256+AO1269+AO1282+AO1295+AO1308+AO1321</f>
        <v>1411727.3343333332</v>
      </c>
      <c r="AP1333" s="233">
        <f t="shared" si="228"/>
        <v>1427252.6587333332</v>
      </c>
      <c r="AQ1333" s="233">
        <f t="shared" si="228"/>
        <v>1434323.6589208331</v>
      </c>
      <c r="AR1333" s="233">
        <f>AR34+AR47+AR60+AR73+AR86+AR99+AR112+AR125+AR138+AR151+AR164+AR177+AR190+AR203+AR216+AR229+AR242+AR255+AR268+AR281+AR294+AR307+AR320+AR333+AR346+AR359+AR372+AR385+AR398+AR411+AR424+AR437+AR450+AR463+AR476+AR489+AR502+AR515+AR528+AR541+AR554+AR567+AR580+AR593+AR606+AR619+AR632+AR645+AR658+AR671+AR684+AR697+AR710+AR723+AR736+AR749+AR762+AR775+AR788+AR801+AR814+AR827+AR840+AR853+AR866+AR879+AR892+AR905+AR918+AR931+AR944+AR957+AR970+AR983+AR996+AR1009+AR1022+AR1035+AR1048+AR1061+AR1074+AR1087+AR1100+AR1113+AR1126+AR1139+AR1152+AR1165+AR1178+AR1191+AR1204+AR1217+AR1230+AR1243+AR1256+AR1269+AR1282+AR1295+AR1308+AR1321</f>
        <v>5682400.8220458329</v>
      </c>
    </row>
    <row r="1334" spans="1:44" s="191" customFormat="1" ht="31.9" hidden="1" customHeight="1" x14ac:dyDescent="0.25">
      <c r="A1334" s="186"/>
      <c r="B1334" s="224"/>
      <c r="C1334" s="225"/>
      <c r="D1334" s="226"/>
      <c r="E1334" s="226"/>
      <c r="F1334" s="227"/>
      <c r="G1334" s="228">
        <f>SUM(IF($B$684="Лікар загальної практики - сімейний лікар",G688,IF($B$684="Лікар-педіатр",G688,IF($B$684="Лікар-терапевт",0))),IF($B$697="Лікар загальної практики - сімейний лікар",G701,IF($B$697="Лікар-педіатр",G701,IF($B$697="Лікар-терапевт",0))),IF($B$710="Лікар загальної практики - сімейний лікар",G714,IF($B$710="Лікар-педіатр",G714,IF($B$710="Лікар-терапевт",0))),IF($B$723="Лікар загальної практики - сімейний лікар",G727,IF($B$723="Лікар-педіатр",G727,IF($B$723="Лікар-терапевт",0))),IF($B$736="Лікар загальної практики - сімейний лікар",G740,IF($B$736="Лікар-педіатр",G740,IF($B$736="Лікар-терапевт",0))),IF($B$749="Лікар загальної практики - сімейний лікар",G753,IF($B$749="Лікар-педіатр",G753,IF($B$749="Лікар-терапевт",0))),IF($B$762="Лікар загальної практики - сімейний лікар",G766,IF($B$762="Лікар-педіатр",G766,IF($B$762="Лікар-терапевт",0))),IF($B$775="Лікар загальної практики - сімейний лікар",G779,IF($B$775="Лікар-педіатр",G779,IF($B$775="Лікар-терапевт",0))),IF($B$788="Лікар загальної практики - сімейний лікар",G792,IF($B$788="Лікар-педіатр",G792,IF($B$788="Лікар-терапевт",0))),IF($B$801="Лікар загальної практики - сімейний лікар",G805,IF($B$801="Лікар-педіатр",G805,IF($B$801="Лікар-терапевт",0))),IF($B$814="Лікар загальної практики - сімейний лікар",G818,IF($B$814="Лікар-педіатр",G818,IF($B$814="Лікар-терапевт",0))),IF($B$827="Лікар загальної практики - сімейний лікар",G831,IF($B$827="Лікар-педіатр",G831,IF($B$827="Лікар-терапевт",0))),IF($B$840="Лікар загальної практики - сімейний лікар",G844,IF($B$840="Лікар-педіатр",G844,IF($B$840="Лікар-терапевт",0))),IF($B$853="Лікар загальної практики - сімейний лікар",G857,IF($B$853="Лікар-педіатр",G857,IF($B$853="Лікар-терапевт",0))),IF($B$866="Лікар загальної практики - сімейний лікар",G870,IF($B$866="Лікар-педіатр",G870,IF($B$866="Лікар-терапевт",0))),IF($B$879="Лікар загальної практики - сімейний лікар",G883,IF($B$879="Лікар-педіатр",G883,IF($B$879="Лікар-терапевт",0))),IF($B$892="Лікар загальної практики - сімейний лікар",G896,IF($B$892="Лікар-педіатр",G896,IF($B$892="Лікар-терапевт",0))),IF($B$905="Лікар загальної практики - сімейний лікар",G909,IF($B$905="Лікар-педіатр",G909,IF($B$905="Лікар-терапевт",0))),IF($B$918="Лікар загальної практики - сімейний лікар",G922,IF($B$918="Лікар-педіатр",G922,IF($B$918="Лікар-терапевт",0))),IF($B$931="Лікар загальної практики - сімейний лікар",G935,IF($B$931="Лікар-педіатр",G935,IF($B$931="Лікар-терапевт",0))),IF($B$944="Лікар загальної практики - сімейний лікар",G948,IF($B$944="Лікар-педіатр",G948,IF($B$944="Лікар-терапевт",0))),IF($B$957="Лікар загальної практики - сімейний лікар",G961,IF($B$957="Лікар-педіатр",G961,IF($B$957="Лікар-терапевт",0))),IF($B$970="Лікар загальної практики - сімейний лікар",G974,IF($B$970="Лікар-педіатр",G974,IF($B$970="Лікар-терапевт",0))),IF($B$983="Лікар загальної практики - сімейний лікар",G987,IF($B$983="Лікар-педіатр",G987,IF($B$983="Лікар-терапевт",0))),IF($B$996="Лікар загальної практики - сімейний лікар",G1000,IF($B$996="Лікар-педіатр",G1000,IF($B$996="Лікар-терапевт",0))),IF($B$1009="Лікар загальної практики - сімейний лікар",G1013,IF($B$1009="Лікар-педіатр",G1013,IF($B$1009="Лікар-терапевт",0))),IF($B$1022="Лікар загальної практики - сімейний лікар",G1026,IF($B$1022="Лікар-педіатр",G1026,IF($B$1022="Лікар-терапевт",0))),IF($B$1035="Лікар загальної практики - сімейний лікар",G1039,IF($B$1035="Лікар-педіатр",G1039,IF($B$1035="Лікар-терапевт",0))),IF($B$1048="Лікар загальної практики - сімейний лікар",G1052,IF($B$1048="Лікар-педіатр",G1052,IF($B$1048="Лікар-терапевт",0))),IF($B$1061="Лікар загальної практики - сімейний лікар",G1065,IF($B$1061="Лікар-педіатр",G1065,IF($B$1061="Лікар-терапевт",0))),IF($B$1074="Лікар загальної практики - сімейний лікар",G1078,IF($B$1074="Лікар-педіатр",G1078,IF($B$1074="Лікар-терапевт",0))),IF($B$1087="Лікар загальної практики - сімейний лікар",G1091,IF($B$1087="Лікар-педіатр",G1091,IF($B$1087="Лікар-терапевт",0))),IF($B$1100="Лікар загальної практики - сімейний лікар",G1104,IF($B$1100="Лікар-педіатр",G1104,IF($B$1100="Лікар-терапевт",0))),IF($B$1113="Лікар загальної практики - сімейний лікар",G1117,IF($B$1113="Лікар-педіатр",G1117,IF($B$1113="Лікар-терапевт",0))),IF($B$1126="Лікар загальної практики - сімейний лікар",G1130,IF($B$1126="Лікар-педіатр",G1130,IF($B$1126="Лікар-терапевт",0))),IF($B$1139="Лікар загальної практики - сімейний лікар",G1143,IF($B$1139="Лікар-педіатр",G1143,IF($B$1139="Лікар-терапевт",0))),IF($B$1152="Лікар загальної практики - сімейний лікар",G1156,IF($B$1152="Лікар-педіатр",G1156,IF($B$1152="Лікар-терапевт",0))),IF($B$1165="Лікар загальної практики - сімейний лікар",G1169,IF($B$1165="Лікар-педіатр",G1169,IF($B$1165="Лікар-терапевт",0))),IF($B$1178="Лікар загальної практики - сімейний лікар",G1182,IF($B$1178="Лікар-педіатр",G1182,IF($B$1178="Лікар-терапевт",0))),IF($B$1191="Лікар загальної практики - сімейний лікар",G1195,IF($B$1191="Лікар-педіатр",G1195,IF($B$1191="Лікар-терапевт",0))),IF($B$1204="Лікар загальної практики - сімейний лікар",G1208,IF($B$1204="Лікар-педіатр",G1208,IF($B$1204="Лікар-терапевт",0))),IF($B$1217="Лікар загальної практики - сімейний лікар",G1221,IF($B$1217="Лікар-педіатр",G1221,IF($B$1217="Лікар-терапевт",0))),IF($B$1230="Лікар загальної практики - сімейний лікар",G1234,IF($B$1230="Лікар-педіатр",G1234,IF($B$1230="Лікар-терапевт",0))),IF($B$1243="Лікар загальної практики - сімейний лікар",G1247,IF($B$1243="Лікар-педіатр",G1247,IF($B$1243="Лікар-терапевт",0))),IF($B$1256="Лікар загальної практики - сімейний лікар",G1260,IF($B$1256="Лікар-педіатр",G1260,IF($B$1256="Лікар-терапевт",0))),IF($B$1269="Лікар загальної практики - сімейний лікар",G1273,IF($B$1269="Лікар-педіатр",G1273,IF($B$1269="Лікар-терапевт",0))),IF($B$1282="Лікар загальної практики - сімейний лікар",G1286,IF($B$1282="Лікар-педіатр",G1286,IF($B$1282="Лікар-терапевт",0))),IF($B$1295="Лікар загальної практики - сімейний лікар",G1299,IF($B$1295="Лікар-педіатр",G1299,IF($B$1295="Лікар-терапевт",0))),IF($B$1308="Лікар загальної практики - сімейний лікар",G1312,IF($B$1308="Лікар-педіатр",G1312,IF($B$1308="Лікар-терапевт",0))),IF($B$1321="Лікар загальної практики - сімейний лікар",G1325,IF($B$1321="Лікар-педіатр",G1325,IF($B$1321="Лікар-терапевт",0))))</f>
        <v>0</v>
      </c>
      <c r="H1334" s="228">
        <f t="shared" ref="H1334" si="229">SUM(IF($B$684="Лікар загальної практики - сімейний лікар",H688,IF($B$684="Лікар-педіатр",H688,IF($B$684="Лікар-терапевт",0))),IF($B$697="Лікар загальної практики - сімейний лікар",H701,IF($B$697="Лікар-педіатр",H701,IF($B$697="Лікар-терапевт",0))),IF($B$710="Лікар загальної практики - сімейний лікар",H714,IF($B$710="Лікар-педіатр",H714,IF($B$710="Лікар-терапевт",0))),IF($B$723="Лікар загальної практики - сімейний лікар",H727,IF($B$723="Лікар-педіатр",H727,IF($B$723="Лікар-терапевт",0))),IF($B$736="Лікар загальної практики - сімейний лікар",H740,IF($B$736="Лікар-педіатр",H740,IF($B$736="Лікар-терапевт",0))),IF($B$749="Лікар загальної практики - сімейний лікар",H753,IF($B$749="Лікар-педіатр",H753,IF($B$749="Лікар-терапевт",0))),IF($B$762="Лікар загальної практики - сімейний лікар",H766,IF($B$762="Лікар-педіатр",H766,IF($B$762="Лікар-терапевт",0))),IF($B$775="Лікар загальної практики - сімейний лікар",H779,IF($B$775="Лікар-педіатр",H779,IF($B$775="Лікар-терапевт",0))),IF($B$788="Лікар загальної практики - сімейний лікар",H792,IF($B$788="Лікар-педіатр",H792,IF($B$788="Лікар-терапевт",0))),IF($B$801="Лікар загальної практики - сімейний лікар",H805,IF($B$801="Лікар-педіатр",H805,IF($B$801="Лікар-терапевт",0))),IF($B$814="Лікар загальної практики - сімейний лікар",H818,IF($B$814="Лікар-педіатр",H818,IF($B$814="Лікар-терапевт",0))),IF($B$827="Лікар загальної практики - сімейний лікар",H831,IF($B$827="Лікар-педіатр",H831,IF($B$827="Лікар-терапевт",0))),IF($B$840="Лікар загальної практики - сімейний лікар",H844,IF($B$840="Лікар-педіатр",H844,IF($B$840="Лікар-терапевт",0))),IF($B$853="Лікар загальної практики - сімейний лікар",H857,IF($B$853="Лікар-педіатр",H857,IF($B$853="Лікар-терапевт",0))),IF($B$866="Лікар загальної практики - сімейний лікар",H870,IF($B$866="Лікар-педіатр",H870,IF($B$866="Лікар-терапевт",0))),IF($B$879="Лікар загальної практики - сімейний лікар",H883,IF($B$879="Лікар-педіатр",H883,IF($B$879="Лікар-терапевт",0))),IF($B$892="Лікар загальної практики - сімейний лікар",H896,IF($B$892="Лікар-педіатр",H896,IF($B$892="Лікар-терапевт",0))),IF($B$905="Лікар загальної практики - сімейний лікар",H909,IF($B$905="Лікар-педіатр",H909,IF($B$905="Лікар-терапевт",0))),IF($B$918="Лікар загальної практики - сімейний лікар",H922,IF($B$918="Лікар-педіатр",H922,IF($B$918="Лікар-терапевт",0))),IF($B$931="Лікар загальної практики - сімейний лікар",H935,IF($B$931="Лікар-педіатр",H935,IF($B$931="Лікар-терапевт",0))),IF($B$944="Лікар загальної практики - сімейний лікар",H948,IF($B$944="Лікар-педіатр",H948,IF($B$944="Лікар-терапевт",0))),IF($B$957="Лікар загальної практики - сімейний лікар",H961,IF($B$957="Лікар-педіатр",H961,IF($B$957="Лікар-терапевт",0))),IF($B$970="Лікар загальної практики - сімейний лікар",H974,IF($B$970="Лікар-педіатр",H974,IF($B$970="Лікар-терапевт",0))),IF($B$983="Лікар загальної практики - сімейний лікар",H987,IF($B$983="Лікар-педіатр",H987,IF($B$983="Лікар-терапевт",0))),IF($B$996="Лікар загальної практики - сімейний лікар",H1000,IF($B$996="Лікар-педіатр",H1000,IF($B$996="Лікар-терапевт",0))),IF($B$1009="Лікар загальної практики - сімейний лікар",H1013,IF($B$1009="Лікар-педіатр",H1013,IF($B$1009="Лікар-терапевт",0))),IF($B$1022="Лікар загальної практики - сімейний лікар",H1026,IF($B$1022="Лікар-педіатр",H1026,IF($B$1022="Лікар-терапевт",0))),IF($B$1035="Лікар загальної практики - сімейний лікар",H1039,IF($B$1035="Лікар-педіатр",H1039,IF($B$1035="Лікар-терапевт",0))),IF($B$1048="Лікар загальної практики - сімейний лікар",H1052,IF($B$1048="Лікар-педіатр",H1052,IF($B$1048="Лікар-терапевт",0))),IF($B$1061="Лікар загальної практики - сімейний лікар",H1065,IF($B$1061="Лікар-педіатр",H1065,IF($B$1061="Лікар-терапевт",0))),IF($B$1074="Лікар загальної практики - сімейний лікар",H1078,IF($B$1074="Лікар-педіатр",H1078,IF($B$1074="Лікар-терапевт",0))),IF($B$1087="Лікар загальної практики - сімейний лікар",H1091,IF($B$1087="Лікар-педіатр",H1091,IF($B$1087="Лікар-терапевт",0))),IF($B$1100="Лікар загальної практики - сімейний лікар",H1104,IF($B$1100="Лікар-педіатр",H1104,IF($B$1100="Лікар-терапевт",0))),IF($B$1113="Лікар загальної практики - сімейний лікар",H1117,IF($B$1113="Лікар-педіатр",H1117,IF($B$1113="Лікар-терапевт",0))),IF($B$1126="Лікар загальної практики - сімейний лікар",H1130,IF($B$1126="Лікар-педіатр",H1130,IF($B$1126="Лікар-терапевт",0))),IF($B$1139="Лікар загальної практики - сімейний лікар",H1143,IF($B$1139="Лікар-педіатр",H1143,IF($B$1139="Лікар-терапевт",0))),IF($B$1152="Лікар загальної практики - сімейний лікар",H1156,IF($B$1152="Лікар-педіатр",H1156,IF($B$1152="Лікар-терапевт",0))),IF($B$1165="Лікар загальної практики - сімейний лікар",H1169,IF($B$1165="Лікар-педіатр",H1169,IF($B$1165="Лікар-терапевт",0))),IF($B$1178="Лікар загальної практики - сімейний лікар",H1182,IF($B$1178="Лікар-педіатр",H1182,IF($B$1178="Лікар-терапевт",0))),IF($B$1191="Лікар загальної практики - сімейний лікар",H1195,IF($B$1191="Лікар-педіатр",H1195,IF($B$1191="Лікар-терапевт",0))),IF($B$1204="Лікар загальної практики - сімейний лікар",H1208,IF($B$1204="Лікар-педіатр",H1208,IF($B$1204="Лікар-терапевт",0))),IF($B$1217="Лікар загальної практики - сімейний лікар",H1221,IF($B$1217="Лікар-педіатр",H1221,IF($B$1217="Лікар-терапевт",0))),IF($B$1230="Лікар загальної практики - сімейний лікар",H1234,IF($B$1230="Лікар-педіатр",H1234,IF($B$1230="Лікар-терапевт",0))),IF($B$1243="Лікар загальної практики - сімейний лікар",H1247,IF($B$1243="Лікар-педіатр",H1247,IF($B$1243="Лікар-терапевт",0))),IF($B$1256="Лікар загальної практики - сімейний лікар",H1260,IF($B$1256="Лікар-педіатр",H1260,IF($B$1256="Лікар-терапевт",0))),IF($B$1269="Лікар загальної практики - сімейний лікар",H1273,IF($B$1269="Лікар-педіатр",H1273,IF($B$1269="Лікар-терапевт",0))),IF($B$1282="Лікар загальної практики - сімейний лікар",H1286,IF($B$1282="Лікар-педіатр",H1286,IF($B$1282="Лікар-терапевт",0))),IF($B$1295="Лікар загальної практики - сімейний лікар",H1299,IF($B$1295="Лікар-педіатр",H1299,IF($B$1295="Лікар-терапевт",0))),IF($B$1308="Лікар загальної практики - сімейний лікар",H1312,IF($B$1308="Лікар-педіатр",H1312,IF($B$1308="Лікар-терапевт",0))),IF($B$1321="Лікар загальної практики - сімейний лікар",H1325,IF($B$1321="Лікар-педіатр",H1325,IF($B$1321="Лікар-терапевт",0))))</f>
        <v>0</v>
      </c>
      <c r="I1334" s="228">
        <f>SUM(IF($B$684="Лікар загальної практики - сімейний лікар",I688,IF($B$684="Лікар-педіатр",0,IF($B$684="Лікар-терапевт",I688))),IF($B$697="Лікар загальної практики - сімейний лікар",I701,IF($B$697="Лікар-педіатр",0,IF($B$697="Лікар-терапевт",I701))),IF($B$710="Лікар загальної практики - сімейний лікар",I714,IF($B$710="Лікар-педіатр",0,IF($B$710="Лікар-терапевт",I714))),IF($B$723="Лікар загальної практики - сімейний лікар",I727,IF($B$723="Лікар-педіатр",0,IF($B$723="Лікар-терапевт",I727))),IF($B$736="Лікар загальної практики - сімейний лікар",I740,IF($B$736="Лікар-педіатр",0,IF($B$736="Лікар-терапевт",I740))),IF($B$749="Лікар загальної практики - сімейний лікар",I753,IF($B$749="Лікар-педіатр",0,IF($B$749="Лікар-терапевт",I753))),IF($B$762="Лікар загальної практики - сімейний лікар",I766,IF($B$762="Лікар-педіатр",0,IF($B$762="Лікар-терапевт",I766))),IF($B$775="Лікар загальної практики - сімейний лікар",I779,IF($B$775="Лікар-педіатр",0,IF($B$775="Лікар-терапевт",I779))),IF($B$788="Лікар загальної практики - сімейний лікар",I792,IF($B$788="Лікар-педіатр",0,IF($B$788="Лікар-терапевт",I792))),IF($B$801="Лікар загальної практики - сімейний лікар",I805,IF($B$801="Лікар-педіатр",0,IF($B$801="Лікар-терапевт",I805))),IF($B$814="Лікар загальної практики - сімейний лікар",I818,IF($B$814="Лікар-педіатр",0,IF($B$814="Лікар-терапевт",I818))),IF($B$827="Лікар загальної практики - сімейний лікар",I831,IF($B$827="Лікар-педіатр",0,IF($B$827="Лікар-терапевт",I831))),IF($B$840="Лікар загальної практики - сімейний лікар",I844,IF($B$840="Лікар-педіатр",0,IF($B$840="Лікар-терапевт",I844))),IF($B$853="Лікар загальної практики - сімейний лікар",I857,IF($B$853="Лікар-педіатр",0,IF($B$853="Лікар-терапевт",I857))),IF($B$866="Лікар загальної практики - сімейний лікар",I870,IF($B$866="Лікар-педіатр",0,IF($B$866="Лікар-терапевт",I870))),IF($B$879="Лікар загальної практики - сімейний лікар",I883,IF($B$879="Лікар-педіатр",0,IF($B$879="Лікар-терапевт",I883))),IF($B$892="Лікар загальної практики - сімейний лікар",I896,IF($B$892="Лікар-педіатр",0,IF($B$892="Лікар-терапевт",I896))),IF($B$905="Лікар загальної практики - сімейний лікар",I909,IF($B$905="Лікар-педіатр",0,IF($B$905="Лікар-терапевт",I909))),IF($B$918="Лікар загальної практики - сімейний лікар",I922,IF($B$918="Лікар-педіатр",0,IF($B$918="Лікар-терапевт",I922))),IF($B$931="Лікар загальної практики - сімейний лікар",I935,IF($B$931="Лікар-педіатр",0,IF($B$931="Лікар-терапевт",I935))),IF($B$944="Лікар загальної практики - сімейний лікар",I948,IF($B$944="Лікар-педіатр",0,IF($B$944="Лікар-терапевт",I948))),IF($B$957="Лікар загальної практики - сімейний лікар",I961,IF($B$957="Лікар-педіатр",0,IF($B$957="Лікар-терапевт",I961))),IF($B$970="Лікар загальної практики - сімейний лікар",I974,IF($B$970="Лікар-педіатр",0,IF($B$970="Лікар-терапевт",I974))),IF($B$983="Лікар загальної практики - сімейний лікар",I987,IF($B$983="Лікар-педіатр",0,IF($B$983="Лікар-терапевт",I987))),IF($B$996="Лікар загальної практики - сімейний лікар",I1000,IF($B$996="Лікар-педіатр",0,IF($B$996="Лікар-терапевт",I1000))),IF($B$1009="Лікар загальної практики - сімейний лікар",I1013,IF($B$1009="Лікар-педіатр",0,IF($B$1009="Лікар-терапевт",I1013))),IF($B$1022="Лікар загальної практики - сімейний лікар",I1026,IF($B$1022="Лікар-педіатр",0,IF($B$1022="Лікар-терапевт",I1026))),IF($B$1035="Лікар загальної практики - сімейний лікар",I1039,IF($B$1035="Лікар-педіатр",0,IF($B$1035="Лікар-терапевт",I1039))),IF($B$1048="Лікар загальної практики - сімейний лікар",I1052,IF($B$1048="Лікар-педіатр",0,IF($B$1048="Лікар-терапевт",I1052))),IF($B$1061="Лікар загальної практики - сімейний лікар",I1065,IF($B$1061="Лікар-педіатр",0,IF($B$1061="Лікар-терапевт",I1065))),IF($B$1074="Лікар загальної практики - сімейний лікар",I1078,IF($B$1074="Лікар-педіатр",0,IF($B$1074="Лікар-терапевт",I1078))),IF($B$1087="Лікар загальної практики - сімейний лікар",I1091,IF($B$1087="Лікар-педіатр",0,IF($B$1087="Лікар-терапевт",I1091))),IF($B$1100="Лікар загальної практики - сімейний лікар",I1104,IF($B$1100="Лікар-педіатр",0,IF($B$1100="Лікар-терапевт",I1104))),IF($B$1113="Лікар загальної практики - сімейний лікар",I1117,IF($B$1113="Лікар-педіатр",0,IF($B$1113="Лікар-терапевт",I1117))),IF($B$1126="Лікар загальної практики - сімейний лікар",I1130,IF($B$1126="Лікар-педіатр",0,IF($B$1126="Лікар-терапевт",I1130))),IF($B$1139="Лікар загальної практики - сімейний лікар",I1143,IF($B$1139="Лікар-педіатр",0,IF($B$1139="Лікар-терапевт",I1143))),IF($B$1152="Лікар загальної практики - сімейний лікар",I1156,IF($B$1152="Лікар-педіатр",0,IF($B$1152="Лікар-терапевт",I1156))),IF($B$1165="Лікар загальної практики - сімейний лікар",I1169,IF($B$1165="Лікар-педіатр",0,IF($B$1165="Лікар-терапевт",I1169))),IF($B$1178="Лікар загальної практики - сімейний лікар",I1182,IF($B$1178="Лікар-педіатр",0,IF($B$1178="Лікар-терапевт",I1182))),IF($B$1191="Лікар загальної практики - сімейний лікар",I1195,IF($B$1191="Лікар-педіатр",0,IF($B$1191="Лікар-терапевт",I1195))),IF($B$1204="Лікар загальної практики - сімейний лікар",I1208,IF($B$1204="Лікар-педіатр",0,IF($B$1204="Лікар-терапевт",I1208))),IF($B$1217="Лікар загальної практики - сімейний лікар",I1221,IF($B$1217="Лікар-педіатр",0,IF($B$1217="Лікар-терапевт",I1221))),IF($B$1230="Лікар загальної практики - сімейний лікар",I1234,IF($B$1230="Лікар-педіатр",0,IF($B$1230="Лікар-терапевт",I1234))),IF($B$1243="Лікар загальної практики - сімейний лікар",I1247,IF($B$1243="Лікар-педіатр",0,IF($B$1243="Лікар-терапевт",I1247))),IF($B$1256="Лікар загальної практики - сімейний лікар",I1260,IF($B$1256="Лікар-педіатр",0,IF($B$1256="Лікар-терапевт",I1260))),IF($B$1269="Лікар загальної практики - сімейний лікар",I1273,IF($B$1269="Лікар-педіатр",0,IF($B$1269="Лікар-терапевт",I1273))),IF($B$1282="Лікар загальної практики - сімейний лікар",I1286,IF($B$1282="Лікар-педіатр",0,IF($B$1282="Лікар-терапевт",I1286))),IF($B$1295="Лікар загальної практики - сімейний лікар",I1299,IF($B$1295="Лікар-педіатр",0,IF($B$1295="Лікар-терапевт",I1299))),IF($B$1308="Лікар загальної практики - сімейний лікар",I1312,IF($B$1308="Лікар-педіатр",0,IF($B$1308="Лікар-терапевт",I1312))),IF($B$1321="Лікар загальної практики - сімейний лікар",I1325,IF($B$1321="Лікар-педіатр",0,IF($B$1321="Лікар-терапевт",I1325))))</f>
        <v>0</v>
      </c>
      <c r="J1334" s="228">
        <f>SUM(IF($B$684="Лікар загальної практики - сімейний лікар",J688,IF($B$684="Лікар-педіатр",0,IF($B$684="Лікар-терапевт",J688))),IF($B$697="Лікар загальної практики - сімейний лікар",J701,IF($B$697="Лікар-педіатр",0,IF($B$697="Лікар-терапевт",J701))),IF($B$710="Лікар загальної практики - сімейний лікар",J714,IF($B$710="Лікар-педіатр",0,IF($B$710="Лікар-терапевт",J714))),IF($B$723="Лікар загальної практики - сімейний лікар",J727,IF($B$723="Лікар-педіатр",0,IF($B$723="Лікар-терапевт",J727))),IF($B$736="Лікар загальної практики - сімейний лікар",J740,IF($B$736="Лікар-педіатр",0,IF($B$736="Лікар-терапевт",J740))),IF($B$749="Лікар загальної практики - сімейний лікар",J753,IF($B$749="Лікар-педіатр",0,IF($B$749="Лікар-терапевт",J753))),IF($B$762="Лікар загальної практики - сімейний лікар",J766,IF($B$762="Лікар-педіатр",0,IF($B$762="Лікар-терапевт",J766))),IF($B$775="Лікар загальної практики - сімейний лікар",J779,IF($B$775="Лікар-педіатр",0,IF($B$775="Лікар-терапевт",J779))),IF($B$788="Лікар загальної практики - сімейний лікар",J792,IF($B$788="Лікар-педіатр",0,IF($B$788="Лікар-терапевт",J792))),IF($B$801="Лікар загальної практики - сімейний лікар",J805,IF($B$801="Лікар-педіатр",0,IF($B$801="Лікар-терапевт",J805))),IF($B$814="Лікар загальної практики - сімейний лікар",J818,IF($B$814="Лікар-педіатр",0,IF($B$814="Лікар-терапевт",J818))),IF($B$827="Лікар загальної практики - сімейний лікар",J831,IF($B$827="Лікар-педіатр",0,IF($B$827="Лікар-терапевт",J831))),IF($B$840="Лікар загальної практики - сімейний лікар",J844,IF($B$840="Лікар-педіатр",0,IF($B$840="Лікар-терапевт",J844))),IF($B$853="Лікар загальної практики - сімейний лікар",J857,IF($B$853="Лікар-педіатр",0,IF($B$853="Лікар-терапевт",J857))),IF($B$866="Лікар загальної практики - сімейний лікар",J870,IF($B$866="Лікар-педіатр",0,IF($B$866="Лікар-терапевт",J870))),IF($B$879="Лікар загальної практики - сімейний лікар",J883,IF($B$879="Лікар-педіатр",0,IF($B$879="Лікар-терапевт",J883))),IF($B$892="Лікар загальної практики - сімейний лікар",J896,IF($B$892="Лікар-педіатр",0,IF($B$892="Лікар-терапевт",J896))),IF($B$905="Лікар загальної практики - сімейний лікар",J909,IF($B$905="Лікар-педіатр",0,IF($B$905="Лікар-терапевт",J909))),IF($B$918="Лікар загальної практики - сімейний лікар",J922,IF($B$918="Лікар-педіатр",0,IF($B$918="Лікар-терапевт",J922))),IF($B$931="Лікар загальної практики - сімейний лікар",J935,IF($B$931="Лікар-педіатр",0,IF($B$931="Лікар-терапевт",J935))),IF($B$944="Лікар загальної практики - сімейний лікар",J948,IF($B$944="Лікар-педіатр",0,IF($B$944="Лікар-терапевт",J948))),IF($B$957="Лікар загальної практики - сімейний лікар",J961,IF($B$957="Лікар-педіатр",0,IF($B$957="Лікар-терапевт",J961))),IF($B$970="Лікар загальної практики - сімейний лікар",J974,IF($B$970="Лікар-педіатр",0,IF($B$970="Лікар-терапевт",J974))),IF($B$983="Лікар загальної практики - сімейний лікар",J987,IF($B$983="Лікар-педіатр",0,IF($B$983="Лікар-терапевт",J987))),IF($B$996="Лікар загальної практики - сімейний лікар",J1000,IF($B$996="Лікар-педіатр",0,IF($B$996="Лікар-терапевт",J1000))),IF($B$1009="Лікар загальної практики - сімейний лікар",J1013,IF($B$1009="Лікар-педіатр",0,IF($B$1009="Лікар-терапевт",J1013))),IF($B$1022="Лікар загальної практики - сімейний лікар",J1026,IF($B$1022="Лікар-педіатр",0,IF($B$1022="Лікар-терапевт",J1026))),IF($B$1035="Лікар загальної практики - сімейний лікар",J1039,IF($B$1035="Лікар-педіатр",0,IF($B$1035="Лікар-терапевт",J1039))),IF($B$1048="Лікар загальної практики - сімейний лікар",J1052,IF($B$1048="Лікар-педіатр",0,IF($B$1048="Лікар-терапевт",J1052))),IF($B$1061="Лікар загальної практики - сімейний лікар",J1065,IF($B$1061="Лікар-педіатр",0,IF($B$1061="Лікар-терапевт",J1065))),IF($B$1074="Лікар загальної практики - сімейний лікар",J1078,IF($B$1074="Лікар-педіатр",0,IF($B$1074="Лікар-терапевт",J1078))),IF($B$1087="Лікар загальної практики - сімейний лікар",J1091,IF($B$1087="Лікар-педіатр",0,IF($B$1087="Лікар-терапевт",J1091))),IF($B$1100="Лікар загальної практики - сімейний лікар",J1104,IF($B$1100="Лікар-педіатр",0,IF($B$1100="Лікар-терапевт",J1104))),IF($B$1113="Лікар загальної практики - сімейний лікар",J1117,IF($B$1113="Лікар-педіатр",0,IF($B$1113="Лікар-терапевт",J1117))),IF($B$1126="Лікар загальної практики - сімейний лікар",J1130,IF($B$1126="Лікар-педіатр",0,IF($B$1126="Лікар-терапевт",J1130))),IF($B$1139="Лікар загальної практики - сімейний лікар",J1143,IF($B$1139="Лікар-педіатр",0,IF($B$1139="Лікар-терапевт",J1143))),IF($B$1152="Лікар загальної практики - сімейний лікар",J1156,IF($B$1152="Лікар-педіатр",0,IF($B$1152="Лікар-терапевт",J1156))),IF($B$1165="Лікар загальної практики - сімейний лікар",J1169,IF($B$1165="Лікар-педіатр",0,IF($B$1165="Лікар-терапевт",J1169))),IF($B$1178="Лікар загальної практики - сімейний лікар",J1182,IF($B$1178="Лікар-педіатр",0,IF($B$1178="Лікар-терапевт",J1182))),IF($B$1191="Лікар загальної практики - сімейний лікар",J1195,IF($B$1191="Лікар-педіатр",0,IF($B$1191="Лікар-терапевт",J1195))),IF($B$1204="Лікар загальної практики - сімейний лікар",J1208,IF($B$1204="Лікар-педіатр",0,IF($B$1204="Лікар-терапевт",J1208))),IF($B$1217="Лікар загальної практики - сімейний лікар",J1221,IF($B$1217="Лікар-педіатр",0,IF($B$1217="Лікар-терапевт",J1221))),IF($B$1230="Лікар загальної практики - сімейний лікар",J1234,IF($B$1230="Лікар-педіатр",0,IF($B$1230="Лікар-терапевт",J1234))),IF($B$1243="Лікар загальної практики - сімейний лікар",J1247,IF($B$1243="Лікар-педіатр",0,IF($B$1243="Лікар-терапевт",J1247))),IF($B$1256="Лікар загальної практики - сімейний лікар",J1260,IF($B$1256="Лікар-педіатр",0,IF($B$1256="Лікар-терапевт",J1260))),IF($B$1269="Лікар загальної практики - сімейний лікар",J1273,IF($B$1269="Лікар-педіатр",0,IF($B$1269="Лікар-терапевт",J1273))),IF($B$1282="Лікар загальної практики - сімейний лікар",J1286,IF($B$1282="Лікар-педіатр",0,IF($B$1282="Лікар-терапевт",J1286))),IF($B$1295="Лікар загальної практики - сімейний лікар",J1299,IF($B$1295="Лікар-педіатр",0,IF($B$1295="Лікар-терапевт",J1299))),IF($B$1308="Лікар загальної практики - сімейний лікар",J1312,IF($B$1308="Лікар-педіатр",0,IF($B$1308="Лікар-терапевт",J1312))),IF($B$1321="Лікар загальної практики - сімейний лікар",J1325,IF($B$1321="Лікар-педіатр",0,IF($B$1321="Лікар-терапевт",J1325))))</f>
        <v>0</v>
      </c>
      <c r="K1334" s="228">
        <f>SUM(IF($B$684="Лікар загальної практики - сімейний лікар",K688,IF($B$684="Лікар-педіатр",0,IF($B$684="Лікар-терапевт",K688))),IF($B$697="Лікар загальної практики - сімейний лікар",K701,IF($B$697="Лікар-педіатр",0,IF($B$697="Лікар-терапевт",K701))),IF($B$710="Лікар загальної практики - сімейний лікар",K714,IF($B$710="Лікар-педіатр",0,IF($B$710="Лікар-терапевт",K714))),IF($B$723="Лікар загальної практики - сімейний лікар",K727,IF($B$723="Лікар-педіатр",0,IF($B$723="Лікар-терапевт",K727))),IF($B$736="Лікар загальної практики - сімейний лікар",K740,IF($B$736="Лікар-педіатр",0,IF($B$736="Лікар-терапевт",K740))),IF($B$749="Лікар загальної практики - сімейний лікар",K753,IF($B$749="Лікар-педіатр",0,IF($B$749="Лікар-терапевт",K753))),IF($B$762="Лікар загальної практики - сімейний лікар",K766,IF($B$762="Лікар-педіатр",0,IF($B$762="Лікар-терапевт",K766))),IF($B$775="Лікар загальної практики - сімейний лікар",K779,IF($B$775="Лікар-педіатр",0,IF($B$775="Лікар-терапевт",K779))),IF($B$788="Лікар загальної практики - сімейний лікар",K792,IF($B$788="Лікар-педіатр",0,IF($B$788="Лікар-терапевт",K792))),IF($B$801="Лікар загальної практики - сімейний лікар",K805,IF($B$801="Лікар-педіатр",0,IF($B$801="Лікар-терапевт",K805))),IF($B$814="Лікар загальної практики - сімейний лікар",K818,IF($B$814="Лікар-педіатр",0,IF($B$814="Лікар-терапевт",K818))),IF($B$827="Лікар загальної практики - сімейний лікар",K831,IF($B$827="Лікар-педіатр",0,IF($B$827="Лікар-терапевт",K831))),IF($B$840="Лікар загальної практики - сімейний лікар",K844,IF($B$840="Лікар-педіатр",0,IF($B$840="Лікар-терапевт",K844))),IF($B$853="Лікар загальної практики - сімейний лікар",K857,IF($B$853="Лікар-педіатр",0,IF($B$853="Лікар-терапевт",K857))),IF($B$866="Лікар загальної практики - сімейний лікар",K870,IF($B$866="Лікар-педіатр",0,IF($B$866="Лікар-терапевт",K870))),IF($B$879="Лікар загальної практики - сімейний лікар",K883,IF($B$879="Лікар-педіатр",0,IF($B$879="Лікар-терапевт",K883))),IF($B$892="Лікар загальної практики - сімейний лікар",K896,IF($B$892="Лікар-педіатр",0,IF($B$892="Лікар-терапевт",K896))),IF($B$905="Лікар загальної практики - сімейний лікар",K909,IF($B$905="Лікар-педіатр",0,IF($B$905="Лікар-терапевт",K909))),IF($B$918="Лікар загальної практики - сімейний лікар",K922,IF($B$918="Лікар-педіатр",0,IF($B$918="Лікар-терапевт",K922))),IF($B$931="Лікар загальної практики - сімейний лікар",K935,IF($B$931="Лікар-педіатр",0,IF($B$931="Лікар-терапевт",K935))),IF($B$944="Лікар загальної практики - сімейний лікар",K948,IF($B$944="Лікар-педіатр",0,IF($B$944="Лікар-терапевт",K948))),IF($B$957="Лікар загальної практики - сімейний лікар",K961,IF($B$957="Лікар-педіатр",0,IF($B$957="Лікар-терапевт",K961))),IF($B$970="Лікар загальної практики - сімейний лікар",K974,IF($B$970="Лікар-педіатр",0,IF($B$970="Лікар-терапевт",K974))),IF($B$983="Лікар загальної практики - сімейний лікар",K987,IF($B$983="Лікар-педіатр",0,IF($B$983="Лікар-терапевт",K987))),IF($B$996="Лікар загальної практики - сімейний лікар",K1000,IF($B$996="Лікар-педіатр",0,IF($B$996="Лікар-терапевт",K1000))),IF($B$1009="Лікар загальної практики - сімейний лікар",K1013,IF($B$1009="Лікар-педіатр",0,IF($B$1009="Лікар-терапевт",K1013))),IF($B$1022="Лікар загальної практики - сімейний лікар",K1026,IF($B$1022="Лікар-педіатр",0,IF($B$1022="Лікар-терапевт",K1026))),IF($B$1035="Лікар загальної практики - сімейний лікар",K1039,IF($B$1035="Лікар-педіатр",0,IF($B$1035="Лікар-терапевт",K1039))),IF($B$1048="Лікар загальної практики - сімейний лікар",K1052,IF($B$1048="Лікар-педіатр",0,IF($B$1048="Лікар-терапевт",K1052))),IF($B$1061="Лікар загальної практики - сімейний лікар",K1065,IF($B$1061="Лікар-педіатр",0,IF($B$1061="Лікар-терапевт",K1065))),IF($B$1074="Лікар загальної практики - сімейний лікар",K1078,IF($B$1074="Лікар-педіатр",0,IF($B$1074="Лікар-терапевт",K1078))),IF($B$1087="Лікар загальної практики - сімейний лікар",K1091,IF($B$1087="Лікар-педіатр",0,IF($B$1087="Лікар-терапевт",K1091))),IF($B$1100="Лікар загальної практики - сімейний лікар",K1104,IF($B$1100="Лікар-педіатр",0,IF($B$1100="Лікар-терапевт",K1104))),IF($B$1113="Лікар загальної практики - сімейний лікар",K1117,IF($B$1113="Лікар-педіатр",0,IF($B$1113="Лікар-терапевт",K1117))),IF($B$1126="Лікар загальної практики - сімейний лікар",K1130,IF($B$1126="Лікар-педіатр",0,IF($B$1126="Лікар-терапевт",K1130))),IF($B$1139="Лікар загальної практики - сімейний лікар",K1143,IF($B$1139="Лікар-педіатр",0,IF($B$1139="Лікар-терапевт",K1143))),IF($B$1152="Лікар загальної практики - сімейний лікар",K1156,IF($B$1152="Лікар-педіатр",0,IF($B$1152="Лікар-терапевт",K1156))),IF($B$1165="Лікар загальної практики - сімейний лікар",K1169,IF($B$1165="Лікар-педіатр",0,IF($B$1165="Лікар-терапевт",K1169))),IF($B$1178="Лікар загальної практики - сімейний лікар",K1182,IF($B$1178="Лікар-педіатр",0,IF($B$1178="Лікар-терапевт",K1182))),IF($B$1191="Лікар загальної практики - сімейний лікар",K1195,IF($B$1191="Лікар-педіатр",0,IF($B$1191="Лікар-терапевт",K1195))),IF($B$1204="Лікар загальної практики - сімейний лікар",K1208,IF($B$1204="Лікар-педіатр",0,IF($B$1204="Лікар-терапевт",K1208))),IF($B$1217="Лікар загальної практики - сімейний лікар",K1221,IF($B$1217="Лікар-педіатр",0,IF($B$1217="Лікар-терапевт",K1221))),IF($B$1230="Лікар загальної практики - сімейний лікар",K1234,IF($B$1230="Лікар-педіатр",0,IF($B$1230="Лікар-терапевт",K1234))),IF($B$1243="Лікар загальної практики - сімейний лікар",K1247,IF($B$1243="Лікар-педіатр",0,IF($B$1243="Лікар-терапевт",K1247))),IF($B$1256="Лікар загальної практики - сімейний лікар",K1260,IF($B$1256="Лікар-педіатр",0,IF($B$1256="Лікар-терапевт",K1260))),IF($B$1269="Лікар загальної практики - сімейний лікар",K1273,IF($B$1269="Лікар-педіатр",0,IF($B$1269="Лікар-терапевт",K1273))),IF($B$1282="Лікар загальної практики - сімейний лікар",K1286,IF($B$1282="Лікар-педіатр",0,IF($B$1282="Лікар-терапевт",K1286))),IF($B$1295="Лікар загальної практики - сімейний лікар",K1299,IF($B$1295="Лікар-педіатр",0,IF($B$1295="Лікар-терапевт",K1299))),IF($B$1308="Лікар загальної практики - сімейний лікар",K1312,IF($B$1308="Лікар-педіатр",0,IF($B$1308="Лікар-терапевт",K1312))),IF($B$1321="Лікар загальної практики - сімейний лікар",K1325,IF($B$1321="Лікар-педіатр",0,IF($B$1321="Лікар-терапевт",K1325))))</f>
        <v>0</v>
      </c>
      <c r="L1334" s="229"/>
      <c r="M1334" s="230"/>
      <c r="N1334" s="228">
        <f>SUM(IF($B$684="Лікар загальної практики - сімейний лікар",N688,IF($B$684="Лікар-педіатр",N688,IF($B$684="Лікар-терапевт",0))),IF($B$697="Лікар загальної практики - сімейний лікар",N701,IF($B$697="Лікар-педіатр",N701,IF($B$697="Лікар-терапевт",0))),IF($B$710="Лікар загальної практики - сімейний лікар",N714,IF($B$710="Лікар-педіатр",N714,IF($B$710="Лікар-терапевт",0))),IF($B$723="Лікар загальної практики - сімейний лікар",N727,IF($B$723="Лікар-педіатр",N727,IF($B$723="Лікар-терапевт",0))),IF($B$736="Лікар загальної практики - сімейний лікар",N740,IF($B$736="Лікар-педіатр",N740,IF($B$736="Лікар-терапевт",0))),IF($B$749="Лікар загальної практики - сімейний лікар",N753,IF($B$749="Лікар-педіатр",N753,IF($B$749="Лікар-терапевт",0))),IF($B$762="Лікар загальної практики - сімейний лікар",N766,IF($B$762="Лікар-педіатр",N766,IF($B$762="Лікар-терапевт",0))),IF($B$775="Лікар загальної практики - сімейний лікар",N779,IF($B$775="Лікар-педіатр",N779,IF($B$775="Лікар-терапевт",0))),IF($B$788="Лікар загальної практики - сімейний лікар",N792,IF($B$788="Лікар-педіатр",N792,IF($B$788="Лікар-терапевт",0))),IF($B$801="Лікар загальної практики - сімейний лікар",N805,IF($B$801="Лікар-педіатр",N805,IF($B$801="Лікар-терапевт",0))),IF($B$814="Лікар загальної практики - сімейний лікар",N818,IF($B$814="Лікар-педіатр",N818,IF($B$814="Лікар-терапевт",0))),IF($B$827="Лікар загальної практики - сімейний лікар",N831,IF($B$827="Лікар-педіатр",N831,IF($B$827="Лікар-терапевт",0))),IF($B$840="Лікар загальної практики - сімейний лікар",N844,IF($B$840="Лікар-педіатр",N844,IF($B$840="Лікар-терапевт",0))),IF($B$853="Лікар загальної практики - сімейний лікар",N857,IF($B$853="Лікар-педіатр",N857,IF($B$853="Лікар-терапевт",0))),IF($B$866="Лікар загальної практики - сімейний лікар",N870,IF($B$866="Лікар-педіатр",N870,IF($B$866="Лікар-терапевт",0))),IF($B$879="Лікар загальної практики - сімейний лікар",N883,IF($B$879="Лікар-педіатр",N883,IF($B$879="Лікар-терапевт",0))),IF($B$892="Лікар загальної практики - сімейний лікар",N896,IF($B$892="Лікар-педіатр",N896,IF($B$892="Лікар-терапевт",0))),IF($B$905="Лікар загальної практики - сімейний лікар",N909,IF($B$905="Лікар-педіатр",N909,IF($B$905="Лікар-терапевт",0))),IF($B$918="Лікар загальної практики - сімейний лікар",N922,IF($B$918="Лікар-педіатр",N922,IF($B$918="Лікар-терапевт",0))),IF($B$931="Лікар загальної практики - сімейний лікар",N935,IF($B$931="Лікар-педіатр",N935,IF($B$931="Лікар-терапевт",0))),IF($B$944="Лікар загальної практики - сімейний лікар",N948,IF($B$944="Лікар-педіатр",N948,IF($B$944="Лікар-терапевт",0))),IF($B$957="Лікар загальної практики - сімейний лікар",N961,IF($B$957="Лікар-педіатр",N961,IF($B$957="Лікар-терапевт",0))),IF($B$970="Лікар загальної практики - сімейний лікар",N974,IF($B$970="Лікар-педіатр",N974,IF($B$970="Лікар-терапевт",0))),IF($B$983="Лікар загальної практики - сімейний лікар",N987,IF($B$983="Лікар-педіатр",N987,IF($B$983="Лікар-терапевт",0))),IF($B$996="Лікар загальної практики - сімейний лікар",N1000,IF($B$996="Лікар-педіатр",N1000,IF($B$996="Лікар-терапевт",0))),IF($B$1009="Лікар загальної практики - сімейний лікар",N1013,IF($B$1009="Лікар-педіатр",N1013,IF($B$1009="Лікар-терапевт",0))),IF($B$1022="Лікар загальної практики - сімейний лікар",N1026,IF($B$1022="Лікар-педіатр",N1026,IF($B$1022="Лікар-терапевт",0))),IF($B$1035="Лікар загальної практики - сімейний лікар",N1039,IF($B$1035="Лікар-педіатр",N1039,IF($B$1035="Лікар-терапевт",0))),IF($B$1048="Лікар загальної практики - сімейний лікар",N1052,IF($B$1048="Лікар-педіатр",N1052,IF($B$1048="Лікар-терапевт",0))),IF($B$1061="Лікар загальної практики - сімейний лікар",N1065,IF($B$1061="Лікар-педіатр",N1065,IF($B$1061="Лікар-терапевт",0))),IF($B$1074="Лікар загальної практики - сімейний лікар",N1078,IF($B$1074="Лікар-педіатр",N1078,IF($B$1074="Лікар-терапевт",0))),IF($B$1087="Лікар загальної практики - сімейний лікар",N1091,IF($B$1087="Лікар-педіатр",N1091,IF($B$1087="Лікар-терапевт",0))),IF($B$1100="Лікар загальної практики - сімейний лікар",N1104,IF($B$1100="Лікар-педіатр",N1104,IF($B$1100="Лікар-терапевт",0))),IF($B$1113="Лікар загальної практики - сімейний лікар",N1117,IF($B$1113="Лікар-педіатр",N1117,IF($B$1113="Лікар-терапевт",0))),IF($B$1126="Лікар загальної практики - сімейний лікар",N1130,IF($B$1126="Лікар-педіатр",N1130,IF($B$1126="Лікар-терапевт",0))),IF($B$1139="Лікар загальної практики - сімейний лікар",N1143,IF($B$1139="Лікар-педіатр",N1143,IF($B$1139="Лікар-терапевт",0))),IF($B$1152="Лікар загальної практики - сімейний лікар",N1156,IF($B$1152="Лікар-педіатр",N1156,IF($B$1152="Лікар-терапевт",0))),IF($B$1165="Лікар загальної практики - сімейний лікар",N1169,IF($B$1165="Лікар-педіатр",N1169,IF($B$1165="Лікар-терапевт",0))),IF($B$1178="Лікар загальної практики - сімейний лікар",N1182,IF($B$1178="Лікар-педіатр",N1182,IF($B$1178="Лікар-терапевт",0))),IF($B$1191="Лікар загальної практики - сімейний лікар",N1195,IF($B$1191="Лікар-педіатр",N1195,IF($B$1191="Лікар-терапевт",0))),IF($B$1204="Лікар загальної практики - сімейний лікар",N1208,IF($B$1204="Лікар-педіатр",N1208,IF($B$1204="Лікар-терапевт",0))),IF($B$1217="Лікар загальної практики - сімейний лікар",N1221,IF($B$1217="Лікар-педіатр",N1221,IF($B$1217="Лікар-терапевт",0))),IF($B$1230="Лікар загальної практики - сімейний лікар",N1234,IF($B$1230="Лікар-педіатр",N1234,IF($B$1230="Лікар-терапевт",0))),IF($B$1243="Лікар загальної практики - сімейний лікар",N1247,IF($B$1243="Лікар-педіатр",N1247,IF($B$1243="Лікар-терапевт",0))),IF($B$1256="Лікар загальної практики - сімейний лікар",N1260,IF($B$1256="Лікар-педіатр",N1260,IF($B$1256="Лікар-терапевт",0))),IF($B$1269="Лікар загальної практики - сімейний лікар",N1273,IF($B$1269="Лікар-педіатр",N1273,IF($B$1269="Лікар-терапевт",0))),IF($B$1282="Лікар загальної практики - сімейний лікар",N1286,IF($B$1282="Лікар-педіатр",N1286,IF($B$1282="Лікар-терапевт",0))),IF($B$1295="Лікар загальної практики - сімейний лікар",N1299,IF($B$1295="Лікар-педіатр",N1299,IF($B$1295="Лікар-терапевт",0))),IF($B$1308="Лікар загальної практики - сімейний лікар",N1312,IF($B$1308="Лікар-педіатр",N1312,IF($B$1308="Лікар-терапевт",0))),IF($B$1321="Лікар загальної практики - сімейний лікар",N1325,IF($B$1321="Лікар-педіатр",N1325,IF($B$1321="Лікар-терапевт",0))))</f>
        <v>0</v>
      </c>
      <c r="O1334" s="228">
        <f t="shared" ref="O1334" si="230">SUM(IF($B$684="Лікар загальної практики - сімейний лікар",O688,IF($B$684="Лікар-педіатр",O688,IF($B$684="Лікар-терапевт",0))),IF($B$697="Лікар загальної практики - сімейний лікар",O701,IF($B$697="Лікар-педіатр",O701,IF($B$697="Лікар-терапевт",0))),IF($B$710="Лікар загальної практики - сімейний лікар",O714,IF($B$710="Лікар-педіатр",O714,IF($B$710="Лікар-терапевт",0))),IF($B$723="Лікар загальної практики - сімейний лікар",O727,IF($B$723="Лікар-педіатр",O727,IF($B$723="Лікар-терапевт",0))),IF($B$736="Лікар загальної практики - сімейний лікар",O740,IF($B$736="Лікар-педіатр",O740,IF($B$736="Лікар-терапевт",0))),IF($B$749="Лікар загальної практики - сімейний лікар",O753,IF($B$749="Лікар-педіатр",O753,IF($B$749="Лікар-терапевт",0))),IF($B$762="Лікар загальної практики - сімейний лікар",O766,IF($B$762="Лікар-педіатр",O766,IF($B$762="Лікар-терапевт",0))),IF($B$775="Лікар загальної практики - сімейний лікар",O779,IF($B$775="Лікар-педіатр",O779,IF($B$775="Лікар-терапевт",0))),IF($B$788="Лікар загальної практики - сімейний лікар",O792,IF($B$788="Лікар-педіатр",O792,IF($B$788="Лікар-терапевт",0))),IF($B$801="Лікар загальної практики - сімейний лікар",O805,IF($B$801="Лікар-педіатр",O805,IF($B$801="Лікар-терапевт",0))),IF($B$814="Лікар загальної практики - сімейний лікар",O818,IF($B$814="Лікар-педіатр",O818,IF($B$814="Лікар-терапевт",0))),IF($B$827="Лікар загальної практики - сімейний лікар",O831,IF($B$827="Лікар-педіатр",O831,IF($B$827="Лікар-терапевт",0))),IF($B$840="Лікар загальної практики - сімейний лікар",O844,IF($B$840="Лікар-педіатр",O844,IF($B$840="Лікар-терапевт",0))),IF($B$853="Лікар загальної практики - сімейний лікар",O857,IF($B$853="Лікар-педіатр",O857,IF($B$853="Лікар-терапевт",0))),IF($B$866="Лікар загальної практики - сімейний лікар",O870,IF($B$866="Лікар-педіатр",O870,IF($B$866="Лікар-терапевт",0))),IF($B$879="Лікар загальної практики - сімейний лікар",O883,IF($B$879="Лікар-педіатр",O883,IF($B$879="Лікар-терапевт",0))),IF($B$892="Лікар загальної практики - сімейний лікар",O896,IF($B$892="Лікар-педіатр",O896,IF($B$892="Лікар-терапевт",0))),IF($B$905="Лікар загальної практики - сімейний лікар",O909,IF($B$905="Лікар-педіатр",O909,IF($B$905="Лікар-терапевт",0))),IF($B$918="Лікар загальної практики - сімейний лікар",O922,IF($B$918="Лікар-педіатр",O922,IF($B$918="Лікар-терапевт",0))),IF($B$931="Лікар загальної практики - сімейний лікар",O935,IF($B$931="Лікар-педіатр",O935,IF($B$931="Лікар-терапевт",0))),IF($B$944="Лікар загальної практики - сімейний лікар",O948,IF($B$944="Лікар-педіатр",O948,IF($B$944="Лікар-терапевт",0))),IF($B$957="Лікар загальної практики - сімейний лікар",O961,IF($B$957="Лікар-педіатр",O961,IF($B$957="Лікар-терапевт",0))),IF($B$970="Лікар загальної практики - сімейний лікар",O974,IF($B$970="Лікар-педіатр",O974,IF($B$970="Лікар-терапевт",0))),IF($B$983="Лікар загальної практики - сімейний лікар",O987,IF($B$983="Лікар-педіатр",O987,IF($B$983="Лікар-терапевт",0))),IF($B$996="Лікар загальної практики - сімейний лікар",O1000,IF($B$996="Лікар-педіатр",O1000,IF($B$996="Лікар-терапевт",0))),IF($B$1009="Лікар загальної практики - сімейний лікар",O1013,IF($B$1009="Лікар-педіатр",O1013,IF($B$1009="Лікар-терапевт",0))),IF($B$1022="Лікар загальної практики - сімейний лікар",O1026,IF($B$1022="Лікар-педіатр",O1026,IF($B$1022="Лікар-терапевт",0))),IF($B$1035="Лікар загальної практики - сімейний лікар",O1039,IF($B$1035="Лікар-педіатр",O1039,IF($B$1035="Лікар-терапевт",0))),IF($B$1048="Лікар загальної практики - сімейний лікар",O1052,IF($B$1048="Лікар-педіатр",O1052,IF($B$1048="Лікар-терапевт",0))),IF($B$1061="Лікар загальної практики - сімейний лікар",O1065,IF($B$1061="Лікар-педіатр",O1065,IF($B$1061="Лікар-терапевт",0))),IF($B$1074="Лікар загальної практики - сімейний лікар",O1078,IF($B$1074="Лікар-педіатр",O1078,IF($B$1074="Лікар-терапевт",0))),IF($B$1087="Лікар загальної практики - сімейний лікар",O1091,IF($B$1087="Лікар-педіатр",O1091,IF($B$1087="Лікар-терапевт",0))),IF($B$1100="Лікар загальної практики - сімейний лікар",O1104,IF($B$1100="Лікар-педіатр",O1104,IF($B$1100="Лікар-терапевт",0))),IF($B$1113="Лікар загальної практики - сімейний лікар",O1117,IF($B$1113="Лікар-педіатр",O1117,IF($B$1113="Лікар-терапевт",0))),IF($B$1126="Лікар загальної практики - сімейний лікар",O1130,IF($B$1126="Лікар-педіатр",O1130,IF($B$1126="Лікар-терапевт",0))),IF($B$1139="Лікар загальної практики - сімейний лікар",O1143,IF($B$1139="Лікар-педіатр",O1143,IF($B$1139="Лікар-терапевт",0))),IF($B$1152="Лікар загальної практики - сімейний лікар",O1156,IF($B$1152="Лікар-педіатр",O1156,IF($B$1152="Лікар-терапевт",0))),IF($B$1165="Лікар загальної практики - сімейний лікар",O1169,IF($B$1165="Лікар-педіатр",O1169,IF($B$1165="Лікар-терапевт",0))),IF($B$1178="Лікар загальної практики - сімейний лікар",O1182,IF($B$1178="Лікар-педіатр",O1182,IF($B$1178="Лікар-терапевт",0))),IF($B$1191="Лікар загальної практики - сімейний лікар",O1195,IF($B$1191="Лікар-педіатр",O1195,IF($B$1191="Лікар-терапевт",0))),IF($B$1204="Лікар загальної практики - сімейний лікар",O1208,IF($B$1204="Лікар-педіатр",O1208,IF($B$1204="Лікар-терапевт",0))),IF($B$1217="Лікар загальної практики - сімейний лікар",O1221,IF($B$1217="Лікар-педіатр",O1221,IF($B$1217="Лікар-терапевт",0))),IF($B$1230="Лікар загальної практики - сімейний лікар",O1234,IF($B$1230="Лікар-педіатр",O1234,IF($B$1230="Лікар-терапевт",0))),IF($B$1243="Лікар загальної практики - сімейний лікар",O1247,IF($B$1243="Лікар-педіатр",O1247,IF($B$1243="Лікар-терапевт",0))),IF($B$1256="Лікар загальної практики - сімейний лікар",O1260,IF($B$1256="Лікар-педіатр",O1260,IF($B$1256="Лікар-терапевт",0))),IF($B$1269="Лікар загальної практики - сімейний лікар",O1273,IF($B$1269="Лікар-педіатр",O1273,IF($B$1269="Лікар-терапевт",0))),IF($B$1282="Лікар загальної практики - сімейний лікар",O1286,IF($B$1282="Лікар-педіатр",O1286,IF($B$1282="Лікар-терапевт",0))),IF($B$1295="Лікар загальної практики - сімейний лікар",O1299,IF($B$1295="Лікар-педіатр",O1299,IF($B$1295="Лікар-терапевт",0))),IF($B$1308="Лікар загальної практики - сімейний лікар",O1312,IF($B$1308="Лікар-педіатр",O1312,IF($B$1308="Лікар-терапевт",0))),IF($B$1321="Лікар загальної практики - сімейний лікар",O1325,IF($B$1321="Лікар-педіатр",O1325,IF($B$1321="Лікар-терапевт",0))))</f>
        <v>0</v>
      </c>
      <c r="P1334" s="228">
        <f>SUM(IF($B$684="Лікар загальної практики - сімейний лікар",P688,IF($B$684="Лікар-педіатр",0,IF($B$684="Лікар-терапевт",P688))),IF($B$697="Лікар загальної практики - сімейний лікар",P701,IF($B$697="Лікар-педіатр",0,IF($B$697="Лікар-терапевт",P701))),IF($B$710="Лікар загальної практики - сімейний лікар",P714,IF($B$710="Лікар-педіатр",0,IF($B$710="Лікар-терапевт",P714))),IF($B$723="Лікар загальної практики - сімейний лікар",P727,IF($B$723="Лікар-педіатр",0,IF($B$723="Лікар-терапевт",P727))),IF($B$736="Лікар загальної практики - сімейний лікар",P740,IF($B$736="Лікар-педіатр",0,IF($B$736="Лікар-терапевт",P740))),IF($B$749="Лікар загальної практики - сімейний лікар",P753,IF($B$749="Лікар-педіатр",0,IF($B$749="Лікар-терапевт",P753))),IF($B$762="Лікар загальної практики - сімейний лікар",P766,IF($B$762="Лікар-педіатр",0,IF($B$762="Лікар-терапевт",P766))),IF($B$775="Лікар загальної практики - сімейний лікар",P779,IF($B$775="Лікар-педіатр",0,IF($B$775="Лікар-терапевт",P779))),IF($B$788="Лікар загальної практики - сімейний лікар",P792,IF($B$788="Лікар-педіатр",0,IF($B$788="Лікар-терапевт",P792))),IF($B$801="Лікар загальної практики - сімейний лікар",P805,IF($B$801="Лікар-педіатр",0,IF($B$801="Лікар-терапевт",P805))),IF($B$814="Лікар загальної практики - сімейний лікар",P818,IF($B$814="Лікар-педіатр",0,IF($B$814="Лікар-терапевт",P818))),IF($B$827="Лікар загальної практики - сімейний лікар",P831,IF($B$827="Лікар-педіатр",0,IF($B$827="Лікар-терапевт",P831))),IF($B$840="Лікар загальної практики - сімейний лікар",P844,IF($B$840="Лікар-педіатр",0,IF($B$840="Лікар-терапевт",P844))),IF($B$853="Лікар загальної практики - сімейний лікар",P857,IF($B$853="Лікар-педіатр",0,IF($B$853="Лікар-терапевт",P857))),IF($B$866="Лікар загальної практики - сімейний лікар",P870,IF($B$866="Лікар-педіатр",0,IF($B$866="Лікар-терапевт",P870))),IF($B$879="Лікар загальної практики - сімейний лікар",P883,IF($B$879="Лікар-педіатр",0,IF($B$879="Лікар-терапевт",P883))),IF($B$892="Лікар загальної практики - сімейний лікар",P896,IF($B$892="Лікар-педіатр",0,IF($B$892="Лікар-терапевт",P896))),IF($B$905="Лікар загальної практики - сімейний лікар",P909,IF($B$905="Лікар-педіатр",0,IF($B$905="Лікар-терапевт",P909))),IF($B$918="Лікар загальної практики - сімейний лікар",P922,IF($B$918="Лікар-педіатр",0,IF($B$918="Лікар-терапевт",P922))),IF($B$931="Лікар загальної практики - сімейний лікар",P935,IF($B$931="Лікар-педіатр",0,IF($B$931="Лікар-терапевт",P935))),IF($B$944="Лікар загальної практики - сімейний лікар",P948,IF($B$944="Лікар-педіатр",0,IF($B$944="Лікар-терапевт",P948))),IF($B$957="Лікар загальної практики - сімейний лікар",P961,IF($B$957="Лікар-педіатр",0,IF($B$957="Лікар-терапевт",P961))),IF($B$970="Лікар загальної практики - сімейний лікар",P974,IF($B$970="Лікар-педіатр",0,IF($B$970="Лікар-терапевт",P974))),IF($B$983="Лікар загальної практики - сімейний лікар",P987,IF($B$983="Лікар-педіатр",0,IF($B$983="Лікар-терапевт",P987))),IF($B$996="Лікар загальної практики - сімейний лікар",P1000,IF($B$996="Лікар-педіатр",0,IF($B$996="Лікар-терапевт",P1000))),IF($B$1009="Лікар загальної практики - сімейний лікар",P1013,IF($B$1009="Лікар-педіатр",0,IF($B$1009="Лікар-терапевт",P1013))),IF($B$1022="Лікар загальної практики - сімейний лікар",P1026,IF($B$1022="Лікар-педіатр",0,IF($B$1022="Лікар-терапевт",P1026))),IF($B$1035="Лікар загальної практики - сімейний лікар",P1039,IF($B$1035="Лікар-педіатр",0,IF($B$1035="Лікар-терапевт",P1039))),IF($B$1048="Лікар загальної практики - сімейний лікар",P1052,IF($B$1048="Лікар-педіатр",0,IF($B$1048="Лікар-терапевт",P1052))),IF($B$1061="Лікар загальної практики - сімейний лікар",P1065,IF($B$1061="Лікар-педіатр",0,IF($B$1061="Лікар-терапевт",P1065))),IF($B$1074="Лікар загальної практики - сімейний лікар",P1078,IF($B$1074="Лікар-педіатр",0,IF($B$1074="Лікар-терапевт",P1078))),IF($B$1087="Лікар загальної практики - сімейний лікар",P1091,IF($B$1087="Лікар-педіатр",0,IF($B$1087="Лікар-терапевт",P1091))),IF($B$1100="Лікар загальної практики - сімейний лікар",P1104,IF($B$1100="Лікар-педіатр",0,IF($B$1100="Лікар-терапевт",P1104))),IF($B$1113="Лікар загальної практики - сімейний лікар",P1117,IF($B$1113="Лікар-педіатр",0,IF($B$1113="Лікар-терапевт",P1117))),IF($B$1126="Лікар загальної практики - сімейний лікар",P1130,IF($B$1126="Лікар-педіатр",0,IF($B$1126="Лікар-терапевт",P1130))),IF($B$1139="Лікар загальної практики - сімейний лікар",P1143,IF($B$1139="Лікар-педіатр",0,IF($B$1139="Лікар-терапевт",P1143))),IF($B$1152="Лікар загальної практики - сімейний лікар",P1156,IF($B$1152="Лікар-педіатр",0,IF($B$1152="Лікар-терапевт",P1156))),IF($B$1165="Лікар загальної практики - сімейний лікар",P1169,IF($B$1165="Лікар-педіатр",0,IF($B$1165="Лікар-терапевт",P1169))),IF($B$1178="Лікар загальної практики - сімейний лікар",P1182,IF($B$1178="Лікар-педіатр",0,IF($B$1178="Лікар-терапевт",P1182))),IF($B$1191="Лікар загальної практики - сімейний лікар",P1195,IF($B$1191="Лікар-педіатр",0,IF($B$1191="Лікар-терапевт",P1195))),IF($B$1204="Лікар загальної практики - сімейний лікар",P1208,IF($B$1204="Лікар-педіатр",0,IF($B$1204="Лікар-терапевт",P1208))),IF($B$1217="Лікар загальної практики - сімейний лікар",P1221,IF($B$1217="Лікар-педіатр",0,IF($B$1217="Лікар-терапевт",P1221))),IF($B$1230="Лікар загальної практики - сімейний лікар",P1234,IF($B$1230="Лікар-педіатр",0,IF($B$1230="Лікар-терапевт",P1234))),IF($B$1243="Лікар загальної практики - сімейний лікар",P1247,IF($B$1243="Лікар-педіатр",0,IF($B$1243="Лікар-терапевт",P1247))),IF($B$1256="Лікар загальної практики - сімейний лікар",P1260,IF($B$1256="Лікар-педіатр",0,IF($B$1256="Лікар-терапевт",P1260))),IF($B$1269="Лікар загальної практики - сімейний лікар",P1273,IF($B$1269="Лікар-педіатр",0,IF($B$1269="Лікар-терапевт",P1273))),IF($B$1282="Лікар загальної практики - сімейний лікар",P1286,IF($B$1282="Лікар-педіатр",0,IF($B$1282="Лікар-терапевт",P1286))),IF($B$1295="Лікар загальної практики - сімейний лікар",P1299,IF($B$1295="Лікар-педіатр",0,IF($B$1295="Лікар-терапевт",P1299))),IF($B$1308="Лікар загальної практики - сімейний лікар",P1312,IF($B$1308="Лікар-педіатр",0,IF($B$1308="Лікар-терапевт",P1312))),IF($B$1321="Лікар загальної практики - сімейний лікар",P1325,IF($B$1321="Лікар-педіатр",0,IF($B$1321="Лікар-терапевт",P1325))))</f>
        <v>0</v>
      </c>
      <c r="Q1334" s="228">
        <f>SUM(IF($B$684="Лікар загальної практики - сімейний лікар",Q688,IF($B$684="Лікар-педіатр",0,IF($B$684="Лікар-терапевт",Q688))),IF($B$697="Лікар загальної практики - сімейний лікар",Q701,IF($B$697="Лікар-педіатр",0,IF($B$697="Лікар-терапевт",Q701))),IF($B$710="Лікар загальної практики - сімейний лікар",Q714,IF($B$710="Лікар-педіатр",0,IF($B$710="Лікар-терапевт",Q714))),IF($B$723="Лікар загальної практики - сімейний лікар",Q727,IF($B$723="Лікар-педіатр",0,IF($B$723="Лікар-терапевт",Q727))),IF($B$736="Лікар загальної практики - сімейний лікар",Q740,IF($B$736="Лікар-педіатр",0,IF($B$736="Лікар-терапевт",Q740))),IF($B$749="Лікар загальної практики - сімейний лікар",Q753,IF($B$749="Лікар-педіатр",0,IF($B$749="Лікар-терапевт",Q753))),IF($B$762="Лікар загальної практики - сімейний лікар",Q766,IF($B$762="Лікар-педіатр",0,IF($B$762="Лікар-терапевт",Q766))),IF($B$775="Лікар загальної практики - сімейний лікар",Q779,IF($B$775="Лікар-педіатр",0,IF($B$775="Лікар-терапевт",Q779))),IF($B$788="Лікар загальної практики - сімейний лікар",Q792,IF($B$788="Лікар-педіатр",0,IF($B$788="Лікар-терапевт",Q792))),IF($B$801="Лікар загальної практики - сімейний лікар",Q805,IF($B$801="Лікар-педіатр",0,IF($B$801="Лікар-терапевт",Q805))),IF($B$814="Лікар загальної практики - сімейний лікар",Q818,IF($B$814="Лікар-педіатр",0,IF($B$814="Лікар-терапевт",Q818))),IF($B$827="Лікар загальної практики - сімейний лікар",Q831,IF($B$827="Лікар-педіатр",0,IF($B$827="Лікар-терапевт",Q831))),IF($B$840="Лікар загальної практики - сімейний лікар",Q844,IF($B$840="Лікар-педіатр",0,IF($B$840="Лікар-терапевт",Q844))),IF($B$853="Лікар загальної практики - сімейний лікар",Q857,IF($B$853="Лікар-педіатр",0,IF($B$853="Лікар-терапевт",Q857))),IF($B$866="Лікар загальної практики - сімейний лікар",Q870,IF($B$866="Лікар-педіатр",0,IF($B$866="Лікар-терапевт",Q870))),IF($B$879="Лікар загальної практики - сімейний лікар",Q883,IF($B$879="Лікар-педіатр",0,IF($B$879="Лікар-терапевт",Q883))),IF($B$892="Лікар загальної практики - сімейний лікар",Q896,IF($B$892="Лікар-педіатр",0,IF($B$892="Лікар-терапевт",Q896))),IF($B$905="Лікар загальної практики - сімейний лікар",Q909,IF($B$905="Лікар-педіатр",0,IF($B$905="Лікар-терапевт",Q909))),IF($B$918="Лікар загальної практики - сімейний лікар",Q922,IF($B$918="Лікар-педіатр",0,IF($B$918="Лікар-терапевт",Q922))),IF($B$931="Лікар загальної практики - сімейний лікар",Q935,IF($B$931="Лікар-педіатр",0,IF($B$931="Лікар-терапевт",Q935))),IF($B$944="Лікар загальної практики - сімейний лікар",Q948,IF($B$944="Лікар-педіатр",0,IF($B$944="Лікар-терапевт",Q948))),IF($B$957="Лікар загальної практики - сімейний лікар",Q961,IF($B$957="Лікар-педіатр",0,IF($B$957="Лікар-терапевт",Q961))),IF($B$970="Лікар загальної практики - сімейний лікар",Q974,IF($B$970="Лікар-педіатр",0,IF($B$970="Лікар-терапевт",Q974))),IF($B$983="Лікар загальної практики - сімейний лікар",Q987,IF($B$983="Лікар-педіатр",0,IF($B$983="Лікар-терапевт",Q987))),IF($B$996="Лікар загальної практики - сімейний лікар",Q1000,IF($B$996="Лікар-педіатр",0,IF($B$996="Лікар-терапевт",Q1000))),IF($B$1009="Лікар загальної практики - сімейний лікар",Q1013,IF($B$1009="Лікар-педіатр",0,IF($B$1009="Лікар-терапевт",Q1013))),IF($B$1022="Лікар загальної практики - сімейний лікар",Q1026,IF($B$1022="Лікар-педіатр",0,IF($B$1022="Лікар-терапевт",Q1026))),IF($B$1035="Лікар загальної практики - сімейний лікар",Q1039,IF($B$1035="Лікар-педіатр",0,IF($B$1035="Лікар-терапевт",Q1039))),IF($B$1048="Лікар загальної практики - сімейний лікар",Q1052,IF($B$1048="Лікар-педіатр",0,IF($B$1048="Лікар-терапевт",Q1052))),IF($B$1061="Лікар загальної практики - сімейний лікар",Q1065,IF($B$1061="Лікар-педіатр",0,IF($B$1061="Лікар-терапевт",Q1065))),IF($B$1074="Лікар загальної практики - сімейний лікар",Q1078,IF($B$1074="Лікар-педіатр",0,IF($B$1074="Лікар-терапевт",Q1078))),IF($B$1087="Лікар загальної практики - сімейний лікар",Q1091,IF($B$1087="Лікар-педіатр",0,IF($B$1087="Лікар-терапевт",Q1091))),IF($B$1100="Лікар загальної практики - сімейний лікар",Q1104,IF($B$1100="Лікар-педіатр",0,IF($B$1100="Лікар-терапевт",Q1104))),IF($B$1113="Лікар загальної практики - сімейний лікар",Q1117,IF($B$1113="Лікар-педіатр",0,IF($B$1113="Лікар-терапевт",Q1117))),IF($B$1126="Лікар загальної практики - сімейний лікар",Q1130,IF($B$1126="Лікар-педіатр",0,IF($B$1126="Лікар-терапевт",Q1130))),IF($B$1139="Лікар загальної практики - сімейний лікар",Q1143,IF($B$1139="Лікар-педіатр",0,IF($B$1139="Лікар-терапевт",Q1143))),IF($B$1152="Лікар загальної практики - сімейний лікар",Q1156,IF($B$1152="Лікар-педіатр",0,IF($B$1152="Лікар-терапевт",Q1156))),IF($B$1165="Лікар загальної практики - сімейний лікар",Q1169,IF($B$1165="Лікар-педіатр",0,IF($B$1165="Лікар-терапевт",Q1169))),IF($B$1178="Лікар загальної практики - сімейний лікар",Q1182,IF($B$1178="Лікар-педіатр",0,IF($B$1178="Лікар-терапевт",Q1182))),IF($B$1191="Лікар загальної практики - сімейний лікар",Q1195,IF($B$1191="Лікар-педіатр",0,IF($B$1191="Лікар-терапевт",Q1195))),IF($B$1204="Лікар загальної практики - сімейний лікар",Q1208,IF($B$1204="Лікар-педіатр",0,IF($B$1204="Лікар-терапевт",Q1208))),IF($B$1217="Лікар загальної практики - сімейний лікар",Q1221,IF($B$1217="Лікар-педіатр",0,IF($B$1217="Лікар-терапевт",Q1221))),IF($B$1230="Лікар загальної практики - сімейний лікар",Q1234,IF($B$1230="Лікар-педіатр",0,IF($B$1230="Лікар-терапевт",Q1234))),IF($B$1243="Лікар загальної практики - сімейний лікар",Q1247,IF($B$1243="Лікар-педіатр",0,IF($B$1243="Лікар-терапевт",Q1247))),IF($B$1256="Лікар загальної практики - сімейний лікар",Q1260,IF($B$1256="Лікар-педіатр",0,IF($B$1256="Лікар-терапевт",Q1260))),IF($B$1269="Лікар загальної практики - сімейний лікар",Q1273,IF($B$1269="Лікар-педіатр",0,IF($B$1269="Лікар-терапевт",Q1273))),IF($B$1282="Лікар загальної практики - сімейний лікар",Q1286,IF($B$1282="Лікар-педіатр",0,IF($B$1282="Лікар-терапевт",Q1286))),IF($B$1295="Лікар загальної практики - сімейний лікар",Q1299,IF($B$1295="Лікар-педіатр",0,IF($B$1295="Лікар-терапевт",Q1299))),IF($B$1308="Лікар загальної практики - сімейний лікар",Q1312,IF($B$1308="Лікар-педіатр",0,IF($B$1308="Лікар-терапевт",Q1312))),IF($B$1321="Лікар загальної практики - сімейний лікар",Q1325,IF($B$1321="Лікар-педіатр",0,IF($B$1321="Лікар-терапевт",Q1325))))</f>
        <v>0</v>
      </c>
      <c r="R1334" s="228">
        <f>SUM(IF($B$684="Лікар загальної практики - сімейний лікар",R688,IF($B$684="Лікар-педіатр",0,IF($B$684="Лікар-терапевт",R688))),IF($B$697="Лікар загальної практики - сімейний лікар",R701,IF($B$697="Лікар-педіатр",0,IF($B$697="Лікар-терапевт",R701))),IF($B$710="Лікар загальної практики - сімейний лікар",R714,IF($B$710="Лікар-педіатр",0,IF($B$710="Лікар-терапевт",R714))),IF($B$723="Лікар загальної практики - сімейний лікар",R727,IF($B$723="Лікар-педіатр",0,IF($B$723="Лікар-терапевт",R727))),IF($B$736="Лікар загальної практики - сімейний лікар",R740,IF($B$736="Лікар-педіатр",0,IF($B$736="Лікар-терапевт",R740))),IF($B$749="Лікар загальної практики - сімейний лікар",R753,IF($B$749="Лікар-педіатр",0,IF($B$749="Лікар-терапевт",R753))),IF($B$762="Лікар загальної практики - сімейний лікар",R766,IF($B$762="Лікар-педіатр",0,IF($B$762="Лікар-терапевт",R766))),IF($B$775="Лікар загальної практики - сімейний лікар",R779,IF($B$775="Лікар-педіатр",0,IF($B$775="Лікар-терапевт",R779))),IF($B$788="Лікар загальної практики - сімейний лікар",R792,IF($B$788="Лікар-педіатр",0,IF($B$788="Лікар-терапевт",R792))),IF($B$801="Лікар загальної практики - сімейний лікар",R805,IF($B$801="Лікар-педіатр",0,IF($B$801="Лікар-терапевт",R805))),IF($B$814="Лікар загальної практики - сімейний лікар",R818,IF($B$814="Лікар-педіатр",0,IF($B$814="Лікар-терапевт",R818))),IF($B$827="Лікар загальної практики - сімейний лікар",R831,IF($B$827="Лікар-педіатр",0,IF($B$827="Лікар-терапевт",R831))),IF($B$840="Лікар загальної практики - сімейний лікар",R844,IF($B$840="Лікар-педіатр",0,IF($B$840="Лікар-терапевт",R844))),IF($B$853="Лікар загальної практики - сімейний лікар",R857,IF($B$853="Лікар-педіатр",0,IF($B$853="Лікар-терапевт",R857))),IF($B$866="Лікар загальної практики - сімейний лікар",R870,IF($B$866="Лікар-педіатр",0,IF($B$866="Лікар-терапевт",R870))),IF($B$879="Лікар загальної практики - сімейний лікар",R883,IF($B$879="Лікар-педіатр",0,IF($B$879="Лікар-терапевт",R883))),IF($B$892="Лікар загальної практики - сімейний лікар",R896,IF($B$892="Лікар-педіатр",0,IF($B$892="Лікар-терапевт",R896))),IF($B$905="Лікар загальної практики - сімейний лікар",R909,IF($B$905="Лікар-педіатр",0,IF($B$905="Лікар-терапевт",R909))),IF($B$918="Лікар загальної практики - сімейний лікар",R922,IF($B$918="Лікар-педіатр",0,IF($B$918="Лікар-терапевт",R922))),IF($B$931="Лікар загальної практики - сімейний лікар",R935,IF($B$931="Лікар-педіатр",0,IF($B$931="Лікар-терапевт",R935))),IF($B$944="Лікар загальної практики - сімейний лікар",R948,IF($B$944="Лікар-педіатр",0,IF($B$944="Лікар-терапевт",R948))),IF($B$957="Лікар загальної практики - сімейний лікар",R961,IF($B$957="Лікар-педіатр",0,IF($B$957="Лікар-терапевт",R961))),IF($B$970="Лікар загальної практики - сімейний лікар",R974,IF($B$970="Лікар-педіатр",0,IF($B$970="Лікар-терапевт",R974))),IF($B$983="Лікар загальної практики - сімейний лікар",R987,IF($B$983="Лікар-педіатр",0,IF($B$983="Лікар-терапевт",R987))),IF($B$996="Лікар загальної практики - сімейний лікар",R1000,IF($B$996="Лікар-педіатр",0,IF($B$996="Лікар-терапевт",R1000))),IF($B$1009="Лікар загальної практики - сімейний лікар",R1013,IF($B$1009="Лікар-педіатр",0,IF($B$1009="Лікар-терапевт",R1013))),IF($B$1022="Лікар загальної практики - сімейний лікар",R1026,IF($B$1022="Лікар-педіатр",0,IF($B$1022="Лікар-терапевт",R1026))),IF($B$1035="Лікар загальної практики - сімейний лікар",R1039,IF($B$1035="Лікар-педіатр",0,IF($B$1035="Лікар-терапевт",R1039))),IF($B$1048="Лікар загальної практики - сімейний лікар",R1052,IF($B$1048="Лікар-педіатр",0,IF($B$1048="Лікар-терапевт",R1052))),IF($B$1061="Лікар загальної практики - сімейний лікар",R1065,IF($B$1061="Лікар-педіатр",0,IF($B$1061="Лікар-терапевт",R1065))),IF($B$1074="Лікар загальної практики - сімейний лікар",R1078,IF($B$1074="Лікар-педіатр",0,IF($B$1074="Лікар-терапевт",R1078))),IF($B$1087="Лікар загальної практики - сімейний лікар",R1091,IF($B$1087="Лікар-педіатр",0,IF($B$1087="Лікар-терапевт",R1091))),IF($B$1100="Лікар загальної практики - сімейний лікар",R1104,IF($B$1100="Лікар-педіатр",0,IF($B$1100="Лікар-терапевт",R1104))),IF($B$1113="Лікар загальної практики - сімейний лікар",R1117,IF($B$1113="Лікар-педіатр",0,IF($B$1113="Лікар-терапевт",R1117))),IF($B$1126="Лікар загальної практики - сімейний лікар",R1130,IF($B$1126="Лікар-педіатр",0,IF($B$1126="Лікар-терапевт",R1130))),IF($B$1139="Лікар загальної практики - сімейний лікар",R1143,IF($B$1139="Лікар-педіатр",0,IF($B$1139="Лікар-терапевт",R1143))),IF($B$1152="Лікар загальної практики - сімейний лікар",R1156,IF($B$1152="Лікар-педіатр",0,IF($B$1152="Лікар-терапевт",R1156))),IF($B$1165="Лікар загальної практики - сімейний лікар",R1169,IF($B$1165="Лікар-педіатр",0,IF($B$1165="Лікар-терапевт",R1169))),IF($B$1178="Лікар загальної практики - сімейний лікар",R1182,IF($B$1178="Лікар-педіатр",0,IF($B$1178="Лікар-терапевт",R1182))),IF($B$1191="Лікар загальної практики - сімейний лікар",R1195,IF($B$1191="Лікар-педіатр",0,IF($B$1191="Лікар-терапевт",R1195))),IF($B$1204="Лікар загальної практики - сімейний лікар",R1208,IF($B$1204="Лікар-педіатр",0,IF($B$1204="Лікар-терапевт",R1208))),IF($B$1217="Лікар загальної практики - сімейний лікар",R1221,IF($B$1217="Лікар-педіатр",0,IF($B$1217="Лікар-терапевт",R1221))),IF($B$1230="Лікар загальної практики - сімейний лікар",R1234,IF($B$1230="Лікар-педіатр",0,IF($B$1230="Лікар-терапевт",R1234))),IF($B$1243="Лікар загальної практики - сімейний лікар",R1247,IF($B$1243="Лікар-педіатр",0,IF($B$1243="Лікар-терапевт",R1247))),IF($B$1256="Лікар загальної практики - сімейний лікар",R1260,IF($B$1256="Лікар-педіатр",0,IF($B$1256="Лікар-терапевт",R1260))),IF($B$1269="Лікар загальної практики - сімейний лікар",R1273,IF($B$1269="Лікар-педіатр",0,IF($B$1269="Лікар-терапевт",R1273))),IF($B$1282="Лікар загальної практики - сімейний лікар",R1286,IF($B$1282="Лікар-педіатр",0,IF($B$1282="Лікар-терапевт",R1286))),IF($B$1295="Лікар загальної практики - сімейний лікар",R1299,IF($B$1295="Лікар-педіатр",0,IF($B$1295="Лікар-терапевт",R1299))),IF($B$1308="Лікар загальної практики - сімейний лікар",R1312,IF($B$1308="Лікар-педіатр",0,IF($B$1308="Лікар-терапевт",R1312))),IF($B$1321="Лікар загальної практики - сімейний лікар",R1325,IF($B$1321="Лікар-педіатр",0,IF($B$1321="Лікар-терапевт",R1325))))</f>
        <v>0</v>
      </c>
      <c r="S1334" s="229"/>
      <c r="T1334" s="230"/>
      <c r="U1334" s="228">
        <f>SUM(IF($B$684="Лікар загальної практики - сімейний лікар",U688,IF($B$684="Лікар-педіатр",U688,IF($B$684="Лікар-терапевт",0))),IF($B$697="Лікар загальної практики - сімейний лікар",U701,IF($B$697="Лікар-педіатр",U701,IF($B$697="Лікар-терапевт",0))),IF($B$710="Лікар загальної практики - сімейний лікар",U714,IF($B$710="Лікар-педіатр",U714,IF($B$710="Лікар-терапевт",0))),IF($B$723="Лікар загальної практики - сімейний лікар",U727,IF($B$723="Лікар-педіатр",U727,IF($B$723="Лікар-терапевт",0))),IF($B$736="Лікар загальної практики - сімейний лікар",U740,IF($B$736="Лікар-педіатр",U740,IF($B$736="Лікар-терапевт",0))),IF($B$749="Лікар загальної практики - сімейний лікар",U753,IF($B$749="Лікар-педіатр",U753,IF($B$749="Лікар-терапевт",0))),IF($B$762="Лікар загальної практики - сімейний лікар",U766,IF($B$762="Лікар-педіатр",U766,IF($B$762="Лікар-терапевт",0))),IF($B$775="Лікар загальної практики - сімейний лікар",U779,IF($B$775="Лікар-педіатр",U779,IF($B$775="Лікар-терапевт",0))),IF($B$788="Лікар загальної практики - сімейний лікар",U792,IF($B$788="Лікар-педіатр",U792,IF($B$788="Лікар-терапевт",0))),IF($B$801="Лікар загальної практики - сімейний лікар",U805,IF($B$801="Лікар-педіатр",U805,IF($B$801="Лікар-терапевт",0))),IF($B$814="Лікар загальної практики - сімейний лікар",U818,IF($B$814="Лікар-педіатр",U818,IF($B$814="Лікар-терапевт",0))),IF($B$827="Лікар загальної практики - сімейний лікар",U831,IF($B$827="Лікар-педіатр",U831,IF($B$827="Лікар-терапевт",0))),IF($B$840="Лікар загальної практики - сімейний лікар",U844,IF($B$840="Лікар-педіатр",U844,IF($B$840="Лікар-терапевт",0))),IF($B$853="Лікар загальної практики - сімейний лікар",U857,IF($B$853="Лікар-педіатр",U857,IF($B$853="Лікар-терапевт",0))),IF($B$866="Лікар загальної практики - сімейний лікар",U870,IF($B$866="Лікар-педіатр",U870,IF($B$866="Лікар-терапевт",0))),IF($B$879="Лікар загальної практики - сімейний лікар",U883,IF($B$879="Лікар-педіатр",U883,IF($B$879="Лікар-терапевт",0))),IF($B$892="Лікар загальної практики - сімейний лікар",U896,IF($B$892="Лікар-педіатр",U896,IF($B$892="Лікар-терапевт",0))),IF($B$905="Лікар загальної практики - сімейний лікар",U909,IF($B$905="Лікар-педіатр",U909,IF($B$905="Лікар-терапевт",0))),IF($B$918="Лікар загальної практики - сімейний лікар",U922,IF($B$918="Лікар-педіатр",U922,IF($B$918="Лікар-терапевт",0))),IF($B$931="Лікар загальної практики - сімейний лікар",U935,IF($B$931="Лікар-педіатр",U935,IF($B$931="Лікар-терапевт",0))),IF($B$944="Лікар загальної практики - сімейний лікар",U948,IF($B$944="Лікар-педіатр",U948,IF($B$944="Лікар-терапевт",0))),IF($B$957="Лікар загальної практики - сімейний лікар",U961,IF($B$957="Лікар-педіатр",U961,IF($B$957="Лікар-терапевт",0))),IF($B$970="Лікар загальної практики - сімейний лікар",U974,IF($B$970="Лікар-педіатр",U974,IF($B$970="Лікар-терапевт",0))),IF($B$983="Лікар загальної практики - сімейний лікар",U987,IF($B$983="Лікар-педіатр",U987,IF($B$983="Лікар-терапевт",0))),IF($B$996="Лікар загальної практики - сімейний лікар",U1000,IF($B$996="Лікар-педіатр",U1000,IF($B$996="Лікар-терапевт",0))),IF($B$1009="Лікар загальної практики - сімейний лікар",U1013,IF($B$1009="Лікар-педіатр",U1013,IF($B$1009="Лікар-терапевт",0))),IF($B$1022="Лікар загальної практики - сімейний лікар",U1026,IF($B$1022="Лікар-педіатр",U1026,IF($B$1022="Лікар-терапевт",0))),IF($B$1035="Лікар загальної практики - сімейний лікар",U1039,IF($B$1035="Лікар-педіатр",U1039,IF($B$1035="Лікар-терапевт",0))),IF($B$1048="Лікар загальної практики - сімейний лікар",U1052,IF($B$1048="Лікар-педіатр",U1052,IF($B$1048="Лікар-терапевт",0))),IF($B$1061="Лікар загальної практики - сімейний лікар",U1065,IF($B$1061="Лікар-педіатр",U1065,IF($B$1061="Лікар-терапевт",0))),IF($B$1074="Лікар загальної практики - сімейний лікар",U1078,IF($B$1074="Лікар-педіатр",U1078,IF($B$1074="Лікар-терапевт",0))),IF($B$1087="Лікар загальної практики - сімейний лікар",U1091,IF($B$1087="Лікар-педіатр",U1091,IF($B$1087="Лікар-терапевт",0))),IF($B$1100="Лікар загальної практики - сімейний лікар",U1104,IF($B$1100="Лікар-педіатр",U1104,IF($B$1100="Лікар-терапевт",0))),IF($B$1113="Лікар загальної практики - сімейний лікар",U1117,IF($B$1113="Лікар-педіатр",U1117,IF($B$1113="Лікар-терапевт",0))),IF($B$1126="Лікар загальної практики - сімейний лікар",U1130,IF($B$1126="Лікар-педіатр",U1130,IF($B$1126="Лікар-терапевт",0))),IF($B$1139="Лікар загальної практики - сімейний лікар",U1143,IF($B$1139="Лікар-педіатр",U1143,IF($B$1139="Лікар-терапевт",0))),IF($B$1152="Лікар загальної практики - сімейний лікар",U1156,IF($B$1152="Лікар-педіатр",U1156,IF($B$1152="Лікар-терапевт",0))),IF($B$1165="Лікар загальної практики - сімейний лікар",U1169,IF($B$1165="Лікар-педіатр",U1169,IF($B$1165="Лікар-терапевт",0))),IF($B$1178="Лікар загальної практики - сімейний лікар",U1182,IF($B$1178="Лікар-педіатр",U1182,IF($B$1178="Лікар-терапевт",0))),IF($B$1191="Лікар загальної практики - сімейний лікар",U1195,IF($B$1191="Лікар-педіатр",U1195,IF($B$1191="Лікар-терапевт",0))),IF($B$1204="Лікар загальної практики - сімейний лікар",U1208,IF($B$1204="Лікар-педіатр",U1208,IF($B$1204="Лікар-терапевт",0))),IF($B$1217="Лікар загальної практики - сімейний лікар",U1221,IF($B$1217="Лікар-педіатр",U1221,IF($B$1217="Лікар-терапевт",0))),IF($B$1230="Лікар загальної практики - сімейний лікар",U1234,IF($B$1230="Лікар-педіатр",U1234,IF($B$1230="Лікар-терапевт",0))),IF($B$1243="Лікар загальної практики - сімейний лікар",U1247,IF($B$1243="Лікар-педіатр",U1247,IF($B$1243="Лікар-терапевт",0))),IF($B$1256="Лікар загальної практики - сімейний лікар",U1260,IF($B$1256="Лікар-педіатр",U1260,IF($B$1256="Лікар-терапевт",0))),IF($B$1269="Лікар загальної практики - сімейний лікар",U1273,IF($B$1269="Лікар-педіатр",U1273,IF($B$1269="Лікар-терапевт",0))),IF($B$1282="Лікар загальної практики - сімейний лікар",U1286,IF($B$1282="Лікар-педіатр",U1286,IF($B$1282="Лікар-терапевт",0))),IF($B$1295="Лікар загальної практики - сімейний лікар",U1299,IF($B$1295="Лікар-педіатр",U1299,IF($B$1295="Лікар-терапевт",0))),IF($B$1308="Лікар загальної практики - сімейний лікар",U1312,IF($B$1308="Лікар-педіатр",U1312,IF($B$1308="Лікар-терапевт",0))),IF($B$1321="Лікар загальної практики - сімейний лікар",U1325,IF($B$1321="Лікар-педіатр",U1325,IF($B$1321="Лікар-терапевт",0))))</f>
        <v>0</v>
      </c>
      <c r="V1334" s="228">
        <f t="shared" ref="V1334" si="231">SUM(IF($B$684="Лікар загальної практики - сімейний лікар",V688,IF($B$684="Лікар-педіатр",V688,IF($B$684="Лікар-терапевт",0))),IF($B$697="Лікар загальної практики - сімейний лікар",V701,IF($B$697="Лікар-педіатр",V701,IF($B$697="Лікар-терапевт",0))),IF($B$710="Лікар загальної практики - сімейний лікар",V714,IF($B$710="Лікар-педіатр",V714,IF($B$710="Лікар-терапевт",0))),IF($B$723="Лікар загальної практики - сімейний лікар",V727,IF($B$723="Лікар-педіатр",V727,IF($B$723="Лікар-терапевт",0))),IF($B$736="Лікар загальної практики - сімейний лікар",V740,IF($B$736="Лікар-педіатр",V740,IF($B$736="Лікар-терапевт",0))),IF($B$749="Лікар загальної практики - сімейний лікар",V753,IF($B$749="Лікар-педіатр",V753,IF($B$749="Лікар-терапевт",0))),IF($B$762="Лікар загальної практики - сімейний лікар",V766,IF($B$762="Лікар-педіатр",V766,IF($B$762="Лікар-терапевт",0))),IF($B$775="Лікар загальної практики - сімейний лікар",V779,IF($B$775="Лікар-педіатр",V779,IF($B$775="Лікар-терапевт",0))),IF($B$788="Лікар загальної практики - сімейний лікар",V792,IF($B$788="Лікар-педіатр",V792,IF($B$788="Лікар-терапевт",0))),IF($B$801="Лікар загальної практики - сімейний лікар",V805,IF($B$801="Лікар-педіатр",V805,IF($B$801="Лікар-терапевт",0))),IF($B$814="Лікар загальної практики - сімейний лікар",V818,IF($B$814="Лікар-педіатр",V818,IF($B$814="Лікар-терапевт",0))),IF($B$827="Лікар загальної практики - сімейний лікар",V831,IF($B$827="Лікар-педіатр",V831,IF($B$827="Лікар-терапевт",0))),IF($B$840="Лікар загальної практики - сімейний лікар",V844,IF($B$840="Лікар-педіатр",V844,IF($B$840="Лікар-терапевт",0))),IF($B$853="Лікар загальної практики - сімейний лікар",V857,IF($B$853="Лікар-педіатр",V857,IF($B$853="Лікар-терапевт",0))),IF($B$866="Лікар загальної практики - сімейний лікар",V870,IF($B$866="Лікар-педіатр",V870,IF($B$866="Лікар-терапевт",0))),IF($B$879="Лікар загальної практики - сімейний лікар",V883,IF($B$879="Лікар-педіатр",V883,IF($B$879="Лікар-терапевт",0))),IF($B$892="Лікар загальної практики - сімейний лікар",V896,IF($B$892="Лікар-педіатр",V896,IF($B$892="Лікар-терапевт",0))),IF($B$905="Лікар загальної практики - сімейний лікар",V909,IF($B$905="Лікар-педіатр",V909,IF($B$905="Лікар-терапевт",0))),IF($B$918="Лікар загальної практики - сімейний лікар",V922,IF($B$918="Лікар-педіатр",V922,IF($B$918="Лікар-терапевт",0))),IF($B$931="Лікар загальної практики - сімейний лікар",V935,IF($B$931="Лікар-педіатр",V935,IF($B$931="Лікар-терапевт",0))),IF($B$944="Лікар загальної практики - сімейний лікар",V948,IF($B$944="Лікар-педіатр",V948,IF($B$944="Лікар-терапевт",0))),IF($B$957="Лікар загальної практики - сімейний лікар",V961,IF($B$957="Лікар-педіатр",V961,IF($B$957="Лікар-терапевт",0))),IF($B$970="Лікар загальної практики - сімейний лікар",V974,IF($B$970="Лікар-педіатр",V974,IF($B$970="Лікар-терапевт",0))),IF($B$983="Лікар загальної практики - сімейний лікар",V987,IF($B$983="Лікар-педіатр",V987,IF($B$983="Лікар-терапевт",0))),IF($B$996="Лікар загальної практики - сімейний лікар",V1000,IF($B$996="Лікар-педіатр",V1000,IF($B$996="Лікар-терапевт",0))),IF($B$1009="Лікар загальної практики - сімейний лікар",V1013,IF($B$1009="Лікар-педіатр",V1013,IF($B$1009="Лікар-терапевт",0))),IF($B$1022="Лікар загальної практики - сімейний лікар",V1026,IF($B$1022="Лікар-педіатр",V1026,IF($B$1022="Лікар-терапевт",0))),IF($B$1035="Лікар загальної практики - сімейний лікар",V1039,IF($B$1035="Лікар-педіатр",V1039,IF($B$1035="Лікар-терапевт",0))),IF($B$1048="Лікар загальної практики - сімейний лікар",V1052,IF($B$1048="Лікар-педіатр",V1052,IF($B$1048="Лікар-терапевт",0))),IF($B$1061="Лікар загальної практики - сімейний лікар",V1065,IF($B$1061="Лікар-педіатр",V1065,IF($B$1061="Лікар-терапевт",0))),IF($B$1074="Лікар загальної практики - сімейний лікар",V1078,IF($B$1074="Лікар-педіатр",V1078,IF($B$1074="Лікар-терапевт",0))),IF($B$1087="Лікар загальної практики - сімейний лікар",V1091,IF($B$1087="Лікар-педіатр",V1091,IF($B$1087="Лікар-терапевт",0))),IF($B$1100="Лікар загальної практики - сімейний лікар",V1104,IF($B$1100="Лікар-педіатр",V1104,IF($B$1100="Лікар-терапевт",0))),IF($B$1113="Лікар загальної практики - сімейний лікар",V1117,IF($B$1113="Лікар-педіатр",V1117,IF($B$1113="Лікар-терапевт",0))),IF($B$1126="Лікар загальної практики - сімейний лікар",V1130,IF($B$1126="Лікар-педіатр",V1130,IF($B$1126="Лікар-терапевт",0))),IF($B$1139="Лікар загальної практики - сімейний лікар",V1143,IF($B$1139="Лікар-педіатр",V1143,IF($B$1139="Лікар-терапевт",0))),IF($B$1152="Лікар загальної практики - сімейний лікар",V1156,IF($B$1152="Лікар-педіатр",V1156,IF($B$1152="Лікар-терапевт",0))),IF($B$1165="Лікар загальної практики - сімейний лікар",V1169,IF($B$1165="Лікар-педіатр",V1169,IF($B$1165="Лікар-терапевт",0))),IF($B$1178="Лікар загальної практики - сімейний лікар",V1182,IF($B$1178="Лікар-педіатр",V1182,IF($B$1178="Лікар-терапевт",0))),IF($B$1191="Лікар загальної практики - сімейний лікар",V1195,IF($B$1191="Лікар-педіатр",V1195,IF($B$1191="Лікар-терапевт",0))),IF($B$1204="Лікар загальної практики - сімейний лікар",V1208,IF($B$1204="Лікар-педіатр",V1208,IF($B$1204="Лікар-терапевт",0))),IF($B$1217="Лікар загальної практики - сімейний лікар",V1221,IF($B$1217="Лікар-педіатр",V1221,IF($B$1217="Лікар-терапевт",0))),IF($B$1230="Лікар загальної практики - сімейний лікар",V1234,IF($B$1230="Лікар-педіатр",V1234,IF($B$1230="Лікар-терапевт",0))),IF($B$1243="Лікар загальної практики - сімейний лікар",V1247,IF($B$1243="Лікар-педіатр",V1247,IF($B$1243="Лікар-терапевт",0))),IF($B$1256="Лікар загальної практики - сімейний лікар",V1260,IF($B$1256="Лікар-педіатр",V1260,IF($B$1256="Лікар-терапевт",0))),IF($B$1269="Лікар загальної практики - сімейний лікар",V1273,IF($B$1269="Лікар-педіатр",V1273,IF($B$1269="Лікар-терапевт",0))),IF($B$1282="Лікар загальної практики - сімейний лікар",V1286,IF($B$1282="Лікар-педіатр",V1286,IF($B$1282="Лікар-терапевт",0))),IF($B$1295="Лікар загальної практики - сімейний лікар",V1299,IF($B$1295="Лікар-педіатр",V1299,IF($B$1295="Лікар-терапевт",0))),IF($B$1308="Лікар загальної практики - сімейний лікар",V1312,IF($B$1308="Лікар-педіатр",V1312,IF($B$1308="Лікар-терапевт",0))),IF($B$1321="Лікар загальної практики - сімейний лікар",V1325,IF($B$1321="Лікар-педіатр",V1325,IF($B$1321="Лікар-терапевт",0))))</f>
        <v>0</v>
      </c>
      <c r="W1334" s="228">
        <f>SUM(IF($B$684="Лікар загальної практики - сімейний лікар",W688,IF($B$684="Лікар-педіатр",0,IF($B$684="Лікар-терапевт",W688))),IF($B$697="Лікар загальної практики - сімейний лікар",W701,IF($B$697="Лікар-педіатр",0,IF($B$697="Лікар-терапевт",W701))),IF($B$710="Лікар загальної практики - сімейний лікар",W714,IF($B$710="Лікар-педіатр",0,IF($B$710="Лікар-терапевт",W714))),IF($B$723="Лікар загальної практики - сімейний лікар",W727,IF($B$723="Лікар-педіатр",0,IF($B$723="Лікар-терапевт",W727))),IF($B$736="Лікар загальної практики - сімейний лікар",W740,IF($B$736="Лікар-педіатр",0,IF($B$736="Лікар-терапевт",W740))),IF($B$749="Лікар загальної практики - сімейний лікар",W753,IF($B$749="Лікар-педіатр",0,IF($B$749="Лікар-терапевт",W753))),IF($B$762="Лікар загальної практики - сімейний лікар",W766,IF($B$762="Лікар-педіатр",0,IF($B$762="Лікар-терапевт",W766))),IF($B$775="Лікар загальної практики - сімейний лікар",W779,IF($B$775="Лікар-педіатр",0,IF($B$775="Лікар-терапевт",W779))),IF($B$788="Лікар загальної практики - сімейний лікар",W792,IF($B$788="Лікар-педіатр",0,IF($B$788="Лікар-терапевт",W792))),IF($B$801="Лікар загальної практики - сімейний лікар",W805,IF($B$801="Лікар-педіатр",0,IF($B$801="Лікар-терапевт",W805))),IF($B$814="Лікар загальної практики - сімейний лікар",W818,IF($B$814="Лікар-педіатр",0,IF($B$814="Лікар-терапевт",W818))),IF($B$827="Лікар загальної практики - сімейний лікар",W831,IF($B$827="Лікар-педіатр",0,IF($B$827="Лікар-терапевт",W831))),IF($B$840="Лікар загальної практики - сімейний лікар",W844,IF($B$840="Лікар-педіатр",0,IF($B$840="Лікар-терапевт",W844))),IF($B$853="Лікар загальної практики - сімейний лікар",W857,IF($B$853="Лікар-педіатр",0,IF($B$853="Лікар-терапевт",W857))),IF($B$866="Лікар загальної практики - сімейний лікар",W870,IF($B$866="Лікар-педіатр",0,IF($B$866="Лікар-терапевт",W870))),IF($B$879="Лікар загальної практики - сімейний лікар",W883,IF($B$879="Лікар-педіатр",0,IF($B$879="Лікар-терапевт",W883))),IF($B$892="Лікар загальної практики - сімейний лікар",W896,IF($B$892="Лікар-педіатр",0,IF($B$892="Лікар-терапевт",W896))),IF($B$905="Лікар загальної практики - сімейний лікар",W909,IF($B$905="Лікар-педіатр",0,IF($B$905="Лікар-терапевт",W909))),IF($B$918="Лікар загальної практики - сімейний лікар",W922,IF($B$918="Лікар-педіатр",0,IF($B$918="Лікар-терапевт",W922))),IF($B$931="Лікар загальної практики - сімейний лікар",W935,IF($B$931="Лікар-педіатр",0,IF($B$931="Лікар-терапевт",W935))),IF($B$944="Лікар загальної практики - сімейний лікар",W948,IF($B$944="Лікар-педіатр",0,IF($B$944="Лікар-терапевт",W948))),IF($B$957="Лікар загальної практики - сімейний лікар",W961,IF($B$957="Лікар-педіатр",0,IF($B$957="Лікар-терапевт",W961))),IF($B$970="Лікар загальної практики - сімейний лікар",W974,IF($B$970="Лікар-педіатр",0,IF($B$970="Лікар-терапевт",W974))),IF($B$983="Лікар загальної практики - сімейний лікар",W987,IF($B$983="Лікар-педіатр",0,IF($B$983="Лікар-терапевт",W987))),IF($B$996="Лікар загальної практики - сімейний лікар",W1000,IF($B$996="Лікар-педіатр",0,IF($B$996="Лікар-терапевт",W1000))),IF($B$1009="Лікар загальної практики - сімейний лікар",W1013,IF($B$1009="Лікар-педіатр",0,IF($B$1009="Лікар-терапевт",W1013))),IF($B$1022="Лікар загальної практики - сімейний лікар",W1026,IF($B$1022="Лікар-педіатр",0,IF($B$1022="Лікар-терапевт",W1026))),IF($B$1035="Лікар загальної практики - сімейний лікар",W1039,IF($B$1035="Лікар-педіатр",0,IF($B$1035="Лікар-терапевт",W1039))),IF($B$1048="Лікар загальної практики - сімейний лікар",W1052,IF($B$1048="Лікар-педіатр",0,IF($B$1048="Лікар-терапевт",W1052))),IF($B$1061="Лікар загальної практики - сімейний лікар",W1065,IF($B$1061="Лікар-педіатр",0,IF($B$1061="Лікар-терапевт",W1065))),IF($B$1074="Лікар загальної практики - сімейний лікар",W1078,IF($B$1074="Лікар-педіатр",0,IF($B$1074="Лікар-терапевт",W1078))),IF($B$1087="Лікар загальної практики - сімейний лікар",W1091,IF($B$1087="Лікар-педіатр",0,IF($B$1087="Лікар-терапевт",W1091))),IF($B$1100="Лікар загальної практики - сімейний лікар",W1104,IF($B$1100="Лікар-педіатр",0,IF($B$1100="Лікар-терапевт",W1104))),IF($B$1113="Лікар загальної практики - сімейний лікар",W1117,IF($B$1113="Лікар-педіатр",0,IF($B$1113="Лікар-терапевт",W1117))),IF($B$1126="Лікар загальної практики - сімейний лікар",W1130,IF($B$1126="Лікар-педіатр",0,IF($B$1126="Лікар-терапевт",W1130))),IF($B$1139="Лікар загальної практики - сімейний лікар",W1143,IF($B$1139="Лікар-педіатр",0,IF($B$1139="Лікар-терапевт",W1143))),IF($B$1152="Лікар загальної практики - сімейний лікар",W1156,IF($B$1152="Лікар-педіатр",0,IF($B$1152="Лікар-терапевт",W1156))),IF($B$1165="Лікар загальної практики - сімейний лікар",W1169,IF($B$1165="Лікар-педіатр",0,IF($B$1165="Лікар-терапевт",W1169))),IF($B$1178="Лікар загальної практики - сімейний лікар",W1182,IF($B$1178="Лікар-педіатр",0,IF($B$1178="Лікар-терапевт",W1182))),IF($B$1191="Лікар загальної практики - сімейний лікар",W1195,IF($B$1191="Лікар-педіатр",0,IF($B$1191="Лікар-терапевт",W1195))),IF($B$1204="Лікар загальної практики - сімейний лікар",W1208,IF($B$1204="Лікар-педіатр",0,IF($B$1204="Лікар-терапевт",W1208))),IF($B$1217="Лікар загальної практики - сімейний лікар",W1221,IF($B$1217="Лікар-педіатр",0,IF($B$1217="Лікар-терапевт",W1221))),IF($B$1230="Лікар загальної практики - сімейний лікар",W1234,IF($B$1230="Лікар-педіатр",0,IF($B$1230="Лікар-терапевт",W1234))),IF($B$1243="Лікар загальної практики - сімейний лікар",W1247,IF($B$1243="Лікар-педіатр",0,IF($B$1243="Лікар-терапевт",W1247))),IF($B$1256="Лікар загальної практики - сімейний лікар",W1260,IF($B$1256="Лікар-педіатр",0,IF($B$1256="Лікар-терапевт",W1260))),IF($B$1269="Лікар загальної практики - сімейний лікар",W1273,IF($B$1269="Лікар-педіатр",0,IF($B$1269="Лікар-терапевт",W1273))),IF($B$1282="Лікар загальної практики - сімейний лікар",W1286,IF($B$1282="Лікар-педіатр",0,IF($B$1282="Лікар-терапевт",W1286))),IF($B$1295="Лікар загальної практики - сімейний лікар",W1299,IF($B$1295="Лікар-педіатр",0,IF($B$1295="Лікар-терапевт",W1299))),IF($B$1308="Лікар загальної практики - сімейний лікар",W1312,IF($B$1308="Лікар-педіатр",0,IF($B$1308="Лікар-терапевт",W1312))),IF($B$1321="Лікар загальної практики - сімейний лікар",W1325,IF($B$1321="Лікар-педіатр",0,IF($B$1321="Лікар-терапевт",W1325))))</f>
        <v>0</v>
      </c>
      <c r="X1334" s="228">
        <f>SUM(IF($B$684="Лікар загальної практики - сімейний лікар",X688,IF($B$684="Лікар-педіатр",0,IF($B$684="Лікар-терапевт",X688))),IF($B$697="Лікар загальної практики - сімейний лікар",X701,IF($B$697="Лікар-педіатр",0,IF($B$697="Лікар-терапевт",X701))),IF($B$710="Лікар загальної практики - сімейний лікар",X714,IF($B$710="Лікар-педіатр",0,IF($B$710="Лікар-терапевт",X714))),IF($B$723="Лікар загальної практики - сімейний лікар",X727,IF($B$723="Лікар-педіатр",0,IF($B$723="Лікар-терапевт",X727))),IF($B$736="Лікар загальної практики - сімейний лікар",X740,IF($B$736="Лікар-педіатр",0,IF($B$736="Лікар-терапевт",X740))),IF($B$749="Лікар загальної практики - сімейний лікар",X753,IF($B$749="Лікар-педіатр",0,IF($B$749="Лікар-терапевт",X753))),IF($B$762="Лікар загальної практики - сімейний лікар",X766,IF($B$762="Лікар-педіатр",0,IF($B$762="Лікар-терапевт",X766))),IF($B$775="Лікар загальної практики - сімейний лікар",X779,IF($B$775="Лікар-педіатр",0,IF($B$775="Лікар-терапевт",X779))),IF($B$788="Лікар загальної практики - сімейний лікар",X792,IF($B$788="Лікар-педіатр",0,IF($B$788="Лікар-терапевт",X792))),IF($B$801="Лікар загальної практики - сімейний лікар",X805,IF($B$801="Лікар-педіатр",0,IF($B$801="Лікар-терапевт",X805))),IF($B$814="Лікар загальної практики - сімейний лікар",X818,IF($B$814="Лікар-педіатр",0,IF($B$814="Лікар-терапевт",X818))),IF($B$827="Лікар загальної практики - сімейний лікар",X831,IF($B$827="Лікар-педіатр",0,IF($B$827="Лікар-терапевт",X831))),IF($B$840="Лікар загальної практики - сімейний лікар",X844,IF($B$840="Лікар-педіатр",0,IF($B$840="Лікар-терапевт",X844))),IF($B$853="Лікар загальної практики - сімейний лікар",X857,IF($B$853="Лікар-педіатр",0,IF($B$853="Лікар-терапевт",X857))),IF($B$866="Лікар загальної практики - сімейний лікар",X870,IF($B$866="Лікар-педіатр",0,IF($B$866="Лікар-терапевт",X870))),IF($B$879="Лікар загальної практики - сімейний лікар",X883,IF($B$879="Лікар-педіатр",0,IF($B$879="Лікар-терапевт",X883))),IF($B$892="Лікар загальної практики - сімейний лікар",X896,IF($B$892="Лікар-педіатр",0,IF($B$892="Лікар-терапевт",X896))),IF($B$905="Лікар загальної практики - сімейний лікар",X909,IF($B$905="Лікар-педіатр",0,IF($B$905="Лікар-терапевт",X909))),IF($B$918="Лікар загальної практики - сімейний лікар",X922,IF($B$918="Лікар-педіатр",0,IF($B$918="Лікар-терапевт",X922))),IF($B$931="Лікар загальної практики - сімейний лікар",X935,IF($B$931="Лікар-педіатр",0,IF($B$931="Лікар-терапевт",X935))),IF($B$944="Лікар загальної практики - сімейний лікар",X948,IF($B$944="Лікар-педіатр",0,IF($B$944="Лікар-терапевт",X948))),IF($B$957="Лікар загальної практики - сімейний лікар",X961,IF($B$957="Лікар-педіатр",0,IF($B$957="Лікар-терапевт",X961))),IF($B$970="Лікар загальної практики - сімейний лікар",X974,IF($B$970="Лікар-педіатр",0,IF($B$970="Лікар-терапевт",X974))),IF($B$983="Лікар загальної практики - сімейний лікар",X987,IF($B$983="Лікар-педіатр",0,IF($B$983="Лікар-терапевт",X987))),IF($B$996="Лікар загальної практики - сімейний лікар",X1000,IF($B$996="Лікар-педіатр",0,IF($B$996="Лікар-терапевт",X1000))),IF($B$1009="Лікар загальної практики - сімейний лікар",X1013,IF($B$1009="Лікар-педіатр",0,IF($B$1009="Лікар-терапевт",X1013))),IF($B$1022="Лікар загальної практики - сімейний лікар",X1026,IF($B$1022="Лікар-педіатр",0,IF($B$1022="Лікар-терапевт",X1026))),IF($B$1035="Лікар загальної практики - сімейний лікар",X1039,IF($B$1035="Лікар-педіатр",0,IF($B$1035="Лікар-терапевт",X1039))),IF($B$1048="Лікар загальної практики - сімейний лікар",X1052,IF($B$1048="Лікар-педіатр",0,IF($B$1048="Лікар-терапевт",X1052))),IF($B$1061="Лікар загальної практики - сімейний лікар",X1065,IF($B$1061="Лікар-педіатр",0,IF($B$1061="Лікар-терапевт",X1065))),IF($B$1074="Лікар загальної практики - сімейний лікар",X1078,IF($B$1074="Лікар-педіатр",0,IF($B$1074="Лікар-терапевт",X1078))),IF($B$1087="Лікар загальної практики - сімейний лікар",X1091,IF($B$1087="Лікар-педіатр",0,IF($B$1087="Лікар-терапевт",X1091))),IF($B$1100="Лікар загальної практики - сімейний лікар",X1104,IF($B$1100="Лікар-педіатр",0,IF($B$1100="Лікар-терапевт",X1104))),IF($B$1113="Лікар загальної практики - сімейний лікар",X1117,IF($B$1113="Лікар-педіатр",0,IF($B$1113="Лікар-терапевт",X1117))),IF($B$1126="Лікар загальної практики - сімейний лікар",X1130,IF($B$1126="Лікар-педіатр",0,IF($B$1126="Лікар-терапевт",X1130))),IF($B$1139="Лікар загальної практики - сімейний лікар",X1143,IF($B$1139="Лікар-педіатр",0,IF($B$1139="Лікар-терапевт",X1143))),IF($B$1152="Лікар загальної практики - сімейний лікар",X1156,IF($B$1152="Лікар-педіатр",0,IF($B$1152="Лікар-терапевт",X1156))),IF($B$1165="Лікар загальної практики - сімейний лікар",X1169,IF($B$1165="Лікар-педіатр",0,IF($B$1165="Лікар-терапевт",X1169))),IF($B$1178="Лікар загальної практики - сімейний лікар",X1182,IF($B$1178="Лікар-педіатр",0,IF($B$1178="Лікар-терапевт",X1182))),IF($B$1191="Лікар загальної практики - сімейний лікар",X1195,IF($B$1191="Лікар-педіатр",0,IF($B$1191="Лікар-терапевт",X1195))),IF($B$1204="Лікар загальної практики - сімейний лікар",X1208,IF($B$1204="Лікар-педіатр",0,IF($B$1204="Лікар-терапевт",X1208))),IF($B$1217="Лікар загальної практики - сімейний лікар",X1221,IF($B$1217="Лікар-педіатр",0,IF($B$1217="Лікар-терапевт",X1221))),IF($B$1230="Лікар загальної практики - сімейний лікар",X1234,IF($B$1230="Лікар-педіатр",0,IF($B$1230="Лікар-терапевт",X1234))),IF($B$1243="Лікар загальної практики - сімейний лікар",X1247,IF($B$1243="Лікар-педіатр",0,IF($B$1243="Лікар-терапевт",X1247))),IF($B$1256="Лікар загальної практики - сімейний лікар",X1260,IF($B$1256="Лікар-педіатр",0,IF($B$1256="Лікар-терапевт",X1260))),IF($B$1269="Лікар загальної практики - сімейний лікар",X1273,IF($B$1269="Лікар-педіатр",0,IF($B$1269="Лікар-терапевт",X1273))),IF($B$1282="Лікар загальної практики - сімейний лікар",X1286,IF($B$1282="Лікар-педіатр",0,IF($B$1282="Лікар-терапевт",X1286))),IF($B$1295="Лікар загальної практики - сімейний лікар",X1299,IF($B$1295="Лікар-педіатр",0,IF($B$1295="Лікар-терапевт",X1299))),IF($B$1308="Лікар загальної практики - сімейний лікар",X1312,IF($B$1308="Лікар-педіатр",0,IF($B$1308="Лікар-терапевт",X1312))),IF($B$1321="Лікар загальної практики - сімейний лікар",X1325,IF($B$1321="Лікар-педіатр",0,IF($B$1321="Лікар-терапевт",X1325))))</f>
        <v>0</v>
      </c>
      <c r="Y1334" s="228">
        <f>SUM(IF($B$684="Лікар загальної практики - сімейний лікар",Y688,IF($B$684="Лікар-педіатр",0,IF($B$684="Лікар-терапевт",Y688))),IF($B$697="Лікар загальної практики - сімейний лікар",Y701,IF($B$697="Лікар-педіатр",0,IF($B$697="Лікар-терапевт",Y701))),IF($B$710="Лікар загальної практики - сімейний лікар",Y714,IF($B$710="Лікар-педіатр",0,IF($B$710="Лікар-терапевт",Y714))),IF($B$723="Лікар загальної практики - сімейний лікар",Y727,IF($B$723="Лікар-педіатр",0,IF($B$723="Лікар-терапевт",Y727))),IF($B$736="Лікар загальної практики - сімейний лікар",Y740,IF($B$736="Лікар-педіатр",0,IF($B$736="Лікар-терапевт",Y740))),IF($B$749="Лікар загальної практики - сімейний лікар",Y753,IF($B$749="Лікар-педіатр",0,IF($B$749="Лікар-терапевт",Y753))),IF($B$762="Лікар загальної практики - сімейний лікар",Y766,IF($B$762="Лікар-педіатр",0,IF($B$762="Лікар-терапевт",Y766))),IF($B$775="Лікар загальної практики - сімейний лікар",Y779,IF($B$775="Лікар-педіатр",0,IF($B$775="Лікар-терапевт",Y779))),IF($B$788="Лікар загальної практики - сімейний лікар",Y792,IF($B$788="Лікар-педіатр",0,IF($B$788="Лікар-терапевт",Y792))),IF($B$801="Лікар загальної практики - сімейний лікар",Y805,IF($B$801="Лікар-педіатр",0,IF($B$801="Лікар-терапевт",Y805))),IF($B$814="Лікар загальної практики - сімейний лікар",Y818,IF($B$814="Лікар-педіатр",0,IF($B$814="Лікар-терапевт",Y818))),IF($B$827="Лікар загальної практики - сімейний лікар",Y831,IF($B$827="Лікар-педіатр",0,IF($B$827="Лікар-терапевт",Y831))),IF($B$840="Лікар загальної практики - сімейний лікар",Y844,IF($B$840="Лікар-педіатр",0,IF($B$840="Лікар-терапевт",Y844))),IF($B$853="Лікар загальної практики - сімейний лікар",Y857,IF($B$853="Лікар-педіатр",0,IF($B$853="Лікар-терапевт",Y857))),IF($B$866="Лікар загальної практики - сімейний лікар",Y870,IF($B$866="Лікар-педіатр",0,IF($B$866="Лікар-терапевт",Y870))),IF($B$879="Лікар загальної практики - сімейний лікар",Y883,IF($B$879="Лікар-педіатр",0,IF($B$879="Лікар-терапевт",Y883))),IF($B$892="Лікар загальної практики - сімейний лікар",Y896,IF($B$892="Лікар-педіатр",0,IF($B$892="Лікар-терапевт",Y896))),IF($B$905="Лікар загальної практики - сімейний лікар",Y909,IF($B$905="Лікар-педіатр",0,IF($B$905="Лікар-терапевт",Y909))),IF($B$918="Лікар загальної практики - сімейний лікар",Y922,IF($B$918="Лікар-педіатр",0,IF($B$918="Лікар-терапевт",Y922))),IF($B$931="Лікар загальної практики - сімейний лікар",Y935,IF($B$931="Лікар-педіатр",0,IF($B$931="Лікар-терапевт",Y935))),IF($B$944="Лікар загальної практики - сімейний лікар",Y948,IF($B$944="Лікар-педіатр",0,IF($B$944="Лікар-терапевт",Y948))),IF($B$957="Лікар загальної практики - сімейний лікар",Y961,IF($B$957="Лікар-педіатр",0,IF($B$957="Лікар-терапевт",Y961))),IF($B$970="Лікар загальної практики - сімейний лікар",Y974,IF($B$970="Лікар-педіатр",0,IF($B$970="Лікар-терапевт",Y974))),IF($B$983="Лікар загальної практики - сімейний лікар",Y987,IF($B$983="Лікар-педіатр",0,IF($B$983="Лікар-терапевт",Y987))),IF($B$996="Лікар загальної практики - сімейний лікар",Y1000,IF($B$996="Лікар-педіатр",0,IF($B$996="Лікар-терапевт",Y1000))),IF($B$1009="Лікар загальної практики - сімейний лікар",Y1013,IF($B$1009="Лікар-педіатр",0,IF($B$1009="Лікар-терапевт",Y1013))),IF($B$1022="Лікар загальної практики - сімейний лікар",Y1026,IF($B$1022="Лікар-педіатр",0,IF($B$1022="Лікар-терапевт",Y1026))),IF($B$1035="Лікар загальної практики - сімейний лікар",Y1039,IF($B$1035="Лікар-педіатр",0,IF($B$1035="Лікар-терапевт",Y1039))),IF($B$1048="Лікар загальної практики - сімейний лікар",Y1052,IF($B$1048="Лікар-педіатр",0,IF($B$1048="Лікар-терапевт",Y1052))),IF($B$1061="Лікар загальної практики - сімейний лікар",Y1065,IF($B$1061="Лікар-педіатр",0,IF($B$1061="Лікар-терапевт",Y1065))),IF($B$1074="Лікар загальної практики - сімейний лікар",Y1078,IF($B$1074="Лікар-педіатр",0,IF($B$1074="Лікар-терапевт",Y1078))),IF($B$1087="Лікар загальної практики - сімейний лікар",Y1091,IF($B$1087="Лікар-педіатр",0,IF($B$1087="Лікар-терапевт",Y1091))),IF($B$1100="Лікар загальної практики - сімейний лікар",Y1104,IF($B$1100="Лікар-педіатр",0,IF($B$1100="Лікар-терапевт",Y1104))),IF($B$1113="Лікар загальної практики - сімейний лікар",Y1117,IF($B$1113="Лікар-педіатр",0,IF($B$1113="Лікар-терапевт",Y1117))),IF($B$1126="Лікар загальної практики - сімейний лікар",Y1130,IF($B$1126="Лікар-педіатр",0,IF($B$1126="Лікар-терапевт",Y1130))),IF($B$1139="Лікар загальної практики - сімейний лікар",Y1143,IF($B$1139="Лікар-педіатр",0,IF($B$1139="Лікар-терапевт",Y1143))),IF($B$1152="Лікар загальної практики - сімейний лікар",Y1156,IF($B$1152="Лікар-педіатр",0,IF($B$1152="Лікар-терапевт",Y1156))),IF($B$1165="Лікар загальної практики - сімейний лікар",Y1169,IF($B$1165="Лікар-педіатр",0,IF($B$1165="Лікар-терапевт",Y1169))),IF($B$1178="Лікар загальної практики - сімейний лікар",Y1182,IF($B$1178="Лікар-педіатр",0,IF($B$1178="Лікар-терапевт",Y1182))),IF($B$1191="Лікар загальної практики - сімейний лікар",Y1195,IF($B$1191="Лікар-педіатр",0,IF($B$1191="Лікар-терапевт",Y1195))),IF($B$1204="Лікар загальної практики - сімейний лікар",Y1208,IF($B$1204="Лікар-педіатр",0,IF($B$1204="Лікар-терапевт",Y1208))),IF($B$1217="Лікар загальної практики - сімейний лікар",Y1221,IF($B$1217="Лікар-педіатр",0,IF($B$1217="Лікар-терапевт",Y1221))),IF($B$1230="Лікар загальної практики - сімейний лікар",Y1234,IF($B$1230="Лікар-педіатр",0,IF($B$1230="Лікар-терапевт",Y1234))),IF($B$1243="Лікар загальної практики - сімейний лікар",Y1247,IF($B$1243="Лікар-педіатр",0,IF($B$1243="Лікар-терапевт",Y1247))),IF($B$1256="Лікар загальної практики - сімейний лікар",Y1260,IF($B$1256="Лікар-педіатр",0,IF($B$1256="Лікар-терапевт",Y1260))),IF($B$1269="Лікар загальної практики - сімейний лікар",Y1273,IF($B$1269="Лікар-педіатр",0,IF($B$1269="Лікар-терапевт",Y1273))),IF($B$1282="Лікар загальної практики - сімейний лікар",Y1286,IF($B$1282="Лікар-педіатр",0,IF($B$1282="Лікар-терапевт",Y1286))),IF($B$1295="Лікар загальної практики - сімейний лікар",Y1299,IF($B$1295="Лікар-педіатр",0,IF($B$1295="Лікар-терапевт",Y1299))),IF($B$1308="Лікар загальної практики - сімейний лікар",Y1312,IF($B$1308="Лікар-педіатр",0,IF($B$1308="Лікар-терапевт",Y1312))),IF($B$1321="Лікар загальної практики - сімейний лікар",Y1325,IF($B$1321="Лікар-педіатр",0,IF($B$1321="Лікар-терапевт",Y1325))))</f>
        <v>0</v>
      </c>
      <c r="Z1334" s="229"/>
      <c r="AA1334" s="230"/>
      <c r="AB1334" s="228">
        <f>SUM(IF($B$684="Лікар загальної практики - сімейний лікар",AB688,IF($B$684="Лікар-педіатр",AB688,IF($B$684="Лікар-терапевт",0))),IF($B$697="Лікар загальної практики - сімейний лікар",AB701,IF($B$697="Лікар-педіатр",AB701,IF($B$697="Лікар-терапевт",0))),IF($B$710="Лікар загальної практики - сімейний лікар",AB714,IF($B$710="Лікар-педіатр",AB714,IF($B$710="Лікар-терапевт",0))),IF($B$723="Лікар загальної практики - сімейний лікар",AB727,IF($B$723="Лікар-педіатр",AB727,IF($B$723="Лікар-терапевт",0))),IF($B$736="Лікар загальної практики - сімейний лікар",AB740,IF($B$736="Лікар-педіатр",AB740,IF($B$736="Лікар-терапевт",0))),IF($B$749="Лікар загальної практики - сімейний лікар",AB753,IF($B$749="Лікар-педіатр",AB753,IF($B$749="Лікар-терапевт",0))),IF($B$762="Лікар загальної практики - сімейний лікар",AB766,IF($B$762="Лікар-педіатр",AB766,IF($B$762="Лікар-терапевт",0))),IF($B$775="Лікар загальної практики - сімейний лікар",AB779,IF($B$775="Лікар-педіатр",AB779,IF($B$775="Лікар-терапевт",0))),IF($B$788="Лікар загальної практики - сімейний лікар",AB792,IF($B$788="Лікар-педіатр",AB792,IF($B$788="Лікар-терапевт",0))),IF($B$801="Лікар загальної практики - сімейний лікар",AB805,IF($B$801="Лікар-педіатр",AB805,IF($B$801="Лікар-терапевт",0))),IF($B$814="Лікар загальної практики - сімейний лікар",AB818,IF($B$814="Лікар-педіатр",AB818,IF($B$814="Лікар-терапевт",0))),IF($B$827="Лікар загальної практики - сімейний лікар",AB831,IF($B$827="Лікар-педіатр",AB831,IF($B$827="Лікар-терапевт",0))),IF($B$840="Лікар загальної практики - сімейний лікар",AB844,IF($B$840="Лікар-педіатр",AB844,IF($B$840="Лікар-терапевт",0))),IF($B$853="Лікар загальної практики - сімейний лікар",AB857,IF($B$853="Лікар-педіатр",AB857,IF($B$853="Лікар-терапевт",0))),IF($B$866="Лікар загальної практики - сімейний лікар",AB870,IF($B$866="Лікар-педіатр",AB870,IF($B$866="Лікар-терапевт",0))),IF($B$879="Лікар загальної практики - сімейний лікар",AB883,IF($B$879="Лікар-педіатр",AB883,IF($B$879="Лікар-терапевт",0))),IF($B$892="Лікар загальної практики - сімейний лікар",AB896,IF($B$892="Лікар-педіатр",AB896,IF($B$892="Лікар-терапевт",0))),IF($B$905="Лікар загальної практики - сімейний лікар",AB909,IF($B$905="Лікар-педіатр",AB909,IF($B$905="Лікар-терапевт",0))),IF($B$918="Лікар загальної практики - сімейний лікар",AB922,IF($B$918="Лікар-педіатр",AB922,IF($B$918="Лікар-терапевт",0))),IF($B$931="Лікар загальної практики - сімейний лікар",AB935,IF($B$931="Лікар-педіатр",AB935,IF($B$931="Лікар-терапевт",0))),IF($B$944="Лікар загальної практики - сімейний лікар",AB948,IF($B$944="Лікар-педіатр",AB948,IF($B$944="Лікар-терапевт",0))),IF($B$957="Лікар загальної практики - сімейний лікар",AB961,IF($B$957="Лікар-педіатр",AB961,IF($B$957="Лікар-терапевт",0))),IF($B$970="Лікар загальної практики - сімейний лікар",AB974,IF($B$970="Лікар-педіатр",AB974,IF($B$970="Лікар-терапевт",0))),IF($B$983="Лікар загальної практики - сімейний лікар",AB987,IF($B$983="Лікар-педіатр",AB987,IF($B$983="Лікар-терапевт",0))),IF($B$996="Лікар загальної практики - сімейний лікар",AB1000,IF($B$996="Лікар-педіатр",AB1000,IF($B$996="Лікар-терапевт",0))),IF($B$1009="Лікар загальної практики - сімейний лікар",AB1013,IF($B$1009="Лікар-педіатр",AB1013,IF($B$1009="Лікар-терапевт",0))),IF($B$1022="Лікар загальної практики - сімейний лікар",AB1026,IF($B$1022="Лікар-педіатр",AB1026,IF($B$1022="Лікар-терапевт",0))),IF($B$1035="Лікар загальної практики - сімейний лікар",AB1039,IF($B$1035="Лікар-педіатр",AB1039,IF($B$1035="Лікар-терапевт",0))),IF($B$1048="Лікар загальної практики - сімейний лікар",AB1052,IF($B$1048="Лікар-педіатр",AB1052,IF($B$1048="Лікар-терапевт",0))),IF($B$1061="Лікар загальної практики - сімейний лікар",AB1065,IF($B$1061="Лікар-педіатр",AB1065,IF($B$1061="Лікар-терапевт",0))),IF($B$1074="Лікар загальної практики - сімейний лікар",AB1078,IF($B$1074="Лікар-педіатр",AB1078,IF($B$1074="Лікар-терапевт",0))),IF($B$1087="Лікар загальної практики - сімейний лікар",AB1091,IF($B$1087="Лікар-педіатр",AB1091,IF($B$1087="Лікар-терапевт",0))),IF($B$1100="Лікар загальної практики - сімейний лікар",AB1104,IF($B$1100="Лікар-педіатр",AB1104,IF($B$1100="Лікар-терапевт",0))),IF($B$1113="Лікар загальної практики - сімейний лікар",AB1117,IF($B$1113="Лікар-педіатр",AB1117,IF($B$1113="Лікар-терапевт",0))),IF($B$1126="Лікар загальної практики - сімейний лікар",AB1130,IF($B$1126="Лікар-педіатр",AB1130,IF($B$1126="Лікар-терапевт",0))),IF($B$1139="Лікар загальної практики - сімейний лікар",AB1143,IF($B$1139="Лікар-педіатр",AB1143,IF($B$1139="Лікар-терапевт",0))),IF($B$1152="Лікар загальної практики - сімейний лікар",AB1156,IF($B$1152="Лікар-педіатр",AB1156,IF($B$1152="Лікар-терапевт",0))),IF($B$1165="Лікар загальної практики - сімейний лікар",AB1169,IF($B$1165="Лікар-педіатр",AB1169,IF($B$1165="Лікар-терапевт",0))),IF($B$1178="Лікар загальної практики - сімейний лікар",AB1182,IF($B$1178="Лікар-педіатр",AB1182,IF($B$1178="Лікар-терапевт",0))),IF($B$1191="Лікар загальної практики - сімейний лікар",AB1195,IF($B$1191="Лікар-педіатр",AB1195,IF($B$1191="Лікар-терапевт",0))),IF($B$1204="Лікар загальної практики - сімейний лікар",AB1208,IF($B$1204="Лікар-педіатр",AB1208,IF($B$1204="Лікар-терапевт",0))),IF($B$1217="Лікар загальної практики - сімейний лікар",AB1221,IF($B$1217="Лікар-педіатр",AB1221,IF($B$1217="Лікар-терапевт",0))),IF($B$1230="Лікар загальної практики - сімейний лікар",AB1234,IF($B$1230="Лікар-педіатр",AB1234,IF($B$1230="Лікар-терапевт",0))),IF($B$1243="Лікар загальної практики - сімейний лікар",AB1247,IF($B$1243="Лікар-педіатр",AB1247,IF($B$1243="Лікар-терапевт",0))),IF($B$1256="Лікар загальної практики - сімейний лікар",AB1260,IF($B$1256="Лікар-педіатр",AB1260,IF($B$1256="Лікар-терапевт",0))),IF($B$1269="Лікар загальної практики - сімейний лікар",AB1273,IF($B$1269="Лікар-педіатр",AB1273,IF($B$1269="Лікар-терапевт",0))),IF($B$1282="Лікар загальної практики - сімейний лікар",AB1286,IF($B$1282="Лікар-педіатр",AB1286,IF($B$1282="Лікар-терапевт",0))),IF($B$1295="Лікар загальної практики - сімейний лікар",AB1299,IF($B$1295="Лікар-педіатр",AB1299,IF($B$1295="Лікар-терапевт",0))),IF($B$1308="Лікар загальної практики - сімейний лікар",AB1312,IF($B$1308="Лікар-педіатр",AB1312,IF($B$1308="Лікар-терапевт",0))),IF($B$1321="Лікар загальної практики - сімейний лікар",AB1325,IF($B$1321="Лікар-педіатр",AB1325,IF($B$1321="Лікар-терапевт",0))))</f>
        <v>0</v>
      </c>
      <c r="AC1334" s="228">
        <f t="shared" ref="AC1334" si="232">SUM(IF($B$684="Лікар загальної практики - сімейний лікар",AC688,IF($B$684="Лікар-педіатр",AC688,IF($B$684="Лікар-терапевт",0))),IF($B$697="Лікар загальної практики - сімейний лікар",AC701,IF($B$697="Лікар-педіатр",AC701,IF($B$697="Лікар-терапевт",0))),IF($B$710="Лікар загальної практики - сімейний лікар",AC714,IF($B$710="Лікар-педіатр",AC714,IF($B$710="Лікар-терапевт",0))),IF($B$723="Лікар загальної практики - сімейний лікар",AC727,IF($B$723="Лікар-педіатр",AC727,IF($B$723="Лікар-терапевт",0))),IF($B$736="Лікар загальної практики - сімейний лікар",AC740,IF($B$736="Лікар-педіатр",AC740,IF($B$736="Лікар-терапевт",0))),IF($B$749="Лікар загальної практики - сімейний лікар",AC753,IF($B$749="Лікар-педіатр",AC753,IF($B$749="Лікар-терапевт",0))),IF($B$762="Лікар загальної практики - сімейний лікар",AC766,IF($B$762="Лікар-педіатр",AC766,IF($B$762="Лікар-терапевт",0))),IF($B$775="Лікар загальної практики - сімейний лікар",AC779,IF($B$775="Лікар-педіатр",AC779,IF($B$775="Лікар-терапевт",0))),IF($B$788="Лікар загальної практики - сімейний лікар",AC792,IF($B$788="Лікар-педіатр",AC792,IF($B$788="Лікар-терапевт",0))),IF($B$801="Лікар загальної практики - сімейний лікар",AC805,IF($B$801="Лікар-педіатр",AC805,IF($B$801="Лікар-терапевт",0))),IF($B$814="Лікар загальної практики - сімейний лікар",AC818,IF($B$814="Лікар-педіатр",AC818,IF($B$814="Лікар-терапевт",0))),IF($B$827="Лікар загальної практики - сімейний лікар",AC831,IF($B$827="Лікар-педіатр",AC831,IF($B$827="Лікар-терапевт",0))),IF($B$840="Лікар загальної практики - сімейний лікар",AC844,IF($B$840="Лікар-педіатр",AC844,IF($B$840="Лікар-терапевт",0))),IF($B$853="Лікар загальної практики - сімейний лікар",AC857,IF($B$853="Лікар-педіатр",AC857,IF($B$853="Лікар-терапевт",0))),IF($B$866="Лікар загальної практики - сімейний лікар",AC870,IF($B$866="Лікар-педіатр",AC870,IF($B$866="Лікар-терапевт",0))),IF($B$879="Лікар загальної практики - сімейний лікар",AC883,IF($B$879="Лікар-педіатр",AC883,IF($B$879="Лікар-терапевт",0))),IF($B$892="Лікар загальної практики - сімейний лікар",AC896,IF($B$892="Лікар-педіатр",AC896,IF($B$892="Лікар-терапевт",0))),IF($B$905="Лікар загальної практики - сімейний лікар",AC909,IF($B$905="Лікар-педіатр",AC909,IF($B$905="Лікар-терапевт",0))),IF($B$918="Лікар загальної практики - сімейний лікар",AC922,IF($B$918="Лікар-педіатр",AC922,IF($B$918="Лікар-терапевт",0))),IF($B$931="Лікар загальної практики - сімейний лікар",AC935,IF($B$931="Лікар-педіатр",AC935,IF($B$931="Лікар-терапевт",0))),IF($B$944="Лікар загальної практики - сімейний лікар",AC948,IF($B$944="Лікар-педіатр",AC948,IF($B$944="Лікар-терапевт",0))),IF($B$957="Лікар загальної практики - сімейний лікар",AC961,IF($B$957="Лікар-педіатр",AC961,IF($B$957="Лікар-терапевт",0))),IF($B$970="Лікар загальної практики - сімейний лікар",AC974,IF($B$970="Лікар-педіатр",AC974,IF($B$970="Лікар-терапевт",0))),IF($B$983="Лікар загальної практики - сімейний лікар",AC987,IF($B$983="Лікар-педіатр",AC987,IF($B$983="Лікар-терапевт",0))),IF($B$996="Лікар загальної практики - сімейний лікар",AC1000,IF($B$996="Лікар-педіатр",AC1000,IF($B$996="Лікар-терапевт",0))),IF($B$1009="Лікар загальної практики - сімейний лікар",AC1013,IF($B$1009="Лікар-педіатр",AC1013,IF($B$1009="Лікар-терапевт",0))),IF($B$1022="Лікар загальної практики - сімейний лікар",AC1026,IF($B$1022="Лікар-педіатр",AC1026,IF($B$1022="Лікар-терапевт",0))),IF($B$1035="Лікар загальної практики - сімейний лікар",AC1039,IF($B$1035="Лікар-педіатр",AC1039,IF($B$1035="Лікар-терапевт",0))),IF($B$1048="Лікар загальної практики - сімейний лікар",AC1052,IF($B$1048="Лікар-педіатр",AC1052,IF($B$1048="Лікар-терапевт",0))),IF($B$1061="Лікар загальної практики - сімейний лікар",AC1065,IF($B$1061="Лікар-педіатр",AC1065,IF($B$1061="Лікар-терапевт",0))),IF($B$1074="Лікар загальної практики - сімейний лікар",AC1078,IF($B$1074="Лікар-педіатр",AC1078,IF($B$1074="Лікар-терапевт",0))),IF($B$1087="Лікар загальної практики - сімейний лікар",AC1091,IF($B$1087="Лікар-педіатр",AC1091,IF($B$1087="Лікар-терапевт",0))),IF($B$1100="Лікар загальної практики - сімейний лікар",AC1104,IF($B$1100="Лікар-педіатр",AC1104,IF($B$1100="Лікар-терапевт",0))),IF($B$1113="Лікар загальної практики - сімейний лікар",AC1117,IF($B$1113="Лікар-педіатр",AC1117,IF($B$1113="Лікар-терапевт",0))),IF($B$1126="Лікар загальної практики - сімейний лікар",AC1130,IF($B$1126="Лікар-педіатр",AC1130,IF($B$1126="Лікар-терапевт",0))),IF($B$1139="Лікар загальної практики - сімейний лікар",AC1143,IF($B$1139="Лікар-педіатр",AC1143,IF($B$1139="Лікар-терапевт",0))),IF($B$1152="Лікар загальної практики - сімейний лікар",AC1156,IF($B$1152="Лікар-педіатр",AC1156,IF($B$1152="Лікар-терапевт",0))),IF($B$1165="Лікар загальної практики - сімейний лікар",AC1169,IF($B$1165="Лікар-педіатр",AC1169,IF($B$1165="Лікар-терапевт",0))),IF($B$1178="Лікар загальної практики - сімейний лікар",AC1182,IF($B$1178="Лікар-педіатр",AC1182,IF($B$1178="Лікар-терапевт",0))),IF($B$1191="Лікар загальної практики - сімейний лікар",AC1195,IF($B$1191="Лікар-педіатр",AC1195,IF($B$1191="Лікар-терапевт",0))),IF($B$1204="Лікар загальної практики - сімейний лікар",AC1208,IF($B$1204="Лікар-педіатр",AC1208,IF($B$1204="Лікар-терапевт",0))),IF($B$1217="Лікар загальної практики - сімейний лікар",AC1221,IF($B$1217="Лікар-педіатр",AC1221,IF($B$1217="Лікар-терапевт",0))),IF($B$1230="Лікар загальної практики - сімейний лікар",AC1234,IF($B$1230="Лікар-педіатр",AC1234,IF($B$1230="Лікар-терапевт",0))),IF($B$1243="Лікар загальної практики - сімейний лікар",AC1247,IF($B$1243="Лікар-педіатр",AC1247,IF($B$1243="Лікар-терапевт",0))),IF($B$1256="Лікар загальної практики - сімейний лікар",AC1260,IF($B$1256="Лікар-педіатр",AC1260,IF($B$1256="Лікар-терапевт",0))),IF($B$1269="Лікар загальної практики - сімейний лікар",AC1273,IF($B$1269="Лікар-педіатр",AC1273,IF($B$1269="Лікар-терапевт",0))),IF($B$1282="Лікар загальної практики - сімейний лікар",AC1286,IF($B$1282="Лікар-педіатр",AC1286,IF($B$1282="Лікар-терапевт",0))),IF($B$1295="Лікар загальної практики - сімейний лікар",AC1299,IF($B$1295="Лікар-педіатр",AC1299,IF($B$1295="Лікар-терапевт",0))),IF($B$1308="Лікар загальної практики - сімейний лікар",AC1312,IF($B$1308="Лікар-педіатр",AC1312,IF($B$1308="Лікар-терапевт",0))),IF($B$1321="Лікар загальної практики - сімейний лікар",AC1325,IF($B$1321="Лікар-педіатр",AC1325,IF($B$1321="Лікар-терапевт",0))))</f>
        <v>0</v>
      </c>
      <c r="AD1334" s="228">
        <f>SUM(IF($B$684="Лікар загальної практики - сімейний лікар",AD688,IF($B$684="Лікар-педіатр",0,IF($B$684="Лікар-терапевт",AD688))),IF($B$697="Лікар загальної практики - сімейний лікар",AD701,IF($B$697="Лікар-педіатр",0,IF($B$697="Лікар-терапевт",AD701))),IF($B$710="Лікар загальної практики - сімейний лікар",AD714,IF($B$710="Лікар-педіатр",0,IF($B$710="Лікар-терапевт",AD714))),IF($B$723="Лікар загальної практики - сімейний лікар",AD727,IF($B$723="Лікар-педіатр",0,IF($B$723="Лікар-терапевт",AD727))),IF($B$736="Лікар загальної практики - сімейний лікар",AD740,IF($B$736="Лікар-педіатр",0,IF($B$736="Лікар-терапевт",AD740))),IF($B$749="Лікар загальної практики - сімейний лікар",AD753,IF($B$749="Лікар-педіатр",0,IF($B$749="Лікар-терапевт",AD753))),IF($B$762="Лікар загальної практики - сімейний лікар",AD766,IF($B$762="Лікар-педіатр",0,IF($B$762="Лікар-терапевт",AD766))),IF($B$775="Лікар загальної практики - сімейний лікар",AD779,IF($B$775="Лікар-педіатр",0,IF($B$775="Лікар-терапевт",AD779))),IF($B$788="Лікар загальної практики - сімейний лікар",AD792,IF($B$788="Лікар-педіатр",0,IF($B$788="Лікар-терапевт",AD792))),IF($B$801="Лікар загальної практики - сімейний лікар",AD805,IF($B$801="Лікар-педіатр",0,IF($B$801="Лікар-терапевт",AD805))),IF($B$814="Лікар загальної практики - сімейний лікар",AD818,IF($B$814="Лікар-педіатр",0,IF($B$814="Лікар-терапевт",AD818))),IF($B$827="Лікар загальної практики - сімейний лікар",AD831,IF($B$827="Лікар-педіатр",0,IF($B$827="Лікар-терапевт",AD831))),IF($B$840="Лікар загальної практики - сімейний лікар",AD844,IF($B$840="Лікар-педіатр",0,IF($B$840="Лікар-терапевт",AD844))),IF($B$853="Лікар загальної практики - сімейний лікар",AD857,IF($B$853="Лікар-педіатр",0,IF($B$853="Лікар-терапевт",AD857))),IF($B$866="Лікар загальної практики - сімейний лікар",AD870,IF($B$866="Лікар-педіатр",0,IF($B$866="Лікар-терапевт",AD870))),IF($B$879="Лікар загальної практики - сімейний лікар",AD883,IF($B$879="Лікар-педіатр",0,IF($B$879="Лікар-терапевт",AD883))),IF($B$892="Лікар загальної практики - сімейний лікар",AD896,IF($B$892="Лікар-педіатр",0,IF($B$892="Лікар-терапевт",AD896))),IF($B$905="Лікар загальної практики - сімейний лікар",AD909,IF($B$905="Лікар-педіатр",0,IF($B$905="Лікар-терапевт",AD909))),IF($B$918="Лікар загальної практики - сімейний лікар",AD922,IF($B$918="Лікар-педіатр",0,IF($B$918="Лікар-терапевт",AD922))),IF($B$931="Лікар загальної практики - сімейний лікар",AD935,IF($B$931="Лікар-педіатр",0,IF($B$931="Лікар-терапевт",AD935))),IF($B$944="Лікар загальної практики - сімейний лікар",AD948,IF($B$944="Лікар-педіатр",0,IF($B$944="Лікар-терапевт",AD948))),IF($B$957="Лікар загальної практики - сімейний лікар",AD961,IF($B$957="Лікар-педіатр",0,IF($B$957="Лікар-терапевт",AD961))),IF($B$970="Лікар загальної практики - сімейний лікар",AD974,IF($B$970="Лікар-педіатр",0,IF($B$970="Лікар-терапевт",AD974))),IF($B$983="Лікар загальної практики - сімейний лікар",AD987,IF($B$983="Лікар-педіатр",0,IF($B$983="Лікар-терапевт",AD987))),IF($B$996="Лікар загальної практики - сімейний лікар",AD1000,IF($B$996="Лікар-педіатр",0,IF($B$996="Лікар-терапевт",AD1000))),IF($B$1009="Лікар загальної практики - сімейний лікар",AD1013,IF($B$1009="Лікар-педіатр",0,IF($B$1009="Лікар-терапевт",AD1013))),IF($B$1022="Лікар загальної практики - сімейний лікар",AD1026,IF($B$1022="Лікар-педіатр",0,IF($B$1022="Лікар-терапевт",AD1026))),IF($B$1035="Лікар загальної практики - сімейний лікар",AD1039,IF($B$1035="Лікар-педіатр",0,IF($B$1035="Лікар-терапевт",AD1039))),IF($B$1048="Лікар загальної практики - сімейний лікар",AD1052,IF($B$1048="Лікар-педіатр",0,IF($B$1048="Лікар-терапевт",AD1052))),IF($B$1061="Лікар загальної практики - сімейний лікар",AD1065,IF($B$1061="Лікар-педіатр",0,IF($B$1061="Лікар-терапевт",AD1065))),IF($B$1074="Лікар загальної практики - сімейний лікар",AD1078,IF($B$1074="Лікар-педіатр",0,IF($B$1074="Лікар-терапевт",AD1078))),IF($B$1087="Лікар загальної практики - сімейний лікар",AD1091,IF($B$1087="Лікар-педіатр",0,IF($B$1087="Лікар-терапевт",AD1091))),IF($B$1100="Лікар загальної практики - сімейний лікар",AD1104,IF($B$1100="Лікар-педіатр",0,IF($B$1100="Лікар-терапевт",AD1104))),IF($B$1113="Лікар загальної практики - сімейний лікар",AD1117,IF($B$1113="Лікар-педіатр",0,IF($B$1113="Лікар-терапевт",AD1117))),IF($B$1126="Лікар загальної практики - сімейний лікар",AD1130,IF($B$1126="Лікар-педіатр",0,IF($B$1126="Лікар-терапевт",AD1130))),IF($B$1139="Лікар загальної практики - сімейний лікар",AD1143,IF($B$1139="Лікар-педіатр",0,IF($B$1139="Лікар-терапевт",AD1143))),IF($B$1152="Лікар загальної практики - сімейний лікар",AD1156,IF($B$1152="Лікар-педіатр",0,IF($B$1152="Лікар-терапевт",AD1156))),IF($B$1165="Лікар загальної практики - сімейний лікар",AD1169,IF($B$1165="Лікар-педіатр",0,IF($B$1165="Лікар-терапевт",AD1169))),IF($B$1178="Лікар загальної практики - сімейний лікар",AD1182,IF($B$1178="Лікар-педіатр",0,IF($B$1178="Лікар-терапевт",AD1182))),IF($B$1191="Лікар загальної практики - сімейний лікар",AD1195,IF($B$1191="Лікар-педіатр",0,IF($B$1191="Лікар-терапевт",AD1195))),IF($B$1204="Лікар загальної практики - сімейний лікар",AD1208,IF($B$1204="Лікар-педіатр",0,IF($B$1204="Лікар-терапевт",AD1208))),IF($B$1217="Лікар загальної практики - сімейний лікар",AD1221,IF($B$1217="Лікар-педіатр",0,IF($B$1217="Лікар-терапевт",AD1221))),IF($B$1230="Лікар загальної практики - сімейний лікар",AD1234,IF($B$1230="Лікар-педіатр",0,IF($B$1230="Лікар-терапевт",AD1234))),IF($B$1243="Лікар загальної практики - сімейний лікар",AD1247,IF($B$1243="Лікар-педіатр",0,IF($B$1243="Лікар-терапевт",AD1247))),IF($B$1256="Лікар загальної практики - сімейний лікар",AD1260,IF($B$1256="Лікар-педіатр",0,IF($B$1256="Лікар-терапевт",AD1260))),IF($B$1269="Лікар загальної практики - сімейний лікар",AD1273,IF($B$1269="Лікар-педіатр",0,IF($B$1269="Лікар-терапевт",AD1273))),IF($B$1282="Лікар загальної практики - сімейний лікар",AD1286,IF($B$1282="Лікар-педіатр",0,IF($B$1282="Лікар-терапевт",AD1286))),IF($B$1295="Лікар загальної практики - сімейний лікар",AD1299,IF($B$1295="Лікар-педіатр",0,IF($B$1295="Лікар-терапевт",AD1299))),IF($B$1308="Лікар загальної практики - сімейний лікар",AD1312,IF($B$1308="Лікар-педіатр",0,IF($B$1308="Лікар-терапевт",AD1312))),IF($B$1321="Лікар загальної практики - сімейний лікар",AD1325,IF($B$1321="Лікар-педіатр",0,IF($B$1321="Лікар-терапевт",AD1325))))</f>
        <v>0</v>
      </c>
      <c r="AE1334" s="228">
        <f>SUM(IF($B$684="Лікар загальної практики - сімейний лікар",AE688,IF($B$684="Лікар-педіатр",0,IF($B$684="Лікар-терапевт",AE688))),IF($B$697="Лікар загальної практики - сімейний лікар",AE701,IF($B$697="Лікар-педіатр",0,IF($B$697="Лікар-терапевт",AE701))),IF($B$710="Лікар загальної практики - сімейний лікар",AE714,IF($B$710="Лікар-педіатр",0,IF($B$710="Лікар-терапевт",AE714))),IF($B$723="Лікар загальної практики - сімейний лікар",AE727,IF($B$723="Лікар-педіатр",0,IF($B$723="Лікар-терапевт",AE727))),IF($B$736="Лікар загальної практики - сімейний лікар",AE740,IF($B$736="Лікар-педіатр",0,IF($B$736="Лікар-терапевт",AE740))),IF($B$749="Лікар загальної практики - сімейний лікар",AE753,IF($B$749="Лікар-педіатр",0,IF($B$749="Лікар-терапевт",AE753))),IF($B$762="Лікар загальної практики - сімейний лікар",AE766,IF($B$762="Лікар-педіатр",0,IF($B$762="Лікар-терапевт",AE766))),IF($B$775="Лікар загальної практики - сімейний лікар",AE779,IF($B$775="Лікар-педіатр",0,IF($B$775="Лікар-терапевт",AE779))),IF($B$788="Лікар загальної практики - сімейний лікар",AE792,IF($B$788="Лікар-педіатр",0,IF($B$788="Лікар-терапевт",AE792))),IF($B$801="Лікар загальної практики - сімейний лікар",AE805,IF($B$801="Лікар-педіатр",0,IF($B$801="Лікар-терапевт",AE805))),IF($B$814="Лікар загальної практики - сімейний лікар",AE818,IF($B$814="Лікар-педіатр",0,IF($B$814="Лікар-терапевт",AE818))),IF($B$827="Лікар загальної практики - сімейний лікар",AE831,IF($B$827="Лікар-педіатр",0,IF($B$827="Лікар-терапевт",AE831))),IF($B$840="Лікар загальної практики - сімейний лікар",AE844,IF($B$840="Лікар-педіатр",0,IF($B$840="Лікар-терапевт",AE844))),IF($B$853="Лікар загальної практики - сімейний лікар",AE857,IF($B$853="Лікар-педіатр",0,IF($B$853="Лікар-терапевт",AE857))),IF($B$866="Лікар загальної практики - сімейний лікар",AE870,IF($B$866="Лікар-педіатр",0,IF($B$866="Лікар-терапевт",AE870))),IF($B$879="Лікар загальної практики - сімейний лікар",AE883,IF($B$879="Лікар-педіатр",0,IF($B$879="Лікар-терапевт",AE883))),IF($B$892="Лікар загальної практики - сімейний лікар",AE896,IF($B$892="Лікар-педіатр",0,IF($B$892="Лікар-терапевт",AE896))),IF($B$905="Лікар загальної практики - сімейний лікар",AE909,IF($B$905="Лікар-педіатр",0,IF($B$905="Лікар-терапевт",AE909))),IF($B$918="Лікар загальної практики - сімейний лікар",AE922,IF($B$918="Лікар-педіатр",0,IF($B$918="Лікар-терапевт",AE922))),IF($B$931="Лікар загальної практики - сімейний лікар",AE935,IF($B$931="Лікар-педіатр",0,IF($B$931="Лікар-терапевт",AE935))),IF($B$944="Лікар загальної практики - сімейний лікар",AE948,IF($B$944="Лікар-педіатр",0,IF($B$944="Лікар-терапевт",AE948))),IF($B$957="Лікар загальної практики - сімейний лікар",AE961,IF($B$957="Лікар-педіатр",0,IF($B$957="Лікар-терапевт",AE961))),IF($B$970="Лікар загальної практики - сімейний лікар",AE974,IF($B$970="Лікар-педіатр",0,IF($B$970="Лікар-терапевт",AE974))),IF($B$983="Лікар загальної практики - сімейний лікар",AE987,IF($B$983="Лікар-педіатр",0,IF($B$983="Лікар-терапевт",AE987))),IF($B$996="Лікар загальної практики - сімейний лікар",AE1000,IF($B$996="Лікар-педіатр",0,IF($B$996="Лікар-терапевт",AE1000))),IF($B$1009="Лікар загальної практики - сімейний лікар",AE1013,IF($B$1009="Лікар-педіатр",0,IF($B$1009="Лікар-терапевт",AE1013))),IF($B$1022="Лікар загальної практики - сімейний лікар",AE1026,IF($B$1022="Лікар-педіатр",0,IF($B$1022="Лікар-терапевт",AE1026))),IF($B$1035="Лікар загальної практики - сімейний лікар",AE1039,IF($B$1035="Лікар-педіатр",0,IF($B$1035="Лікар-терапевт",AE1039))),IF($B$1048="Лікар загальної практики - сімейний лікар",AE1052,IF($B$1048="Лікар-педіатр",0,IF($B$1048="Лікар-терапевт",AE1052))),IF($B$1061="Лікар загальної практики - сімейний лікар",AE1065,IF($B$1061="Лікар-педіатр",0,IF($B$1061="Лікар-терапевт",AE1065))),IF($B$1074="Лікар загальної практики - сімейний лікар",AE1078,IF($B$1074="Лікар-педіатр",0,IF($B$1074="Лікар-терапевт",AE1078))),IF($B$1087="Лікар загальної практики - сімейний лікар",AE1091,IF($B$1087="Лікар-педіатр",0,IF($B$1087="Лікар-терапевт",AE1091))),IF($B$1100="Лікар загальної практики - сімейний лікар",AE1104,IF($B$1100="Лікар-педіатр",0,IF($B$1100="Лікар-терапевт",AE1104))),IF($B$1113="Лікар загальної практики - сімейний лікар",AE1117,IF($B$1113="Лікар-педіатр",0,IF($B$1113="Лікар-терапевт",AE1117))),IF($B$1126="Лікар загальної практики - сімейний лікар",AE1130,IF($B$1126="Лікар-педіатр",0,IF($B$1126="Лікар-терапевт",AE1130))),IF($B$1139="Лікар загальної практики - сімейний лікар",AE1143,IF($B$1139="Лікар-педіатр",0,IF($B$1139="Лікар-терапевт",AE1143))),IF($B$1152="Лікар загальної практики - сімейний лікар",AE1156,IF($B$1152="Лікар-педіатр",0,IF($B$1152="Лікар-терапевт",AE1156))),IF($B$1165="Лікар загальної практики - сімейний лікар",AE1169,IF($B$1165="Лікар-педіатр",0,IF($B$1165="Лікар-терапевт",AE1169))),IF($B$1178="Лікар загальної практики - сімейний лікар",AE1182,IF($B$1178="Лікар-педіатр",0,IF($B$1178="Лікар-терапевт",AE1182))),IF($B$1191="Лікар загальної практики - сімейний лікар",AE1195,IF($B$1191="Лікар-педіатр",0,IF($B$1191="Лікар-терапевт",AE1195))),IF($B$1204="Лікар загальної практики - сімейний лікар",AE1208,IF($B$1204="Лікар-педіатр",0,IF($B$1204="Лікар-терапевт",AE1208))),IF($B$1217="Лікар загальної практики - сімейний лікар",AE1221,IF($B$1217="Лікар-педіатр",0,IF($B$1217="Лікар-терапевт",AE1221))),IF($B$1230="Лікар загальної практики - сімейний лікар",AE1234,IF($B$1230="Лікар-педіатр",0,IF($B$1230="Лікар-терапевт",AE1234))),IF($B$1243="Лікар загальної практики - сімейний лікар",AE1247,IF($B$1243="Лікар-педіатр",0,IF($B$1243="Лікар-терапевт",AE1247))),IF($B$1256="Лікар загальної практики - сімейний лікар",AE1260,IF($B$1256="Лікар-педіатр",0,IF($B$1256="Лікар-терапевт",AE1260))),IF($B$1269="Лікар загальної практики - сімейний лікар",AE1273,IF($B$1269="Лікар-педіатр",0,IF($B$1269="Лікар-терапевт",AE1273))),IF($B$1282="Лікар загальної практики - сімейний лікар",AE1286,IF($B$1282="Лікар-педіатр",0,IF($B$1282="Лікар-терапевт",AE1286))),IF($B$1295="Лікар загальної практики - сімейний лікар",AE1299,IF($B$1295="Лікар-педіатр",0,IF($B$1295="Лікар-терапевт",AE1299))),IF($B$1308="Лікар загальної практики - сімейний лікар",AE1312,IF($B$1308="Лікар-педіатр",0,IF($B$1308="Лікар-терапевт",AE1312))),IF($B$1321="Лікар загальної практики - сімейний лікар",AE1325,IF($B$1321="Лікар-педіатр",0,IF($B$1321="Лікар-терапевт",AE1325))))</f>
        <v>0</v>
      </c>
      <c r="AF1334" s="228">
        <f>SUM(IF($B$684="Лікар загальної практики - сімейний лікар",AF688,IF($B$684="Лікар-педіатр",0,IF($B$684="Лікар-терапевт",AF688))),IF($B$697="Лікар загальної практики - сімейний лікар",AF701,IF($B$697="Лікар-педіатр",0,IF($B$697="Лікар-терапевт",AF701))),IF($B$710="Лікар загальної практики - сімейний лікар",AF714,IF($B$710="Лікар-педіатр",0,IF($B$710="Лікар-терапевт",AF714))),IF($B$723="Лікар загальної практики - сімейний лікар",AF727,IF($B$723="Лікар-педіатр",0,IF($B$723="Лікар-терапевт",AF727))),IF($B$736="Лікар загальної практики - сімейний лікар",AF740,IF($B$736="Лікар-педіатр",0,IF($B$736="Лікар-терапевт",AF740))),IF($B$749="Лікар загальної практики - сімейний лікар",AF753,IF($B$749="Лікар-педіатр",0,IF($B$749="Лікар-терапевт",AF753))),IF($B$762="Лікар загальної практики - сімейний лікар",AF766,IF($B$762="Лікар-педіатр",0,IF($B$762="Лікар-терапевт",AF766))),IF($B$775="Лікар загальної практики - сімейний лікар",AF779,IF($B$775="Лікар-педіатр",0,IF($B$775="Лікар-терапевт",AF779))),IF($B$788="Лікар загальної практики - сімейний лікар",AF792,IF($B$788="Лікар-педіатр",0,IF($B$788="Лікар-терапевт",AF792))),IF($B$801="Лікар загальної практики - сімейний лікар",AF805,IF($B$801="Лікар-педіатр",0,IF($B$801="Лікар-терапевт",AF805))),IF($B$814="Лікар загальної практики - сімейний лікар",AF818,IF($B$814="Лікар-педіатр",0,IF($B$814="Лікар-терапевт",AF818))),IF($B$827="Лікар загальної практики - сімейний лікар",AF831,IF($B$827="Лікар-педіатр",0,IF($B$827="Лікар-терапевт",AF831))),IF($B$840="Лікар загальної практики - сімейний лікар",AF844,IF($B$840="Лікар-педіатр",0,IF($B$840="Лікар-терапевт",AF844))),IF($B$853="Лікар загальної практики - сімейний лікар",AF857,IF($B$853="Лікар-педіатр",0,IF($B$853="Лікар-терапевт",AF857))),IF($B$866="Лікар загальної практики - сімейний лікар",AF870,IF($B$866="Лікар-педіатр",0,IF($B$866="Лікар-терапевт",AF870))),IF($B$879="Лікар загальної практики - сімейний лікар",AF883,IF($B$879="Лікар-педіатр",0,IF($B$879="Лікар-терапевт",AF883))),IF($B$892="Лікар загальної практики - сімейний лікар",AF896,IF($B$892="Лікар-педіатр",0,IF($B$892="Лікар-терапевт",AF896))),IF($B$905="Лікар загальної практики - сімейний лікар",AF909,IF($B$905="Лікар-педіатр",0,IF($B$905="Лікар-терапевт",AF909))),IF($B$918="Лікар загальної практики - сімейний лікар",AF922,IF($B$918="Лікар-педіатр",0,IF($B$918="Лікар-терапевт",AF922))),IF($B$931="Лікар загальної практики - сімейний лікар",AF935,IF($B$931="Лікар-педіатр",0,IF($B$931="Лікар-терапевт",AF935))),IF($B$944="Лікар загальної практики - сімейний лікар",AF948,IF($B$944="Лікар-педіатр",0,IF($B$944="Лікар-терапевт",AF948))),IF($B$957="Лікар загальної практики - сімейний лікар",AF961,IF($B$957="Лікар-педіатр",0,IF($B$957="Лікар-терапевт",AF961))),IF($B$970="Лікар загальної практики - сімейний лікар",AF974,IF($B$970="Лікар-педіатр",0,IF($B$970="Лікар-терапевт",AF974))),IF($B$983="Лікар загальної практики - сімейний лікар",AF987,IF($B$983="Лікар-педіатр",0,IF($B$983="Лікар-терапевт",AF987))),IF($B$996="Лікар загальної практики - сімейний лікар",AF1000,IF($B$996="Лікар-педіатр",0,IF($B$996="Лікар-терапевт",AF1000))),IF($B$1009="Лікар загальної практики - сімейний лікар",AF1013,IF($B$1009="Лікар-педіатр",0,IF($B$1009="Лікар-терапевт",AF1013))),IF($B$1022="Лікар загальної практики - сімейний лікар",AF1026,IF($B$1022="Лікар-педіатр",0,IF($B$1022="Лікар-терапевт",AF1026))),IF($B$1035="Лікар загальної практики - сімейний лікар",AF1039,IF($B$1035="Лікар-педіатр",0,IF($B$1035="Лікар-терапевт",AF1039))),IF($B$1048="Лікар загальної практики - сімейний лікар",AF1052,IF($B$1048="Лікар-педіатр",0,IF($B$1048="Лікар-терапевт",AF1052))),IF($B$1061="Лікар загальної практики - сімейний лікар",AF1065,IF($B$1061="Лікар-педіатр",0,IF($B$1061="Лікар-терапевт",AF1065))),IF($B$1074="Лікар загальної практики - сімейний лікар",AF1078,IF($B$1074="Лікар-педіатр",0,IF($B$1074="Лікар-терапевт",AF1078))),IF($B$1087="Лікар загальної практики - сімейний лікар",AF1091,IF($B$1087="Лікар-педіатр",0,IF($B$1087="Лікар-терапевт",AF1091))),IF($B$1100="Лікар загальної практики - сімейний лікар",AF1104,IF($B$1100="Лікар-педіатр",0,IF($B$1100="Лікар-терапевт",AF1104))),IF($B$1113="Лікар загальної практики - сімейний лікар",AF1117,IF($B$1113="Лікар-педіатр",0,IF($B$1113="Лікар-терапевт",AF1117))),IF($B$1126="Лікар загальної практики - сімейний лікар",AF1130,IF($B$1126="Лікар-педіатр",0,IF($B$1126="Лікар-терапевт",AF1130))),IF($B$1139="Лікар загальної практики - сімейний лікар",AF1143,IF($B$1139="Лікар-педіатр",0,IF($B$1139="Лікар-терапевт",AF1143))),IF($B$1152="Лікар загальної практики - сімейний лікар",AF1156,IF($B$1152="Лікар-педіатр",0,IF($B$1152="Лікар-терапевт",AF1156))),IF($B$1165="Лікар загальної практики - сімейний лікар",AF1169,IF($B$1165="Лікар-педіатр",0,IF($B$1165="Лікар-терапевт",AF1169))),IF($B$1178="Лікар загальної практики - сімейний лікар",AF1182,IF($B$1178="Лікар-педіатр",0,IF($B$1178="Лікар-терапевт",AF1182))),IF($B$1191="Лікар загальної практики - сімейний лікар",AF1195,IF($B$1191="Лікар-педіатр",0,IF($B$1191="Лікар-терапевт",AF1195))),IF($B$1204="Лікар загальної практики - сімейний лікар",AF1208,IF($B$1204="Лікар-педіатр",0,IF($B$1204="Лікар-терапевт",AF1208))),IF($B$1217="Лікар загальної практики - сімейний лікар",AF1221,IF($B$1217="Лікар-педіатр",0,IF($B$1217="Лікар-терапевт",AF1221))),IF($B$1230="Лікар загальної практики - сімейний лікар",AF1234,IF($B$1230="Лікар-педіатр",0,IF($B$1230="Лікар-терапевт",AF1234))),IF($B$1243="Лікар загальної практики - сімейний лікар",AF1247,IF($B$1243="Лікар-педіатр",0,IF($B$1243="Лікар-терапевт",AF1247))),IF($B$1256="Лікар загальної практики - сімейний лікар",AF1260,IF($B$1256="Лікар-педіатр",0,IF($B$1256="Лікар-терапевт",AF1260))),IF($B$1269="Лікар загальної практики - сімейний лікар",AF1273,IF($B$1269="Лікар-педіатр",0,IF($B$1269="Лікар-терапевт",AF1273))),IF($B$1282="Лікар загальної практики - сімейний лікар",AF1286,IF($B$1282="Лікар-педіатр",0,IF($B$1282="Лікар-терапевт",AF1286))),IF($B$1295="Лікар загальної практики - сімейний лікар",AF1299,IF($B$1295="Лікар-педіатр",0,IF($B$1295="Лікар-терапевт",AF1299))),IF($B$1308="Лікар загальної практики - сімейний лікар",AF1312,IF($B$1308="Лікар-педіатр",0,IF($B$1308="Лікар-терапевт",AF1312))),IF($B$1321="Лікар загальної практики - сімейний лікар",AF1325,IF($B$1321="Лікар-педіатр",0,IF($B$1321="Лікар-терапевт",AF1325))))</f>
        <v>0</v>
      </c>
      <c r="AG1334" s="229"/>
      <c r="AH1334" s="230"/>
      <c r="AI1334" s="188"/>
      <c r="AJ1334" s="231"/>
      <c r="AK1334" s="231"/>
      <c r="AL1334" s="231"/>
      <c r="AM1334" s="232"/>
      <c r="AN1334" s="233"/>
      <c r="AO1334" s="233"/>
      <c r="AP1334" s="233"/>
      <c r="AQ1334" s="233"/>
      <c r="AR1334" s="234"/>
    </row>
    <row r="1335" spans="1:44" s="241" customFormat="1" ht="31.9" hidden="1" customHeight="1" x14ac:dyDescent="0.25">
      <c r="A1335" s="235"/>
      <c r="B1335" s="236"/>
      <c r="C1335" s="237"/>
      <c r="D1335" s="233"/>
      <c r="E1335" s="233"/>
      <c r="F1335" s="238"/>
      <c r="G1335" s="228">
        <f>SUM(IF($B$34="Лікар загальної практики - сімейний лікар",G39,IF($B$34="Лікар-педіатр",G39,IF($B$34="Лікар-терапевт",0))),IF($B$47="Лікар загальної практики - сімейний лікар",G52,IF($B$47="Лікар-педіатр",G52,IF($B$47="Лікар-терапевт",0))),IF($B$60="Лікар загальної практики - сімейний лікар",G65,IF($B$60="Лікар-педіатр",G65,IF($B$60="Лікар-терапевт",0))),IF($B$73="Лікар загальної практики - сімейний лікар",G78,IF($B$73="Лікар-педіатр",G78,IF($B$73="Лікар-терапевт",0))),IF($B$86="Лікар загальної практики - сімейний лікар",G91,IF($B$86="Лікар-педіатр",G91,IF($B$86="Лікар-терапевт",0))),IF($B$99="Лікар загальної практики - сімейний лікар",G104,IF($B$99="Лікар-педіатр",G104,IF($B$99="Лікар-терапевт",0))),IF($B$112="Лікар загальної практики - сімейний лікар",G117,IF($B$112="Лікар-педіатр",G117,IF($B$112="Лікар-терапевт",0))),IF($B$125="Лікар загальної практики - сімейний лікар",G130,IF($B$125="Лікар-педіатр",G130,IF($B$125="Лікар-терапевт",0))),IF($B$138="Лікар загальної практики - сімейний лікар",G143,IF($B$138="Лікар-педіатр",G143,IF($B$138="Лікар-терапевт",0))),IF($B$151="Лікар загальної практики - сімейний лікар",G156,IF($B$151="Лікар-педіатр",G156,IF($B$151="Лікар-терапевт",0))),IF($B$164="Лікар загальної практики - сімейний лікар",G169,IF($B$164="Лікар-педіатр",G169,IF($B$164="Лікар-терапевт",0))),IF($B$177="Лікар загальної практики - сімейний лікар",G182,IF($B$177="Лікар-педіатр",G182,IF($B$177="Лікар-терапевт",0))),IF($B$190="Лікар загальної практики - сімейний лікар",G195,IF($B$190="Лікар-педіатр",G195,IF($B$190="Лікар-терапевт",0))),IF($B$203="Лікар загальної практики - сімейний лікар",G208,IF($B$203="Лікар-педіатр",G208,IF($B$203="Лікар-терапевт",0))),IF($B$216="Лікар загальної практики - сімейний лікар",G221,IF($B$216="Лікар-педіатр",G221,IF($B$216="Лікар-терапевт",0))),IF($B$229="Лікар загальної практики - сімейний лікар",G234,IF($B$229="Лікар-педіатр",G234,IF($B$229="Лікар-терапевт",0))),IF($B$242="Лікар загальної практики - сімейний лікар",G247,IF($B$242="Лікар-педіатр",G247,IF($B$242="Лікар-терапевт",0))),IF($B$255="Лікар загальної практики - сімейний лікар",G260,IF($B$255="Лікар-педіатр",G260,IF($B$255="Лікар-терапевт",0))),IF($B$268="Лікар загальної практики - сімейний лікар",G273,IF($B$268="Лікар-педіатр",G273,IF($B$268="Лікар-терапевт",0))),IF($B$281="Лікар загальної практики - сімейний лікар",G286,IF($B$281="Лікар-педіатр",G286,IF($B$281="Лікар-терапевт",0))),IF($B$294="Лікар загальної практики - сімейний лікар",G299,IF($B$294="Лікар-педіатр",G299,IF($B$294="Лікар-терапевт",0))),IF($B$307="Лікар загальної практики - сімейний лікар",G312,IF($B$307="Лікар-педіатр",G312,IF($B$307="Лікар-терапевт",0))),IF($B$320="Лікар загальної практики - сімейний лікар",G325,IF($B$320="Лікар-педіатр",G325,IF($B$320="Лікар-терапевт",0))),IF($B$333="Лікар загальної практики - сімейний лікар",G338,IF($B$333="Лікар-педіатр",G338,IF($B$333="Лікар-терапевт",0))),IF($B$346="Лікар загальної практики - сімейний лікар",G351,IF($B$346="Лікар-педіатр",G351,IF($B$346="Лікар-терапевт",0))),IF($B$359="Лікар загальної практики - сімейний лікар",G364,IF($B$359="Лікар-педіатр",G364,IF($B$359="Лікар-терапевт",0))),IF($B$372="Лікар загальної практики - сімейний лікар",G377,IF($B$372="Лікар-педіатр",G377,IF($B$372="Лікар-терапевт",0))),IF($B$385="Лікар загальної практики - сімейний лікар",G390,IF($B$385="Лікар-педіатр",G390,IF($B$385="Лікар-терапевт",0))),IF($B$398="Лікар загальної практики - сімейний лікар",G403,IF($B$398="Лікар-педіатр",G403,IF($B$398="Лікар-терапевт",0))),IF($B$411="Лікар загальної практики - сімейний лікар",G416,IF($B$411="Лікар-педіатр",G416,IF($B$411="Лікар-терапевт",0))),IF($B$424="Лікар загальної практики - сімейний лікар",G429,IF($B$424="Лікар-педіатр",G429,IF($B$424="Лікар-терапевт",0))),IF($B$437="Лікар загальної практики - сімейний лікар",G442,IF($B$437="Лікар-педіатр",G442,IF($B$437="Лікар-терапевт",0))),IF($B$450="Лікар загальної практики - сімейний лікар",G455,IF($B$450="Лікар-педіатр",G455,IF($B$450="Лікар-терапевт",0))),IF($B$463="Лікар загальної практики - сімейний лікар",G468,IF($B$463="Лікар-педіатр",G468,IF($B$463="Лікар-терапевт",0))),IF($B$476="Лікар загальної практики - сімейний лікар",G481,IF($B$476="Лікар-педіатр",G481,IF($B$476="Лікар-терапевт",0))),IF($B$489="Лікар загальної практики - сімейний лікар",G494,IF($B$489="Лікар-педіатр",G494,IF($B$489="Лікар-терапевт",0))),IF($B$502="Лікар загальної практики - сімейний лікар",G507,IF($B$502="Лікар-педіатр",G507,IF($B$502="Лікар-терапевт",0))),IF($B$515="Лікар загальної практики - сімейний лікар",G520,IF($B$515="Лікар-педіатр",G520,IF($B$515="Лікар-терапевт",0))),IF($B$528="Лікар загальної практики - сімейний лікар",G533,IF($B$528="Лікар-педіатр",G533,IF($B$528="Лікар-терапевт",0))),IF($B$541="Лікар загальної практики - сімейний лікар",G546,IF($B$541="Лікар-педіатр",G546,IF($B$541="Лікар-терапевт",0))),IF($B$554="Лікар загальної практики - сімейний лікар",G559,IF($B$554="Лікар-педіатр",G559,IF($B$554="Лікар-терапевт",0))),IF($B$567="Лікар загальної практики - сімейний лікар",G572,IF($B$567="Лікар-педіатр",G572,IF($B$567="Лікар-терапевт",0))),IF($B$580="Лікар загальної практики - сімейний лікар",G585,IF($B$580="Лікар-педіатр",G585,IF($B$580="Лікар-терапевт",0))),IF($B$593="Лікар загальної практики - сімейний лікар",G598,IF($B$593="Лікар-педіатр",G598,IF($B$593="Лікар-терапевт",0))),IF($B$606="Лікар загальної практики - сімейний лікар",G611,IF($B$606="Лікар-педіатр",G611,IF($B$606="Лікар-терапевт",0))),IF($B$619="Лікар загальної практики - сімейний лікар",G624,IF($B$619="Лікар-педіатр",G624,IF($B$619="Лікар-терапевт",0))),IF($B$632="Лікар загальної практики - сімейний лікар",G637,IF($B$632="Лікар-педіатр",G637,IF($B$632="Лікар-терапевт",0))),IF($B$645="Лікар загальної практики - сімейний лікар",G650,IF($B$645="Лікар-педіатр",G650,IF($B$645="Лікар-терапевт",0))),IF($B$658="Лікар загальної практики - сімейний лікар",G663,IF($B$658="Лікар-педіатр",G663,IF($B$658="Лікар-терапевт",0))),IF($B$671="Лікар загальної практики - сімейний лікар",G676,IF($B$671="Лікар-педіатр",G676,IF($B$671="Лікар-терапевт",0))))</f>
        <v>222</v>
      </c>
      <c r="H1335" s="228">
        <f t="shared" ref="H1335" si="233">SUM(IF($B$34="Лікар загальної практики - сімейний лікар",H39,IF($B$34="Лікар-педіатр",H39,IF($B$34="Лікар-терапевт",0))),IF($B$47="Лікар загальної практики - сімейний лікар",H52,IF($B$47="Лікар-педіатр",H52,IF($B$47="Лікар-терапевт",0))),IF($B$60="Лікар загальної практики - сімейний лікар",H65,IF($B$60="Лікар-педіатр",H65,IF($B$60="Лікар-терапевт",0))),IF($B$73="Лікар загальної практики - сімейний лікар",H78,IF($B$73="Лікар-педіатр",H78,IF($B$73="Лікар-терапевт",0))),IF($B$86="Лікар загальної практики - сімейний лікар",H91,IF($B$86="Лікар-педіатр",H91,IF($B$86="Лікар-терапевт",0))),IF($B$99="Лікар загальної практики - сімейний лікар",H104,IF($B$99="Лікар-педіатр",H104,IF($B$99="Лікар-терапевт",0))),IF($B$112="Лікар загальної практики - сімейний лікар",H117,IF($B$112="Лікар-педіатр",H117,IF($B$112="Лікар-терапевт",0))),IF($B$125="Лікар загальної практики - сімейний лікар",H130,IF($B$125="Лікар-педіатр",H130,IF($B$125="Лікар-терапевт",0))),IF($B$138="Лікар загальної практики - сімейний лікар",H143,IF($B$138="Лікар-педіатр",H143,IF($B$138="Лікар-терапевт",0))),IF($B$151="Лікар загальної практики - сімейний лікар",H156,IF($B$151="Лікар-педіатр",H156,IF($B$151="Лікар-терапевт",0))),IF($B$164="Лікар загальної практики - сімейний лікар",H169,IF($B$164="Лікар-педіатр",H169,IF($B$164="Лікар-терапевт",0))),IF($B$177="Лікар загальної практики - сімейний лікар",H182,IF($B$177="Лікар-педіатр",H182,IF($B$177="Лікар-терапевт",0))),IF($B$190="Лікар загальної практики - сімейний лікар",H195,IF($B$190="Лікар-педіатр",H195,IF($B$190="Лікар-терапевт",0))),IF($B$203="Лікар загальної практики - сімейний лікар",H208,IF($B$203="Лікар-педіатр",H208,IF($B$203="Лікар-терапевт",0))),IF($B$216="Лікар загальної практики - сімейний лікар",H221,IF($B$216="Лікар-педіатр",H221,IF($B$216="Лікар-терапевт",0))),IF($B$229="Лікар загальної практики - сімейний лікар",H234,IF($B$229="Лікар-педіатр",H234,IF($B$229="Лікар-терапевт",0))),IF($B$242="Лікар загальної практики - сімейний лікар",H247,IF($B$242="Лікар-педіатр",H247,IF($B$242="Лікар-терапевт",0))),IF($B$255="Лікар загальної практики - сімейний лікар",H260,IF($B$255="Лікар-педіатр",H260,IF($B$255="Лікар-терапевт",0))),IF($B$268="Лікар загальної практики - сімейний лікар",H273,IF($B$268="Лікар-педіатр",H273,IF($B$268="Лікар-терапевт",0))),IF($B$281="Лікар загальної практики - сімейний лікар",H286,IF($B$281="Лікар-педіатр",H286,IF($B$281="Лікар-терапевт",0))),IF($B$294="Лікар загальної практики - сімейний лікар",H299,IF($B$294="Лікар-педіатр",H299,IF($B$294="Лікар-терапевт",0))),IF($B$307="Лікар загальної практики - сімейний лікар",H312,IF($B$307="Лікар-педіатр",H312,IF($B$307="Лікар-терапевт",0))),IF($B$320="Лікар загальної практики - сімейний лікар",H325,IF($B$320="Лікар-педіатр",H325,IF($B$320="Лікар-терапевт",0))),IF($B$333="Лікар загальної практики - сімейний лікар",H338,IF($B$333="Лікар-педіатр",H338,IF($B$333="Лікар-терапевт",0))),IF($B$346="Лікар загальної практики - сімейний лікар",H351,IF($B$346="Лікар-педіатр",H351,IF($B$346="Лікар-терапевт",0))),IF($B$359="Лікар загальної практики - сімейний лікар",H364,IF($B$359="Лікар-педіатр",H364,IF($B$359="Лікар-терапевт",0))),IF($B$372="Лікар загальної практики - сімейний лікар",H377,IF($B$372="Лікар-педіатр",H377,IF($B$372="Лікар-терапевт",0))),IF($B$385="Лікар загальної практики - сімейний лікар",H390,IF($B$385="Лікар-педіатр",H390,IF($B$385="Лікар-терапевт",0))),IF($B$398="Лікар загальної практики - сімейний лікар",H403,IF($B$398="Лікар-педіатр",H403,IF($B$398="Лікар-терапевт",0))),IF($B$411="Лікар загальної практики - сімейний лікар",H416,IF($B$411="Лікар-педіатр",H416,IF($B$411="Лікар-терапевт",0))),IF($B$424="Лікар загальної практики - сімейний лікар",H429,IF($B$424="Лікар-педіатр",H429,IF($B$424="Лікар-терапевт",0))),IF($B$437="Лікар загальної практики - сімейний лікар",H442,IF($B$437="Лікар-педіатр",H442,IF($B$437="Лікар-терапевт",0))),IF($B$450="Лікар загальної практики - сімейний лікар",H455,IF($B$450="Лікар-педіатр",H455,IF($B$450="Лікар-терапевт",0))),IF($B$463="Лікар загальної практики - сімейний лікар",H468,IF($B$463="Лікар-педіатр",H468,IF($B$463="Лікар-терапевт",0))),IF($B$476="Лікар загальної практики - сімейний лікар",H481,IF($B$476="Лікар-педіатр",H481,IF($B$476="Лікар-терапевт",0))),IF($B$489="Лікар загальної практики - сімейний лікар",H494,IF($B$489="Лікар-педіатр",H494,IF($B$489="Лікар-терапевт",0))),IF($B$502="Лікар загальної практики - сімейний лікар",H507,IF($B$502="Лікар-педіатр",H507,IF($B$502="Лікар-терапевт",0))),IF($B$515="Лікар загальної практики - сімейний лікар",H520,IF($B$515="Лікар-педіатр",H520,IF($B$515="Лікар-терапевт",0))),IF($B$528="Лікар загальної практики - сімейний лікар",H533,IF($B$528="Лікар-педіатр",H533,IF($B$528="Лікар-терапевт",0))),IF($B$541="Лікар загальної практики - сімейний лікар",H546,IF($B$541="Лікар-педіатр",H546,IF($B$541="Лікар-терапевт",0))),IF($B$554="Лікар загальної практики - сімейний лікар",H559,IF($B$554="Лікар-педіатр",H559,IF($B$554="Лікар-терапевт",0))),IF($B$567="Лікар загальної практики - сімейний лікар",H572,IF($B$567="Лікар-педіатр",H572,IF($B$567="Лікар-терапевт",0))),IF($B$580="Лікар загальної практики - сімейний лікар",H585,IF($B$580="Лікар-педіатр",H585,IF($B$580="Лікар-терапевт",0))),IF($B$593="Лікар загальної практики - сімейний лікар",H598,IF($B$593="Лікар-педіатр",H598,IF($B$593="Лікар-терапевт",0))),IF($B$606="Лікар загальної практики - сімейний лікар",H611,IF($B$606="Лікар-педіатр",H611,IF($B$606="Лікар-терапевт",0))),IF($B$619="Лікар загальної практики - сімейний лікар",H624,IF($B$619="Лікар-педіатр",H624,IF($B$619="Лікар-терапевт",0))),IF($B$632="Лікар загальної практики - сімейний лікар",H637,IF($B$632="Лікар-педіатр",H637,IF($B$632="Лікар-терапевт",0))),IF($B$645="Лікар загальної практики - сімейний лікар",H650,IF($B$645="Лікар-педіатр",H650,IF($B$645="Лікар-терапевт",0))),IF($B$658="Лікар загальної практики - сімейний лікар",H663,IF($B$658="Лікар-педіатр",H663,IF($B$658="Лікар-терапевт",0))),IF($B$671="Лікар загальної практики - сімейний лікар",H676,IF($B$671="Лікар-педіатр",H676,IF($B$671="Лікар-терапевт",0))))</f>
        <v>922.66666666666674</v>
      </c>
      <c r="I1335" s="228">
        <f>SUM(IF($B$34="Лікар загальної практики - сімейний лікар",I39,IF($B$34="Лікар-педіатр",0,IF($B$34="Лікар-терапевт",I39))),IF($B$47="Лікар загальної практики - сімейний лікар",I52,IF($B$47="Лікар-педіатр",0,IF($B$47="Лікар-терапевт",I52))),IF($B$60="Лікар загальної практики - сімейний лікар",I65,IF($B$60="Лікар-педіатр",0,IF($B$60="Лікар-терапевт",I65))),IF($B$73="Лікар загальної практики - сімейний лікар",I78,IF($B$73="Лікар-педіатр",0,IF($B$73="Лікар-терапевт",I78))),IF($B$86="Лікар загальної практики - сімейний лікар",I91,IF($B$86="Лікар-педіатр",0,IF($B$86="Лікар-терапевт",I91))),IF($B$99="Лікар загальної практики - сімейний лікар",I104,IF($B$99="Лікар-педіатр",0,IF($B$99="Лікар-терапевт",I104))),IF($B$112="Лікар загальної практики - сімейний лікар",I117,IF($B$112="Лікар-педіатр",0,IF($B$112="Лікар-терапевт",I117))),IF($B$125="Лікар загальної практики - сімейний лікар",I130,IF($B$125="Лікар-педіатр",0,IF($B$125="Лікар-терапевт",I130))),IF($B$138="Лікар загальної практики - сімейний лікар",I143,IF($B$138="Лікар-педіатр",0,IF($B$138="Лікар-терапевт",I143))),IF($B$151="Лікар загальної практики - сімейний лікар",I156,IF($B$151="Лікар-педіатр",0,IF($B$151="Лікар-терапевт",I156))),IF($B$164="Лікар загальної практики - сімейний лікар",I169,IF($B$164="Лікар-педіатр",0,IF($B$164="Лікар-терапевт",I169))),IF($B$177="Лікар загальної практики - сімейний лікар",I182,IF($B$177="Лікар-педіатр",0,IF($B$177="Лікар-терапевт",I182))),IF($B$190="Лікар загальної практики - сімейний лікар",I195,IF($B$190="Лікар-педіатр",0,IF($B$190="Лікар-терапевт",I195))),IF($B$203="Лікар загальної практики - сімейний лікар",I208,IF($B$203="Лікар-педіатр",0,IF($B$203="Лікар-терапевт",I208))),IF($B$216="Лікар загальної практики - сімейний лікар",I221,IF($B$216="Лікар-педіатр",0,IF($B$216="Лікар-терапевт",I221))),IF($B$229="Лікар загальної практики - сімейний лікар",I234,IF($B$229="Лікар-педіатр",0,IF($B$229="Лікар-терапевт",I234))),IF($B$242="Лікар загальної практики - сімейний лікар",I247,IF($B$242="Лікар-педіатр",0,IF($B$242="Лікар-терапевт",I247))),IF($B$255="Лікар загальної практики - сімейний лікар",I260,IF($B$255="Лікар-педіатр",0,IF($B$255="Лікар-терапевт",I260))),IF($B$268="Лікар загальної практики - сімейний лікар",I273,IF($B$268="Лікар-педіатр",0,IF($B$268="Лікар-терапевт",I273))),IF($B$281="Лікар загальної практики - сімейний лікар",I286,IF($B$281="Лікар-педіатр",0,IF($B$281="Лікар-терапевт",I286))),IF($B$294="Лікар загальної практики - сімейний лікар",I299,IF($B$294="Лікар-педіатр",0,IF($B$294="Лікар-терапевт",I299))),IF($B$307="Лікар загальної практики - сімейний лікар",I312,IF($B$307="Лікар-педіатр",0,IF($B$307="Лікар-терапевт",I312))),IF($B$320="Лікар загальної практики - сімейний лікар",I325,IF($B$320="Лікар-педіатр",0,IF($B$320="Лікар-терапевт",I325))),IF($B$333="Лікар загальної практики - сімейний лікар",I338,IF($B$333="Лікар-педіатр",0,IF($B$333="Лікар-терапевт",I338))),IF($B$346="Лікар загальної практики - сімейний лікар",I351,IF($B$346="Лікар-педіатр",0,IF($B$346="Лікар-терапевт",I351))),IF($B$359="Лікар загальної практики - сімейний лікар",I364,IF($B$359="Лікар-педіатр",0,IF($B$359="Лікар-терапевт",I364))),IF($B$372="Лікар загальної практики - сімейний лікар",I377,IF($B$372="Лікар-педіатр",0,IF($B$372="Лікар-терапевт",I377))),IF($B$385="Лікар загальної практики - сімейний лікар",I390,IF($B$385="Лікар-педіатр",0,IF($B$385="Лікар-терапевт",I390))),IF($B$398="Лікар загальної практики - сімейний лікар",I403,IF($B$398="Лікар-педіатр",0,IF($B$398="Лікар-терапевт",I403))),IF($B$411="Лікар загальної практики - сімейний лікар",I416,IF($B$411="Лікар-педіатр",0,IF($B$411="Лікар-терапевт",I416))),IF($B$424="Лікар загальної практики - сімейний лікар",I429,IF($B$424="Лікар-педіатр",0,IF($B$424="Лікар-терапевт",I429))),IF($B$437="Лікар загальної практики - сімейний лікар",I442,IF($B$437="Лікар-педіатр",0,IF($B$437="Лікар-терапевт",I442))),IF($B$450="Лікар загальної практики - сімейний лікар",I455,IF($B$450="Лікар-педіатр",0,IF($B$450="Лікар-терапевт",I455))),IF($B$463="Лікар загальної практики - сімейний лікар",I468,IF($B$463="Лікар-педіатр",0,IF($B$463="Лікар-терапевт",I468))),IF($B$476="Лікар загальної практики - сімейний лікар",I481,IF($B$476="Лікар-педіатр",0,IF($B$476="Лікар-терапевт",I481))),IF($B$489="Лікар загальної практики - сімейний лікар",I494,IF($B$489="Лікар-педіатр",0,IF($B$489="Лікар-терапевт",I494))),IF($B$502="Лікар загальної практики - сімейний лікар",I507,IF($B$502="Лікар-педіатр",0,IF($B$502="Лікар-терапевт",I507))),IF($B$515="Лікар загальної практики - сімейний лікар",I520,IF($B$515="Лікар-педіатр",0,IF($B$515="Лікар-терапевт",I520))),IF($B$528="Лікар загальної практики - сімейний лікар",I533,IF($B$528="Лікар-педіатр",0,IF($B$528="Лікар-терапевт",I533))),IF($B$541="Лікар загальної практики - сімейний лікар",I546,IF($B$541="Лікар-педіатр",0,IF($B$541="Лікар-терапевт",I546))),IF($B$554="Лікар загальної практики - сімейний лікар",I559,IF($B$554="Лікар-педіатр",0,IF($B$554="Лікар-терапевт",I559))),IF($B$567="Лікар загальної практики - сімейний лікар",I572,IF($B$567="Лікар-педіатр",0,IF($B$567="Лікар-терапевт",I572))),IF($B$580="Лікар загальної практики - сімейний лікар",I585,IF($B$580="Лікар-педіатр",0,IF($B$580="Лікар-терапевт",I585))),IF($B$593="Лікар загальної практики - сімейний лікар",I598,IF($B$593="Лікар-педіатр",0,IF($B$593="Лікар-терапевт",I598))),IF($B$606="Лікар загальної практики - сімейний лікар",I611,IF($B$606="Лікар-педіатр",0,IF($B$606="Лікар-терапевт",I611))),IF($B$619="Лікар загальної практики - сімейний лікар",I624,IF($B$619="Лікар-педіатр",0,IF($B$619="Лікар-терапевт",I624))),IF($B$632="Лікар загальної практики - сімейний лікар",I637,IF($B$632="Лікар-педіатр",0,IF($B$632="Лікар-терапевт",I637))),IF($B$645="Лікар загальної практики - сімейний лікар",I650,IF($B$645="Лікар-педіатр",0,IF($B$645="Лікар-терапевт",I650))),IF($B$658="Лікар загальної практики - сімейний лікар",I663,IF($B$658="Лікар-педіатр",0,IF($B$658="Лікар-терапевт",I663))),IF($B$671="Лікар загальної практики - сімейний лікар",I676,IF($B$671="Лікар-педіатр",0,IF($B$671="Лікар-терапевт",I676))))</f>
        <v>1886</v>
      </c>
      <c r="J1335" s="228">
        <f>SUM(IF($B$34="Лікар загальної практики - сімейний лікар",J39,IF($B$34="Лікар-педіатр",0,IF($B$34="Лікар-терапевт",J39))),IF($B$47="Лікар загальної практики - сімейний лікар",J52,IF($B$47="Лікар-педіатр",0,IF($B$47="Лікар-терапевт",J52))),IF($B$60="Лікар загальної практики - сімейний лікар",J65,IF($B$60="Лікар-педіатр",0,IF($B$60="Лікар-терапевт",J65))),IF($B$73="Лікар загальної практики - сімейний лікар",J78,IF($B$73="Лікар-педіатр",0,IF($B$73="Лікар-терапевт",J78))),IF($B$86="Лікар загальної практики - сімейний лікар",J91,IF($B$86="Лікар-педіатр",0,IF($B$86="Лікар-терапевт",J91))),IF($B$99="Лікар загальної практики - сімейний лікар",J104,IF($B$99="Лікар-педіатр",0,IF($B$99="Лікар-терапевт",J104))),IF($B$112="Лікар загальної практики - сімейний лікар",J117,IF($B$112="Лікар-педіатр",0,IF($B$112="Лікар-терапевт",J117))),IF($B$125="Лікар загальної практики - сімейний лікар",J130,IF($B$125="Лікар-педіатр",0,IF($B$125="Лікар-терапевт",J130))),IF($B$138="Лікар загальної практики - сімейний лікар",J143,IF($B$138="Лікар-педіатр",0,IF($B$138="Лікар-терапевт",J143))),IF($B$151="Лікар загальної практики - сімейний лікар",J156,IF($B$151="Лікар-педіатр",0,IF($B$151="Лікар-терапевт",J156))),IF($B$164="Лікар загальної практики - сімейний лікар",J169,IF($B$164="Лікар-педіатр",0,IF($B$164="Лікар-терапевт",J169))),IF($B$177="Лікар загальної практики - сімейний лікар",J182,IF($B$177="Лікар-педіатр",0,IF($B$177="Лікар-терапевт",J182))),IF($B$190="Лікар загальної практики - сімейний лікар",J195,IF($B$190="Лікар-педіатр",0,IF($B$190="Лікар-терапевт",J195))),IF($B$203="Лікар загальної практики - сімейний лікар",J208,IF($B$203="Лікар-педіатр",0,IF($B$203="Лікар-терапевт",J208))),IF($B$216="Лікар загальної практики - сімейний лікар",J221,IF($B$216="Лікар-педіатр",0,IF($B$216="Лікар-терапевт",J221))),IF($B$229="Лікар загальної практики - сімейний лікар",J234,IF($B$229="Лікар-педіатр",0,IF($B$229="Лікар-терапевт",J234))),IF($B$242="Лікар загальної практики - сімейний лікар",J247,IF($B$242="Лікар-педіатр",0,IF($B$242="Лікар-терапевт",J247))),IF($B$255="Лікар загальної практики - сімейний лікар",J260,IF($B$255="Лікар-педіатр",0,IF($B$255="Лікар-терапевт",J260))),IF($B$268="Лікар загальної практики - сімейний лікар",J273,IF($B$268="Лікар-педіатр",0,IF($B$268="Лікар-терапевт",J273))),IF($B$281="Лікар загальної практики - сімейний лікар",J286,IF($B$281="Лікар-педіатр",0,IF($B$281="Лікар-терапевт",J286))),IF($B$294="Лікар загальної практики - сімейний лікар",J299,IF($B$294="Лікар-педіатр",0,IF($B$294="Лікар-терапевт",J299))),IF($B$307="Лікар загальної практики - сімейний лікар",J312,IF($B$307="Лікар-педіатр",0,IF($B$307="Лікар-терапевт",J312))),IF($B$320="Лікар загальної практики - сімейний лікар",J325,IF($B$320="Лікар-педіатр",0,IF($B$320="Лікар-терапевт",J325))),IF($B$333="Лікар загальної практики - сімейний лікар",J338,IF($B$333="Лікар-педіатр",0,IF($B$333="Лікар-терапевт",J338))),IF($B$346="Лікар загальної практики - сімейний лікар",J351,IF($B$346="Лікар-педіатр",0,IF($B$346="Лікар-терапевт",J351))),IF($B$359="Лікар загальної практики - сімейний лікар",J364,IF($B$359="Лікар-педіатр",0,IF($B$359="Лікар-терапевт",J364))),IF($B$372="Лікар загальної практики - сімейний лікар",J377,IF($B$372="Лікар-педіатр",0,IF($B$372="Лікар-терапевт",J377))),IF($B$385="Лікар загальної практики - сімейний лікар",J390,IF($B$385="Лікар-педіатр",0,IF($B$385="Лікар-терапевт",J390))),IF($B$398="Лікар загальної практики - сімейний лікар",J403,IF($B$398="Лікар-педіатр",0,IF($B$398="Лікар-терапевт",J403))),IF($B$411="Лікар загальної практики - сімейний лікар",J416,IF($B$411="Лікар-педіатр",0,IF($B$411="Лікар-терапевт",J416))),IF($B$424="Лікар загальної практики - сімейний лікар",J429,IF($B$424="Лікар-педіатр",0,IF($B$424="Лікар-терапевт",J429))),IF($B$437="Лікар загальної практики - сімейний лікар",J442,IF($B$437="Лікар-педіатр",0,IF($B$437="Лікар-терапевт",J442))),IF($B$450="Лікар загальної практики - сімейний лікар",J455,IF($B$450="Лікар-педіатр",0,IF($B$450="Лікар-терапевт",J455))),IF($B$463="Лікар загальної практики - сімейний лікар",J468,IF($B$463="Лікар-педіатр",0,IF($B$463="Лікар-терапевт",J468))),IF($B$476="Лікар загальної практики - сімейний лікар",J481,IF($B$476="Лікар-педіатр",0,IF($B$476="Лікар-терапевт",J481))),IF($B$489="Лікар загальної практики - сімейний лікар",J494,IF($B$489="Лікар-педіатр",0,IF($B$489="Лікар-терапевт",J494))),IF($B$502="Лікар загальної практики - сімейний лікар",J507,IF($B$502="Лікар-педіатр",0,IF($B$502="Лікар-терапевт",J507))),IF($B$515="Лікар загальної практики - сімейний лікар",J520,IF($B$515="Лікар-педіатр",0,IF($B$515="Лікар-терапевт",J520))),IF($B$528="Лікар загальної практики - сімейний лікар",J533,IF($B$528="Лікар-педіатр",0,IF($B$528="Лікар-терапевт",J533))),IF($B$541="Лікар загальної практики - сімейний лікар",J546,IF($B$541="Лікар-педіатр",0,IF($B$541="Лікар-терапевт",J546))),IF($B$554="Лікар загальної практики - сімейний лікар",J559,IF($B$554="Лікар-педіатр",0,IF($B$554="Лікар-терапевт",J559))),IF($B$567="Лікар загальної практики - сімейний лікар",J572,IF($B$567="Лікар-педіатр",0,IF($B$567="Лікар-терапевт",J572))),IF($B$580="Лікар загальної практики - сімейний лікар",J585,IF($B$580="Лікар-педіатр",0,IF($B$580="Лікар-терапевт",J585))),IF($B$593="Лікар загальної практики - сімейний лікар",J598,IF($B$593="Лікар-педіатр",0,IF($B$593="Лікар-терапевт",J598))),IF($B$606="Лікар загальної практики - сімейний лікар",J611,IF($B$606="Лікар-педіатр",0,IF($B$606="Лікар-терапевт",J611))),IF($B$619="Лікар загальної практики - сімейний лікар",J624,IF($B$619="Лікар-педіатр",0,IF($B$619="Лікар-терапевт",J624))),IF($B$632="Лікар загальної практики - сімейний лікар",J637,IF($B$632="Лікар-педіатр",0,IF($B$632="Лікар-терапевт",J637))),IF($B$645="Лікар загальної практики - сімейний лікар",J650,IF($B$645="Лікар-педіатр",0,IF($B$645="Лікар-терапевт",J650))),IF($B$658="Лікар загальної практики - сімейний лікар",J663,IF($B$658="Лікар-педіатр",0,IF($B$658="Лікар-терапевт",J663))),IF($B$671="Лікар загальної практики - сімейний лікар",J676,IF($B$671="Лікар-педіатр",0,IF($B$671="Лікар-терапевт",J676))))</f>
        <v>2643</v>
      </c>
      <c r="K1335" s="228">
        <f>SUM(IF($B$34="Лікар загальної практики - сімейний лікар",K39,IF($B$34="Лікар-педіатр",0,IF($B$34="Лікар-терапевт",K39))),IF($B$47="Лікар загальної практики - сімейний лікар",K52,IF($B$47="Лікар-педіатр",0,IF($B$47="Лікар-терапевт",K52))),IF($B$60="Лікар загальної практики - сімейний лікар",K65,IF($B$60="Лікар-педіатр",0,IF($B$60="Лікар-терапевт",K65))),IF($B$73="Лікар загальної практики - сімейний лікар",K78,IF($B$73="Лікар-педіатр",0,IF($B$73="Лікар-терапевт",K78))),IF($B$86="Лікар загальної практики - сімейний лікар",K91,IF($B$86="Лікар-педіатр",0,IF($B$86="Лікар-терапевт",K91))),IF($B$99="Лікар загальної практики - сімейний лікар",K104,IF($B$99="Лікар-педіатр",0,IF($B$99="Лікар-терапевт",K104))),IF($B$112="Лікар загальної практики - сімейний лікар",K117,IF($B$112="Лікар-педіатр",0,IF($B$112="Лікар-терапевт",K117))),IF($B$125="Лікар загальної практики - сімейний лікар",K130,IF($B$125="Лікар-педіатр",0,IF($B$125="Лікар-терапевт",K130))),IF($B$138="Лікар загальної практики - сімейний лікар",K143,IF($B$138="Лікар-педіатр",0,IF($B$138="Лікар-терапевт",K143))),IF($B$151="Лікар загальної практики - сімейний лікар",K156,IF($B$151="Лікар-педіатр",0,IF($B$151="Лікар-терапевт",K156))),IF($B$164="Лікар загальної практики - сімейний лікар",K169,IF($B$164="Лікар-педіатр",0,IF($B$164="Лікар-терапевт",K169))),IF($B$177="Лікар загальної практики - сімейний лікар",K182,IF($B$177="Лікар-педіатр",0,IF($B$177="Лікар-терапевт",K182))),IF($B$190="Лікар загальної практики - сімейний лікар",K195,IF($B$190="Лікар-педіатр",0,IF($B$190="Лікар-терапевт",K195))),IF($B$203="Лікар загальної практики - сімейний лікар",K208,IF($B$203="Лікар-педіатр",0,IF($B$203="Лікар-терапевт",K208))),IF($B$216="Лікар загальної практики - сімейний лікар",K221,IF($B$216="Лікар-педіатр",0,IF($B$216="Лікар-терапевт",K221))),IF($B$229="Лікар загальної практики - сімейний лікар",K234,IF($B$229="Лікар-педіатр",0,IF($B$229="Лікар-терапевт",K234))),IF($B$242="Лікар загальної практики - сімейний лікар",K247,IF($B$242="Лікар-педіатр",0,IF($B$242="Лікар-терапевт",K247))),IF($B$255="Лікар загальної практики - сімейний лікар",K260,IF($B$255="Лікар-педіатр",0,IF($B$255="Лікар-терапевт",K260))),IF($B$268="Лікар загальної практики - сімейний лікар",K273,IF($B$268="Лікар-педіатр",0,IF($B$268="Лікар-терапевт",K273))),IF($B$281="Лікар загальної практики - сімейний лікар",K286,IF($B$281="Лікар-педіатр",0,IF($B$281="Лікар-терапевт",K286))),IF($B$294="Лікар загальної практики - сімейний лікар",K299,IF($B$294="Лікар-педіатр",0,IF($B$294="Лікар-терапевт",K299))),IF($B$307="Лікар загальної практики - сімейний лікар",K312,IF($B$307="Лікар-педіатр",0,IF($B$307="Лікар-терапевт",K312))),IF($B$320="Лікар загальної практики - сімейний лікар",K325,IF($B$320="Лікар-педіатр",0,IF($B$320="Лікар-терапевт",K325))),IF($B$333="Лікар загальної практики - сімейний лікар",K338,IF($B$333="Лікар-педіатр",0,IF($B$333="Лікар-терапевт",K338))),IF($B$346="Лікар загальної практики - сімейний лікар",K351,IF($B$346="Лікар-педіатр",0,IF($B$346="Лікар-терапевт",K351))),IF($B$359="Лікар загальної практики - сімейний лікар",K364,IF($B$359="Лікар-педіатр",0,IF($B$359="Лікар-терапевт",K364))),IF($B$372="Лікар загальної практики - сімейний лікар",K377,IF($B$372="Лікар-педіатр",0,IF($B$372="Лікар-терапевт",K377))),IF($B$385="Лікар загальної практики - сімейний лікар",K390,IF($B$385="Лікар-педіатр",0,IF($B$385="Лікар-терапевт",K390))),IF($B$398="Лікар загальної практики - сімейний лікар",K403,IF($B$398="Лікар-педіатр",0,IF($B$398="Лікар-терапевт",K403))),IF($B$411="Лікар загальної практики - сімейний лікар",K416,IF($B$411="Лікар-педіатр",0,IF($B$411="Лікар-терапевт",K416))),IF($B$424="Лікар загальної практики - сімейний лікар",K429,IF($B$424="Лікар-педіатр",0,IF($B$424="Лікар-терапевт",K429))),IF($B$437="Лікар загальної практики - сімейний лікар",K442,IF($B$437="Лікар-педіатр",0,IF($B$437="Лікар-терапевт",K442))),IF($B$450="Лікар загальної практики - сімейний лікар",K455,IF($B$450="Лікар-педіатр",0,IF($B$450="Лікар-терапевт",K455))),IF($B$463="Лікар загальної практики - сімейний лікар",K468,IF($B$463="Лікар-педіатр",0,IF($B$463="Лікар-терапевт",K468))),IF($B$476="Лікар загальної практики - сімейний лікар",K481,IF($B$476="Лікар-педіатр",0,IF($B$476="Лікар-терапевт",K481))),IF($B$489="Лікар загальної практики - сімейний лікар",K494,IF($B$489="Лікар-педіатр",0,IF($B$489="Лікар-терапевт",K494))),IF($B$502="Лікар загальної практики - сімейний лікар",K507,IF($B$502="Лікар-педіатр",0,IF($B$502="Лікар-терапевт",K507))),IF($B$515="Лікар загальної практики - сімейний лікар",K520,IF($B$515="Лікар-педіатр",0,IF($B$515="Лікар-терапевт",K520))),IF($B$528="Лікар загальної практики - сімейний лікар",K533,IF($B$528="Лікар-педіатр",0,IF($B$528="Лікар-терапевт",K533))),IF($B$541="Лікар загальної практики - сімейний лікар",K546,IF($B$541="Лікар-педіатр",0,IF($B$541="Лікар-терапевт",K546))),IF($B$554="Лікар загальної практики - сімейний лікар",K559,IF($B$554="Лікар-педіатр",0,IF($B$554="Лікар-терапевт",K559))),IF($B$567="Лікар загальної практики - сімейний лікар",K572,IF($B$567="Лікар-педіатр",0,IF($B$567="Лікар-терапевт",K572))),IF($B$580="Лікар загальної практики - сімейний лікар",K585,IF($B$580="Лікар-педіатр",0,IF($B$580="Лікар-терапевт",K585))),IF($B$593="Лікар загальної практики - сімейний лікар",K598,IF($B$593="Лікар-педіатр",0,IF($B$593="Лікар-терапевт",K598))),IF($B$606="Лікар загальної практики - сімейний лікар",K611,IF($B$606="Лікар-педіатр",0,IF($B$606="Лікар-терапевт",K611))),IF($B$619="Лікар загальної практики - сімейний лікар",K624,IF($B$619="Лікар-педіатр",0,IF($B$619="Лікар-терапевт",K624))),IF($B$632="Лікар загальної практики - сімейний лікар",K637,IF($B$632="Лікар-педіатр",0,IF($B$632="Лікар-терапевт",K637))),IF($B$645="Лікар загальної практики - сімейний лікар",K650,IF($B$645="Лікар-педіатр",0,IF($B$645="Лікар-терапевт",K650))),IF($B$658="Лікар загальної практики - сімейний лікар",K663,IF($B$658="Лікар-педіатр",0,IF($B$658="Лікар-терапевт",K663))),IF($B$671="Лікар загальної практики - сімейний лікар",K676,IF($B$671="Лікар-педіатр",0,IF($B$671="Лікар-терапевт",K676))))</f>
        <v>1561.3333333333333</v>
      </c>
      <c r="L1335" s="229"/>
      <c r="M1335" s="238"/>
      <c r="N1335" s="228">
        <f>SUM(IF($B$34="Лікар загальної практики - сімейний лікар",N39,IF($B$34="Лікар-педіатр",N39,IF($B$34="Лікар-терапевт",0))),IF($B$47="Лікар загальної практики - сімейний лікар",N52,IF($B$47="Лікар-педіатр",N52,IF($B$47="Лікар-терапевт",0))),IF($B$60="Лікар загальної практики - сімейний лікар",N65,IF($B$60="Лікар-педіатр",N65,IF($B$60="Лікар-терапевт",0))),IF($B$73="Лікар загальної практики - сімейний лікар",N78,IF($B$73="Лікар-педіатр",N78,IF($B$73="Лікар-терапевт",0))),IF($B$86="Лікар загальної практики - сімейний лікар",N91,IF($B$86="Лікар-педіатр",N91,IF($B$86="Лікар-терапевт",0))),IF($B$99="Лікар загальної практики - сімейний лікар",N104,IF($B$99="Лікар-педіатр",N104,IF($B$99="Лікар-терапевт",0))),IF($B$112="Лікар загальної практики - сімейний лікар",N117,IF($B$112="Лікар-педіатр",N117,IF($B$112="Лікар-терапевт",0))),IF($B$125="Лікар загальної практики - сімейний лікар",N130,IF($B$125="Лікар-педіатр",N130,IF($B$125="Лікар-терапевт",0))),IF($B$138="Лікар загальної практики - сімейний лікар",N143,IF($B$138="Лікар-педіатр",N143,IF($B$138="Лікар-терапевт",0))),IF($B$151="Лікар загальної практики - сімейний лікар",N156,IF($B$151="Лікар-педіатр",N156,IF($B$151="Лікар-терапевт",0))),IF($B$164="Лікар загальної практики - сімейний лікар",N169,IF($B$164="Лікар-педіатр",N169,IF($B$164="Лікар-терапевт",0))),IF($B$177="Лікар загальної практики - сімейний лікар",N182,IF($B$177="Лікар-педіатр",N182,IF($B$177="Лікар-терапевт",0))),IF($B$190="Лікар загальної практики - сімейний лікар",N195,IF($B$190="Лікар-педіатр",N195,IF($B$190="Лікар-терапевт",0))),IF($B$203="Лікар загальної практики - сімейний лікар",N208,IF($B$203="Лікар-педіатр",N208,IF($B$203="Лікар-терапевт",0))),IF($B$216="Лікар загальної практики - сімейний лікар",N221,IF($B$216="Лікар-педіатр",N221,IF($B$216="Лікар-терапевт",0))),IF($B$229="Лікар загальної практики - сімейний лікар",N234,IF($B$229="Лікар-педіатр",N234,IF($B$229="Лікар-терапевт",0))),IF($B$242="Лікар загальної практики - сімейний лікар",N247,IF($B$242="Лікар-педіатр",N247,IF($B$242="Лікар-терапевт",0))),IF($B$255="Лікар загальної практики - сімейний лікар",N260,IF($B$255="Лікар-педіатр",N260,IF($B$255="Лікар-терапевт",0))),IF($B$268="Лікар загальної практики - сімейний лікар",N273,IF($B$268="Лікар-педіатр",N273,IF($B$268="Лікар-терапевт",0))),IF($B$281="Лікар загальної практики - сімейний лікар",N286,IF($B$281="Лікар-педіатр",N286,IF($B$281="Лікар-терапевт",0))),IF($B$294="Лікар загальної практики - сімейний лікар",N299,IF($B$294="Лікар-педіатр",N299,IF($B$294="Лікар-терапевт",0))),IF($B$307="Лікар загальної практики - сімейний лікар",N312,IF($B$307="Лікар-педіатр",N312,IF($B$307="Лікар-терапевт",0))),IF($B$320="Лікар загальної практики - сімейний лікар",N325,IF($B$320="Лікар-педіатр",N325,IF($B$320="Лікар-терапевт",0))),IF($B$333="Лікар загальної практики - сімейний лікар",N338,IF($B$333="Лікар-педіатр",N338,IF($B$333="Лікар-терапевт",0))),IF($B$346="Лікар загальної практики - сімейний лікар",N351,IF($B$346="Лікар-педіатр",N351,IF($B$346="Лікар-терапевт",0))),IF($B$359="Лікар загальної практики - сімейний лікар",N364,IF($B$359="Лікар-педіатр",N364,IF($B$359="Лікар-терапевт",0))),IF($B$372="Лікар загальної практики - сімейний лікар",N377,IF($B$372="Лікар-педіатр",N377,IF($B$372="Лікар-терапевт",0))),IF($B$385="Лікар загальної практики - сімейний лікар",N390,IF($B$385="Лікар-педіатр",N390,IF($B$385="Лікар-терапевт",0))),IF($B$398="Лікар загальної практики - сімейний лікар",N403,IF($B$398="Лікар-педіатр",N403,IF($B$398="Лікар-терапевт",0))),IF($B$411="Лікар загальної практики - сімейний лікар",N416,IF($B$411="Лікар-педіатр",N416,IF($B$411="Лікар-терапевт",0))),IF($B$424="Лікар загальної практики - сімейний лікар",N429,IF($B$424="Лікар-педіатр",N429,IF($B$424="Лікар-терапевт",0))),IF($B$437="Лікар загальної практики - сімейний лікар",N442,IF($B$437="Лікар-педіатр",N442,IF($B$437="Лікар-терапевт",0))),IF($B$450="Лікар загальної практики - сімейний лікар",N455,IF($B$450="Лікар-педіатр",N455,IF($B$450="Лікар-терапевт",0))),IF($B$463="Лікар загальної практики - сімейний лікар",N468,IF($B$463="Лікар-педіатр",N468,IF($B$463="Лікар-терапевт",0))),IF($B$476="Лікар загальної практики - сімейний лікар",N481,IF($B$476="Лікар-педіатр",N481,IF($B$476="Лікар-терапевт",0))),IF($B$489="Лікар загальної практики - сімейний лікар",N494,IF($B$489="Лікар-педіатр",N494,IF($B$489="Лікар-терапевт",0))),IF($B$502="Лікар загальної практики - сімейний лікар",N507,IF($B$502="Лікар-педіатр",N507,IF($B$502="Лікар-терапевт",0))),IF($B$515="Лікар загальної практики - сімейний лікар",N520,IF($B$515="Лікар-педіатр",N520,IF($B$515="Лікар-терапевт",0))),IF($B$528="Лікар загальної практики - сімейний лікар",N533,IF($B$528="Лікар-педіатр",N533,IF($B$528="Лікар-терапевт",0))),IF($B$541="Лікар загальної практики - сімейний лікар",N546,IF($B$541="Лікар-педіатр",N546,IF($B$541="Лікар-терапевт",0))),IF($B$554="Лікар загальної практики - сімейний лікар",N559,IF($B$554="Лікар-педіатр",N559,IF($B$554="Лікар-терапевт",0))),IF($B$567="Лікар загальної практики - сімейний лікар",N572,IF($B$567="Лікар-педіатр",N572,IF($B$567="Лікар-терапевт",0))),IF($B$580="Лікар загальної практики - сімейний лікар",N585,IF($B$580="Лікар-педіатр",N585,IF($B$580="Лікар-терапевт",0))),IF($B$593="Лікар загальної практики - сімейний лікар",N598,IF($B$593="Лікар-педіатр",N598,IF($B$593="Лікар-терапевт",0))),IF($B$606="Лікар загальної практики - сімейний лікар",N611,IF($B$606="Лікар-педіатр",N611,IF($B$606="Лікар-терапевт",0))),IF($B$619="Лікар загальної практики - сімейний лікар",N624,IF($B$619="Лікар-педіатр",N624,IF($B$619="Лікар-терапевт",0))),IF($B$632="Лікар загальної практики - сімейний лікар",N637,IF($B$632="Лікар-педіатр",N637,IF($B$632="Лікар-терапевт",0))),IF($B$645="Лікар загальної практики - сімейний лікар",N650,IF($B$645="Лікар-педіатр",N650,IF($B$645="Лікар-терапевт",0))),IF($B$658="Лікар загальної практики - сімейний лікар",N663,IF($B$658="Лікар-педіатр",N663,IF($B$658="Лікар-терапевт",0))),IF($B$671="Лікар загальної практики - сімейний лікар",N676,IF($B$671="Лікар-педіатр",N676,IF($B$671="Лікар-терапевт",0))))</f>
        <v>222</v>
      </c>
      <c r="O1335" s="228">
        <f t="shared" ref="O1335" si="234">SUM(IF($B$34="Лікар загальної практики - сімейний лікар",O39,IF($B$34="Лікар-педіатр",O39,IF($B$34="Лікар-терапевт",0))),IF($B$47="Лікар загальної практики - сімейний лікар",O52,IF($B$47="Лікар-педіатр",O52,IF($B$47="Лікар-терапевт",0))),IF($B$60="Лікар загальної практики - сімейний лікар",O65,IF($B$60="Лікар-педіатр",O65,IF($B$60="Лікар-терапевт",0))),IF($B$73="Лікар загальної практики - сімейний лікар",O78,IF($B$73="Лікар-педіатр",O78,IF($B$73="Лікар-терапевт",0))),IF($B$86="Лікар загальної практики - сімейний лікар",O91,IF($B$86="Лікар-педіатр",O91,IF($B$86="Лікар-терапевт",0))),IF($B$99="Лікар загальної практики - сімейний лікар",O104,IF($B$99="Лікар-педіатр",O104,IF($B$99="Лікар-терапевт",0))),IF($B$112="Лікар загальної практики - сімейний лікар",O117,IF($B$112="Лікар-педіатр",O117,IF($B$112="Лікар-терапевт",0))),IF($B$125="Лікар загальної практики - сімейний лікар",O130,IF($B$125="Лікар-педіатр",O130,IF($B$125="Лікар-терапевт",0))),IF($B$138="Лікар загальної практики - сімейний лікар",O143,IF($B$138="Лікар-педіатр",O143,IF($B$138="Лікар-терапевт",0))),IF($B$151="Лікар загальної практики - сімейний лікар",O156,IF($B$151="Лікар-педіатр",O156,IF($B$151="Лікар-терапевт",0))),IF($B$164="Лікар загальної практики - сімейний лікар",O169,IF($B$164="Лікар-педіатр",O169,IF($B$164="Лікар-терапевт",0))),IF($B$177="Лікар загальної практики - сімейний лікар",O182,IF($B$177="Лікар-педіатр",O182,IF($B$177="Лікар-терапевт",0))),IF($B$190="Лікар загальної практики - сімейний лікар",O195,IF($B$190="Лікар-педіатр",O195,IF($B$190="Лікар-терапевт",0))),IF($B$203="Лікар загальної практики - сімейний лікар",O208,IF($B$203="Лікар-педіатр",O208,IF($B$203="Лікар-терапевт",0))),IF($B$216="Лікар загальної практики - сімейний лікар",O221,IF($B$216="Лікар-педіатр",O221,IF($B$216="Лікар-терапевт",0))),IF($B$229="Лікар загальної практики - сімейний лікар",O234,IF($B$229="Лікар-педіатр",O234,IF($B$229="Лікар-терапевт",0))),IF($B$242="Лікар загальної практики - сімейний лікар",O247,IF($B$242="Лікар-педіатр",O247,IF($B$242="Лікар-терапевт",0))),IF($B$255="Лікар загальної практики - сімейний лікар",O260,IF($B$255="Лікар-педіатр",O260,IF($B$255="Лікар-терапевт",0))),IF($B$268="Лікар загальної практики - сімейний лікар",O273,IF($B$268="Лікар-педіатр",O273,IF($B$268="Лікар-терапевт",0))),IF($B$281="Лікар загальної практики - сімейний лікар",O286,IF($B$281="Лікар-педіатр",O286,IF($B$281="Лікар-терапевт",0))),IF($B$294="Лікар загальної практики - сімейний лікар",O299,IF($B$294="Лікар-педіатр",O299,IF($B$294="Лікар-терапевт",0))),IF($B$307="Лікар загальної практики - сімейний лікар",O312,IF($B$307="Лікар-педіатр",O312,IF($B$307="Лікар-терапевт",0))),IF($B$320="Лікар загальної практики - сімейний лікар",O325,IF($B$320="Лікар-педіатр",O325,IF($B$320="Лікар-терапевт",0))),IF($B$333="Лікар загальної практики - сімейний лікар",O338,IF($B$333="Лікар-педіатр",O338,IF($B$333="Лікар-терапевт",0))),IF($B$346="Лікар загальної практики - сімейний лікар",O351,IF($B$346="Лікар-педіатр",O351,IF($B$346="Лікар-терапевт",0))),IF($B$359="Лікар загальної практики - сімейний лікар",O364,IF($B$359="Лікар-педіатр",O364,IF($B$359="Лікар-терапевт",0))),IF($B$372="Лікар загальної практики - сімейний лікар",O377,IF($B$372="Лікар-педіатр",O377,IF($B$372="Лікар-терапевт",0))),IF($B$385="Лікар загальної практики - сімейний лікар",O390,IF($B$385="Лікар-педіатр",O390,IF($B$385="Лікар-терапевт",0))),IF($B$398="Лікар загальної практики - сімейний лікар",O403,IF($B$398="Лікар-педіатр",O403,IF($B$398="Лікар-терапевт",0))),IF($B$411="Лікар загальної практики - сімейний лікар",O416,IF($B$411="Лікар-педіатр",O416,IF($B$411="Лікар-терапевт",0))),IF($B$424="Лікар загальної практики - сімейний лікар",O429,IF($B$424="Лікар-педіатр",O429,IF($B$424="Лікар-терапевт",0))),IF($B$437="Лікар загальної практики - сімейний лікар",O442,IF($B$437="Лікар-педіатр",O442,IF($B$437="Лікар-терапевт",0))),IF($B$450="Лікар загальної практики - сімейний лікар",O455,IF($B$450="Лікар-педіатр",O455,IF($B$450="Лікар-терапевт",0))),IF($B$463="Лікар загальної практики - сімейний лікар",O468,IF($B$463="Лікар-педіатр",O468,IF($B$463="Лікар-терапевт",0))),IF($B$476="Лікар загальної практики - сімейний лікар",O481,IF($B$476="Лікар-педіатр",O481,IF($B$476="Лікар-терапевт",0))),IF($B$489="Лікар загальної практики - сімейний лікар",O494,IF($B$489="Лікар-педіатр",O494,IF($B$489="Лікар-терапевт",0))),IF($B$502="Лікар загальної практики - сімейний лікар",O507,IF($B$502="Лікар-педіатр",O507,IF($B$502="Лікар-терапевт",0))),IF($B$515="Лікар загальної практики - сімейний лікар",O520,IF($B$515="Лікар-педіатр",O520,IF($B$515="Лікар-терапевт",0))),IF($B$528="Лікар загальної практики - сімейний лікар",O533,IF($B$528="Лікар-педіатр",O533,IF($B$528="Лікар-терапевт",0))),IF($B$541="Лікар загальної практики - сімейний лікар",O546,IF($B$541="Лікар-педіатр",O546,IF($B$541="Лікар-терапевт",0))),IF($B$554="Лікар загальної практики - сімейний лікар",O559,IF($B$554="Лікар-педіатр",O559,IF($B$554="Лікар-терапевт",0))),IF($B$567="Лікар загальної практики - сімейний лікар",O572,IF($B$567="Лікар-педіатр",O572,IF($B$567="Лікар-терапевт",0))),IF($B$580="Лікар загальної практики - сімейний лікар",O585,IF($B$580="Лікар-педіатр",O585,IF($B$580="Лікар-терапевт",0))),IF($B$593="Лікар загальної практики - сімейний лікар",O598,IF($B$593="Лікар-педіатр",O598,IF($B$593="Лікар-терапевт",0))),IF($B$606="Лікар загальної практики - сімейний лікар",O611,IF($B$606="Лікар-педіатр",O611,IF($B$606="Лікар-терапевт",0))),IF($B$619="Лікар загальної практики - сімейний лікар",O624,IF($B$619="Лікар-педіатр",O624,IF($B$619="Лікар-терапевт",0))),IF($B$632="Лікар загальної практики - сімейний лікар",O637,IF($B$632="Лікар-педіатр",O637,IF($B$632="Лікар-терапевт",0))),IF($B$645="Лікар загальної практики - сімейний лікар",O650,IF($B$645="Лікар-педіатр",O650,IF($B$645="Лікар-терапевт",0))),IF($B$658="Лікар загальної практики - сімейний лікар",O663,IF($B$658="Лікар-педіатр",O663,IF($B$658="Лікар-терапевт",0))),IF($B$671="Лікар загальної практики - сімейний лікар",O676,IF($B$671="Лікар-педіатр",O676,IF($B$671="Лікар-терапевт",0))))</f>
        <v>942.33333333333337</v>
      </c>
      <c r="P1335" s="228">
        <f>SUM(IF($B$34="Лікар загальної практики - сімейний лікар",P39,IF($B$34="Лікар-педіатр",0,IF($B$34="Лікар-терапевт",P39))),IF($B$47="Лікар загальної практики - сімейний лікар",P52,IF($B$47="Лікар-педіатр",0,IF($B$47="Лікар-терапевт",P52))),IF($B$60="Лікар загальної практики - сімейний лікар",P65,IF($B$60="Лікар-педіатр",0,IF($B$60="Лікар-терапевт",P65))),IF($B$73="Лікар загальної практики - сімейний лікар",P78,IF($B$73="Лікар-педіатр",0,IF($B$73="Лікар-терапевт",P78))),IF($B$86="Лікар загальної практики - сімейний лікар",P91,IF($B$86="Лікар-педіатр",0,IF($B$86="Лікар-терапевт",P91))),IF($B$99="Лікар загальної практики - сімейний лікар",P104,IF($B$99="Лікар-педіатр",0,IF($B$99="Лікар-терапевт",P104))),IF($B$112="Лікар загальної практики - сімейний лікар",P117,IF($B$112="Лікар-педіатр",0,IF($B$112="Лікар-терапевт",P117))),IF($B$125="Лікар загальної практики - сімейний лікар",P130,IF($B$125="Лікар-педіатр",0,IF($B$125="Лікар-терапевт",P130))),IF($B$138="Лікар загальної практики - сімейний лікар",P143,IF($B$138="Лікар-педіатр",0,IF($B$138="Лікар-терапевт",P143))),IF($B$151="Лікар загальної практики - сімейний лікар",P156,IF($B$151="Лікар-педіатр",0,IF($B$151="Лікар-терапевт",P156))),IF($B$164="Лікар загальної практики - сімейний лікар",P169,IF($B$164="Лікар-педіатр",0,IF($B$164="Лікар-терапевт",P169))),IF($B$177="Лікар загальної практики - сімейний лікар",P182,IF($B$177="Лікар-педіатр",0,IF($B$177="Лікар-терапевт",P182))),IF($B$190="Лікар загальної практики - сімейний лікар",P195,IF($B$190="Лікар-педіатр",0,IF($B$190="Лікар-терапевт",P195))),IF($B$203="Лікар загальної практики - сімейний лікар",P208,IF($B$203="Лікар-педіатр",0,IF($B$203="Лікар-терапевт",P208))),IF($B$216="Лікар загальної практики - сімейний лікар",P221,IF($B$216="Лікар-педіатр",0,IF($B$216="Лікар-терапевт",P221))),IF($B$229="Лікар загальної практики - сімейний лікар",P234,IF($B$229="Лікар-педіатр",0,IF($B$229="Лікар-терапевт",P234))),IF($B$242="Лікар загальної практики - сімейний лікар",P247,IF($B$242="Лікар-педіатр",0,IF($B$242="Лікар-терапевт",P247))),IF($B$255="Лікар загальної практики - сімейний лікар",P260,IF($B$255="Лікар-педіатр",0,IF($B$255="Лікар-терапевт",P260))),IF($B$268="Лікар загальної практики - сімейний лікар",P273,IF($B$268="Лікар-педіатр",0,IF($B$268="Лікар-терапевт",P273))),IF($B$281="Лікар загальної практики - сімейний лікар",P286,IF($B$281="Лікар-педіатр",0,IF($B$281="Лікар-терапевт",P286))),IF($B$294="Лікар загальної практики - сімейний лікар",P299,IF($B$294="Лікар-педіатр",0,IF($B$294="Лікар-терапевт",P299))),IF($B$307="Лікар загальної практики - сімейний лікар",P312,IF($B$307="Лікар-педіатр",0,IF($B$307="Лікар-терапевт",P312))),IF($B$320="Лікар загальної практики - сімейний лікар",P325,IF($B$320="Лікар-педіатр",0,IF($B$320="Лікар-терапевт",P325))),IF($B$333="Лікар загальної практики - сімейний лікар",P338,IF($B$333="Лікар-педіатр",0,IF($B$333="Лікар-терапевт",P338))),IF($B$346="Лікар загальної практики - сімейний лікар",P351,IF($B$346="Лікар-педіатр",0,IF($B$346="Лікар-терапевт",P351))),IF($B$359="Лікар загальної практики - сімейний лікар",P364,IF($B$359="Лікар-педіатр",0,IF($B$359="Лікар-терапевт",P364))),IF($B$372="Лікар загальної практики - сімейний лікар",P377,IF($B$372="Лікар-педіатр",0,IF($B$372="Лікар-терапевт",P377))),IF($B$385="Лікар загальної практики - сімейний лікар",P390,IF($B$385="Лікар-педіатр",0,IF($B$385="Лікар-терапевт",P390))),IF($B$398="Лікар загальної практики - сімейний лікар",P403,IF($B$398="Лікар-педіатр",0,IF($B$398="Лікар-терапевт",P403))),IF($B$411="Лікар загальної практики - сімейний лікар",P416,IF($B$411="Лікар-педіатр",0,IF($B$411="Лікар-терапевт",P416))),IF($B$424="Лікар загальної практики - сімейний лікар",P429,IF($B$424="Лікар-педіатр",0,IF($B$424="Лікар-терапевт",P429))),IF($B$437="Лікар загальної практики - сімейний лікар",P442,IF($B$437="Лікар-педіатр",0,IF($B$437="Лікар-терапевт",P442))),IF($B$450="Лікар загальної практики - сімейний лікар",P455,IF($B$450="Лікар-педіатр",0,IF($B$450="Лікар-терапевт",P455))),IF($B$463="Лікар загальної практики - сімейний лікар",P468,IF($B$463="Лікар-педіатр",0,IF($B$463="Лікар-терапевт",P468))),IF($B$476="Лікар загальної практики - сімейний лікар",P481,IF($B$476="Лікар-педіатр",0,IF($B$476="Лікар-терапевт",P481))),IF($B$489="Лікар загальної практики - сімейний лікар",P494,IF($B$489="Лікар-педіатр",0,IF($B$489="Лікар-терапевт",P494))),IF($B$502="Лікар загальної практики - сімейний лікар",P507,IF($B$502="Лікар-педіатр",0,IF($B$502="Лікар-терапевт",P507))),IF($B$515="Лікар загальної практики - сімейний лікар",P520,IF($B$515="Лікар-педіатр",0,IF($B$515="Лікар-терапевт",P520))),IF($B$528="Лікар загальної практики - сімейний лікар",P533,IF($B$528="Лікар-педіатр",0,IF($B$528="Лікар-терапевт",P533))),IF($B$541="Лікар загальної практики - сімейний лікар",P546,IF($B$541="Лікар-педіатр",0,IF($B$541="Лікар-терапевт",P546))),IF($B$554="Лікар загальної практики - сімейний лікар",P559,IF($B$554="Лікар-педіатр",0,IF($B$554="Лікар-терапевт",P559))),IF($B$567="Лікар загальної практики - сімейний лікар",P572,IF($B$567="Лікар-педіатр",0,IF($B$567="Лікар-терапевт",P572))),IF($B$580="Лікар загальної практики - сімейний лікар",P585,IF($B$580="Лікар-педіатр",0,IF($B$580="Лікар-терапевт",P585))),IF($B$593="Лікар загальної практики - сімейний лікар",P598,IF($B$593="Лікар-педіатр",0,IF($B$593="Лікар-терапевт",P598))),IF($B$606="Лікар загальної практики - сімейний лікар",P611,IF($B$606="Лікар-педіатр",0,IF($B$606="Лікар-терапевт",P611))),IF($B$619="Лікар загальної практики - сімейний лікар",P624,IF($B$619="Лікар-педіатр",0,IF($B$619="Лікар-терапевт",P624))),IF($B$632="Лікар загальної практики - сімейний лікар",P637,IF($B$632="Лікар-педіатр",0,IF($B$632="Лікар-терапевт",P637))),IF($B$645="Лікар загальної практики - сімейний лікар",P650,IF($B$645="Лікар-педіатр",0,IF($B$645="Лікар-терапевт",P650))),IF($B$658="Лікар загальної практики - сімейний лікар",P663,IF($B$658="Лікар-педіатр",0,IF($B$658="Лікар-терапевт",P663))),IF($B$671="Лікар загальної практики - сімейний лікар",P676,IF($B$671="Лікар-педіатр",0,IF($B$671="Лікар-терапевт",P676))))</f>
        <v>1883.3333333333335</v>
      </c>
      <c r="Q1335" s="228">
        <f>SUM(IF($B$34="Лікар загальної практики - сімейний лікар",Q39,IF($B$34="Лікар-педіатр",0,IF($B$34="Лікар-терапевт",Q39))),IF($B$47="Лікар загальної практики - сімейний лікар",Q52,IF($B$47="Лікар-педіатр",0,IF($B$47="Лікар-терапевт",Q52))),IF($B$60="Лікар загальної практики - сімейний лікар",Q65,IF($B$60="Лікар-педіатр",0,IF($B$60="Лікар-терапевт",Q65))),IF($B$73="Лікар загальної практики - сімейний лікар",Q78,IF($B$73="Лікар-педіатр",0,IF($B$73="Лікар-терапевт",Q78))),IF($B$86="Лікар загальної практики - сімейний лікар",Q91,IF($B$86="Лікар-педіатр",0,IF($B$86="Лікар-терапевт",Q91))),IF($B$99="Лікар загальної практики - сімейний лікар",Q104,IF($B$99="Лікар-педіатр",0,IF($B$99="Лікар-терапевт",Q104))),IF($B$112="Лікар загальної практики - сімейний лікар",Q117,IF($B$112="Лікар-педіатр",0,IF($B$112="Лікар-терапевт",Q117))),IF($B$125="Лікар загальної практики - сімейний лікар",Q130,IF($B$125="Лікар-педіатр",0,IF($B$125="Лікар-терапевт",Q130))),IF($B$138="Лікар загальної практики - сімейний лікар",Q143,IF($B$138="Лікар-педіатр",0,IF($B$138="Лікар-терапевт",Q143))),IF($B$151="Лікар загальної практики - сімейний лікар",Q156,IF($B$151="Лікар-педіатр",0,IF($B$151="Лікар-терапевт",Q156))),IF($B$164="Лікар загальної практики - сімейний лікар",Q169,IF($B$164="Лікар-педіатр",0,IF($B$164="Лікар-терапевт",Q169))),IF($B$177="Лікар загальної практики - сімейний лікар",Q182,IF($B$177="Лікар-педіатр",0,IF($B$177="Лікар-терапевт",Q182))),IF($B$190="Лікар загальної практики - сімейний лікар",Q195,IF($B$190="Лікар-педіатр",0,IF($B$190="Лікар-терапевт",Q195))),IF($B$203="Лікар загальної практики - сімейний лікар",Q208,IF($B$203="Лікар-педіатр",0,IF($B$203="Лікар-терапевт",Q208))),IF($B$216="Лікар загальної практики - сімейний лікар",Q221,IF($B$216="Лікар-педіатр",0,IF($B$216="Лікар-терапевт",Q221))),IF($B$229="Лікар загальної практики - сімейний лікар",Q234,IF($B$229="Лікар-педіатр",0,IF($B$229="Лікар-терапевт",Q234))),IF($B$242="Лікар загальної практики - сімейний лікар",Q247,IF($B$242="Лікар-педіатр",0,IF($B$242="Лікар-терапевт",Q247))),IF($B$255="Лікар загальної практики - сімейний лікар",Q260,IF($B$255="Лікар-педіатр",0,IF($B$255="Лікар-терапевт",Q260))),IF($B$268="Лікар загальної практики - сімейний лікар",Q273,IF($B$268="Лікар-педіатр",0,IF($B$268="Лікар-терапевт",Q273))),IF($B$281="Лікар загальної практики - сімейний лікар",Q286,IF($B$281="Лікар-педіатр",0,IF($B$281="Лікар-терапевт",Q286))),IF($B$294="Лікар загальної практики - сімейний лікар",Q299,IF($B$294="Лікар-педіатр",0,IF($B$294="Лікар-терапевт",Q299))),IF($B$307="Лікар загальної практики - сімейний лікар",Q312,IF($B$307="Лікар-педіатр",0,IF($B$307="Лікар-терапевт",Q312))),IF($B$320="Лікар загальної практики - сімейний лікар",Q325,IF($B$320="Лікар-педіатр",0,IF($B$320="Лікар-терапевт",Q325))),IF($B$333="Лікар загальної практики - сімейний лікар",Q338,IF($B$333="Лікар-педіатр",0,IF($B$333="Лікар-терапевт",Q338))),IF($B$346="Лікар загальної практики - сімейний лікар",Q351,IF($B$346="Лікар-педіатр",0,IF($B$346="Лікар-терапевт",Q351))),IF($B$359="Лікар загальної практики - сімейний лікар",Q364,IF($B$359="Лікар-педіатр",0,IF($B$359="Лікар-терапевт",Q364))),IF($B$372="Лікар загальної практики - сімейний лікар",Q377,IF($B$372="Лікар-педіатр",0,IF($B$372="Лікар-терапевт",Q377))),IF($B$385="Лікар загальної практики - сімейний лікар",Q390,IF($B$385="Лікар-педіатр",0,IF($B$385="Лікар-терапевт",Q390))),IF($B$398="Лікар загальної практики - сімейний лікар",Q403,IF($B$398="Лікар-педіатр",0,IF($B$398="Лікар-терапевт",Q403))),IF($B$411="Лікар загальної практики - сімейний лікар",Q416,IF($B$411="Лікар-педіатр",0,IF($B$411="Лікар-терапевт",Q416))),IF($B$424="Лікар загальної практики - сімейний лікар",Q429,IF($B$424="Лікар-педіатр",0,IF($B$424="Лікар-терапевт",Q429))),IF($B$437="Лікар загальної практики - сімейний лікар",Q442,IF($B$437="Лікар-педіатр",0,IF($B$437="Лікар-терапевт",Q442))),IF($B$450="Лікар загальної практики - сімейний лікар",Q455,IF($B$450="Лікар-педіатр",0,IF($B$450="Лікар-терапевт",Q455))),IF($B$463="Лікар загальної практики - сімейний лікар",Q468,IF($B$463="Лікар-педіатр",0,IF($B$463="Лікар-терапевт",Q468))),IF($B$476="Лікар загальної практики - сімейний лікар",Q481,IF($B$476="Лікар-педіатр",0,IF($B$476="Лікар-терапевт",Q481))),IF($B$489="Лікар загальної практики - сімейний лікар",Q494,IF($B$489="Лікар-педіатр",0,IF($B$489="Лікар-терапевт",Q494))),IF($B$502="Лікар загальної практики - сімейний лікар",Q507,IF($B$502="Лікар-педіатр",0,IF($B$502="Лікар-терапевт",Q507))),IF($B$515="Лікар загальної практики - сімейний лікар",Q520,IF($B$515="Лікар-педіатр",0,IF($B$515="Лікар-терапевт",Q520))),IF($B$528="Лікар загальної практики - сімейний лікар",Q533,IF($B$528="Лікар-педіатр",0,IF($B$528="Лікар-терапевт",Q533))),IF($B$541="Лікар загальної практики - сімейний лікар",Q546,IF($B$541="Лікар-педіатр",0,IF($B$541="Лікар-терапевт",Q546))),IF($B$554="Лікар загальної практики - сімейний лікар",Q559,IF($B$554="Лікар-педіатр",0,IF($B$554="Лікар-терапевт",Q559))),IF($B$567="Лікар загальної практики - сімейний лікар",Q572,IF($B$567="Лікар-педіатр",0,IF($B$567="Лікар-терапевт",Q572))),IF($B$580="Лікар загальної практики - сімейний лікар",Q585,IF($B$580="Лікар-педіатр",0,IF($B$580="Лікар-терапевт",Q585))),IF($B$593="Лікар загальної практики - сімейний лікар",Q598,IF($B$593="Лікар-педіатр",0,IF($B$593="Лікар-терапевт",Q598))),IF($B$606="Лікар загальної практики - сімейний лікар",Q611,IF($B$606="Лікар-педіатр",0,IF($B$606="Лікар-терапевт",Q611))),IF($B$619="Лікар загальної практики - сімейний лікар",Q624,IF($B$619="Лікар-педіатр",0,IF($B$619="Лікар-терапевт",Q624))),IF($B$632="Лікар загальної практики - сімейний лікар",Q637,IF($B$632="Лікар-педіатр",0,IF($B$632="Лікар-терапевт",Q637))),IF($B$645="Лікар загальної практики - сімейний лікар",Q650,IF($B$645="Лікар-педіатр",0,IF($B$645="Лікар-терапевт",Q650))),IF($B$658="Лікар загальної практики - сімейний лікар",Q663,IF($B$658="Лікар-педіатр",0,IF($B$658="Лікар-терапевт",Q663))),IF($B$671="Лікар загальної практики - сімейний лікар",Q676,IF($B$671="Лікар-педіатр",0,IF($B$671="Лікар-терапевт",Q676))))</f>
        <v>2626.3333333333335</v>
      </c>
      <c r="R1335" s="228">
        <f>SUM(IF($B$34="Лікар загальної практики - сімейний лікар",R39,IF($B$34="Лікар-педіатр",0,IF($B$34="Лікар-терапевт",R39))),IF($B$47="Лікар загальної практики - сімейний лікар",R52,IF($B$47="Лікар-педіатр",0,IF($B$47="Лікар-терапевт",R52))),IF($B$60="Лікар загальної практики - сімейний лікар",R65,IF($B$60="Лікар-педіатр",0,IF($B$60="Лікар-терапевт",R65))),IF($B$73="Лікар загальної практики - сімейний лікар",R78,IF($B$73="Лікар-педіатр",0,IF($B$73="Лікар-терапевт",R78))),IF($B$86="Лікар загальної практики - сімейний лікар",R91,IF($B$86="Лікар-педіатр",0,IF($B$86="Лікар-терапевт",R91))),IF($B$99="Лікар загальної практики - сімейний лікар",R104,IF($B$99="Лікар-педіатр",0,IF($B$99="Лікар-терапевт",R104))),IF($B$112="Лікар загальної практики - сімейний лікар",R117,IF($B$112="Лікар-педіатр",0,IF($B$112="Лікар-терапевт",R117))),IF($B$125="Лікар загальної практики - сімейний лікар",R130,IF($B$125="Лікар-педіатр",0,IF($B$125="Лікар-терапевт",R130))),IF($B$138="Лікар загальної практики - сімейний лікар",R143,IF($B$138="Лікар-педіатр",0,IF($B$138="Лікар-терапевт",R143))),IF($B$151="Лікар загальної практики - сімейний лікар",R156,IF($B$151="Лікар-педіатр",0,IF($B$151="Лікар-терапевт",R156))),IF($B$164="Лікар загальної практики - сімейний лікар",R169,IF($B$164="Лікар-педіатр",0,IF($B$164="Лікар-терапевт",R169))),IF($B$177="Лікар загальної практики - сімейний лікар",R182,IF($B$177="Лікар-педіатр",0,IF($B$177="Лікар-терапевт",R182))),IF($B$190="Лікар загальної практики - сімейний лікар",R195,IF($B$190="Лікар-педіатр",0,IF($B$190="Лікар-терапевт",R195))),IF($B$203="Лікар загальної практики - сімейний лікар",R208,IF($B$203="Лікар-педіатр",0,IF($B$203="Лікар-терапевт",R208))),IF($B$216="Лікар загальної практики - сімейний лікар",R221,IF($B$216="Лікар-педіатр",0,IF($B$216="Лікар-терапевт",R221))),IF($B$229="Лікар загальної практики - сімейний лікар",R234,IF($B$229="Лікар-педіатр",0,IF($B$229="Лікар-терапевт",R234))),IF($B$242="Лікар загальної практики - сімейний лікар",R247,IF($B$242="Лікар-педіатр",0,IF($B$242="Лікар-терапевт",R247))),IF($B$255="Лікар загальної практики - сімейний лікар",R260,IF($B$255="Лікар-педіатр",0,IF($B$255="Лікар-терапевт",R260))),IF($B$268="Лікар загальної практики - сімейний лікар",R273,IF($B$268="Лікар-педіатр",0,IF($B$268="Лікар-терапевт",R273))),IF($B$281="Лікар загальної практики - сімейний лікар",R286,IF($B$281="Лікар-педіатр",0,IF($B$281="Лікар-терапевт",R286))),IF($B$294="Лікар загальної практики - сімейний лікар",R299,IF($B$294="Лікар-педіатр",0,IF($B$294="Лікар-терапевт",R299))),IF($B$307="Лікар загальної практики - сімейний лікар",R312,IF($B$307="Лікар-педіатр",0,IF($B$307="Лікар-терапевт",R312))),IF($B$320="Лікар загальної практики - сімейний лікар",R325,IF($B$320="Лікар-педіатр",0,IF($B$320="Лікар-терапевт",R325))),IF($B$333="Лікар загальної практики - сімейний лікар",R338,IF($B$333="Лікар-педіатр",0,IF($B$333="Лікар-терапевт",R338))),IF($B$346="Лікар загальної практики - сімейний лікар",R351,IF($B$346="Лікар-педіатр",0,IF($B$346="Лікар-терапевт",R351))),IF($B$359="Лікар загальної практики - сімейний лікар",R364,IF($B$359="Лікар-педіатр",0,IF($B$359="Лікар-терапевт",R364))),IF($B$372="Лікар загальної практики - сімейний лікар",R377,IF($B$372="Лікар-педіатр",0,IF($B$372="Лікар-терапевт",R377))),IF($B$385="Лікар загальної практики - сімейний лікар",R390,IF($B$385="Лікар-педіатр",0,IF($B$385="Лікар-терапевт",R390))),IF($B$398="Лікар загальної практики - сімейний лікар",R403,IF($B$398="Лікар-педіатр",0,IF($B$398="Лікар-терапевт",R403))),IF($B$411="Лікар загальної практики - сімейний лікар",R416,IF($B$411="Лікар-педіатр",0,IF($B$411="Лікар-терапевт",R416))),IF($B$424="Лікар загальної практики - сімейний лікар",R429,IF($B$424="Лікар-педіатр",0,IF($B$424="Лікар-терапевт",R429))),IF($B$437="Лікар загальної практики - сімейний лікар",R442,IF($B$437="Лікар-педіатр",0,IF($B$437="Лікар-терапевт",R442))),IF($B$450="Лікар загальної практики - сімейний лікар",R455,IF($B$450="Лікар-педіатр",0,IF($B$450="Лікар-терапевт",R455))),IF($B$463="Лікар загальної практики - сімейний лікар",R468,IF($B$463="Лікар-педіатр",0,IF($B$463="Лікар-терапевт",R468))),IF($B$476="Лікар загальної практики - сімейний лікар",R481,IF($B$476="Лікар-педіатр",0,IF($B$476="Лікар-терапевт",R481))),IF($B$489="Лікар загальної практики - сімейний лікар",R494,IF($B$489="Лікар-педіатр",0,IF($B$489="Лікар-терапевт",R494))),IF($B$502="Лікар загальної практики - сімейний лікар",R507,IF($B$502="Лікар-педіатр",0,IF($B$502="Лікар-терапевт",R507))),IF($B$515="Лікар загальної практики - сімейний лікар",R520,IF($B$515="Лікар-педіатр",0,IF($B$515="Лікар-терапевт",R520))),IF($B$528="Лікар загальної практики - сімейний лікар",R533,IF($B$528="Лікар-педіатр",0,IF($B$528="Лікар-терапевт",R533))),IF($B$541="Лікар загальної практики - сімейний лікар",R546,IF($B$541="Лікар-педіатр",0,IF($B$541="Лікар-терапевт",R546))),IF($B$554="Лікар загальної практики - сімейний лікар",R559,IF($B$554="Лікар-педіатр",0,IF($B$554="Лікар-терапевт",R559))),IF($B$567="Лікар загальної практики - сімейний лікар",R572,IF($B$567="Лікар-педіатр",0,IF($B$567="Лікар-терапевт",R572))),IF($B$580="Лікар загальної практики - сімейний лікар",R585,IF($B$580="Лікар-педіатр",0,IF($B$580="Лікар-терапевт",R585))),IF($B$593="Лікар загальної практики - сімейний лікар",R598,IF($B$593="Лікар-педіатр",0,IF($B$593="Лікар-терапевт",R598))),IF($B$606="Лікар загальної практики - сімейний лікар",R611,IF($B$606="Лікар-педіатр",0,IF($B$606="Лікар-терапевт",R611))),IF($B$619="Лікар загальної практики - сімейний лікар",R624,IF($B$619="Лікар-педіатр",0,IF($B$619="Лікар-терапевт",R624))),IF($B$632="Лікар загальної практики - сімейний лікар",R637,IF($B$632="Лікар-педіатр",0,IF($B$632="Лікар-терапевт",R637))),IF($B$645="Лікар загальної практики - сімейний лікар",R650,IF($B$645="Лікар-педіатр",0,IF($B$645="Лікар-терапевт",R650))),IF($B$658="Лікар загальної практики - сімейний лікар",R663,IF($B$658="Лікар-педіатр",0,IF($B$658="Лікар-терапевт",R663))),IF($B$671="Лікар загальної практики - сімейний лікар",R676,IF($B$671="Лікар-педіатр",0,IF($B$671="Лікар-терапевт",R676))))</f>
        <v>1565</v>
      </c>
      <c r="S1335" s="229"/>
      <c r="T1335" s="238"/>
      <c r="U1335" s="228">
        <f>SUM(IF($B$34="Лікар загальної практики - сімейний лікар",U39,IF($B$34="Лікар-педіатр",U39,IF($B$34="Лікар-терапевт",0))),IF($B$47="Лікар загальної практики - сімейний лікар",U52,IF($B$47="Лікар-педіатр",U52,IF($B$47="Лікар-терапевт",0))),IF($B$60="Лікар загальної практики - сімейний лікар",U65,IF($B$60="Лікар-педіатр",U65,IF($B$60="Лікар-терапевт",0))),IF($B$73="Лікар загальної практики - сімейний лікар",U78,IF($B$73="Лікар-педіатр",U78,IF($B$73="Лікар-терапевт",0))),IF($B$86="Лікар загальної практики - сімейний лікар",U91,IF($B$86="Лікар-педіатр",U91,IF($B$86="Лікар-терапевт",0))),IF($B$99="Лікар загальної практики - сімейний лікар",U104,IF($B$99="Лікар-педіатр",U104,IF($B$99="Лікар-терапевт",0))),IF($B$112="Лікар загальної практики - сімейний лікар",U117,IF($B$112="Лікар-педіатр",U117,IF($B$112="Лікар-терапевт",0))),IF($B$125="Лікар загальної практики - сімейний лікар",U130,IF($B$125="Лікар-педіатр",U130,IF($B$125="Лікар-терапевт",0))),IF($B$138="Лікар загальної практики - сімейний лікар",U143,IF($B$138="Лікар-педіатр",U143,IF($B$138="Лікар-терапевт",0))),IF($B$151="Лікар загальної практики - сімейний лікар",U156,IF($B$151="Лікар-педіатр",U156,IF($B$151="Лікар-терапевт",0))),IF($B$164="Лікар загальної практики - сімейний лікар",U169,IF($B$164="Лікар-педіатр",U169,IF($B$164="Лікар-терапевт",0))),IF($B$177="Лікар загальної практики - сімейний лікар",U182,IF($B$177="Лікар-педіатр",U182,IF($B$177="Лікар-терапевт",0))),IF($B$190="Лікар загальної практики - сімейний лікар",U195,IF($B$190="Лікар-педіатр",U195,IF($B$190="Лікар-терапевт",0))),IF($B$203="Лікар загальної практики - сімейний лікар",U208,IF($B$203="Лікар-педіатр",U208,IF($B$203="Лікар-терапевт",0))),IF($B$216="Лікар загальної практики - сімейний лікар",U221,IF($B$216="Лікар-педіатр",U221,IF($B$216="Лікар-терапевт",0))),IF($B$229="Лікар загальної практики - сімейний лікар",U234,IF($B$229="Лікар-педіатр",U234,IF($B$229="Лікар-терапевт",0))),IF($B$242="Лікар загальної практики - сімейний лікар",U247,IF($B$242="Лікар-педіатр",U247,IF($B$242="Лікар-терапевт",0))),IF($B$255="Лікар загальної практики - сімейний лікар",U260,IF($B$255="Лікар-педіатр",U260,IF($B$255="Лікар-терапевт",0))),IF($B$268="Лікар загальної практики - сімейний лікар",U273,IF($B$268="Лікар-педіатр",U273,IF($B$268="Лікар-терапевт",0))),IF($B$281="Лікар загальної практики - сімейний лікар",U286,IF($B$281="Лікар-педіатр",U286,IF($B$281="Лікар-терапевт",0))),IF($B$294="Лікар загальної практики - сімейний лікар",U299,IF($B$294="Лікар-педіатр",U299,IF($B$294="Лікар-терапевт",0))),IF($B$307="Лікар загальної практики - сімейний лікар",U312,IF($B$307="Лікар-педіатр",U312,IF($B$307="Лікар-терапевт",0))),IF($B$320="Лікар загальної практики - сімейний лікар",U325,IF($B$320="Лікар-педіатр",U325,IF($B$320="Лікар-терапевт",0))),IF($B$333="Лікар загальної практики - сімейний лікар",U338,IF($B$333="Лікар-педіатр",U338,IF($B$333="Лікар-терапевт",0))),IF($B$346="Лікар загальної практики - сімейний лікар",U351,IF($B$346="Лікар-педіатр",U351,IF($B$346="Лікар-терапевт",0))),IF($B$359="Лікар загальної практики - сімейний лікар",U364,IF($B$359="Лікар-педіатр",U364,IF($B$359="Лікар-терапевт",0))),IF($B$372="Лікар загальної практики - сімейний лікар",U377,IF($B$372="Лікар-педіатр",U377,IF($B$372="Лікар-терапевт",0))),IF($B$385="Лікар загальної практики - сімейний лікар",U390,IF($B$385="Лікар-педіатр",U390,IF($B$385="Лікар-терапевт",0))),IF($B$398="Лікар загальної практики - сімейний лікар",U403,IF($B$398="Лікар-педіатр",U403,IF($B$398="Лікар-терапевт",0))),IF($B$411="Лікар загальної практики - сімейний лікар",U416,IF($B$411="Лікар-педіатр",U416,IF($B$411="Лікар-терапевт",0))),IF($B$424="Лікар загальної практики - сімейний лікар",U429,IF($B$424="Лікар-педіатр",U429,IF($B$424="Лікар-терапевт",0))),IF($B$437="Лікар загальної практики - сімейний лікар",U442,IF($B$437="Лікар-педіатр",U442,IF($B$437="Лікар-терапевт",0))),IF($B$450="Лікар загальної практики - сімейний лікар",U455,IF($B$450="Лікар-педіатр",U455,IF($B$450="Лікар-терапевт",0))),IF($B$463="Лікар загальної практики - сімейний лікар",U468,IF($B$463="Лікар-педіатр",U468,IF($B$463="Лікар-терапевт",0))),IF($B$476="Лікар загальної практики - сімейний лікар",U481,IF($B$476="Лікар-педіатр",U481,IF($B$476="Лікар-терапевт",0))),IF($B$489="Лікар загальної практики - сімейний лікар",U494,IF($B$489="Лікар-педіатр",U494,IF($B$489="Лікар-терапевт",0))),IF($B$502="Лікар загальної практики - сімейний лікар",U507,IF($B$502="Лікар-педіатр",U507,IF($B$502="Лікар-терапевт",0))),IF($B$515="Лікар загальної практики - сімейний лікар",U520,IF($B$515="Лікар-педіатр",U520,IF($B$515="Лікар-терапевт",0))),IF($B$528="Лікар загальної практики - сімейний лікар",U533,IF($B$528="Лікар-педіатр",U533,IF($B$528="Лікар-терапевт",0))),IF($B$541="Лікар загальної практики - сімейний лікар",U546,IF($B$541="Лікар-педіатр",U546,IF($B$541="Лікар-терапевт",0))),IF($B$554="Лікар загальної практики - сімейний лікар",U559,IF($B$554="Лікар-педіатр",U559,IF($B$554="Лікар-терапевт",0))),IF($B$567="Лікар загальної практики - сімейний лікар",U572,IF($B$567="Лікар-педіатр",U572,IF($B$567="Лікар-терапевт",0))),IF($B$580="Лікар загальної практики - сімейний лікар",U585,IF($B$580="Лікар-педіатр",U585,IF($B$580="Лікар-терапевт",0))),IF($B$593="Лікар загальної практики - сімейний лікар",U598,IF($B$593="Лікар-педіатр",U598,IF($B$593="Лікар-терапевт",0))),IF($B$606="Лікар загальної практики - сімейний лікар",U611,IF($B$606="Лікар-педіатр",U611,IF($B$606="Лікар-терапевт",0))),IF($B$619="Лікар загальної практики - сімейний лікар",U624,IF($B$619="Лікар-педіатр",U624,IF($B$619="Лікар-терапевт",0))),IF($B$632="Лікар загальної практики - сімейний лікар",U637,IF($B$632="Лікар-педіатр",U637,IF($B$632="Лікар-терапевт",0))),IF($B$645="Лікар загальної практики - сімейний лікар",U650,IF($B$645="Лікар-педіатр",U650,IF($B$645="Лікар-терапевт",0))),IF($B$658="Лікар загальної практики - сімейний лікар",U663,IF($B$658="Лікар-педіатр",U663,IF($B$658="Лікар-терапевт",0))),IF($B$671="Лікар загальної практики - сімейний лікар",U676,IF($B$671="Лікар-педіатр",U676,IF($B$671="Лікар-терапевт",0))))</f>
        <v>238</v>
      </c>
      <c r="V1335" s="228">
        <f t="shared" ref="V1335" si="235">SUM(IF($B$34="Лікар загальної практики - сімейний лікар",V39,IF($B$34="Лікар-педіатр",V39,IF($B$34="Лікар-терапевт",0))),IF($B$47="Лікар загальної практики - сімейний лікар",V52,IF($B$47="Лікар-педіатр",V52,IF($B$47="Лікар-терапевт",0))),IF($B$60="Лікар загальної практики - сімейний лікар",V65,IF($B$60="Лікар-педіатр",V65,IF($B$60="Лікар-терапевт",0))),IF($B$73="Лікар загальної практики - сімейний лікар",V78,IF($B$73="Лікар-педіатр",V78,IF($B$73="Лікар-терапевт",0))),IF($B$86="Лікар загальної практики - сімейний лікар",V91,IF($B$86="Лікар-педіатр",V91,IF($B$86="Лікар-терапевт",0))),IF($B$99="Лікар загальної практики - сімейний лікар",V104,IF($B$99="Лікар-педіатр",V104,IF($B$99="Лікар-терапевт",0))),IF($B$112="Лікар загальної практики - сімейний лікар",V117,IF($B$112="Лікар-педіатр",V117,IF($B$112="Лікар-терапевт",0))),IF($B$125="Лікар загальної практики - сімейний лікар",V130,IF($B$125="Лікар-педіатр",V130,IF($B$125="Лікар-терапевт",0))),IF($B$138="Лікар загальної практики - сімейний лікар",V143,IF($B$138="Лікар-педіатр",V143,IF($B$138="Лікар-терапевт",0))),IF($B$151="Лікар загальної практики - сімейний лікар",V156,IF($B$151="Лікар-педіатр",V156,IF($B$151="Лікар-терапевт",0))),IF($B$164="Лікар загальної практики - сімейний лікар",V169,IF($B$164="Лікар-педіатр",V169,IF($B$164="Лікар-терапевт",0))),IF($B$177="Лікар загальної практики - сімейний лікар",V182,IF($B$177="Лікар-педіатр",V182,IF($B$177="Лікар-терапевт",0))),IF($B$190="Лікар загальної практики - сімейний лікар",V195,IF($B$190="Лікар-педіатр",V195,IF($B$190="Лікар-терапевт",0))),IF($B$203="Лікар загальної практики - сімейний лікар",V208,IF($B$203="Лікар-педіатр",V208,IF($B$203="Лікар-терапевт",0))),IF($B$216="Лікар загальної практики - сімейний лікар",V221,IF($B$216="Лікар-педіатр",V221,IF($B$216="Лікар-терапевт",0))),IF($B$229="Лікар загальної практики - сімейний лікар",V234,IF($B$229="Лікар-педіатр",V234,IF($B$229="Лікар-терапевт",0))),IF($B$242="Лікар загальної практики - сімейний лікар",V247,IF($B$242="Лікар-педіатр",V247,IF($B$242="Лікар-терапевт",0))),IF($B$255="Лікар загальної практики - сімейний лікар",V260,IF($B$255="Лікар-педіатр",V260,IF($B$255="Лікар-терапевт",0))),IF($B$268="Лікар загальної практики - сімейний лікар",V273,IF($B$268="Лікар-педіатр",V273,IF($B$268="Лікар-терапевт",0))),IF($B$281="Лікар загальної практики - сімейний лікар",V286,IF($B$281="Лікар-педіатр",V286,IF($B$281="Лікар-терапевт",0))),IF($B$294="Лікар загальної практики - сімейний лікар",V299,IF($B$294="Лікар-педіатр",V299,IF($B$294="Лікар-терапевт",0))),IF($B$307="Лікар загальної практики - сімейний лікар",V312,IF($B$307="Лікар-педіатр",V312,IF($B$307="Лікар-терапевт",0))),IF($B$320="Лікар загальної практики - сімейний лікар",V325,IF($B$320="Лікар-педіатр",V325,IF($B$320="Лікар-терапевт",0))),IF($B$333="Лікар загальної практики - сімейний лікар",V338,IF($B$333="Лікар-педіатр",V338,IF($B$333="Лікар-терапевт",0))),IF($B$346="Лікар загальної практики - сімейний лікар",V351,IF($B$346="Лікар-педіатр",V351,IF($B$346="Лікар-терапевт",0))),IF($B$359="Лікар загальної практики - сімейний лікар",V364,IF($B$359="Лікар-педіатр",V364,IF($B$359="Лікар-терапевт",0))),IF($B$372="Лікар загальної практики - сімейний лікар",V377,IF($B$372="Лікар-педіатр",V377,IF($B$372="Лікар-терапевт",0))),IF($B$385="Лікар загальної практики - сімейний лікар",V390,IF($B$385="Лікар-педіатр",V390,IF($B$385="Лікар-терапевт",0))),IF($B$398="Лікар загальної практики - сімейний лікар",V403,IF($B$398="Лікар-педіатр",V403,IF($B$398="Лікар-терапевт",0))),IF($B$411="Лікар загальної практики - сімейний лікар",V416,IF($B$411="Лікар-педіатр",V416,IF($B$411="Лікар-терапевт",0))),IF($B$424="Лікар загальної практики - сімейний лікар",V429,IF($B$424="Лікар-педіатр",V429,IF($B$424="Лікар-терапевт",0))),IF($B$437="Лікар загальної практики - сімейний лікар",V442,IF($B$437="Лікар-педіатр",V442,IF($B$437="Лікар-терапевт",0))),IF($B$450="Лікар загальної практики - сімейний лікар",V455,IF($B$450="Лікар-педіатр",V455,IF($B$450="Лікар-терапевт",0))),IF($B$463="Лікар загальної практики - сімейний лікар",V468,IF($B$463="Лікар-педіатр",V468,IF($B$463="Лікар-терапевт",0))),IF($B$476="Лікар загальної практики - сімейний лікар",V481,IF($B$476="Лікар-педіатр",V481,IF($B$476="Лікар-терапевт",0))),IF($B$489="Лікар загальної практики - сімейний лікар",V494,IF($B$489="Лікар-педіатр",V494,IF($B$489="Лікар-терапевт",0))),IF($B$502="Лікар загальної практики - сімейний лікар",V507,IF($B$502="Лікар-педіатр",V507,IF($B$502="Лікар-терапевт",0))),IF($B$515="Лікар загальної практики - сімейний лікар",V520,IF($B$515="Лікар-педіатр",V520,IF($B$515="Лікар-терапевт",0))),IF($B$528="Лікар загальної практики - сімейний лікар",V533,IF($B$528="Лікар-педіатр",V533,IF($B$528="Лікар-терапевт",0))),IF($B$541="Лікар загальної практики - сімейний лікар",V546,IF($B$541="Лікар-педіатр",V546,IF($B$541="Лікар-терапевт",0))),IF($B$554="Лікар загальної практики - сімейний лікар",V559,IF($B$554="Лікар-педіатр",V559,IF($B$554="Лікар-терапевт",0))),IF($B$567="Лікар загальної практики - сімейний лікар",V572,IF($B$567="Лікар-педіатр",V572,IF($B$567="Лікар-терапевт",0))),IF($B$580="Лікар загальної практики - сімейний лікар",V585,IF($B$580="Лікар-педіатр",V585,IF($B$580="Лікар-терапевт",0))),IF($B$593="Лікар загальної практики - сімейний лікар",V598,IF($B$593="Лікар-педіатр",V598,IF($B$593="Лікар-терапевт",0))),IF($B$606="Лікар загальної практики - сімейний лікар",V611,IF($B$606="Лікар-педіатр",V611,IF($B$606="Лікар-терапевт",0))),IF($B$619="Лікар загальної практики - сімейний лікар",V624,IF($B$619="Лікар-педіатр",V624,IF($B$619="Лікар-терапевт",0))),IF($B$632="Лікар загальної практики - сімейний лікар",V637,IF($B$632="Лікар-педіатр",V637,IF($B$632="Лікар-терапевт",0))),IF($B$645="Лікар загальної практики - сімейний лікар",V650,IF($B$645="Лікар-педіатр",V650,IF($B$645="Лікар-терапевт",0))),IF($B$658="Лікар загальної практики - сімейний лікар",V663,IF($B$658="Лікар-педіатр",V663,IF($B$658="Лікар-терапевт",0))),IF($B$671="Лікар загальної практики - сімейний лікар",V676,IF($B$671="Лікар-педіатр",V676,IF($B$671="Лікар-терапевт",0))))</f>
        <v>951.66666666666674</v>
      </c>
      <c r="W1335" s="228">
        <f>SUM(IF($B$34="Лікар загальної практики - сімейний лікар",W39,IF($B$34="Лікар-педіатр",0,IF($B$34="Лікар-терапевт",W39))),IF($B$47="Лікар загальної практики - сімейний лікар",W52,IF($B$47="Лікар-педіатр",0,IF($B$47="Лікар-терапевт",W52))),IF($B$60="Лікар загальної практики - сімейний лікар",W65,IF($B$60="Лікар-педіатр",0,IF($B$60="Лікар-терапевт",W65))),IF($B$73="Лікар загальної практики - сімейний лікар",W78,IF($B$73="Лікар-педіатр",0,IF($B$73="Лікар-терапевт",W78))),IF($B$86="Лікар загальної практики - сімейний лікар",W91,IF($B$86="Лікар-педіатр",0,IF($B$86="Лікар-терапевт",W91))),IF($B$99="Лікар загальної практики - сімейний лікар",W104,IF($B$99="Лікар-педіатр",0,IF($B$99="Лікар-терапевт",W104))),IF($B$112="Лікар загальної практики - сімейний лікар",W117,IF($B$112="Лікар-педіатр",0,IF($B$112="Лікар-терапевт",W117))),IF($B$125="Лікар загальної практики - сімейний лікар",W130,IF($B$125="Лікар-педіатр",0,IF($B$125="Лікар-терапевт",W130))),IF($B$138="Лікар загальної практики - сімейний лікар",W143,IF($B$138="Лікар-педіатр",0,IF($B$138="Лікар-терапевт",W143))),IF($B$151="Лікар загальної практики - сімейний лікар",W156,IF($B$151="Лікар-педіатр",0,IF($B$151="Лікар-терапевт",W156))),IF($B$164="Лікар загальної практики - сімейний лікар",W169,IF($B$164="Лікар-педіатр",0,IF($B$164="Лікар-терапевт",W169))),IF($B$177="Лікар загальної практики - сімейний лікар",W182,IF($B$177="Лікар-педіатр",0,IF($B$177="Лікар-терапевт",W182))),IF($B$190="Лікар загальної практики - сімейний лікар",W195,IF($B$190="Лікар-педіатр",0,IF($B$190="Лікар-терапевт",W195))),IF($B$203="Лікар загальної практики - сімейний лікар",W208,IF($B$203="Лікар-педіатр",0,IF($B$203="Лікар-терапевт",W208))),IF($B$216="Лікар загальної практики - сімейний лікар",W221,IF($B$216="Лікар-педіатр",0,IF($B$216="Лікар-терапевт",W221))),IF($B$229="Лікар загальної практики - сімейний лікар",W234,IF($B$229="Лікар-педіатр",0,IF($B$229="Лікар-терапевт",W234))),IF($B$242="Лікар загальної практики - сімейний лікар",W247,IF($B$242="Лікар-педіатр",0,IF($B$242="Лікар-терапевт",W247))),IF($B$255="Лікар загальної практики - сімейний лікар",W260,IF($B$255="Лікар-педіатр",0,IF($B$255="Лікар-терапевт",W260))),IF($B$268="Лікар загальної практики - сімейний лікар",W273,IF($B$268="Лікар-педіатр",0,IF($B$268="Лікар-терапевт",W273))),IF($B$281="Лікар загальної практики - сімейний лікар",W286,IF($B$281="Лікар-педіатр",0,IF($B$281="Лікар-терапевт",W286))),IF($B$294="Лікар загальної практики - сімейний лікар",W299,IF($B$294="Лікар-педіатр",0,IF($B$294="Лікар-терапевт",W299))),IF($B$307="Лікар загальної практики - сімейний лікар",W312,IF($B$307="Лікар-педіатр",0,IF($B$307="Лікар-терапевт",W312))),IF($B$320="Лікар загальної практики - сімейний лікар",W325,IF($B$320="Лікар-педіатр",0,IF($B$320="Лікар-терапевт",W325))),IF($B$333="Лікар загальної практики - сімейний лікар",W338,IF($B$333="Лікар-педіатр",0,IF($B$333="Лікар-терапевт",W338))),IF($B$346="Лікар загальної практики - сімейний лікар",W351,IF($B$346="Лікар-педіатр",0,IF($B$346="Лікар-терапевт",W351))),IF($B$359="Лікар загальної практики - сімейний лікар",W364,IF($B$359="Лікар-педіатр",0,IF($B$359="Лікар-терапевт",W364))),IF($B$372="Лікар загальної практики - сімейний лікар",W377,IF($B$372="Лікар-педіатр",0,IF($B$372="Лікар-терапевт",W377))),IF($B$385="Лікар загальної практики - сімейний лікар",W390,IF($B$385="Лікар-педіатр",0,IF($B$385="Лікар-терапевт",W390))),IF($B$398="Лікар загальної практики - сімейний лікар",W403,IF($B$398="Лікар-педіатр",0,IF($B$398="Лікар-терапевт",W403))),IF($B$411="Лікар загальної практики - сімейний лікар",W416,IF($B$411="Лікар-педіатр",0,IF($B$411="Лікар-терапевт",W416))),IF($B$424="Лікар загальної практики - сімейний лікар",W429,IF($B$424="Лікар-педіатр",0,IF($B$424="Лікар-терапевт",W429))),IF($B$437="Лікар загальної практики - сімейний лікар",W442,IF($B$437="Лікар-педіатр",0,IF($B$437="Лікар-терапевт",W442))),IF($B$450="Лікар загальної практики - сімейний лікар",W455,IF($B$450="Лікар-педіатр",0,IF($B$450="Лікар-терапевт",W455))),IF($B$463="Лікар загальної практики - сімейний лікар",W468,IF($B$463="Лікар-педіатр",0,IF($B$463="Лікар-терапевт",W468))),IF($B$476="Лікар загальної практики - сімейний лікар",W481,IF($B$476="Лікар-педіатр",0,IF($B$476="Лікар-терапевт",W481))),IF($B$489="Лікар загальної практики - сімейний лікар",W494,IF($B$489="Лікар-педіатр",0,IF($B$489="Лікар-терапевт",W494))),IF($B$502="Лікар загальної практики - сімейний лікар",W507,IF($B$502="Лікар-педіатр",0,IF($B$502="Лікар-терапевт",W507))),IF($B$515="Лікар загальної практики - сімейний лікар",W520,IF($B$515="Лікар-педіатр",0,IF($B$515="Лікар-терапевт",W520))),IF($B$528="Лікар загальної практики - сімейний лікар",W533,IF($B$528="Лікар-педіатр",0,IF($B$528="Лікар-терапевт",W533))),IF($B$541="Лікар загальної практики - сімейний лікар",W546,IF($B$541="Лікар-педіатр",0,IF($B$541="Лікар-терапевт",W546))),IF($B$554="Лікар загальної практики - сімейний лікар",W559,IF($B$554="Лікар-педіатр",0,IF($B$554="Лікар-терапевт",W559))),IF($B$567="Лікар загальної практики - сімейний лікар",W572,IF($B$567="Лікар-педіатр",0,IF($B$567="Лікар-терапевт",W572))),IF($B$580="Лікар загальної практики - сімейний лікар",W585,IF($B$580="Лікар-педіатр",0,IF($B$580="Лікар-терапевт",W585))),IF($B$593="Лікар загальної практики - сімейний лікар",W598,IF($B$593="Лікар-педіатр",0,IF($B$593="Лікар-терапевт",W598))),IF($B$606="Лікар загальної практики - сімейний лікар",W611,IF($B$606="Лікар-педіатр",0,IF($B$606="Лікар-терапевт",W611))),IF($B$619="Лікар загальної практики - сімейний лікар",W624,IF($B$619="Лікар-педіатр",0,IF($B$619="Лікар-терапевт",W624))),IF($B$632="Лікар загальної практики - сімейний лікар",W637,IF($B$632="Лікар-педіатр",0,IF($B$632="Лікар-терапевт",W637))),IF($B$645="Лікар загальної практики - сімейний лікар",W650,IF($B$645="Лікар-педіатр",0,IF($B$645="Лікар-терапевт",W650))),IF($B$658="Лікар загальної практики - сімейний лікар",W663,IF($B$658="Лікар-педіатр",0,IF($B$658="Лікар-терапевт",W663))),IF($B$671="Лікар загальної практики - сімейний лікар",W676,IF($B$671="Лікар-педіатр",0,IF($B$671="Лікар-терапевт",W676))))</f>
        <v>1867.3333333333335</v>
      </c>
      <c r="X1335" s="228">
        <f>SUM(IF($B$34="Лікар загальної практики - сімейний лікар",X39,IF($B$34="Лікар-педіатр",0,IF($B$34="Лікар-терапевт",X39))),IF($B$47="Лікар загальної практики - сімейний лікар",X52,IF($B$47="Лікар-педіатр",0,IF($B$47="Лікар-терапевт",X52))),IF($B$60="Лікар загальної практики - сімейний лікар",X65,IF($B$60="Лікар-педіатр",0,IF($B$60="Лікар-терапевт",X65))),IF($B$73="Лікар загальної практики - сімейний лікар",X78,IF($B$73="Лікар-педіатр",0,IF($B$73="Лікар-терапевт",X78))),IF($B$86="Лікар загальної практики - сімейний лікар",X91,IF($B$86="Лікар-педіатр",0,IF($B$86="Лікар-терапевт",X91))),IF($B$99="Лікар загальної практики - сімейний лікар",X104,IF($B$99="Лікар-педіатр",0,IF($B$99="Лікар-терапевт",X104))),IF($B$112="Лікар загальної практики - сімейний лікар",X117,IF($B$112="Лікар-педіатр",0,IF($B$112="Лікар-терапевт",X117))),IF($B$125="Лікар загальної практики - сімейний лікар",X130,IF($B$125="Лікар-педіатр",0,IF($B$125="Лікар-терапевт",X130))),IF($B$138="Лікар загальної практики - сімейний лікар",X143,IF($B$138="Лікар-педіатр",0,IF($B$138="Лікар-терапевт",X143))),IF($B$151="Лікар загальної практики - сімейний лікар",X156,IF($B$151="Лікар-педіатр",0,IF($B$151="Лікар-терапевт",X156))),IF($B$164="Лікар загальної практики - сімейний лікар",X169,IF($B$164="Лікар-педіатр",0,IF($B$164="Лікар-терапевт",X169))),IF($B$177="Лікар загальної практики - сімейний лікар",X182,IF($B$177="Лікар-педіатр",0,IF($B$177="Лікар-терапевт",X182))),IF($B$190="Лікар загальної практики - сімейний лікар",X195,IF($B$190="Лікар-педіатр",0,IF($B$190="Лікар-терапевт",X195))),IF($B$203="Лікар загальної практики - сімейний лікар",X208,IF($B$203="Лікар-педіатр",0,IF($B$203="Лікар-терапевт",X208))),IF($B$216="Лікар загальної практики - сімейний лікар",X221,IF($B$216="Лікар-педіатр",0,IF($B$216="Лікар-терапевт",X221))),IF($B$229="Лікар загальної практики - сімейний лікар",X234,IF($B$229="Лікар-педіатр",0,IF($B$229="Лікар-терапевт",X234))),IF($B$242="Лікар загальної практики - сімейний лікар",X247,IF($B$242="Лікар-педіатр",0,IF($B$242="Лікар-терапевт",X247))),IF($B$255="Лікар загальної практики - сімейний лікар",X260,IF($B$255="Лікар-педіатр",0,IF($B$255="Лікар-терапевт",X260))),IF($B$268="Лікар загальної практики - сімейний лікар",X273,IF($B$268="Лікар-педіатр",0,IF($B$268="Лікар-терапевт",X273))),IF($B$281="Лікар загальної практики - сімейний лікар",X286,IF($B$281="Лікар-педіатр",0,IF($B$281="Лікар-терапевт",X286))),IF($B$294="Лікар загальної практики - сімейний лікар",X299,IF($B$294="Лікар-педіатр",0,IF($B$294="Лікар-терапевт",X299))),IF($B$307="Лікар загальної практики - сімейний лікар",X312,IF($B$307="Лікар-педіатр",0,IF($B$307="Лікар-терапевт",X312))),IF($B$320="Лікар загальної практики - сімейний лікар",X325,IF($B$320="Лікар-педіатр",0,IF($B$320="Лікар-терапевт",X325))),IF($B$333="Лікар загальної практики - сімейний лікар",X338,IF($B$333="Лікар-педіатр",0,IF($B$333="Лікар-терапевт",X338))),IF($B$346="Лікар загальної практики - сімейний лікар",X351,IF($B$346="Лікар-педіатр",0,IF($B$346="Лікар-терапевт",X351))),IF($B$359="Лікар загальної практики - сімейний лікар",X364,IF($B$359="Лікар-педіатр",0,IF($B$359="Лікар-терапевт",X364))),IF($B$372="Лікар загальної практики - сімейний лікар",X377,IF($B$372="Лікар-педіатр",0,IF($B$372="Лікар-терапевт",X377))),IF($B$385="Лікар загальної практики - сімейний лікар",X390,IF($B$385="Лікар-педіатр",0,IF($B$385="Лікар-терапевт",X390))),IF($B$398="Лікар загальної практики - сімейний лікар",X403,IF($B$398="Лікар-педіатр",0,IF($B$398="Лікар-терапевт",X403))),IF($B$411="Лікар загальної практики - сімейний лікар",X416,IF($B$411="Лікар-педіатр",0,IF($B$411="Лікар-терапевт",X416))),IF($B$424="Лікар загальної практики - сімейний лікар",X429,IF($B$424="Лікар-педіатр",0,IF($B$424="Лікар-терапевт",X429))),IF($B$437="Лікар загальної практики - сімейний лікар",X442,IF($B$437="Лікар-педіатр",0,IF($B$437="Лікар-терапевт",X442))),IF($B$450="Лікар загальної практики - сімейний лікар",X455,IF($B$450="Лікар-педіатр",0,IF($B$450="Лікар-терапевт",X455))),IF($B$463="Лікар загальної практики - сімейний лікар",X468,IF($B$463="Лікар-педіатр",0,IF($B$463="Лікар-терапевт",X468))),IF($B$476="Лікар загальної практики - сімейний лікар",X481,IF($B$476="Лікар-педіатр",0,IF($B$476="Лікар-терапевт",X481))),IF($B$489="Лікар загальної практики - сімейний лікар",X494,IF($B$489="Лікар-педіатр",0,IF($B$489="Лікар-терапевт",X494))),IF($B$502="Лікар загальної практики - сімейний лікар",X507,IF($B$502="Лікар-педіатр",0,IF($B$502="Лікар-терапевт",X507))),IF($B$515="Лікар загальної практики - сімейний лікар",X520,IF($B$515="Лікар-педіатр",0,IF($B$515="Лікар-терапевт",X520))),IF($B$528="Лікар загальної практики - сімейний лікар",X533,IF($B$528="Лікар-педіатр",0,IF($B$528="Лікар-терапевт",X533))),IF($B$541="Лікар загальної практики - сімейний лікар",X546,IF($B$541="Лікар-педіатр",0,IF($B$541="Лікар-терапевт",X546))),IF($B$554="Лікар загальної практики - сімейний лікар",X559,IF($B$554="Лікар-педіатр",0,IF($B$554="Лікар-терапевт",X559))),IF($B$567="Лікар загальної практики - сімейний лікар",X572,IF($B$567="Лікар-педіатр",0,IF($B$567="Лікар-терапевт",X572))),IF($B$580="Лікар загальної практики - сімейний лікар",X585,IF($B$580="Лікар-педіатр",0,IF($B$580="Лікар-терапевт",X585))),IF($B$593="Лікар загальної практики - сімейний лікар",X598,IF($B$593="Лікар-педіатр",0,IF($B$593="Лікар-терапевт",X598))),IF($B$606="Лікар загальної практики - сімейний лікар",X611,IF($B$606="Лікар-педіатр",0,IF($B$606="Лікар-терапевт",X611))),IF($B$619="Лікар загальної практики - сімейний лікар",X624,IF($B$619="Лікар-педіатр",0,IF($B$619="Лікар-терапевт",X624))),IF($B$632="Лікар загальної практики - сімейний лікар",X637,IF($B$632="Лікар-педіатр",0,IF($B$632="Лікар-терапевт",X637))),IF($B$645="Лікар загальної практики - сімейний лікар",X650,IF($B$645="Лікар-педіатр",0,IF($B$645="Лікар-терапевт",X650))),IF($B$658="Лікар загальної практики - сімейний лікар",X663,IF($B$658="Лікар-педіатр",0,IF($B$658="Лікар-терапевт",X663))),IF($B$671="Лікар загальної практики - сімейний лікар",X676,IF($B$671="Лікар-педіатр",0,IF($B$671="Лікар-терапевт",X676))))</f>
        <v>2649</v>
      </c>
      <c r="Y1335" s="228">
        <f>SUM(IF($B$34="Лікар загальної практики - сімейний лікар",Y39,IF($B$34="Лікар-педіатр",0,IF($B$34="Лікар-терапевт",Y39))),IF($B$47="Лікар загальної практики - сімейний лікар",Y52,IF($B$47="Лікар-педіатр",0,IF($B$47="Лікар-терапевт",Y52))),IF($B$60="Лікар загальної практики - сімейний лікар",Y65,IF($B$60="Лікар-педіатр",0,IF($B$60="Лікар-терапевт",Y65))),IF($B$73="Лікар загальної практики - сімейний лікар",Y78,IF($B$73="Лікар-педіатр",0,IF($B$73="Лікар-терапевт",Y78))),IF($B$86="Лікар загальної практики - сімейний лікар",Y91,IF($B$86="Лікар-педіатр",0,IF($B$86="Лікар-терапевт",Y91))),IF($B$99="Лікар загальної практики - сімейний лікар",Y104,IF($B$99="Лікар-педіатр",0,IF($B$99="Лікар-терапевт",Y104))),IF($B$112="Лікар загальної практики - сімейний лікар",Y117,IF($B$112="Лікар-педіатр",0,IF($B$112="Лікар-терапевт",Y117))),IF($B$125="Лікар загальної практики - сімейний лікар",Y130,IF($B$125="Лікар-педіатр",0,IF($B$125="Лікар-терапевт",Y130))),IF($B$138="Лікар загальної практики - сімейний лікар",Y143,IF($B$138="Лікар-педіатр",0,IF($B$138="Лікар-терапевт",Y143))),IF($B$151="Лікар загальної практики - сімейний лікар",Y156,IF($B$151="Лікар-педіатр",0,IF($B$151="Лікар-терапевт",Y156))),IF($B$164="Лікар загальної практики - сімейний лікар",Y169,IF($B$164="Лікар-педіатр",0,IF($B$164="Лікар-терапевт",Y169))),IF($B$177="Лікар загальної практики - сімейний лікар",Y182,IF($B$177="Лікар-педіатр",0,IF($B$177="Лікар-терапевт",Y182))),IF($B$190="Лікар загальної практики - сімейний лікар",Y195,IF($B$190="Лікар-педіатр",0,IF($B$190="Лікар-терапевт",Y195))),IF($B$203="Лікар загальної практики - сімейний лікар",Y208,IF($B$203="Лікар-педіатр",0,IF($B$203="Лікар-терапевт",Y208))),IF($B$216="Лікар загальної практики - сімейний лікар",Y221,IF($B$216="Лікар-педіатр",0,IF($B$216="Лікар-терапевт",Y221))),IF($B$229="Лікар загальної практики - сімейний лікар",Y234,IF($B$229="Лікар-педіатр",0,IF($B$229="Лікар-терапевт",Y234))),IF($B$242="Лікар загальної практики - сімейний лікар",Y247,IF($B$242="Лікар-педіатр",0,IF($B$242="Лікар-терапевт",Y247))),IF($B$255="Лікар загальної практики - сімейний лікар",Y260,IF($B$255="Лікар-педіатр",0,IF($B$255="Лікар-терапевт",Y260))),IF($B$268="Лікар загальної практики - сімейний лікар",Y273,IF($B$268="Лікар-педіатр",0,IF($B$268="Лікар-терапевт",Y273))),IF($B$281="Лікар загальної практики - сімейний лікар",Y286,IF($B$281="Лікар-педіатр",0,IF($B$281="Лікар-терапевт",Y286))),IF($B$294="Лікар загальної практики - сімейний лікар",Y299,IF($B$294="Лікар-педіатр",0,IF($B$294="Лікар-терапевт",Y299))),IF($B$307="Лікар загальної практики - сімейний лікар",Y312,IF($B$307="Лікар-педіатр",0,IF($B$307="Лікар-терапевт",Y312))),IF($B$320="Лікар загальної практики - сімейний лікар",Y325,IF($B$320="Лікар-педіатр",0,IF($B$320="Лікар-терапевт",Y325))),IF($B$333="Лікар загальної практики - сімейний лікар",Y338,IF($B$333="Лікар-педіатр",0,IF($B$333="Лікар-терапевт",Y338))),IF($B$346="Лікар загальної практики - сімейний лікар",Y351,IF($B$346="Лікар-педіатр",0,IF($B$346="Лікар-терапевт",Y351))),IF($B$359="Лікар загальної практики - сімейний лікар",Y364,IF($B$359="Лікар-педіатр",0,IF($B$359="Лікар-терапевт",Y364))),IF($B$372="Лікар загальної практики - сімейний лікар",Y377,IF($B$372="Лікар-педіатр",0,IF($B$372="Лікар-терапевт",Y377))),IF($B$385="Лікар загальної практики - сімейний лікар",Y390,IF($B$385="Лікар-педіатр",0,IF($B$385="Лікар-терапевт",Y390))),IF($B$398="Лікар загальної практики - сімейний лікар",Y403,IF($B$398="Лікар-педіатр",0,IF($B$398="Лікар-терапевт",Y403))),IF($B$411="Лікар загальної практики - сімейний лікар",Y416,IF($B$411="Лікар-педіатр",0,IF($B$411="Лікар-терапевт",Y416))),IF($B$424="Лікар загальної практики - сімейний лікар",Y429,IF($B$424="Лікар-педіатр",0,IF($B$424="Лікар-терапевт",Y429))),IF($B$437="Лікар загальної практики - сімейний лікар",Y442,IF($B$437="Лікар-педіатр",0,IF($B$437="Лікар-терапевт",Y442))),IF($B$450="Лікар загальної практики - сімейний лікар",Y455,IF($B$450="Лікар-педіатр",0,IF($B$450="Лікар-терапевт",Y455))),IF($B$463="Лікар загальної практики - сімейний лікар",Y468,IF($B$463="Лікар-педіатр",0,IF($B$463="Лікар-терапевт",Y468))),IF($B$476="Лікар загальної практики - сімейний лікар",Y481,IF($B$476="Лікар-педіатр",0,IF($B$476="Лікар-терапевт",Y481))),IF($B$489="Лікар загальної практики - сімейний лікар",Y494,IF($B$489="Лікар-педіатр",0,IF($B$489="Лікар-терапевт",Y494))),IF($B$502="Лікар загальної практики - сімейний лікар",Y507,IF($B$502="Лікар-педіатр",0,IF($B$502="Лікар-терапевт",Y507))),IF($B$515="Лікар загальної практики - сімейний лікар",Y520,IF($B$515="Лікар-педіатр",0,IF($B$515="Лікар-терапевт",Y520))),IF($B$528="Лікар загальної практики - сімейний лікар",Y533,IF($B$528="Лікар-педіатр",0,IF($B$528="Лікар-терапевт",Y533))),IF($B$541="Лікар загальної практики - сімейний лікар",Y546,IF($B$541="Лікар-педіатр",0,IF($B$541="Лікар-терапевт",Y546))),IF($B$554="Лікар загальної практики - сімейний лікар",Y559,IF($B$554="Лікар-педіатр",0,IF($B$554="Лікар-терапевт",Y559))),IF($B$567="Лікар загальної практики - сімейний лікар",Y572,IF($B$567="Лікар-педіатр",0,IF($B$567="Лікар-терапевт",Y572))),IF($B$580="Лікар загальної практики - сімейний лікар",Y585,IF($B$580="Лікар-педіатр",0,IF($B$580="Лікар-терапевт",Y585))),IF($B$593="Лікар загальної практики - сімейний лікар",Y598,IF($B$593="Лікар-педіатр",0,IF($B$593="Лікар-терапевт",Y598))),IF($B$606="Лікар загальної практики - сімейний лікар",Y611,IF($B$606="Лікар-педіатр",0,IF($B$606="Лікар-терапевт",Y611))),IF($B$619="Лікар загальної практики - сімейний лікар",Y624,IF($B$619="Лікар-педіатр",0,IF($B$619="Лікар-терапевт",Y624))),IF($B$632="Лікар загальної практики - сімейний лікар",Y637,IF($B$632="Лікар-педіатр",0,IF($B$632="Лікар-терапевт",Y637))),IF($B$645="Лікар загальної практики - сімейний лікар",Y650,IF($B$645="Лікар-педіатр",0,IF($B$645="Лікар-терапевт",Y650))),IF($B$658="Лікар загальної практики - сімейний лікар",Y663,IF($B$658="Лікар-педіатр",0,IF($B$658="Лікар-терапевт",Y663))),IF($B$671="Лікар загальної практики - сімейний лікар",Y676,IF($B$671="Лікар-педіатр",0,IF($B$671="Лікар-терапевт",Y676))))</f>
        <v>1579</v>
      </c>
      <c r="Z1335" s="229"/>
      <c r="AA1335" s="238"/>
      <c r="AB1335" s="228">
        <f>SUM(IF($B$34="Лікар загальної практики - сімейний лікар",AB39,IF($B$34="Лікар-педіатр",AB39,IF($B$34="Лікар-терапевт",0))),IF($B$47="Лікар загальної практики - сімейний лікар",AB52,IF($B$47="Лікар-педіатр",AB52,IF($B$47="Лікар-терапевт",0))),IF($B$60="Лікар загальної практики - сімейний лікар",AB65,IF($B$60="Лікар-педіатр",AB65,IF($B$60="Лікар-терапевт",0))),IF($B$73="Лікар загальної практики - сімейний лікар",AB78,IF($B$73="Лікар-педіатр",AB78,IF($B$73="Лікар-терапевт",0))),IF($B$86="Лікар загальної практики - сімейний лікар",AB91,IF($B$86="Лікар-педіатр",AB91,IF($B$86="Лікар-терапевт",0))),IF($B$99="Лікар загальної практики - сімейний лікар",AB104,IF($B$99="Лікар-педіатр",AB104,IF($B$99="Лікар-терапевт",0))),IF($B$112="Лікар загальної практики - сімейний лікар",AB117,IF($B$112="Лікар-педіатр",AB117,IF($B$112="Лікар-терапевт",0))),IF($B$125="Лікар загальної практики - сімейний лікар",AB130,IF($B$125="Лікар-педіатр",AB130,IF($B$125="Лікар-терапевт",0))),IF($B$138="Лікар загальної практики - сімейний лікар",AB143,IF($B$138="Лікар-педіатр",AB143,IF($B$138="Лікар-терапевт",0))),IF($B$151="Лікар загальної практики - сімейний лікар",AB156,IF($B$151="Лікар-педіатр",AB156,IF($B$151="Лікар-терапевт",0))),IF($B$164="Лікар загальної практики - сімейний лікар",AB169,IF($B$164="Лікар-педіатр",AB169,IF($B$164="Лікар-терапевт",0))),IF($B$177="Лікар загальної практики - сімейний лікар",AB182,IF($B$177="Лікар-педіатр",AB182,IF($B$177="Лікар-терапевт",0))),IF($B$190="Лікар загальної практики - сімейний лікар",AB195,IF($B$190="Лікар-педіатр",AB195,IF($B$190="Лікар-терапевт",0))),IF($B$203="Лікар загальної практики - сімейний лікар",AB208,IF($B$203="Лікар-педіатр",AB208,IF($B$203="Лікар-терапевт",0))),IF($B$216="Лікар загальної практики - сімейний лікар",AB221,IF($B$216="Лікар-педіатр",AB221,IF($B$216="Лікар-терапевт",0))),IF($B$229="Лікар загальної практики - сімейний лікар",AB234,IF($B$229="Лікар-педіатр",AB234,IF($B$229="Лікар-терапевт",0))),IF($B$242="Лікар загальної практики - сімейний лікар",AB247,IF($B$242="Лікар-педіатр",AB247,IF($B$242="Лікар-терапевт",0))),IF($B$255="Лікар загальної практики - сімейний лікар",AB260,IF($B$255="Лікар-педіатр",AB260,IF($B$255="Лікар-терапевт",0))),IF($B$268="Лікар загальної практики - сімейний лікар",AB273,IF($B$268="Лікар-педіатр",AB273,IF($B$268="Лікар-терапевт",0))),IF($B$281="Лікар загальної практики - сімейний лікар",AB286,IF($B$281="Лікар-педіатр",AB286,IF($B$281="Лікар-терапевт",0))),IF($B$294="Лікар загальної практики - сімейний лікар",AB299,IF($B$294="Лікар-педіатр",AB299,IF($B$294="Лікар-терапевт",0))),IF($B$307="Лікар загальної практики - сімейний лікар",AB312,IF($B$307="Лікар-педіатр",AB312,IF($B$307="Лікар-терапевт",0))),IF($B$320="Лікар загальної практики - сімейний лікар",AB325,IF($B$320="Лікар-педіатр",AB325,IF($B$320="Лікар-терапевт",0))),IF($B$333="Лікар загальної практики - сімейний лікар",AB338,IF($B$333="Лікар-педіатр",AB338,IF($B$333="Лікар-терапевт",0))),IF($B$346="Лікар загальної практики - сімейний лікар",AB351,IF($B$346="Лікар-педіатр",AB351,IF($B$346="Лікар-терапевт",0))),IF($B$359="Лікар загальної практики - сімейний лікар",AB364,IF($B$359="Лікар-педіатр",AB364,IF($B$359="Лікар-терапевт",0))),IF($B$372="Лікар загальної практики - сімейний лікар",AB377,IF($B$372="Лікар-педіатр",AB377,IF($B$372="Лікар-терапевт",0))),IF($B$385="Лікар загальної практики - сімейний лікар",AB390,IF($B$385="Лікар-педіатр",AB390,IF($B$385="Лікар-терапевт",0))),IF($B$398="Лікар загальної практики - сімейний лікар",AB403,IF($B$398="Лікар-педіатр",AB403,IF($B$398="Лікар-терапевт",0))),IF($B$411="Лікар загальної практики - сімейний лікар",AB416,IF($B$411="Лікар-педіатр",AB416,IF($B$411="Лікар-терапевт",0))),IF($B$424="Лікар загальної практики - сімейний лікар",AB429,IF($B$424="Лікар-педіатр",AB429,IF($B$424="Лікар-терапевт",0))),IF($B$437="Лікар загальної практики - сімейний лікар",AB442,IF($B$437="Лікар-педіатр",AB442,IF($B$437="Лікар-терапевт",0))),IF($B$450="Лікар загальної практики - сімейний лікар",AB455,IF($B$450="Лікар-педіатр",AB455,IF($B$450="Лікар-терапевт",0))),IF($B$463="Лікар загальної практики - сімейний лікар",AB468,IF($B$463="Лікар-педіатр",AB468,IF($B$463="Лікар-терапевт",0))),IF($B$476="Лікар загальної практики - сімейний лікар",AB481,IF($B$476="Лікар-педіатр",AB481,IF($B$476="Лікар-терапевт",0))),IF($B$489="Лікар загальної практики - сімейний лікар",AB494,IF($B$489="Лікар-педіатр",AB494,IF($B$489="Лікар-терапевт",0))),IF($B$502="Лікар загальної практики - сімейний лікар",AB507,IF($B$502="Лікар-педіатр",AB507,IF($B$502="Лікар-терапевт",0))),IF($B$515="Лікар загальної практики - сімейний лікар",AB520,IF($B$515="Лікар-педіатр",AB520,IF($B$515="Лікар-терапевт",0))),IF($B$528="Лікар загальної практики - сімейний лікар",AB533,IF($B$528="Лікар-педіатр",AB533,IF($B$528="Лікар-терапевт",0))),IF($B$541="Лікар загальної практики - сімейний лікар",AB546,IF($B$541="Лікар-педіатр",AB546,IF($B$541="Лікар-терапевт",0))),IF($B$554="Лікар загальної практики - сімейний лікар",AB559,IF($B$554="Лікар-педіатр",AB559,IF($B$554="Лікар-терапевт",0))),IF($B$567="Лікар загальної практики - сімейний лікар",AB572,IF($B$567="Лікар-педіатр",AB572,IF($B$567="Лікар-терапевт",0))),IF($B$580="Лікар загальної практики - сімейний лікар",AB585,IF($B$580="Лікар-педіатр",AB585,IF($B$580="Лікар-терапевт",0))),IF($B$593="Лікар загальної практики - сімейний лікар",AB598,IF($B$593="Лікар-педіатр",AB598,IF($B$593="Лікар-терапевт",0))),IF($B$606="Лікар загальної практики - сімейний лікар",AB611,IF($B$606="Лікар-педіатр",AB611,IF($B$606="Лікар-терапевт",0))),IF($B$619="Лікар загальної практики - сімейний лікар",AB624,IF($B$619="Лікар-педіатр",AB624,IF($B$619="Лікар-терапевт",0))),IF($B$632="Лікар загальної практики - сімейний лікар",AB637,IF($B$632="Лікар-педіатр",AB637,IF($B$632="Лікар-терапевт",0))),IF($B$645="Лікар загальної практики - сімейний лікар",AB650,IF($B$645="Лікар-педіатр",AB650,IF($B$645="Лікар-терапевт",0))),IF($B$658="Лікар загальної практики - сімейний лікар",AB663,IF($B$658="Лікар-педіатр",AB663,IF($B$658="Лікар-терапевт",0))),IF($B$671="Лікар загальної практики - сімейний лікар",AB676,IF($B$671="Лікар-педіатр",AB676,IF($B$671="Лікар-терапевт",0))))</f>
        <v>233</v>
      </c>
      <c r="AC1335" s="228">
        <f t="shared" ref="AC1335" si="236">SUM(IF($B$34="Лікар загальної практики - сімейний лікар",AC39,IF($B$34="Лікар-педіатр",AC39,IF($B$34="Лікар-терапевт",0))),IF($B$47="Лікар загальної практики - сімейний лікар",AC52,IF($B$47="Лікар-педіатр",AC52,IF($B$47="Лікар-терапевт",0))),IF($B$60="Лікар загальної практики - сімейний лікар",AC65,IF($B$60="Лікар-педіатр",AC65,IF($B$60="Лікар-терапевт",0))),IF($B$73="Лікар загальної практики - сімейний лікар",AC78,IF($B$73="Лікар-педіатр",AC78,IF($B$73="Лікар-терапевт",0))),IF($B$86="Лікар загальної практики - сімейний лікар",AC91,IF($B$86="Лікар-педіатр",AC91,IF($B$86="Лікар-терапевт",0))),IF($B$99="Лікар загальної практики - сімейний лікар",AC104,IF($B$99="Лікар-педіатр",AC104,IF($B$99="Лікар-терапевт",0))),IF($B$112="Лікар загальної практики - сімейний лікар",AC117,IF($B$112="Лікар-педіатр",AC117,IF($B$112="Лікар-терапевт",0))),IF($B$125="Лікар загальної практики - сімейний лікар",AC130,IF($B$125="Лікар-педіатр",AC130,IF($B$125="Лікар-терапевт",0))),IF($B$138="Лікар загальної практики - сімейний лікар",AC143,IF($B$138="Лікар-педіатр",AC143,IF($B$138="Лікар-терапевт",0))),IF($B$151="Лікар загальної практики - сімейний лікар",AC156,IF($B$151="Лікар-педіатр",AC156,IF($B$151="Лікар-терапевт",0))),IF($B$164="Лікар загальної практики - сімейний лікар",AC169,IF($B$164="Лікар-педіатр",AC169,IF($B$164="Лікар-терапевт",0))),IF($B$177="Лікар загальної практики - сімейний лікар",AC182,IF($B$177="Лікар-педіатр",AC182,IF($B$177="Лікар-терапевт",0))),IF($B$190="Лікар загальної практики - сімейний лікар",AC195,IF($B$190="Лікар-педіатр",AC195,IF($B$190="Лікар-терапевт",0))),IF($B$203="Лікар загальної практики - сімейний лікар",AC208,IF($B$203="Лікар-педіатр",AC208,IF($B$203="Лікар-терапевт",0))),IF($B$216="Лікар загальної практики - сімейний лікар",AC221,IF($B$216="Лікар-педіатр",AC221,IF($B$216="Лікар-терапевт",0))),IF($B$229="Лікар загальної практики - сімейний лікар",AC234,IF($B$229="Лікар-педіатр",AC234,IF($B$229="Лікар-терапевт",0))),IF($B$242="Лікар загальної практики - сімейний лікар",AC247,IF($B$242="Лікар-педіатр",AC247,IF($B$242="Лікар-терапевт",0))),IF($B$255="Лікар загальної практики - сімейний лікар",AC260,IF($B$255="Лікар-педіатр",AC260,IF($B$255="Лікар-терапевт",0))),IF($B$268="Лікар загальної практики - сімейний лікар",AC273,IF($B$268="Лікар-педіатр",AC273,IF($B$268="Лікар-терапевт",0))),IF($B$281="Лікар загальної практики - сімейний лікар",AC286,IF($B$281="Лікар-педіатр",AC286,IF($B$281="Лікар-терапевт",0))),IF($B$294="Лікар загальної практики - сімейний лікар",AC299,IF($B$294="Лікар-педіатр",AC299,IF($B$294="Лікар-терапевт",0))),IF($B$307="Лікар загальної практики - сімейний лікар",AC312,IF($B$307="Лікар-педіатр",AC312,IF($B$307="Лікар-терапевт",0))),IF($B$320="Лікар загальної практики - сімейний лікар",AC325,IF($B$320="Лікар-педіатр",AC325,IF($B$320="Лікар-терапевт",0))),IF($B$333="Лікар загальної практики - сімейний лікар",AC338,IF($B$333="Лікар-педіатр",AC338,IF($B$333="Лікар-терапевт",0))),IF($B$346="Лікар загальної практики - сімейний лікар",AC351,IF($B$346="Лікар-педіатр",AC351,IF($B$346="Лікар-терапевт",0))),IF($B$359="Лікар загальної практики - сімейний лікар",AC364,IF($B$359="Лікар-педіатр",AC364,IF($B$359="Лікар-терапевт",0))),IF($B$372="Лікар загальної практики - сімейний лікар",AC377,IF($B$372="Лікар-педіатр",AC377,IF($B$372="Лікар-терапевт",0))),IF($B$385="Лікар загальної практики - сімейний лікар",AC390,IF($B$385="Лікар-педіатр",AC390,IF($B$385="Лікар-терапевт",0))),IF($B$398="Лікар загальної практики - сімейний лікар",AC403,IF($B$398="Лікар-педіатр",AC403,IF($B$398="Лікар-терапевт",0))),IF($B$411="Лікар загальної практики - сімейний лікар",AC416,IF($B$411="Лікар-педіатр",AC416,IF($B$411="Лікар-терапевт",0))),IF($B$424="Лікар загальної практики - сімейний лікар",AC429,IF($B$424="Лікар-педіатр",AC429,IF($B$424="Лікар-терапевт",0))),IF($B$437="Лікар загальної практики - сімейний лікар",AC442,IF($B$437="Лікар-педіатр",AC442,IF($B$437="Лікар-терапевт",0))),IF($B$450="Лікар загальної практики - сімейний лікар",AC455,IF($B$450="Лікар-педіатр",AC455,IF($B$450="Лікар-терапевт",0))),IF($B$463="Лікар загальної практики - сімейний лікар",AC468,IF($B$463="Лікар-педіатр",AC468,IF($B$463="Лікар-терапевт",0))),IF($B$476="Лікар загальної практики - сімейний лікар",AC481,IF($B$476="Лікар-педіатр",AC481,IF($B$476="Лікар-терапевт",0))),IF($B$489="Лікар загальної практики - сімейний лікар",AC494,IF($B$489="Лікар-педіатр",AC494,IF($B$489="Лікар-терапевт",0))),IF($B$502="Лікар загальної практики - сімейний лікар",AC507,IF($B$502="Лікар-педіатр",AC507,IF($B$502="Лікар-терапевт",0))),IF($B$515="Лікар загальної практики - сімейний лікар",AC520,IF($B$515="Лікар-педіатр",AC520,IF($B$515="Лікар-терапевт",0))),IF($B$528="Лікар загальної практики - сімейний лікар",AC533,IF($B$528="Лікар-педіатр",AC533,IF($B$528="Лікар-терапевт",0))),IF($B$541="Лікар загальної практики - сімейний лікар",AC546,IF($B$541="Лікар-педіатр",AC546,IF($B$541="Лікар-терапевт",0))),IF($B$554="Лікар загальної практики - сімейний лікар",AC559,IF($B$554="Лікар-педіатр",AC559,IF($B$554="Лікар-терапевт",0))),IF($B$567="Лікар загальної практики - сімейний лікар",AC572,IF($B$567="Лікар-педіатр",AC572,IF($B$567="Лікар-терапевт",0))),IF($B$580="Лікар загальної практики - сімейний лікар",AC585,IF($B$580="Лікар-педіатр",AC585,IF($B$580="Лікар-терапевт",0))),IF($B$593="Лікар загальної практики - сімейний лікар",AC598,IF($B$593="Лікар-педіатр",AC598,IF($B$593="Лікар-терапевт",0))),IF($B$606="Лікар загальної практики - сімейний лікар",AC611,IF($B$606="Лікар-педіатр",AC611,IF($B$606="Лікар-терапевт",0))),IF($B$619="Лікар загальної практики - сімейний лікар",AC624,IF($B$619="Лікар-педіатр",AC624,IF($B$619="Лікар-терапевт",0))),IF($B$632="Лікар загальної практики - сімейний лікар",AC637,IF($B$632="Лікар-педіатр",AC637,IF($B$632="Лікар-терапевт",0))),IF($B$645="Лікар загальної практики - сімейний лікар",AC650,IF($B$645="Лікар-педіатр",AC650,IF($B$645="Лікар-терапевт",0))),IF($B$658="Лікар загальної практики - сімейний лікар",AC663,IF($B$658="Лікар-педіатр",AC663,IF($B$658="Лікар-терапевт",0))),IF($B$671="Лікар загальної практики - сімейний лікар",AC676,IF($B$671="Лікар-педіатр",AC676,IF($B$671="Лікар-терапевт",0))))</f>
        <v>960.33333333333326</v>
      </c>
      <c r="AD1335" s="228">
        <f>SUM(IF($B$34="Лікар загальної практики - сімейний лікар",AD39,IF($B$34="Лікар-педіатр",0,IF($B$34="Лікар-терапевт",AD39))),IF($B$47="Лікар загальної практики - сімейний лікар",AD52,IF($B$47="Лікар-педіатр",0,IF($B$47="Лікар-терапевт",AD52))),IF($B$60="Лікар загальної практики - сімейний лікар",AD65,IF($B$60="Лікар-педіатр",0,IF($B$60="Лікар-терапевт",AD65))),IF($B$73="Лікар загальної практики - сімейний лікар",AD78,IF($B$73="Лікар-педіатр",0,IF($B$73="Лікар-терапевт",AD78))),IF($B$86="Лікар загальної практики - сімейний лікар",AD91,IF($B$86="Лікар-педіатр",0,IF($B$86="Лікар-терапевт",AD91))),IF($B$99="Лікар загальної практики - сімейний лікар",AD104,IF($B$99="Лікар-педіатр",0,IF($B$99="Лікар-терапевт",AD104))),IF($B$112="Лікар загальної практики - сімейний лікар",AD117,IF($B$112="Лікар-педіатр",0,IF($B$112="Лікар-терапевт",AD117))),IF($B$125="Лікар загальної практики - сімейний лікар",AD130,IF($B$125="Лікар-педіатр",0,IF($B$125="Лікар-терапевт",AD130))),IF($B$138="Лікар загальної практики - сімейний лікар",AD143,IF($B$138="Лікар-педіатр",0,IF($B$138="Лікар-терапевт",AD143))),IF($B$151="Лікар загальної практики - сімейний лікар",AD156,IF($B$151="Лікар-педіатр",0,IF($B$151="Лікар-терапевт",AD156))),IF($B$164="Лікар загальної практики - сімейний лікар",AD169,IF($B$164="Лікар-педіатр",0,IF($B$164="Лікар-терапевт",AD169))),IF($B$177="Лікар загальної практики - сімейний лікар",AD182,IF($B$177="Лікар-педіатр",0,IF($B$177="Лікар-терапевт",AD182))),IF($B$190="Лікар загальної практики - сімейний лікар",AD195,IF($B$190="Лікар-педіатр",0,IF($B$190="Лікар-терапевт",AD195))),IF($B$203="Лікар загальної практики - сімейний лікар",AD208,IF($B$203="Лікар-педіатр",0,IF($B$203="Лікар-терапевт",AD208))),IF($B$216="Лікар загальної практики - сімейний лікар",AD221,IF($B$216="Лікар-педіатр",0,IF($B$216="Лікар-терапевт",AD221))),IF($B$229="Лікар загальної практики - сімейний лікар",AD234,IF($B$229="Лікар-педіатр",0,IF($B$229="Лікар-терапевт",AD234))),IF($B$242="Лікар загальної практики - сімейний лікар",AD247,IF($B$242="Лікар-педіатр",0,IF($B$242="Лікар-терапевт",AD247))),IF($B$255="Лікар загальної практики - сімейний лікар",AD260,IF($B$255="Лікар-педіатр",0,IF($B$255="Лікар-терапевт",AD260))),IF($B$268="Лікар загальної практики - сімейний лікар",AD273,IF($B$268="Лікар-педіатр",0,IF($B$268="Лікар-терапевт",AD273))),IF($B$281="Лікар загальної практики - сімейний лікар",AD286,IF($B$281="Лікар-педіатр",0,IF($B$281="Лікар-терапевт",AD286))),IF($B$294="Лікар загальної практики - сімейний лікар",AD299,IF($B$294="Лікар-педіатр",0,IF($B$294="Лікар-терапевт",AD299))),IF($B$307="Лікар загальної практики - сімейний лікар",AD312,IF($B$307="Лікар-педіатр",0,IF($B$307="Лікар-терапевт",AD312))),IF($B$320="Лікар загальної практики - сімейний лікар",AD325,IF($B$320="Лікар-педіатр",0,IF($B$320="Лікар-терапевт",AD325))),IF($B$333="Лікар загальної практики - сімейний лікар",AD338,IF($B$333="Лікар-педіатр",0,IF($B$333="Лікар-терапевт",AD338))),IF($B$346="Лікар загальної практики - сімейний лікар",AD351,IF($B$346="Лікар-педіатр",0,IF($B$346="Лікар-терапевт",AD351))),IF($B$359="Лікар загальної практики - сімейний лікар",AD364,IF($B$359="Лікар-педіатр",0,IF($B$359="Лікар-терапевт",AD364))),IF($B$372="Лікар загальної практики - сімейний лікар",AD377,IF($B$372="Лікар-педіатр",0,IF($B$372="Лікар-терапевт",AD377))),IF($B$385="Лікар загальної практики - сімейний лікар",AD390,IF($B$385="Лікар-педіатр",0,IF($B$385="Лікар-терапевт",AD390))),IF($B$398="Лікар загальної практики - сімейний лікар",AD403,IF($B$398="Лікар-педіатр",0,IF($B$398="Лікар-терапевт",AD403))),IF($B$411="Лікар загальної практики - сімейний лікар",AD416,IF($B$411="Лікар-педіатр",0,IF($B$411="Лікар-терапевт",AD416))),IF($B$424="Лікар загальної практики - сімейний лікар",AD429,IF($B$424="Лікар-педіатр",0,IF($B$424="Лікар-терапевт",AD429))),IF($B$437="Лікар загальної практики - сімейний лікар",AD442,IF($B$437="Лікар-педіатр",0,IF($B$437="Лікар-терапевт",AD442))),IF($B$450="Лікар загальної практики - сімейний лікар",AD455,IF($B$450="Лікар-педіатр",0,IF($B$450="Лікар-терапевт",AD455))),IF($B$463="Лікар загальної практики - сімейний лікар",AD468,IF($B$463="Лікар-педіатр",0,IF($B$463="Лікар-терапевт",AD468))),IF($B$476="Лікар загальної практики - сімейний лікар",AD481,IF($B$476="Лікар-педіатр",0,IF($B$476="Лікар-терапевт",AD481))),IF($B$489="Лікар загальної практики - сімейний лікар",AD494,IF($B$489="Лікар-педіатр",0,IF($B$489="Лікар-терапевт",AD494))),IF($B$502="Лікар загальної практики - сімейний лікар",AD507,IF($B$502="Лікар-педіатр",0,IF($B$502="Лікар-терапевт",AD507))),IF($B$515="Лікар загальної практики - сімейний лікар",AD520,IF($B$515="Лікар-педіатр",0,IF($B$515="Лікар-терапевт",AD520))),IF($B$528="Лікар загальної практики - сімейний лікар",AD533,IF($B$528="Лікар-педіатр",0,IF($B$528="Лікар-терапевт",AD533))),IF($B$541="Лікар загальної практики - сімейний лікар",AD546,IF($B$541="Лікар-педіатр",0,IF($B$541="Лікар-терапевт",AD546))),IF($B$554="Лікар загальної практики - сімейний лікар",AD559,IF($B$554="Лікар-педіатр",0,IF($B$554="Лікар-терапевт",AD559))),IF($B$567="Лікар загальної практики - сімейний лікар",AD572,IF($B$567="Лікар-педіатр",0,IF($B$567="Лікар-терапевт",AD572))),IF($B$580="Лікар загальної практики - сімейний лікар",AD585,IF($B$580="Лікар-педіатр",0,IF($B$580="Лікар-терапевт",AD585))),IF($B$593="Лікар загальної практики - сімейний лікар",AD598,IF($B$593="Лікар-педіатр",0,IF($B$593="Лікар-терапевт",AD598))),IF($B$606="Лікар загальної практики - сімейний лікар",AD611,IF($B$606="Лікар-педіатр",0,IF($B$606="Лікар-терапевт",AD611))),IF($B$619="Лікар загальної практики - сімейний лікар",AD624,IF($B$619="Лікар-педіатр",0,IF($B$619="Лікар-терапевт",AD624))),IF($B$632="Лікар загальної практики - сімейний лікар",AD637,IF($B$632="Лікар-педіатр",0,IF($B$632="Лікар-терапевт",AD637))),IF($B$645="Лікар загальної практики - сімейний лікар",AD650,IF($B$645="Лікар-педіатр",0,IF($B$645="Лікар-терапевт",AD650))),IF($B$658="Лікар загальної практики - сімейний лікар",AD663,IF($B$658="Лікар-педіатр",0,IF($B$658="Лікар-терапевт",AD663))),IF($B$671="Лікар загальної практики - сімейний лікар",AD676,IF($B$671="Лікар-педіатр",0,IF($B$671="Лікар-терапевт",AD676))))</f>
        <v>1865.6666666666665</v>
      </c>
      <c r="AE1335" s="228">
        <f>SUM(IF($B$34="Лікар загальної практики - сімейний лікар",AE39,IF($B$34="Лікар-педіатр",0,IF($B$34="Лікар-терапевт",AE39))),IF($B$47="Лікар загальної практики - сімейний лікар",AE52,IF($B$47="Лікар-педіатр",0,IF($B$47="Лікар-терапевт",AE52))),IF($B$60="Лікар загальної практики - сімейний лікар",AE65,IF($B$60="Лікар-педіатр",0,IF($B$60="Лікар-терапевт",AE65))),IF($B$73="Лікар загальної практики - сімейний лікар",AE78,IF($B$73="Лікар-педіатр",0,IF($B$73="Лікар-терапевт",AE78))),IF($B$86="Лікар загальної практики - сімейний лікар",AE91,IF($B$86="Лікар-педіатр",0,IF($B$86="Лікар-терапевт",AE91))),IF($B$99="Лікар загальної практики - сімейний лікар",AE104,IF($B$99="Лікар-педіатр",0,IF($B$99="Лікар-терапевт",AE104))),IF($B$112="Лікар загальної практики - сімейний лікар",AE117,IF($B$112="Лікар-педіатр",0,IF($B$112="Лікар-терапевт",AE117))),IF($B$125="Лікар загальної практики - сімейний лікар",AE130,IF($B$125="Лікар-педіатр",0,IF($B$125="Лікар-терапевт",AE130))),IF($B$138="Лікар загальної практики - сімейний лікар",AE143,IF($B$138="Лікар-педіатр",0,IF($B$138="Лікар-терапевт",AE143))),IF($B$151="Лікар загальної практики - сімейний лікар",AE156,IF($B$151="Лікар-педіатр",0,IF($B$151="Лікар-терапевт",AE156))),IF($B$164="Лікар загальної практики - сімейний лікар",AE169,IF($B$164="Лікар-педіатр",0,IF($B$164="Лікар-терапевт",AE169))),IF($B$177="Лікар загальної практики - сімейний лікар",AE182,IF($B$177="Лікар-педіатр",0,IF($B$177="Лікар-терапевт",AE182))),IF($B$190="Лікар загальної практики - сімейний лікар",AE195,IF($B$190="Лікар-педіатр",0,IF($B$190="Лікар-терапевт",AE195))),IF($B$203="Лікар загальної практики - сімейний лікар",AE208,IF($B$203="Лікар-педіатр",0,IF($B$203="Лікар-терапевт",AE208))),IF($B$216="Лікар загальної практики - сімейний лікар",AE221,IF($B$216="Лікар-педіатр",0,IF($B$216="Лікар-терапевт",AE221))),IF($B$229="Лікар загальної практики - сімейний лікар",AE234,IF($B$229="Лікар-педіатр",0,IF($B$229="Лікар-терапевт",AE234))),IF($B$242="Лікар загальної практики - сімейний лікар",AE247,IF($B$242="Лікар-педіатр",0,IF($B$242="Лікар-терапевт",AE247))),IF($B$255="Лікар загальної практики - сімейний лікар",AE260,IF($B$255="Лікар-педіатр",0,IF($B$255="Лікар-терапевт",AE260))),IF($B$268="Лікар загальної практики - сімейний лікар",AE273,IF($B$268="Лікар-педіатр",0,IF($B$268="Лікар-терапевт",AE273))),IF($B$281="Лікар загальної практики - сімейний лікар",AE286,IF($B$281="Лікар-педіатр",0,IF($B$281="Лікар-терапевт",AE286))),IF($B$294="Лікар загальної практики - сімейний лікар",AE299,IF($B$294="Лікар-педіатр",0,IF($B$294="Лікар-терапевт",AE299))),IF($B$307="Лікар загальної практики - сімейний лікар",AE312,IF($B$307="Лікар-педіатр",0,IF($B$307="Лікар-терапевт",AE312))),IF($B$320="Лікар загальної практики - сімейний лікар",AE325,IF($B$320="Лікар-педіатр",0,IF($B$320="Лікар-терапевт",AE325))),IF($B$333="Лікар загальної практики - сімейний лікар",AE338,IF($B$333="Лікар-педіатр",0,IF($B$333="Лікар-терапевт",AE338))),IF($B$346="Лікар загальної практики - сімейний лікар",AE351,IF($B$346="Лікар-педіатр",0,IF($B$346="Лікар-терапевт",AE351))),IF($B$359="Лікар загальної практики - сімейний лікар",AE364,IF($B$359="Лікар-педіатр",0,IF($B$359="Лікар-терапевт",AE364))),IF($B$372="Лікар загальної практики - сімейний лікар",AE377,IF($B$372="Лікар-педіатр",0,IF($B$372="Лікар-терапевт",AE377))),IF($B$385="Лікар загальної практики - сімейний лікар",AE390,IF($B$385="Лікар-педіатр",0,IF($B$385="Лікар-терапевт",AE390))),IF($B$398="Лікар загальної практики - сімейний лікар",AE403,IF($B$398="Лікар-педіатр",0,IF($B$398="Лікар-терапевт",AE403))),IF($B$411="Лікар загальної практики - сімейний лікар",AE416,IF($B$411="Лікар-педіатр",0,IF($B$411="Лікар-терапевт",AE416))),IF($B$424="Лікар загальної практики - сімейний лікар",AE429,IF($B$424="Лікар-педіатр",0,IF($B$424="Лікар-терапевт",AE429))),IF($B$437="Лікар загальної практики - сімейний лікар",AE442,IF($B$437="Лікар-педіатр",0,IF($B$437="Лікар-терапевт",AE442))),IF($B$450="Лікар загальної практики - сімейний лікар",AE455,IF($B$450="Лікар-педіатр",0,IF($B$450="Лікар-терапевт",AE455))),IF($B$463="Лікар загальної практики - сімейний лікар",AE468,IF($B$463="Лікар-педіатр",0,IF($B$463="Лікар-терапевт",AE468))),IF($B$476="Лікар загальної практики - сімейний лікар",AE481,IF($B$476="Лікар-педіатр",0,IF($B$476="Лікар-терапевт",AE481))),IF($B$489="Лікар загальної практики - сімейний лікар",AE494,IF($B$489="Лікар-педіатр",0,IF($B$489="Лікар-терапевт",AE494))),IF($B$502="Лікар загальної практики - сімейний лікар",AE507,IF($B$502="Лікар-педіатр",0,IF($B$502="Лікар-терапевт",AE507))),IF($B$515="Лікар загальної практики - сімейний лікар",AE520,IF($B$515="Лікар-педіатр",0,IF($B$515="Лікар-терапевт",AE520))),IF($B$528="Лікар загальної практики - сімейний лікар",AE533,IF($B$528="Лікар-педіатр",0,IF($B$528="Лікар-терапевт",AE533))),IF($B$541="Лікар загальної практики - сімейний лікар",AE546,IF($B$541="Лікар-педіатр",0,IF($B$541="Лікар-терапевт",AE546))),IF($B$554="Лікар загальної практики - сімейний лікар",AE559,IF($B$554="Лікар-педіатр",0,IF($B$554="Лікар-терапевт",AE559))),IF($B$567="Лікар загальної практики - сімейний лікар",AE572,IF($B$567="Лікар-педіатр",0,IF($B$567="Лікар-терапевт",AE572))),IF($B$580="Лікар загальної практики - сімейний лікар",AE585,IF($B$580="Лікар-педіатр",0,IF($B$580="Лікар-терапевт",AE585))),IF($B$593="Лікар загальної практики - сімейний лікар",AE598,IF($B$593="Лікар-педіатр",0,IF($B$593="Лікар-терапевт",AE598))),IF($B$606="Лікар загальної практики - сімейний лікар",AE611,IF($B$606="Лікар-педіатр",0,IF($B$606="Лікар-терапевт",AE611))),IF($B$619="Лікар загальної практики - сімейний лікар",AE624,IF($B$619="Лікар-педіатр",0,IF($B$619="Лікар-терапевт",AE624))),IF($B$632="Лікар загальної практики - сімейний лікар",AE637,IF($B$632="Лікар-педіатр",0,IF($B$632="Лікар-терапевт",AE637))),IF($B$645="Лікар загальної практики - сімейний лікар",AE650,IF($B$645="Лікар-педіатр",0,IF($B$645="Лікар-терапевт",AE650))),IF($B$658="Лікар загальної практики - сімейний лікар",AE663,IF($B$658="Лікар-педіатр",0,IF($B$658="Лікар-терапевт",AE663))),IF($B$671="Лікар загальної практики - сімейний лікар",AE676,IF($B$671="Лікар-педіатр",0,IF($B$671="Лікар-терапевт",AE676))))</f>
        <v>2663</v>
      </c>
      <c r="AF1335" s="228">
        <f>SUM(IF($B$34="Лікар загальної практики - сімейний лікар",AF39,IF($B$34="Лікар-педіатр",0,IF($B$34="Лікар-терапевт",AF39))),IF($B$47="Лікар загальної практики - сімейний лікар",AF52,IF($B$47="Лікар-педіатр",0,IF($B$47="Лікар-терапевт",AF52))),IF($B$60="Лікар загальної практики - сімейний лікар",AF65,IF($B$60="Лікар-педіатр",0,IF($B$60="Лікар-терапевт",AF65))),IF($B$73="Лікар загальної практики - сімейний лікар",AF78,IF($B$73="Лікар-педіатр",0,IF($B$73="Лікар-терапевт",AF78))),IF($B$86="Лікар загальної практики - сімейний лікар",AF91,IF($B$86="Лікар-педіатр",0,IF($B$86="Лікар-терапевт",AF91))),IF($B$99="Лікар загальної практики - сімейний лікар",AF104,IF($B$99="Лікар-педіатр",0,IF($B$99="Лікар-терапевт",AF104))),IF($B$112="Лікар загальної практики - сімейний лікар",AF117,IF($B$112="Лікар-педіатр",0,IF($B$112="Лікар-терапевт",AF117))),IF($B$125="Лікар загальної практики - сімейний лікар",AF130,IF($B$125="Лікар-педіатр",0,IF($B$125="Лікар-терапевт",AF130))),IF($B$138="Лікар загальної практики - сімейний лікар",AF143,IF($B$138="Лікар-педіатр",0,IF($B$138="Лікар-терапевт",AF143))),IF($B$151="Лікар загальної практики - сімейний лікар",AF156,IF($B$151="Лікар-педіатр",0,IF($B$151="Лікар-терапевт",AF156))),IF($B$164="Лікар загальної практики - сімейний лікар",AF169,IF($B$164="Лікар-педіатр",0,IF($B$164="Лікар-терапевт",AF169))),IF($B$177="Лікар загальної практики - сімейний лікар",AF182,IF($B$177="Лікар-педіатр",0,IF($B$177="Лікар-терапевт",AF182))),IF($B$190="Лікар загальної практики - сімейний лікар",AF195,IF($B$190="Лікар-педіатр",0,IF($B$190="Лікар-терапевт",AF195))),IF($B$203="Лікар загальної практики - сімейний лікар",AF208,IF($B$203="Лікар-педіатр",0,IF($B$203="Лікар-терапевт",AF208))),IF($B$216="Лікар загальної практики - сімейний лікар",AF221,IF($B$216="Лікар-педіатр",0,IF($B$216="Лікар-терапевт",AF221))),IF($B$229="Лікар загальної практики - сімейний лікар",AF234,IF($B$229="Лікар-педіатр",0,IF($B$229="Лікар-терапевт",AF234))),IF($B$242="Лікар загальної практики - сімейний лікар",AF247,IF($B$242="Лікар-педіатр",0,IF($B$242="Лікар-терапевт",AF247))),IF($B$255="Лікар загальної практики - сімейний лікар",AF260,IF($B$255="Лікар-педіатр",0,IF($B$255="Лікар-терапевт",AF260))),IF($B$268="Лікар загальної практики - сімейний лікар",AF273,IF($B$268="Лікар-педіатр",0,IF($B$268="Лікар-терапевт",AF273))),IF($B$281="Лікар загальної практики - сімейний лікар",AF286,IF($B$281="Лікар-педіатр",0,IF($B$281="Лікар-терапевт",AF286))),IF($B$294="Лікар загальної практики - сімейний лікар",AF299,IF($B$294="Лікар-педіатр",0,IF($B$294="Лікар-терапевт",AF299))),IF($B$307="Лікар загальної практики - сімейний лікар",AF312,IF($B$307="Лікар-педіатр",0,IF($B$307="Лікар-терапевт",AF312))),IF($B$320="Лікар загальної практики - сімейний лікар",AF325,IF($B$320="Лікар-педіатр",0,IF($B$320="Лікар-терапевт",AF325))),IF($B$333="Лікар загальної практики - сімейний лікар",AF338,IF($B$333="Лікар-педіатр",0,IF($B$333="Лікар-терапевт",AF338))),IF($B$346="Лікар загальної практики - сімейний лікар",AF351,IF($B$346="Лікар-педіатр",0,IF($B$346="Лікар-терапевт",AF351))),IF($B$359="Лікар загальної практики - сімейний лікар",AF364,IF($B$359="Лікар-педіатр",0,IF($B$359="Лікар-терапевт",AF364))),IF($B$372="Лікар загальної практики - сімейний лікар",AF377,IF($B$372="Лікар-педіатр",0,IF($B$372="Лікар-терапевт",AF377))),IF($B$385="Лікар загальної практики - сімейний лікар",AF390,IF($B$385="Лікар-педіатр",0,IF($B$385="Лікар-терапевт",AF390))),IF($B$398="Лікар загальної практики - сімейний лікар",AF403,IF($B$398="Лікар-педіатр",0,IF($B$398="Лікар-терапевт",AF403))),IF($B$411="Лікар загальної практики - сімейний лікар",AF416,IF($B$411="Лікар-педіатр",0,IF($B$411="Лікар-терапевт",AF416))),IF($B$424="Лікар загальної практики - сімейний лікар",AF429,IF($B$424="Лікар-педіатр",0,IF($B$424="Лікар-терапевт",AF429))),IF($B$437="Лікар загальної практики - сімейний лікар",AF442,IF($B$437="Лікар-педіатр",0,IF($B$437="Лікар-терапевт",AF442))),IF($B$450="Лікар загальної практики - сімейний лікар",AF455,IF($B$450="Лікар-педіатр",0,IF($B$450="Лікар-терапевт",AF455))),IF($B$463="Лікар загальної практики - сімейний лікар",AF468,IF($B$463="Лікар-педіатр",0,IF($B$463="Лікар-терапевт",AF468))),IF($B$476="Лікар загальної практики - сімейний лікар",AF481,IF($B$476="Лікар-педіатр",0,IF($B$476="Лікар-терапевт",AF481))),IF($B$489="Лікар загальної практики - сімейний лікар",AF494,IF($B$489="Лікар-педіатр",0,IF($B$489="Лікар-терапевт",AF494))),IF($B$502="Лікар загальної практики - сімейний лікар",AF507,IF($B$502="Лікар-педіатр",0,IF($B$502="Лікар-терапевт",AF507))),IF($B$515="Лікар загальної практики - сімейний лікар",AF520,IF($B$515="Лікар-педіатр",0,IF($B$515="Лікар-терапевт",AF520))),IF($B$528="Лікар загальної практики - сімейний лікар",AF533,IF($B$528="Лікар-педіатр",0,IF($B$528="Лікар-терапевт",AF533))),IF($B$541="Лікар загальної практики - сімейний лікар",AF546,IF($B$541="Лікар-педіатр",0,IF($B$541="Лікар-терапевт",AF546))),IF($B$554="Лікар загальної практики - сімейний лікар",AF559,IF($B$554="Лікар-педіатр",0,IF($B$554="Лікар-терапевт",AF559))),IF($B$567="Лікар загальної практики - сімейний лікар",AF572,IF($B$567="Лікар-педіатр",0,IF($B$567="Лікар-терапевт",AF572))),IF($B$580="Лікар загальної практики - сімейний лікар",AF585,IF($B$580="Лікар-педіатр",0,IF($B$580="Лікар-терапевт",AF585))),IF($B$593="Лікар загальної практики - сімейний лікар",AF598,IF($B$593="Лікар-педіатр",0,IF($B$593="Лікар-терапевт",AF598))),IF($B$606="Лікар загальної практики - сімейний лікар",AF611,IF($B$606="Лікар-педіатр",0,IF($B$606="Лікар-терапевт",AF611))),IF($B$619="Лікар загальної практики - сімейний лікар",AF624,IF($B$619="Лікар-педіатр",0,IF($B$619="Лікар-терапевт",AF624))),IF($B$632="Лікар загальної практики - сімейний лікар",AF637,IF($B$632="Лікар-педіатр",0,IF($B$632="Лікар-терапевт",AF637))),IF($B$645="Лікар загальної практики - сімейний лікар",AF650,IF($B$645="Лікар-педіатр",0,IF($B$645="Лікар-терапевт",AF650))),IF($B$658="Лікар загальної практики - сімейний лікар",AF663,IF($B$658="Лікар-педіатр",0,IF($B$658="Лікар-терапевт",AF663))),IF($B$671="Лікар загальної практики - сімейний лікар",AF676,IF($B$671="Лікар-педіатр",0,IF($B$671="Лікар-терапевт",AF676))))</f>
        <v>1599.3333333333333</v>
      </c>
      <c r="AG1335" s="229"/>
      <c r="AH1335" s="238"/>
      <c r="AI1335" s="239"/>
      <c r="AJ1335" s="240"/>
      <c r="AK1335" s="240"/>
      <c r="AL1335" s="240"/>
      <c r="AM1335" s="237"/>
      <c r="AN1335" s="233"/>
      <c r="AO1335" s="233"/>
      <c r="AP1335" s="233"/>
      <c r="AQ1335" s="233"/>
      <c r="AR1335" s="234"/>
    </row>
    <row r="1336" spans="1:44" s="241" customFormat="1" ht="31.9" hidden="1" customHeight="1" x14ac:dyDescent="0.25">
      <c r="A1336" s="235"/>
      <c r="B1336" s="236"/>
      <c r="C1336" s="237"/>
      <c r="D1336" s="233"/>
      <c r="E1336" s="233"/>
      <c r="F1336" s="238"/>
      <c r="G1336" s="228">
        <f>SUM(IF($B$684="Лікар загальної практики - сімейний лікар",G689,IF($B$684="Лікар-педіатр",G689,IF($B$684="Лікар-терапевт",0))),IF($B$697="Лікар загальної практики - сімейний лікар",G702,IF($B$697="Лікар-педіатр",G702,IF($B$697="Лікар-терапевт",0))),IF($B$710="Лікар загальної практики - сімейний лікар",G715,IF($B$710="Лікар-педіатр",G715,IF($B$710="Лікар-терапевт",0))),IF($B$723="Лікар загальної практики - сімейний лікар",G728,IF($B$723="Лікар-педіатр",G728,IF($B$723="Лікар-терапевт",0))),IF($B$736="Лікар загальної практики - сімейний лікар",G741,IF($B$736="Лікар-педіатр",G741,IF($B$736="Лікар-терапевт",0))),IF($B$749="Лікар загальної практики - сімейний лікар",G754,IF($B$749="Лікар-педіатр",G754,IF($B$749="Лікар-терапевт",0))),IF($B$762="Лікар загальної практики - сімейний лікар",G767,IF($B$762="Лікар-педіатр",G767,IF($B$762="Лікар-терапевт",0))),IF($B$775="Лікар загальної практики - сімейний лікар",G780,IF($B$775="Лікар-педіатр",G780,IF($B$775="Лікар-терапевт",0))),IF($B$788="Лікар загальної практики - сімейний лікар",G793,IF($B$788="Лікар-педіатр",G793,IF($B$788="Лікар-терапевт",0))),IF($B$801="Лікар загальної практики - сімейний лікар",G806,IF($B$801="Лікар-педіатр",G806,IF($B$801="Лікар-терапевт",0))),IF($B$814="Лікар загальної практики - сімейний лікар",G819,IF($B$814="Лікар-педіатр",G819,IF($B$814="Лікар-терапевт",0))),IF($B$827="Лікар загальної практики - сімейний лікар",G832,IF($B$827="Лікар-педіатр",G832,IF($B$827="Лікар-терапевт",0))),IF($B$840="Лікар загальної практики - сімейний лікар",G845,IF($B$840="Лікар-педіатр",G845,IF($B$840="Лікар-терапевт",0))),IF($B$853="Лікар загальної практики - сімейний лікар",G858,IF($B$853="Лікар-педіатр",G858,IF($B$853="Лікар-терапевт",0))),IF($B$866="Лікар загальної практики - сімейний лікар",G871,IF($B$866="Лікар-педіатр",G871,IF($B$866="Лікар-терапевт",0))),IF($B$879="Лікар загальної практики - сімейний лікар",G884,IF($B$879="Лікар-педіатр",G884,IF($B$879="Лікар-терапевт",0))),IF($B$892="Лікар загальної практики - сімейний лікар",G897,IF($B$892="Лікар-педіатр",G897,IF($B$892="Лікар-терапевт",0))),IF($B$905="Лікар загальної практики - сімейний лікар",G910,IF($B$905="Лікар-педіатр",G910,IF($B$905="Лікар-терапевт",0))),IF($B$918="Лікар загальної практики - сімейний лікар",G923,IF($B$918="Лікар-педіатр",G923,IF($B$918="Лікар-терапевт",0))),IF($B$931="Лікар загальної практики - сімейний лікар",G936,IF($B$931="Лікар-педіатр",G936,IF($B$931="Лікар-терапевт",0))),IF($B$944="Лікар загальної практики - сімейний лікар",G949,IF($B$944="Лікар-педіатр",G949,IF($B$944="Лікар-терапевт",0))),IF($B$957="Лікар загальної практики - сімейний лікар",G962,IF($B$957="Лікар-педіатр",G962,IF($B$957="Лікар-терапевт",0))),IF($B$970="Лікар загальної практики - сімейний лікар",G975,IF($B$970="Лікар-педіатр",G975,IF($B$970="Лікар-терапевт",0))),IF($B$983="Лікар загальної практики - сімейний лікар",G988,IF($B$983="Лікар-педіатр",G988,IF($B$983="Лікар-терапевт",0))),IF($B$996="Лікар загальної практики - сімейний лікар",G1001,IF($B$996="Лікар-педіатр",G1001,IF($B$996="Лікар-терапевт",0))),IF($B$1009="Лікар загальної практики - сімейний лікар",G1014,IF($B$1009="Лікар-педіатр",G1014,IF($B$1009="Лікар-терапевт",0))),IF($B$1022="Лікар загальної практики - сімейний лікар",G1027,IF($B$1022="Лікар-педіатр",G1027,IF($B$1022="Лікар-терапевт",0))),IF($B$1035="Лікар загальної практики - сімейний лікар",G1040,IF($B$1035="Лікар-педіатр",G1040,IF($B$1035="Лікар-терапевт",0))),IF($B$1048="Лікар загальної практики - сімейний лікар",G1053,IF($B$1048="Лікар-педіатр",G1053,IF($B$1048="Лікар-терапевт",0))),IF($B$1061="Лікар загальної практики - сімейний лікар",G1066,IF($B$1061="Лікар-педіатр",G1066,IF($B$1061="Лікар-терапевт",0))),IF($B$1074="Лікар загальної практики - сімейний лікар",G1079,IF($B$1074="Лікар-педіатр",G1079,IF($B$1074="Лікар-терапевт",0))),IF($B$1087="Лікар загальної практики - сімейний лікар",G1092,IF($B$1087="Лікар-педіатр",G1092,IF($B$1087="Лікар-терапевт",0))),IF($B$1100="Лікар загальної практики - сімейний лікар",G1105,IF($B$1100="Лікар-педіатр",G1105,IF($B$1100="Лікар-терапевт",0))),IF($B$1113="Лікар загальної практики - сімейний лікар",G1118,IF($B$1113="Лікар-педіатр",G1118,IF($B$1113="Лікар-терапевт",0))),IF($B$1126="Лікар загальної практики - сімейний лікар",G1131,IF($B$1126="Лікар-педіатр",G1131,IF($B$1126="Лікар-терапевт",0))),IF($B$1139="Лікар загальної практики - сімейний лікар",G1144,IF($B$1139="Лікар-педіатр",G1144,IF($B$1139="Лікар-терапевт",0))),IF($B$1152="Лікар загальної практики - сімейний лікар",G1157,IF($B$1152="Лікар-педіатр",G1157,IF($B$1152="Лікар-терапевт",0))),IF($B$1165="Лікар загальної практики - сімейний лікар",G1170,IF($B$1165="Лікар-педіатр",G1170,IF($B$1165="Лікар-терапевт",0))),IF($B$1178="Лікар загальної практики - сімейний лікар",G1183,IF($B$1178="Лікар-педіатр",G1183,IF($B$1178="Лікар-терапевт",0))),IF($B$1191="Лікар загальної практики - сімейний лікар",G1196,IF($B$1191="Лікар-педіатр",G1196,IF($B$1191="Лікар-терапевт",0))),IF($B$1204="Лікар загальної практики - сімейний лікар",G1209,IF($B$1204="Лікар-педіатр",G1209,IF($B$1204="Лікар-терапевт",0))),IF($B$1217="Лікар загальної практики - сімейний лікар",G1222,IF($B$1217="Лікар-педіатр",G1222,IF($B$1217="Лікар-терапевт",0))),IF($B$1230="Лікар загальної практики - сімейний лікар",G1235,IF($B$1230="Лікар-педіатр",G1235,IF($B$1230="Лікар-терапевт",0))),IF($B$1243="Лікар загальної практики - сімейний лікар",G1248,IF($B$1243="Лікар-педіатр",G1248,IF($B$1243="Лікар-терапевт",0))),IF($B$1256="Лікар загальної практики - сімейний лікар",G1261,IF($B$1256="Лікар-педіатр",G1261,IF($B$1256="Лікар-терапевт",0))),IF($B$1269="Лікар загальної практики - сімейний лікар",G1274,IF($B$1269="Лікар-педіатр",G1274,IF($B$1269="Лікар-терапевт",0))),IF($B$1282="Лікар загальної практики - сімейний лікар",G1287,IF($B$1282="Лікар-педіатр",G1287,IF($B$1282="Лікар-терапевт",0))),IF($B$1295="Лікар загальної практики - сімейний лікар",G1300,IF($B$1295="Лікар-педіатр",G1300,IF($B$1295="Лікар-терапевт",0))),IF($B$1308="Лікар загальної практики - сімейний лікар",G1313,IF($B$1308="Лікар-педіатр",G1313,IF($B$1308="Лікар-терапевт",0))),IF($B$1321="Лікар загальної практики - сімейний лікар",G1326,IF($B$1321="Лікар-педіатр",G1326,IF($B$1321="Лікар-терапевт",0))))</f>
        <v>0</v>
      </c>
      <c r="H1336" s="228">
        <f t="shared" ref="H1336" si="237">SUM(IF($B$684="Лікар загальної практики - сімейний лікар",H689,IF($B$684="Лікар-педіатр",H689,IF($B$684="Лікар-терапевт",0))),IF($B$697="Лікар загальної практики - сімейний лікар",H702,IF($B$697="Лікар-педіатр",H702,IF($B$697="Лікар-терапевт",0))),IF($B$710="Лікар загальної практики - сімейний лікар",H715,IF($B$710="Лікар-педіатр",H715,IF($B$710="Лікар-терапевт",0))),IF($B$723="Лікар загальної практики - сімейний лікар",H728,IF($B$723="Лікар-педіатр",H728,IF($B$723="Лікар-терапевт",0))),IF($B$736="Лікар загальної практики - сімейний лікар",H741,IF($B$736="Лікар-педіатр",H741,IF($B$736="Лікар-терапевт",0))),IF($B$749="Лікар загальної практики - сімейний лікар",H754,IF($B$749="Лікар-педіатр",H754,IF($B$749="Лікар-терапевт",0))),IF($B$762="Лікар загальної практики - сімейний лікар",H767,IF($B$762="Лікар-педіатр",H767,IF($B$762="Лікар-терапевт",0))),IF($B$775="Лікар загальної практики - сімейний лікар",H780,IF($B$775="Лікар-педіатр",H780,IF($B$775="Лікар-терапевт",0))),IF($B$788="Лікар загальної практики - сімейний лікар",H793,IF($B$788="Лікар-педіатр",H793,IF($B$788="Лікар-терапевт",0))),IF($B$801="Лікар загальної практики - сімейний лікар",H806,IF($B$801="Лікар-педіатр",H806,IF($B$801="Лікар-терапевт",0))),IF($B$814="Лікар загальної практики - сімейний лікар",H819,IF($B$814="Лікар-педіатр",H819,IF($B$814="Лікар-терапевт",0))),IF($B$827="Лікар загальної практики - сімейний лікар",H832,IF($B$827="Лікар-педіатр",H832,IF($B$827="Лікар-терапевт",0))),IF($B$840="Лікар загальної практики - сімейний лікар",H845,IF($B$840="Лікар-педіатр",H845,IF($B$840="Лікар-терапевт",0))),IF($B$853="Лікар загальної практики - сімейний лікар",H858,IF($B$853="Лікар-педіатр",H858,IF($B$853="Лікар-терапевт",0))),IF($B$866="Лікар загальної практики - сімейний лікар",H871,IF($B$866="Лікар-педіатр",H871,IF($B$866="Лікар-терапевт",0))),IF($B$879="Лікар загальної практики - сімейний лікар",H884,IF($B$879="Лікар-педіатр",H884,IF($B$879="Лікар-терапевт",0))),IF($B$892="Лікар загальної практики - сімейний лікар",H897,IF($B$892="Лікар-педіатр",H897,IF($B$892="Лікар-терапевт",0))),IF($B$905="Лікар загальної практики - сімейний лікар",H910,IF($B$905="Лікар-педіатр",H910,IF($B$905="Лікар-терапевт",0))),IF($B$918="Лікар загальної практики - сімейний лікар",H923,IF($B$918="Лікар-педіатр",H923,IF($B$918="Лікар-терапевт",0))),IF($B$931="Лікар загальної практики - сімейний лікар",H936,IF($B$931="Лікар-педіатр",H936,IF($B$931="Лікар-терапевт",0))),IF($B$944="Лікар загальної практики - сімейний лікар",H949,IF($B$944="Лікар-педіатр",H949,IF($B$944="Лікар-терапевт",0))),IF($B$957="Лікар загальної практики - сімейний лікар",H962,IF($B$957="Лікар-педіатр",H962,IF($B$957="Лікар-терапевт",0))),IF($B$970="Лікар загальної практики - сімейний лікар",H975,IF($B$970="Лікар-педіатр",H975,IF($B$970="Лікар-терапевт",0))),IF($B$983="Лікар загальної практики - сімейний лікар",H988,IF($B$983="Лікар-педіатр",H988,IF($B$983="Лікар-терапевт",0))),IF($B$996="Лікар загальної практики - сімейний лікар",H1001,IF($B$996="Лікар-педіатр",H1001,IF($B$996="Лікар-терапевт",0))),IF($B$1009="Лікар загальної практики - сімейний лікар",H1014,IF($B$1009="Лікар-педіатр",H1014,IF($B$1009="Лікар-терапевт",0))),IF($B$1022="Лікар загальної практики - сімейний лікар",H1027,IF($B$1022="Лікар-педіатр",H1027,IF($B$1022="Лікар-терапевт",0))),IF($B$1035="Лікар загальної практики - сімейний лікар",H1040,IF($B$1035="Лікар-педіатр",H1040,IF($B$1035="Лікар-терапевт",0))),IF($B$1048="Лікар загальної практики - сімейний лікар",H1053,IF($B$1048="Лікар-педіатр",H1053,IF($B$1048="Лікар-терапевт",0))),IF($B$1061="Лікар загальної практики - сімейний лікар",H1066,IF($B$1061="Лікар-педіатр",H1066,IF($B$1061="Лікар-терапевт",0))),IF($B$1074="Лікар загальної практики - сімейний лікар",H1079,IF($B$1074="Лікар-педіатр",H1079,IF($B$1074="Лікар-терапевт",0))),IF($B$1087="Лікар загальної практики - сімейний лікар",H1092,IF($B$1087="Лікар-педіатр",H1092,IF($B$1087="Лікар-терапевт",0))),IF($B$1100="Лікар загальної практики - сімейний лікар",H1105,IF($B$1100="Лікар-педіатр",H1105,IF($B$1100="Лікар-терапевт",0))),IF($B$1113="Лікар загальної практики - сімейний лікар",H1118,IF($B$1113="Лікар-педіатр",H1118,IF($B$1113="Лікар-терапевт",0))),IF($B$1126="Лікар загальної практики - сімейний лікар",H1131,IF($B$1126="Лікар-педіатр",H1131,IF($B$1126="Лікар-терапевт",0))),IF($B$1139="Лікар загальної практики - сімейний лікар",H1144,IF($B$1139="Лікар-педіатр",H1144,IF($B$1139="Лікар-терапевт",0))),IF($B$1152="Лікар загальної практики - сімейний лікар",H1157,IF($B$1152="Лікар-педіатр",H1157,IF($B$1152="Лікар-терапевт",0))),IF($B$1165="Лікар загальної практики - сімейний лікар",H1170,IF($B$1165="Лікар-педіатр",H1170,IF($B$1165="Лікар-терапевт",0))),IF($B$1178="Лікар загальної практики - сімейний лікар",H1183,IF($B$1178="Лікар-педіатр",H1183,IF($B$1178="Лікар-терапевт",0))),IF($B$1191="Лікар загальної практики - сімейний лікар",H1196,IF($B$1191="Лікар-педіатр",H1196,IF($B$1191="Лікар-терапевт",0))),IF($B$1204="Лікар загальної практики - сімейний лікар",H1209,IF($B$1204="Лікар-педіатр",H1209,IF($B$1204="Лікар-терапевт",0))),IF($B$1217="Лікар загальної практики - сімейний лікар",H1222,IF($B$1217="Лікар-педіатр",H1222,IF($B$1217="Лікар-терапевт",0))),IF($B$1230="Лікар загальної практики - сімейний лікар",H1235,IF($B$1230="Лікар-педіатр",H1235,IF($B$1230="Лікар-терапевт",0))),IF($B$1243="Лікар загальної практики - сімейний лікар",H1248,IF($B$1243="Лікар-педіатр",H1248,IF($B$1243="Лікар-терапевт",0))),IF($B$1256="Лікар загальної практики - сімейний лікар",H1261,IF($B$1256="Лікар-педіатр",H1261,IF($B$1256="Лікар-терапевт",0))),IF($B$1269="Лікар загальної практики - сімейний лікар",H1274,IF($B$1269="Лікар-педіатр",H1274,IF($B$1269="Лікар-терапевт",0))),IF($B$1282="Лікар загальної практики - сімейний лікар",H1287,IF($B$1282="Лікар-педіатр",H1287,IF($B$1282="Лікар-терапевт",0))),IF($B$1295="Лікар загальної практики - сімейний лікар",H1300,IF($B$1295="Лікар-педіатр",H1300,IF($B$1295="Лікар-терапевт",0))),IF($B$1308="Лікар загальної практики - сімейний лікар",H1313,IF($B$1308="Лікар-педіатр",H1313,IF($B$1308="Лікар-терапевт",0))),IF($B$1321="Лікар загальної практики - сімейний лікар",H1326,IF($B$1321="Лікар-педіатр",H1326,IF($B$1321="Лікар-терапевт",0))))</f>
        <v>0</v>
      </c>
      <c r="I1336" s="228">
        <f>SUM(IF($B$684="Лікар загальної практики - сімейний лікар",I689,IF($B$684="Лікар-педіатр",0,IF($B$684="Лікар-терапевт",I689))),IF($B$697="Лікар загальної практики - сімейний лікар",I702,IF($B$697="Лікар-педіатр",0,IF($B$697="Лікар-терапевт",I702))),IF($B$710="Лікар загальної практики - сімейний лікар",I715,IF($B$710="Лікар-педіатр",0,IF($B$710="Лікар-терапевт",I715))),IF($B$723="Лікар загальної практики - сімейний лікар",I728,IF($B$723="Лікар-педіатр",0,IF($B$723="Лікар-терапевт",I728))),IF($B$736="Лікар загальної практики - сімейний лікар",I741,IF($B$736="Лікар-педіатр",0,IF($B$736="Лікар-терапевт",I741))),IF($B$749="Лікар загальної практики - сімейний лікар",I754,IF($B$749="Лікар-педіатр",0,IF($B$749="Лікар-терапевт",I754))),IF($B$762="Лікар загальної практики - сімейний лікар",I767,IF($B$762="Лікар-педіатр",0,IF($B$762="Лікар-терапевт",I767))),IF($B$775="Лікар загальної практики - сімейний лікар",I780,IF($B$775="Лікар-педіатр",0,IF($B$775="Лікар-терапевт",I780))),IF($B$788="Лікар загальної практики - сімейний лікар",I793,IF($B$788="Лікар-педіатр",0,IF($B$788="Лікар-терапевт",I793))),IF($B$801="Лікар загальної практики - сімейний лікар",I806,IF($B$801="Лікар-педіатр",0,IF($B$801="Лікар-терапевт",I806))),IF($B$814="Лікар загальної практики - сімейний лікар",I819,IF($B$814="Лікар-педіатр",0,IF($B$814="Лікар-терапевт",I819))),IF($B$827="Лікар загальної практики - сімейний лікар",I832,IF($B$827="Лікар-педіатр",0,IF($B$827="Лікар-терапевт",I832))),IF($B$840="Лікар загальної практики - сімейний лікар",I845,IF($B$840="Лікар-педіатр",0,IF($B$840="Лікар-терапевт",I845))),IF($B$853="Лікар загальної практики - сімейний лікар",I858,IF($B$853="Лікар-педіатр",0,IF($B$853="Лікар-терапевт",I858))),IF($B$866="Лікар загальної практики - сімейний лікар",I871,IF($B$866="Лікар-педіатр",0,IF($B$866="Лікар-терапевт",I871))),IF($B$879="Лікар загальної практики - сімейний лікар",I884,IF($B$879="Лікар-педіатр",0,IF($B$879="Лікар-терапевт",I884))),IF($B$892="Лікар загальної практики - сімейний лікар",I897,IF($B$892="Лікар-педіатр",0,IF($B$892="Лікар-терапевт",I897))),IF($B$905="Лікар загальної практики - сімейний лікар",I910,IF($B$905="Лікар-педіатр",0,IF($B$905="Лікар-терапевт",I910))),IF($B$918="Лікар загальної практики - сімейний лікар",I923,IF($B$918="Лікар-педіатр",0,IF($B$918="Лікар-терапевт",I923))),IF($B$931="Лікар загальної практики - сімейний лікар",I936,IF($B$931="Лікар-педіатр",0,IF($B$931="Лікар-терапевт",I936))),IF($B$944="Лікар загальної практики - сімейний лікар",I949,IF($B$944="Лікар-педіатр",0,IF($B$944="Лікар-терапевт",I949))),IF($B$957="Лікар загальної практики - сімейний лікар",I962,IF($B$957="Лікар-педіатр",0,IF($B$957="Лікар-терапевт",I962))),IF($B$970="Лікар загальної практики - сімейний лікар",I975,IF($B$970="Лікар-педіатр",0,IF($B$970="Лікар-терапевт",I975))),IF($B$983="Лікар загальної практики - сімейний лікар",I988,IF($B$983="Лікар-педіатр",0,IF($B$983="Лікар-терапевт",I988))),IF($B$996="Лікар загальної практики - сімейний лікар",I1001,IF($B$996="Лікар-педіатр",0,IF($B$996="Лікар-терапевт",I1001))),IF($B$1009="Лікар загальної практики - сімейний лікар",I1014,IF($B$1009="Лікар-педіатр",,IF($B$1009="Лікар-терапевт",I1014))),IF($B$1022="Лікар загальної практики - сімейний лікар",I1027,IF($B$1022="Лікар-педіатр",0,IF($B$1022="Лікар-терапевт",I1027))),IF($B$1035="Лікар загальної практики - сімейний лікар",I1040,IF($B$1035="Лікар-педіатр",0,IF($B$1035="Лікар-терапевт",I1040))),IF($B$1048="Лікар загальної практики - сімейний лікар",I1053,IF($B$1048="Лікар-педіатр",0,IF($B$1048="Лікар-терапевт",I1053))),IF($B$1061="Лікар загальної практики - сімейний лікар",I1066,IF($B$1061="Лікар-педіатр",0,IF($B$1061="Лікар-терапевт",I1066))),IF($B$1074="Лікар загальної практики - сімейний лікар",I1079,IF($B$1074="Лікар-педіатр",0,IF($B$1074="Лікар-терапевт",I1079))),IF($B$1087="Лікар загальної практики - сімейний лікар",I1092,IF($B$1087="Лікар-педіатр",0,IF($B$1087="Лікар-терапевт",I1092))),IF($B$1100="Лікар загальної практики - сімейний лікар",I1105,IF($B$1100="Лікар-педіатр",0,IF($B$1100="Лікар-терапевт",I1105))),IF($B$1113="Лікар загальної практики - сімейний лікар",I1118,IF($B$1113="Лікар-педіатр",0,IF($B$1113="Лікар-терапевт",I1118))),IF($B$1126="Лікар загальної практики - сімейний лікар",I1131,IF($B$1126="Лікар-педіатр",0,IF($B$1126="Лікар-терапевт",I1131))),IF($B$1139="Лікар загальної практики - сімейний лікар",I1144,IF($B$1139="Лікар-педіатр",0,IF($B$1139="Лікар-терапевт",I1144))),IF($B$1152="Лікар загальної практики - сімейний лікар",I1157,IF($B$1152="Лікар-педіатр",0,IF($B$1152="Лікар-терапевт",I1157))),IF($B$1165="Лікар загальної практики - сімейний лікар",I1170,IF($B$1165="Лікар-педіатр",0,IF($B$1165="Лікар-терапевт",I1170))),IF($B$1178="Лікар загальної практики - сімейний лікар",I1183,IF($B$1178="Лікар-педіатр",0,IF($B$1178="Лікар-терапевт",I1183))),IF($B$1191="Лікар загальної практики - сімейний лікар",I1196,IF($B$1191="Лікар-педіатр",0,IF($B$1191="Лікар-терапевт",I1196))),IF($B$1204="Лікар загальної практики - сімейний лікар",I1209,IF($B$1204="Лікар-педіатр",0,IF($B$1204="Лікар-терапевт",I1209))),IF($B$1217="Лікар загальної практики - сімейний лікар",I1222,IF($B$1217="Лікар-педіатр",0,IF($B$1217="Лікар-терапевт",I1222))),IF($B$1230="Лікар загальної практики - сімейний лікар",I1235,IF($B$1230="Лікар-педіатр",0,IF($B$1230="Лікар-терапевт",I1235))),IF($B$1243="Лікар загальної практики - сімейний лікар",I1248,IF($B$1243="Лікар-педіатр",0,IF($B$1243="Лікар-терапевт",I1248))),IF($B$1256="Лікар загальної практики - сімейний лікар",I1261,IF($B$1256="Лікар-педіатр",0,IF($B$1256="Лікар-терапевт",I1261))),IF($B$1269="Лікар загальної практики - сімейний лікар",I1274,IF($B$1269="Лікар-педіатр",0,IF($B$1269="Лікар-терапевт",I1274))),IF($B$1282="Лікар загальної практики - сімейний лікар",I1287,IF($B$1282="Лікар-педіатр",0,IF($B$1282="Лікар-терапевт",I1287))),IF($B$1295="Лікар загальної практики - сімейний лікар",I1300,IF($B$1295="Лікар-педіатр",0,IF($B$1295="Лікар-терапевт",I1300))),IF($B$1308="Лікар загальної практики - сімейний лікар",I1313,IF($B$1308="Лікар-педіатр",0,IF($B$1308="Лікар-терапевт",I1313))),IF($B$1321="Лікар загальної практики - сімейний лікар",I1326,IF($B$1321="Лікар-педіатр",0,IF($B$1321="Лікар-терапевт",I1326))))</f>
        <v>0</v>
      </c>
      <c r="J1336" s="228">
        <f>SUM(IF($B$684="Лікар загальної практики - сімейний лікар",J689,IF($B$684="Лікар-педіатр",0,IF($B$684="Лікар-терапевт",J689))),IF($B$697="Лікар загальної практики - сімейний лікар",J702,IF($B$697="Лікар-педіатр",0,IF($B$697="Лікар-терапевт",J702))),IF($B$710="Лікар загальної практики - сімейний лікар",J715,IF($B$710="Лікар-педіатр",0,IF($B$710="Лікар-терапевт",J715))),IF($B$723="Лікар загальної практики - сімейний лікар",J728,IF($B$723="Лікар-педіатр",0,IF($B$723="Лікар-терапевт",J728))),IF($B$736="Лікар загальної практики - сімейний лікар",J741,IF($B$736="Лікар-педіатр",0,IF($B$736="Лікар-терапевт",J741))),IF($B$749="Лікар загальної практики - сімейний лікар",J754,IF($B$749="Лікар-педіатр",0,IF($B$749="Лікар-терапевт",J754))),IF($B$762="Лікар загальної практики - сімейний лікар",J767,IF($B$762="Лікар-педіатр",0,IF($B$762="Лікар-терапевт",J767))),IF($B$775="Лікар загальної практики - сімейний лікар",J780,IF($B$775="Лікар-педіатр",0,IF($B$775="Лікар-терапевт",J780))),IF($B$788="Лікар загальної практики - сімейний лікар",J793,IF($B$788="Лікар-педіатр",0,IF($B$788="Лікар-терапевт",J793))),IF($B$801="Лікар загальної практики - сімейний лікар",J806,IF($B$801="Лікар-педіатр",0,IF($B$801="Лікар-терапевт",J806))),IF($B$814="Лікар загальної практики - сімейний лікар",J819,IF($B$814="Лікар-педіатр",0,IF($B$814="Лікар-терапевт",J819))),IF($B$827="Лікар загальної практики - сімейний лікар",J832,IF($B$827="Лікар-педіатр",0,IF($B$827="Лікар-терапевт",J832))),IF($B$840="Лікар загальної практики - сімейний лікар",J845,IF($B$840="Лікар-педіатр",0,IF($B$840="Лікар-терапевт",J845))),IF($B$853="Лікар загальної практики - сімейний лікар",J858,IF($B$853="Лікар-педіатр",0,IF($B$853="Лікар-терапевт",J858))),IF($B$866="Лікар загальної практики - сімейний лікар",J871,IF($B$866="Лікар-педіатр",0,IF($B$866="Лікар-терапевт",J871))),IF($B$879="Лікар загальної практики - сімейний лікар",J884,IF($B$879="Лікар-педіатр",0,IF($B$879="Лікар-терапевт",J884))),IF($B$892="Лікар загальної практики - сімейний лікар",J897,IF($B$892="Лікар-педіатр",0,IF($B$892="Лікар-терапевт",J897))),IF($B$905="Лікар загальної практики - сімейний лікар",J910,IF($B$905="Лікар-педіатр",0,IF($B$905="Лікар-терапевт",J910))),IF($B$918="Лікар загальної практики - сімейний лікар",J923,IF($B$918="Лікар-педіатр",0,IF($B$918="Лікар-терапевт",J923))),IF($B$931="Лікар загальної практики - сімейний лікар",J936,IF($B$931="Лікар-педіатр",0,IF($B$931="Лікар-терапевт",J936))),IF($B$944="Лікар загальної практики - сімейний лікар",J949,IF($B$944="Лікар-педіатр",0,IF($B$944="Лікар-терапевт",J949))),IF($B$957="Лікар загальної практики - сімейний лікар",J962,IF($B$957="Лікар-педіатр",0,IF($B$957="Лікар-терапевт",J962))),IF($B$970="Лікар загальної практики - сімейний лікар",J975,IF($B$970="Лікар-педіатр",0,IF($B$970="Лікар-терапевт",J975))),IF($B$983="Лікар загальної практики - сімейний лікар",J988,IF($B$983="Лікар-педіатр",0,IF($B$983="Лікар-терапевт",J988))),IF($B$996="Лікар загальної практики - сімейний лікар",J1001,IF($B$996="Лікар-педіатр",0,IF($B$996="Лікар-терапевт",J1001))),IF($B$1009="Лікар загальної практики - сімейний лікар",J1014,IF($B$1009="Лікар-педіатр",,IF($B$1009="Лікар-терапевт",J1014))),IF($B$1022="Лікар загальної практики - сімейний лікар",J1027,IF($B$1022="Лікар-педіатр",0,IF($B$1022="Лікар-терапевт",J1027))),IF($B$1035="Лікар загальної практики - сімейний лікар",J1040,IF($B$1035="Лікар-педіатр",0,IF($B$1035="Лікар-терапевт",J1040))),IF($B$1048="Лікар загальної практики - сімейний лікар",J1053,IF($B$1048="Лікар-педіатр",0,IF($B$1048="Лікар-терапевт",J1053))),IF($B$1061="Лікар загальної практики - сімейний лікар",J1066,IF($B$1061="Лікар-педіатр",0,IF($B$1061="Лікар-терапевт",J1066))),IF($B$1074="Лікар загальної практики - сімейний лікар",J1079,IF($B$1074="Лікар-педіатр",0,IF($B$1074="Лікар-терапевт",J1079))),IF($B$1087="Лікар загальної практики - сімейний лікар",J1092,IF($B$1087="Лікар-педіатр",0,IF($B$1087="Лікар-терапевт",J1092))),IF($B$1100="Лікар загальної практики - сімейний лікар",J1105,IF($B$1100="Лікар-педіатр",0,IF($B$1100="Лікар-терапевт",J1105))),IF($B$1113="Лікар загальної практики - сімейний лікар",J1118,IF($B$1113="Лікар-педіатр",0,IF($B$1113="Лікар-терапевт",J1118))),IF($B$1126="Лікар загальної практики - сімейний лікар",J1131,IF($B$1126="Лікар-педіатр",0,IF($B$1126="Лікар-терапевт",J1131))),IF($B$1139="Лікар загальної практики - сімейний лікар",J1144,IF($B$1139="Лікар-педіатр",0,IF($B$1139="Лікар-терапевт",J1144))),IF($B$1152="Лікар загальної практики - сімейний лікар",J1157,IF($B$1152="Лікар-педіатр",0,IF($B$1152="Лікар-терапевт",J1157))),IF($B$1165="Лікар загальної практики - сімейний лікар",J1170,IF($B$1165="Лікар-педіатр",0,IF($B$1165="Лікар-терапевт",J1170))),IF($B$1178="Лікар загальної практики - сімейний лікар",J1183,IF($B$1178="Лікар-педіатр",0,IF($B$1178="Лікар-терапевт",J1183))),IF($B$1191="Лікар загальної практики - сімейний лікар",J1196,IF($B$1191="Лікар-педіатр",0,IF($B$1191="Лікар-терапевт",J1196))),IF($B$1204="Лікар загальної практики - сімейний лікар",J1209,IF($B$1204="Лікар-педіатр",0,IF($B$1204="Лікар-терапевт",J1209))),IF($B$1217="Лікар загальної практики - сімейний лікар",J1222,IF($B$1217="Лікар-педіатр",0,IF($B$1217="Лікар-терапевт",J1222))),IF($B$1230="Лікар загальної практики - сімейний лікар",J1235,IF($B$1230="Лікар-педіатр",0,IF($B$1230="Лікар-терапевт",J1235))),IF($B$1243="Лікар загальної практики - сімейний лікар",J1248,IF($B$1243="Лікар-педіатр",0,IF($B$1243="Лікар-терапевт",J1248))),IF($B$1256="Лікар загальної практики - сімейний лікар",J1261,IF($B$1256="Лікар-педіатр",0,IF($B$1256="Лікар-терапевт",J1261))),IF($B$1269="Лікар загальної практики - сімейний лікар",J1274,IF($B$1269="Лікар-педіатр",0,IF($B$1269="Лікар-терапевт",J1274))),IF($B$1282="Лікар загальної практики - сімейний лікар",J1287,IF($B$1282="Лікар-педіатр",0,IF($B$1282="Лікар-терапевт",J1287))),IF($B$1295="Лікар загальної практики - сімейний лікар",J1300,IF($B$1295="Лікар-педіатр",0,IF($B$1295="Лікар-терапевт",J1300))),IF($B$1308="Лікар загальної практики - сімейний лікар",J1313,IF($B$1308="Лікар-педіатр",0,IF($B$1308="Лікар-терапевт",J1313))),IF($B$1321="Лікар загальної практики - сімейний лікар",J1326,IF($B$1321="Лікар-педіатр",0,IF($B$1321="Лікар-терапевт",J1326))))</f>
        <v>0</v>
      </c>
      <c r="K1336" s="228">
        <f>SUM(IF($B$684="Лікар загальної практики - сімейний лікар",K689,IF($B$684="Лікар-педіатр",0,IF($B$684="Лікар-терапевт",K689))),IF($B$697="Лікар загальної практики - сімейний лікар",K702,IF($B$697="Лікар-педіатр",0,IF($B$697="Лікар-терапевт",K702))),IF($B$710="Лікар загальної практики - сімейний лікар",K715,IF($B$710="Лікар-педіатр",0,IF($B$710="Лікар-терапевт",K715))),IF($B$723="Лікар загальної практики - сімейний лікар",K728,IF($B$723="Лікар-педіатр",0,IF($B$723="Лікар-терапевт",K728))),IF($B$736="Лікар загальної практики - сімейний лікар",K741,IF($B$736="Лікар-педіатр",0,IF($B$736="Лікар-терапевт",K741))),IF($B$749="Лікар загальної практики - сімейний лікар",K754,IF($B$749="Лікар-педіатр",0,IF($B$749="Лікар-терапевт",K754))),IF($B$762="Лікар загальної практики - сімейний лікар",K767,IF($B$762="Лікар-педіатр",0,IF($B$762="Лікар-терапевт",K767))),IF($B$775="Лікар загальної практики - сімейний лікар",K780,IF($B$775="Лікар-педіатр",0,IF($B$775="Лікар-терапевт",K780))),IF($B$788="Лікар загальної практики - сімейний лікар",K793,IF($B$788="Лікар-педіатр",0,IF($B$788="Лікар-терапевт",K793))),IF($B$801="Лікар загальної практики - сімейний лікар",K806,IF($B$801="Лікар-педіатр",0,IF($B$801="Лікар-терапевт",K806))),IF($B$814="Лікар загальної практики - сімейний лікар",K819,IF($B$814="Лікар-педіатр",0,IF($B$814="Лікар-терапевт",K819))),IF($B$827="Лікар загальної практики - сімейний лікар",K832,IF($B$827="Лікар-педіатр",0,IF($B$827="Лікар-терапевт",K832))),IF($B$840="Лікар загальної практики - сімейний лікар",K845,IF($B$840="Лікар-педіатр",0,IF($B$840="Лікар-терапевт",K845))),IF($B$853="Лікар загальної практики - сімейний лікар",K858,IF($B$853="Лікар-педіатр",0,IF($B$853="Лікар-терапевт",K858))),IF($B$866="Лікар загальної практики - сімейний лікар",K871,IF($B$866="Лікар-педіатр",0,IF($B$866="Лікар-терапевт",K871))),IF($B$879="Лікар загальної практики - сімейний лікар",K884,IF($B$879="Лікар-педіатр",0,IF($B$879="Лікар-терапевт",K884))),IF($B$892="Лікар загальної практики - сімейний лікар",K897,IF($B$892="Лікар-педіатр",0,IF($B$892="Лікар-терапевт",K897))),IF($B$905="Лікар загальної практики - сімейний лікар",K910,IF($B$905="Лікар-педіатр",0,IF($B$905="Лікар-терапевт",K910))),IF($B$918="Лікар загальної практики - сімейний лікар",K923,IF($B$918="Лікар-педіатр",0,IF($B$918="Лікар-терапевт",K923))),IF($B$931="Лікар загальної практики - сімейний лікар",K936,IF($B$931="Лікар-педіатр",0,IF($B$931="Лікар-терапевт",K936))),IF($B$944="Лікар загальної практики - сімейний лікар",K949,IF($B$944="Лікар-педіатр",0,IF($B$944="Лікар-терапевт",K949))),IF($B$957="Лікар загальної практики - сімейний лікар",K962,IF($B$957="Лікар-педіатр",0,IF($B$957="Лікар-терапевт",K962))),IF($B$970="Лікар загальної практики - сімейний лікар",K975,IF($B$970="Лікар-педіатр",0,IF($B$970="Лікар-терапевт",K975))),IF($B$983="Лікар загальної практики - сімейний лікар",K988,IF($B$983="Лікар-педіатр",0,IF($B$983="Лікар-терапевт",K988))),IF($B$996="Лікар загальної практики - сімейний лікар",K1001,IF($B$996="Лікар-педіатр",0,IF($B$996="Лікар-терапевт",K1001))),IF($B$1009="Лікар загальної практики - сімейний лікар",K1014,IF($B$1009="Лікар-педіатр",,IF($B$1009="Лікар-терапевт",K1014))),IF($B$1022="Лікар загальної практики - сімейний лікар",K1027,IF($B$1022="Лікар-педіатр",0,IF($B$1022="Лікар-терапевт",K1027))),IF($B$1035="Лікар загальної практики - сімейний лікар",K1040,IF($B$1035="Лікар-педіатр",0,IF($B$1035="Лікар-терапевт",K1040))),IF($B$1048="Лікар загальної практики - сімейний лікар",K1053,IF($B$1048="Лікар-педіатр",0,IF($B$1048="Лікар-терапевт",K1053))),IF($B$1061="Лікар загальної практики - сімейний лікар",K1066,IF($B$1061="Лікар-педіатр",0,IF($B$1061="Лікар-терапевт",K1066))),IF($B$1074="Лікар загальної практики - сімейний лікар",K1079,IF($B$1074="Лікар-педіатр",0,IF($B$1074="Лікар-терапевт",K1079))),IF($B$1087="Лікар загальної практики - сімейний лікар",K1092,IF($B$1087="Лікар-педіатр",0,IF($B$1087="Лікар-терапевт",K1092))),IF($B$1100="Лікар загальної практики - сімейний лікар",K1105,IF($B$1100="Лікар-педіатр",0,IF($B$1100="Лікар-терапевт",K1105))),IF($B$1113="Лікар загальної практики - сімейний лікар",K1118,IF($B$1113="Лікар-педіатр",0,IF($B$1113="Лікар-терапевт",K1118))),IF($B$1126="Лікар загальної практики - сімейний лікар",K1131,IF($B$1126="Лікар-педіатр",0,IF($B$1126="Лікар-терапевт",K1131))),IF($B$1139="Лікар загальної практики - сімейний лікар",K1144,IF($B$1139="Лікар-педіатр",0,IF($B$1139="Лікар-терапевт",K1144))),IF($B$1152="Лікар загальної практики - сімейний лікар",K1157,IF($B$1152="Лікар-педіатр",0,IF($B$1152="Лікар-терапевт",K1157))),IF($B$1165="Лікар загальної практики - сімейний лікар",K1170,IF($B$1165="Лікар-педіатр",0,IF($B$1165="Лікар-терапевт",K1170))),IF($B$1178="Лікар загальної практики - сімейний лікар",K1183,IF($B$1178="Лікар-педіатр",0,IF($B$1178="Лікар-терапевт",K1183))),IF($B$1191="Лікар загальної практики - сімейний лікар",K1196,IF($B$1191="Лікар-педіатр",0,IF($B$1191="Лікар-терапевт",K1196))),IF($B$1204="Лікар загальної практики - сімейний лікар",K1209,IF($B$1204="Лікар-педіатр",0,IF($B$1204="Лікар-терапевт",K1209))),IF($B$1217="Лікар загальної практики - сімейний лікар",K1222,IF($B$1217="Лікар-педіатр",0,IF($B$1217="Лікар-терапевт",K1222))),IF($B$1230="Лікар загальної практики - сімейний лікар",K1235,IF($B$1230="Лікар-педіатр",0,IF($B$1230="Лікар-терапевт",K1235))),IF($B$1243="Лікар загальної практики - сімейний лікар",K1248,IF($B$1243="Лікар-педіатр",0,IF($B$1243="Лікар-терапевт",K1248))),IF($B$1256="Лікар загальної практики - сімейний лікар",K1261,IF($B$1256="Лікар-педіатр",0,IF($B$1256="Лікар-терапевт",K1261))),IF($B$1269="Лікар загальної практики - сімейний лікар",K1274,IF($B$1269="Лікар-педіатр",0,IF($B$1269="Лікар-терапевт",K1274))),IF($B$1282="Лікар загальної практики - сімейний лікар",K1287,IF($B$1282="Лікар-педіатр",0,IF($B$1282="Лікар-терапевт",K1287))),IF($B$1295="Лікар загальної практики - сімейний лікар",K1300,IF($B$1295="Лікар-педіатр",0,IF($B$1295="Лікар-терапевт",K1300))),IF($B$1308="Лікар загальної практики - сімейний лікар",K1313,IF($B$1308="Лікар-педіатр",0,IF($B$1308="Лікар-терапевт",K1313))),IF($B$1321="Лікар загальної практики - сімейний лікар",K1326,IF($B$1321="Лікар-педіатр",0,IF($B$1321="Лікар-терапевт",K1326))))</f>
        <v>0</v>
      </c>
      <c r="L1336" s="229"/>
      <c r="M1336" s="238"/>
      <c r="N1336" s="228">
        <f>SUM(IF($B$684="Лікар загальної практики - сімейний лікар",N689,IF($B$684="Лікар-педіатр",N689,IF($B$684="Лікар-терапевт",0))),IF($B$697="Лікар загальної практики - сімейний лікар",N702,IF($B$697="Лікар-педіатр",N702,IF($B$697="Лікар-терапевт",0))),IF($B$710="Лікар загальної практики - сімейний лікар",N715,IF($B$710="Лікар-педіатр",N715,IF($B$710="Лікар-терапевт",0))),IF($B$723="Лікар загальної практики - сімейний лікар",N728,IF($B$723="Лікар-педіатр",N728,IF($B$723="Лікар-терапевт",0))),IF($B$736="Лікар загальної практики - сімейний лікар",N741,IF($B$736="Лікар-педіатр",N741,IF($B$736="Лікар-терапевт",0))),IF($B$749="Лікар загальної практики - сімейний лікар",N754,IF($B$749="Лікар-педіатр",N754,IF($B$749="Лікар-терапевт",0))),IF($B$762="Лікар загальної практики - сімейний лікар",N767,IF($B$762="Лікар-педіатр",N767,IF($B$762="Лікар-терапевт",0))),IF($B$775="Лікар загальної практики - сімейний лікар",N780,IF($B$775="Лікар-педіатр",N780,IF($B$775="Лікар-терапевт",0))),IF($B$788="Лікар загальної практики - сімейний лікар",N793,IF($B$788="Лікар-педіатр",N793,IF($B$788="Лікар-терапевт",0))),IF($B$801="Лікар загальної практики - сімейний лікар",N806,IF($B$801="Лікар-педіатр",N806,IF($B$801="Лікар-терапевт",0))),IF($B$814="Лікар загальної практики - сімейний лікар",N819,IF($B$814="Лікар-педіатр",N819,IF($B$814="Лікар-терапевт",0))),IF($B$827="Лікар загальної практики - сімейний лікар",N832,IF($B$827="Лікар-педіатр",N832,IF($B$827="Лікар-терапевт",0))),IF($B$840="Лікар загальної практики - сімейний лікар",N845,IF($B$840="Лікар-педіатр",N845,IF($B$840="Лікар-терапевт",0))),IF($B$853="Лікар загальної практики - сімейний лікар",N858,IF($B$853="Лікар-педіатр",N858,IF($B$853="Лікар-терапевт",0))),IF($B$866="Лікар загальної практики - сімейний лікар",N871,IF($B$866="Лікар-педіатр",N871,IF($B$866="Лікар-терапевт",0))),IF($B$879="Лікар загальної практики - сімейний лікар",N884,IF($B$879="Лікар-педіатр",N884,IF($B$879="Лікар-терапевт",0))),IF($B$892="Лікар загальної практики - сімейний лікар",N897,IF($B$892="Лікар-педіатр",N897,IF($B$892="Лікар-терапевт",0))),IF($B$905="Лікар загальної практики - сімейний лікар",N910,IF($B$905="Лікар-педіатр",N910,IF($B$905="Лікар-терапевт",0))),IF($B$918="Лікар загальної практики - сімейний лікар",N923,IF($B$918="Лікар-педіатр",N923,IF($B$918="Лікар-терапевт",0))),IF($B$931="Лікар загальної практики - сімейний лікар",N936,IF($B$931="Лікар-педіатр",N936,IF($B$931="Лікар-терапевт",0))),IF($B$944="Лікар загальної практики - сімейний лікар",N949,IF($B$944="Лікар-педіатр",N949,IF($B$944="Лікар-терапевт",0))),IF($B$957="Лікар загальної практики - сімейний лікар",N962,IF($B$957="Лікар-педіатр",N962,IF($B$957="Лікар-терапевт",0))),IF($B$970="Лікар загальної практики - сімейний лікар",N975,IF($B$970="Лікар-педіатр",N975,IF($B$970="Лікар-терапевт",0))),IF($B$983="Лікар загальної практики - сімейний лікар",N988,IF($B$983="Лікар-педіатр",N988,IF($B$983="Лікар-терапевт",0))),IF($B$996="Лікар загальної практики - сімейний лікар",N1001,IF($B$996="Лікар-педіатр",N1001,IF($B$996="Лікар-терапевт",0))),IF($B$1009="Лікар загальної практики - сімейний лікар",N1014,IF($B$1009="Лікар-педіатр",N1014,IF($B$1009="Лікар-терапевт",0))),IF($B$1022="Лікар загальної практики - сімейний лікар",N1027,IF($B$1022="Лікар-педіатр",N1027,IF($B$1022="Лікар-терапевт",0))),IF($B$1035="Лікар загальної практики - сімейний лікар",N1040,IF($B$1035="Лікар-педіатр",N1040,IF($B$1035="Лікар-терапевт",0))),IF($B$1048="Лікар загальної практики - сімейний лікар",N1053,IF($B$1048="Лікар-педіатр",N1053,IF($B$1048="Лікар-терапевт",0))),IF($B$1061="Лікар загальної практики - сімейний лікар",N1066,IF($B$1061="Лікар-педіатр",N1066,IF($B$1061="Лікар-терапевт",0))),IF($B$1074="Лікар загальної практики - сімейний лікар",N1079,IF($B$1074="Лікар-педіатр",N1079,IF($B$1074="Лікар-терапевт",0))),IF($B$1087="Лікар загальної практики - сімейний лікар",N1092,IF($B$1087="Лікар-педіатр",N1092,IF($B$1087="Лікар-терапевт",0))),IF($B$1100="Лікар загальної практики - сімейний лікар",N1105,IF($B$1100="Лікар-педіатр",N1105,IF($B$1100="Лікар-терапевт",0))),IF($B$1113="Лікар загальної практики - сімейний лікар",N1118,IF($B$1113="Лікар-педіатр",N1118,IF($B$1113="Лікар-терапевт",0))),IF($B$1126="Лікар загальної практики - сімейний лікар",N1131,IF($B$1126="Лікар-педіатр",N1131,IF($B$1126="Лікар-терапевт",0))),IF($B$1139="Лікар загальної практики - сімейний лікар",N1144,IF($B$1139="Лікар-педіатр",N1144,IF($B$1139="Лікар-терапевт",0))),IF($B$1152="Лікар загальної практики - сімейний лікар",N1157,IF($B$1152="Лікар-педіатр",N1157,IF($B$1152="Лікар-терапевт",0))),IF($B$1165="Лікар загальної практики - сімейний лікар",N1170,IF($B$1165="Лікар-педіатр",N1170,IF($B$1165="Лікар-терапевт",0))),IF($B$1178="Лікар загальної практики - сімейний лікар",N1183,IF($B$1178="Лікар-педіатр",N1183,IF($B$1178="Лікар-терапевт",0))),IF($B$1191="Лікар загальної практики - сімейний лікар",N1196,IF($B$1191="Лікар-педіатр",N1196,IF($B$1191="Лікар-терапевт",0))),IF($B$1204="Лікар загальної практики - сімейний лікар",N1209,IF($B$1204="Лікар-педіатр",N1209,IF($B$1204="Лікар-терапевт",0))),IF($B$1217="Лікар загальної практики - сімейний лікар",N1222,IF($B$1217="Лікар-педіатр",N1222,IF($B$1217="Лікар-терапевт",0))),IF($B$1230="Лікар загальної практики - сімейний лікар",N1235,IF($B$1230="Лікар-педіатр",N1235,IF($B$1230="Лікар-терапевт",0))),IF($B$1243="Лікар загальної практики - сімейний лікар",N1248,IF($B$1243="Лікар-педіатр",N1248,IF($B$1243="Лікар-терапевт",0))),IF($B$1256="Лікар загальної практики - сімейний лікар",N1261,IF($B$1256="Лікар-педіатр",N1261,IF($B$1256="Лікар-терапевт",0))),IF($B$1269="Лікар загальної практики - сімейний лікар",N1274,IF($B$1269="Лікар-педіатр",N1274,IF($B$1269="Лікар-терапевт",0))),IF($B$1282="Лікар загальної практики - сімейний лікар",N1287,IF($B$1282="Лікар-педіатр",N1287,IF($B$1282="Лікар-терапевт",0))),IF($B$1295="Лікар загальної практики - сімейний лікар",N1300,IF($B$1295="Лікар-педіатр",N1300,IF($B$1295="Лікар-терапевт",0))),IF($B$1308="Лікар загальної практики - сімейний лікар",N1313,IF($B$1308="Лікар-педіатр",N1313,IF($B$1308="Лікар-терапевт",0))),IF($B$1321="Лікар загальної практики - сімейний лікар",N1326,IF($B$1321="Лікар-педіатр",N1326,IF($B$1321="Лікар-терапевт",0))))</f>
        <v>0</v>
      </c>
      <c r="O1336" s="228">
        <f t="shared" ref="O1336" si="238">SUM(IF($B$684="Лікар загальної практики - сімейний лікар",O689,IF($B$684="Лікар-педіатр",O689,IF($B$684="Лікар-терапевт",0))),IF($B$697="Лікар загальної практики - сімейний лікар",O702,IF($B$697="Лікар-педіатр",O702,IF($B$697="Лікар-терапевт",0))),IF($B$710="Лікар загальної практики - сімейний лікар",O715,IF($B$710="Лікар-педіатр",O715,IF($B$710="Лікар-терапевт",0))),IF($B$723="Лікар загальної практики - сімейний лікар",O728,IF($B$723="Лікар-педіатр",O728,IF($B$723="Лікар-терапевт",0))),IF($B$736="Лікар загальної практики - сімейний лікар",O741,IF($B$736="Лікар-педіатр",O741,IF($B$736="Лікар-терапевт",0))),IF($B$749="Лікар загальної практики - сімейний лікар",O754,IF($B$749="Лікар-педіатр",O754,IF($B$749="Лікар-терапевт",0))),IF($B$762="Лікар загальної практики - сімейний лікар",O767,IF($B$762="Лікар-педіатр",O767,IF($B$762="Лікар-терапевт",0))),IF($B$775="Лікар загальної практики - сімейний лікар",O780,IF($B$775="Лікар-педіатр",O780,IF($B$775="Лікар-терапевт",0))),IF($B$788="Лікар загальної практики - сімейний лікар",O793,IF($B$788="Лікар-педіатр",O793,IF($B$788="Лікар-терапевт",0))),IF($B$801="Лікар загальної практики - сімейний лікар",O806,IF($B$801="Лікар-педіатр",O806,IF($B$801="Лікар-терапевт",0))),IF($B$814="Лікар загальної практики - сімейний лікар",O819,IF($B$814="Лікар-педіатр",O819,IF($B$814="Лікар-терапевт",0))),IF($B$827="Лікар загальної практики - сімейний лікар",O832,IF($B$827="Лікар-педіатр",O832,IF($B$827="Лікар-терапевт",0))),IF($B$840="Лікар загальної практики - сімейний лікар",O845,IF($B$840="Лікар-педіатр",O845,IF($B$840="Лікар-терапевт",0))),IF($B$853="Лікар загальної практики - сімейний лікар",O858,IF($B$853="Лікар-педіатр",O858,IF($B$853="Лікар-терапевт",0))),IF($B$866="Лікар загальної практики - сімейний лікар",O871,IF($B$866="Лікар-педіатр",O871,IF($B$866="Лікар-терапевт",0))),IF($B$879="Лікар загальної практики - сімейний лікар",O884,IF($B$879="Лікар-педіатр",O884,IF($B$879="Лікар-терапевт",0))),IF($B$892="Лікар загальної практики - сімейний лікар",O897,IF($B$892="Лікар-педіатр",O897,IF($B$892="Лікар-терапевт",0))),IF($B$905="Лікар загальної практики - сімейний лікар",O910,IF($B$905="Лікар-педіатр",O910,IF($B$905="Лікар-терапевт",0))),IF($B$918="Лікар загальної практики - сімейний лікар",O923,IF($B$918="Лікар-педіатр",O923,IF($B$918="Лікар-терапевт",0))),IF($B$931="Лікар загальної практики - сімейний лікар",O936,IF($B$931="Лікар-педіатр",O936,IF($B$931="Лікар-терапевт",0))),IF($B$944="Лікар загальної практики - сімейний лікар",O949,IF($B$944="Лікар-педіатр",O949,IF($B$944="Лікар-терапевт",0))),IF($B$957="Лікар загальної практики - сімейний лікар",O962,IF($B$957="Лікар-педіатр",O962,IF($B$957="Лікар-терапевт",0))),IF($B$970="Лікар загальної практики - сімейний лікар",O975,IF($B$970="Лікар-педіатр",O975,IF($B$970="Лікар-терапевт",0))),IF($B$983="Лікар загальної практики - сімейний лікар",O988,IF($B$983="Лікар-педіатр",O988,IF($B$983="Лікар-терапевт",0))),IF($B$996="Лікар загальної практики - сімейний лікар",O1001,IF($B$996="Лікар-педіатр",O1001,IF($B$996="Лікар-терапевт",0))),IF($B$1009="Лікар загальної практики - сімейний лікар",O1014,IF($B$1009="Лікар-педіатр",O1014,IF($B$1009="Лікар-терапевт",0))),IF($B$1022="Лікар загальної практики - сімейний лікар",O1027,IF($B$1022="Лікар-педіатр",O1027,IF($B$1022="Лікар-терапевт",0))),IF($B$1035="Лікар загальної практики - сімейний лікар",O1040,IF($B$1035="Лікар-педіатр",O1040,IF($B$1035="Лікар-терапевт",0))),IF($B$1048="Лікар загальної практики - сімейний лікар",O1053,IF($B$1048="Лікар-педіатр",O1053,IF($B$1048="Лікар-терапевт",0))),IF($B$1061="Лікар загальної практики - сімейний лікар",O1066,IF($B$1061="Лікар-педіатр",O1066,IF($B$1061="Лікар-терапевт",0))),IF($B$1074="Лікар загальної практики - сімейний лікар",O1079,IF($B$1074="Лікар-педіатр",O1079,IF($B$1074="Лікар-терапевт",0))),IF($B$1087="Лікар загальної практики - сімейний лікар",O1092,IF($B$1087="Лікар-педіатр",O1092,IF($B$1087="Лікар-терапевт",0))),IF($B$1100="Лікар загальної практики - сімейний лікар",O1105,IF($B$1100="Лікар-педіатр",O1105,IF($B$1100="Лікар-терапевт",0))),IF($B$1113="Лікар загальної практики - сімейний лікар",O1118,IF($B$1113="Лікар-педіатр",O1118,IF($B$1113="Лікар-терапевт",0))),IF($B$1126="Лікар загальної практики - сімейний лікар",O1131,IF($B$1126="Лікар-педіатр",O1131,IF($B$1126="Лікар-терапевт",0))),IF($B$1139="Лікар загальної практики - сімейний лікар",O1144,IF($B$1139="Лікар-педіатр",O1144,IF($B$1139="Лікар-терапевт",0))),IF($B$1152="Лікар загальної практики - сімейний лікар",O1157,IF($B$1152="Лікар-педіатр",O1157,IF($B$1152="Лікар-терапевт",0))),IF($B$1165="Лікар загальної практики - сімейний лікар",O1170,IF($B$1165="Лікар-педіатр",O1170,IF($B$1165="Лікар-терапевт",0))),IF($B$1178="Лікар загальної практики - сімейний лікар",O1183,IF($B$1178="Лікар-педіатр",O1183,IF($B$1178="Лікар-терапевт",0))),IF($B$1191="Лікар загальної практики - сімейний лікар",O1196,IF($B$1191="Лікар-педіатр",O1196,IF($B$1191="Лікар-терапевт",0))),IF($B$1204="Лікар загальної практики - сімейний лікар",O1209,IF($B$1204="Лікар-педіатр",O1209,IF($B$1204="Лікар-терапевт",0))),IF($B$1217="Лікар загальної практики - сімейний лікар",O1222,IF($B$1217="Лікар-педіатр",O1222,IF($B$1217="Лікар-терапевт",0))),IF($B$1230="Лікар загальної практики - сімейний лікар",O1235,IF($B$1230="Лікар-педіатр",O1235,IF($B$1230="Лікар-терапевт",0))),IF($B$1243="Лікар загальної практики - сімейний лікар",O1248,IF($B$1243="Лікар-педіатр",O1248,IF($B$1243="Лікар-терапевт",0))),IF($B$1256="Лікар загальної практики - сімейний лікар",O1261,IF($B$1256="Лікар-педіатр",O1261,IF($B$1256="Лікар-терапевт",0))),IF($B$1269="Лікар загальної практики - сімейний лікар",O1274,IF($B$1269="Лікар-педіатр",O1274,IF($B$1269="Лікар-терапевт",0))),IF($B$1282="Лікар загальної практики - сімейний лікар",O1287,IF($B$1282="Лікар-педіатр",O1287,IF($B$1282="Лікар-терапевт",0))),IF($B$1295="Лікар загальної практики - сімейний лікар",O1300,IF($B$1295="Лікар-педіатр",O1300,IF($B$1295="Лікар-терапевт",0))),IF($B$1308="Лікар загальної практики - сімейний лікар",O1313,IF($B$1308="Лікар-педіатр",O1313,IF($B$1308="Лікар-терапевт",0))),IF($B$1321="Лікар загальної практики - сімейний лікар",O1326,IF($B$1321="Лікар-педіатр",O1326,IF($B$1321="Лікар-терапевт",0))))</f>
        <v>0</v>
      </c>
      <c r="P1336" s="228">
        <f>SUM(IF($B$684="Лікар загальної практики - сімейний лікар",P689,IF($B$684="Лікар-педіатр",0,IF($B$684="Лікар-терапевт",P689))),IF($B$697="Лікар загальної практики - сімейний лікар",P702,IF($B$697="Лікар-педіатр",0,IF($B$697="Лікар-терапевт",P702))),IF($B$710="Лікар загальної практики - сімейний лікар",P715,IF($B$710="Лікар-педіатр",0,IF($B$710="Лікар-терапевт",P715))),IF($B$723="Лікар загальної практики - сімейний лікар",P728,IF($B$723="Лікар-педіатр",0,IF($B$723="Лікар-терапевт",P728))),IF($B$736="Лікар загальної практики - сімейний лікар",P741,IF($B$736="Лікар-педіатр",0,IF($B$736="Лікар-терапевт",P741))),IF($B$749="Лікар загальної практики - сімейний лікар",P754,IF($B$749="Лікар-педіатр",0,IF($B$749="Лікар-терапевт",P754))),IF($B$762="Лікар загальної практики - сімейний лікар",P767,IF($B$762="Лікар-педіатр",0,IF($B$762="Лікар-терапевт",P767))),IF($B$775="Лікар загальної практики - сімейний лікар",P780,IF($B$775="Лікар-педіатр",0,IF($B$775="Лікар-терапевт",P780))),IF($B$788="Лікар загальної практики - сімейний лікар",P793,IF($B$788="Лікар-педіатр",0,IF($B$788="Лікар-терапевт",P793))),IF($B$801="Лікар загальної практики - сімейний лікар",P806,IF($B$801="Лікар-педіатр",0,IF($B$801="Лікар-терапевт",P806))),IF($B$814="Лікар загальної практики - сімейний лікар",P819,IF($B$814="Лікар-педіатр",0,IF($B$814="Лікар-терапевт",P819))),IF($B$827="Лікар загальної практики - сімейний лікар",P832,IF($B$827="Лікар-педіатр",0,IF($B$827="Лікар-терапевт",P832))),IF($B$840="Лікар загальної практики - сімейний лікар",P845,IF($B$840="Лікар-педіатр",0,IF($B$840="Лікар-терапевт",P845))),IF($B$853="Лікар загальної практики - сімейний лікар",P858,IF($B$853="Лікар-педіатр",0,IF($B$853="Лікар-терапевт",P858))),IF($B$866="Лікар загальної практики - сімейний лікар",P871,IF($B$866="Лікар-педіатр",0,IF($B$866="Лікар-терапевт",P871))),IF($B$879="Лікар загальної практики - сімейний лікар",P884,IF($B$879="Лікар-педіатр",0,IF($B$879="Лікар-терапевт",P884))),IF($B$892="Лікар загальної практики - сімейний лікар",P897,IF($B$892="Лікар-педіатр",0,IF($B$892="Лікар-терапевт",P897))),IF($B$905="Лікар загальної практики - сімейний лікар",P910,IF($B$905="Лікар-педіатр",0,IF($B$905="Лікар-терапевт",P910))),IF($B$918="Лікар загальної практики - сімейний лікар",P923,IF($B$918="Лікар-педіатр",0,IF($B$918="Лікар-терапевт",P923))),IF($B$931="Лікар загальної практики - сімейний лікар",P936,IF($B$931="Лікар-педіатр",0,IF($B$931="Лікар-терапевт",P936))),IF($B$944="Лікар загальної практики - сімейний лікар",P949,IF($B$944="Лікар-педіатр",0,IF($B$944="Лікар-терапевт",P949))),IF($B$957="Лікар загальної практики - сімейний лікар",P962,IF($B$957="Лікар-педіатр",0,IF($B$957="Лікар-терапевт",P962))),IF($B$970="Лікар загальної практики - сімейний лікар",P975,IF($B$970="Лікар-педіатр",0,IF($B$970="Лікар-терапевт",P975))),IF($B$983="Лікар загальної практики - сімейний лікар",P988,IF($B$983="Лікар-педіатр",0,IF($B$983="Лікар-терапевт",P988))),IF($B$996="Лікар загальної практики - сімейний лікар",P1001,IF($B$996="Лікар-педіатр",0,IF($B$996="Лікар-терапевт",P1001))),IF($B$1009="Лікар загальної практики - сімейний лікар",P1014,IF($B$1009="Лікар-педіатр",,IF($B$1009="Лікар-терапевт",P1014))),IF($B$1022="Лікар загальної практики - сімейний лікар",P1027,IF($B$1022="Лікар-педіатр",0,IF($B$1022="Лікар-терапевт",P1027))),IF($B$1035="Лікар загальної практики - сімейний лікар",P1040,IF($B$1035="Лікар-педіатр",0,IF($B$1035="Лікар-терапевт",P1040))),IF($B$1048="Лікар загальної практики - сімейний лікар",P1053,IF($B$1048="Лікар-педіатр",0,IF($B$1048="Лікар-терапевт",P1053))),IF($B$1061="Лікар загальної практики - сімейний лікар",P1066,IF($B$1061="Лікар-педіатр",0,IF($B$1061="Лікар-терапевт",P1066))),IF($B$1074="Лікар загальної практики - сімейний лікар",P1079,IF($B$1074="Лікар-педіатр",0,IF($B$1074="Лікар-терапевт",P1079))),IF($B$1087="Лікар загальної практики - сімейний лікар",P1092,IF($B$1087="Лікар-педіатр",0,IF($B$1087="Лікар-терапевт",P1092))),IF($B$1100="Лікар загальної практики - сімейний лікар",P1105,IF($B$1100="Лікар-педіатр",0,IF($B$1100="Лікар-терапевт",P1105))),IF($B$1113="Лікар загальної практики - сімейний лікар",P1118,IF($B$1113="Лікар-педіатр",0,IF($B$1113="Лікар-терапевт",P1118))),IF($B$1126="Лікар загальної практики - сімейний лікар",P1131,IF($B$1126="Лікар-педіатр",0,IF($B$1126="Лікар-терапевт",P1131))),IF($B$1139="Лікар загальної практики - сімейний лікар",P1144,IF($B$1139="Лікар-педіатр",0,IF($B$1139="Лікар-терапевт",P1144))),IF($B$1152="Лікар загальної практики - сімейний лікар",P1157,IF($B$1152="Лікар-педіатр",0,IF($B$1152="Лікар-терапевт",P1157))),IF($B$1165="Лікар загальної практики - сімейний лікар",P1170,IF($B$1165="Лікар-педіатр",0,IF($B$1165="Лікар-терапевт",P1170))),IF($B$1178="Лікар загальної практики - сімейний лікар",P1183,IF($B$1178="Лікар-педіатр",0,IF($B$1178="Лікар-терапевт",P1183))),IF($B$1191="Лікар загальної практики - сімейний лікар",P1196,IF($B$1191="Лікар-педіатр",0,IF($B$1191="Лікар-терапевт",P1196))),IF($B$1204="Лікар загальної практики - сімейний лікар",P1209,IF($B$1204="Лікар-педіатр",0,IF($B$1204="Лікар-терапевт",P1209))),IF($B$1217="Лікар загальної практики - сімейний лікар",P1222,IF($B$1217="Лікар-педіатр",0,IF($B$1217="Лікар-терапевт",P1222))),IF($B$1230="Лікар загальної практики - сімейний лікар",P1235,IF($B$1230="Лікар-педіатр",0,IF($B$1230="Лікар-терапевт",P1235))),IF($B$1243="Лікар загальної практики - сімейний лікар",P1248,IF($B$1243="Лікар-педіатр",0,IF($B$1243="Лікар-терапевт",P1248))),IF($B$1256="Лікар загальної практики - сімейний лікар",P1261,IF($B$1256="Лікар-педіатр",0,IF($B$1256="Лікар-терапевт",P1261))),IF($B$1269="Лікар загальної практики - сімейний лікар",P1274,IF($B$1269="Лікар-педіатр",0,IF($B$1269="Лікар-терапевт",P1274))),IF($B$1282="Лікар загальної практики - сімейний лікар",P1287,IF($B$1282="Лікар-педіатр",0,IF($B$1282="Лікар-терапевт",P1287))),IF($B$1295="Лікар загальної практики - сімейний лікар",P1300,IF($B$1295="Лікар-педіатр",0,IF($B$1295="Лікар-терапевт",P1300))),IF($B$1308="Лікар загальної практики - сімейний лікар",P1313,IF($B$1308="Лікар-педіатр",0,IF($B$1308="Лікар-терапевт",P1313))),IF($B$1321="Лікар загальної практики - сімейний лікар",P1326,IF($B$1321="Лікар-педіатр",0,IF($B$1321="Лікар-терапевт",P1326))))</f>
        <v>0</v>
      </c>
      <c r="Q1336" s="228">
        <f>SUM(IF($B$684="Лікар загальної практики - сімейний лікар",Q689,IF($B$684="Лікар-педіатр",0,IF($B$684="Лікар-терапевт",Q689))),IF($B$697="Лікар загальної практики - сімейний лікар",Q702,IF($B$697="Лікар-педіатр",0,IF($B$697="Лікар-терапевт",Q702))),IF($B$710="Лікар загальної практики - сімейний лікар",Q715,IF($B$710="Лікар-педіатр",0,IF($B$710="Лікар-терапевт",Q715))),IF($B$723="Лікар загальної практики - сімейний лікар",Q728,IF($B$723="Лікар-педіатр",0,IF($B$723="Лікар-терапевт",Q728))),IF($B$736="Лікар загальної практики - сімейний лікар",Q741,IF($B$736="Лікар-педіатр",0,IF($B$736="Лікар-терапевт",Q741))),IF($B$749="Лікар загальної практики - сімейний лікар",Q754,IF($B$749="Лікар-педіатр",0,IF($B$749="Лікар-терапевт",Q754))),IF($B$762="Лікар загальної практики - сімейний лікар",Q767,IF($B$762="Лікар-педіатр",0,IF($B$762="Лікар-терапевт",Q767))),IF($B$775="Лікар загальної практики - сімейний лікар",Q780,IF($B$775="Лікар-педіатр",0,IF($B$775="Лікар-терапевт",Q780))),IF($B$788="Лікар загальної практики - сімейний лікар",Q793,IF($B$788="Лікар-педіатр",0,IF($B$788="Лікар-терапевт",Q793))),IF($B$801="Лікар загальної практики - сімейний лікар",Q806,IF($B$801="Лікар-педіатр",0,IF($B$801="Лікар-терапевт",Q806))),IF($B$814="Лікар загальної практики - сімейний лікар",Q819,IF($B$814="Лікар-педіатр",0,IF($B$814="Лікар-терапевт",Q819))),IF($B$827="Лікар загальної практики - сімейний лікар",Q832,IF($B$827="Лікар-педіатр",0,IF($B$827="Лікар-терапевт",Q832))),IF($B$840="Лікар загальної практики - сімейний лікар",Q845,IF($B$840="Лікар-педіатр",0,IF($B$840="Лікар-терапевт",Q845))),IF($B$853="Лікар загальної практики - сімейний лікар",Q858,IF($B$853="Лікар-педіатр",0,IF($B$853="Лікар-терапевт",Q858))),IF($B$866="Лікар загальної практики - сімейний лікар",Q871,IF($B$866="Лікар-педіатр",0,IF($B$866="Лікар-терапевт",Q871))),IF($B$879="Лікар загальної практики - сімейний лікар",Q884,IF($B$879="Лікар-педіатр",0,IF($B$879="Лікар-терапевт",Q884))),IF($B$892="Лікар загальної практики - сімейний лікар",Q897,IF($B$892="Лікар-педіатр",0,IF($B$892="Лікар-терапевт",Q897))),IF($B$905="Лікар загальної практики - сімейний лікар",Q910,IF($B$905="Лікар-педіатр",0,IF($B$905="Лікар-терапевт",Q910))),IF($B$918="Лікар загальної практики - сімейний лікар",Q923,IF($B$918="Лікар-педіатр",0,IF($B$918="Лікар-терапевт",Q923))),IF($B$931="Лікар загальної практики - сімейний лікар",Q936,IF($B$931="Лікар-педіатр",0,IF($B$931="Лікар-терапевт",Q936))),IF($B$944="Лікар загальної практики - сімейний лікар",Q949,IF($B$944="Лікар-педіатр",0,IF($B$944="Лікар-терапевт",Q949))),IF($B$957="Лікар загальної практики - сімейний лікар",Q962,IF($B$957="Лікар-педіатр",0,IF($B$957="Лікар-терапевт",Q962))),IF($B$970="Лікар загальної практики - сімейний лікар",Q975,IF($B$970="Лікар-педіатр",0,IF($B$970="Лікар-терапевт",Q975))),IF($B$983="Лікар загальної практики - сімейний лікар",Q988,IF($B$983="Лікар-педіатр",0,IF($B$983="Лікар-терапевт",Q988))),IF($B$996="Лікар загальної практики - сімейний лікар",Q1001,IF($B$996="Лікар-педіатр",0,IF($B$996="Лікар-терапевт",Q1001))),IF($B$1009="Лікар загальної практики - сімейний лікар",Q1014,IF($B$1009="Лікар-педіатр",,IF($B$1009="Лікар-терапевт",Q1014))),IF($B$1022="Лікар загальної практики - сімейний лікар",Q1027,IF($B$1022="Лікар-педіатр",0,IF($B$1022="Лікар-терапевт",Q1027))),IF($B$1035="Лікар загальної практики - сімейний лікар",Q1040,IF($B$1035="Лікар-педіатр",0,IF($B$1035="Лікар-терапевт",Q1040))),IF($B$1048="Лікар загальної практики - сімейний лікар",Q1053,IF($B$1048="Лікар-педіатр",0,IF($B$1048="Лікар-терапевт",Q1053))),IF($B$1061="Лікар загальної практики - сімейний лікар",Q1066,IF($B$1061="Лікар-педіатр",0,IF($B$1061="Лікар-терапевт",Q1066))),IF($B$1074="Лікар загальної практики - сімейний лікар",Q1079,IF($B$1074="Лікар-педіатр",0,IF($B$1074="Лікар-терапевт",Q1079))),IF($B$1087="Лікар загальної практики - сімейний лікар",Q1092,IF($B$1087="Лікар-педіатр",0,IF($B$1087="Лікар-терапевт",Q1092))),IF($B$1100="Лікар загальної практики - сімейний лікар",Q1105,IF($B$1100="Лікар-педіатр",0,IF($B$1100="Лікар-терапевт",Q1105))),IF($B$1113="Лікар загальної практики - сімейний лікар",Q1118,IF($B$1113="Лікар-педіатр",0,IF($B$1113="Лікар-терапевт",Q1118))),IF($B$1126="Лікар загальної практики - сімейний лікар",Q1131,IF($B$1126="Лікар-педіатр",0,IF($B$1126="Лікар-терапевт",Q1131))),IF($B$1139="Лікар загальної практики - сімейний лікар",Q1144,IF($B$1139="Лікар-педіатр",0,IF($B$1139="Лікар-терапевт",Q1144))),IF($B$1152="Лікар загальної практики - сімейний лікар",Q1157,IF($B$1152="Лікар-педіатр",0,IF($B$1152="Лікар-терапевт",Q1157))),IF($B$1165="Лікар загальної практики - сімейний лікар",Q1170,IF($B$1165="Лікар-педіатр",0,IF($B$1165="Лікар-терапевт",Q1170))),IF($B$1178="Лікар загальної практики - сімейний лікар",Q1183,IF($B$1178="Лікар-педіатр",0,IF($B$1178="Лікар-терапевт",Q1183))),IF($B$1191="Лікар загальної практики - сімейний лікар",Q1196,IF($B$1191="Лікар-педіатр",0,IF($B$1191="Лікар-терапевт",Q1196))),IF($B$1204="Лікар загальної практики - сімейний лікар",Q1209,IF($B$1204="Лікар-педіатр",0,IF($B$1204="Лікар-терапевт",Q1209))),IF($B$1217="Лікар загальної практики - сімейний лікар",Q1222,IF($B$1217="Лікар-педіатр",0,IF($B$1217="Лікар-терапевт",Q1222))),IF($B$1230="Лікар загальної практики - сімейний лікар",Q1235,IF($B$1230="Лікар-педіатр",0,IF($B$1230="Лікар-терапевт",Q1235))),IF($B$1243="Лікар загальної практики - сімейний лікар",Q1248,IF($B$1243="Лікар-педіатр",0,IF($B$1243="Лікар-терапевт",Q1248))),IF($B$1256="Лікар загальної практики - сімейний лікар",Q1261,IF($B$1256="Лікар-педіатр",0,IF($B$1256="Лікар-терапевт",Q1261))),IF($B$1269="Лікар загальної практики - сімейний лікар",Q1274,IF($B$1269="Лікар-педіатр",0,IF($B$1269="Лікар-терапевт",Q1274))),IF($B$1282="Лікар загальної практики - сімейний лікар",Q1287,IF($B$1282="Лікар-педіатр",0,IF($B$1282="Лікар-терапевт",Q1287))),IF($B$1295="Лікар загальної практики - сімейний лікар",Q1300,IF($B$1295="Лікар-педіатр",0,IF($B$1295="Лікар-терапевт",Q1300))),IF($B$1308="Лікар загальної практики - сімейний лікар",Q1313,IF($B$1308="Лікар-педіатр",0,IF($B$1308="Лікар-терапевт",Q1313))),IF($B$1321="Лікар загальної практики - сімейний лікар",Q1326,IF($B$1321="Лікар-педіатр",0,IF($B$1321="Лікар-терапевт",Q1326))))</f>
        <v>0</v>
      </c>
      <c r="R1336" s="228">
        <f>SUM(IF($B$684="Лікар загальної практики - сімейний лікар",R689,IF($B$684="Лікар-педіатр",0,IF($B$684="Лікар-терапевт",R689))),IF($B$697="Лікар загальної практики - сімейний лікар",R702,IF($B$697="Лікар-педіатр",0,IF($B$697="Лікар-терапевт",R702))),IF($B$710="Лікар загальної практики - сімейний лікар",R715,IF($B$710="Лікар-педіатр",0,IF($B$710="Лікар-терапевт",R715))),IF($B$723="Лікар загальної практики - сімейний лікар",R728,IF($B$723="Лікар-педіатр",0,IF($B$723="Лікар-терапевт",R728))),IF($B$736="Лікар загальної практики - сімейний лікар",R741,IF($B$736="Лікар-педіатр",0,IF($B$736="Лікар-терапевт",R741))),IF($B$749="Лікар загальної практики - сімейний лікар",R754,IF($B$749="Лікар-педіатр",0,IF($B$749="Лікар-терапевт",R754))),IF($B$762="Лікар загальної практики - сімейний лікар",R767,IF($B$762="Лікар-педіатр",0,IF($B$762="Лікар-терапевт",R767))),IF($B$775="Лікар загальної практики - сімейний лікар",R780,IF($B$775="Лікар-педіатр",0,IF($B$775="Лікар-терапевт",R780))),IF($B$788="Лікар загальної практики - сімейний лікар",R793,IF($B$788="Лікар-педіатр",0,IF($B$788="Лікар-терапевт",R793))),IF($B$801="Лікар загальної практики - сімейний лікар",R806,IF($B$801="Лікар-педіатр",0,IF($B$801="Лікар-терапевт",R806))),IF($B$814="Лікар загальної практики - сімейний лікар",R819,IF($B$814="Лікар-педіатр",0,IF($B$814="Лікар-терапевт",R819))),IF($B$827="Лікар загальної практики - сімейний лікар",R832,IF($B$827="Лікар-педіатр",0,IF($B$827="Лікар-терапевт",R832))),IF($B$840="Лікар загальної практики - сімейний лікар",R845,IF($B$840="Лікар-педіатр",0,IF($B$840="Лікар-терапевт",R845))),IF($B$853="Лікар загальної практики - сімейний лікар",R858,IF($B$853="Лікар-педіатр",0,IF($B$853="Лікар-терапевт",R858))),IF($B$866="Лікар загальної практики - сімейний лікар",R871,IF($B$866="Лікар-педіатр",0,IF($B$866="Лікар-терапевт",R871))),IF($B$879="Лікар загальної практики - сімейний лікар",R884,IF($B$879="Лікар-педіатр",0,IF($B$879="Лікар-терапевт",R884))),IF($B$892="Лікар загальної практики - сімейний лікар",R897,IF($B$892="Лікар-педіатр",0,IF($B$892="Лікар-терапевт",R897))),IF($B$905="Лікар загальної практики - сімейний лікар",R910,IF($B$905="Лікар-педіатр",0,IF($B$905="Лікар-терапевт",R910))),IF($B$918="Лікар загальної практики - сімейний лікар",R923,IF($B$918="Лікар-педіатр",0,IF($B$918="Лікар-терапевт",R923))),IF($B$931="Лікар загальної практики - сімейний лікар",R936,IF($B$931="Лікар-педіатр",0,IF($B$931="Лікар-терапевт",R936))),IF($B$944="Лікар загальної практики - сімейний лікар",R949,IF($B$944="Лікар-педіатр",0,IF($B$944="Лікар-терапевт",R949))),IF($B$957="Лікар загальної практики - сімейний лікар",R962,IF($B$957="Лікар-педіатр",0,IF($B$957="Лікар-терапевт",R962))),IF($B$970="Лікар загальної практики - сімейний лікар",R975,IF($B$970="Лікар-педіатр",0,IF($B$970="Лікар-терапевт",R975))),IF($B$983="Лікар загальної практики - сімейний лікар",R988,IF($B$983="Лікар-педіатр",0,IF($B$983="Лікар-терапевт",R988))),IF($B$996="Лікар загальної практики - сімейний лікар",R1001,IF($B$996="Лікар-педіатр",0,IF($B$996="Лікар-терапевт",R1001))),IF($B$1009="Лікар загальної практики - сімейний лікар",R1014,IF($B$1009="Лікар-педіатр",,IF($B$1009="Лікар-терапевт",R1014))),IF($B$1022="Лікар загальної практики - сімейний лікар",R1027,IF($B$1022="Лікар-педіатр",0,IF($B$1022="Лікар-терапевт",R1027))),IF($B$1035="Лікар загальної практики - сімейний лікар",R1040,IF($B$1035="Лікар-педіатр",0,IF($B$1035="Лікар-терапевт",R1040))),IF($B$1048="Лікар загальної практики - сімейний лікар",R1053,IF($B$1048="Лікар-педіатр",0,IF($B$1048="Лікар-терапевт",R1053))),IF($B$1061="Лікар загальної практики - сімейний лікар",R1066,IF($B$1061="Лікар-педіатр",0,IF($B$1061="Лікар-терапевт",R1066))),IF($B$1074="Лікар загальної практики - сімейний лікар",R1079,IF($B$1074="Лікар-педіатр",0,IF($B$1074="Лікар-терапевт",R1079))),IF($B$1087="Лікар загальної практики - сімейний лікар",R1092,IF($B$1087="Лікар-педіатр",0,IF($B$1087="Лікар-терапевт",R1092))),IF($B$1100="Лікар загальної практики - сімейний лікар",R1105,IF($B$1100="Лікар-педіатр",0,IF($B$1100="Лікар-терапевт",R1105))),IF($B$1113="Лікар загальної практики - сімейний лікар",R1118,IF($B$1113="Лікар-педіатр",0,IF($B$1113="Лікар-терапевт",R1118))),IF($B$1126="Лікар загальної практики - сімейний лікар",R1131,IF($B$1126="Лікар-педіатр",0,IF($B$1126="Лікар-терапевт",R1131))),IF($B$1139="Лікар загальної практики - сімейний лікар",R1144,IF($B$1139="Лікар-педіатр",0,IF($B$1139="Лікар-терапевт",R1144))),IF($B$1152="Лікар загальної практики - сімейний лікар",R1157,IF($B$1152="Лікар-педіатр",0,IF($B$1152="Лікар-терапевт",R1157))),IF($B$1165="Лікар загальної практики - сімейний лікар",R1170,IF($B$1165="Лікар-педіатр",0,IF($B$1165="Лікар-терапевт",R1170))),IF($B$1178="Лікар загальної практики - сімейний лікар",R1183,IF($B$1178="Лікар-педіатр",0,IF($B$1178="Лікар-терапевт",R1183))),IF($B$1191="Лікар загальної практики - сімейний лікар",R1196,IF($B$1191="Лікар-педіатр",0,IF($B$1191="Лікар-терапевт",R1196))),IF($B$1204="Лікар загальної практики - сімейний лікар",R1209,IF($B$1204="Лікар-педіатр",0,IF($B$1204="Лікар-терапевт",R1209))),IF($B$1217="Лікар загальної практики - сімейний лікар",R1222,IF($B$1217="Лікар-педіатр",0,IF($B$1217="Лікар-терапевт",R1222))),IF($B$1230="Лікар загальної практики - сімейний лікар",R1235,IF($B$1230="Лікар-педіатр",0,IF($B$1230="Лікар-терапевт",R1235))),IF($B$1243="Лікар загальної практики - сімейний лікар",R1248,IF($B$1243="Лікар-педіатр",0,IF($B$1243="Лікар-терапевт",R1248))),IF($B$1256="Лікар загальної практики - сімейний лікар",R1261,IF($B$1256="Лікар-педіатр",0,IF($B$1256="Лікар-терапевт",R1261))),IF($B$1269="Лікар загальної практики - сімейний лікар",R1274,IF($B$1269="Лікар-педіатр",0,IF($B$1269="Лікар-терапевт",R1274))),IF($B$1282="Лікар загальної практики - сімейний лікар",R1287,IF($B$1282="Лікар-педіатр",0,IF($B$1282="Лікар-терапевт",R1287))),IF($B$1295="Лікар загальної практики - сімейний лікар",R1300,IF($B$1295="Лікар-педіатр",0,IF($B$1295="Лікар-терапевт",R1300))),IF($B$1308="Лікар загальної практики - сімейний лікар",R1313,IF($B$1308="Лікар-педіатр",0,IF($B$1308="Лікар-терапевт",R1313))),IF($B$1321="Лікар загальної практики - сімейний лікар",R1326,IF($B$1321="Лікар-педіатр",0,IF($B$1321="Лікар-терапевт",R1326))))</f>
        <v>0</v>
      </c>
      <c r="S1336" s="229"/>
      <c r="T1336" s="238"/>
      <c r="U1336" s="228">
        <f>SUM(IF($B$684="Лікар загальної практики - сімейний лікар",U689,IF($B$684="Лікар-педіатр",U689,IF($B$684="Лікар-терапевт",0))),IF($B$697="Лікар загальної практики - сімейний лікар",U702,IF($B$697="Лікар-педіатр",U702,IF($B$697="Лікар-терапевт",0))),IF($B$710="Лікар загальної практики - сімейний лікар",U715,IF($B$710="Лікар-педіатр",U715,IF($B$710="Лікар-терапевт",0))),IF($B$723="Лікар загальної практики - сімейний лікар",U728,IF($B$723="Лікар-педіатр",U728,IF($B$723="Лікар-терапевт",0))),IF($B$736="Лікар загальної практики - сімейний лікар",U741,IF($B$736="Лікар-педіатр",U741,IF($B$736="Лікар-терапевт",0))),IF($B$749="Лікар загальної практики - сімейний лікар",U754,IF($B$749="Лікар-педіатр",U754,IF($B$749="Лікар-терапевт",0))),IF($B$762="Лікар загальної практики - сімейний лікар",U767,IF($B$762="Лікар-педіатр",U767,IF($B$762="Лікар-терапевт",0))),IF($B$775="Лікар загальної практики - сімейний лікар",U780,IF($B$775="Лікар-педіатр",U780,IF($B$775="Лікар-терапевт",0))),IF($B$788="Лікар загальної практики - сімейний лікар",U793,IF($B$788="Лікар-педіатр",U793,IF($B$788="Лікар-терапевт",0))),IF($B$801="Лікар загальної практики - сімейний лікар",U806,IF($B$801="Лікар-педіатр",U806,IF($B$801="Лікар-терапевт",0))),IF($B$814="Лікар загальної практики - сімейний лікар",U819,IF($B$814="Лікар-педіатр",U819,IF($B$814="Лікар-терапевт",0))),IF($B$827="Лікар загальної практики - сімейний лікар",U832,IF($B$827="Лікар-педіатр",U832,IF($B$827="Лікар-терапевт",0))),IF($B$840="Лікар загальної практики - сімейний лікар",U845,IF($B$840="Лікар-педіатр",U845,IF($B$840="Лікар-терапевт",0))),IF($B$853="Лікар загальної практики - сімейний лікар",U858,IF($B$853="Лікар-педіатр",U858,IF($B$853="Лікар-терапевт",0))),IF($B$866="Лікар загальної практики - сімейний лікар",U871,IF($B$866="Лікар-педіатр",U871,IF($B$866="Лікар-терапевт",0))),IF($B$879="Лікар загальної практики - сімейний лікар",U884,IF($B$879="Лікар-педіатр",U884,IF($B$879="Лікар-терапевт",0))),IF($B$892="Лікар загальної практики - сімейний лікар",U897,IF($B$892="Лікар-педіатр",U897,IF($B$892="Лікар-терапевт",0))),IF($B$905="Лікар загальної практики - сімейний лікар",U910,IF($B$905="Лікар-педіатр",U910,IF($B$905="Лікар-терапевт",0))),IF($B$918="Лікар загальної практики - сімейний лікар",U923,IF($B$918="Лікар-педіатр",U923,IF($B$918="Лікар-терапевт",0))),IF($B$931="Лікар загальної практики - сімейний лікар",U936,IF($B$931="Лікар-педіатр",U936,IF($B$931="Лікар-терапевт",0))),IF($B$944="Лікар загальної практики - сімейний лікар",U949,IF($B$944="Лікар-педіатр",U949,IF($B$944="Лікар-терапевт",0))),IF($B$957="Лікар загальної практики - сімейний лікар",U962,IF($B$957="Лікар-педіатр",U962,IF($B$957="Лікар-терапевт",0))),IF($B$970="Лікар загальної практики - сімейний лікар",U975,IF($B$970="Лікар-педіатр",U975,IF($B$970="Лікар-терапевт",0))),IF($B$983="Лікар загальної практики - сімейний лікар",U988,IF($B$983="Лікар-педіатр",U988,IF($B$983="Лікар-терапевт",0))),IF($B$996="Лікар загальної практики - сімейний лікар",U1001,IF($B$996="Лікар-педіатр",U1001,IF($B$996="Лікар-терапевт",0))),IF($B$1009="Лікар загальної практики - сімейний лікар",U1014,IF($B$1009="Лікар-педіатр",U1014,IF($B$1009="Лікар-терапевт",0))),IF($B$1022="Лікар загальної практики - сімейний лікар",U1027,IF($B$1022="Лікар-педіатр",U1027,IF($B$1022="Лікар-терапевт",0))),IF($B$1035="Лікар загальної практики - сімейний лікар",U1040,IF($B$1035="Лікар-педіатр",U1040,IF($B$1035="Лікар-терапевт",0))),IF($B$1048="Лікар загальної практики - сімейний лікар",U1053,IF($B$1048="Лікар-педіатр",U1053,IF($B$1048="Лікар-терапевт",0))),IF($B$1061="Лікар загальної практики - сімейний лікар",U1066,IF($B$1061="Лікар-педіатр",U1066,IF($B$1061="Лікар-терапевт",0))),IF($B$1074="Лікар загальної практики - сімейний лікар",U1079,IF($B$1074="Лікар-педіатр",U1079,IF($B$1074="Лікар-терапевт",0))),IF($B$1087="Лікар загальної практики - сімейний лікар",U1092,IF($B$1087="Лікар-педіатр",U1092,IF($B$1087="Лікар-терапевт",0))),IF($B$1100="Лікар загальної практики - сімейний лікар",U1105,IF($B$1100="Лікар-педіатр",U1105,IF($B$1100="Лікар-терапевт",0))),IF($B$1113="Лікар загальної практики - сімейний лікар",U1118,IF($B$1113="Лікар-педіатр",U1118,IF($B$1113="Лікар-терапевт",0))),IF($B$1126="Лікар загальної практики - сімейний лікар",U1131,IF($B$1126="Лікар-педіатр",U1131,IF($B$1126="Лікар-терапевт",0))),IF($B$1139="Лікар загальної практики - сімейний лікар",U1144,IF($B$1139="Лікар-педіатр",U1144,IF($B$1139="Лікар-терапевт",0))),IF($B$1152="Лікар загальної практики - сімейний лікар",U1157,IF($B$1152="Лікар-педіатр",U1157,IF($B$1152="Лікар-терапевт",0))),IF($B$1165="Лікар загальної практики - сімейний лікар",U1170,IF($B$1165="Лікар-педіатр",U1170,IF($B$1165="Лікар-терапевт",0))),IF($B$1178="Лікар загальної практики - сімейний лікар",U1183,IF($B$1178="Лікар-педіатр",U1183,IF($B$1178="Лікар-терапевт",0))),IF($B$1191="Лікар загальної практики - сімейний лікар",U1196,IF($B$1191="Лікар-педіатр",U1196,IF($B$1191="Лікар-терапевт",0))),IF($B$1204="Лікар загальної практики - сімейний лікар",U1209,IF($B$1204="Лікар-педіатр",U1209,IF($B$1204="Лікар-терапевт",0))),IF($B$1217="Лікар загальної практики - сімейний лікар",U1222,IF($B$1217="Лікар-педіатр",U1222,IF($B$1217="Лікар-терапевт",0))),IF($B$1230="Лікар загальної практики - сімейний лікар",U1235,IF($B$1230="Лікар-педіатр",U1235,IF($B$1230="Лікар-терапевт",0))),IF($B$1243="Лікар загальної практики - сімейний лікар",U1248,IF($B$1243="Лікар-педіатр",U1248,IF($B$1243="Лікар-терапевт",0))),IF($B$1256="Лікар загальної практики - сімейний лікар",U1261,IF($B$1256="Лікар-педіатр",U1261,IF($B$1256="Лікар-терапевт",0))),IF($B$1269="Лікар загальної практики - сімейний лікар",U1274,IF($B$1269="Лікар-педіатр",U1274,IF($B$1269="Лікар-терапевт",0))),IF($B$1282="Лікар загальної практики - сімейний лікар",U1287,IF($B$1282="Лікар-педіатр",U1287,IF($B$1282="Лікар-терапевт",0))),IF($B$1295="Лікар загальної практики - сімейний лікар",U1300,IF($B$1295="Лікар-педіатр",U1300,IF($B$1295="Лікар-терапевт",0))),IF($B$1308="Лікар загальної практики - сімейний лікар",U1313,IF($B$1308="Лікар-педіатр",U1313,IF($B$1308="Лікар-терапевт",0))),IF($B$1321="Лікар загальної практики - сімейний лікар",U1326,IF($B$1321="Лікар-педіатр",U1326,IF($B$1321="Лікар-терапевт",0))))</f>
        <v>0</v>
      </c>
      <c r="V1336" s="228">
        <f t="shared" ref="V1336" si="239">SUM(IF($B$684="Лікар загальної практики - сімейний лікар",V689,IF($B$684="Лікар-педіатр",V689,IF($B$684="Лікар-терапевт",0))),IF($B$697="Лікар загальної практики - сімейний лікар",V702,IF($B$697="Лікар-педіатр",V702,IF($B$697="Лікар-терапевт",0))),IF($B$710="Лікар загальної практики - сімейний лікар",V715,IF($B$710="Лікар-педіатр",V715,IF($B$710="Лікар-терапевт",0))),IF($B$723="Лікар загальної практики - сімейний лікар",V728,IF($B$723="Лікар-педіатр",V728,IF($B$723="Лікар-терапевт",0))),IF($B$736="Лікар загальної практики - сімейний лікар",V741,IF($B$736="Лікар-педіатр",V741,IF($B$736="Лікар-терапевт",0))),IF($B$749="Лікар загальної практики - сімейний лікар",V754,IF($B$749="Лікар-педіатр",V754,IF($B$749="Лікар-терапевт",0))),IF($B$762="Лікар загальної практики - сімейний лікар",V767,IF($B$762="Лікар-педіатр",V767,IF($B$762="Лікар-терапевт",0))),IF($B$775="Лікар загальної практики - сімейний лікар",V780,IF($B$775="Лікар-педіатр",V780,IF($B$775="Лікар-терапевт",0))),IF($B$788="Лікар загальної практики - сімейний лікар",V793,IF($B$788="Лікар-педіатр",V793,IF($B$788="Лікар-терапевт",0))),IF($B$801="Лікар загальної практики - сімейний лікар",V806,IF($B$801="Лікар-педіатр",V806,IF($B$801="Лікар-терапевт",0))),IF($B$814="Лікар загальної практики - сімейний лікар",V819,IF($B$814="Лікар-педіатр",V819,IF($B$814="Лікар-терапевт",0))),IF($B$827="Лікар загальної практики - сімейний лікар",V832,IF($B$827="Лікар-педіатр",V832,IF($B$827="Лікар-терапевт",0))),IF($B$840="Лікар загальної практики - сімейний лікар",V845,IF($B$840="Лікар-педіатр",V845,IF($B$840="Лікар-терапевт",0))),IF($B$853="Лікар загальної практики - сімейний лікар",V858,IF($B$853="Лікар-педіатр",V858,IF($B$853="Лікар-терапевт",0))),IF($B$866="Лікар загальної практики - сімейний лікар",V871,IF($B$866="Лікар-педіатр",V871,IF($B$866="Лікар-терапевт",0))),IF($B$879="Лікар загальної практики - сімейний лікар",V884,IF($B$879="Лікар-педіатр",V884,IF($B$879="Лікар-терапевт",0))),IF($B$892="Лікар загальної практики - сімейний лікар",V897,IF($B$892="Лікар-педіатр",V897,IF($B$892="Лікар-терапевт",0))),IF($B$905="Лікар загальної практики - сімейний лікар",V910,IF($B$905="Лікар-педіатр",V910,IF($B$905="Лікар-терапевт",0))),IF($B$918="Лікар загальної практики - сімейний лікар",V923,IF($B$918="Лікар-педіатр",V923,IF($B$918="Лікар-терапевт",0))),IF($B$931="Лікар загальної практики - сімейний лікар",V936,IF($B$931="Лікар-педіатр",V936,IF($B$931="Лікар-терапевт",0))),IF($B$944="Лікар загальної практики - сімейний лікар",V949,IF($B$944="Лікар-педіатр",V949,IF($B$944="Лікар-терапевт",0))),IF($B$957="Лікар загальної практики - сімейний лікар",V962,IF($B$957="Лікар-педіатр",V962,IF($B$957="Лікар-терапевт",0))),IF($B$970="Лікар загальної практики - сімейний лікар",V975,IF($B$970="Лікар-педіатр",V975,IF($B$970="Лікар-терапевт",0))),IF($B$983="Лікар загальної практики - сімейний лікар",V988,IF($B$983="Лікар-педіатр",V988,IF($B$983="Лікар-терапевт",0))),IF($B$996="Лікар загальної практики - сімейний лікар",V1001,IF($B$996="Лікар-педіатр",V1001,IF($B$996="Лікар-терапевт",0))),IF($B$1009="Лікар загальної практики - сімейний лікар",V1014,IF($B$1009="Лікар-педіатр",V1014,IF($B$1009="Лікар-терапевт",0))),IF($B$1022="Лікар загальної практики - сімейний лікар",V1027,IF($B$1022="Лікар-педіатр",V1027,IF($B$1022="Лікар-терапевт",0))),IF($B$1035="Лікар загальної практики - сімейний лікар",V1040,IF($B$1035="Лікар-педіатр",V1040,IF($B$1035="Лікар-терапевт",0))),IF($B$1048="Лікар загальної практики - сімейний лікар",V1053,IF($B$1048="Лікар-педіатр",V1053,IF($B$1048="Лікар-терапевт",0))),IF($B$1061="Лікар загальної практики - сімейний лікар",V1066,IF($B$1061="Лікар-педіатр",V1066,IF($B$1061="Лікар-терапевт",0))),IF($B$1074="Лікар загальної практики - сімейний лікар",V1079,IF($B$1074="Лікар-педіатр",V1079,IF($B$1074="Лікар-терапевт",0))),IF($B$1087="Лікар загальної практики - сімейний лікар",V1092,IF($B$1087="Лікар-педіатр",V1092,IF($B$1087="Лікар-терапевт",0))),IF($B$1100="Лікар загальної практики - сімейний лікар",V1105,IF($B$1100="Лікар-педіатр",V1105,IF($B$1100="Лікар-терапевт",0))),IF($B$1113="Лікар загальної практики - сімейний лікар",V1118,IF($B$1113="Лікар-педіатр",V1118,IF($B$1113="Лікар-терапевт",0))),IF($B$1126="Лікар загальної практики - сімейний лікар",V1131,IF($B$1126="Лікар-педіатр",V1131,IF($B$1126="Лікар-терапевт",0))),IF($B$1139="Лікар загальної практики - сімейний лікар",V1144,IF($B$1139="Лікар-педіатр",V1144,IF($B$1139="Лікар-терапевт",0))),IF($B$1152="Лікар загальної практики - сімейний лікар",V1157,IF($B$1152="Лікар-педіатр",V1157,IF($B$1152="Лікар-терапевт",0))),IF($B$1165="Лікар загальної практики - сімейний лікар",V1170,IF($B$1165="Лікар-педіатр",V1170,IF($B$1165="Лікар-терапевт",0))),IF($B$1178="Лікар загальної практики - сімейний лікар",V1183,IF($B$1178="Лікар-педіатр",V1183,IF($B$1178="Лікар-терапевт",0))),IF($B$1191="Лікар загальної практики - сімейний лікар",V1196,IF($B$1191="Лікар-педіатр",V1196,IF($B$1191="Лікар-терапевт",0))),IF($B$1204="Лікар загальної практики - сімейний лікар",V1209,IF($B$1204="Лікар-педіатр",V1209,IF($B$1204="Лікар-терапевт",0))),IF($B$1217="Лікар загальної практики - сімейний лікар",V1222,IF($B$1217="Лікар-педіатр",V1222,IF($B$1217="Лікар-терапевт",0))),IF($B$1230="Лікар загальної практики - сімейний лікар",V1235,IF($B$1230="Лікар-педіатр",V1235,IF($B$1230="Лікар-терапевт",0))),IF($B$1243="Лікар загальної практики - сімейний лікар",V1248,IF($B$1243="Лікар-педіатр",V1248,IF($B$1243="Лікар-терапевт",0))),IF($B$1256="Лікар загальної практики - сімейний лікар",V1261,IF($B$1256="Лікар-педіатр",V1261,IF($B$1256="Лікар-терапевт",0))),IF($B$1269="Лікар загальної практики - сімейний лікар",V1274,IF($B$1269="Лікар-педіатр",V1274,IF($B$1269="Лікар-терапевт",0))),IF($B$1282="Лікар загальної практики - сімейний лікар",V1287,IF($B$1282="Лікар-педіатр",V1287,IF($B$1282="Лікар-терапевт",0))),IF($B$1295="Лікар загальної практики - сімейний лікар",V1300,IF($B$1295="Лікар-педіатр",V1300,IF($B$1295="Лікар-терапевт",0))),IF($B$1308="Лікар загальної практики - сімейний лікар",V1313,IF($B$1308="Лікар-педіатр",V1313,IF($B$1308="Лікар-терапевт",0))),IF($B$1321="Лікар загальної практики - сімейний лікар",V1326,IF($B$1321="Лікар-педіатр",V1326,IF($B$1321="Лікар-терапевт",0))))</f>
        <v>0</v>
      </c>
      <c r="W1336" s="228">
        <f>SUM(IF($B$684="Лікар загальної практики - сімейний лікар",W689,IF($B$684="Лікар-педіатр",0,IF($B$684="Лікар-терапевт",W689))),IF($B$697="Лікар загальної практики - сімейний лікар",W702,IF($B$697="Лікар-педіатр",0,IF($B$697="Лікар-терапевт",W702))),IF($B$710="Лікар загальної практики - сімейний лікар",W715,IF($B$710="Лікар-педіатр",0,IF($B$710="Лікар-терапевт",W715))),IF($B$723="Лікар загальної практики - сімейний лікар",W728,IF($B$723="Лікар-педіатр",0,IF($B$723="Лікар-терапевт",W728))),IF($B$736="Лікар загальної практики - сімейний лікар",W741,IF($B$736="Лікар-педіатр",0,IF($B$736="Лікар-терапевт",W741))),IF($B$749="Лікар загальної практики - сімейний лікар",W754,IF($B$749="Лікар-педіатр",0,IF($B$749="Лікар-терапевт",W754))),IF($B$762="Лікар загальної практики - сімейний лікар",W767,IF($B$762="Лікар-педіатр",0,IF($B$762="Лікар-терапевт",W767))),IF($B$775="Лікар загальної практики - сімейний лікар",W780,IF($B$775="Лікар-педіатр",0,IF($B$775="Лікар-терапевт",W780))),IF($B$788="Лікар загальної практики - сімейний лікар",W793,IF($B$788="Лікар-педіатр",0,IF($B$788="Лікар-терапевт",W793))),IF($B$801="Лікар загальної практики - сімейний лікар",W806,IF($B$801="Лікар-педіатр",0,IF($B$801="Лікар-терапевт",W806))),IF($B$814="Лікар загальної практики - сімейний лікар",W819,IF($B$814="Лікар-педіатр",0,IF($B$814="Лікар-терапевт",W819))),IF($B$827="Лікар загальної практики - сімейний лікар",W832,IF($B$827="Лікар-педіатр",0,IF($B$827="Лікар-терапевт",W832))),IF($B$840="Лікар загальної практики - сімейний лікар",W845,IF($B$840="Лікар-педіатр",0,IF($B$840="Лікар-терапевт",W845))),IF($B$853="Лікар загальної практики - сімейний лікар",W858,IF($B$853="Лікар-педіатр",0,IF($B$853="Лікар-терапевт",W858))),IF($B$866="Лікар загальної практики - сімейний лікар",W871,IF($B$866="Лікар-педіатр",0,IF($B$866="Лікар-терапевт",W871))),IF($B$879="Лікар загальної практики - сімейний лікар",W884,IF($B$879="Лікар-педіатр",0,IF($B$879="Лікар-терапевт",W884))),IF($B$892="Лікар загальної практики - сімейний лікар",W897,IF($B$892="Лікар-педіатр",0,IF($B$892="Лікар-терапевт",W897))),IF($B$905="Лікар загальної практики - сімейний лікар",W910,IF($B$905="Лікар-педіатр",0,IF($B$905="Лікар-терапевт",W910))),IF($B$918="Лікар загальної практики - сімейний лікар",W923,IF($B$918="Лікар-педіатр",0,IF($B$918="Лікар-терапевт",W923))),IF($B$931="Лікар загальної практики - сімейний лікар",W936,IF($B$931="Лікар-педіатр",0,IF($B$931="Лікар-терапевт",W936))),IF($B$944="Лікар загальної практики - сімейний лікар",W949,IF($B$944="Лікар-педіатр",0,IF($B$944="Лікар-терапевт",W949))),IF($B$957="Лікар загальної практики - сімейний лікар",W962,IF($B$957="Лікар-педіатр",0,IF($B$957="Лікар-терапевт",W962))),IF($B$970="Лікар загальної практики - сімейний лікар",W975,IF($B$970="Лікар-педіатр",0,IF($B$970="Лікар-терапевт",W975))),IF($B$983="Лікар загальної практики - сімейний лікар",W988,IF($B$983="Лікар-педіатр",0,IF($B$983="Лікар-терапевт",W988))),IF($B$996="Лікар загальної практики - сімейний лікар",W1001,IF($B$996="Лікар-педіатр",0,IF($B$996="Лікар-терапевт",W1001))),IF($B$1009="Лікар загальної практики - сімейний лікар",W1014,IF($B$1009="Лікар-педіатр",,IF($B$1009="Лікар-терапевт",W1014))),IF($B$1022="Лікар загальної практики - сімейний лікар",W1027,IF($B$1022="Лікар-педіатр",0,IF($B$1022="Лікар-терапевт",W1027))),IF($B$1035="Лікар загальної практики - сімейний лікар",W1040,IF($B$1035="Лікар-педіатр",0,IF($B$1035="Лікар-терапевт",W1040))),IF($B$1048="Лікар загальної практики - сімейний лікар",W1053,IF($B$1048="Лікар-педіатр",0,IF($B$1048="Лікар-терапевт",W1053))),IF($B$1061="Лікар загальної практики - сімейний лікар",W1066,IF($B$1061="Лікар-педіатр",0,IF($B$1061="Лікар-терапевт",W1066))),IF($B$1074="Лікар загальної практики - сімейний лікар",W1079,IF($B$1074="Лікар-педіатр",0,IF($B$1074="Лікар-терапевт",W1079))),IF($B$1087="Лікар загальної практики - сімейний лікар",W1092,IF($B$1087="Лікар-педіатр",0,IF($B$1087="Лікар-терапевт",W1092))),IF($B$1100="Лікар загальної практики - сімейний лікар",W1105,IF($B$1100="Лікар-педіатр",0,IF($B$1100="Лікар-терапевт",W1105))),IF($B$1113="Лікар загальної практики - сімейний лікар",W1118,IF($B$1113="Лікар-педіатр",0,IF($B$1113="Лікар-терапевт",W1118))),IF($B$1126="Лікар загальної практики - сімейний лікар",W1131,IF($B$1126="Лікар-педіатр",0,IF($B$1126="Лікар-терапевт",W1131))),IF($B$1139="Лікар загальної практики - сімейний лікар",W1144,IF($B$1139="Лікар-педіатр",0,IF($B$1139="Лікар-терапевт",W1144))),IF($B$1152="Лікар загальної практики - сімейний лікар",W1157,IF($B$1152="Лікар-педіатр",0,IF($B$1152="Лікар-терапевт",W1157))),IF($B$1165="Лікар загальної практики - сімейний лікар",W1170,IF($B$1165="Лікар-педіатр",0,IF($B$1165="Лікар-терапевт",W1170))),IF($B$1178="Лікар загальної практики - сімейний лікар",W1183,IF($B$1178="Лікар-педіатр",0,IF($B$1178="Лікар-терапевт",W1183))),IF($B$1191="Лікар загальної практики - сімейний лікар",W1196,IF($B$1191="Лікар-педіатр",0,IF($B$1191="Лікар-терапевт",W1196))),IF($B$1204="Лікар загальної практики - сімейний лікар",W1209,IF($B$1204="Лікар-педіатр",0,IF($B$1204="Лікар-терапевт",W1209))),IF($B$1217="Лікар загальної практики - сімейний лікар",W1222,IF($B$1217="Лікар-педіатр",0,IF($B$1217="Лікар-терапевт",W1222))),IF($B$1230="Лікар загальної практики - сімейний лікар",W1235,IF($B$1230="Лікар-педіатр",0,IF($B$1230="Лікар-терапевт",W1235))),IF($B$1243="Лікар загальної практики - сімейний лікар",W1248,IF($B$1243="Лікар-педіатр",0,IF($B$1243="Лікар-терапевт",W1248))),IF($B$1256="Лікар загальної практики - сімейний лікар",W1261,IF($B$1256="Лікар-педіатр",0,IF($B$1256="Лікар-терапевт",W1261))),IF($B$1269="Лікар загальної практики - сімейний лікар",W1274,IF($B$1269="Лікар-педіатр",0,IF($B$1269="Лікар-терапевт",W1274))),IF($B$1282="Лікар загальної практики - сімейний лікар",W1287,IF($B$1282="Лікар-педіатр",0,IF($B$1282="Лікар-терапевт",W1287))),IF($B$1295="Лікар загальної практики - сімейний лікар",W1300,IF($B$1295="Лікар-педіатр",0,IF($B$1295="Лікар-терапевт",W1300))),IF($B$1308="Лікар загальної практики - сімейний лікар",W1313,IF($B$1308="Лікар-педіатр",0,IF($B$1308="Лікар-терапевт",W1313))),IF($B$1321="Лікар загальної практики - сімейний лікар",W1326,IF($B$1321="Лікар-педіатр",0,IF($B$1321="Лікар-терапевт",W1326))))</f>
        <v>0</v>
      </c>
      <c r="X1336" s="228">
        <f>SUM(IF($B$684="Лікар загальної практики - сімейний лікар",X689,IF($B$684="Лікар-педіатр",0,IF($B$684="Лікар-терапевт",X689))),IF($B$697="Лікар загальної практики - сімейний лікар",X702,IF($B$697="Лікар-педіатр",0,IF($B$697="Лікар-терапевт",X702))),IF($B$710="Лікар загальної практики - сімейний лікар",X715,IF($B$710="Лікар-педіатр",0,IF($B$710="Лікар-терапевт",X715))),IF($B$723="Лікар загальної практики - сімейний лікар",X728,IF($B$723="Лікар-педіатр",0,IF($B$723="Лікар-терапевт",X728))),IF($B$736="Лікар загальної практики - сімейний лікар",X741,IF($B$736="Лікар-педіатр",0,IF($B$736="Лікар-терапевт",X741))),IF($B$749="Лікар загальної практики - сімейний лікар",X754,IF($B$749="Лікар-педіатр",0,IF($B$749="Лікар-терапевт",X754))),IF($B$762="Лікар загальної практики - сімейний лікар",X767,IF($B$762="Лікар-педіатр",0,IF($B$762="Лікар-терапевт",X767))),IF($B$775="Лікар загальної практики - сімейний лікар",X780,IF($B$775="Лікар-педіатр",0,IF($B$775="Лікар-терапевт",X780))),IF($B$788="Лікар загальної практики - сімейний лікар",X793,IF($B$788="Лікар-педіатр",0,IF($B$788="Лікар-терапевт",X793))),IF($B$801="Лікар загальної практики - сімейний лікар",X806,IF($B$801="Лікар-педіатр",0,IF($B$801="Лікар-терапевт",X806))),IF($B$814="Лікар загальної практики - сімейний лікар",X819,IF($B$814="Лікар-педіатр",0,IF($B$814="Лікар-терапевт",X819))),IF($B$827="Лікар загальної практики - сімейний лікар",X832,IF($B$827="Лікар-педіатр",0,IF($B$827="Лікар-терапевт",X832))),IF($B$840="Лікар загальної практики - сімейний лікар",X845,IF($B$840="Лікар-педіатр",0,IF($B$840="Лікар-терапевт",X845))),IF($B$853="Лікар загальної практики - сімейний лікар",X858,IF($B$853="Лікар-педіатр",0,IF($B$853="Лікар-терапевт",X858))),IF($B$866="Лікар загальної практики - сімейний лікар",X871,IF($B$866="Лікар-педіатр",0,IF($B$866="Лікар-терапевт",X871))),IF($B$879="Лікар загальної практики - сімейний лікар",X884,IF($B$879="Лікар-педіатр",0,IF($B$879="Лікар-терапевт",X884))),IF($B$892="Лікар загальної практики - сімейний лікар",X897,IF($B$892="Лікар-педіатр",0,IF($B$892="Лікар-терапевт",X897))),IF($B$905="Лікар загальної практики - сімейний лікар",X910,IF($B$905="Лікар-педіатр",0,IF($B$905="Лікар-терапевт",X910))),IF($B$918="Лікар загальної практики - сімейний лікар",X923,IF($B$918="Лікар-педіатр",0,IF($B$918="Лікар-терапевт",X923))),IF($B$931="Лікар загальної практики - сімейний лікар",X936,IF($B$931="Лікар-педіатр",0,IF($B$931="Лікар-терапевт",X936))),IF($B$944="Лікар загальної практики - сімейний лікар",X949,IF($B$944="Лікар-педіатр",0,IF($B$944="Лікар-терапевт",X949))),IF($B$957="Лікар загальної практики - сімейний лікар",X962,IF($B$957="Лікар-педіатр",0,IF($B$957="Лікар-терапевт",X962))),IF($B$970="Лікар загальної практики - сімейний лікар",X975,IF($B$970="Лікар-педіатр",0,IF($B$970="Лікар-терапевт",X975))),IF($B$983="Лікар загальної практики - сімейний лікар",X988,IF($B$983="Лікар-педіатр",0,IF($B$983="Лікар-терапевт",X988))),IF($B$996="Лікар загальної практики - сімейний лікар",X1001,IF($B$996="Лікар-педіатр",0,IF($B$996="Лікар-терапевт",X1001))),IF($B$1009="Лікар загальної практики - сімейний лікар",X1014,IF($B$1009="Лікар-педіатр",,IF($B$1009="Лікар-терапевт",X1014))),IF($B$1022="Лікар загальної практики - сімейний лікар",X1027,IF($B$1022="Лікар-педіатр",0,IF($B$1022="Лікар-терапевт",X1027))),IF($B$1035="Лікар загальної практики - сімейний лікар",X1040,IF($B$1035="Лікар-педіатр",0,IF($B$1035="Лікар-терапевт",X1040))),IF($B$1048="Лікар загальної практики - сімейний лікар",X1053,IF($B$1048="Лікар-педіатр",0,IF($B$1048="Лікар-терапевт",X1053))),IF($B$1061="Лікар загальної практики - сімейний лікар",X1066,IF($B$1061="Лікар-педіатр",0,IF($B$1061="Лікар-терапевт",X1066))),IF($B$1074="Лікар загальної практики - сімейний лікар",X1079,IF($B$1074="Лікар-педіатр",0,IF($B$1074="Лікар-терапевт",X1079))),IF($B$1087="Лікар загальної практики - сімейний лікар",X1092,IF($B$1087="Лікар-педіатр",0,IF($B$1087="Лікар-терапевт",X1092))),IF($B$1100="Лікар загальної практики - сімейний лікар",X1105,IF($B$1100="Лікар-педіатр",0,IF($B$1100="Лікар-терапевт",X1105))),IF($B$1113="Лікар загальної практики - сімейний лікар",X1118,IF($B$1113="Лікар-педіатр",0,IF($B$1113="Лікар-терапевт",X1118))),IF($B$1126="Лікар загальної практики - сімейний лікар",X1131,IF($B$1126="Лікар-педіатр",0,IF($B$1126="Лікар-терапевт",X1131))),IF($B$1139="Лікар загальної практики - сімейний лікар",X1144,IF($B$1139="Лікар-педіатр",0,IF($B$1139="Лікар-терапевт",X1144))),IF($B$1152="Лікар загальної практики - сімейний лікар",X1157,IF($B$1152="Лікар-педіатр",0,IF($B$1152="Лікар-терапевт",X1157))),IF($B$1165="Лікар загальної практики - сімейний лікар",X1170,IF($B$1165="Лікар-педіатр",0,IF($B$1165="Лікар-терапевт",X1170))),IF($B$1178="Лікар загальної практики - сімейний лікар",X1183,IF($B$1178="Лікар-педіатр",0,IF($B$1178="Лікар-терапевт",X1183))),IF($B$1191="Лікар загальної практики - сімейний лікар",X1196,IF($B$1191="Лікар-педіатр",0,IF($B$1191="Лікар-терапевт",X1196))),IF($B$1204="Лікар загальної практики - сімейний лікар",X1209,IF($B$1204="Лікар-педіатр",0,IF($B$1204="Лікар-терапевт",X1209))),IF($B$1217="Лікар загальної практики - сімейний лікар",X1222,IF($B$1217="Лікар-педіатр",0,IF($B$1217="Лікар-терапевт",X1222))),IF($B$1230="Лікар загальної практики - сімейний лікар",X1235,IF($B$1230="Лікар-педіатр",0,IF($B$1230="Лікар-терапевт",X1235))),IF($B$1243="Лікар загальної практики - сімейний лікар",X1248,IF($B$1243="Лікар-педіатр",0,IF($B$1243="Лікар-терапевт",X1248))),IF($B$1256="Лікар загальної практики - сімейний лікар",X1261,IF($B$1256="Лікар-педіатр",0,IF($B$1256="Лікар-терапевт",X1261))),IF($B$1269="Лікар загальної практики - сімейний лікар",X1274,IF($B$1269="Лікар-педіатр",0,IF($B$1269="Лікар-терапевт",X1274))),IF($B$1282="Лікар загальної практики - сімейний лікар",X1287,IF($B$1282="Лікар-педіатр",0,IF($B$1282="Лікар-терапевт",X1287))),IF($B$1295="Лікар загальної практики - сімейний лікар",X1300,IF($B$1295="Лікар-педіатр",0,IF($B$1295="Лікар-терапевт",X1300))),IF($B$1308="Лікар загальної практики - сімейний лікар",X1313,IF($B$1308="Лікар-педіатр",0,IF($B$1308="Лікар-терапевт",X1313))),IF($B$1321="Лікар загальної практики - сімейний лікар",X1326,IF($B$1321="Лікар-педіатр",0,IF($B$1321="Лікар-терапевт",X1326))))</f>
        <v>0</v>
      </c>
      <c r="Y1336" s="228">
        <f>SUM(IF($B$684="Лікар загальної практики - сімейний лікар",Y689,IF($B$684="Лікар-педіатр",0,IF($B$684="Лікар-терапевт",Y689))),IF($B$697="Лікар загальної практики - сімейний лікар",Y702,IF($B$697="Лікар-педіатр",0,IF($B$697="Лікар-терапевт",Y702))),IF($B$710="Лікар загальної практики - сімейний лікар",Y715,IF($B$710="Лікар-педіатр",0,IF($B$710="Лікар-терапевт",Y715))),IF($B$723="Лікар загальної практики - сімейний лікар",Y728,IF($B$723="Лікар-педіатр",0,IF($B$723="Лікар-терапевт",Y728))),IF($B$736="Лікар загальної практики - сімейний лікар",Y741,IF($B$736="Лікар-педіатр",0,IF($B$736="Лікар-терапевт",Y741))),IF($B$749="Лікар загальної практики - сімейний лікар",Y754,IF($B$749="Лікар-педіатр",0,IF($B$749="Лікар-терапевт",Y754))),IF($B$762="Лікар загальної практики - сімейний лікар",Y767,IF($B$762="Лікар-педіатр",0,IF($B$762="Лікар-терапевт",Y767))),IF($B$775="Лікар загальної практики - сімейний лікар",Y780,IF($B$775="Лікар-педіатр",0,IF($B$775="Лікар-терапевт",Y780))),IF($B$788="Лікар загальної практики - сімейний лікар",Y793,IF($B$788="Лікар-педіатр",0,IF($B$788="Лікар-терапевт",Y793))),IF($B$801="Лікар загальної практики - сімейний лікар",Y806,IF($B$801="Лікар-педіатр",0,IF($B$801="Лікар-терапевт",Y806))),IF($B$814="Лікар загальної практики - сімейний лікар",Y819,IF($B$814="Лікар-педіатр",0,IF($B$814="Лікар-терапевт",Y819))),IF($B$827="Лікар загальної практики - сімейний лікар",Y832,IF($B$827="Лікар-педіатр",0,IF($B$827="Лікар-терапевт",Y832))),IF($B$840="Лікар загальної практики - сімейний лікар",Y845,IF($B$840="Лікар-педіатр",0,IF($B$840="Лікар-терапевт",Y845))),IF($B$853="Лікар загальної практики - сімейний лікар",Y858,IF($B$853="Лікар-педіатр",0,IF($B$853="Лікар-терапевт",Y858))),IF($B$866="Лікар загальної практики - сімейний лікар",Y871,IF($B$866="Лікар-педіатр",0,IF($B$866="Лікар-терапевт",Y871))),IF($B$879="Лікар загальної практики - сімейний лікар",Y884,IF($B$879="Лікар-педіатр",0,IF($B$879="Лікар-терапевт",Y884))),IF($B$892="Лікар загальної практики - сімейний лікар",Y897,IF($B$892="Лікар-педіатр",0,IF($B$892="Лікар-терапевт",Y897))),IF($B$905="Лікар загальної практики - сімейний лікар",Y910,IF($B$905="Лікар-педіатр",0,IF($B$905="Лікар-терапевт",Y910))),IF($B$918="Лікар загальної практики - сімейний лікар",Y923,IF($B$918="Лікар-педіатр",0,IF($B$918="Лікар-терапевт",Y923))),IF($B$931="Лікар загальної практики - сімейний лікар",Y936,IF($B$931="Лікар-педіатр",0,IF($B$931="Лікар-терапевт",Y936))),IF($B$944="Лікар загальної практики - сімейний лікар",Y949,IF($B$944="Лікар-педіатр",0,IF($B$944="Лікар-терапевт",Y949))),IF($B$957="Лікар загальної практики - сімейний лікар",Y962,IF($B$957="Лікар-педіатр",0,IF($B$957="Лікар-терапевт",Y962))),IF($B$970="Лікар загальної практики - сімейний лікар",Y975,IF($B$970="Лікар-педіатр",0,IF($B$970="Лікар-терапевт",Y975))),IF($B$983="Лікар загальної практики - сімейний лікар",Y988,IF($B$983="Лікар-педіатр",0,IF($B$983="Лікар-терапевт",Y988))),IF($B$996="Лікар загальної практики - сімейний лікар",Y1001,IF($B$996="Лікар-педіатр",0,IF($B$996="Лікар-терапевт",Y1001))),IF($B$1009="Лікар загальної практики - сімейний лікар",Y1014,IF($B$1009="Лікар-педіатр",,IF($B$1009="Лікар-терапевт",Y1014))),IF($B$1022="Лікар загальної практики - сімейний лікар",Y1027,IF($B$1022="Лікар-педіатр",0,IF($B$1022="Лікар-терапевт",Y1027))),IF($B$1035="Лікар загальної практики - сімейний лікар",Y1040,IF($B$1035="Лікар-педіатр",0,IF($B$1035="Лікар-терапевт",Y1040))),IF($B$1048="Лікар загальної практики - сімейний лікар",Y1053,IF($B$1048="Лікар-педіатр",0,IF($B$1048="Лікар-терапевт",Y1053))),IF($B$1061="Лікар загальної практики - сімейний лікар",Y1066,IF($B$1061="Лікар-педіатр",0,IF($B$1061="Лікар-терапевт",Y1066))),IF($B$1074="Лікар загальної практики - сімейний лікар",Y1079,IF($B$1074="Лікар-педіатр",0,IF($B$1074="Лікар-терапевт",Y1079))),IF($B$1087="Лікар загальної практики - сімейний лікар",Y1092,IF($B$1087="Лікар-педіатр",0,IF($B$1087="Лікар-терапевт",Y1092))),IF($B$1100="Лікар загальної практики - сімейний лікар",Y1105,IF($B$1100="Лікар-педіатр",0,IF($B$1100="Лікар-терапевт",Y1105))),IF($B$1113="Лікар загальної практики - сімейний лікар",Y1118,IF($B$1113="Лікар-педіатр",0,IF($B$1113="Лікар-терапевт",Y1118))),IF($B$1126="Лікар загальної практики - сімейний лікар",Y1131,IF($B$1126="Лікар-педіатр",0,IF($B$1126="Лікар-терапевт",Y1131))),IF($B$1139="Лікар загальної практики - сімейний лікар",Y1144,IF($B$1139="Лікар-педіатр",0,IF($B$1139="Лікар-терапевт",Y1144))),IF($B$1152="Лікар загальної практики - сімейний лікар",Y1157,IF($B$1152="Лікар-педіатр",0,IF($B$1152="Лікар-терапевт",Y1157))),IF($B$1165="Лікар загальної практики - сімейний лікар",Y1170,IF($B$1165="Лікар-педіатр",0,IF($B$1165="Лікар-терапевт",Y1170))),IF($B$1178="Лікар загальної практики - сімейний лікар",Y1183,IF($B$1178="Лікар-педіатр",0,IF($B$1178="Лікар-терапевт",Y1183))),IF($B$1191="Лікар загальної практики - сімейний лікар",Y1196,IF($B$1191="Лікар-педіатр",0,IF($B$1191="Лікар-терапевт",Y1196))),IF($B$1204="Лікар загальної практики - сімейний лікар",Y1209,IF($B$1204="Лікар-педіатр",0,IF($B$1204="Лікар-терапевт",Y1209))),IF($B$1217="Лікар загальної практики - сімейний лікар",Y1222,IF($B$1217="Лікар-педіатр",0,IF($B$1217="Лікар-терапевт",Y1222))),IF($B$1230="Лікар загальної практики - сімейний лікар",Y1235,IF($B$1230="Лікар-педіатр",0,IF($B$1230="Лікар-терапевт",Y1235))),IF($B$1243="Лікар загальної практики - сімейний лікар",Y1248,IF($B$1243="Лікар-педіатр",0,IF($B$1243="Лікар-терапевт",Y1248))),IF($B$1256="Лікар загальної практики - сімейний лікар",Y1261,IF($B$1256="Лікар-педіатр",0,IF($B$1256="Лікар-терапевт",Y1261))),IF($B$1269="Лікар загальної практики - сімейний лікар",Y1274,IF($B$1269="Лікар-педіатр",0,IF($B$1269="Лікар-терапевт",Y1274))),IF($B$1282="Лікар загальної практики - сімейний лікар",Y1287,IF($B$1282="Лікар-педіатр",0,IF($B$1282="Лікар-терапевт",Y1287))),IF($B$1295="Лікар загальної практики - сімейний лікар",Y1300,IF($B$1295="Лікар-педіатр",0,IF($B$1295="Лікар-терапевт",Y1300))),IF($B$1308="Лікар загальної практики - сімейний лікар",Y1313,IF($B$1308="Лікар-педіатр",0,IF($B$1308="Лікар-терапевт",Y1313))),IF($B$1321="Лікар загальної практики - сімейний лікар",Y1326,IF($B$1321="Лікар-педіатр",0,IF($B$1321="Лікар-терапевт",Y1326))))</f>
        <v>0</v>
      </c>
      <c r="Z1336" s="229"/>
      <c r="AA1336" s="238"/>
      <c r="AB1336" s="228">
        <f>SUM(IF($B$684="Лікар загальної практики - сімейний лікар",AB689,IF($B$684="Лікар-педіатр",AB689,IF($B$684="Лікар-терапевт",0))),IF($B$697="Лікар загальної практики - сімейний лікар",AB702,IF($B$697="Лікар-педіатр",AB702,IF($B$697="Лікар-терапевт",0))),IF($B$710="Лікар загальної практики - сімейний лікар",AB715,IF($B$710="Лікар-педіатр",AB715,IF($B$710="Лікар-терапевт",0))),IF($B$723="Лікар загальної практики - сімейний лікар",AB728,IF($B$723="Лікар-педіатр",AB728,IF($B$723="Лікар-терапевт",0))),IF($B$736="Лікар загальної практики - сімейний лікар",AB741,IF($B$736="Лікар-педіатр",AB741,IF($B$736="Лікар-терапевт",0))),IF($B$749="Лікар загальної практики - сімейний лікар",AB754,IF($B$749="Лікар-педіатр",AB754,IF($B$749="Лікар-терапевт",0))),IF($B$762="Лікар загальної практики - сімейний лікар",AB767,IF($B$762="Лікар-педіатр",AB767,IF($B$762="Лікар-терапевт",0))),IF($B$775="Лікар загальної практики - сімейний лікар",AB780,IF($B$775="Лікар-педіатр",AB780,IF($B$775="Лікар-терапевт",0))),IF($B$788="Лікар загальної практики - сімейний лікар",AB793,IF($B$788="Лікар-педіатр",AB793,IF($B$788="Лікар-терапевт",0))),IF($B$801="Лікар загальної практики - сімейний лікар",AB806,IF($B$801="Лікар-педіатр",AB806,IF($B$801="Лікар-терапевт",0))),IF($B$814="Лікар загальної практики - сімейний лікар",AB819,IF($B$814="Лікар-педіатр",AB819,IF($B$814="Лікар-терапевт",0))),IF($B$827="Лікар загальної практики - сімейний лікар",AB832,IF($B$827="Лікар-педіатр",AB832,IF($B$827="Лікар-терапевт",0))),IF($B$840="Лікар загальної практики - сімейний лікар",AB845,IF($B$840="Лікар-педіатр",AB845,IF($B$840="Лікар-терапевт",0))),IF($B$853="Лікар загальної практики - сімейний лікар",AB858,IF($B$853="Лікар-педіатр",AB858,IF($B$853="Лікар-терапевт",0))),IF($B$866="Лікар загальної практики - сімейний лікар",AB871,IF($B$866="Лікар-педіатр",AB871,IF($B$866="Лікар-терапевт",0))),IF($B$879="Лікар загальної практики - сімейний лікар",AB884,IF($B$879="Лікар-педіатр",AB884,IF($B$879="Лікар-терапевт",0))),IF($B$892="Лікар загальної практики - сімейний лікар",AB897,IF($B$892="Лікар-педіатр",AB897,IF($B$892="Лікар-терапевт",0))),IF($B$905="Лікар загальної практики - сімейний лікар",AB910,IF($B$905="Лікар-педіатр",AB910,IF($B$905="Лікар-терапевт",0))),IF($B$918="Лікар загальної практики - сімейний лікар",AB923,IF($B$918="Лікар-педіатр",AB923,IF($B$918="Лікар-терапевт",0))),IF($B$931="Лікар загальної практики - сімейний лікар",AB936,IF($B$931="Лікар-педіатр",AB936,IF($B$931="Лікар-терапевт",0))),IF($B$944="Лікар загальної практики - сімейний лікар",AB949,IF($B$944="Лікар-педіатр",AB949,IF($B$944="Лікар-терапевт",0))),IF($B$957="Лікар загальної практики - сімейний лікар",AB962,IF($B$957="Лікар-педіатр",AB962,IF($B$957="Лікар-терапевт",0))),IF($B$970="Лікар загальної практики - сімейний лікар",AB975,IF($B$970="Лікар-педіатр",AB975,IF($B$970="Лікар-терапевт",0))),IF($B$983="Лікар загальної практики - сімейний лікар",AB988,IF($B$983="Лікар-педіатр",AB988,IF($B$983="Лікар-терапевт",0))),IF($B$996="Лікар загальної практики - сімейний лікар",AB1001,IF($B$996="Лікар-педіатр",AB1001,IF($B$996="Лікар-терапевт",0))),IF($B$1009="Лікар загальної практики - сімейний лікар",AB1014,IF($B$1009="Лікар-педіатр",AB1014,IF($B$1009="Лікар-терапевт",0))),IF($B$1022="Лікар загальної практики - сімейний лікар",AB1027,IF($B$1022="Лікар-педіатр",AB1027,IF($B$1022="Лікар-терапевт",0))),IF($B$1035="Лікар загальної практики - сімейний лікар",AB1040,IF($B$1035="Лікар-педіатр",AB1040,IF($B$1035="Лікар-терапевт",0))),IF($B$1048="Лікар загальної практики - сімейний лікар",AB1053,IF($B$1048="Лікар-педіатр",AB1053,IF($B$1048="Лікар-терапевт",0))),IF($B$1061="Лікар загальної практики - сімейний лікар",AB1066,IF($B$1061="Лікар-педіатр",AB1066,IF($B$1061="Лікар-терапевт",0))),IF($B$1074="Лікар загальної практики - сімейний лікар",AB1079,IF($B$1074="Лікар-педіатр",AB1079,IF($B$1074="Лікар-терапевт",0))),IF($B$1087="Лікар загальної практики - сімейний лікар",AB1092,IF($B$1087="Лікар-педіатр",AB1092,IF($B$1087="Лікар-терапевт",0))),IF($B$1100="Лікар загальної практики - сімейний лікар",AB1105,IF($B$1100="Лікар-педіатр",AB1105,IF($B$1100="Лікар-терапевт",0))),IF($B$1113="Лікар загальної практики - сімейний лікар",AB1118,IF($B$1113="Лікар-педіатр",AB1118,IF($B$1113="Лікар-терапевт",0))),IF($B$1126="Лікар загальної практики - сімейний лікар",AB1131,IF($B$1126="Лікар-педіатр",AB1131,IF($B$1126="Лікар-терапевт",0))),IF($B$1139="Лікар загальної практики - сімейний лікар",AB1144,IF($B$1139="Лікар-педіатр",AB1144,IF($B$1139="Лікар-терапевт",0))),IF($B$1152="Лікар загальної практики - сімейний лікар",AB1157,IF($B$1152="Лікар-педіатр",AB1157,IF($B$1152="Лікар-терапевт",0))),IF($B$1165="Лікар загальної практики - сімейний лікар",AB1170,IF($B$1165="Лікар-педіатр",AB1170,IF($B$1165="Лікар-терапевт",0))),IF($B$1178="Лікар загальної практики - сімейний лікар",AB1183,IF($B$1178="Лікар-педіатр",AB1183,IF($B$1178="Лікар-терапевт",0))),IF($B$1191="Лікар загальної практики - сімейний лікар",AB1196,IF($B$1191="Лікар-педіатр",AB1196,IF($B$1191="Лікар-терапевт",0))),IF($B$1204="Лікар загальної практики - сімейний лікар",AB1209,IF($B$1204="Лікар-педіатр",AB1209,IF($B$1204="Лікар-терапевт",0))),IF($B$1217="Лікар загальної практики - сімейний лікар",AB1222,IF($B$1217="Лікар-педіатр",AB1222,IF($B$1217="Лікар-терапевт",0))),IF($B$1230="Лікар загальної практики - сімейний лікар",AB1235,IF($B$1230="Лікар-педіатр",AB1235,IF($B$1230="Лікар-терапевт",0))),IF($B$1243="Лікар загальної практики - сімейний лікар",AB1248,IF($B$1243="Лікар-педіатр",AB1248,IF($B$1243="Лікар-терапевт",0))),IF($B$1256="Лікар загальної практики - сімейний лікар",AB1261,IF($B$1256="Лікар-педіатр",AB1261,IF($B$1256="Лікар-терапевт",0))),IF($B$1269="Лікар загальної практики - сімейний лікар",AB1274,IF($B$1269="Лікар-педіатр",AB1274,IF($B$1269="Лікар-терапевт",0))),IF($B$1282="Лікар загальної практики - сімейний лікар",AB1287,IF($B$1282="Лікар-педіатр",AB1287,IF($B$1282="Лікар-терапевт",0))),IF($B$1295="Лікар загальної практики - сімейний лікар",AB1300,IF($B$1295="Лікар-педіатр",AB1300,IF($B$1295="Лікар-терапевт",0))),IF($B$1308="Лікар загальної практики - сімейний лікар",AB1313,IF($B$1308="Лікар-педіатр",AB1313,IF($B$1308="Лікар-терапевт",0))),IF($B$1321="Лікар загальної практики - сімейний лікар",AB1326,IF($B$1321="Лікар-педіатр",AB1326,IF($B$1321="Лікар-терапевт",0))))</f>
        <v>0</v>
      </c>
      <c r="AC1336" s="228">
        <f t="shared" ref="AC1336" si="240">SUM(IF($B$684="Лікар загальної практики - сімейний лікар",AC689,IF($B$684="Лікар-педіатр",AC689,IF($B$684="Лікар-терапевт",0))),IF($B$697="Лікар загальної практики - сімейний лікар",AC702,IF($B$697="Лікар-педіатр",AC702,IF($B$697="Лікар-терапевт",0))),IF($B$710="Лікар загальної практики - сімейний лікар",AC715,IF($B$710="Лікар-педіатр",AC715,IF($B$710="Лікар-терапевт",0))),IF($B$723="Лікар загальної практики - сімейний лікар",AC728,IF($B$723="Лікар-педіатр",AC728,IF($B$723="Лікар-терапевт",0))),IF($B$736="Лікар загальної практики - сімейний лікар",AC741,IF($B$736="Лікар-педіатр",AC741,IF($B$736="Лікар-терапевт",0))),IF($B$749="Лікар загальної практики - сімейний лікар",AC754,IF($B$749="Лікар-педіатр",AC754,IF($B$749="Лікар-терапевт",0))),IF($B$762="Лікар загальної практики - сімейний лікар",AC767,IF($B$762="Лікар-педіатр",AC767,IF($B$762="Лікар-терапевт",0))),IF($B$775="Лікар загальної практики - сімейний лікар",AC780,IF($B$775="Лікар-педіатр",AC780,IF($B$775="Лікар-терапевт",0))),IF($B$788="Лікар загальної практики - сімейний лікар",AC793,IF($B$788="Лікар-педіатр",AC793,IF($B$788="Лікар-терапевт",0))),IF($B$801="Лікар загальної практики - сімейний лікар",AC806,IF($B$801="Лікар-педіатр",AC806,IF($B$801="Лікар-терапевт",0))),IF($B$814="Лікар загальної практики - сімейний лікар",AC819,IF($B$814="Лікар-педіатр",AC819,IF($B$814="Лікар-терапевт",0))),IF($B$827="Лікар загальної практики - сімейний лікар",AC832,IF($B$827="Лікар-педіатр",AC832,IF($B$827="Лікар-терапевт",0))),IF($B$840="Лікар загальної практики - сімейний лікар",AC845,IF($B$840="Лікар-педіатр",AC845,IF($B$840="Лікар-терапевт",0))),IF($B$853="Лікар загальної практики - сімейний лікар",AC858,IF($B$853="Лікар-педіатр",AC858,IF($B$853="Лікар-терапевт",0))),IF($B$866="Лікар загальної практики - сімейний лікар",AC871,IF($B$866="Лікар-педіатр",AC871,IF($B$866="Лікар-терапевт",0))),IF($B$879="Лікар загальної практики - сімейний лікар",AC884,IF($B$879="Лікар-педіатр",AC884,IF($B$879="Лікар-терапевт",0))),IF($B$892="Лікар загальної практики - сімейний лікар",AC897,IF($B$892="Лікар-педіатр",AC897,IF($B$892="Лікар-терапевт",0))),IF($B$905="Лікар загальної практики - сімейний лікар",AC910,IF($B$905="Лікар-педіатр",AC910,IF($B$905="Лікар-терапевт",0))),IF($B$918="Лікар загальної практики - сімейний лікар",AC923,IF($B$918="Лікар-педіатр",AC923,IF($B$918="Лікар-терапевт",0))),IF($B$931="Лікар загальної практики - сімейний лікар",AC936,IF($B$931="Лікар-педіатр",AC936,IF($B$931="Лікар-терапевт",0))),IF($B$944="Лікар загальної практики - сімейний лікар",AC949,IF($B$944="Лікар-педіатр",AC949,IF($B$944="Лікар-терапевт",0))),IF($B$957="Лікар загальної практики - сімейний лікар",AC962,IF($B$957="Лікар-педіатр",AC962,IF($B$957="Лікар-терапевт",0))),IF($B$970="Лікар загальної практики - сімейний лікар",AC975,IF($B$970="Лікар-педіатр",AC975,IF($B$970="Лікар-терапевт",0))),IF($B$983="Лікар загальної практики - сімейний лікар",AC988,IF($B$983="Лікар-педіатр",AC988,IF($B$983="Лікар-терапевт",0))),IF($B$996="Лікар загальної практики - сімейний лікар",AC1001,IF($B$996="Лікар-педіатр",AC1001,IF($B$996="Лікар-терапевт",0))),IF($B$1009="Лікар загальної практики - сімейний лікар",AC1014,IF($B$1009="Лікар-педіатр",AC1014,IF($B$1009="Лікар-терапевт",0))),IF($B$1022="Лікар загальної практики - сімейний лікар",AC1027,IF($B$1022="Лікар-педіатр",AC1027,IF($B$1022="Лікар-терапевт",0))),IF($B$1035="Лікар загальної практики - сімейний лікар",AC1040,IF($B$1035="Лікар-педіатр",AC1040,IF($B$1035="Лікар-терапевт",0))),IF($B$1048="Лікар загальної практики - сімейний лікар",AC1053,IF($B$1048="Лікар-педіатр",AC1053,IF($B$1048="Лікар-терапевт",0))),IF($B$1061="Лікар загальної практики - сімейний лікар",AC1066,IF($B$1061="Лікар-педіатр",AC1066,IF($B$1061="Лікар-терапевт",0))),IF($B$1074="Лікар загальної практики - сімейний лікар",AC1079,IF($B$1074="Лікар-педіатр",AC1079,IF($B$1074="Лікар-терапевт",0))),IF($B$1087="Лікар загальної практики - сімейний лікар",AC1092,IF($B$1087="Лікар-педіатр",AC1092,IF($B$1087="Лікар-терапевт",0))),IF($B$1100="Лікар загальної практики - сімейний лікар",AC1105,IF($B$1100="Лікар-педіатр",AC1105,IF($B$1100="Лікар-терапевт",0))),IF($B$1113="Лікар загальної практики - сімейний лікар",AC1118,IF($B$1113="Лікар-педіатр",AC1118,IF($B$1113="Лікар-терапевт",0))),IF($B$1126="Лікар загальної практики - сімейний лікар",AC1131,IF($B$1126="Лікар-педіатр",AC1131,IF($B$1126="Лікар-терапевт",0))),IF($B$1139="Лікар загальної практики - сімейний лікар",AC1144,IF($B$1139="Лікар-педіатр",AC1144,IF($B$1139="Лікар-терапевт",0))),IF($B$1152="Лікар загальної практики - сімейний лікар",AC1157,IF($B$1152="Лікар-педіатр",AC1157,IF($B$1152="Лікар-терапевт",0))),IF($B$1165="Лікар загальної практики - сімейний лікар",AC1170,IF($B$1165="Лікар-педіатр",AC1170,IF($B$1165="Лікар-терапевт",0))),IF($B$1178="Лікар загальної практики - сімейний лікар",AC1183,IF($B$1178="Лікар-педіатр",AC1183,IF($B$1178="Лікар-терапевт",0))),IF($B$1191="Лікар загальної практики - сімейний лікар",AC1196,IF($B$1191="Лікар-педіатр",AC1196,IF($B$1191="Лікар-терапевт",0))),IF($B$1204="Лікар загальної практики - сімейний лікар",AC1209,IF($B$1204="Лікар-педіатр",AC1209,IF($B$1204="Лікар-терапевт",0))),IF($B$1217="Лікар загальної практики - сімейний лікар",AC1222,IF($B$1217="Лікар-педіатр",AC1222,IF($B$1217="Лікар-терапевт",0))),IF($B$1230="Лікар загальної практики - сімейний лікар",AC1235,IF($B$1230="Лікар-педіатр",AC1235,IF($B$1230="Лікар-терапевт",0))),IF($B$1243="Лікар загальної практики - сімейний лікар",AC1248,IF($B$1243="Лікар-педіатр",AC1248,IF($B$1243="Лікар-терапевт",0))),IF($B$1256="Лікар загальної практики - сімейний лікар",AC1261,IF($B$1256="Лікар-педіатр",AC1261,IF($B$1256="Лікар-терапевт",0))),IF($B$1269="Лікар загальної практики - сімейний лікар",AC1274,IF($B$1269="Лікар-педіатр",AC1274,IF($B$1269="Лікар-терапевт",0))),IF($B$1282="Лікар загальної практики - сімейний лікар",AC1287,IF($B$1282="Лікар-педіатр",AC1287,IF($B$1282="Лікар-терапевт",0))),IF($B$1295="Лікар загальної практики - сімейний лікар",AC1300,IF($B$1295="Лікар-педіатр",AC1300,IF($B$1295="Лікар-терапевт",0))),IF($B$1308="Лікар загальної практики - сімейний лікар",AC1313,IF($B$1308="Лікар-педіатр",AC1313,IF($B$1308="Лікар-терапевт",0))),IF($B$1321="Лікар загальної практики - сімейний лікар",AC1326,IF($B$1321="Лікар-педіатр",AC1326,IF($B$1321="Лікар-терапевт",0))))</f>
        <v>0</v>
      </c>
      <c r="AD1336" s="228">
        <f>SUM(IF($B$684="Лікар загальної практики - сімейний лікар",AD689,IF($B$684="Лікар-педіатр",0,IF($B$684="Лікар-терапевт",AD689))),IF($B$697="Лікар загальної практики - сімейний лікар",AD702,IF($B$697="Лікар-педіатр",0,IF($B$697="Лікар-терапевт",AD702))),IF($B$710="Лікар загальної практики - сімейний лікар",AD715,IF($B$710="Лікар-педіатр",0,IF($B$710="Лікар-терапевт",AD715))),IF($B$723="Лікар загальної практики - сімейний лікар",AD728,IF($B$723="Лікар-педіатр",0,IF($B$723="Лікар-терапевт",AD728))),IF($B$736="Лікар загальної практики - сімейний лікар",AD741,IF($B$736="Лікар-педіатр",0,IF($B$736="Лікар-терапевт",AD741))),IF($B$749="Лікар загальної практики - сімейний лікар",AD754,IF($B$749="Лікар-педіатр",0,IF($B$749="Лікар-терапевт",AD754))),IF($B$762="Лікар загальної практики - сімейний лікар",AD767,IF($B$762="Лікар-педіатр",0,IF($B$762="Лікар-терапевт",AD767))),IF($B$775="Лікар загальної практики - сімейний лікар",AD780,IF($B$775="Лікар-педіатр",0,IF($B$775="Лікар-терапевт",AD780))),IF($B$788="Лікар загальної практики - сімейний лікар",AD793,IF($B$788="Лікар-педіатр",0,IF($B$788="Лікар-терапевт",AD793))),IF($B$801="Лікар загальної практики - сімейний лікар",AD806,IF($B$801="Лікар-педіатр",0,IF($B$801="Лікар-терапевт",AD806))),IF($B$814="Лікар загальної практики - сімейний лікар",AD819,IF($B$814="Лікар-педіатр",0,IF($B$814="Лікар-терапевт",AD819))),IF($B$827="Лікар загальної практики - сімейний лікар",AD832,IF($B$827="Лікар-педіатр",0,IF($B$827="Лікар-терапевт",AD832))),IF($B$840="Лікар загальної практики - сімейний лікар",AD845,IF($B$840="Лікар-педіатр",0,IF($B$840="Лікар-терапевт",AD845))),IF($B$853="Лікар загальної практики - сімейний лікар",AD858,IF($B$853="Лікар-педіатр",0,IF($B$853="Лікар-терапевт",AD858))),IF($B$866="Лікар загальної практики - сімейний лікар",AD871,IF($B$866="Лікар-педіатр",0,IF($B$866="Лікар-терапевт",AD871))),IF($B$879="Лікар загальної практики - сімейний лікар",AD884,IF($B$879="Лікар-педіатр",0,IF($B$879="Лікар-терапевт",AD884))),IF($B$892="Лікар загальної практики - сімейний лікар",AD897,IF($B$892="Лікар-педіатр",0,IF($B$892="Лікар-терапевт",AD897))),IF($B$905="Лікар загальної практики - сімейний лікар",AD910,IF($B$905="Лікар-педіатр",0,IF($B$905="Лікар-терапевт",AD910))),IF($B$918="Лікар загальної практики - сімейний лікар",AD923,IF($B$918="Лікар-педіатр",0,IF($B$918="Лікар-терапевт",AD923))),IF($B$931="Лікар загальної практики - сімейний лікар",AD936,IF($B$931="Лікар-педіатр",0,IF($B$931="Лікар-терапевт",AD936))),IF($B$944="Лікар загальної практики - сімейний лікар",AD949,IF($B$944="Лікар-педіатр",0,IF($B$944="Лікар-терапевт",AD949))),IF($B$957="Лікар загальної практики - сімейний лікар",AD962,IF($B$957="Лікар-педіатр",0,IF($B$957="Лікар-терапевт",AD962))),IF($B$970="Лікар загальної практики - сімейний лікар",AD975,IF($B$970="Лікар-педіатр",0,IF($B$970="Лікар-терапевт",AD975))),IF($B$983="Лікар загальної практики - сімейний лікар",AD988,IF($B$983="Лікар-педіатр",0,IF($B$983="Лікар-терапевт",AD988))),IF($B$996="Лікар загальної практики - сімейний лікар",AD1001,IF($B$996="Лікар-педіатр",0,IF($B$996="Лікар-терапевт",AD1001))),IF($B$1009="Лікар загальної практики - сімейний лікар",AD1014,IF($B$1009="Лікар-педіатр",,IF($B$1009="Лікар-терапевт",AD1014))),IF($B$1022="Лікар загальної практики - сімейний лікар",AD1027,IF($B$1022="Лікар-педіатр",0,IF($B$1022="Лікар-терапевт",AD1027))),IF($B$1035="Лікар загальної практики - сімейний лікар",AD1040,IF($B$1035="Лікар-педіатр",0,IF($B$1035="Лікар-терапевт",AD1040))),IF($B$1048="Лікар загальної практики - сімейний лікар",AD1053,IF($B$1048="Лікар-педіатр",0,IF($B$1048="Лікар-терапевт",AD1053))),IF($B$1061="Лікар загальної практики - сімейний лікар",AD1066,IF($B$1061="Лікар-педіатр",0,IF($B$1061="Лікар-терапевт",AD1066))),IF($B$1074="Лікар загальної практики - сімейний лікар",AD1079,IF($B$1074="Лікар-педіатр",0,IF($B$1074="Лікар-терапевт",AD1079))),IF($B$1087="Лікар загальної практики - сімейний лікар",AD1092,IF($B$1087="Лікар-педіатр",0,IF($B$1087="Лікар-терапевт",AD1092))),IF($B$1100="Лікар загальної практики - сімейний лікар",AD1105,IF($B$1100="Лікар-педіатр",0,IF($B$1100="Лікар-терапевт",AD1105))),IF($B$1113="Лікар загальної практики - сімейний лікар",AD1118,IF($B$1113="Лікар-педіатр",0,IF($B$1113="Лікар-терапевт",AD1118))),IF($B$1126="Лікар загальної практики - сімейний лікар",AD1131,IF($B$1126="Лікар-педіатр",0,IF($B$1126="Лікар-терапевт",AD1131))),IF($B$1139="Лікар загальної практики - сімейний лікар",AD1144,IF($B$1139="Лікар-педіатр",0,IF($B$1139="Лікар-терапевт",AD1144))),IF($B$1152="Лікар загальної практики - сімейний лікар",AD1157,IF($B$1152="Лікар-педіатр",0,IF($B$1152="Лікар-терапевт",AD1157))),IF($B$1165="Лікар загальної практики - сімейний лікар",AD1170,IF($B$1165="Лікар-педіатр",0,IF($B$1165="Лікар-терапевт",AD1170))),IF($B$1178="Лікар загальної практики - сімейний лікар",AD1183,IF($B$1178="Лікар-педіатр",0,IF($B$1178="Лікар-терапевт",AD1183))),IF($B$1191="Лікар загальної практики - сімейний лікар",AD1196,IF($B$1191="Лікар-педіатр",0,IF($B$1191="Лікар-терапевт",AD1196))),IF($B$1204="Лікар загальної практики - сімейний лікар",AD1209,IF($B$1204="Лікар-педіатр",0,IF($B$1204="Лікар-терапевт",AD1209))),IF($B$1217="Лікар загальної практики - сімейний лікар",AD1222,IF($B$1217="Лікар-педіатр",0,IF($B$1217="Лікар-терапевт",AD1222))),IF($B$1230="Лікар загальної практики - сімейний лікар",AD1235,IF($B$1230="Лікар-педіатр",0,IF($B$1230="Лікар-терапевт",AD1235))),IF($B$1243="Лікар загальної практики - сімейний лікар",AD1248,IF($B$1243="Лікар-педіатр",0,IF($B$1243="Лікар-терапевт",AD1248))),IF($B$1256="Лікар загальної практики - сімейний лікар",AD1261,IF($B$1256="Лікар-педіатр",0,IF($B$1256="Лікар-терапевт",AD1261))),IF($B$1269="Лікар загальної практики - сімейний лікар",AD1274,IF($B$1269="Лікар-педіатр",0,IF($B$1269="Лікар-терапевт",AD1274))),IF($B$1282="Лікар загальної практики - сімейний лікар",AD1287,IF($B$1282="Лікар-педіатр",0,IF($B$1282="Лікар-терапевт",AD1287))),IF($B$1295="Лікар загальної практики - сімейний лікар",AD1300,IF($B$1295="Лікар-педіатр",0,IF($B$1295="Лікар-терапевт",AD1300))),IF($B$1308="Лікар загальної практики - сімейний лікар",AD1313,IF($B$1308="Лікар-педіатр",0,IF($B$1308="Лікар-терапевт",AD1313))),IF($B$1321="Лікар загальної практики - сімейний лікар",AD1326,IF($B$1321="Лікар-педіатр",0,IF($B$1321="Лікар-терапевт",AD1326))))</f>
        <v>0</v>
      </c>
      <c r="AE1336" s="228">
        <f>SUM(IF($B$684="Лікар загальної практики - сімейний лікар",AE689,IF($B$684="Лікар-педіатр",0,IF($B$684="Лікар-терапевт",AE689))),IF($B$697="Лікар загальної практики - сімейний лікар",AE702,IF($B$697="Лікар-педіатр",0,IF($B$697="Лікар-терапевт",AE702))),IF($B$710="Лікар загальної практики - сімейний лікар",AE715,IF($B$710="Лікар-педіатр",0,IF($B$710="Лікар-терапевт",AE715))),IF($B$723="Лікар загальної практики - сімейний лікар",AE728,IF($B$723="Лікар-педіатр",0,IF($B$723="Лікар-терапевт",AE728))),IF($B$736="Лікар загальної практики - сімейний лікар",AE741,IF($B$736="Лікар-педіатр",0,IF($B$736="Лікар-терапевт",AE741))),IF($B$749="Лікар загальної практики - сімейний лікар",AE754,IF($B$749="Лікар-педіатр",0,IF($B$749="Лікар-терапевт",AE754))),IF($B$762="Лікар загальної практики - сімейний лікар",AE767,IF($B$762="Лікар-педіатр",0,IF($B$762="Лікар-терапевт",AE767))),IF($B$775="Лікар загальної практики - сімейний лікар",AE780,IF($B$775="Лікар-педіатр",0,IF($B$775="Лікар-терапевт",AE780))),IF($B$788="Лікар загальної практики - сімейний лікар",AE793,IF($B$788="Лікар-педіатр",0,IF($B$788="Лікар-терапевт",AE793))),IF($B$801="Лікар загальної практики - сімейний лікар",AE806,IF($B$801="Лікар-педіатр",0,IF($B$801="Лікар-терапевт",AE806))),IF($B$814="Лікар загальної практики - сімейний лікар",AE819,IF($B$814="Лікар-педіатр",0,IF($B$814="Лікар-терапевт",AE819))),IF($B$827="Лікар загальної практики - сімейний лікар",AE832,IF($B$827="Лікар-педіатр",0,IF($B$827="Лікар-терапевт",AE832))),IF($B$840="Лікар загальної практики - сімейний лікар",AE845,IF($B$840="Лікар-педіатр",0,IF($B$840="Лікар-терапевт",AE845))),IF($B$853="Лікар загальної практики - сімейний лікар",AE858,IF($B$853="Лікар-педіатр",0,IF($B$853="Лікар-терапевт",AE858))),IF($B$866="Лікар загальної практики - сімейний лікар",AE871,IF($B$866="Лікар-педіатр",0,IF($B$866="Лікар-терапевт",AE871))),IF($B$879="Лікар загальної практики - сімейний лікар",AE884,IF($B$879="Лікар-педіатр",0,IF($B$879="Лікар-терапевт",AE884))),IF($B$892="Лікар загальної практики - сімейний лікар",AE897,IF($B$892="Лікар-педіатр",0,IF($B$892="Лікар-терапевт",AE897))),IF($B$905="Лікар загальної практики - сімейний лікар",AE910,IF($B$905="Лікар-педіатр",0,IF($B$905="Лікар-терапевт",AE910))),IF($B$918="Лікар загальної практики - сімейний лікар",AE923,IF($B$918="Лікар-педіатр",0,IF($B$918="Лікар-терапевт",AE923))),IF($B$931="Лікар загальної практики - сімейний лікар",AE936,IF($B$931="Лікар-педіатр",0,IF($B$931="Лікар-терапевт",AE936))),IF($B$944="Лікар загальної практики - сімейний лікар",AE949,IF($B$944="Лікар-педіатр",0,IF($B$944="Лікар-терапевт",AE949))),IF($B$957="Лікар загальної практики - сімейний лікар",AE962,IF($B$957="Лікар-педіатр",0,IF($B$957="Лікар-терапевт",AE962))),IF($B$970="Лікар загальної практики - сімейний лікар",AE975,IF($B$970="Лікар-педіатр",0,IF($B$970="Лікар-терапевт",AE975))),IF($B$983="Лікар загальної практики - сімейний лікар",AE988,IF($B$983="Лікар-педіатр",0,IF($B$983="Лікар-терапевт",AE988))),IF($B$996="Лікар загальної практики - сімейний лікар",AE1001,IF($B$996="Лікар-педіатр",0,IF($B$996="Лікар-терапевт",AE1001))),IF($B$1009="Лікар загальної практики - сімейний лікар",AE1014,IF($B$1009="Лікар-педіатр",,IF($B$1009="Лікар-терапевт",AE1014))),IF($B$1022="Лікар загальної практики - сімейний лікар",AE1027,IF($B$1022="Лікар-педіатр",0,IF($B$1022="Лікар-терапевт",AE1027))),IF($B$1035="Лікар загальної практики - сімейний лікар",AE1040,IF($B$1035="Лікар-педіатр",0,IF($B$1035="Лікар-терапевт",AE1040))),IF($B$1048="Лікар загальної практики - сімейний лікар",AE1053,IF($B$1048="Лікар-педіатр",0,IF($B$1048="Лікар-терапевт",AE1053))),IF($B$1061="Лікар загальної практики - сімейний лікар",AE1066,IF($B$1061="Лікар-педіатр",0,IF($B$1061="Лікар-терапевт",AE1066))),IF($B$1074="Лікар загальної практики - сімейний лікар",AE1079,IF($B$1074="Лікар-педіатр",0,IF($B$1074="Лікар-терапевт",AE1079))),IF($B$1087="Лікар загальної практики - сімейний лікар",AE1092,IF($B$1087="Лікар-педіатр",0,IF($B$1087="Лікар-терапевт",AE1092))),IF($B$1100="Лікар загальної практики - сімейний лікар",AE1105,IF($B$1100="Лікар-педіатр",0,IF($B$1100="Лікар-терапевт",AE1105))),IF($B$1113="Лікар загальної практики - сімейний лікар",AE1118,IF($B$1113="Лікар-педіатр",0,IF($B$1113="Лікар-терапевт",AE1118))),IF($B$1126="Лікар загальної практики - сімейний лікар",AE1131,IF($B$1126="Лікар-педіатр",0,IF($B$1126="Лікар-терапевт",AE1131))),IF($B$1139="Лікар загальної практики - сімейний лікар",AE1144,IF($B$1139="Лікар-педіатр",0,IF($B$1139="Лікар-терапевт",AE1144))),IF($B$1152="Лікар загальної практики - сімейний лікар",AE1157,IF($B$1152="Лікар-педіатр",0,IF($B$1152="Лікар-терапевт",AE1157))),IF($B$1165="Лікар загальної практики - сімейний лікар",AE1170,IF($B$1165="Лікар-педіатр",0,IF($B$1165="Лікар-терапевт",AE1170))),IF($B$1178="Лікар загальної практики - сімейний лікар",AE1183,IF($B$1178="Лікар-педіатр",0,IF($B$1178="Лікар-терапевт",AE1183))),IF($B$1191="Лікар загальної практики - сімейний лікар",AE1196,IF($B$1191="Лікар-педіатр",0,IF($B$1191="Лікар-терапевт",AE1196))),IF($B$1204="Лікар загальної практики - сімейний лікар",AE1209,IF($B$1204="Лікар-педіатр",0,IF($B$1204="Лікар-терапевт",AE1209))),IF($B$1217="Лікар загальної практики - сімейний лікар",AE1222,IF($B$1217="Лікар-педіатр",0,IF($B$1217="Лікар-терапевт",AE1222))),IF($B$1230="Лікар загальної практики - сімейний лікар",AE1235,IF($B$1230="Лікар-педіатр",0,IF($B$1230="Лікар-терапевт",AE1235))),IF($B$1243="Лікар загальної практики - сімейний лікар",AE1248,IF($B$1243="Лікар-педіатр",0,IF($B$1243="Лікар-терапевт",AE1248))),IF($B$1256="Лікар загальної практики - сімейний лікар",AE1261,IF($B$1256="Лікар-педіатр",0,IF($B$1256="Лікар-терапевт",AE1261))),IF($B$1269="Лікар загальної практики - сімейний лікар",AE1274,IF($B$1269="Лікар-педіатр",0,IF($B$1269="Лікар-терапевт",AE1274))),IF($B$1282="Лікар загальної практики - сімейний лікар",AE1287,IF($B$1282="Лікар-педіатр",0,IF($B$1282="Лікар-терапевт",AE1287))),IF($B$1295="Лікар загальної практики - сімейний лікар",AE1300,IF($B$1295="Лікар-педіатр",0,IF($B$1295="Лікар-терапевт",AE1300))),IF($B$1308="Лікар загальної практики - сімейний лікар",AE1313,IF($B$1308="Лікар-педіатр",0,IF($B$1308="Лікар-терапевт",AE1313))),IF($B$1321="Лікар загальної практики - сімейний лікар",AE1326,IF($B$1321="Лікар-педіатр",0,IF($B$1321="Лікар-терапевт",AE1326))))</f>
        <v>0</v>
      </c>
      <c r="AF1336" s="228">
        <f>SUM(IF($B$684="Лікар загальної практики - сімейний лікар",AF689,IF($B$684="Лікар-педіатр",0,IF($B$684="Лікар-терапевт",AF689))),IF($B$697="Лікар загальної практики - сімейний лікар",AF702,IF($B$697="Лікар-педіатр",0,IF($B$697="Лікар-терапевт",AF702))),IF($B$710="Лікар загальної практики - сімейний лікар",AF715,IF($B$710="Лікар-педіатр",0,IF($B$710="Лікар-терапевт",AF715))),IF($B$723="Лікар загальної практики - сімейний лікар",AF728,IF($B$723="Лікар-педіатр",0,IF($B$723="Лікар-терапевт",AF728))),IF($B$736="Лікар загальної практики - сімейний лікар",AF741,IF($B$736="Лікар-педіатр",0,IF($B$736="Лікар-терапевт",AF741))),IF($B$749="Лікар загальної практики - сімейний лікар",AF754,IF($B$749="Лікар-педіатр",0,IF($B$749="Лікар-терапевт",AF754))),IF($B$762="Лікар загальної практики - сімейний лікар",AF767,IF($B$762="Лікар-педіатр",0,IF($B$762="Лікар-терапевт",AF767))),IF($B$775="Лікар загальної практики - сімейний лікар",AF780,IF($B$775="Лікар-педіатр",0,IF($B$775="Лікар-терапевт",AF780))),IF($B$788="Лікар загальної практики - сімейний лікар",AF793,IF($B$788="Лікар-педіатр",0,IF($B$788="Лікар-терапевт",AF793))),IF($B$801="Лікар загальної практики - сімейний лікар",AF806,IF($B$801="Лікар-педіатр",0,IF($B$801="Лікар-терапевт",AF806))),IF($B$814="Лікар загальної практики - сімейний лікар",AF819,IF($B$814="Лікар-педіатр",0,IF($B$814="Лікар-терапевт",AF819))),IF($B$827="Лікар загальної практики - сімейний лікар",AF832,IF($B$827="Лікар-педіатр",0,IF($B$827="Лікар-терапевт",AF832))),IF($B$840="Лікар загальної практики - сімейний лікар",AF845,IF($B$840="Лікар-педіатр",0,IF($B$840="Лікар-терапевт",AF845))),IF($B$853="Лікар загальної практики - сімейний лікар",AF858,IF($B$853="Лікар-педіатр",0,IF($B$853="Лікар-терапевт",AF858))),IF($B$866="Лікар загальної практики - сімейний лікар",AF871,IF($B$866="Лікар-педіатр",0,IF($B$866="Лікар-терапевт",AF871))),IF($B$879="Лікар загальної практики - сімейний лікар",AF884,IF($B$879="Лікар-педіатр",0,IF($B$879="Лікар-терапевт",AF884))),IF($B$892="Лікар загальної практики - сімейний лікар",AF897,IF($B$892="Лікар-педіатр",0,IF($B$892="Лікар-терапевт",AF897))),IF($B$905="Лікар загальної практики - сімейний лікар",AF910,IF($B$905="Лікар-педіатр",0,IF($B$905="Лікар-терапевт",AF910))),IF($B$918="Лікар загальної практики - сімейний лікар",AF923,IF($B$918="Лікар-педіатр",0,IF($B$918="Лікар-терапевт",AF923))),IF($B$931="Лікар загальної практики - сімейний лікар",AF936,IF($B$931="Лікар-педіатр",0,IF($B$931="Лікар-терапевт",AF936))),IF($B$944="Лікар загальної практики - сімейний лікар",AF949,IF($B$944="Лікар-педіатр",0,IF($B$944="Лікар-терапевт",AF949))),IF($B$957="Лікар загальної практики - сімейний лікар",AF962,IF($B$957="Лікар-педіатр",0,IF($B$957="Лікар-терапевт",AF962))),IF($B$970="Лікар загальної практики - сімейний лікар",AF975,IF($B$970="Лікар-педіатр",0,IF($B$970="Лікар-терапевт",AF975))),IF($B$983="Лікар загальної практики - сімейний лікар",AF988,IF($B$983="Лікар-педіатр",0,IF($B$983="Лікар-терапевт",AF988))),IF($B$996="Лікар загальної практики - сімейний лікар",AF1001,IF($B$996="Лікар-педіатр",0,IF($B$996="Лікар-терапевт",AF1001))),IF($B$1009="Лікар загальної практики - сімейний лікар",AF1014,IF($B$1009="Лікар-педіатр",,IF($B$1009="Лікар-терапевт",AF1014))),IF($B$1022="Лікар загальної практики - сімейний лікар",AF1027,IF($B$1022="Лікар-педіатр",0,IF($B$1022="Лікар-терапевт",AF1027))),IF($B$1035="Лікар загальної практики - сімейний лікар",AF1040,IF($B$1035="Лікар-педіатр",0,IF($B$1035="Лікар-терапевт",AF1040))),IF($B$1048="Лікар загальної практики - сімейний лікар",AF1053,IF($B$1048="Лікар-педіатр",0,IF($B$1048="Лікар-терапевт",AF1053))),IF($B$1061="Лікар загальної практики - сімейний лікар",AF1066,IF($B$1061="Лікар-педіатр",0,IF($B$1061="Лікар-терапевт",AF1066))),IF($B$1074="Лікар загальної практики - сімейний лікар",AF1079,IF($B$1074="Лікар-педіатр",0,IF($B$1074="Лікар-терапевт",AF1079))),IF($B$1087="Лікар загальної практики - сімейний лікар",AF1092,IF($B$1087="Лікар-педіатр",0,IF($B$1087="Лікар-терапевт",AF1092))),IF($B$1100="Лікар загальної практики - сімейний лікар",AF1105,IF($B$1100="Лікар-педіатр",0,IF($B$1100="Лікар-терапевт",AF1105))),IF($B$1113="Лікар загальної практики - сімейний лікар",AF1118,IF($B$1113="Лікар-педіатр",0,IF($B$1113="Лікар-терапевт",AF1118))),IF($B$1126="Лікар загальної практики - сімейний лікар",AF1131,IF($B$1126="Лікар-педіатр",0,IF($B$1126="Лікар-терапевт",AF1131))),IF($B$1139="Лікар загальної практики - сімейний лікар",AF1144,IF($B$1139="Лікар-педіатр",0,IF($B$1139="Лікар-терапевт",AF1144))),IF($B$1152="Лікар загальної практики - сімейний лікар",AF1157,IF($B$1152="Лікар-педіатр",0,IF($B$1152="Лікар-терапевт",AF1157))),IF($B$1165="Лікар загальної практики - сімейний лікар",AF1170,IF($B$1165="Лікар-педіатр",0,IF($B$1165="Лікар-терапевт",AF1170))),IF($B$1178="Лікар загальної практики - сімейний лікар",AF1183,IF($B$1178="Лікар-педіатр",0,IF($B$1178="Лікар-терапевт",AF1183))),IF($B$1191="Лікар загальної практики - сімейний лікар",AF1196,IF($B$1191="Лікар-педіатр",0,IF($B$1191="Лікар-терапевт",AF1196))),IF($B$1204="Лікар загальної практики - сімейний лікар",AF1209,IF($B$1204="Лікар-педіатр",0,IF($B$1204="Лікар-терапевт",AF1209))),IF($B$1217="Лікар загальної практики - сімейний лікар",AF1222,IF($B$1217="Лікар-педіатр",0,IF($B$1217="Лікар-терапевт",AF1222))),IF($B$1230="Лікар загальної практики - сімейний лікар",AF1235,IF($B$1230="Лікар-педіатр",0,IF($B$1230="Лікар-терапевт",AF1235))),IF($B$1243="Лікар загальної практики - сімейний лікар",AF1248,IF($B$1243="Лікар-педіатр",0,IF($B$1243="Лікар-терапевт",AF1248))),IF($B$1256="Лікар загальної практики - сімейний лікар",AF1261,IF($B$1256="Лікар-педіатр",0,IF($B$1256="Лікар-терапевт",AF1261))),IF($B$1269="Лікар загальної практики - сімейний лікар",AF1274,IF($B$1269="Лікар-педіатр",0,IF($B$1269="Лікар-терапевт",AF1274))),IF($B$1282="Лікар загальної практики - сімейний лікар",AF1287,IF($B$1282="Лікар-педіатр",0,IF($B$1282="Лікар-терапевт",AF1287))),IF($B$1295="Лікар загальної практики - сімейний лікар",AF1300,IF($B$1295="Лікар-педіатр",0,IF($B$1295="Лікар-терапевт",AF1300))),IF($B$1308="Лікар загальної практики - сімейний лікар",AF1313,IF($B$1308="Лікар-педіатр",0,IF($B$1308="Лікар-терапевт",AF1313))),IF($B$1321="Лікар загальної практики - сімейний лікар",AF1326,IF($B$1321="Лікар-педіатр",0,IF($B$1321="Лікар-терапевт",AF1326))))</f>
        <v>0</v>
      </c>
      <c r="AG1336" s="229"/>
      <c r="AH1336" s="238"/>
      <c r="AI1336" s="239"/>
      <c r="AJ1336" s="240"/>
      <c r="AK1336" s="240"/>
      <c r="AL1336" s="240"/>
      <c r="AM1336" s="237"/>
      <c r="AN1336" s="233"/>
      <c r="AO1336" s="233"/>
      <c r="AP1336" s="233"/>
      <c r="AQ1336" s="233"/>
      <c r="AR1336" s="234"/>
    </row>
    <row r="1337" spans="1:44" s="191" customFormat="1" ht="31.9" customHeight="1" x14ac:dyDescent="0.25">
      <c r="A1337" s="186"/>
      <c r="B1337" s="224"/>
      <c r="C1337" s="225"/>
      <c r="D1337" s="226"/>
      <c r="E1337" s="77"/>
      <c r="F1337" s="227"/>
      <c r="G1337" s="242"/>
      <c r="H1337" s="242"/>
      <c r="I1337" s="242"/>
      <c r="J1337" s="242"/>
      <c r="K1337" s="242"/>
      <c r="L1337" s="229"/>
      <c r="M1337" s="230"/>
      <c r="N1337" s="242"/>
      <c r="O1337" s="242"/>
      <c r="P1337" s="242"/>
      <c r="Q1337" s="242"/>
      <c r="R1337" s="242"/>
      <c r="S1337" s="229"/>
      <c r="T1337" s="230"/>
      <c r="U1337" s="242"/>
      <c r="V1337" s="242"/>
      <c r="W1337" s="242"/>
      <c r="X1337" s="242"/>
      <c r="Y1337" s="242"/>
      <c r="Z1337" s="229"/>
      <c r="AA1337" s="230"/>
      <c r="AB1337" s="242"/>
      <c r="AC1337" s="242"/>
      <c r="AD1337" s="242"/>
      <c r="AE1337" s="242"/>
      <c r="AF1337" s="242"/>
      <c r="AG1337" s="229"/>
      <c r="AH1337" s="230"/>
      <c r="AI1337" s="188"/>
      <c r="AJ1337" s="231"/>
      <c r="AK1337" s="231"/>
      <c r="AL1337" s="231"/>
      <c r="AM1337" s="232"/>
      <c r="AN1337" s="243"/>
      <c r="AO1337" s="243"/>
      <c r="AP1337" s="243"/>
      <c r="AQ1337" s="243"/>
      <c r="AR1337" s="244"/>
    </row>
    <row r="1338" spans="1:44" s="191" customFormat="1" ht="117" customHeight="1" x14ac:dyDescent="0.25">
      <c r="A1338" s="186"/>
      <c r="B1338" s="224"/>
      <c r="C1338" s="225"/>
      <c r="D1338" s="226"/>
      <c r="E1338" s="226"/>
      <c r="F1338" s="227"/>
      <c r="G1338" s="242"/>
      <c r="H1338" s="242"/>
      <c r="I1338" s="242"/>
      <c r="J1338" s="242"/>
      <c r="K1338" s="242"/>
      <c r="L1338" s="229"/>
      <c r="M1338" s="230"/>
      <c r="N1338" s="242"/>
      <c r="O1338" s="242"/>
      <c r="P1338" s="242"/>
      <c r="Q1338" s="242"/>
      <c r="R1338" s="242"/>
      <c r="S1338" s="229"/>
      <c r="T1338" s="230"/>
      <c r="U1338" s="242"/>
      <c r="V1338" s="242"/>
      <c r="W1338" s="242"/>
      <c r="X1338" s="242"/>
      <c r="Y1338" s="242"/>
      <c r="Z1338" s="229"/>
      <c r="AA1338" s="230"/>
      <c r="AB1338" s="242"/>
      <c r="AC1338" s="242"/>
      <c r="AD1338" s="242"/>
      <c r="AE1338" s="242"/>
      <c r="AF1338" s="242"/>
      <c r="AG1338" s="229"/>
      <c r="AH1338" s="230"/>
      <c r="AI1338" s="188"/>
      <c r="AJ1338" s="231"/>
      <c r="AK1338" s="231"/>
      <c r="AL1338" s="231"/>
      <c r="AM1338" s="232"/>
      <c r="AN1338" s="243"/>
      <c r="AO1338" s="243"/>
      <c r="AP1338" s="243"/>
      <c r="AQ1338" s="243"/>
      <c r="AR1338" s="244"/>
    </row>
    <row r="1339" spans="1:44" s="191" customFormat="1" ht="31.9" customHeight="1" x14ac:dyDescent="0.25">
      <c r="A1339" s="186"/>
      <c r="B1339" s="224"/>
      <c r="C1339" s="225"/>
      <c r="D1339" s="226"/>
      <c r="E1339" s="226"/>
      <c r="F1339" s="227"/>
      <c r="G1339" s="242"/>
      <c r="H1339" s="242"/>
      <c r="I1339" s="242"/>
      <c r="J1339" s="242"/>
      <c r="K1339" s="242"/>
      <c r="L1339" s="229"/>
      <c r="M1339" s="230"/>
      <c r="N1339" s="242"/>
      <c r="O1339" s="242"/>
      <c r="P1339" s="242"/>
      <c r="Q1339" s="242"/>
      <c r="R1339" s="242"/>
      <c r="S1339" s="229"/>
      <c r="T1339" s="230"/>
      <c r="U1339" s="242"/>
      <c r="V1339" s="242"/>
      <c r="W1339" s="242"/>
      <c r="X1339" s="242"/>
      <c r="Y1339" s="242"/>
      <c r="Z1339" s="229"/>
      <c r="AA1339" s="230"/>
      <c r="AB1339" s="242"/>
      <c r="AC1339" s="242"/>
      <c r="AD1339" s="242"/>
      <c r="AE1339" s="242"/>
      <c r="AF1339" s="242"/>
      <c r="AG1339" s="229"/>
      <c r="AH1339" s="230"/>
      <c r="AI1339" s="188"/>
      <c r="AJ1339" s="231"/>
      <c r="AK1339" s="231"/>
      <c r="AL1339" s="231"/>
      <c r="AM1339" s="232"/>
      <c r="AN1339" s="243"/>
      <c r="AO1339" s="243"/>
      <c r="AP1339" s="243"/>
      <c r="AQ1339" s="243"/>
      <c r="AR1339" s="244"/>
    </row>
    <row r="1340" spans="1:44" s="604" customFormat="1" ht="31.9" customHeight="1" x14ac:dyDescent="0.25">
      <c r="A1340" s="594"/>
      <c r="B1340" s="626"/>
      <c r="C1340" s="626"/>
      <c r="D1340" s="626"/>
      <c r="E1340" s="626"/>
      <c r="F1340" s="595"/>
      <c r="G1340" s="596"/>
      <c r="H1340" s="596"/>
      <c r="I1340" s="596"/>
      <c r="J1340" s="596"/>
      <c r="K1340" s="596"/>
      <c r="L1340" s="597"/>
      <c r="M1340" s="598"/>
      <c r="N1340" s="596"/>
      <c r="O1340" s="596"/>
      <c r="P1340" s="596"/>
      <c r="Q1340" s="596"/>
      <c r="R1340" s="596"/>
      <c r="S1340" s="597"/>
      <c r="T1340" s="598"/>
      <c r="U1340" s="596"/>
      <c r="V1340" s="596"/>
      <c r="W1340" s="596"/>
      <c r="X1340" s="596"/>
      <c r="Y1340" s="596"/>
      <c r="Z1340" s="597"/>
      <c r="AA1340" s="598"/>
      <c r="AB1340" s="596"/>
      <c r="AC1340" s="596"/>
      <c r="AD1340" s="596"/>
      <c r="AE1340" s="596"/>
      <c r="AF1340" s="596"/>
      <c r="AG1340" s="597"/>
      <c r="AH1340" s="598"/>
      <c r="AI1340" s="599"/>
      <c r="AJ1340" s="600"/>
      <c r="AK1340" s="600"/>
      <c r="AL1340" s="600"/>
      <c r="AM1340" s="601"/>
      <c r="AN1340" s="602"/>
      <c r="AO1340" s="602"/>
      <c r="AP1340" s="602"/>
      <c r="AQ1340" s="602"/>
      <c r="AR1340" s="603"/>
    </row>
    <row r="1341" spans="1:44" s="604" customFormat="1" ht="21" customHeight="1" x14ac:dyDescent="0.25">
      <c r="A1341" s="594"/>
      <c r="B1341" s="605"/>
      <c r="C1341" s="606"/>
      <c r="D1341" s="607"/>
      <c r="E1341" s="607"/>
      <c r="F1341" s="595"/>
      <c r="G1341" s="596"/>
      <c r="H1341" s="596"/>
      <c r="I1341" s="596"/>
      <c r="J1341" s="596"/>
      <c r="K1341" s="596"/>
      <c r="L1341" s="597"/>
      <c r="M1341" s="598"/>
      <c r="N1341" s="596"/>
      <c r="O1341" s="596"/>
      <c r="P1341" s="596"/>
      <c r="Q1341" s="596"/>
      <c r="R1341" s="596"/>
      <c r="S1341" s="597"/>
      <c r="T1341" s="598"/>
      <c r="U1341" s="596"/>
      <c r="V1341" s="596"/>
      <c r="W1341" s="596"/>
      <c r="X1341" s="596"/>
      <c r="Y1341" s="596"/>
      <c r="Z1341" s="597"/>
      <c r="AA1341" s="598"/>
      <c r="AB1341" s="596"/>
      <c r="AC1341" s="596"/>
      <c r="AD1341" s="596"/>
      <c r="AE1341" s="596"/>
      <c r="AF1341" s="596"/>
      <c r="AG1341" s="597"/>
      <c r="AH1341" s="598"/>
      <c r="AI1341" s="599"/>
      <c r="AJ1341" s="600"/>
      <c r="AK1341" s="600"/>
      <c r="AL1341" s="600"/>
      <c r="AM1341" s="601"/>
      <c r="AN1341" s="602"/>
      <c r="AO1341" s="602"/>
      <c r="AP1341" s="602"/>
      <c r="AQ1341" s="602"/>
      <c r="AR1341" s="603"/>
    </row>
    <row r="1342" spans="1:44" s="612" customFormat="1" ht="23.45" customHeight="1" x14ac:dyDescent="0.25">
      <c r="A1342" s="608"/>
      <c r="B1342" s="609"/>
      <c r="C1342" s="609"/>
      <c r="D1342" s="609"/>
      <c r="E1342" s="609"/>
      <c r="F1342" s="610"/>
      <c r="G1342" s="611"/>
      <c r="H1342" s="611"/>
      <c r="L1342" s="613"/>
      <c r="S1342" s="613"/>
      <c r="Z1342" s="613"/>
      <c r="AG1342" s="613"/>
      <c r="AM1342" s="614"/>
      <c r="AR1342" s="615"/>
    </row>
    <row r="1343" spans="1:44" s="622" customFormat="1" ht="58.15" customHeight="1" x14ac:dyDescent="0.3">
      <c r="A1343" s="616"/>
      <c r="B1343" s="627"/>
      <c r="C1343" s="627"/>
      <c r="D1343" s="627"/>
      <c r="E1343" s="617"/>
      <c r="F1343" s="618"/>
      <c r="G1343" s="618"/>
      <c r="H1343" s="610"/>
      <c r="I1343" s="610"/>
      <c r="J1343" s="619"/>
      <c r="K1343" s="619"/>
      <c r="L1343" s="620"/>
      <c r="M1343" s="621"/>
      <c r="N1343" s="621"/>
      <c r="O1343" s="621"/>
      <c r="P1343" s="621"/>
      <c r="S1343" s="623"/>
      <c r="Z1343" s="623"/>
      <c r="AG1343" s="623"/>
      <c r="AM1343" s="624"/>
      <c r="AR1343" s="625"/>
    </row>
    <row r="1347" spans="1:44" ht="64.900000000000006" customHeight="1" x14ac:dyDescent="0.25">
      <c r="B1347" s="819" t="s">
        <v>570</v>
      </c>
      <c r="C1347" s="819"/>
      <c r="D1347" s="819"/>
      <c r="E1347" s="819"/>
      <c r="F1347" s="819"/>
      <c r="G1347" s="819"/>
      <c r="H1347" s="819"/>
    </row>
    <row r="1348" spans="1:44" ht="17.25" thickBot="1" x14ac:dyDescent="0.3">
      <c r="B1348" s="250"/>
      <c r="C1348" s="250"/>
      <c r="D1348" s="250"/>
      <c r="E1348" s="250"/>
      <c r="F1348" s="250"/>
      <c r="G1348" s="250"/>
    </row>
    <row r="1349" spans="1:44" ht="37.9" customHeight="1" thickBot="1" x14ac:dyDescent="0.3">
      <c r="B1349" s="813" t="s">
        <v>11</v>
      </c>
      <c r="C1349" s="814"/>
      <c r="D1349" s="251" t="s">
        <v>191</v>
      </c>
      <c r="E1349" s="251" t="s">
        <v>192</v>
      </c>
      <c r="F1349" s="251" t="s">
        <v>193</v>
      </c>
      <c r="G1349" s="251" t="s">
        <v>194</v>
      </c>
      <c r="H1349" s="252" t="s">
        <v>195</v>
      </c>
      <c r="J1349" s="791"/>
      <c r="K1349" s="791"/>
      <c r="L1349" s="791"/>
      <c r="M1349" s="791"/>
    </row>
    <row r="1350" spans="1:44" ht="88.9" customHeight="1" x14ac:dyDescent="0.25">
      <c r="B1350" s="822" t="s">
        <v>575</v>
      </c>
      <c r="C1350" s="823"/>
      <c r="D1350" s="253">
        <f>D1351+D1352+D1353+D1354+D1355+D1356</f>
        <v>754500</v>
      </c>
      <c r="E1350" s="253">
        <f>E1351+E1352+E1353+E1354+E1355+E1356</f>
        <v>646540</v>
      </c>
      <c r="F1350" s="253">
        <f>F1351+F1352+F1353+F1354+F1355+F1356</f>
        <v>1001360</v>
      </c>
      <c r="G1350" s="253">
        <f>G1351+G1352+G1353+G1354+G1355+G1356</f>
        <v>602600</v>
      </c>
      <c r="H1350" s="254">
        <f>SUM(D1350:G1350)</f>
        <v>3005000</v>
      </c>
      <c r="I1350" s="255"/>
      <c r="J1350" s="256"/>
    </row>
    <row r="1351" spans="1:44" ht="89.45" customHeight="1" x14ac:dyDescent="0.25">
      <c r="B1351" s="815" t="s">
        <v>241</v>
      </c>
      <c r="C1351" s="816"/>
      <c r="D1351" s="257">
        <v>95500</v>
      </c>
      <c r="E1351" s="257">
        <v>52540</v>
      </c>
      <c r="F1351" s="257">
        <v>123360</v>
      </c>
      <c r="G1351" s="257">
        <v>94600</v>
      </c>
      <c r="H1351" s="258">
        <f>SUM(D1351:G1351)</f>
        <v>366000</v>
      </c>
      <c r="I1351" s="255"/>
    </row>
    <row r="1352" spans="1:44" ht="112.9" customHeight="1" x14ac:dyDescent="0.25">
      <c r="B1352" s="815" t="s">
        <v>351</v>
      </c>
      <c r="C1352" s="816"/>
      <c r="D1352" s="257"/>
      <c r="E1352" s="257"/>
      <c r="F1352" s="257">
        <v>300000</v>
      </c>
      <c r="G1352" s="257"/>
      <c r="H1352" s="258">
        <f>SUM(D1352:G1352)</f>
        <v>300000</v>
      </c>
      <c r="I1352" s="255"/>
    </row>
    <row r="1353" spans="1:44" ht="53.25" customHeight="1" x14ac:dyDescent="0.25">
      <c r="B1353" s="815" t="s">
        <v>639</v>
      </c>
      <c r="C1353" s="816"/>
      <c r="D1353" s="257"/>
      <c r="E1353" s="257"/>
      <c r="F1353" s="257"/>
      <c r="G1353" s="257"/>
      <c r="H1353" s="258">
        <v>0</v>
      </c>
      <c r="I1353" s="255"/>
    </row>
    <row r="1354" spans="1:44" ht="30.6" customHeight="1" x14ac:dyDescent="0.25">
      <c r="B1354" s="815" t="s">
        <v>640</v>
      </c>
      <c r="C1354" s="816"/>
      <c r="D1354" s="257">
        <v>384000</v>
      </c>
      <c r="E1354" s="257">
        <v>384000</v>
      </c>
      <c r="F1354" s="257">
        <v>384000</v>
      </c>
      <c r="G1354" s="257">
        <v>378520</v>
      </c>
      <c r="H1354" s="258">
        <f>SUM(D1354:G1354)</f>
        <v>1530520</v>
      </c>
      <c r="I1354" s="255"/>
    </row>
    <row r="1355" spans="1:44" ht="30.6" customHeight="1" x14ac:dyDescent="0.25">
      <c r="B1355" s="815" t="s">
        <v>90</v>
      </c>
      <c r="C1355" s="816"/>
      <c r="D1355" s="257">
        <v>275000</v>
      </c>
      <c r="E1355" s="257">
        <v>210000</v>
      </c>
      <c r="F1355" s="257">
        <v>194000</v>
      </c>
      <c r="G1355" s="257">
        <v>129480</v>
      </c>
      <c r="H1355" s="258">
        <f t="shared" ref="H1355" si="241">SUM(D1355:G1355)</f>
        <v>808480</v>
      </c>
      <c r="I1355" s="255"/>
    </row>
    <row r="1356" spans="1:44" ht="28.9" customHeight="1" x14ac:dyDescent="0.25">
      <c r="B1356" s="815" t="s">
        <v>90</v>
      </c>
      <c r="C1356" s="816"/>
      <c r="D1356" s="257"/>
      <c r="E1356" s="257"/>
      <c r="F1356" s="257"/>
      <c r="G1356" s="257"/>
      <c r="H1356" s="258">
        <f>SUM(D1356:G1356)</f>
        <v>0</v>
      </c>
      <c r="I1356" s="255"/>
    </row>
    <row r="1357" spans="1:44" ht="85.9" customHeight="1" x14ac:dyDescent="0.25">
      <c r="B1357" s="817" t="s">
        <v>188</v>
      </c>
      <c r="C1357" s="818"/>
      <c r="D1357" s="257">
        <v>0</v>
      </c>
      <c r="E1357" s="257">
        <v>0</v>
      </c>
      <c r="F1357" s="257">
        <v>0</v>
      </c>
      <c r="G1357" s="257">
        <v>0</v>
      </c>
      <c r="H1357" s="258">
        <f>SUM(D1357:G1357)</f>
        <v>0</v>
      </c>
      <c r="I1357" s="255"/>
    </row>
    <row r="1358" spans="1:44" ht="103.9" customHeight="1" x14ac:dyDescent="0.25">
      <c r="B1358" s="817" t="s">
        <v>189</v>
      </c>
      <c r="C1358" s="818"/>
      <c r="D1358" s="257"/>
      <c r="E1358" s="257"/>
      <c r="F1358" s="257"/>
      <c r="G1358" s="257"/>
      <c r="H1358" s="258">
        <f t="shared" ref="H1358:H1364" si="242">SUM(D1358:G1358)</f>
        <v>0</v>
      </c>
      <c r="I1358" s="255"/>
    </row>
    <row r="1359" spans="1:44" ht="87.6" customHeight="1" x14ac:dyDescent="0.25">
      <c r="B1359" s="817" t="s">
        <v>326</v>
      </c>
      <c r="C1359" s="818"/>
      <c r="D1359" s="257">
        <v>0</v>
      </c>
      <c r="E1359" s="257">
        <v>0</v>
      </c>
      <c r="F1359" s="257">
        <v>0</v>
      </c>
      <c r="G1359" s="257">
        <v>0</v>
      </c>
      <c r="H1359" s="258">
        <f t="shared" si="242"/>
        <v>0</v>
      </c>
      <c r="I1359" s="255"/>
    </row>
    <row r="1360" spans="1:44" s="113" customFormat="1" ht="87.6" customHeight="1" x14ac:dyDescent="0.25">
      <c r="A1360" s="259"/>
      <c r="B1360" s="820" t="s">
        <v>287</v>
      </c>
      <c r="C1360" s="821"/>
      <c r="D1360" s="257">
        <v>0</v>
      </c>
      <c r="E1360" s="257">
        <v>0</v>
      </c>
      <c r="F1360" s="257">
        <v>0</v>
      </c>
      <c r="G1360" s="257">
        <v>0</v>
      </c>
      <c r="H1360" s="258">
        <f t="shared" si="242"/>
        <v>0</v>
      </c>
      <c r="I1360" s="255"/>
      <c r="J1360" s="110"/>
      <c r="AR1360" s="260"/>
    </row>
    <row r="1361" spans="1:44" s="113" customFormat="1" ht="87.6" customHeight="1" x14ac:dyDescent="0.25">
      <c r="A1361" s="259"/>
      <c r="B1361" s="820" t="s">
        <v>288</v>
      </c>
      <c r="C1361" s="821"/>
      <c r="D1361" s="257">
        <v>0</v>
      </c>
      <c r="E1361" s="257">
        <v>0</v>
      </c>
      <c r="F1361" s="257">
        <v>0</v>
      </c>
      <c r="G1361" s="257">
        <v>0</v>
      </c>
      <c r="H1361" s="258">
        <f t="shared" si="242"/>
        <v>0</v>
      </c>
      <c r="I1361" s="261"/>
      <c r="J1361" s="110"/>
      <c r="AR1361" s="260"/>
    </row>
    <row r="1362" spans="1:44" ht="46.9" customHeight="1" x14ac:dyDescent="0.25">
      <c r="B1362" s="817" t="s">
        <v>190</v>
      </c>
      <c r="C1362" s="818"/>
      <c r="D1362" s="257">
        <v>0</v>
      </c>
      <c r="E1362" s="257">
        <v>0</v>
      </c>
      <c r="F1362" s="257">
        <v>0</v>
      </c>
      <c r="G1362" s="257">
        <v>0</v>
      </c>
      <c r="H1362" s="258">
        <f t="shared" si="242"/>
        <v>0</v>
      </c>
      <c r="I1362" s="255"/>
    </row>
    <row r="1363" spans="1:44" ht="73.900000000000006" customHeight="1" x14ac:dyDescent="0.25">
      <c r="B1363" s="817" t="s">
        <v>298</v>
      </c>
      <c r="C1363" s="818"/>
      <c r="D1363" s="257">
        <v>48750</v>
      </c>
      <c r="E1363" s="257">
        <v>48750</v>
      </c>
      <c r="F1363" s="257">
        <v>48750</v>
      </c>
      <c r="G1363" s="257">
        <v>48750</v>
      </c>
      <c r="H1363" s="258">
        <f t="shared" si="242"/>
        <v>195000</v>
      </c>
      <c r="I1363" s="255"/>
    </row>
    <row r="1364" spans="1:44" ht="73.900000000000006" customHeight="1" x14ac:dyDescent="0.25">
      <c r="B1364" s="820" t="s">
        <v>299</v>
      </c>
      <c r="C1364" s="821"/>
      <c r="D1364" s="257">
        <v>0</v>
      </c>
      <c r="E1364" s="257">
        <v>0</v>
      </c>
      <c r="F1364" s="257">
        <v>0</v>
      </c>
      <c r="G1364" s="257">
        <v>0</v>
      </c>
      <c r="H1364" s="258">
        <f t="shared" si="242"/>
        <v>0</v>
      </c>
      <c r="I1364" s="262"/>
    </row>
    <row r="1365" spans="1:44" ht="52.9" customHeight="1" thickBot="1" x14ac:dyDescent="0.3">
      <c r="B1365" s="811" t="s">
        <v>200</v>
      </c>
      <c r="C1365" s="812"/>
      <c r="D1365" s="263">
        <f>D1350+D1357+D1358+D1359+D1360+D1361+D1362+D1363+D1364</f>
        <v>803250</v>
      </c>
      <c r="E1365" s="263">
        <f>E1350+E1357+E1358+E1359+E1360+E1361+E1362+E1363+E1364</f>
        <v>695290</v>
      </c>
      <c r="F1365" s="263">
        <f>F1350+F1357+F1358+F1359+F1360+F1361+F1362+F1363+F1364</f>
        <v>1050110</v>
      </c>
      <c r="G1365" s="263">
        <f>G1350+G1357+G1358+G1359+G1360+G1361+G1362+G1363+G1364</f>
        <v>651350</v>
      </c>
      <c r="H1365" s="264">
        <f>SUM(D1365:G1365)</f>
        <v>3200000</v>
      </c>
    </row>
  </sheetData>
  <mergeCells count="4297">
    <mergeCell ref="N1202:R1202"/>
    <mergeCell ref="U1202:Y1202"/>
    <mergeCell ref="AB1202:AF1202"/>
    <mergeCell ref="AH1178:AH1189"/>
    <mergeCell ref="AJ1178:AJ1189"/>
    <mergeCell ref="AK1178:AK1189"/>
    <mergeCell ref="AL1178:AL1189"/>
    <mergeCell ref="AM1178:AM1182"/>
    <mergeCell ref="AN1178:AN1182"/>
    <mergeCell ref="AO1178:AO1182"/>
    <mergeCell ref="AP1178:AP1182"/>
    <mergeCell ref="AQ1178:AQ1182"/>
    <mergeCell ref="AR1178:AR1182"/>
    <mergeCell ref="G1184:K1184"/>
    <mergeCell ref="N1184:R1184"/>
    <mergeCell ref="U1184:Y1184"/>
    <mergeCell ref="AB1184:AF1184"/>
    <mergeCell ref="G1185:K1185"/>
    <mergeCell ref="N1185:R1185"/>
    <mergeCell ref="U1185:Y1185"/>
    <mergeCell ref="AB1185:AF1185"/>
    <mergeCell ref="G1186:K1186"/>
    <mergeCell ref="AP1191:AP1195"/>
    <mergeCell ref="AQ1191:AQ1195"/>
    <mergeCell ref="AR1191:AR1195"/>
    <mergeCell ref="G1200:K1200"/>
    <mergeCell ref="N1200:R1200"/>
    <mergeCell ref="U1200:Y1200"/>
    <mergeCell ref="AB1200:AF1200"/>
    <mergeCell ref="N1186:R1186"/>
    <mergeCell ref="U1186:Y1186"/>
    <mergeCell ref="AB1186:AF1186"/>
    <mergeCell ref="A2:L2"/>
    <mergeCell ref="B1191:B1202"/>
    <mergeCell ref="C1191:C1202"/>
    <mergeCell ref="D1191:D1202"/>
    <mergeCell ref="E1191:E1202"/>
    <mergeCell ref="M1191:M1202"/>
    <mergeCell ref="T1191:T1202"/>
    <mergeCell ref="AA1191:AA1202"/>
    <mergeCell ref="AH1191:AH1202"/>
    <mergeCell ref="AJ1191:AJ1202"/>
    <mergeCell ref="AK1191:AK1202"/>
    <mergeCell ref="AL1191:AL1202"/>
    <mergeCell ref="AM1191:AM1195"/>
    <mergeCell ref="AN1191:AN1195"/>
    <mergeCell ref="AO1191:AO1195"/>
    <mergeCell ref="G1201:K1201"/>
    <mergeCell ref="N1201:R1201"/>
    <mergeCell ref="U1201:Y1201"/>
    <mergeCell ref="G1197:K1197"/>
    <mergeCell ref="N1197:R1197"/>
    <mergeCell ref="U1197:Y1197"/>
    <mergeCell ref="AB1197:AF1197"/>
    <mergeCell ref="G1198:K1198"/>
    <mergeCell ref="N1198:R1198"/>
    <mergeCell ref="U1198:Y1198"/>
    <mergeCell ref="AB1198:AF1198"/>
    <mergeCell ref="G1199:K1199"/>
    <mergeCell ref="N1199:R1199"/>
    <mergeCell ref="U1199:Y1199"/>
    <mergeCell ref="AB1199:AF1199"/>
    <mergeCell ref="AB1201:AF1201"/>
    <mergeCell ref="G1202:K1202"/>
    <mergeCell ref="G1187:K1187"/>
    <mergeCell ref="N1187:R1187"/>
    <mergeCell ref="U1187:Y1187"/>
    <mergeCell ref="AB1187:AF1187"/>
    <mergeCell ref="AB1176:AF1176"/>
    <mergeCell ref="B1165:B1176"/>
    <mergeCell ref="C1165:C1176"/>
    <mergeCell ref="D1165:D1176"/>
    <mergeCell ref="E1165:E1176"/>
    <mergeCell ref="B1178:B1189"/>
    <mergeCell ref="C1178:C1189"/>
    <mergeCell ref="D1178:D1189"/>
    <mergeCell ref="E1178:E1189"/>
    <mergeCell ref="M1178:M1189"/>
    <mergeCell ref="T1178:T1189"/>
    <mergeCell ref="AA1178:AA1189"/>
    <mergeCell ref="G1189:K1189"/>
    <mergeCell ref="N1189:R1189"/>
    <mergeCell ref="U1189:Y1189"/>
    <mergeCell ref="AB1189:AF1189"/>
    <mergeCell ref="M1165:M1176"/>
    <mergeCell ref="T1165:T1176"/>
    <mergeCell ref="AA1165:AA1176"/>
    <mergeCell ref="G1188:K1188"/>
    <mergeCell ref="N1188:R1188"/>
    <mergeCell ref="U1188:Y1188"/>
    <mergeCell ref="AB1188:AF1188"/>
    <mergeCell ref="U1176:Y1176"/>
    <mergeCell ref="AH1165:AH1176"/>
    <mergeCell ref="AJ1165:AJ1176"/>
    <mergeCell ref="AK1165:AK1176"/>
    <mergeCell ref="AL1165:AL1176"/>
    <mergeCell ref="AM1165:AM1169"/>
    <mergeCell ref="AN1165:AN1169"/>
    <mergeCell ref="AO1165:AO1169"/>
    <mergeCell ref="AP1165:AP1169"/>
    <mergeCell ref="AQ1165:AQ1169"/>
    <mergeCell ref="AR1165:AR1169"/>
    <mergeCell ref="G1171:K1171"/>
    <mergeCell ref="N1171:R1171"/>
    <mergeCell ref="U1171:Y1171"/>
    <mergeCell ref="AB1171:AF1171"/>
    <mergeCell ref="G1172:K1172"/>
    <mergeCell ref="N1172:R1172"/>
    <mergeCell ref="U1172:Y1172"/>
    <mergeCell ref="AB1172:AF1172"/>
    <mergeCell ref="G1173:K1173"/>
    <mergeCell ref="N1173:R1173"/>
    <mergeCell ref="U1173:Y1173"/>
    <mergeCell ref="AB1173:AF1173"/>
    <mergeCell ref="G1174:K1174"/>
    <mergeCell ref="N1174:R1174"/>
    <mergeCell ref="U1174:Y1174"/>
    <mergeCell ref="AB1174:AF1174"/>
    <mergeCell ref="G1175:K1175"/>
    <mergeCell ref="N1175:R1175"/>
    <mergeCell ref="U1175:Y1175"/>
    <mergeCell ref="AB1175:AF1175"/>
    <mergeCell ref="G1176:K1176"/>
    <mergeCell ref="N1176:R1176"/>
    <mergeCell ref="AH1152:AH1163"/>
    <mergeCell ref="AJ1152:AJ1163"/>
    <mergeCell ref="AK1152:AK1163"/>
    <mergeCell ref="AL1152:AL1163"/>
    <mergeCell ref="AM1152:AM1156"/>
    <mergeCell ref="AN1152:AN1156"/>
    <mergeCell ref="AO1152:AO1156"/>
    <mergeCell ref="AP1152:AP1156"/>
    <mergeCell ref="AQ1152:AQ1156"/>
    <mergeCell ref="AR1152:AR1156"/>
    <mergeCell ref="G1158:K1158"/>
    <mergeCell ref="N1158:R1158"/>
    <mergeCell ref="U1158:Y1158"/>
    <mergeCell ref="AB1158:AF1158"/>
    <mergeCell ref="G1159:K1159"/>
    <mergeCell ref="N1159:R1159"/>
    <mergeCell ref="U1159:Y1159"/>
    <mergeCell ref="AB1159:AF1159"/>
    <mergeCell ref="G1160:K1160"/>
    <mergeCell ref="N1160:R1160"/>
    <mergeCell ref="U1160:Y1160"/>
    <mergeCell ref="AB1160:AF1160"/>
    <mergeCell ref="G1161:K1161"/>
    <mergeCell ref="N1161:R1161"/>
    <mergeCell ref="U1161:Y1161"/>
    <mergeCell ref="AB1161:AF1161"/>
    <mergeCell ref="G1162:K1162"/>
    <mergeCell ref="N1162:R1162"/>
    <mergeCell ref="U1162:Y1162"/>
    <mergeCell ref="AB1162:AF1162"/>
    <mergeCell ref="U1150:Y1150"/>
    <mergeCell ref="AB1150:AF1150"/>
    <mergeCell ref="B1152:B1163"/>
    <mergeCell ref="C1152:C1163"/>
    <mergeCell ref="D1152:D1163"/>
    <mergeCell ref="E1152:E1163"/>
    <mergeCell ref="M1152:M1163"/>
    <mergeCell ref="T1152:T1163"/>
    <mergeCell ref="AA1152:AA1163"/>
    <mergeCell ref="G1163:K1163"/>
    <mergeCell ref="N1163:R1163"/>
    <mergeCell ref="U1163:Y1163"/>
    <mergeCell ref="AB1163:AF1163"/>
    <mergeCell ref="B1139:B1150"/>
    <mergeCell ref="C1139:C1150"/>
    <mergeCell ref="D1139:D1150"/>
    <mergeCell ref="E1139:E1150"/>
    <mergeCell ref="M1139:M1150"/>
    <mergeCell ref="T1139:T1150"/>
    <mergeCell ref="AA1139:AA1150"/>
    <mergeCell ref="AH1139:AH1150"/>
    <mergeCell ref="AJ1139:AJ1150"/>
    <mergeCell ref="AK1139:AK1150"/>
    <mergeCell ref="AL1139:AL1150"/>
    <mergeCell ref="AM1139:AM1143"/>
    <mergeCell ref="AN1139:AN1143"/>
    <mergeCell ref="AO1139:AO1143"/>
    <mergeCell ref="AP1139:AP1143"/>
    <mergeCell ref="AQ1139:AQ1143"/>
    <mergeCell ref="AR1139:AR1143"/>
    <mergeCell ref="G1145:K1145"/>
    <mergeCell ref="N1145:R1145"/>
    <mergeCell ref="U1145:Y1145"/>
    <mergeCell ref="AB1145:AF1145"/>
    <mergeCell ref="G1146:K1146"/>
    <mergeCell ref="N1146:R1146"/>
    <mergeCell ref="U1146:Y1146"/>
    <mergeCell ref="AB1146:AF1146"/>
    <mergeCell ref="G1147:K1147"/>
    <mergeCell ref="N1147:R1147"/>
    <mergeCell ref="U1147:Y1147"/>
    <mergeCell ref="AB1147:AF1147"/>
    <mergeCell ref="G1148:K1148"/>
    <mergeCell ref="N1148:R1148"/>
    <mergeCell ref="U1148:Y1148"/>
    <mergeCell ref="AB1148:AF1148"/>
    <mergeCell ref="G1149:K1149"/>
    <mergeCell ref="N1149:R1149"/>
    <mergeCell ref="U1149:Y1149"/>
    <mergeCell ref="AB1149:AF1149"/>
    <mergeCell ref="G1150:K1150"/>
    <mergeCell ref="N1150:R1150"/>
    <mergeCell ref="AH1126:AH1137"/>
    <mergeCell ref="AJ1126:AJ1137"/>
    <mergeCell ref="AK1126:AK1137"/>
    <mergeCell ref="AL1126:AL1137"/>
    <mergeCell ref="AM1126:AM1130"/>
    <mergeCell ref="AN1126:AN1130"/>
    <mergeCell ref="AO1126:AO1130"/>
    <mergeCell ref="AP1126:AP1130"/>
    <mergeCell ref="AQ1126:AQ1130"/>
    <mergeCell ref="AR1126:AR1130"/>
    <mergeCell ref="G1132:K1132"/>
    <mergeCell ref="N1132:R1132"/>
    <mergeCell ref="U1132:Y1132"/>
    <mergeCell ref="AB1132:AF1132"/>
    <mergeCell ref="G1133:K1133"/>
    <mergeCell ref="N1133:R1133"/>
    <mergeCell ref="U1133:Y1133"/>
    <mergeCell ref="AB1133:AF1133"/>
    <mergeCell ref="G1134:K1134"/>
    <mergeCell ref="N1134:R1134"/>
    <mergeCell ref="U1134:Y1134"/>
    <mergeCell ref="AB1134:AF1134"/>
    <mergeCell ref="G1135:K1135"/>
    <mergeCell ref="N1135:R1135"/>
    <mergeCell ref="U1135:Y1135"/>
    <mergeCell ref="AB1135:AF1135"/>
    <mergeCell ref="G1136:K1136"/>
    <mergeCell ref="N1136:R1136"/>
    <mergeCell ref="U1136:Y1136"/>
    <mergeCell ref="AB1136:AF1136"/>
    <mergeCell ref="U1124:Y1124"/>
    <mergeCell ref="AB1124:AF1124"/>
    <mergeCell ref="B1126:B1137"/>
    <mergeCell ref="C1126:C1137"/>
    <mergeCell ref="D1126:D1137"/>
    <mergeCell ref="E1126:E1137"/>
    <mergeCell ref="M1126:M1137"/>
    <mergeCell ref="T1126:T1137"/>
    <mergeCell ref="AA1126:AA1137"/>
    <mergeCell ref="G1137:K1137"/>
    <mergeCell ref="N1137:R1137"/>
    <mergeCell ref="U1137:Y1137"/>
    <mergeCell ref="AB1137:AF1137"/>
    <mergeCell ref="B1113:B1124"/>
    <mergeCell ref="C1113:C1124"/>
    <mergeCell ref="D1113:D1124"/>
    <mergeCell ref="E1113:E1124"/>
    <mergeCell ref="M1113:M1124"/>
    <mergeCell ref="T1113:T1124"/>
    <mergeCell ref="AA1113:AA1124"/>
    <mergeCell ref="AH1113:AH1124"/>
    <mergeCell ref="AJ1113:AJ1124"/>
    <mergeCell ref="AK1113:AK1124"/>
    <mergeCell ref="AL1113:AL1124"/>
    <mergeCell ref="AM1113:AM1117"/>
    <mergeCell ref="AN1113:AN1117"/>
    <mergeCell ref="AO1113:AO1117"/>
    <mergeCell ref="AP1113:AP1117"/>
    <mergeCell ref="AQ1113:AQ1117"/>
    <mergeCell ref="AR1113:AR1117"/>
    <mergeCell ref="G1119:K1119"/>
    <mergeCell ref="N1119:R1119"/>
    <mergeCell ref="U1119:Y1119"/>
    <mergeCell ref="AB1119:AF1119"/>
    <mergeCell ref="G1120:K1120"/>
    <mergeCell ref="N1120:R1120"/>
    <mergeCell ref="U1120:Y1120"/>
    <mergeCell ref="AB1120:AF1120"/>
    <mergeCell ref="G1121:K1121"/>
    <mergeCell ref="N1121:R1121"/>
    <mergeCell ref="U1121:Y1121"/>
    <mergeCell ref="AB1121:AF1121"/>
    <mergeCell ref="G1122:K1122"/>
    <mergeCell ref="N1122:R1122"/>
    <mergeCell ref="U1122:Y1122"/>
    <mergeCell ref="AB1122:AF1122"/>
    <mergeCell ref="G1123:K1123"/>
    <mergeCell ref="N1123:R1123"/>
    <mergeCell ref="U1123:Y1123"/>
    <mergeCell ref="AB1123:AF1123"/>
    <mergeCell ref="G1124:K1124"/>
    <mergeCell ref="N1124:R1124"/>
    <mergeCell ref="AH1100:AH1111"/>
    <mergeCell ref="AJ1100:AJ1111"/>
    <mergeCell ref="AK1100:AK1111"/>
    <mergeCell ref="AL1100:AL1111"/>
    <mergeCell ref="AM1100:AM1104"/>
    <mergeCell ref="AN1100:AN1104"/>
    <mergeCell ref="AO1100:AO1104"/>
    <mergeCell ref="AP1100:AP1104"/>
    <mergeCell ref="AQ1100:AQ1104"/>
    <mergeCell ref="AR1100:AR1104"/>
    <mergeCell ref="G1106:K1106"/>
    <mergeCell ref="N1106:R1106"/>
    <mergeCell ref="U1106:Y1106"/>
    <mergeCell ref="AB1106:AF1106"/>
    <mergeCell ref="G1107:K1107"/>
    <mergeCell ref="N1107:R1107"/>
    <mergeCell ref="U1107:Y1107"/>
    <mergeCell ref="AB1107:AF1107"/>
    <mergeCell ref="G1108:K1108"/>
    <mergeCell ref="N1108:R1108"/>
    <mergeCell ref="U1108:Y1108"/>
    <mergeCell ref="AB1108:AF1108"/>
    <mergeCell ref="G1109:K1109"/>
    <mergeCell ref="N1109:R1109"/>
    <mergeCell ref="U1109:Y1109"/>
    <mergeCell ref="AB1109:AF1109"/>
    <mergeCell ref="G1110:K1110"/>
    <mergeCell ref="N1110:R1110"/>
    <mergeCell ref="U1110:Y1110"/>
    <mergeCell ref="AB1110:AF1110"/>
    <mergeCell ref="U1098:Y1098"/>
    <mergeCell ref="AB1098:AF1098"/>
    <mergeCell ref="B1100:B1111"/>
    <mergeCell ref="C1100:C1111"/>
    <mergeCell ref="D1100:D1111"/>
    <mergeCell ref="E1100:E1111"/>
    <mergeCell ref="M1100:M1111"/>
    <mergeCell ref="T1100:T1111"/>
    <mergeCell ref="AA1100:AA1111"/>
    <mergeCell ref="G1111:K1111"/>
    <mergeCell ref="N1111:R1111"/>
    <mergeCell ref="U1111:Y1111"/>
    <mergeCell ref="AB1111:AF1111"/>
    <mergeCell ref="B1087:B1098"/>
    <mergeCell ref="C1087:C1098"/>
    <mergeCell ref="D1087:D1098"/>
    <mergeCell ref="E1087:E1098"/>
    <mergeCell ref="M1087:M1098"/>
    <mergeCell ref="T1087:T1098"/>
    <mergeCell ref="AA1087:AA1098"/>
    <mergeCell ref="AH1087:AH1098"/>
    <mergeCell ref="AJ1087:AJ1098"/>
    <mergeCell ref="AK1087:AK1098"/>
    <mergeCell ref="AL1087:AL1098"/>
    <mergeCell ref="AM1087:AM1091"/>
    <mergeCell ref="AN1087:AN1091"/>
    <mergeCell ref="AO1087:AO1091"/>
    <mergeCell ref="AP1087:AP1091"/>
    <mergeCell ref="AQ1087:AQ1091"/>
    <mergeCell ref="AR1087:AR1091"/>
    <mergeCell ref="G1093:K1093"/>
    <mergeCell ref="N1093:R1093"/>
    <mergeCell ref="U1093:Y1093"/>
    <mergeCell ref="AB1093:AF1093"/>
    <mergeCell ref="G1094:K1094"/>
    <mergeCell ref="N1094:R1094"/>
    <mergeCell ref="U1094:Y1094"/>
    <mergeCell ref="AB1094:AF1094"/>
    <mergeCell ref="G1095:K1095"/>
    <mergeCell ref="N1095:R1095"/>
    <mergeCell ref="U1095:Y1095"/>
    <mergeCell ref="AB1095:AF1095"/>
    <mergeCell ref="G1096:K1096"/>
    <mergeCell ref="N1096:R1096"/>
    <mergeCell ref="U1096:Y1096"/>
    <mergeCell ref="AB1096:AF1096"/>
    <mergeCell ref="G1097:K1097"/>
    <mergeCell ref="N1097:R1097"/>
    <mergeCell ref="U1097:Y1097"/>
    <mergeCell ref="AB1097:AF1097"/>
    <mergeCell ref="G1098:K1098"/>
    <mergeCell ref="N1098:R1098"/>
    <mergeCell ref="AH1074:AH1085"/>
    <mergeCell ref="AJ1074:AJ1085"/>
    <mergeCell ref="AK1074:AK1085"/>
    <mergeCell ref="AL1074:AL1085"/>
    <mergeCell ref="AM1074:AM1078"/>
    <mergeCell ref="AN1074:AN1078"/>
    <mergeCell ref="AO1074:AO1078"/>
    <mergeCell ref="AP1074:AP1078"/>
    <mergeCell ref="AQ1074:AQ1078"/>
    <mergeCell ref="AR1074:AR1078"/>
    <mergeCell ref="G1080:K1080"/>
    <mergeCell ref="N1080:R1080"/>
    <mergeCell ref="U1080:Y1080"/>
    <mergeCell ref="AB1080:AF1080"/>
    <mergeCell ref="G1081:K1081"/>
    <mergeCell ref="N1081:R1081"/>
    <mergeCell ref="U1081:Y1081"/>
    <mergeCell ref="AB1081:AF1081"/>
    <mergeCell ref="G1082:K1082"/>
    <mergeCell ref="N1082:R1082"/>
    <mergeCell ref="U1082:Y1082"/>
    <mergeCell ref="AB1082:AF1082"/>
    <mergeCell ref="G1083:K1083"/>
    <mergeCell ref="N1083:R1083"/>
    <mergeCell ref="U1083:Y1083"/>
    <mergeCell ref="AB1083:AF1083"/>
    <mergeCell ref="G1084:K1084"/>
    <mergeCell ref="N1084:R1084"/>
    <mergeCell ref="U1084:Y1084"/>
    <mergeCell ref="AB1084:AF1084"/>
    <mergeCell ref="U1072:Y1072"/>
    <mergeCell ref="AB1072:AF1072"/>
    <mergeCell ref="B1074:B1085"/>
    <mergeCell ref="C1074:C1085"/>
    <mergeCell ref="D1074:D1085"/>
    <mergeCell ref="E1074:E1085"/>
    <mergeCell ref="M1074:M1085"/>
    <mergeCell ref="T1074:T1085"/>
    <mergeCell ref="AA1074:AA1085"/>
    <mergeCell ref="G1085:K1085"/>
    <mergeCell ref="N1085:R1085"/>
    <mergeCell ref="U1085:Y1085"/>
    <mergeCell ref="AB1085:AF1085"/>
    <mergeCell ref="B1061:B1072"/>
    <mergeCell ref="C1061:C1072"/>
    <mergeCell ref="D1061:D1072"/>
    <mergeCell ref="E1061:E1072"/>
    <mergeCell ref="M1061:M1072"/>
    <mergeCell ref="T1061:T1072"/>
    <mergeCell ref="AA1061:AA1072"/>
    <mergeCell ref="AH1061:AH1072"/>
    <mergeCell ref="AJ1061:AJ1072"/>
    <mergeCell ref="AK1061:AK1072"/>
    <mergeCell ref="AL1061:AL1072"/>
    <mergeCell ref="AM1061:AM1065"/>
    <mergeCell ref="AN1061:AN1065"/>
    <mergeCell ref="AO1061:AO1065"/>
    <mergeCell ref="AP1061:AP1065"/>
    <mergeCell ref="AQ1061:AQ1065"/>
    <mergeCell ref="AR1061:AR1065"/>
    <mergeCell ref="G1067:K1067"/>
    <mergeCell ref="N1067:R1067"/>
    <mergeCell ref="U1067:Y1067"/>
    <mergeCell ref="AB1067:AF1067"/>
    <mergeCell ref="G1068:K1068"/>
    <mergeCell ref="N1068:R1068"/>
    <mergeCell ref="U1068:Y1068"/>
    <mergeCell ref="AB1068:AF1068"/>
    <mergeCell ref="G1069:K1069"/>
    <mergeCell ref="N1069:R1069"/>
    <mergeCell ref="U1069:Y1069"/>
    <mergeCell ref="AB1069:AF1069"/>
    <mergeCell ref="G1070:K1070"/>
    <mergeCell ref="N1070:R1070"/>
    <mergeCell ref="U1070:Y1070"/>
    <mergeCell ref="AB1070:AF1070"/>
    <mergeCell ref="G1071:K1071"/>
    <mergeCell ref="N1071:R1071"/>
    <mergeCell ref="U1071:Y1071"/>
    <mergeCell ref="AB1071:AF1071"/>
    <mergeCell ref="G1072:K1072"/>
    <mergeCell ref="N1072:R1072"/>
    <mergeCell ref="AH1048:AH1059"/>
    <mergeCell ref="AJ1048:AJ1059"/>
    <mergeCell ref="AK1048:AK1059"/>
    <mergeCell ref="AL1048:AL1059"/>
    <mergeCell ref="AM1048:AM1052"/>
    <mergeCell ref="AN1048:AN1052"/>
    <mergeCell ref="AO1048:AO1052"/>
    <mergeCell ref="AP1048:AP1052"/>
    <mergeCell ref="AQ1048:AQ1052"/>
    <mergeCell ref="AR1048:AR1052"/>
    <mergeCell ref="G1054:K1054"/>
    <mergeCell ref="N1054:R1054"/>
    <mergeCell ref="U1054:Y1054"/>
    <mergeCell ref="AB1054:AF1054"/>
    <mergeCell ref="G1055:K1055"/>
    <mergeCell ref="N1055:R1055"/>
    <mergeCell ref="U1055:Y1055"/>
    <mergeCell ref="AB1055:AF1055"/>
    <mergeCell ref="G1056:K1056"/>
    <mergeCell ref="N1056:R1056"/>
    <mergeCell ref="U1056:Y1056"/>
    <mergeCell ref="AB1056:AF1056"/>
    <mergeCell ref="G1057:K1057"/>
    <mergeCell ref="N1057:R1057"/>
    <mergeCell ref="U1057:Y1057"/>
    <mergeCell ref="AB1057:AF1057"/>
    <mergeCell ref="G1058:K1058"/>
    <mergeCell ref="N1058:R1058"/>
    <mergeCell ref="U1058:Y1058"/>
    <mergeCell ref="AB1058:AF1058"/>
    <mergeCell ref="U1046:Y1046"/>
    <mergeCell ref="AB1046:AF1046"/>
    <mergeCell ref="B1048:B1059"/>
    <mergeCell ref="C1048:C1059"/>
    <mergeCell ref="D1048:D1059"/>
    <mergeCell ref="E1048:E1059"/>
    <mergeCell ref="M1048:M1059"/>
    <mergeCell ref="T1048:T1059"/>
    <mergeCell ref="AA1048:AA1059"/>
    <mergeCell ref="G1059:K1059"/>
    <mergeCell ref="N1059:R1059"/>
    <mergeCell ref="U1059:Y1059"/>
    <mergeCell ref="AB1059:AF1059"/>
    <mergeCell ref="B1035:B1046"/>
    <mergeCell ref="C1035:C1046"/>
    <mergeCell ref="D1035:D1046"/>
    <mergeCell ref="E1035:E1046"/>
    <mergeCell ref="M1035:M1046"/>
    <mergeCell ref="T1035:T1046"/>
    <mergeCell ref="AA1035:AA1046"/>
    <mergeCell ref="AH1035:AH1046"/>
    <mergeCell ref="AJ1035:AJ1046"/>
    <mergeCell ref="AK1035:AK1046"/>
    <mergeCell ref="AL1035:AL1046"/>
    <mergeCell ref="AM1035:AM1039"/>
    <mergeCell ref="AN1035:AN1039"/>
    <mergeCell ref="AO1035:AO1039"/>
    <mergeCell ref="AP1035:AP1039"/>
    <mergeCell ref="AQ1035:AQ1039"/>
    <mergeCell ref="AR1035:AR1039"/>
    <mergeCell ref="G1041:K1041"/>
    <mergeCell ref="N1041:R1041"/>
    <mergeCell ref="U1041:Y1041"/>
    <mergeCell ref="AB1041:AF1041"/>
    <mergeCell ref="G1042:K1042"/>
    <mergeCell ref="N1042:R1042"/>
    <mergeCell ref="U1042:Y1042"/>
    <mergeCell ref="AB1042:AF1042"/>
    <mergeCell ref="G1043:K1043"/>
    <mergeCell ref="N1043:R1043"/>
    <mergeCell ref="U1043:Y1043"/>
    <mergeCell ref="AB1043:AF1043"/>
    <mergeCell ref="G1044:K1044"/>
    <mergeCell ref="N1044:R1044"/>
    <mergeCell ref="U1044:Y1044"/>
    <mergeCell ref="AB1044:AF1044"/>
    <mergeCell ref="G1045:K1045"/>
    <mergeCell ref="N1045:R1045"/>
    <mergeCell ref="U1045:Y1045"/>
    <mergeCell ref="AB1045:AF1045"/>
    <mergeCell ref="G1046:K1046"/>
    <mergeCell ref="N1046:R1046"/>
    <mergeCell ref="AH1022:AH1033"/>
    <mergeCell ref="AJ1022:AJ1033"/>
    <mergeCell ref="AK1022:AK1033"/>
    <mergeCell ref="AL1022:AL1033"/>
    <mergeCell ref="AM1022:AM1026"/>
    <mergeCell ref="AN1022:AN1026"/>
    <mergeCell ref="AO1022:AO1026"/>
    <mergeCell ref="AP1022:AP1026"/>
    <mergeCell ref="AQ1022:AQ1026"/>
    <mergeCell ref="AR1022:AR1026"/>
    <mergeCell ref="G1028:K1028"/>
    <mergeCell ref="N1028:R1028"/>
    <mergeCell ref="U1028:Y1028"/>
    <mergeCell ref="AB1028:AF1028"/>
    <mergeCell ref="G1029:K1029"/>
    <mergeCell ref="N1029:R1029"/>
    <mergeCell ref="U1029:Y1029"/>
    <mergeCell ref="AB1029:AF1029"/>
    <mergeCell ref="G1030:K1030"/>
    <mergeCell ref="N1030:R1030"/>
    <mergeCell ref="U1030:Y1030"/>
    <mergeCell ref="AB1030:AF1030"/>
    <mergeCell ref="G1031:K1031"/>
    <mergeCell ref="N1031:R1031"/>
    <mergeCell ref="U1031:Y1031"/>
    <mergeCell ref="AB1031:AF1031"/>
    <mergeCell ref="G1032:K1032"/>
    <mergeCell ref="N1032:R1032"/>
    <mergeCell ref="U1032:Y1032"/>
    <mergeCell ref="AB1032:AF1032"/>
    <mergeCell ref="U1020:Y1020"/>
    <mergeCell ref="AB1020:AF1020"/>
    <mergeCell ref="B1022:B1033"/>
    <mergeCell ref="C1022:C1033"/>
    <mergeCell ref="D1022:D1033"/>
    <mergeCell ref="E1022:E1033"/>
    <mergeCell ref="M1022:M1033"/>
    <mergeCell ref="T1022:T1033"/>
    <mergeCell ref="AA1022:AA1033"/>
    <mergeCell ref="G1033:K1033"/>
    <mergeCell ref="N1033:R1033"/>
    <mergeCell ref="U1033:Y1033"/>
    <mergeCell ref="AB1033:AF1033"/>
    <mergeCell ref="B1009:B1020"/>
    <mergeCell ref="C1009:C1020"/>
    <mergeCell ref="D1009:D1020"/>
    <mergeCell ref="E1009:E1020"/>
    <mergeCell ref="M1009:M1020"/>
    <mergeCell ref="T1009:T1020"/>
    <mergeCell ref="AA1009:AA1020"/>
    <mergeCell ref="AH1009:AH1020"/>
    <mergeCell ref="AJ1009:AJ1020"/>
    <mergeCell ref="AK1009:AK1020"/>
    <mergeCell ref="AL1009:AL1020"/>
    <mergeCell ref="AM1009:AM1013"/>
    <mergeCell ref="AN1009:AN1013"/>
    <mergeCell ref="AO1009:AO1013"/>
    <mergeCell ref="AP1009:AP1013"/>
    <mergeCell ref="AQ1009:AQ1013"/>
    <mergeCell ref="AR1009:AR1013"/>
    <mergeCell ref="G1015:K1015"/>
    <mergeCell ref="N1015:R1015"/>
    <mergeCell ref="U1015:Y1015"/>
    <mergeCell ref="AB1015:AF1015"/>
    <mergeCell ref="G1016:K1016"/>
    <mergeCell ref="N1016:R1016"/>
    <mergeCell ref="U1016:Y1016"/>
    <mergeCell ref="AB1016:AF1016"/>
    <mergeCell ref="G1017:K1017"/>
    <mergeCell ref="N1017:R1017"/>
    <mergeCell ref="U1017:Y1017"/>
    <mergeCell ref="AB1017:AF1017"/>
    <mergeCell ref="G1018:K1018"/>
    <mergeCell ref="N1018:R1018"/>
    <mergeCell ref="U1018:Y1018"/>
    <mergeCell ref="AB1018:AF1018"/>
    <mergeCell ref="G1019:K1019"/>
    <mergeCell ref="N1019:R1019"/>
    <mergeCell ref="U1019:Y1019"/>
    <mergeCell ref="AB1019:AF1019"/>
    <mergeCell ref="G1020:K1020"/>
    <mergeCell ref="N1020:R1020"/>
    <mergeCell ref="AK138:AK149"/>
    <mergeCell ref="AL138:AL149"/>
    <mergeCell ref="AM138:AM142"/>
    <mergeCell ref="AN138:AN142"/>
    <mergeCell ref="AO138:AO142"/>
    <mergeCell ref="AP138:AP142"/>
    <mergeCell ref="AQ138:AQ142"/>
    <mergeCell ref="AR138:AR142"/>
    <mergeCell ref="AB147:AF147"/>
    <mergeCell ref="G148:K148"/>
    <mergeCell ref="N148:R148"/>
    <mergeCell ref="U148:Y148"/>
    <mergeCell ref="AB148:AF148"/>
    <mergeCell ref="G149:K149"/>
    <mergeCell ref="N149:R149"/>
    <mergeCell ref="U149:Y149"/>
    <mergeCell ref="AB149:AF149"/>
    <mergeCell ref="AM144:AM149"/>
    <mergeCell ref="AK125:AK136"/>
    <mergeCell ref="AL125:AL136"/>
    <mergeCell ref="AM125:AM129"/>
    <mergeCell ref="AN125:AN129"/>
    <mergeCell ref="AO125:AO129"/>
    <mergeCell ref="AP125:AP129"/>
    <mergeCell ref="AQ125:AQ129"/>
    <mergeCell ref="AR125:AR129"/>
    <mergeCell ref="B138:B149"/>
    <mergeCell ref="C138:C149"/>
    <mergeCell ref="D138:D149"/>
    <mergeCell ref="E138:E149"/>
    <mergeCell ref="M138:M149"/>
    <mergeCell ref="T138:T149"/>
    <mergeCell ref="AA138:AA149"/>
    <mergeCell ref="AH138:AH149"/>
    <mergeCell ref="AJ138:AJ149"/>
    <mergeCell ref="G144:K144"/>
    <mergeCell ref="N144:R144"/>
    <mergeCell ref="U144:Y144"/>
    <mergeCell ref="AB144:AF144"/>
    <mergeCell ref="G145:K145"/>
    <mergeCell ref="N145:R145"/>
    <mergeCell ref="U145:Y145"/>
    <mergeCell ref="AB145:AF145"/>
    <mergeCell ref="G146:K146"/>
    <mergeCell ref="N146:R146"/>
    <mergeCell ref="U146:Y146"/>
    <mergeCell ref="AB146:AF146"/>
    <mergeCell ref="G147:K147"/>
    <mergeCell ref="N147:R147"/>
    <mergeCell ref="U147:Y147"/>
    <mergeCell ref="AJ125:AJ136"/>
    <mergeCell ref="G131:K131"/>
    <mergeCell ref="N131:R131"/>
    <mergeCell ref="U131:Y131"/>
    <mergeCell ref="AB131:AF131"/>
    <mergeCell ref="G132:K132"/>
    <mergeCell ref="N132:R132"/>
    <mergeCell ref="U132:Y132"/>
    <mergeCell ref="AB132:AF132"/>
    <mergeCell ref="G133:K133"/>
    <mergeCell ref="N133:R133"/>
    <mergeCell ref="U133:Y133"/>
    <mergeCell ref="AB133:AF133"/>
    <mergeCell ref="G134:K134"/>
    <mergeCell ref="N134:R134"/>
    <mergeCell ref="U134:Y134"/>
    <mergeCell ref="AB134:AF134"/>
    <mergeCell ref="G135:K135"/>
    <mergeCell ref="N135:R135"/>
    <mergeCell ref="U135:Y135"/>
    <mergeCell ref="AB135:AF135"/>
    <mergeCell ref="G136:K136"/>
    <mergeCell ref="N136:R136"/>
    <mergeCell ref="N105:R105"/>
    <mergeCell ref="U105:Y105"/>
    <mergeCell ref="AB105:AF105"/>
    <mergeCell ref="G107:K107"/>
    <mergeCell ref="N107:R107"/>
    <mergeCell ref="AB108:AF108"/>
    <mergeCell ref="AM118:AM123"/>
    <mergeCell ref="B125:B136"/>
    <mergeCell ref="C125:C136"/>
    <mergeCell ref="D125:D136"/>
    <mergeCell ref="E125:E136"/>
    <mergeCell ref="M125:M136"/>
    <mergeCell ref="T125:T136"/>
    <mergeCell ref="AA125:AA136"/>
    <mergeCell ref="U136:Y136"/>
    <mergeCell ref="AB136:AF136"/>
    <mergeCell ref="B112:B123"/>
    <mergeCell ref="C112:C123"/>
    <mergeCell ref="D112:D123"/>
    <mergeCell ref="E112:E123"/>
    <mergeCell ref="M112:M123"/>
    <mergeCell ref="T112:T123"/>
    <mergeCell ref="AA112:AA123"/>
    <mergeCell ref="AH125:AH136"/>
    <mergeCell ref="G119:K119"/>
    <mergeCell ref="N119:R119"/>
    <mergeCell ref="U119:Y119"/>
    <mergeCell ref="AB119:AF119"/>
    <mergeCell ref="G120:K120"/>
    <mergeCell ref="N120:R120"/>
    <mergeCell ref="U120:Y120"/>
    <mergeCell ref="AB120:AF120"/>
    <mergeCell ref="U107:Y107"/>
    <mergeCell ref="AB107:AF107"/>
    <mergeCell ref="G108:K108"/>
    <mergeCell ref="N108:R108"/>
    <mergeCell ref="U108:Y108"/>
    <mergeCell ref="AH99:AH110"/>
    <mergeCell ref="G106:K106"/>
    <mergeCell ref="N106:R106"/>
    <mergeCell ref="U106:Y106"/>
    <mergeCell ref="AB106:AF106"/>
    <mergeCell ref="U110:Y110"/>
    <mergeCell ref="AB110:AF110"/>
    <mergeCell ref="AM105:AM110"/>
    <mergeCell ref="AQ112:AQ116"/>
    <mergeCell ref="AR112:AR116"/>
    <mergeCell ref="AB121:AF121"/>
    <mergeCell ref="AH112:AH123"/>
    <mergeCell ref="AJ112:AJ123"/>
    <mergeCell ref="G122:K122"/>
    <mergeCell ref="N122:R122"/>
    <mergeCell ref="U122:Y122"/>
    <mergeCell ref="AB122:AF122"/>
    <mergeCell ref="G123:K123"/>
    <mergeCell ref="N123:R123"/>
    <mergeCell ref="U123:Y123"/>
    <mergeCell ref="AB123:AF123"/>
    <mergeCell ref="AB118:AF118"/>
    <mergeCell ref="AK99:AK110"/>
    <mergeCell ref="AL99:AL110"/>
    <mergeCell ref="AM99:AM103"/>
    <mergeCell ref="AR99:AR103"/>
    <mergeCell ref="G105:K105"/>
    <mergeCell ref="D73:D84"/>
    <mergeCell ref="E73:E84"/>
    <mergeCell ref="M73:M84"/>
    <mergeCell ref="T73:T84"/>
    <mergeCell ref="AA73:AA84"/>
    <mergeCell ref="B99:B110"/>
    <mergeCell ref="C99:C110"/>
    <mergeCell ref="D99:D110"/>
    <mergeCell ref="E99:E110"/>
    <mergeCell ref="M99:M110"/>
    <mergeCell ref="T99:T110"/>
    <mergeCell ref="AA99:AA110"/>
    <mergeCell ref="G92:K92"/>
    <mergeCell ref="N92:R92"/>
    <mergeCell ref="U92:Y92"/>
    <mergeCell ref="AB92:AF92"/>
    <mergeCell ref="G93:K93"/>
    <mergeCell ref="N93:R93"/>
    <mergeCell ref="U93:Y93"/>
    <mergeCell ref="AB93:AF93"/>
    <mergeCell ref="G94:K94"/>
    <mergeCell ref="N94:R94"/>
    <mergeCell ref="U94:Y94"/>
    <mergeCell ref="G96:K96"/>
    <mergeCell ref="N96:R96"/>
    <mergeCell ref="U96:Y96"/>
    <mergeCell ref="AB96:AF96"/>
    <mergeCell ref="G97:K97"/>
    <mergeCell ref="N97:R97"/>
    <mergeCell ref="U97:Y97"/>
    <mergeCell ref="AB97:AF97"/>
    <mergeCell ref="AB95:AF95"/>
    <mergeCell ref="AQ60:AQ64"/>
    <mergeCell ref="AR73:AR77"/>
    <mergeCell ref="G79:K79"/>
    <mergeCell ref="N79:R79"/>
    <mergeCell ref="U79:Y79"/>
    <mergeCell ref="AK73:AK84"/>
    <mergeCell ref="AL73:AL84"/>
    <mergeCell ref="AM73:AM77"/>
    <mergeCell ref="AN73:AN77"/>
    <mergeCell ref="AO73:AO77"/>
    <mergeCell ref="AP73:AP77"/>
    <mergeCell ref="AQ73:AQ77"/>
    <mergeCell ref="B86:B97"/>
    <mergeCell ref="C86:C97"/>
    <mergeCell ref="D86:D97"/>
    <mergeCell ref="E86:E97"/>
    <mergeCell ref="M86:M97"/>
    <mergeCell ref="T86:T97"/>
    <mergeCell ref="AA86:AA97"/>
    <mergeCell ref="AM92:AM97"/>
    <mergeCell ref="AM79:AM84"/>
    <mergeCell ref="AH86:AH97"/>
    <mergeCell ref="AJ86:AJ97"/>
    <mergeCell ref="AK86:AK97"/>
    <mergeCell ref="AL86:AL97"/>
    <mergeCell ref="AM86:AM90"/>
    <mergeCell ref="AN86:AN90"/>
    <mergeCell ref="AO86:AO90"/>
    <mergeCell ref="AP86:AP90"/>
    <mergeCell ref="AQ86:AQ90"/>
    <mergeCell ref="B73:B84"/>
    <mergeCell ref="C73:C84"/>
    <mergeCell ref="G82:K82"/>
    <mergeCell ref="N82:R82"/>
    <mergeCell ref="U82:Y82"/>
    <mergeCell ref="AB82:AF82"/>
    <mergeCell ref="AJ31:AR31"/>
    <mergeCell ref="AR86:AR90"/>
    <mergeCell ref="AB94:AF94"/>
    <mergeCell ref="G95:K95"/>
    <mergeCell ref="N95:R95"/>
    <mergeCell ref="U95:Y95"/>
    <mergeCell ref="AR60:AR64"/>
    <mergeCell ref="G66:K66"/>
    <mergeCell ref="N66:R66"/>
    <mergeCell ref="U66:Y66"/>
    <mergeCell ref="AB66:AF66"/>
    <mergeCell ref="G67:K67"/>
    <mergeCell ref="N67:R67"/>
    <mergeCell ref="U67:Y67"/>
    <mergeCell ref="AB67:AF67"/>
    <mergeCell ref="G68:K68"/>
    <mergeCell ref="N68:R68"/>
    <mergeCell ref="U68:Y68"/>
    <mergeCell ref="AB68:AF68"/>
    <mergeCell ref="G69:K69"/>
    <mergeCell ref="N69:R69"/>
    <mergeCell ref="U69:Y69"/>
    <mergeCell ref="AB69:AF69"/>
    <mergeCell ref="G70:K70"/>
    <mergeCell ref="N70:R70"/>
    <mergeCell ref="U70:Y70"/>
    <mergeCell ref="AB70:AF70"/>
    <mergeCell ref="G71:K71"/>
    <mergeCell ref="R29:V29"/>
    <mergeCell ref="X29:AB29"/>
    <mergeCell ref="AB31:AH31"/>
    <mergeCell ref="AA32:AA33"/>
    <mergeCell ref="U31:AA31"/>
    <mergeCell ref="D60:D71"/>
    <mergeCell ref="E60:E71"/>
    <mergeCell ref="M60:M71"/>
    <mergeCell ref="T60:T71"/>
    <mergeCell ref="AA60:AA71"/>
    <mergeCell ref="AH73:AH84"/>
    <mergeCell ref="AJ73:AJ84"/>
    <mergeCell ref="N84:R84"/>
    <mergeCell ref="U84:Y84"/>
    <mergeCell ref="AB84:AF84"/>
    <mergeCell ref="G83:K83"/>
    <mergeCell ref="U32:Y32"/>
    <mergeCell ref="S32:S33"/>
    <mergeCell ref="N31:T31"/>
    <mergeCell ref="N83:R83"/>
    <mergeCell ref="U83:Y83"/>
    <mergeCell ref="AB83:AF83"/>
    <mergeCell ref="G84:K84"/>
    <mergeCell ref="AB79:AF79"/>
    <mergeCell ref="G80:K80"/>
    <mergeCell ref="N80:R80"/>
    <mergeCell ref="U80:Y80"/>
    <mergeCell ref="AB80:AF80"/>
    <mergeCell ref="G81:K81"/>
    <mergeCell ref="N81:R81"/>
    <mergeCell ref="U81:Y81"/>
    <mergeCell ref="AB81:AF81"/>
    <mergeCell ref="AQ47:AQ51"/>
    <mergeCell ref="AR47:AR51"/>
    <mergeCell ref="G53:K53"/>
    <mergeCell ref="N53:R53"/>
    <mergeCell ref="U53:Y53"/>
    <mergeCell ref="AB53:AF53"/>
    <mergeCell ref="G54:K54"/>
    <mergeCell ref="N54:R54"/>
    <mergeCell ref="U54:Y54"/>
    <mergeCell ref="AB54:AF54"/>
    <mergeCell ref="G55:K55"/>
    <mergeCell ref="N55:R55"/>
    <mergeCell ref="U55:Y55"/>
    <mergeCell ref="AB55:AF55"/>
    <mergeCell ref="E47:E58"/>
    <mergeCell ref="M34:M45"/>
    <mergeCell ref="T34:T45"/>
    <mergeCell ref="AA34:AA45"/>
    <mergeCell ref="AH34:AH45"/>
    <mergeCell ref="AM53:AM58"/>
    <mergeCell ref="AP34:AP38"/>
    <mergeCell ref="AQ34:AQ38"/>
    <mergeCell ref="AR34:AR38"/>
    <mergeCell ref="G58:K58"/>
    <mergeCell ref="G56:K56"/>
    <mergeCell ref="E34:E45"/>
    <mergeCell ref="X23:AB23"/>
    <mergeCell ref="AC23:AC24"/>
    <mergeCell ref="F28:J28"/>
    <mergeCell ref="L28:P28"/>
    <mergeCell ref="R28:V28"/>
    <mergeCell ref="X28:AB28"/>
    <mergeCell ref="U45:Y45"/>
    <mergeCell ref="L23:P23"/>
    <mergeCell ref="B25:E25"/>
    <mergeCell ref="B4:H4"/>
    <mergeCell ref="B16:D16"/>
    <mergeCell ref="B19:D19"/>
    <mergeCell ref="B20:D20"/>
    <mergeCell ref="G42:K42"/>
    <mergeCell ref="G43:K43"/>
    <mergeCell ref="G44:K44"/>
    <mergeCell ref="G45:K45"/>
    <mergeCell ref="K23:K24"/>
    <mergeCell ref="R23:V23"/>
    <mergeCell ref="W23:W24"/>
    <mergeCell ref="B8:D8"/>
    <mergeCell ref="E8:H8"/>
    <mergeCell ref="B13:F13"/>
    <mergeCell ref="B14:F14"/>
    <mergeCell ref="B12:F12"/>
    <mergeCell ref="B6:D6"/>
    <mergeCell ref="Q23:Q24"/>
    <mergeCell ref="B29:E29"/>
    <mergeCell ref="F29:J29"/>
    <mergeCell ref="L29:P29"/>
    <mergeCell ref="H11:H13"/>
    <mergeCell ref="F32:F33"/>
    <mergeCell ref="B31:F31"/>
    <mergeCell ref="C32:C33"/>
    <mergeCell ref="D32:D33"/>
    <mergeCell ref="B7:D7"/>
    <mergeCell ref="E6:H6"/>
    <mergeCell ref="E7:H7"/>
    <mergeCell ref="B10:F10"/>
    <mergeCell ref="B11:F11"/>
    <mergeCell ref="G31:M31"/>
    <mergeCell ref="M32:M33"/>
    <mergeCell ref="L32:L33"/>
    <mergeCell ref="G32:K32"/>
    <mergeCell ref="E32:E33"/>
    <mergeCell ref="B23:E24"/>
    <mergeCell ref="B26:E26"/>
    <mergeCell ref="B27:E27"/>
    <mergeCell ref="B28:E28"/>
    <mergeCell ref="B32:B33"/>
    <mergeCell ref="F23:J23"/>
    <mergeCell ref="I11:I12"/>
    <mergeCell ref="B17:D18"/>
    <mergeCell ref="E17:E18"/>
    <mergeCell ref="F17:F18"/>
    <mergeCell ref="G17:G18"/>
    <mergeCell ref="H17:H18"/>
    <mergeCell ref="I17:I18"/>
    <mergeCell ref="AP60:AP64"/>
    <mergeCell ref="AP47:AP51"/>
    <mergeCell ref="AH60:AH71"/>
    <mergeCell ref="AJ60:AJ71"/>
    <mergeCell ref="N71:R71"/>
    <mergeCell ref="U71:Y71"/>
    <mergeCell ref="AB71:AF71"/>
    <mergeCell ref="AK60:AK71"/>
    <mergeCell ref="AL60:AL71"/>
    <mergeCell ref="AM60:AM64"/>
    <mergeCell ref="AN60:AN64"/>
    <mergeCell ref="AO60:AO64"/>
    <mergeCell ref="U57:Y57"/>
    <mergeCell ref="AB57:AF57"/>
    <mergeCell ref="T47:T58"/>
    <mergeCell ref="AA47:AA58"/>
    <mergeCell ref="N40:R40"/>
    <mergeCell ref="AK47:AK58"/>
    <mergeCell ref="AL47:AL58"/>
    <mergeCell ref="AM47:AM51"/>
    <mergeCell ref="AN47:AN51"/>
    <mergeCell ref="AO47:AO51"/>
    <mergeCell ref="AH47:AH58"/>
    <mergeCell ref="AJ47:AJ58"/>
    <mergeCell ref="AB56:AF56"/>
    <mergeCell ref="N57:R57"/>
    <mergeCell ref="N58:R58"/>
    <mergeCell ref="U58:Y58"/>
    <mergeCell ref="AB58:AF58"/>
    <mergeCell ref="AM66:AM71"/>
    <mergeCell ref="N56:R56"/>
    <mergeCell ref="U56:Y56"/>
    <mergeCell ref="B1365:C1365"/>
    <mergeCell ref="B1349:C1349"/>
    <mergeCell ref="B1351:C1351"/>
    <mergeCell ref="B1357:C1357"/>
    <mergeCell ref="B1358:C1358"/>
    <mergeCell ref="B1359:C1359"/>
    <mergeCell ref="B1362:C1362"/>
    <mergeCell ref="B1347:H1347"/>
    <mergeCell ref="B1361:C1361"/>
    <mergeCell ref="B1364:C1364"/>
    <mergeCell ref="B1352:C1352"/>
    <mergeCell ref="B1356:C1356"/>
    <mergeCell ref="B1363:C1363"/>
    <mergeCell ref="B1360:C1360"/>
    <mergeCell ref="B1353:C1353"/>
    <mergeCell ref="B1354:C1354"/>
    <mergeCell ref="B1355:C1355"/>
    <mergeCell ref="B1350:C1350"/>
    <mergeCell ref="J1349:M1349"/>
    <mergeCell ref="AL32:AL33"/>
    <mergeCell ref="N45:R45"/>
    <mergeCell ref="N41:R41"/>
    <mergeCell ref="AJ34:AJ45"/>
    <mergeCell ref="AK34:AK45"/>
    <mergeCell ref="AL34:AL45"/>
    <mergeCell ref="AM34:AM38"/>
    <mergeCell ref="Z32:Z33"/>
    <mergeCell ref="AB40:AF40"/>
    <mergeCell ref="AB41:AF41"/>
    <mergeCell ref="AH32:AH33"/>
    <mergeCell ref="AR32:AR33"/>
    <mergeCell ref="AM32:AM33"/>
    <mergeCell ref="AQ32:AQ33"/>
    <mergeCell ref="AN32:AN33"/>
    <mergeCell ref="AO32:AO33"/>
    <mergeCell ref="AB32:AF32"/>
    <mergeCell ref="AG32:AG33"/>
    <mergeCell ref="N32:R32"/>
    <mergeCell ref="AJ32:AJ33"/>
    <mergeCell ref="AM40:AM45"/>
    <mergeCell ref="AK32:AK33"/>
    <mergeCell ref="AP32:AP33"/>
    <mergeCell ref="AB42:AF42"/>
    <mergeCell ref="AB43:AF43"/>
    <mergeCell ref="AN34:AN38"/>
    <mergeCell ref="AO34:AO38"/>
    <mergeCell ref="T32:T33"/>
    <mergeCell ref="AK151:AK162"/>
    <mergeCell ref="AL151:AL162"/>
    <mergeCell ref="AM151:AM155"/>
    <mergeCell ref="AN151:AN155"/>
    <mergeCell ref="AO151:AO155"/>
    <mergeCell ref="AP151:AP155"/>
    <mergeCell ref="AQ151:AQ155"/>
    <mergeCell ref="AN99:AN103"/>
    <mergeCell ref="AO99:AO103"/>
    <mergeCell ref="AP99:AP103"/>
    <mergeCell ref="AQ99:AQ103"/>
    <mergeCell ref="AK112:AK123"/>
    <mergeCell ref="AL112:AL123"/>
    <mergeCell ref="AJ99:AJ110"/>
    <mergeCell ref="G121:K121"/>
    <mergeCell ref="N121:R121"/>
    <mergeCell ref="U121:Y121"/>
    <mergeCell ref="G118:K118"/>
    <mergeCell ref="N118:R118"/>
    <mergeCell ref="U118:Y118"/>
    <mergeCell ref="AH151:AH162"/>
    <mergeCell ref="AJ151:AJ162"/>
    <mergeCell ref="G109:K109"/>
    <mergeCell ref="N109:R109"/>
    <mergeCell ref="U109:Y109"/>
    <mergeCell ref="AB109:AF109"/>
    <mergeCell ref="G110:K110"/>
    <mergeCell ref="N110:R110"/>
    <mergeCell ref="AM112:AM116"/>
    <mergeCell ref="AN112:AN116"/>
    <mergeCell ref="AO112:AO116"/>
    <mergeCell ref="AP112:AP116"/>
    <mergeCell ref="U161:Y161"/>
    <mergeCell ref="AB161:AF161"/>
    <mergeCell ref="G162:K162"/>
    <mergeCell ref="B151:B162"/>
    <mergeCell ref="C151:C162"/>
    <mergeCell ref="D151:D162"/>
    <mergeCell ref="E151:E162"/>
    <mergeCell ref="M151:M162"/>
    <mergeCell ref="T151:T162"/>
    <mergeCell ref="AA151:AA162"/>
    <mergeCell ref="N162:R162"/>
    <mergeCell ref="U162:Y162"/>
    <mergeCell ref="AB162:AF162"/>
    <mergeCell ref="G41:K41"/>
    <mergeCell ref="G40:K40"/>
    <mergeCell ref="N42:R42"/>
    <mergeCell ref="N43:R43"/>
    <mergeCell ref="N44:R44"/>
    <mergeCell ref="B47:B58"/>
    <mergeCell ref="C47:C58"/>
    <mergeCell ref="D47:D58"/>
    <mergeCell ref="AB44:AF44"/>
    <mergeCell ref="AB45:AF45"/>
    <mergeCell ref="U40:Y40"/>
    <mergeCell ref="U41:Y41"/>
    <mergeCell ref="U42:Y42"/>
    <mergeCell ref="U43:Y43"/>
    <mergeCell ref="U44:Y44"/>
    <mergeCell ref="M47:M58"/>
    <mergeCell ref="G57:K57"/>
    <mergeCell ref="B60:B71"/>
    <mergeCell ref="C60:C71"/>
    <mergeCell ref="B34:B45"/>
    <mergeCell ref="C34:C45"/>
    <mergeCell ref="D34:D45"/>
    <mergeCell ref="U172:Y172"/>
    <mergeCell ref="AB172:AF172"/>
    <mergeCell ref="G173:K173"/>
    <mergeCell ref="N173:R173"/>
    <mergeCell ref="U173:Y173"/>
    <mergeCell ref="AB173:AF173"/>
    <mergeCell ref="G174:K174"/>
    <mergeCell ref="N174:R174"/>
    <mergeCell ref="U174:Y174"/>
    <mergeCell ref="AB174:AF174"/>
    <mergeCell ref="G175:K175"/>
    <mergeCell ref="N175:R175"/>
    <mergeCell ref="U175:Y175"/>
    <mergeCell ref="AR151:AR155"/>
    <mergeCell ref="G157:K157"/>
    <mergeCell ref="N157:R157"/>
    <mergeCell ref="U157:Y157"/>
    <mergeCell ref="AB157:AF157"/>
    <mergeCell ref="G158:K158"/>
    <mergeCell ref="N158:R158"/>
    <mergeCell ref="U158:Y158"/>
    <mergeCell ref="AB158:AF158"/>
    <mergeCell ref="G159:K159"/>
    <mergeCell ref="N159:R159"/>
    <mergeCell ref="U159:Y159"/>
    <mergeCell ref="AB159:AF159"/>
    <mergeCell ref="G160:K160"/>
    <mergeCell ref="N160:R160"/>
    <mergeCell ref="U160:Y160"/>
    <mergeCell ref="AB160:AF160"/>
    <mergeCell ref="G161:K161"/>
    <mergeCell ref="N161:R161"/>
    <mergeCell ref="AP164:AP168"/>
    <mergeCell ref="AQ164:AQ168"/>
    <mergeCell ref="AR164:AR168"/>
    <mergeCell ref="B177:B188"/>
    <mergeCell ref="C177:C188"/>
    <mergeCell ref="D177:D188"/>
    <mergeCell ref="E177:E188"/>
    <mergeCell ref="M177:M188"/>
    <mergeCell ref="T177:T188"/>
    <mergeCell ref="AA177:AA188"/>
    <mergeCell ref="AH177:AH188"/>
    <mergeCell ref="AJ177:AJ188"/>
    <mergeCell ref="G183:K183"/>
    <mergeCell ref="N183:R183"/>
    <mergeCell ref="U183:Y183"/>
    <mergeCell ref="AB183:AF183"/>
    <mergeCell ref="G184:K184"/>
    <mergeCell ref="N184:R184"/>
    <mergeCell ref="U184:Y184"/>
    <mergeCell ref="AB184:AF184"/>
    <mergeCell ref="G185:K185"/>
    <mergeCell ref="N185:R185"/>
    <mergeCell ref="U185:Y185"/>
    <mergeCell ref="AB185:AF185"/>
    <mergeCell ref="B164:B175"/>
    <mergeCell ref="C164:C175"/>
    <mergeCell ref="D164:D175"/>
    <mergeCell ref="E164:E175"/>
    <mergeCell ref="M164:M175"/>
    <mergeCell ref="T164:T175"/>
    <mergeCell ref="AA164:AA175"/>
    <mergeCell ref="AH164:AH175"/>
    <mergeCell ref="U186:Y186"/>
    <mergeCell ref="AB186:AF186"/>
    <mergeCell ref="G187:K187"/>
    <mergeCell ref="N187:R187"/>
    <mergeCell ref="U187:Y187"/>
    <mergeCell ref="AB187:AF187"/>
    <mergeCell ref="G188:K188"/>
    <mergeCell ref="N188:R188"/>
    <mergeCell ref="U188:Y188"/>
    <mergeCell ref="AB188:AF188"/>
    <mergeCell ref="AK177:AK188"/>
    <mergeCell ref="AL177:AL188"/>
    <mergeCell ref="AM177:AM181"/>
    <mergeCell ref="AN177:AN181"/>
    <mergeCell ref="AO177:AO181"/>
    <mergeCell ref="AB175:AF175"/>
    <mergeCell ref="AK164:AK175"/>
    <mergeCell ref="AL164:AL175"/>
    <mergeCell ref="AM164:AM168"/>
    <mergeCell ref="AN164:AN168"/>
    <mergeCell ref="AO164:AO168"/>
    <mergeCell ref="AJ164:AJ175"/>
    <mergeCell ref="G170:K170"/>
    <mergeCell ref="N170:R170"/>
    <mergeCell ref="U170:Y170"/>
    <mergeCell ref="AB170:AF170"/>
    <mergeCell ref="G171:K171"/>
    <mergeCell ref="N171:R171"/>
    <mergeCell ref="U171:Y171"/>
    <mergeCell ref="AB171:AF171"/>
    <mergeCell ref="G172:K172"/>
    <mergeCell ref="N172:R172"/>
    <mergeCell ref="AP177:AP181"/>
    <mergeCell ref="AQ177:AQ181"/>
    <mergeCell ref="AR177:AR181"/>
    <mergeCell ref="B190:B201"/>
    <mergeCell ref="C190:C201"/>
    <mergeCell ref="D190:D201"/>
    <mergeCell ref="E190:E201"/>
    <mergeCell ref="M190:M201"/>
    <mergeCell ref="T190:T201"/>
    <mergeCell ref="AA190:AA201"/>
    <mergeCell ref="AH190:AH201"/>
    <mergeCell ref="AJ190:AJ201"/>
    <mergeCell ref="G196:K196"/>
    <mergeCell ref="N196:R196"/>
    <mergeCell ref="U196:Y196"/>
    <mergeCell ref="AB196:AF196"/>
    <mergeCell ref="G197:K197"/>
    <mergeCell ref="N197:R197"/>
    <mergeCell ref="U197:Y197"/>
    <mergeCell ref="AB197:AF197"/>
    <mergeCell ref="G198:K198"/>
    <mergeCell ref="N198:R198"/>
    <mergeCell ref="U198:Y198"/>
    <mergeCell ref="AB198:AF198"/>
    <mergeCell ref="G199:K199"/>
    <mergeCell ref="N199:R199"/>
    <mergeCell ref="U199:Y199"/>
    <mergeCell ref="AB199:AF199"/>
    <mergeCell ref="G200:K200"/>
    <mergeCell ref="N200:R200"/>
    <mergeCell ref="G186:K186"/>
    <mergeCell ref="N186:R186"/>
    <mergeCell ref="U200:Y200"/>
    <mergeCell ref="AB200:AF200"/>
    <mergeCell ref="G201:K201"/>
    <mergeCell ref="N201:R201"/>
    <mergeCell ref="U201:Y201"/>
    <mergeCell ref="AB201:AF201"/>
    <mergeCell ref="AK190:AK201"/>
    <mergeCell ref="AL190:AL201"/>
    <mergeCell ref="AM190:AM194"/>
    <mergeCell ref="AN190:AN194"/>
    <mergeCell ref="AO190:AO194"/>
    <mergeCell ref="AP190:AP194"/>
    <mergeCell ref="AQ190:AQ194"/>
    <mergeCell ref="AR190:AR194"/>
    <mergeCell ref="B203:B214"/>
    <mergeCell ref="C203:C214"/>
    <mergeCell ref="D203:D214"/>
    <mergeCell ref="E203:E214"/>
    <mergeCell ref="M203:M214"/>
    <mergeCell ref="T203:T214"/>
    <mergeCell ref="AA203:AA214"/>
    <mergeCell ref="AH203:AH214"/>
    <mergeCell ref="AJ203:AJ214"/>
    <mergeCell ref="G209:K209"/>
    <mergeCell ref="N209:R209"/>
    <mergeCell ref="U209:Y209"/>
    <mergeCell ref="AB209:AF209"/>
    <mergeCell ref="G210:K210"/>
    <mergeCell ref="N210:R210"/>
    <mergeCell ref="U210:Y210"/>
    <mergeCell ref="AQ203:AQ207"/>
    <mergeCell ref="AR203:AR207"/>
    <mergeCell ref="U226:Y226"/>
    <mergeCell ref="AB226:AF226"/>
    <mergeCell ref="G227:K227"/>
    <mergeCell ref="N227:R227"/>
    <mergeCell ref="U227:Y227"/>
    <mergeCell ref="AB227:AF227"/>
    <mergeCell ref="B216:B227"/>
    <mergeCell ref="C216:C227"/>
    <mergeCell ref="D216:D227"/>
    <mergeCell ref="E216:E227"/>
    <mergeCell ref="M216:M227"/>
    <mergeCell ref="T216:T227"/>
    <mergeCell ref="AA216:AA227"/>
    <mergeCell ref="AH216:AH227"/>
    <mergeCell ref="AJ216:AJ227"/>
    <mergeCell ref="G222:K222"/>
    <mergeCell ref="N222:R222"/>
    <mergeCell ref="U222:Y222"/>
    <mergeCell ref="AB222:AF222"/>
    <mergeCell ref="G223:K223"/>
    <mergeCell ref="N223:R223"/>
    <mergeCell ref="U223:Y223"/>
    <mergeCell ref="AB223:AF223"/>
    <mergeCell ref="G224:K224"/>
    <mergeCell ref="N224:R224"/>
    <mergeCell ref="U224:Y224"/>
    <mergeCell ref="AB224:AF224"/>
    <mergeCell ref="G225:K225"/>
    <mergeCell ref="AK216:AK227"/>
    <mergeCell ref="AL216:AL227"/>
    <mergeCell ref="AM216:AM220"/>
    <mergeCell ref="AN216:AN220"/>
    <mergeCell ref="AO216:AO220"/>
    <mergeCell ref="AP216:AP220"/>
    <mergeCell ref="AK203:AK214"/>
    <mergeCell ref="AL203:AL214"/>
    <mergeCell ref="AM203:AM207"/>
    <mergeCell ref="AN203:AN207"/>
    <mergeCell ref="AO203:AO207"/>
    <mergeCell ref="AP203:AP207"/>
    <mergeCell ref="AB212:AF212"/>
    <mergeCell ref="G213:K213"/>
    <mergeCell ref="N213:R213"/>
    <mergeCell ref="U213:Y213"/>
    <mergeCell ref="AB213:AF213"/>
    <mergeCell ref="G214:K214"/>
    <mergeCell ref="N214:R214"/>
    <mergeCell ref="U214:Y214"/>
    <mergeCell ref="AB214:AF214"/>
    <mergeCell ref="AB210:AF210"/>
    <mergeCell ref="G211:K211"/>
    <mergeCell ref="N211:R211"/>
    <mergeCell ref="U211:Y211"/>
    <mergeCell ref="AB211:AF211"/>
    <mergeCell ref="G212:K212"/>
    <mergeCell ref="N212:R212"/>
    <mergeCell ref="U212:Y212"/>
    <mergeCell ref="AB225:AF225"/>
    <mergeCell ref="G226:K226"/>
    <mergeCell ref="N226:R226"/>
    <mergeCell ref="AQ216:AQ220"/>
    <mergeCell ref="AR216:AR220"/>
    <mergeCell ref="B229:B240"/>
    <mergeCell ref="C229:C240"/>
    <mergeCell ref="D229:D240"/>
    <mergeCell ref="E229:E240"/>
    <mergeCell ref="M229:M240"/>
    <mergeCell ref="T229:T240"/>
    <mergeCell ref="AA229:AA240"/>
    <mergeCell ref="AH229:AH240"/>
    <mergeCell ref="AJ229:AJ240"/>
    <mergeCell ref="G235:K235"/>
    <mergeCell ref="N235:R235"/>
    <mergeCell ref="U235:Y235"/>
    <mergeCell ref="AB235:AF235"/>
    <mergeCell ref="G236:K236"/>
    <mergeCell ref="N236:R236"/>
    <mergeCell ref="U236:Y236"/>
    <mergeCell ref="AB236:AF236"/>
    <mergeCell ref="G237:K237"/>
    <mergeCell ref="N237:R237"/>
    <mergeCell ref="U237:Y237"/>
    <mergeCell ref="AB237:AF237"/>
    <mergeCell ref="G238:K238"/>
    <mergeCell ref="N238:R238"/>
    <mergeCell ref="U238:Y238"/>
    <mergeCell ref="AB238:AF238"/>
    <mergeCell ref="G239:K239"/>
    <mergeCell ref="N239:R239"/>
    <mergeCell ref="U239:Y239"/>
    <mergeCell ref="N225:R225"/>
    <mergeCell ref="U225:Y225"/>
    <mergeCell ref="N264:R264"/>
    <mergeCell ref="AB239:AF239"/>
    <mergeCell ref="G240:K240"/>
    <mergeCell ref="N240:R240"/>
    <mergeCell ref="U240:Y240"/>
    <mergeCell ref="AB240:AF240"/>
    <mergeCell ref="AK229:AK240"/>
    <mergeCell ref="AL229:AL240"/>
    <mergeCell ref="AM229:AM233"/>
    <mergeCell ref="AN229:AN233"/>
    <mergeCell ref="AO229:AO233"/>
    <mergeCell ref="AP229:AP233"/>
    <mergeCell ref="AQ229:AQ233"/>
    <mergeCell ref="AR229:AR233"/>
    <mergeCell ref="B242:B253"/>
    <mergeCell ref="C242:C253"/>
    <mergeCell ref="D242:D253"/>
    <mergeCell ref="E242:E253"/>
    <mergeCell ref="M242:M253"/>
    <mergeCell ref="T242:T253"/>
    <mergeCell ref="AA242:AA253"/>
    <mergeCell ref="AH242:AH253"/>
    <mergeCell ref="AJ242:AJ253"/>
    <mergeCell ref="G248:K248"/>
    <mergeCell ref="N248:R248"/>
    <mergeCell ref="U248:Y248"/>
    <mergeCell ref="AB248:AF248"/>
    <mergeCell ref="G249:K249"/>
    <mergeCell ref="N249:R249"/>
    <mergeCell ref="U249:Y249"/>
    <mergeCell ref="AB249:AF249"/>
    <mergeCell ref="AR242:AR246"/>
    <mergeCell ref="G265:K265"/>
    <mergeCell ref="N265:R265"/>
    <mergeCell ref="U265:Y265"/>
    <mergeCell ref="AB265:AF265"/>
    <mergeCell ref="G266:K266"/>
    <mergeCell ref="N266:R266"/>
    <mergeCell ref="U266:Y266"/>
    <mergeCell ref="AB266:AF266"/>
    <mergeCell ref="AK255:AK266"/>
    <mergeCell ref="AL255:AL266"/>
    <mergeCell ref="B255:B266"/>
    <mergeCell ref="C255:C266"/>
    <mergeCell ref="D255:D266"/>
    <mergeCell ref="E255:E266"/>
    <mergeCell ref="M255:M266"/>
    <mergeCell ref="T255:T266"/>
    <mergeCell ref="AA255:AA266"/>
    <mergeCell ref="AH255:AH266"/>
    <mergeCell ref="AJ255:AJ266"/>
    <mergeCell ref="G261:K261"/>
    <mergeCell ref="N261:R261"/>
    <mergeCell ref="U261:Y261"/>
    <mergeCell ref="AB261:AF261"/>
    <mergeCell ref="G262:K262"/>
    <mergeCell ref="N262:R262"/>
    <mergeCell ref="U262:Y262"/>
    <mergeCell ref="AB262:AF262"/>
    <mergeCell ref="G263:K263"/>
    <mergeCell ref="N263:R263"/>
    <mergeCell ref="U263:Y263"/>
    <mergeCell ref="AB263:AF263"/>
    <mergeCell ref="G264:K264"/>
    <mergeCell ref="AN255:AN259"/>
    <mergeCell ref="AO255:AO259"/>
    <mergeCell ref="AP255:AP259"/>
    <mergeCell ref="AQ255:AQ259"/>
    <mergeCell ref="AL242:AL253"/>
    <mergeCell ref="AM242:AM246"/>
    <mergeCell ref="AN242:AN246"/>
    <mergeCell ref="AO242:AO246"/>
    <mergeCell ref="AP242:AP246"/>
    <mergeCell ref="AQ242:AQ246"/>
    <mergeCell ref="G252:K252"/>
    <mergeCell ref="N252:R252"/>
    <mergeCell ref="U252:Y252"/>
    <mergeCell ref="AB252:AF252"/>
    <mergeCell ref="G253:K253"/>
    <mergeCell ref="N253:R253"/>
    <mergeCell ref="U253:Y253"/>
    <mergeCell ref="AB253:AF253"/>
    <mergeCell ref="AK242:AK253"/>
    <mergeCell ref="AM248:AM253"/>
    <mergeCell ref="N250:R250"/>
    <mergeCell ref="U250:Y250"/>
    <mergeCell ref="AB250:AF250"/>
    <mergeCell ref="G251:K251"/>
    <mergeCell ref="N251:R251"/>
    <mergeCell ref="U251:Y251"/>
    <mergeCell ref="AB251:AF251"/>
    <mergeCell ref="G250:K250"/>
    <mergeCell ref="AR255:AR259"/>
    <mergeCell ref="B268:B279"/>
    <mergeCell ref="C268:C279"/>
    <mergeCell ref="D268:D279"/>
    <mergeCell ref="E268:E279"/>
    <mergeCell ref="M268:M279"/>
    <mergeCell ref="T268:T279"/>
    <mergeCell ref="AA268:AA279"/>
    <mergeCell ref="AH268:AH279"/>
    <mergeCell ref="AJ268:AJ279"/>
    <mergeCell ref="G274:K274"/>
    <mergeCell ref="N274:R274"/>
    <mergeCell ref="U274:Y274"/>
    <mergeCell ref="AB274:AF274"/>
    <mergeCell ref="G275:K275"/>
    <mergeCell ref="N275:R275"/>
    <mergeCell ref="U275:Y275"/>
    <mergeCell ref="AB275:AF275"/>
    <mergeCell ref="G276:K276"/>
    <mergeCell ref="N276:R276"/>
    <mergeCell ref="U276:Y276"/>
    <mergeCell ref="AB276:AF276"/>
    <mergeCell ref="G277:K277"/>
    <mergeCell ref="N277:R277"/>
    <mergeCell ref="U277:Y277"/>
    <mergeCell ref="AB277:AF277"/>
    <mergeCell ref="G278:K278"/>
    <mergeCell ref="N278:R278"/>
    <mergeCell ref="U278:Y278"/>
    <mergeCell ref="AB278:AF278"/>
    <mergeCell ref="U264:Y264"/>
    <mergeCell ref="AB264:AF264"/>
    <mergeCell ref="AK281:AK292"/>
    <mergeCell ref="AL281:AL292"/>
    <mergeCell ref="G279:K279"/>
    <mergeCell ref="N279:R279"/>
    <mergeCell ref="U279:Y279"/>
    <mergeCell ref="AB279:AF279"/>
    <mergeCell ref="AK268:AK279"/>
    <mergeCell ref="AL268:AL279"/>
    <mergeCell ref="AM268:AM272"/>
    <mergeCell ref="AN268:AN272"/>
    <mergeCell ref="AO268:AO272"/>
    <mergeCell ref="AP268:AP272"/>
    <mergeCell ref="AQ268:AQ272"/>
    <mergeCell ref="AR268:AR272"/>
    <mergeCell ref="B281:B292"/>
    <mergeCell ref="C281:C292"/>
    <mergeCell ref="D281:D292"/>
    <mergeCell ref="E281:E292"/>
    <mergeCell ref="M281:M292"/>
    <mergeCell ref="T281:T292"/>
    <mergeCell ref="AA281:AA292"/>
    <mergeCell ref="AH281:AH292"/>
    <mergeCell ref="AJ281:AJ292"/>
    <mergeCell ref="G287:K287"/>
    <mergeCell ref="N287:R287"/>
    <mergeCell ref="U287:Y287"/>
    <mergeCell ref="AB287:AF287"/>
    <mergeCell ref="G288:K288"/>
    <mergeCell ref="N288:R288"/>
    <mergeCell ref="U288:Y288"/>
    <mergeCell ref="AB288:AF288"/>
    <mergeCell ref="G289:K289"/>
    <mergeCell ref="N302:R302"/>
    <mergeCell ref="U302:Y302"/>
    <mergeCell ref="AB302:AF302"/>
    <mergeCell ref="G303:K303"/>
    <mergeCell ref="N303:R303"/>
    <mergeCell ref="U303:Y303"/>
    <mergeCell ref="N289:R289"/>
    <mergeCell ref="U289:Y289"/>
    <mergeCell ref="AB289:AF289"/>
    <mergeCell ref="G290:K290"/>
    <mergeCell ref="N290:R290"/>
    <mergeCell ref="U290:Y290"/>
    <mergeCell ref="AB290:AF290"/>
    <mergeCell ref="G291:K291"/>
    <mergeCell ref="N291:R291"/>
    <mergeCell ref="U291:Y291"/>
    <mergeCell ref="AB291:AF291"/>
    <mergeCell ref="G292:K292"/>
    <mergeCell ref="N292:R292"/>
    <mergeCell ref="U292:Y292"/>
    <mergeCell ref="AB292:AF292"/>
    <mergeCell ref="AK294:AK305"/>
    <mergeCell ref="AL294:AL305"/>
    <mergeCell ref="AM294:AM298"/>
    <mergeCell ref="AN294:AN298"/>
    <mergeCell ref="AO294:AO298"/>
    <mergeCell ref="AP294:AP298"/>
    <mergeCell ref="AQ294:AQ298"/>
    <mergeCell ref="AR294:AR298"/>
    <mergeCell ref="AM281:AM285"/>
    <mergeCell ref="AN281:AN285"/>
    <mergeCell ref="AO281:AO285"/>
    <mergeCell ref="AP281:AP285"/>
    <mergeCell ref="AQ281:AQ285"/>
    <mergeCell ref="AR281:AR285"/>
    <mergeCell ref="B294:B305"/>
    <mergeCell ref="C294:C305"/>
    <mergeCell ref="D294:D305"/>
    <mergeCell ref="E294:E305"/>
    <mergeCell ref="M294:M305"/>
    <mergeCell ref="T294:T305"/>
    <mergeCell ref="AA294:AA305"/>
    <mergeCell ref="AH294:AH305"/>
    <mergeCell ref="AJ294:AJ305"/>
    <mergeCell ref="G300:K300"/>
    <mergeCell ref="N300:R300"/>
    <mergeCell ref="U300:Y300"/>
    <mergeCell ref="AB300:AF300"/>
    <mergeCell ref="G301:K301"/>
    <mergeCell ref="N301:R301"/>
    <mergeCell ref="U301:Y301"/>
    <mergeCell ref="AB301:AF301"/>
    <mergeCell ref="G302:K302"/>
    <mergeCell ref="U315:Y315"/>
    <mergeCell ref="AB315:AF315"/>
    <mergeCell ref="G316:K316"/>
    <mergeCell ref="N316:R316"/>
    <mergeCell ref="U316:Y316"/>
    <mergeCell ref="AB316:AF316"/>
    <mergeCell ref="G317:K317"/>
    <mergeCell ref="N317:R317"/>
    <mergeCell ref="U317:Y317"/>
    <mergeCell ref="AB317:AF317"/>
    <mergeCell ref="G318:K318"/>
    <mergeCell ref="N318:R318"/>
    <mergeCell ref="U318:Y318"/>
    <mergeCell ref="AB303:AF303"/>
    <mergeCell ref="G304:K304"/>
    <mergeCell ref="N304:R304"/>
    <mergeCell ref="U304:Y304"/>
    <mergeCell ref="AB304:AF304"/>
    <mergeCell ref="G305:K305"/>
    <mergeCell ref="N305:R305"/>
    <mergeCell ref="U305:Y305"/>
    <mergeCell ref="AB305:AF305"/>
    <mergeCell ref="AP307:AP311"/>
    <mergeCell ref="AQ307:AQ311"/>
    <mergeCell ref="AR307:AR311"/>
    <mergeCell ref="B320:B331"/>
    <mergeCell ref="C320:C331"/>
    <mergeCell ref="D320:D331"/>
    <mergeCell ref="E320:E331"/>
    <mergeCell ref="M320:M331"/>
    <mergeCell ref="T320:T331"/>
    <mergeCell ref="AA320:AA331"/>
    <mergeCell ref="AH320:AH331"/>
    <mergeCell ref="AJ320:AJ331"/>
    <mergeCell ref="G326:K326"/>
    <mergeCell ref="N326:R326"/>
    <mergeCell ref="U326:Y326"/>
    <mergeCell ref="AB326:AF326"/>
    <mergeCell ref="G327:K327"/>
    <mergeCell ref="N327:R327"/>
    <mergeCell ref="U327:Y327"/>
    <mergeCell ref="AB327:AF327"/>
    <mergeCell ref="G328:K328"/>
    <mergeCell ref="N328:R328"/>
    <mergeCell ref="U328:Y328"/>
    <mergeCell ref="AB328:AF328"/>
    <mergeCell ref="B307:B318"/>
    <mergeCell ref="C307:C318"/>
    <mergeCell ref="D307:D318"/>
    <mergeCell ref="E307:E318"/>
    <mergeCell ref="M307:M318"/>
    <mergeCell ref="T307:T318"/>
    <mergeCell ref="AA307:AA318"/>
    <mergeCell ref="AH307:AH318"/>
    <mergeCell ref="U329:Y329"/>
    <mergeCell ref="AB329:AF329"/>
    <mergeCell ref="G330:K330"/>
    <mergeCell ref="N330:R330"/>
    <mergeCell ref="U330:Y330"/>
    <mergeCell ref="AB330:AF330"/>
    <mergeCell ref="G331:K331"/>
    <mergeCell ref="N331:R331"/>
    <mergeCell ref="U331:Y331"/>
    <mergeCell ref="AB331:AF331"/>
    <mergeCell ref="AK320:AK331"/>
    <mergeCell ref="AL320:AL331"/>
    <mergeCell ref="AM320:AM324"/>
    <mergeCell ref="AN320:AN324"/>
    <mergeCell ref="AO320:AO324"/>
    <mergeCell ref="AB318:AF318"/>
    <mergeCell ref="AK307:AK318"/>
    <mergeCell ref="AL307:AL318"/>
    <mergeCell ref="AM307:AM311"/>
    <mergeCell ref="AN307:AN311"/>
    <mergeCell ref="AO307:AO311"/>
    <mergeCell ref="AJ307:AJ318"/>
    <mergeCell ref="G313:K313"/>
    <mergeCell ref="N313:R313"/>
    <mergeCell ref="U313:Y313"/>
    <mergeCell ref="AB313:AF313"/>
    <mergeCell ref="G314:K314"/>
    <mergeCell ref="N314:R314"/>
    <mergeCell ref="U314:Y314"/>
    <mergeCell ref="AB314:AF314"/>
    <mergeCell ref="G315:K315"/>
    <mergeCell ref="N315:R315"/>
    <mergeCell ref="AP320:AP324"/>
    <mergeCell ref="AQ320:AQ324"/>
    <mergeCell ref="AR320:AR324"/>
    <mergeCell ref="B333:B344"/>
    <mergeCell ref="C333:C344"/>
    <mergeCell ref="D333:D344"/>
    <mergeCell ref="E333:E344"/>
    <mergeCell ref="M333:M344"/>
    <mergeCell ref="T333:T344"/>
    <mergeCell ref="AA333:AA344"/>
    <mergeCell ref="AH333:AH344"/>
    <mergeCell ref="AJ333:AJ344"/>
    <mergeCell ref="G339:K339"/>
    <mergeCell ref="N339:R339"/>
    <mergeCell ref="U339:Y339"/>
    <mergeCell ref="AB339:AF339"/>
    <mergeCell ref="G340:K340"/>
    <mergeCell ref="N340:R340"/>
    <mergeCell ref="U340:Y340"/>
    <mergeCell ref="AB340:AF340"/>
    <mergeCell ref="G341:K341"/>
    <mergeCell ref="N341:R341"/>
    <mergeCell ref="U341:Y341"/>
    <mergeCell ref="AB341:AF341"/>
    <mergeCell ref="G342:K342"/>
    <mergeCell ref="N342:R342"/>
    <mergeCell ref="U342:Y342"/>
    <mergeCell ref="AB342:AF342"/>
    <mergeCell ref="G343:K343"/>
    <mergeCell ref="N343:R343"/>
    <mergeCell ref="G329:K329"/>
    <mergeCell ref="N329:R329"/>
    <mergeCell ref="U343:Y343"/>
    <mergeCell ref="AB343:AF343"/>
    <mergeCell ref="G344:K344"/>
    <mergeCell ref="N344:R344"/>
    <mergeCell ref="U344:Y344"/>
    <mergeCell ref="AB344:AF344"/>
    <mergeCell ref="AK333:AK344"/>
    <mergeCell ref="AL333:AL344"/>
    <mergeCell ref="AM333:AM337"/>
    <mergeCell ref="AN333:AN337"/>
    <mergeCell ref="AO333:AO337"/>
    <mergeCell ref="AP333:AP337"/>
    <mergeCell ref="AQ333:AQ337"/>
    <mergeCell ref="AR333:AR337"/>
    <mergeCell ref="B346:B357"/>
    <mergeCell ref="C346:C357"/>
    <mergeCell ref="D346:D357"/>
    <mergeCell ref="E346:E357"/>
    <mergeCell ref="M346:M357"/>
    <mergeCell ref="T346:T357"/>
    <mergeCell ref="AA346:AA357"/>
    <mergeCell ref="AH346:AH357"/>
    <mergeCell ref="AJ346:AJ357"/>
    <mergeCell ref="G352:K352"/>
    <mergeCell ref="N352:R352"/>
    <mergeCell ref="U352:Y352"/>
    <mergeCell ref="AB352:AF352"/>
    <mergeCell ref="G353:K353"/>
    <mergeCell ref="N353:R353"/>
    <mergeCell ref="U353:Y353"/>
    <mergeCell ref="AQ346:AQ350"/>
    <mergeCell ref="AR346:AR350"/>
    <mergeCell ref="U369:Y369"/>
    <mergeCell ref="AB369:AF369"/>
    <mergeCell ref="G370:K370"/>
    <mergeCell ref="N370:R370"/>
    <mergeCell ref="U370:Y370"/>
    <mergeCell ref="AB370:AF370"/>
    <mergeCell ref="B359:B370"/>
    <mergeCell ref="C359:C370"/>
    <mergeCell ref="D359:D370"/>
    <mergeCell ref="E359:E370"/>
    <mergeCell ref="M359:M370"/>
    <mergeCell ref="T359:T370"/>
    <mergeCell ref="AA359:AA370"/>
    <mergeCell ref="AH359:AH370"/>
    <mergeCell ref="AJ359:AJ370"/>
    <mergeCell ref="G365:K365"/>
    <mergeCell ref="N365:R365"/>
    <mergeCell ref="U365:Y365"/>
    <mergeCell ref="AB365:AF365"/>
    <mergeCell ref="G366:K366"/>
    <mergeCell ref="N366:R366"/>
    <mergeCell ref="U366:Y366"/>
    <mergeCell ref="AB366:AF366"/>
    <mergeCell ref="G367:K367"/>
    <mergeCell ref="N367:R367"/>
    <mergeCell ref="U367:Y367"/>
    <mergeCell ref="AB367:AF367"/>
    <mergeCell ref="G368:K368"/>
    <mergeCell ref="AK359:AK370"/>
    <mergeCell ref="AL359:AL370"/>
    <mergeCell ref="AM359:AM363"/>
    <mergeCell ref="AN359:AN363"/>
    <mergeCell ref="AO359:AO363"/>
    <mergeCell ref="AP359:AP363"/>
    <mergeCell ref="AK346:AK357"/>
    <mergeCell ref="AL346:AL357"/>
    <mergeCell ref="AM346:AM350"/>
    <mergeCell ref="AN346:AN350"/>
    <mergeCell ref="AO346:AO350"/>
    <mergeCell ref="AP346:AP350"/>
    <mergeCell ref="AB355:AF355"/>
    <mergeCell ref="G356:K356"/>
    <mergeCell ref="N356:R356"/>
    <mergeCell ref="U356:Y356"/>
    <mergeCell ref="AB356:AF356"/>
    <mergeCell ref="G357:K357"/>
    <mergeCell ref="N357:R357"/>
    <mergeCell ref="U357:Y357"/>
    <mergeCell ref="AB357:AF357"/>
    <mergeCell ref="AB353:AF353"/>
    <mergeCell ref="G354:K354"/>
    <mergeCell ref="N354:R354"/>
    <mergeCell ref="U354:Y354"/>
    <mergeCell ref="AB354:AF354"/>
    <mergeCell ref="G355:K355"/>
    <mergeCell ref="N355:R355"/>
    <mergeCell ref="U355:Y355"/>
    <mergeCell ref="AB368:AF368"/>
    <mergeCell ref="G369:K369"/>
    <mergeCell ref="N369:R369"/>
    <mergeCell ref="AQ359:AQ363"/>
    <mergeCell ref="AR359:AR363"/>
    <mergeCell ref="B372:B383"/>
    <mergeCell ref="C372:C383"/>
    <mergeCell ref="D372:D383"/>
    <mergeCell ref="E372:E383"/>
    <mergeCell ref="M372:M383"/>
    <mergeCell ref="T372:T383"/>
    <mergeCell ref="AA372:AA383"/>
    <mergeCell ref="AH372:AH383"/>
    <mergeCell ref="AJ372:AJ383"/>
    <mergeCell ref="G378:K378"/>
    <mergeCell ref="N378:R378"/>
    <mergeCell ref="U378:Y378"/>
    <mergeCell ref="AB378:AF378"/>
    <mergeCell ref="G379:K379"/>
    <mergeCell ref="N379:R379"/>
    <mergeCell ref="U379:Y379"/>
    <mergeCell ref="AB379:AF379"/>
    <mergeCell ref="G380:K380"/>
    <mergeCell ref="N380:R380"/>
    <mergeCell ref="U380:Y380"/>
    <mergeCell ref="AB380:AF380"/>
    <mergeCell ref="G381:K381"/>
    <mergeCell ref="N381:R381"/>
    <mergeCell ref="U381:Y381"/>
    <mergeCell ref="AB381:AF381"/>
    <mergeCell ref="G382:K382"/>
    <mergeCell ref="N382:R382"/>
    <mergeCell ref="U382:Y382"/>
    <mergeCell ref="N368:R368"/>
    <mergeCell ref="U368:Y368"/>
    <mergeCell ref="N407:R407"/>
    <mergeCell ref="AB382:AF382"/>
    <mergeCell ref="G383:K383"/>
    <mergeCell ref="N383:R383"/>
    <mergeCell ref="U383:Y383"/>
    <mergeCell ref="AB383:AF383"/>
    <mergeCell ref="AK372:AK383"/>
    <mergeCell ref="AL372:AL383"/>
    <mergeCell ref="AM372:AM376"/>
    <mergeCell ref="AN372:AN376"/>
    <mergeCell ref="AO372:AO376"/>
    <mergeCell ref="AP372:AP376"/>
    <mergeCell ref="AQ372:AQ376"/>
    <mergeCell ref="AR372:AR376"/>
    <mergeCell ref="B385:B396"/>
    <mergeCell ref="C385:C396"/>
    <mergeCell ref="D385:D396"/>
    <mergeCell ref="E385:E396"/>
    <mergeCell ref="M385:M396"/>
    <mergeCell ref="T385:T396"/>
    <mergeCell ref="AA385:AA396"/>
    <mergeCell ref="AH385:AH396"/>
    <mergeCell ref="AJ385:AJ396"/>
    <mergeCell ref="G391:K391"/>
    <mergeCell ref="N391:R391"/>
    <mergeCell ref="U391:Y391"/>
    <mergeCell ref="AB391:AF391"/>
    <mergeCell ref="G392:K392"/>
    <mergeCell ref="N392:R392"/>
    <mergeCell ref="U392:Y392"/>
    <mergeCell ref="AB392:AF392"/>
    <mergeCell ref="AR385:AR389"/>
    <mergeCell ref="G408:K408"/>
    <mergeCell ref="N408:R408"/>
    <mergeCell ref="U408:Y408"/>
    <mergeCell ref="AB408:AF408"/>
    <mergeCell ref="G409:K409"/>
    <mergeCell ref="N409:R409"/>
    <mergeCell ref="U409:Y409"/>
    <mergeCell ref="AB409:AF409"/>
    <mergeCell ref="AK398:AK409"/>
    <mergeCell ref="AL398:AL409"/>
    <mergeCell ref="B398:B409"/>
    <mergeCell ref="C398:C409"/>
    <mergeCell ref="D398:D409"/>
    <mergeCell ref="E398:E409"/>
    <mergeCell ref="M398:M409"/>
    <mergeCell ref="T398:T409"/>
    <mergeCell ref="AA398:AA409"/>
    <mergeCell ref="AH398:AH409"/>
    <mergeCell ref="AJ398:AJ409"/>
    <mergeCell ref="G404:K404"/>
    <mergeCell ref="N404:R404"/>
    <mergeCell ref="U404:Y404"/>
    <mergeCell ref="AB404:AF404"/>
    <mergeCell ref="G405:K405"/>
    <mergeCell ref="N405:R405"/>
    <mergeCell ref="U405:Y405"/>
    <mergeCell ref="AB405:AF405"/>
    <mergeCell ref="G406:K406"/>
    <mergeCell ref="N406:R406"/>
    <mergeCell ref="U406:Y406"/>
    <mergeCell ref="AB406:AF406"/>
    <mergeCell ref="G407:K407"/>
    <mergeCell ref="AN398:AN402"/>
    <mergeCell ref="AO398:AO402"/>
    <mergeCell ref="AP398:AP402"/>
    <mergeCell ref="AQ398:AQ402"/>
    <mergeCell ref="AL385:AL396"/>
    <mergeCell ref="AM385:AM389"/>
    <mergeCell ref="AN385:AN389"/>
    <mergeCell ref="AO385:AO389"/>
    <mergeCell ref="AP385:AP389"/>
    <mergeCell ref="AQ385:AQ389"/>
    <mergeCell ref="G395:K395"/>
    <mergeCell ref="N395:R395"/>
    <mergeCell ref="U395:Y395"/>
    <mergeCell ref="AB395:AF395"/>
    <mergeCell ref="G396:K396"/>
    <mergeCell ref="N396:R396"/>
    <mergeCell ref="U396:Y396"/>
    <mergeCell ref="AB396:AF396"/>
    <mergeCell ref="AK385:AK396"/>
    <mergeCell ref="N393:R393"/>
    <mergeCell ref="U393:Y393"/>
    <mergeCell ref="AB393:AF393"/>
    <mergeCell ref="G394:K394"/>
    <mergeCell ref="N394:R394"/>
    <mergeCell ref="U394:Y394"/>
    <mergeCell ref="AB394:AF394"/>
    <mergeCell ref="G393:K393"/>
    <mergeCell ref="AR398:AR402"/>
    <mergeCell ref="B411:B422"/>
    <mergeCell ref="C411:C422"/>
    <mergeCell ref="D411:D422"/>
    <mergeCell ref="E411:E422"/>
    <mergeCell ref="M411:M422"/>
    <mergeCell ref="T411:T422"/>
    <mergeCell ref="AA411:AA422"/>
    <mergeCell ref="AH411:AH422"/>
    <mergeCell ref="AJ411:AJ422"/>
    <mergeCell ref="G417:K417"/>
    <mergeCell ref="N417:R417"/>
    <mergeCell ref="U417:Y417"/>
    <mergeCell ref="AB417:AF417"/>
    <mergeCell ref="G418:K418"/>
    <mergeCell ref="N418:R418"/>
    <mergeCell ref="U418:Y418"/>
    <mergeCell ref="AB418:AF418"/>
    <mergeCell ref="G419:K419"/>
    <mergeCell ref="N419:R419"/>
    <mergeCell ref="U419:Y419"/>
    <mergeCell ref="AB419:AF419"/>
    <mergeCell ref="G420:K420"/>
    <mergeCell ref="N420:R420"/>
    <mergeCell ref="U420:Y420"/>
    <mergeCell ref="AB420:AF420"/>
    <mergeCell ref="G421:K421"/>
    <mergeCell ref="N421:R421"/>
    <mergeCell ref="U421:Y421"/>
    <mergeCell ref="AB421:AF421"/>
    <mergeCell ref="U407:Y407"/>
    <mergeCell ref="AB407:AF407"/>
    <mergeCell ref="AK424:AK435"/>
    <mergeCell ref="AL424:AL435"/>
    <mergeCell ref="G422:K422"/>
    <mergeCell ref="N422:R422"/>
    <mergeCell ref="U422:Y422"/>
    <mergeCell ref="AB422:AF422"/>
    <mergeCell ref="AK411:AK422"/>
    <mergeCell ref="AL411:AL422"/>
    <mergeCell ref="AM411:AM415"/>
    <mergeCell ref="AN411:AN415"/>
    <mergeCell ref="AO411:AO415"/>
    <mergeCell ref="AP411:AP415"/>
    <mergeCell ref="AQ411:AQ415"/>
    <mergeCell ref="AR411:AR415"/>
    <mergeCell ref="B424:B435"/>
    <mergeCell ref="C424:C435"/>
    <mergeCell ref="D424:D435"/>
    <mergeCell ref="E424:E435"/>
    <mergeCell ref="M424:M435"/>
    <mergeCell ref="T424:T435"/>
    <mergeCell ref="AA424:AA435"/>
    <mergeCell ref="AH424:AH435"/>
    <mergeCell ref="AJ424:AJ435"/>
    <mergeCell ref="G430:K430"/>
    <mergeCell ref="N430:R430"/>
    <mergeCell ref="U430:Y430"/>
    <mergeCell ref="AB430:AF430"/>
    <mergeCell ref="G431:K431"/>
    <mergeCell ref="N431:R431"/>
    <mergeCell ref="U431:Y431"/>
    <mergeCell ref="AB431:AF431"/>
    <mergeCell ref="G432:K432"/>
    <mergeCell ref="N445:R445"/>
    <mergeCell ref="U445:Y445"/>
    <mergeCell ref="AB445:AF445"/>
    <mergeCell ref="G446:K446"/>
    <mergeCell ref="N446:R446"/>
    <mergeCell ref="U446:Y446"/>
    <mergeCell ref="N432:R432"/>
    <mergeCell ref="U432:Y432"/>
    <mergeCell ref="AB432:AF432"/>
    <mergeCell ref="G433:K433"/>
    <mergeCell ref="N433:R433"/>
    <mergeCell ref="U433:Y433"/>
    <mergeCell ref="AB433:AF433"/>
    <mergeCell ref="G434:K434"/>
    <mergeCell ref="N434:R434"/>
    <mergeCell ref="U434:Y434"/>
    <mergeCell ref="AB434:AF434"/>
    <mergeCell ref="G435:K435"/>
    <mergeCell ref="N435:R435"/>
    <mergeCell ref="U435:Y435"/>
    <mergeCell ref="AB435:AF435"/>
    <mergeCell ref="AK437:AK448"/>
    <mergeCell ref="AL437:AL448"/>
    <mergeCell ref="AM437:AM441"/>
    <mergeCell ref="AN437:AN441"/>
    <mergeCell ref="AO437:AO441"/>
    <mergeCell ref="AP437:AP441"/>
    <mergeCell ref="AQ437:AQ441"/>
    <mergeCell ref="AR437:AR441"/>
    <mergeCell ref="AM424:AM428"/>
    <mergeCell ref="AN424:AN428"/>
    <mergeCell ref="AO424:AO428"/>
    <mergeCell ref="AP424:AP428"/>
    <mergeCell ref="AQ424:AQ428"/>
    <mergeCell ref="AR424:AR428"/>
    <mergeCell ref="B437:B448"/>
    <mergeCell ref="C437:C448"/>
    <mergeCell ref="D437:D448"/>
    <mergeCell ref="E437:E448"/>
    <mergeCell ref="M437:M448"/>
    <mergeCell ref="T437:T448"/>
    <mergeCell ref="AA437:AA448"/>
    <mergeCell ref="AH437:AH448"/>
    <mergeCell ref="AJ437:AJ448"/>
    <mergeCell ref="G443:K443"/>
    <mergeCell ref="N443:R443"/>
    <mergeCell ref="U443:Y443"/>
    <mergeCell ref="AB443:AF443"/>
    <mergeCell ref="G444:K444"/>
    <mergeCell ref="N444:R444"/>
    <mergeCell ref="U444:Y444"/>
    <mergeCell ref="AB444:AF444"/>
    <mergeCell ref="G445:K445"/>
    <mergeCell ref="U458:Y458"/>
    <mergeCell ref="AB458:AF458"/>
    <mergeCell ref="G459:K459"/>
    <mergeCell ref="N459:R459"/>
    <mergeCell ref="U459:Y459"/>
    <mergeCell ref="AB459:AF459"/>
    <mergeCell ref="G460:K460"/>
    <mergeCell ref="N460:R460"/>
    <mergeCell ref="U460:Y460"/>
    <mergeCell ref="AB460:AF460"/>
    <mergeCell ref="G461:K461"/>
    <mergeCell ref="N461:R461"/>
    <mergeCell ref="U461:Y461"/>
    <mergeCell ref="AB446:AF446"/>
    <mergeCell ref="G447:K447"/>
    <mergeCell ref="N447:R447"/>
    <mergeCell ref="U447:Y447"/>
    <mergeCell ref="AB447:AF447"/>
    <mergeCell ref="G448:K448"/>
    <mergeCell ref="N448:R448"/>
    <mergeCell ref="U448:Y448"/>
    <mergeCell ref="AB448:AF448"/>
    <mergeCell ref="AP450:AP454"/>
    <mergeCell ref="AQ450:AQ454"/>
    <mergeCell ref="AR450:AR454"/>
    <mergeCell ref="B463:B474"/>
    <mergeCell ref="C463:C474"/>
    <mergeCell ref="D463:D474"/>
    <mergeCell ref="E463:E474"/>
    <mergeCell ref="M463:M474"/>
    <mergeCell ref="T463:T474"/>
    <mergeCell ref="AA463:AA474"/>
    <mergeCell ref="AH463:AH474"/>
    <mergeCell ref="AJ463:AJ474"/>
    <mergeCell ref="G469:K469"/>
    <mergeCell ref="N469:R469"/>
    <mergeCell ref="U469:Y469"/>
    <mergeCell ref="AB469:AF469"/>
    <mergeCell ref="G470:K470"/>
    <mergeCell ref="N470:R470"/>
    <mergeCell ref="U470:Y470"/>
    <mergeCell ref="AB470:AF470"/>
    <mergeCell ref="G471:K471"/>
    <mergeCell ref="N471:R471"/>
    <mergeCell ref="U471:Y471"/>
    <mergeCell ref="AB471:AF471"/>
    <mergeCell ref="B450:B461"/>
    <mergeCell ref="C450:C461"/>
    <mergeCell ref="D450:D461"/>
    <mergeCell ref="E450:E461"/>
    <mergeCell ref="M450:M461"/>
    <mergeCell ref="T450:T461"/>
    <mergeCell ref="AA450:AA461"/>
    <mergeCell ref="AH450:AH461"/>
    <mergeCell ref="U472:Y472"/>
    <mergeCell ref="AB472:AF472"/>
    <mergeCell ref="G473:K473"/>
    <mergeCell ref="N473:R473"/>
    <mergeCell ref="U473:Y473"/>
    <mergeCell ref="AB473:AF473"/>
    <mergeCell ref="G474:K474"/>
    <mergeCell ref="N474:R474"/>
    <mergeCell ref="U474:Y474"/>
    <mergeCell ref="AB474:AF474"/>
    <mergeCell ref="AK463:AK474"/>
    <mergeCell ref="AL463:AL474"/>
    <mergeCell ref="AM463:AM467"/>
    <mergeCell ref="AN463:AN467"/>
    <mergeCell ref="AO463:AO467"/>
    <mergeCell ref="AB461:AF461"/>
    <mergeCell ref="AK450:AK461"/>
    <mergeCell ref="AL450:AL461"/>
    <mergeCell ref="AM450:AM454"/>
    <mergeCell ref="AN450:AN454"/>
    <mergeCell ref="AO450:AO454"/>
    <mergeCell ref="AJ450:AJ461"/>
    <mergeCell ref="G456:K456"/>
    <mergeCell ref="N456:R456"/>
    <mergeCell ref="U456:Y456"/>
    <mergeCell ref="AB456:AF456"/>
    <mergeCell ref="G457:K457"/>
    <mergeCell ref="N457:R457"/>
    <mergeCell ref="U457:Y457"/>
    <mergeCell ref="AB457:AF457"/>
    <mergeCell ref="G458:K458"/>
    <mergeCell ref="N458:R458"/>
    <mergeCell ref="AP463:AP467"/>
    <mergeCell ref="AQ463:AQ467"/>
    <mergeCell ref="AR463:AR467"/>
    <mergeCell ref="B476:B487"/>
    <mergeCell ref="C476:C487"/>
    <mergeCell ref="D476:D487"/>
    <mergeCell ref="E476:E487"/>
    <mergeCell ref="M476:M487"/>
    <mergeCell ref="T476:T487"/>
    <mergeCell ref="AA476:AA487"/>
    <mergeCell ref="AH476:AH487"/>
    <mergeCell ref="AJ476:AJ487"/>
    <mergeCell ref="G482:K482"/>
    <mergeCell ref="N482:R482"/>
    <mergeCell ref="U482:Y482"/>
    <mergeCell ref="AB482:AF482"/>
    <mergeCell ref="G483:K483"/>
    <mergeCell ref="N483:R483"/>
    <mergeCell ref="U483:Y483"/>
    <mergeCell ref="AB483:AF483"/>
    <mergeCell ref="G484:K484"/>
    <mergeCell ref="N484:R484"/>
    <mergeCell ref="U484:Y484"/>
    <mergeCell ref="AB484:AF484"/>
    <mergeCell ref="G485:K485"/>
    <mergeCell ref="N485:R485"/>
    <mergeCell ref="U485:Y485"/>
    <mergeCell ref="AB485:AF485"/>
    <mergeCell ref="G486:K486"/>
    <mergeCell ref="N486:R486"/>
    <mergeCell ref="G472:K472"/>
    <mergeCell ref="N472:R472"/>
    <mergeCell ref="U486:Y486"/>
    <mergeCell ref="AB486:AF486"/>
    <mergeCell ref="G487:K487"/>
    <mergeCell ref="N487:R487"/>
    <mergeCell ref="U487:Y487"/>
    <mergeCell ref="AB487:AF487"/>
    <mergeCell ref="AK476:AK487"/>
    <mergeCell ref="AL476:AL487"/>
    <mergeCell ref="AM476:AM480"/>
    <mergeCell ref="AN476:AN480"/>
    <mergeCell ref="AO476:AO480"/>
    <mergeCell ref="AP476:AP480"/>
    <mergeCell ref="AQ476:AQ480"/>
    <mergeCell ref="AR476:AR480"/>
    <mergeCell ref="B489:B500"/>
    <mergeCell ref="C489:C500"/>
    <mergeCell ref="D489:D500"/>
    <mergeCell ref="E489:E500"/>
    <mergeCell ref="M489:M500"/>
    <mergeCell ref="T489:T500"/>
    <mergeCell ref="AA489:AA500"/>
    <mergeCell ref="AH489:AH500"/>
    <mergeCell ref="AJ489:AJ500"/>
    <mergeCell ref="G495:K495"/>
    <mergeCell ref="N495:R495"/>
    <mergeCell ref="U495:Y495"/>
    <mergeCell ref="AB495:AF495"/>
    <mergeCell ref="G496:K496"/>
    <mergeCell ref="N496:R496"/>
    <mergeCell ref="U496:Y496"/>
    <mergeCell ref="AQ489:AQ493"/>
    <mergeCell ref="AR489:AR493"/>
    <mergeCell ref="N512:R512"/>
    <mergeCell ref="U512:Y512"/>
    <mergeCell ref="AB512:AF512"/>
    <mergeCell ref="G513:K513"/>
    <mergeCell ref="N513:R513"/>
    <mergeCell ref="U513:Y513"/>
    <mergeCell ref="AB513:AF513"/>
    <mergeCell ref="AK502:AK513"/>
    <mergeCell ref="AL502:AL513"/>
    <mergeCell ref="B502:B513"/>
    <mergeCell ref="C502:C513"/>
    <mergeCell ref="D502:D513"/>
    <mergeCell ref="E502:E513"/>
    <mergeCell ref="M502:M513"/>
    <mergeCell ref="T502:T513"/>
    <mergeCell ref="AA502:AA513"/>
    <mergeCell ref="AH502:AH513"/>
    <mergeCell ref="AJ502:AJ513"/>
    <mergeCell ref="G508:K508"/>
    <mergeCell ref="N508:R508"/>
    <mergeCell ref="U508:Y508"/>
    <mergeCell ref="AB508:AF508"/>
    <mergeCell ref="G509:K509"/>
    <mergeCell ref="N509:R509"/>
    <mergeCell ref="U509:Y509"/>
    <mergeCell ref="AB509:AF509"/>
    <mergeCell ref="G510:K510"/>
    <mergeCell ref="N510:R510"/>
    <mergeCell ref="U510:Y510"/>
    <mergeCell ref="AB510:AF510"/>
    <mergeCell ref="G511:K511"/>
    <mergeCell ref="AN502:AN506"/>
    <mergeCell ref="AO502:AO506"/>
    <mergeCell ref="AP502:AP506"/>
    <mergeCell ref="AK489:AK500"/>
    <mergeCell ref="AL489:AL500"/>
    <mergeCell ref="AM489:AM493"/>
    <mergeCell ref="AN489:AN493"/>
    <mergeCell ref="AO489:AO493"/>
    <mergeCell ref="AP489:AP493"/>
    <mergeCell ref="AB498:AF498"/>
    <mergeCell ref="G499:K499"/>
    <mergeCell ref="N499:R499"/>
    <mergeCell ref="U499:Y499"/>
    <mergeCell ref="AB499:AF499"/>
    <mergeCell ref="G500:K500"/>
    <mergeCell ref="N500:R500"/>
    <mergeCell ref="U500:Y500"/>
    <mergeCell ref="AB500:AF500"/>
    <mergeCell ref="AB496:AF496"/>
    <mergeCell ref="G497:K497"/>
    <mergeCell ref="N497:R497"/>
    <mergeCell ref="U497:Y497"/>
    <mergeCell ref="AB497:AF497"/>
    <mergeCell ref="G498:K498"/>
    <mergeCell ref="N498:R498"/>
    <mergeCell ref="U498:Y498"/>
    <mergeCell ref="AQ502:AQ506"/>
    <mergeCell ref="AR502:AR506"/>
    <mergeCell ref="AR515:AR519"/>
    <mergeCell ref="B515:B526"/>
    <mergeCell ref="C515:C526"/>
    <mergeCell ref="D515:D526"/>
    <mergeCell ref="E515:E526"/>
    <mergeCell ref="M515:M526"/>
    <mergeCell ref="T515:T526"/>
    <mergeCell ref="AA515:AA526"/>
    <mergeCell ref="AH515:AH526"/>
    <mergeCell ref="G521:K521"/>
    <mergeCell ref="N521:R521"/>
    <mergeCell ref="U521:Y521"/>
    <mergeCell ref="AB521:AF521"/>
    <mergeCell ref="G522:K522"/>
    <mergeCell ref="N522:R522"/>
    <mergeCell ref="U522:Y522"/>
    <mergeCell ref="AB522:AF522"/>
    <mergeCell ref="G523:K523"/>
    <mergeCell ref="N523:R523"/>
    <mergeCell ref="U523:Y523"/>
    <mergeCell ref="AB523:AF523"/>
    <mergeCell ref="G524:K524"/>
    <mergeCell ref="N524:R524"/>
    <mergeCell ref="U524:Y524"/>
    <mergeCell ref="AB524:AF524"/>
    <mergeCell ref="G525:K525"/>
    <mergeCell ref="N511:R511"/>
    <mergeCell ref="U511:Y511"/>
    <mergeCell ref="AB511:AF511"/>
    <mergeCell ref="G512:K512"/>
    <mergeCell ref="N525:R525"/>
    <mergeCell ref="U525:Y525"/>
    <mergeCell ref="AB525:AF525"/>
    <mergeCell ref="G526:K526"/>
    <mergeCell ref="N526:R526"/>
    <mergeCell ref="U526:Y526"/>
    <mergeCell ref="AB526:AF526"/>
    <mergeCell ref="AJ515:AJ526"/>
    <mergeCell ref="AK515:AK526"/>
    <mergeCell ref="AL515:AL526"/>
    <mergeCell ref="AM515:AM519"/>
    <mergeCell ref="AN515:AN519"/>
    <mergeCell ref="AO515:AO519"/>
    <mergeCell ref="AP515:AP519"/>
    <mergeCell ref="AQ515:AQ519"/>
    <mergeCell ref="B528:B539"/>
    <mergeCell ref="C528:C539"/>
    <mergeCell ref="D528:D539"/>
    <mergeCell ref="E528:E539"/>
    <mergeCell ref="M528:M539"/>
    <mergeCell ref="T528:T539"/>
    <mergeCell ref="AA528:AA539"/>
    <mergeCell ref="AH528:AH539"/>
    <mergeCell ref="AJ528:AJ539"/>
    <mergeCell ref="G534:K534"/>
    <mergeCell ref="N534:R534"/>
    <mergeCell ref="U534:Y534"/>
    <mergeCell ref="AB534:AF534"/>
    <mergeCell ref="G535:K535"/>
    <mergeCell ref="N535:R535"/>
    <mergeCell ref="U535:Y535"/>
    <mergeCell ref="AB535:AF535"/>
    <mergeCell ref="AR528:AR532"/>
    <mergeCell ref="B541:B552"/>
    <mergeCell ref="C541:C552"/>
    <mergeCell ref="D541:D552"/>
    <mergeCell ref="E541:E552"/>
    <mergeCell ref="M541:M552"/>
    <mergeCell ref="T541:T552"/>
    <mergeCell ref="AA541:AA552"/>
    <mergeCell ref="AH541:AH552"/>
    <mergeCell ref="AJ541:AJ552"/>
    <mergeCell ref="G547:K547"/>
    <mergeCell ref="N547:R547"/>
    <mergeCell ref="U547:Y547"/>
    <mergeCell ref="AB547:AF547"/>
    <mergeCell ref="G548:K548"/>
    <mergeCell ref="N548:R548"/>
    <mergeCell ref="U548:Y548"/>
    <mergeCell ref="AB548:AF548"/>
    <mergeCell ref="G549:K549"/>
    <mergeCell ref="N549:R549"/>
    <mergeCell ref="U549:Y549"/>
    <mergeCell ref="AB549:AF549"/>
    <mergeCell ref="G550:K550"/>
    <mergeCell ref="N550:R550"/>
    <mergeCell ref="G536:K536"/>
    <mergeCell ref="N536:R536"/>
    <mergeCell ref="U536:Y536"/>
    <mergeCell ref="AB536:AF536"/>
    <mergeCell ref="G537:K537"/>
    <mergeCell ref="N537:R537"/>
    <mergeCell ref="U537:Y537"/>
    <mergeCell ref="AB537:AF537"/>
    <mergeCell ref="G551:K551"/>
    <mergeCell ref="N551:R551"/>
    <mergeCell ref="U551:Y551"/>
    <mergeCell ref="AB551:AF551"/>
    <mergeCell ref="G552:K552"/>
    <mergeCell ref="N552:R552"/>
    <mergeCell ref="U552:Y552"/>
    <mergeCell ref="AB552:AF552"/>
    <mergeCell ref="AK541:AK552"/>
    <mergeCell ref="AL541:AL552"/>
    <mergeCell ref="AM541:AM545"/>
    <mergeCell ref="AN541:AN545"/>
    <mergeCell ref="AO541:AO545"/>
    <mergeCell ref="AP541:AP545"/>
    <mergeCell ref="AQ541:AQ545"/>
    <mergeCell ref="AL528:AL539"/>
    <mergeCell ref="AM528:AM532"/>
    <mergeCell ref="AN528:AN532"/>
    <mergeCell ref="AO528:AO532"/>
    <mergeCell ref="AP528:AP532"/>
    <mergeCell ref="AQ528:AQ532"/>
    <mergeCell ref="G538:K538"/>
    <mergeCell ref="N538:R538"/>
    <mergeCell ref="U538:Y538"/>
    <mergeCell ref="AB538:AF538"/>
    <mergeCell ref="G539:K539"/>
    <mergeCell ref="N539:R539"/>
    <mergeCell ref="U539:Y539"/>
    <mergeCell ref="AB539:AF539"/>
    <mergeCell ref="AK528:AK539"/>
    <mergeCell ref="AM547:AM552"/>
    <mergeCell ref="AM534:AM539"/>
    <mergeCell ref="AR541:AR545"/>
    <mergeCell ref="B554:B565"/>
    <mergeCell ref="C554:C565"/>
    <mergeCell ref="D554:D565"/>
    <mergeCell ref="E554:E565"/>
    <mergeCell ref="M554:M565"/>
    <mergeCell ref="T554:T565"/>
    <mergeCell ref="AA554:AA565"/>
    <mergeCell ref="AH554:AH565"/>
    <mergeCell ref="AJ554:AJ565"/>
    <mergeCell ref="G560:K560"/>
    <mergeCell ref="N560:R560"/>
    <mergeCell ref="U560:Y560"/>
    <mergeCell ref="AB560:AF560"/>
    <mergeCell ref="G561:K561"/>
    <mergeCell ref="N561:R561"/>
    <mergeCell ref="U561:Y561"/>
    <mergeCell ref="AB561:AF561"/>
    <mergeCell ref="G562:K562"/>
    <mergeCell ref="N562:R562"/>
    <mergeCell ref="U562:Y562"/>
    <mergeCell ref="AB562:AF562"/>
    <mergeCell ref="G563:K563"/>
    <mergeCell ref="N563:R563"/>
    <mergeCell ref="U563:Y563"/>
    <mergeCell ref="AB563:AF563"/>
    <mergeCell ref="G564:K564"/>
    <mergeCell ref="N564:R564"/>
    <mergeCell ref="U564:Y564"/>
    <mergeCell ref="AB564:AF564"/>
    <mergeCell ref="U550:Y550"/>
    <mergeCell ref="AB550:AF550"/>
    <mergeCell ref="AK567:AK578"/>
    <mergeCell ref="AL567:AL578"/>
    <mergeCell ref="G565:K565"/>
    <mergeCell ref="N565:R565"/>
    <mergeCell ref="U565:Y565"/>
    <mergeCell ref="AB565:AF565"/>
    <mergeCell ref="AK554:AK565"/>
    <mergeCell ref="AL554:AL565"/>
    <mergeCell ref="AM554:AM558"/>
    <mergeCell ref="AN554:AN558"/>
    <mergeCell ref="AO554:AO558"/>
    <mergeCell ref="AP554:AP558"/>
    <mergeCell ref="AQ554:AQ558"/>
    <mergeCell ref="AR554:AR558"/>
    <mergeCell ref="B567:B578"/>
    <mergeCell ref="C567:C578"/>
    <mergeCell ref="D567:D578"/>
    <mergeCell ref="E567:E578"/>
    <mergeCell ref="M567:M578"/>
    <mergeCell ref="T567:T578"/>
    <mergeCell ref="AA567:AA578"/>
    <mergeCell ref="AH567:AH578"/>
    <mergeCell ref="AJ567:AJ578"/>
    <mergeCell ref="G573:K573"/>
    <mergeCell ref="N573:R573"/>
    <mergeCell ref="U573:Y573"/>
    <mergeCell ref="AB573:AF573"/>
    <mergeCell ref="G574:K574"/>
    <mergeCell ref="N574:R574"/>
    <mergeCell ref="U574:Y574"/>
    <mergeCell ref="AB574:AF574"/>
    <mergeCell ref="G575:K575"/>
    <mergeCell ref="N588:R588"/>
    <mergeCell ref="U588:Y588"/>
    <mergeCell ref="AB588:AF588"/>
    <mergeCell ref="G589:K589"/>
    <mergeCell ref="N589:R589"/>
    <mergeCell ref="U589:Y589"/>
    <mergeCell ref="N575:R575"/>
    <mergeCell ref="U575:Y575"/>
    <mergeCell ref="AB575:AF575"/>
    <mergeCell ref="G576:K576"/>
    <mergeCell ref="N576:R576"/>
    <mergeCell ref="U576:Y576"/>
    <mergeCell ref="AB576:AF576"/>
    <mergeCell ref="G577:K577"/>
    <mergeCell ref="N577:R577"/>
    <mergeCell ref="U577:Y577"/>
    <mergeCell ref="AB577:AF577"/>
    <mergeCell ref="G578:K578"/>
    <mergeCell ref="N578:R578"/>
    <mergeCell ref="U578:Y578"/>
    <mergeCell ref="AB578:AF578"/>
    <mergeCell ref="AK580:AK591"/>
    <mergeCell ref="AL580:AL591"/>
    <mergeCell ref="AM580:AM584"/>
    <mergeCell ref="AN580:AN584"/>
    <mergeCell ref="AO580:AO584"/>
    <mergeCell ref="AP580:AP584"/>
    <mergeCell ref="AQ580:AQ584"/>
    <mergeCell ref="AR580:AR584"/>
    <mergeCell ref="AM567:AM571"/>
    <mergeCell ref="AN567:AN571"/>
    <mergeCell ref="AO567:AO571"/>
    <mergeCell ref="AP567:AP571"/>
    <mergeCell ref="AQ567:AQ571"/>
    <mergeCell ref="AR567:AR571"/>
    <mergeCell ref="B580:B591"/>
    <mergeCell ref="C580:C591"/>
    <mergeCell ref="D580:D591"/>
    <mergeCell ref="E580:E591"/>
    <mergeCell ref="M580:M591"/>
    <mergeCell ref="T580:T591"/>
    <mergeCell ref="AA580:AA591"/>
    <mergeCell ref="AH580:AH591"/>
    <mergeCell ref="AJ580:AJ591"/>
    <mergeCell ref="G586:K586"/>
    <mergeCell ref="N586:R586"/>
    <mergeCell ref="U586:Y586"/>
    <mergeCell ref="AB586:AF586"/>
    <mergeCell ref="G587:K587"/>
    <mergeCell ref="N587:R587"/>
    <mergeCell ref="U587:Y587"/>
    <mergeCell ref="AB587:AF587"/>
    <mergeCell ref="G588:K588"/>
    <mergeCell ref="U601:Y601"/>
    <mergeCell ref="AB601:AF601"/>
    <mergeCell ref="G602:K602"/>
    <mergeCell ref="N602:R602"/>
    <mergeCell ref="U602:Y602"/>
    <mergeCell ref="AB602:AF602"/>
    <mergeCell ref="G603:K603"/>
    <mergeCell ref="N603:R603"/>
    <mergeCell ref="U603:Y603"/>
    <mergeCell ref="AB603:AF603"/>
    <mergeCell ref="G604:K604"/>
    <mergeCell ref="N604:R604"/>
    <mergeCell ref="U604:Y604"/>
    <mergeCell ref="AB589:AF589"/>
    <mergeCell ref="G590:K590"/>
    <mergeCell ref="N590:R590"/>
    <mergeCell ref="U590:Y590"/>
    <mergeCell ref="AB590:AF590"/>
    <mergeCell ref="G591:K591"/>
    <mergeCell ref="N591:R591"/>
    <mergeCell ref="U591:Y591"/>
    <mergeCell ref="AB591:AF591"/>
    <mergeCell ref="AP593:AP597"/>
    <mergeCell ref="AQ593:AQ597"/>
    <mergeCell ref="AR593:AR597"/>
    <mergeCell ref="B606:B617"/>
    <mergeCell ref="C606:C617"/>
    <mergeCell ref="D606:D617"/>
    <mergeCell ref="E606:E617"/>
    <mergeCell ref="M606:M617"/>
    <mergeCell ref="T606:T617"/>
    <mergeCell ref="AA606:AA617"/>
    <mergeCell ref="AH606:AH617"/>
    <mergeCell ref="AJ606:AJ617"/>
    <mergeCell ref="G612:K612"/>
    <mergeCell ref="N612:R612"/>
    <mergeCell ref="U612:Y612"/>
    <mergeCell ref="AB612:AF612"/>
    <mergeCell ref="G613:K613"/>
    <mergeCell ref="N613:R613"/>
    <mergeCell ref="U613:Y613"/>
    <mergeCell ref="AB613:AF613"/>
    <mergeCell ref="G614:K614"/>
    <mergeCell ref="N614:R614"/>
    <mergeCell ref="U614:Y614"/>
    <mergeCell ref="AB614:AF614"/>
    <mergeCell ref="B593:B604"/>
    <mergeCell ref="C593:C604"/>
    <mergeCell ref="D593:D604"/>
    <mergeCell ref="E593:E604"/>
    <mergeCell ref="M593:M604"/>
    <mergeCell ref="T593:T604"/>
    <mergeCell ref="AA593:AA604"/>
    <mergeCell ref="AH593:AH604"/>
    <mergeCell ref="U615:Y615"/>
    <mergeCell ref="AB615:AF615"/>
    <mergeCell ref="G616:K616"/>
    <mergeCell ref="N616:R616"/>
    <mergeCell ref="U616:Y616"/>
    <mergeCell ref="AB616:AF616"/>
    <mergeCell ref="G617:K617"/>
    <mergeCell ref="N617:R617"/>
    <mergeCell ref="U617:Y617"/>
    <mergeCell ref="AB617:AF617"/>
    <mergeCell ref="AK606:AK617"/>
    <mergeCell ref="AL606:AL617"/>
    <mergeCell ref="AM606:AM610"/>
    <mergeCell ref="AN606:AN610"/>
    <mergeCell ref="AO606:AO610"/>
    <mergeCell ref="AB604:AF604"/>
    <mergeCell ref="AK593:AK604"/>
    <mergeCell ref="AL593:AL604"/>
    <mergeCell ref="AM593:AM597"/>
    <mergeCell ref="AN593:AN597"/>
    <mergeCell ref="AO593:AO597"/>
    <mergeCell ref="AJ593:AJ604"/>
    <mergeCell ref="G599:K599"/>
    <mergeCell ref="N599:R599"/>
    <mergeCell ref="U599:Y599"/>
    <mergeCell ref="AB599:AF599"/>
    <mergeCell ref="G600:K600"/>
    <mergeCell ref="N600:R600"/>
    <mergeCell ref="U600:Y600"/>
    <mergeCell ref="AB600:AF600"/>
    <mergeCell ref="G601:K601"/>
    <mergeCell ref="N601:R601"/>
    <mergeCell ref="AP606:AP610"/>
    <mergeCell ref="AQ606:AQ610"/>
    <mergeCell ref="AR606:AR610"/>
    <mergeCell ref="B619:B630"/>
    <mergeCell ref="C619:C630"/>
    <mergeCell ref="D619:D630"/>
    <mergeCell ref="E619:E630"/>
    <mergeCell ref="M619:M630"/>
    <mergeCell ref="T619:T630"/>
    <mergeCell ref="AA619:AA630"/>
    <mergeCell ref="AH619:AH630"/>
    <mergeCell ref="AJ619:AJ630"/>
    <mergeCell ref="G625:K625"/>
    <mergeCell ref="N625:R625"/>
    <mergeCell ref="U625:Y625"/>
    <mergeCell ref="AB625:AF625"/>
    <mergeCell ref="G626:K626"/>
    <mergeCell ref="N626:R626"/>
    <mergeCell ref="U626:Y626"/>
    <mergeCell ref="AB626:AF626"/>
    <mergeCell ref="G627:K627"/>
    <mergeCell ref="N627:R627"/>
    <mergeCell ref="U627:Y627"/>
    <mergeCell ref="AB627:AF627"/>
    <mergeCell ref="G628:K628"/>
    <mergeCell ref="N628:R628"/>
    <mergeCell ref="U628:Y628"/>
    <mergeCell ref="AB628:AF628"/>
    <mergeCell ref="G629:K629"/>
    <mergeCell ref="N629:R629"/>
    <mergeCell ref="G615:K615"/>
    <mergeCell ref="N615:R615"/>
    <mergeCell ref="AO619:AO623"/>
    <mergeCell ref="AP619:AP623"/>
    <mergeCell ref="AQ619:AQ623"/>
    <mergeCell ref="AR619:AR623"/>
    <mergeCell ref="B632:B643"/>
    <mergeCell ref="C632:C643"/>
    <mergeCell ref="D632:D643"/>
    <mergeCell ref="E632:E643"/>
    <mergeCell ref="M632:M643"/>
    <mergeCell ref="T632:T643"/>
    <mergeCell ref="AA632:AA643"/>
    <mergeCell ref="AH632:AH643"/>
    <mergeCell ref="AJ632:AJ643"/>
    <mergeCell ref="G638:K638"/>
    <mergeCell ref="N638:R638"/>
    <mergeCell ref="U638:Y638"/>
    <mergeCell ref="AB638:AF638"/>
    <mergeCell ref="G639:K639"/>
    <mergeCell ref="N639:R639"/>
    <mergeCell ref="U639:Y639"/>
    <mergeCell ref="N640:R640"/>
    <mergeCell ref="U640:Y640"/>
    <mergeCell ref="AB640:AF640"/>
    <mergeCell ref="G641:K641"/>
    <mergeCell ref="N641:R641"/>
    <mergeCell ref="U641:Y641"/>
    <mergeCell ref="AB641:AF641"/>
    <mergeCell ref="G642:K642"/>
    <mergeCell ref="N642:R642"/>
    <mergeCell ref="U642:Y642"/>
    <mergeCell ref="AB642:AF642"/>
    <mergeCell ref="G643:K643"/>
    <mergeCell ref="N643:R643"/>
    <mergeCell ref="U643:Y643"/>
    <mergeCell ref="AB643:AF643"/>
    <mergeCell ref="U629:Y629"/>
    <mergeCell ref="AB629:AF629"/>
    <mergeCell ref="G630:K630"/>
    <mergeCell ref="N630:R630"/>
    <mergeCell ref="U630:Y630"/>
    <mergeCell ref="AB630:AF630"/>
    <mergeCell ref="AK632:AK643"/>
    <mergeCell ref="AL632:AL643"/>
    <mergeCell ref="AM632:AM636"/>
    <mergeCell ref="AN632:AN636"/>
    <mergeCell ref="AK619:AK630"/>
    <mergeCell ref="AL619:AL630"/>
    <mergeCell ref="AM619:AM623"/>
    <mergeCell ref="AN619:AN623"/>
    <mergeCell ref="AO632:AO636"/>
    <mergeCell ref="AP632:AP636"/>
    <mergeCell ref="AQ632:AQ636"/>
    <mergeCell ref="AR632:AR636"/>
    <mergeCell ref="B645:B656"/>
    <mergeCell ref="C645:C656"/>
    <mergeCell ref="D645:D656"/>
    <mergeCell ref="E645:E656"/>
    <mergeCell ref="M645:M656"/>
    <mergeCell ref="T645:T656"/>
    <mergeCell ref="AA645:AA656"/>
    <mergeCell ref="AH645:AH656"/>
    <mergeCell ref="AJ645:AJ656"/>
    <mergeCell ref="G651:K651"/>
    <mergeCell ref="N651:R651"/>
    <mergeCell ref="U651:Y651"/>
    <mergeCell ref="AB651:AF651"/>
    <mergeCell ref="G652:K652"/>
    <mergeCell ref="N652:R652"/>
    <mergeCell ref="U652:Y652"/>
    <mergeCell ref="AB652:AF652"/>
    <mergeCell ref="G653:K653"/>
    <mergeCell ref="N653:R653"/>
    <mergeCell ref="U653:Y653"/>
    <mergeCell ref="AB653:AF653"/>
    <mergeCell ref="G654:K654"/>
    <mergeCell ref="AB639:AF639"/>
    <mergeCell ref="G640:K640"/>
    <mergeCell ref="N654:R654"/>
    <mergeCell ref="U654:Y654"/>
    <mergeCell ref="AB654:AF654"/>
    <mergeCell ref="G655:K655"/>
    <mergeCell ref="N655:R655"/>
    <mergeCell ref="U655:Y655"/>
    <mergeCell ref="AB655:AF655"/>
    <mergeCell ref="G656:K656"/>
    <mergeCell ref="N656:R656"/>
    <mergeCell ref="U656:Y656"/>
    <mergeCell ref="AB656:AF656"/>
    <mergeCell ref="AK645:AK656"/>
    <mergeCell ref="AL645:AL656"/>
    <mergeCell ref="AM645:AM649"/>
    <mergeCell ref="AN645:AN649"/>
    <mergeCell ref="AO645:AO649"/>
    <mergeCell ref="AP645:AP649"/>
    <mergeCell ref="AP658:AP662"/>
    <mergeCell ref="AQ658:AQ662"/>
    <mergeCell ref="AR658:AR662"/>
    <mergeCell ref="AQ671:AQ675"/>
    <mergeCell ref="AR671:AR675"/>
    <mergeCell ref="AQ645:AQ649"/>
    <mergeCell ref="AR645:AR649"/>
    <mergeCell ref="B658:B669"/>
    <mergeCell ref="C658:C669"/>
    <mergeCell ref="D658:D669"/>
    <mergeCell ref="E658:E669"/>
    <mergeCell ref="M658:M669"/>
    <mergeCell ref="T658:T669"/>
    <mergeCell ref="AA658:AA669"/>
    <mergeCell ref="AH658:AH669"/>
    <mergeCell ref="AJ658:AJ669"/>
    <mergeCell ref="G664:K664"/>
    <mergeCell ref="N664:R664"/>
    <mergeCell ref="U664:Y664"/>
    <mergeCell ref="AB664:AF664"/>
    <mergeCell ref="G665:K665"/>
    <mergeCell ref="N665:R665"/>
    <mergeCell ref="U665:Y665"/>
    <mergeCell ref="AB665:AF665"/>
    <mergeCell ref="G666:K666"/>
    <mergeCell ref="N666:R666"/>
    <mergeCell ref="U666:Y666"/>
    <mergeCell ref="AB666:AF666"/>
    <mergeCell ref="G667:K667"/>
    <mergeCell ref="N667:R667"/>
    <mergeCell ref="U667:Y667"/>
    <mergeCell ref="AB667:AF667"/>
    <mergeCell ref="N679:R679"/>
    <mergeCell ref="U679:Y679"/>
    <mergeCell ref="AB679:AF679"/>
    <mergeCell ref="G680:K680"/>
    <mergeCell ref="N680:R680"/>
    <mergeCell ref="U680:Y680"/>
    <mergeCell ref="AB668:AF668"/>
    <mergeCell ref="G669:K669"/>
    <mergeCell ref="N669:R669"/>
    <mergeCell ref="U669:Y669"/>
    <mergeCell ref="AB669:AF669"/>
    <mergeCell ref="AK658:AK669"/>
    <mergeCell ref="AL658:AL669"/>
    <mergeCell ref="AM658:AM662"/>
    <mergeCell ref="AN658:AN662"/>
    <mergeCell ref="AO658:AO662"/>
    <mergeCell ref="G668:K668"/>
    <mergeCell ref="N668:R668"/>
    <mergeCell ref="U668:Y668"/>
    <mergeCell ref="AB680:AF680"/>
    <mergeCell ref="G681:K681"/>
    <mergeCell ref="N681:R681"/>
    <mergeCell ref="U681:Y681"/>
    <mergeCell ref="AB681:AF681"/>
    <mergeCell ref="G682:K682"/>
    <mergeCell ref="N682:R682"/>
    <mergeCell ref="U682:Y682"/>
    <mergeCell ref="AB682:AF682"/>
    <mergeCell ref="AK671:AK682"/>
    <mergeCell ref="AL671:AL682"/>
    <mergeCell ref="AM671:AM675"/>
    <mergeCell ref="AN671:AN675"/>
    <mergeCell ref="AO671:AO675"/>
    <mergeCell ref="AP671:AP675"/>
    <mergeCell ref="B671:B682"/>
    <mergeCell ref="C671:C682"/>
    <mergeCell ref="D671:D682"/>
    <mergeCell ref="E671:E682"/>
    <mergeCell ref="M671:M682"/>
    <mergeCell ref="T671:T682"/>
    <mergeCell ref="AA671:AA682"/>
    <mergeCell ref="AH671:AH682"/>
    <mergeCell ref="AJ671:AJ682"/>
    <mergeCell ref="G677:K677"/>
    <mergeCell ref="N677:R677"/>
    <mergeCell ref="U677:Y677"/>
    <mergeCell ref="AB677:AF677"/>
    <mergeCell ref="G678:K678"/>
    <mergeCell ref="N678:R678"/>
    <mergeCell ref="U678:Y678"/>
    <mergeCell ref="AB678:AF678"/>
    <mergeCell ref="G679:K679"/>
    <mergeCell ref="U693:Y693"/>
    <mergeCell ref="AB693:AF693"/>
    <mergeCell ref="G694:K694"/>
    <mergeCell ref="N694:R694"/>
    <mergeCell ref="U694:Y694"/>
    <mergeCell ref="AB694:AF694"/>
    <mergeCell ref="G695:K695"/>
    <mergeCell ref="N695:R695"/>
    <mergeCell ref="U695:Y695"/>
    <mergeCell ref="AB695:AF695"/>
    <mergeCell ref="AO684:AO688"/>
    <mergeCell ref="AP684:AP688"/>
    <mergeCell ref="AQ684:AQ688"/>
    <mergeCell ref="AR684:AR688"/>
    <mergeCell ref="G690:K690"/>
    <mergeCell ref="N690:R690"/>
    <mergeCell ref="U690:Y690"/>
    <mergeCell ref="AB690:AF690"/>
    <mergeCell ref="M684:M695"/>
    <mergeCell ref="T684:T695"/>
    <mergeCell ref="AA684:AA695"/>
    <mergeCell ref="AH684:AH695"/>
    <mergeCell ref="AJ684:AJ695"/>
    <mergeCell ref="AK684:AK695"/>
    <mergeCell ref="AL684:AL695"/>
    <mergeCell ref="AM684:AM688"/>
    <mergeCell ref="AN684:AN688"/>
    <mergeCell ref="N691:R691"/>
    <mergeCell ref="U691:Y691"/>
    <mergeCell ref="AB691:AF691"/>
    <mergeCell ref="U692:Y692"/>
    <mergeCell ref="AB692:AF692"/>
    <mergeCell ref="B684:B695"/>
    <mergeCell ref="C684:C695"/>
    <mergeCell ref="D684:D695"/>
    <mergeCell ref="E684:E695"/>
    <mergeCell ref="G691:K691"/>
    <mergeCell ref="G692:K692"/>
    <mergeCell ref="B697:B708"/>
    <mergeCell ref="C697:C708"/>
    <mergeCell ref="D697:D708"/>
    <mergeCell ref="E697:E708"/>
    <mergeCell ref="G704:K704"/>
    <mergeCell ref="G705:K705"/>
    <mergeCell ref="G706:K706"/>
    <mergeCell ref="G707:K707"/>
    <mergeCell ref="G708:K708"/>
    <mergeCell ref="G693:K693"/>
    <mergeCell ref="N693:R693"/>
    <mergeCell ref="N692:R692"/>
    <mergeCell ref="U720:Y720"/>
    <mergeCell ref="AO697:AO701"/>
    <mergeCell ref="AP697:AP701"/>
    <mergeCell ref="AQ697:AQ701"/>
    <mergeCell ref="AR697:AR701"/>
    <mergeCell ref="G703:K703"/>
    <mergeCell ref="N703:R703"/>
    <mergeCell ref="U703:Y703"/>
    <mergeCell ref="AB703:AF703"/>
    <mergeCell ref="M697:M708"/>
    <mergeCell ref="T697:T708"/>
    <mergeCell ref="AA697:AA708"/>
    <mergeCell ref="AH697:AH708"/>
    <mergeCell ref="AJ697:AJ708"/>
    <mergeCell ref="AK697:AK708"/>
    <mergeCell ref="AL697:AL708"/>
    <mergeCell ref="AM697:AM701"/>
    <mergeCell ref="AN697:AN701"/>
    <mergeCell ref="N704:R704"/>
    <mergeCell ref="U704:Y704"/>
    <mergeCell ref="AB704:AF704"/>
    <mergeCell ref="N705:R705"/>
    <mergeCell ref="U705:Y705"/>
    <mergeCell ref="AB705:AF705"/>
    <mergeCell ref="N706:R706"/>
    <mergeCell ref="U706:Y706"/>
    <mergeCell ref="AB706:AF706"/>
    <mergeCell ref="N707:R707"/>
    <mergeCell ref="U707:Y707"/>
    <mergeCell ref="AB707:AF707"/>
    <mergeCell ref="N708:R708"/>
    <mergeCell ref="AM703:AM708"/>
    <mergeCell ref="AB730:AF730"/>
    <mergeCell ref="G731:K731"/>
    <mergeCell ref="N731:R731"/>
    <mergeCell ref="AR710:AR714"/>
    <mergeCell ref="AB708:AF708"/>
    <mergeCell ref="B710:B721"/>
    <mergeCell ref="C710:C721"/>
    <mergeCell ref="D710:D721"/>
    <mergeCell ref="E710:E721"/>
    <mergeCell ref="M710:M721"/>
    <mergeCell ref="T710:T721"/>
    <mergeCell ref="AA710:AA721"/>
    <mergeCell ref="AH710:AH721"/>
    <mergeCell ref="G716:K716"/>
    <mergeCell ref="N716:R716"/>
    <mergeCell ref="U716:Y716"/>
    <mergeCell ref="AB716:AF716"/>
    <mergeCell ref="G717:K717"/>
    <mergeCell ref="N717:R717"/>
    <mergeCell ref="U717:Y717"/>
    <mergeCell ref="AB717:AF717"/>
    <mergeCell ref="G718:K718"/>
    <mergeCell ref="N718:R718"/>
    <mergeCell ref="U718:Y718"/>
    <mergeCell ref="AB718:AF718"/>
    <mergeCell ref="G719:K719"/>
    <mergeCell ref="N719:R719"/>
    <mergeCell ref="U719:Y719"/>
    <mergeCell ref="U708:Y708"/>
    <mergeCell ref="AB719:AF719"/>
    <mergeCell ref="G720:K720"/>
    <mergeCell ref="N720:R720"/>
    <mergeCell ref="AK723:AK734"/>
    <mergeCell ref="AL723:AL734"/>
    <mergeCell ref="AM723:AM727"/>
    <mergeCell ref="AB720:AF720"/>
    <mergeCell ref="G721:K721"/>
    <mergeCell ref="N721:R721"/>
    <mergeCell ref="U721:Y721"/>
    <mergeCell ref="AB721:AF721"/>
    <mergeCell ref="AJ710:AJ721"/>
    <mergeCell ref="AK710:AK721"/>
    <mergeCell ref="AL710:AL721"/>
    <mergeCell ref="AM710:AM714"/>
    <mergeCell ref="AN710:AN714"/>
    <mergeCell ref="AO710:AO714"/>
    <mergeCell ref="AP710:AP714"/>
    <mergeCell ref="AQ710:AQ714"/>
    <mergeCell ref="B723:B734"/>
    <mergeCell ref="C723:C734"/>
    <mergeCell ref="D723:D734"/>
    <mergeCell ref="E723:E734"/>
    <mergeCell ref="M723:M734"/>
    <mergeCell ref="T723:T734"/>
    <mergeCell ref="AA723:AA734"/>
    <mergeCell ref="AH723:AH734"/>
    <mergeCell ref="AJ723:AJ734"/>
    <mergeCell ref="G729:K729"/>
    <mergeCell ref="N729:R729"/>
    <mergeCell ref="U729:Y729"/>
    <mergeCell ref="AB729:AF729"/>
    <mergeCell ref="G730:K730"/>
    <mergeCell ref="N730:R730"/>
    <mergeCell ref="U730:Y730"/>
    <mergeCell ref="U744:Y744"/>
    <mergeCell ref="AB744:AF744"/>
    <mergeCell ref="G745:K745"/>
    <mergeCell ref="N745:R745"/>
    <mergeCell ref="U745:Y745"/>
    <mergeCell ref="AB745:AF745"/>
    <mergeCell ref="U731:Y731"/>
    <mergeCell ref="AB731:AF731"/>
    <mergeCell ref="G732:K732"/>
    <mergeCell ref="N732:R732"/>
    <mergeCell ref="U732:Y732"/>
    <mergeCell ref="AB732:AF732"/>
    <mergeCell ref="G733:K733"/>
    <mergeCell ref="N733:R733"/>
    <mergeCell ref="U733:Y733"/>
    <mergeCell ref="AB733:AF733"/>
    <mergeCell ref="G734:K734"/>
    <mergeCell ref="N734:R734"/>
    <mergeCell ref="U734:Y734"/>
    <mergeCell ref="AB734:AF734"/>
    <mergeCell ref="AK736:AK747"/>
    <mergeCell ref="AL736:AL747"/>
    <mergeCell ref="AM736:AM740"/>
    <mergeCell ref="AN736:AN740"/>
    <mergeCell ref="AO736:AO740"/>
    <mergeCell ref="AP736:AP740"/>
    <mergeCell ref="AQ736:AQ740"/>
    <mergeCell ref="AR736:AR740"/>
    <mergeCell ref="AN723:AN727"/>
    <mergeCell ref="AO723:AO727"/>
    <mergeCell ref="AP723:AP727"/>
    <mergeCell ref="AQ723:AQ727"/>
    <mergeCell ref="AR723:AR727"/>
    <mergeCell ref="B736:B747"/>
    <mergeCell ref="C736:C747"/>
    <mergeCell ref="D736:D747"/>
    <mergeCell ref="E736:E747"/>
    <mergeCell ref="M736:M747"/>
    <mergeCell ref="T736:T747"/>
    <mergeCell ref="AA736:AA747"/>
    <mergeCell ref="AH736:AH747"/>
    <mergeCell ref="AJ736:AJ747"/>
    <mergeCell ref="G742:K742"/>
    <mergeCell ref="N742:R742"/>
    <mergeCell ref="U742:Y742"/>
    <mergeCell ref="AB742:AF742"/>
    <mergeCell ref="G743:K743"/>
    <mergeCell ref="N743:R743"/>
    <mergeCell ref="U743:Y743"/>
    <mergeCell ref="AB743:AF743"/>
    <mergeCell ref="G744:K744"/>
    <mergeCell ref="N744:R744"/>
    <mergeCell ref="G758:K758"/>
    <mergeCell ref="N758:R758"/>
    <mergeCell ref="U758:Y758"/>
    <mergeCell ref="AB758:AF758"/>
    <mergeCell ref="G759:K759"/>
    <mergeCell ref="N759:R759"/>
    <mergeCell ref="U759:Y759"/>
    <mergeCell ref="AB759:AF759"/>
    <mergeCell ref="G760:K760"/>
    <mergeCell ref="N760:R760"/>
    <mergeCell ref="U760:Y760"/>
    <mergeCell ref="G746:K746"/>
    <mergeCell ref="N746:R746"/>
    <mergeCell ref="U746:Y746"/>
    <mergeCell ref="AB746:AF746"/>
    <mergeCell ref="G747:K747"/>
    <mergeCell ref="N747:R747"/>
    <mergeCell ref="U747:Y747"/>
    <mergeCell ref="AB747:AF747"/>
    <mergeCell ref="AP749:AP753"/>
    <mergeCell ref="AQ749:AQ753"/>
    <mergeCell ref="AR749:AR753"/>
    <mergeCell ref="B762:B773"/>
    <mergeCell ref="C762:C773"/>
    <mergeCell ref="D762:D773"/>
    <mergeCell ref="E762:E773"/>
    <mergeCell ref="M762:M773"/>
    <mergeCell ref="T762:T773"/>
    <mergeCell ref="AA762:AA773"/>
    <mergeCell ref="AH762:AH773"/>
    <mergeCell ref="AJ762:AJ773"/>
    <mergeCell ref="G768:K768"/>
    <mergeCell ref="N768:R768"/>
    <mergeCell ref="U768:Y768"/>
    <mergeCell ref="AB768:AF768"/>
    <mergeCell ref="G769:K769"/>
    <mergeCell ref="N769:R769"/>
    <mergeCell ref="U769:Y769"/>
    <mergeCell ref="AB769:AF769"/>
    <mergeCell ref="G770:K770"/>
    <mergeCell ref="N770:R770"/>
    <mergeCell ref="U770:Y770"/>
    <mergeCell ref="AB770:AF770"/>
    <mergeCell ref="B749:B760"/>
    <mergeCell ref="C749:C760"/>
    <mergeCell ref="D749:D760"/>
    <mergeCell ref="E749:E760"/>
    <mergeCell ref="M749:M760"/>
    <mergeCell ref="T749:T760"/>
    <mergeCell ref="AA749:AA760"/>
    <mergeCell ref="AH749:AH760"/>
    <mergeCell ref="G772:K772"/>
    <mergeCell ref="N772:R772"/>
    <mergeCell ref="U772:Y772"/>
    <mergeCell ref="AB772:AF772"/>
    <mergeCell ref="G773:K773"/>
    <mergeCell ref="N773:R773"/>
    <mergeCell ref="U773:Y773"/>
    <mergeCell ref="AB773:AF773"/>
    <mergeCell ref="AK762:AK773"/>
    <mergeCell ref="AL762:AL773"/>
    <mergeCell ref="AM762:AM766"/>
    <mergeCell ref="AN762:AN766"/>
    <mergeCell ref="AO762:AO766"/>
    <mergeCell ref="AB760:AF760"/>
    <mergeCell ref="AK749:AK760"/>
    <mergeCell ref="AL749:AL760"/>
    <mergeCell ref="AM749:AM753"/>
    <mergeCell ref="AN749:AN753"/>
    <mergeCell ref="AO749:AO753"/>
    <mergeCell ref="AJ749:AJ760"/>
    <mergeCell ref="G755:K755"/>
    <mergeCell ref="N755:R755"/>
    <mergeCell ref="U755:Y755"/>
    <mergeCell ref="AB755:AF755"/>
    <mergeCell ref="G756:K756"/>
    <mergeCell ref="N756:R756"/>
    <mergeCell ref="U756:Y756"/>
    <mergeCell ref="AB756:AF756"/>
    <mergeCell ref="G757:K757"/>
    <mergeCell ref="N757:R757"/>
    <mergeCell ref="U757:Y757"/>
    <mergeCell ref="AB757:AF757"/>
    <mergeCell ref="AP762:AP766"/>
    <mergeCell ref="AQ762:AQ766"/>
    <mergeCell ref="AR762:AR766"/>
    <mergeCell ref="AR775:AR779"/>
    <mergeCell ref="B775:B786"/>
    <mergeCell ref="C775:C786"/>
    <mergeCell ref="D775:D786"/>
    <mergeCell ref="E775:E786"/>
    <mergeCell ref="M775:M786"/>
    <mergeCell ref="T775:T786"/>
    <mergeCell ref="AA775:AA786"/>
    <mergeCell ref="AH775:AH786"/>
    <mergeCell ref="G781:K781"/>
    <mergeCell ref="N781:R781"/>
    <mergeCell ref="U781:Y781"/>
    <mergeCell ref="AB781:AF781"/>
    <mergeCell ref="G782:K782"/>
    <mergeCell ref="N782:R782"/>
    <mergeCell ref="U782:Y782"/>
    <mergeCell ref="AB782:AF782"/>
    <mergeCell ref="G783:K783"/>
    <mergeCell ref="N783:R783"/>
    <mergeCell ref="U783:Y783"/>
    <mergeCell ref="AB783:AF783"/>
    <mergeCell ref="G784:K784"/>
    <mergeCell ref="N784:R784"/>
    <mergeCell ref="U784:Y784"/>
    <mergeCell ref="AB784:AF784"/>
    <mergeCell ref="G771:K771"/>
    <mergeCell ref="N771:R771"/>
    <mergeCell ref="U771:Y771"/>
    <mergeCell ref="AB771:AF771"/>
    <mergeCell ref="G785:K785"/>
    <mergeCell ref="N785:R785"/>
    <mergeCell ref="U785:Y785"/>
    <mergeCell ref="AB785:AF785"/>
    <mergeCell ref="G786:K786"/>
    <mergeCell ref="N786:R786"/>
    <mergeCell ref="U786:Y786"/>
    <mergeCell ref="AB786:AF786"/>
    <mergeCell ref="AJ775:AJ786"/>
    <mergeCell ref="AK775:AK786"/>
    <mergeCell ref="AL775:AL786"/>
    <mergeCell ref="AM775:AM779"/>
    <mergeCell ref="AN775:AN779"/>
    <mergeCell ref="AO775:AO779"/>
    <mergeCell ref="AP775:AP779"/>
    <mergeCell ref="AQ775:AQ779"/>
    <mergeCell ref="B788:B799"/>
    <mergeCell ref="C788:C799"/>
    <mergeCell ref="D788:D799"/>
    <mergeCell ref="E788:E799"/>
    <mergeCell ref="M788:M799"/>
    <mergeCell ref="T788:T799"/>
    <mergeCell ref="AA788:AA799"/>
    <mergeCell ref="AH788:AH799"/>
    <mergeCell ref="AJ788:AJ799"/>
    <mergeCell ref="G794:K794"/>
    <mergeCell ref="N794:R794"/>
    <mergeCell ref="U794:Y794"/>
    <mergeCell ref="AB794:AF794"/>
    <mergeCell ref="G795:K795"/>
    <mergeCell ref="N795:R795"/>
    <mergeCell ref="U795:Y795"/>
    <mergeCell ref="AQ788:AQ792"/>
    <mergeCell ref="AR788:AR792"/>
    <mergeCell ref="B801:B812"/>
    <mergeCell ref="C801:C812"/>
    <mergeCell ref="D801:D812"/>
    <mergeCell ref="E801:E812"/>
    <mergeCell ref="M801:M812"/>
    <mergeCell ref="T801:T812"/>
    <mergeCell ref="AA801:AA812"/>
    <mergeCell ref="AH801:AH812"/>
    <mergeCell ref="AJ801:AJ812"/>
    <mergeCell ref="G807:K807"/>
    <mergeCell ref="N807:R807"/>
    <mergeCell ref="U807:Y807"/>
    <mergeCell ref="AB807:AF807"/>
    <mergeCell ref="G808:K808"/>
    <mergeCell ref="N808:R808"/>
    <mergeCell ref="U808:Y808"/>
    <mergeCell ref="AB808:AF808"/>
    <mergeCell ref="G809:K809"/>
    <mergeCell ref="N809:R809"/>
    <mergeCell ref="U809:Y809"/>
    <mergeCell ref="AB809:AF809"/>
    <mergeCell ref="G810:K810"/>
    <mergeCell ref="AB795:AF795"/>
    <mergeCell ref="G796:K796"/>
    <mergeCell ref="N796:R796"/>
    <mergeCell ref="U796:Y796"/>
    <mergeCell ref="AB796:AF796"/>
    <mergeCell ref="G797:K797"/>
    <mergeCell ref="N797:R797"/>
    <mergeCell ref="U797:Y797"/>
    <mergeCell ref="AB810:AF810"/>
    <mergeCell ref="G811:K811"/>
    <mergeCell ref="N811:R811"/>
    <mergeCell ref="U811:Y811"/>
    <mergeCell ref="AB811:AF811"/>
    <mergeCell ref="G812:K812"/>
    <mergeCell ref="N812:R812"/>
    <mergeCell ref="U812:Y812"/>
    <mergeCell ref="AB812:AF812"/>
    <mergeCell ref="AK801:AK812"/>
    <mergeCell ref="AL801:AL812"/>
    <mergeCell ref="AM801:AM805"/>
    <mergeCell ref="AN801:AN805"/>
    <mergeCell ref="AO801:AO805"/>
    <mergeCell ref="AP801:AP805"/>
    <mergeCell ref="AK788:AK799"/>
    <mergeCell ref="AL788:AL799"/>
    <mergeCell ref="AM788:AM792"/>
    <mergeCell ref="AN788:AN792"/>
    <mergeCell ref="AO788:AO792"/>
    <mergeCell ref="AP788:AP792"/>
    <mergeCell ref="AB797:AF797"/>
    <mergeCell ref="G798:K798"/>
    <mergeCell ref="N798:R798"/>
    <mergeCell ref="U798:Y798"/>
    <mergeCell ref="AB798:AF798"/>
    <mergeCell ref="G799:K799"/>
    <mergeCell ref="N799:R799"/>
    <mergeCell ref="U799:Y799"/>
    <mergeCell ref="AB799:AF799"/>
    <mergeCell ref="AM807:AM812"/>
    <mergeCell ref="AM794:AM799"/>
    <mergeCell ref="AQ801:AQ805"/>
    <mergeCell ref="AR801:AR805"/>
    <mergeCell ref="B814:B825"/>
    <mergeCell ref="C814:C825"/>
    <mergeCell ref="D814:D825"/>
    <mergeCell ref="E814:E825"/>
    <mergeCell ref="M814:M825"/>
    <mergeCell ref="T814:T825"/>
    <mergeCell ref="AA814:AA825"/>
    <mergeCell ref="AH814:AH825"/>
    <mergeCell ref="AJ814:AJ825"/>
    <mergeCell ref="G820:K820"/>
    <mergeCell ref="N820:R820"/>
    <mergeCell ref="U820:Y820"/>
    <mergeCell ref="AB820:AF820"/>
    <mergeCell ref="G821:K821"/>
    <mergeCell ref="N821:R821"/>
    <mergeCell ref="U821:Y821"/>
    <mergeCell ref="AB821:AF821"/>
    <mergeCell ref="G822:K822"/>
    <mergeCell ref="N822:R822"/>
    <mergeCell ref="U822:Y822"/>
    <mergeCell ref="AB822:AF822"/>
    <mergeCell ref="G823:K823"/>
    <mergeCell ref="N823:R823"/>
    <mergeCell ref="U823:Y823"/>
    <mergeCell ref="AB823:AF823"/>
    <mergeCell ref="G824:K824"/>
    <mergeCell ref="N824:R824"/>
    <mergeCell ref="U824:Y824"/>
    <mergeCell ref="N810:R810"/>
    <mergeCell ref="U810:Y810"/>
    <mergeCell ref="N849:R849"/>
    <mergeCell ref="AB824:AF824"/>
    <mergeCell ref="G825:K825"/>
    <mergeCell ref="N825:R825"/>
    <mergeCell ref="U825:Y825"/>
    <mergeCell ref="AB825:AF825"/>
    <mergeCell ref="AK814:AK825"/>
    <mergeCell ref="AL814:AL825"/>
    <mergeCell ref="AM814:AM818"/>
    <mergeCell ref="AN814:AN818"/>
    <mergeCell ref="AO814:AO818"/>
    <mergeCell ref="AP814:AP818"/>
    <mergeCell ref="AQ814:AQ818"/>
    <mergeCell ref="AR814:AR818"/>
    <mergeCell ref="B827:B838"/>
    <mergeCell ref="C827:C838"/>
    <mergeCell ref="D827:D838"/>
    <mergeCell ref="E827:E838"/>
    <mergeCell ref="M827:M838"/>
    <mergeCell ref="T827:T838"/>
    <mergeCell ref="AA827:AA838"/>
    <mergeCell ref="AH827:AH838"/>
    <mergeCell ref="AJ827:AJ838"/>
    <mergeCell ref="G833:K833"/>
    <mergeCell ref="N833:R833"/>
    <mergeCell ref="U833:Y833"/>
    <mergeCell ref="AB833:AF833"/>
    <mergeCell ref="G834:K834"/>
    <mergeCell ref="N834:R834"/>
    <mergeCell ref="U834:Y834"/>
    <mergeCell ref="AB834:AF834"/>
    <mergeCell ref="AR827:AR831"/>
    <mergeCell ref="G850:K850"/>
    <mergeCell ref="N850:R850"/>
    <mergeCell ref="U850:Y850"/>
    <mergeCell ref="AB850:AF850"/>
    <mergeCell ref="G851:K851"/>
    <mergeCell ref="N851:R851"/>
    <mergeCell ref="U851:Y851"/>
    <mergeCell ref="AB851:AF851"/>
    <mergeCell ref="AK840:AK851"/>
    <mergeCell ref="AL840:AL851"/>
    <mergeCell ref="B840:B851"/>
    <mergeCell ref="C840:C851"/>
    <mergeCell ref="D840:D851"/>
    <mergeCell ref="E840:E851"/>
    <mergeCell ref="M840:M851"/>
    <mergeCell ref="T840:T851"/>
    <mergeCell ref="AA840:AA851"/>
    <mergeCell ref="AH840:AH851"/>
    <mergeCell ref="AJ840:AJ851"/>
    <mergeCell ref="G846:K846"/>
    <mergeCell ref="N846:R846"/>
    <mergeCell ref="U846:Y846"/>
    <mergeCell ref="AB846:AF846"/>
    <mergeCell ref="G847:K847"/>
    <mergeCell ref="N847:R847"/>
    <mergeCell ref="U847:Y847"/>
    <mergeCell ref="AB847:AF847"/>
    <mergeCell ref="G848:K848"/>
    <mergeCell ref="N848:R848"/>
    <mergeCell ref="U848:Y848"/>
    <mergeCell ref="AB848:AF848"/>
    <mergeCell ref="G849:K849"/>
    <mergeCell ref="AN840:AN844"/>
    <mergeCell ref="AO840:AO844"/>
    <mergeCell ref="AP840:AP844"/>
    <mergeCell ref="AQ840:AQ844"/>
    <mergeCell ref="AL827:AL838"/>
    <mergeCell ref="AM827:AM831"/>
    <mergeCell ref="AN827:AN831"/>
    <mergeCell ref="AO827:AO831"/>
    <mergeCell ref="AP827:AP831"/>
    <mergeCell ref="AQ827:AQ831"/>
    <mergeCell ref="G837:K837"/>
    <mergeCell ref="N837:R837"/>
    <mergeCell ref="U837:Y837"/>
    <mergeCell ref="AB837:AF837"/>
    <mergeCell ref="G838:K838"/>
    <mergeCell ref="N838:R838"/>
    <mergeCell ref="U838:Y838"/>
    <mergeCell ref="AB838:AF838"/>
    <mergeCell ref="AK827:AK838"/>
    <mergeCell ref="N835:R835"/>
    <mergeCell ref="U835:Y835"/>
    <mergeCell ref="AB835:AF835"/>
    <mergeCell ref="G836:K836"/>
    <mergeCell ref="N836:R836"/>
    <mergeCell ref="U836:Y836"/>
    <mergeCell ref="AB836:AF836"/>
    <mergeCell ref="G835:K835"/>
    <mergeCell ref="AR840:AR844"/>
    <mergeCell ref="B853:B864"/>
    <mergeCell ref="C853:C864"/>
    <mergeCell ref="D853:D864"/>
    <mergeCell ref="E853:E864"/>
    <mergeCell ref="M853:M864"/>
    <mergeCell ref="T853:T864"/>
    <mergeCell ref="AA853:AA864"/>
    <mergeCell ref="AH853:AH864"/>
    <mergeCell ref="AJ853:AJ864"/>
    <mergeCell ref="G859:K859"/>
    <mergeCell ref="N859:R859"/>
    <mergeCell ref="U859:Y859"/>
    <mergeCell ref="AB859:AF859"/>
    <mergeCell ref="G860:K860"/>
    <mergeCell ref="N860:R860"/>
    <mergeCell ref="U860:Y860"/>
    <mergeCell ref="AB860:AF860"/>
    <mergeCell ref="G861:K861"/>
    <mergeCell ref="N861:R861"/>
    <mergeCell ref="U861:Y861"/>
    <mergeCell ref="AB861:AF861"/>
    <mergeCell ref="G862:K862"/>
    <mergeCell ref="N862:R862"/>
    <mergeCell ref="U862:Y862"/>
    <mergeCell ref="AB862:AF862"/>
    <mergeCell ref="G863:K863"/>
    <mergeCell ref="N863:R863"/>
    <mergeCell ref="U863:Y863"/>
    <mergeCell ref="AB863:AF863"/>
    <mergeCell ref="U849:Y849"/>
    <mergeCell ref="AB849:AF849"/>
    <mergeCell ref="AK866:AK877"/>
    <mergeCell ref="AL866:AL877"/>
    <mergeCell ref="G864:K864"/>
    <mergeCell ref="N864:R864"/>
    <mergeCell ref="U864:Y864"/>
    <mergeCell ref="AB864:AF864"/>
    <mergeCell ref="AK853:AK864"/>
    <mergeCell ref="AL853:AL864"/>
    <mergeCell ref="AM853:AM857"/>
    <mergeCell ref="AN853:AN857"/>
    <mergeCell ref="AO853:AO857"/>
    <mergeCell ref="AP853:AP857"/>
    <mergeCell ref="AQ853:AQ857"/>
    <mergeCell ref="AR853:AR857"/>
    <mergeCell ref="B866:B877"/>
    <mergeCell ref="C866:C877"/>
    <mergeCell ref="D866:D877"/>
    <mergeCell ref="E866:E877"/>
    <mergeCell ref="M866:M877"/>
    <mergeCell ref="T866:T877"/>
    <mergeCell ref="AA866:AA877"/>
    <mergeCell ref="AH866:AH877"/>
    <mergeCell ref="AJ866:AJ877"/>
    <mergeCell ref="G872:K872"/>
    <mergeCell ref="N872:R872"/>
    <mergeCell ref="U872:Y872"/>
    <mergeCell ref="AB872:AF872"/>
    <mergeCell ref="G873:K873"/>
    <mergeCell ref="N873:R873"/>
    <mergeCell ref="U873:Y873"/>
    <mergeCell ref="AB873:AF873"/>
    <mergeCell ref="G874:K874"/>
    <mergeCell ref="N887:R887"/>
    <mergeCell ref="U887:Y887"/>
    <mergeCell ref="AB887:AF887"/>
    <mergeCell ref="G888:K888"/>
    <mergeCell ref="N888:R888"/>
    <mergeCell ref="U888:Y888"/>
    <mergeCell ref="N874:R874"/>
    <mergeCell ref="U874:Y874"/>
    <mergeCell ref="AB874:AF874"/>
    <mergeCell ref="G875:K875"/>
    <mergeCell ref="N875:R875"/>
    <mergeCell ref="U875:Y875"/>
    <mergeCell ref="AB875:AF875"/>
    <mergeCell ref="G876:K876"/>
    <mergeCell ref="N876:R876"/>
    <mergeCell ref="U876:Y876"/>
    <mergeCell ref="AB876:AF876"/>
    <mergeCell ref="G877:K877"/>
    <mergeCell ref="N877:R877"/>
    <mergeCell ref="U877:Y877"/>
    <mergeCell ref="AB877:AF877"/>
    <mergeCell ref="AK879:AK890"/>
    <mergeCell ref="AL879:AL890"/>
    <mergeCell ref="AM879:AM883"/>
    <mergeCell ref="AN879:AN883"/>
    <mergeCell ref="AO879:AO883"/>
    <mergeCell ref="AP879:AP883"/>
    <mergeCell ref="AQ879:AQ883"/>
    <mergeCell ref="AR879:AR883"/>
    <mergeCell ref="AM866:AM870"/>
    <mergeCell ref="AN866:AN870"/>
    <mergeCell ref="AO866:AO870"/>
    <mergeCell ref="AP866:AP870"/>
    <mergeCell ref="AQ866:AQ870"/>
    <mergeCell ref="AR866:AR870"/>
    <mergeCell ref="B879:B890"/>
    <mergeCell ref="C879:C890"/>
    <mergeCell ref="D879:D890"/>
    <mergeCell ref="E879:E890"/>
    <mergeCell ref="M879:M890"/>
    <mergeCell ref="T879:T890"/>
    <mergeCell ref="AA879:AA890"/>
    <mergeCell ref="AH879:AH890"/>
    <mergeCell ref="AJ879:AJ890"/>
    <mergeCell ref="G885:K885"/>
    <mergeCell ref="N885:R885"/>
    <mergeCell ref="U885:Y885"/>
    <mergeCell ref="AB885:AF885"/>
    <mergeCell ref="G886:K886"/>
    <mergeCell ref="N886:R886"/>
    <mergeCell ref="U886:Y886"/>
    <mergeCell ref="AB886:AF886"/>
    <mergeCell ref="G887:K887"/>
    <mergeCell ref="U900:Y900"/>
    <mergeCell ref="AB900:AF900"/>
    <mergeCell ref="G901:K901"/>
    <mergeCell ref="N901:R901"/>
    <mergeCell ref="U901:Y901"/>
    <mergeCell ref="AB901:AF901"/>
    <mergeCell ref="G902:K902"/>
    <mergeCell ref="N902:R902"/>
    <mergeCell ref="U902:Y902"/>
    <mergeCell ref="AB902:AF902"/>
    <mergeCell ref="G903:K903"/>
    <mergeCell ref="N903:R903"/>
    <mergeCell ref="U903:Y903"/>
    <mergeCell ref="AB888:AF888"/>
    <mergeCell ref="G889:K889"/>
    <mergeCell ref="N889:R889"/>
    <mergeCell ref="U889:Y889"/>
    <mergeCell ref="AB889:AF889"/>
    <mergeCell ref="G890:K890"/>
    <mergeCell ref="N890:R890"/>
    <mergeCell ref="U890:Y890"/>
    <mergeCell ref="AB890:AF890"/>
    <mergeCell ref="AP892:AP896"/>
    <mergeCell ref="AQ892:AQ896"/>
    <mergeCell ref="AR892:AR896"/>
    <mergeCell ref="B905:B916"/>
    <mergeCell ref="C905:C916"/>
    <mergeCell ref="D905:D916"/>
    <mergeCell ref="E905:E916"/>
    <mergeCell ref="M905:M916"/>
    <mergeCell ref="T905:T916"/>
    <mergeCell ref="AA905:AA916"/>
    <mergeCell ref="AH905:AH916"/>
    <mergeCell ref="AJ905:AJ916"/>
    <mergeCell ref="G911:K911"/>
    <mergeCell ref="N911:R911"/>
    <mergeCell ref="U911:Y911"/>
    <mergeCell ref="AB911:AF911"/>
    <mergeCell ref="G912:K912"/>
    <mergeCell ref="N912:R912"/>
    <mergeCell ref="U912:Y912"/>
    <mergeCell ref="AB912:AF912"/>
    <mergeCell ref="G913:K913"/>
    <mergeCell ref="N913:R913"/>
    <mergeCell ref="U913:Y913"/>
    <mergeCell ref="AB913:AF913"/>
    <mergeCell ref="B892:B903"/>
    <mergeCell ref="C892:C903"/>
    <mergeCell ref="D892:D903"/>
    <mergeCell ref="E892:E903"/>
    <mergeCell ref="M892:M903"/>
    <mergeCell ref="T892:T903"/>
    <mergeCell ref="AA892:AA903"/>
    <mergeCell ref="AH892:AH903"/>
    <mergeCell ref="U914:Y914"/>
    <mergeCell ref="AB914:AF914"/>
    <mergeCell ref="G915:K915"/>
    <mergeCell ref="N915:R915"/>
    <mergeCell ref="U915:Y915"/>
    <mergeCell ref="AB915:AF915"/>
    <mergeCell ref="G916:K916"/>
    <mergeCell ref="N916:R916"/>
    <mergeCell ref="U916:Y916"/>
    <mergeCell ref="AB916:AF916"/>
    <mergeCell ref="AK905:AK916"/>
    <mergeCell ref="AL905:AL916"/>
    <mergeCell ref="AM905:AM909"/>
    <mergeCell ref="AN905:AN909"/>
    <mergeCell ref="AO905:AO909"/>
    <mergeCell ref="AB903:AF903"/>
    <mergeCell ref="AK892:AK903"/>
    <mergeCell ref="AL892:AL903"/>
    <mergeCell ref="AM892:AM896"/>
    <mergeCell ref="AN892:AN896"/>
    <mergeCell ref="AO892:AO896"/>
    <mergeCell ref="AJ892:AJ903"/>
    <mergeCell ref="G898:K898"/>
    <mergeCell ref="N898:R898"/>
    <mergeCell ref="U898:Y898"/>
    <mergeCell ref="AB898:AF898"/>
    <mergeCell ref="G899:K899"/>
    <mergeCell ref="N899:R899"/>
    <mergeCell ref="U899:Y899"/>
    <mergeCell ref="AB899:AF899"/>
    <mergeCell ref="G900:K900"/>
    <mergeCell ref="N900:R900"/>
    <mergeCell ref="AP905:AP909"/>
    <mergeCell ref="AQ905:AQ909"/>
    <mergeCell ref="AR905:AR909"/>
    <mergeCell ref="B918:B929"/>
    <mergeCell ref="C918:C929"/>
    <mergeCell ref="D918:D929"/>
    <mergeCell ref="E918:E929"/>
    <mergeCell ref="M918:M929"/>
    <mergeCell ref="T918:T929"/>
    <mergeCell ref="AA918:AA929"/>
    <mergeCell ref="AH918:AH929"/>
    <mergeCell ref="AJ918:AJ929"/>
    <mergeCell ref="G924:K924"/>
    <mergeCell ref="N924:R924"/>
    <mergeCell ref="U924:Y924"/>
    <mergeCell ref="AB924:AF924"/>
    <mergeCell ref="G925:K925"/>
    <mergeCell ref="N925:R925"/>
    <mergeCell ref="U925:Y925"/>
    <mergeCell ref="AB925:AF925"/>
    <mergeCell ref="G926:K926"/>
    <mergeCell ref="N926:R926"/>
    <mergeCell ref="U926:Y926"/>
    <mergeCell ref="AB926:AF926"/>
    <mergeCell ref="G927:K927"/>
    <mergeCell ref="N927:R927"/>
    <mergeCell ref="U927:Y927"/>
    <mergeCell ref="AB927:AF927"/>
    <mergeCell ref="G928:K928"/>
    <mergeCell ref="N928:R928"/>
    <mergeCell ref="G914:K914"/>
    <mergeCell ref="N914:R914"/>
    <mergeCell ref="U928:Y928"/>
    <mergeCell ref="AB928:AF928"/>
    <mergeCell ref="G929:K929"/>
    <mergeCell ref="N929:R929"/>
    <mergeCell ref="U929:Y929"/>
    <mergeCell ref="AB929:AF929"/>
    <mergeCell ref="AK918:AK929"/>
    <mergeCell ref="AL918:AL929"/>
    <mergeCell ref="AM918:AM922"/>
    <mergeCell ref="AN918:AN922"/>
    <mergeCell ref="AO918:AO922"/>
    <mergeCell ref="AP918:AP922"/>
    <mergeCell ref="AQ918:AQ922"/>
    <mergeCell ref="AR918:AR922"/>
    <mergeCell ref="B931:B942"/>
    <mergeCell ref="C931:C942"/>
    <mergeCell ref="D931:D942"/>
    <mergeCell ref="E931:E942"/>
    <mergeCell ref="M931:M942"/>
    <mergeCell ref="T931:T942"/>
    <mergeCell ref="AA931:AA942"/>
    <mergeCell ref="AH931:AH942"/>
    <mergeCell ref="AJ931:AJ942"/>
    <mergeCell ref="G937:K937"/>
    <mergeCell ref="N937:R937"/>
    <mergeCell ref="U937:Y937"/>
    <mergeCell ref="AB937:AF937"/>
    <mergeCell ref="G938:K938"/>
    <mergeCell ref="N938:R938"/>
    <mergeCell ref="U938:Y938"/>
    <mergeCell ref="AQ931:AQ935"/>
    <mergeCell ref="AR931:AR935"/>
    <mergeCell ref="G954:K954"/>
    <mergeCell ref="N954:R954"/>
    <mergeCell ref="U954:Y954"/>
    <mergeCell ref="AB954:AF954"/>
    <mergeCell ref="G955:K955"/>
    <mergeCell ref="N955:R955"/>
    <mergeCell ref="U955:Y955"/>
    <mergeCell ref="AB955:AF955"/>
    <mergeCell ref="B944:B955"/>
    <mergeCell ref="C944:C955"/>
    <mergeCell ref="D944:D955"/>
    <mergeCell ref="E944:E955"/>
    <mergeCell ref="M944:M955"/>
    <mergeCell ref="T944:T955"/>
    <mergeCell ref="AA944:AA955"/>
    <mergeCell ref="AH944:AH955"/>
    <mergeCell ref="AJ944:AJ955"/>
    <mergeCell ref="G950:K950"/>
    <mergeCell ref="N950:R950"/>
    <mergeCell ref="U950:Y950"/>
    <mergeCell ref="AB950:AF950"/>
    <mergeCell ref="G951:K951"/>
    <mergeCell ref="N951:R951"/>
    <mergeCell ref="U951:Y951"/>
    <mergeCell ref="AB951:AF951"/>
    <mergeCell ref="G952:K952"/>
    <mergeCell ref="N952:R952"/>
    <mergeCell ref="U952:Y952"/>
    <mergeCell ref="AB952:AF952"/>
    <mergeCell ref="G953:K953"/>
    <mergeCell ref="AK944:AK955"/>
    <mergeCell ref="AL944:AL955"/>
    <mergeCell ref="AM944:AM948"/>
    <mergeCell ref="AN944:AN948"/>
    <mergeCell ref="AO944:AO948"/>
    <mergeCell ref="AP944:AP948"/>
    <mergeCell ref="AK931:AK942"/>
    <mergeCell ref="AL931:AL942"/>
    <mergeCell ref="AM931:AM935"/>
    <mergeCell ref="AN931:AN935"/>
    <mergeCell ref="AO931:AO935"/>
    <mergeCell ref="AP931:AP935"/>
    <mergeCell ref="AB940:AF940"/>
    <mergeCell ref="G941:K941"/>
    <mergeCell ref="N941:R941"/>
    <mergeCell ref="U941:Y941"/>
    <mergeCell ref="AB941:AF941"/>
    <mergeCell ref="G942:K942"/>
    <mergeCell ref="N942:R942"/>
    <mergeCell ref="U942:Y942"/>
    <mergeCell ref="AB942:AF942"/>
    <mergeCell ref="AM950:AM955"/>
    <mergeCell ref="AM937:AM942"/>
    <mergeCell ref="AB938:AF938"/>
    <mergeCell ref="G939:K939"/>
    <mergeCell ref="N939:R939"/>
    <mergeCell ref="U939:Y939"/>
    <mergeCell ref="AB939:AF939"/>
    <mergeCell ref="G940:K940"/>
    <mergeCell ref="N940:R940"/>
    <mergeCell ref="U940:Y940"/>
    <mergeCell ref="AB953:AF953"/>
    <mergeCell ref="AQ944:AQ948"/>
    <mergeCell ref="AR944:AR948"/>
    <mergeCell ref="B957:B968"/>
    <mergeCell ref="C957:C968"/>
    <mergeCell ref="D957:D968"/>
    <mergeCell ref="E957:E968"/>
    <mergeCell ref="M957:M968"/>
    <mergeCell ref="T957:T968"/>
    <mergeCell ref="AA957:AA968"/>
    <mergeCell ref="AH957:AH968"/>
    <mergeCell ref="AJ957:AJ968"/>
    <mergeCell ref="G963:K963"/>
    <mergeCell ref="N963:R963"/>
    <mergeCell ref="U963:Y963"/>
    <mergeCell ref="AB963:AF963"/>
    <mergeCell ref="G964:K964"/>
    <mergeCell ref="N964:R964"/>
    <mergeCell ref="U964:Y964"/>
    <mergeCell ref="AB964:AF964"/>
    <mergeCell ref="G965:K965"/>
    <mergeCell ref="N965:R965"/>
    <mergeCell ref="U965:Y965"/>
    <mergeCell ref="AB965:AF965"/>
    <mergeCell ref="G966:K966"/>
    <mergeCell ref="N966:R966"/>
    <mergeCell ref="U966:Y966"/>
    <mergeCell ref="AB966:AF966"/>
    <mergeCell ref="G967:K967"/>
    <mergeCell ref="N967:R967"/>
    <mergeCell ref="U967:Y967"/>
    <mergeCell ref="N953:R953"/>
    <mergeCell ref="U953:Y953"/>
    <mergeCell ref="AP957:AP961"/>
    <mergeCell ref="AQ957:AQ961"/>
    <mergeCell ref="AR957:AR961"/>
    <mergeCell ref="B970:B981"/>
    <mergeCell ref="C970:C981"/>
    <mergeCell ref="D970:D981"/>
    <mergeCell ref="E970:E981"/>
    <mergeCell ref="M970:M981"/>
    <mergeCell ref="T970:T981"/>
    <mergeCell ref="AA970:AA981"/>
    <mergeCell ref="AH970:AH981"/>
    <mergeCell ref="AJ970:AJ981"/>
    <mergeCell ref="G976:K976"/>
    <mergeCell ref="N976:R976"/>
    <mergeCell ref="U976:Y976"/>
    <mergeCell ref="AB976:AF976"/>
    <mergeCell ref="G977:K977"/>
    <mergeCell ref="N977:R977"/>
    <mergeCell ref="U977:Y977"/>
    <mergeCell ref="AB977:AF977"/>
    <mergeCell ref="U978:Y978"/>
    <mergeCell ref="AB978:AF978"/>
    <mergeCell ref="G979:K979"/>
    <mergeCell ref="N979:R979"/>
    <mergeCell ref="U979:Y979"/>
    <mergeCell ref="AB979:AF979"/>
    <mergeCell ref="G980:K980"/>
    <mergeCell ref="N980:R980"/>
    <mergeCell ref="U980:Y980"/>
    <mergeCell ref="AB980:AF980"/>
    <mergeCell ref="G981:K981"/>
    <mergeCell ref="N981:R981"/>
    <mergeCell ref="U981:Y981"/>
    <mergeCell ref="AB981:AF981"/>
    <mergeCell ref="AK970:AK981"/>
    <mergeCell ref="AB967:AF967"/>
    <mergeCell ref="G968:K968"/>
    <mergeCell ref="N968:R968"/>
    <mergeCell ref="U968:Y968"/>
    <mergeCell ref="AB968:AF968"/>
    <mergeCell ref="AK957:AK968"/>
    <mergeCell ref="AL970:AL981"/>
    <mergeCell ref="AM970:AM974"/>
    <mergeCell ref="AN970:AN974"/>
    <mergeCell ref="AO970:AO974"/>
    <mergeCell ref="AM976:AM981"/>
    <mergeCell ref="AM963:AM968"/>
    <mergeCell ref="AL957:AL968"/>
    <mergeCell ref="AM957:AM961"/>
    <mergeCell ref="AN957:AN961"/>
    <mergeCell ref="AO957:AO961"/>
    <mergeCell ref="AP970:AP974"/>
    <mergeCell ref="AQ970:AQ974"/>
    <mergeCell ref="AR970:AR974"/>
    <mergeCell ref="B983:B994"/>
    <mergeCell ref="C983:C994"/>
    <mergeCell ref="D983:D994"/>
    <mergeCell ref="E983:E994"/>
    <mergeCell ref="M983:M994"/>
    <mergeCell ref="T983:T994"/>
    <mergeCell ref="AA983:AA994"/>
    <mergeCell ref="AH983:AH994"/>
    <mergeCell ref="AJ983:AJ994"/>
    <mergeCell ref="G989:K989"/>
    <mergeCell ref="N989:R989"/>
    <mergeCell ref="U989:Y989"/>
    <mergeCell ref="AB989:AF989"/>
    <mergeCell ref="G990:K990"/>
    <mergeCell ref="N990:R990"/>
    <mergeCell ref="U990:Y990"/>
    <mergeCell ref="AB990:AF990"/>
    <mergeCell ref="G991:K991"/>
    <mergeCell ref="N991:R991"/>
    <mergeCell ref="U991:Y991"/>
    <mergeCell ref="AB991:AF991"/>
    <mergeCell ref="G992:K992"/>
    <mergeCell ref="N992:R992"/>
    <mergeCell ref="G978:K978"/>
    <mergeCell ref="N978:R978"/>
    <mergeCell ref="AB992:AF992"/>
    <mergeCell ref="G993:K993"/>
    <mergeCell ref="N993:R993"/>
    <mergeCell ref="U993:Y993"/>
    <mergeCell ref="AB993:AF993"/>
    <mergeCell ref="G994:K994"/>
    <mergeCell ref="N994:R994"/>
    <mergeCell ref="U994:Y994"/>
    <mergeCell ref="AB994:AF994"/>
    <mergeCell ref="AK983:AK994"/>
    <mergeCell ref="AL983:AL994"/>
    <mergeCell ref="AM983:AM987"/>
    <mergeCell ref="AN983:AN987"/>
    <mergeCell ref="AO983:AO987"/>
    <mergeCell ref="AP983:AP987"/>
    <mergeCell ref="AQ983:AQ987"/>
    <mergeCell ref="AM989:AM994"/>
    <mergeCell ref="AR1204:AR1208"/>
    <mergeCell ref="AR983:AR987"/>
    <mergeCell ref="B996:B1007"/>
    <mergeCell ref="C996:C1007"/>
    <mergeCell ref="D996:D1007"/>
    <mergeCell ref="E996:E1007"/>
    <mergeCell ref="M996:M1007"/>
    <mergeCell ref="T996:T1007"/>
    <mergeCell ref="AA996:AA1007"/>
    <mergeCell ref="AH996:AH1007"/>
    <mergeCell ref="AJ996:AJ1007"/>
    <mergeCell ref="G1002:K1002"/>
    <mergeCell ref="N1002:R1002"/>
    <mergeCell ref="U1002:Y1002"/>
    <mergeCell ref="AB1002:AF1002"/>
    <mergeCell ref="G1003:K1003"/>
    <mergeCell ref="N1003:R1003"/>
    <mergeCell ref="U1003:Y1003"/>
    <mergeCell ref="AB1003:AF1003"/>
    <mergeCell ref="G1004:K1004"/>
    <mergeCell ref="N1004:R1004"/>
    <mergeCell ref="U1004:Y1004"/>
    <mergeCell ref="AB1004:AF1004"/>
    <mergeCell ref="G1005:K1005"/>
    <mergeCell ref="N1005:R1005"/>
    <mergeCell ref="U1005:Y1005"/>
    <mergeCell ref="AB1005:AF1005"/>
    <mergeCell ref="G1006:K1006"/>
    <mergeCell ref="N1006:R1006"/>
    <mergeCell ref="U1006:Y1006"/>
    <mergeCell ref="AB1006:AF1006"/>
    <mergeCell ref="U992:Y992"/>
    <mergeCell ref="G1215:K1215"/>
    <mergeCell ref="N1215:R1215"/>
    <mergeCell ref="U1215:Y1215"/>
    <mergeCell ref="AB1215:AF1215"/>
    <mergeCell ref="G1007:K1007"/>
    <mergeCell ref="N1007:R1007"/>
    <mergeCell ref="U1007:Y1007"/>
    <mergeCell ref="AB1007:AF1007"/>
    <mergeCell ref="G1212:K1212"/>
    <mergeCell ref="N1212:R1212"/>
    <mergeCell ref="U1212:Y1212"/>
    <mergeCell ref="AB1212:AF1212"/>
    <mergeCell ref="G1213:K1213"/>
    <mergeCell ref="N1213:R1213"/>
    <mergeCell ref="U1213:Y1213"/>
    <mergeCell ref="AB1213:AF1213"/>
    <mergeCell ref="G1214:K1214"/>
    <mergeCell ref="N1214:R1214"/>
    <mergeCell ref="U1214:Y1214"/>
    <mergeCell ref="AK996:AK1007"/>
    <mergeCell ref="AL996:AL1007"/>
    <mergeCell ref="AM996:AM1000"/>
    <mergeCell ref="AN996:AN1000"/>
    <mergeCell ref="AO996:AO1000"/>
    <mergeCell ref="AP996:AP1000"/>
    <mergeCell ref="AQ996:AQ1000"/>
    <mergeCell ref="AR996:AR1000"/>
    <mergeCell ref="B1204:B1215"/>
    <mergeCell ref="C1204:C1215"/>
    <mergeCell ref="D1204:D1215"/>
    <mergeCell ref="E1204:E1215"/>
    <mergeCell ref="M1204:M1215"/>
    <mergeCell ref="T1204:T1215"/>
    <mergeCell ref="AA1204:AA1215"/>
    <mergeCell ref="AH1204:AH1215"/>
    <mergeCell ref="AJ1204:AJ1215"/>
    <mergeCell ref="AK1204:AK1215"/>
    <mergeCell ref="AL1204:AL1215"/>
    <mergeCell ref="AM1204:AM1208"/>
    <mergeCell ref="AN1204:AN1208"/>
    <mergeCell ref="AO1204:AO1208"/>
    <mergeCell ref="AP1204:AP1208"/>
    <mergeCell ref="AQ1204:AQ1208"/>
    <mergeCell ref="G1210:K1210"/>
    <mergeCell ref="N1210:R1210"/>
    <mergeCell ref="U1210:Y1210"/>
    <mergeCell ref="AB1210:AF1210"/>
    <mergeCell ref="G1211:K1211"/>
    <mergeCell ref="N1211:R1211"/>
    <mergeCell ref="U1211:Y1211"/>
    <mergeCell ref="AB1211:AF1211"/>
    <mergeCell ref="AB1214:AF1214"/>
    <mergeCell ref="AH1217:AH1228"/>
    <mergeCell ref="AJ1217:AJ1228"/>
    <mergeCell ref="AK1217:AK1228"/>
    <mergeCell ref="AL1217:AL1228"/>
    <mergeCell ref="AM1217:AM1221"/>
    <mergeCell ref="AN1217:AN1221"/>
    <mergeCell ref="AO1217:AO1221"/>
    <mergeCell ref="AP1217:AP1221"/>
    <mergeCell ref="AQ1217:AQ1221"/>
    <mergeCell ref="AR1217:AR1221"/>
    <mergeCell ref="G1223:K1223"/>
    <mergeCell ref="N1223:R1223"/>
    <mergeCell ref="U1223:Y1223"/>
    <mergeCell ref="AB1223:AF1223"/>
    <mergeCell ref="G1224:K1224"/>
    <mergeCell ref="N1224:R1224"/>
    <mergeCell ref="U1224:Y1224"/>
    <mergeCell ref="AB1224:AF1224"/>
    <mergeCell ref="G1225:K1225"/>
    <mergeCell ref="N1225:R1225"/>
    <mergeCell ref="U1225:Y1225"/>
    <mergeCell ref="AB1225:AF1225"/>
    <mergeCell ref="G1226:K1226"/>
    <mergeCell ref="N1226:R1226"/>
    <mergeCell ref="U1226:Y1226"/>
    <mergeCell ref="AB1226:AF1226"/>
    <mergeCell ref="G1227:K1227"/>
    <mergeCell ref="N1227:R1227"/>
    <mergeCell ref="U1227:Y1227"/>
    <mergeCell ref="AB1227:AF1227"/>
    <mergeCell ref="G1228:K1228"/>
    <mergeCell ref="N1228:R1228"/>
    <mergeCell ref="U1228:Y1228"/>
    <mergeCell ref="AB1228:AF1228"/>
    <mergeCell ref="B1230:B1241"/>
    <mergeCell ref="C1230:C1241"/>
    <mergeCell ref="D1230:D1241"/>
    <mergeCell ref="E1230:E1241"/>
    <mergeCell ref="M1230:M1241"/>
    <mergeCell ref="T1230:T1241"/>
    <mergeCell ref="AA1230:AA1241"/>
    <mergeCell ref="G1241:K1241"/>
    <mergeCell ref="N1241:R1241"/>
    <mergeCell ref="U1241:Y1241"/>
    <mergeCell ref="AB1241:AF1241"/>
    <mergeCell ref="B1217:B1228"/>
    <mergeCell ref="C1217:C1228"/>
    <mergeCell ref="D1217:D1228"/>
    <mergeCell ref="E1217:E1228"/>
    <mergeCell ref="M1217:M1228"/>
    <mergeCell ref="T1217:T1228"/>
    <mergeCell ref="AA1217:AA1228"/>
    <mergeCell ref="AH1230:AH1241"/>
    <mergeCell ref="AJ1230:AJ1241"/>
    <mergeCell ref="AK1230:AK1241"/>
    <mergeCell ref="AL1230:AL1241"/>
    <mergeCell ref="AM1230:AM1234"/>
    <mergeCell ref="AN1230:AN1234"/>
    <mergeCell ref="AO1230:AO1234"/>
    <mergeCell ref="AP1230:AP1234"/>
    <mergeCell ref="AQ1230:AQ1234"/>
    <mergeCell ref="AR1230:AR1234"/>
    <mergeCell ref="G1236:K1236"/>
    <mergeCell ref="N1236:R1236"/>
    <mergeCell ref="U1236:Y1236"/>
    <mergeCell ref="AB1236:AF1236"/>
    <mergeCell ref="G1237:K1237"/>
    <mergeCell ref="N1237:R1237"/>
    <mergeCell ref="U1237:Y1237"/>
    <mergeCell ref="AB1237:AF1237"/>
    <mergeCell ref="G1238:K1238"/>
    <mergeCell ref="N1238:R1238"/>
    <mergeCell ref="U1238:Y1238"/>
    <mergeCell ref="AB1238:AF1238"/>
    <mergeCell ref="G1239:K1239"/>
    <mergeCell ref="N1239:R1239"/>
    <mergeCell ref="U1239:Y1239"/>
    <mergeCell ref="AB1239:AF1239"/>
    <mergeCell ref="G1240:K1240"/>
    <mergeCell ref="N1240:R1240"/>
    <mergeCell ref="U1240:Y1240"/>
    <mergeCell ref="AB1240:AF1240"/>
    <mergeCell ref="AK1243:AK1254"/>
    <mergeCell ref="AB1265:AF1265"/>
    <mergeCell ref="AH1256:AH1267"/>
    <mergeCell ref="AJ1256:AJ1267"/>
    <mergeCell ref="AK1256:AK1267"/>
    <mergeCell ref="AL1243:AL1254"/>
    <mergeCell ref="AM1243:AM1247"/>
    <mergeCell ref="AN1243:AN1247"/>
    <mergeCell ref="AO1243:AO1247"/>
    <mergeCell ref="AP1243:AP1247"/>
    <mergeCell ref="AQ1243:AQ1247"/>
    <mergeCell ref="AR1243:AR1247"/>
    <mergeCell ref="G1249:K1249"/>
    <mergeCell ref="N1249:R1249"/>
    <mergeCell ref="U1249:Y1249"/>
    <mergeCell ref="AB1249:AF1249"/>
    <mergeCell ref="G1250:K1250"/>
    <mergeCell ref="N1250:R1250"/>
    <mergeCell ref="U1250:Y1250"/>
    <mergeCell ref="AB1250:AF1250"/>
    <mergeCell ref="G1251:K1251"/>
    <mergeCell ref="N1251:R1251"/>
    <mergeCell ref="U1251:Y1251"/>
    <mergeCell ref="AB1251:AF1251"/>
    <mergeCell ref="G1252:K1252"/>
    <mergeCell ref="N1252:R1252"/>
    <mergeCell ref="U1252:Y1252"/>
    <mergeCell ref="AB1252:AF1252"/>
    <mergeCell ref="G1253:K1253"/>
    <mergeCell ref="N1253:R1253"/>
    <mergeCell ref="U1253:Y1253"/>
    <mergeCell ref="AB1253:AF1253"/>
    <mergeCell ref="B1269:B1280"/>
    <mergeCell ref="C1269:C1280"/>
    <mergeCell ref="D1269:D1280"/>
    <mergeCell ref="E1269:E1280"/>
    <mergeCell ref="M1269:M1280"/>
    <mergeCell ref="T1269:T1280"/>
    <mergeCell ref="AA1269:AA1280"/>
    <mergeCell ref="G1280:K1280"/>
    <mergeCell ref="N1280:R1280"/>
    <mergeCell ref="U1280:Y1280"/>
    <mergeCell ref="AB1280:AF1280"/>
    <mergeCell ref="AH1269:AH1280"/>
    <mergeCell ref="AJ1269:AJ1280"/>
    <mergeCell ref="B1243:B1254"/>
    <mergeCell ref="C1243:C1254"/>
    <mergeCell ref="D1243:D1254"/>
    <mergeCell ref="E1243:E1254"/>
    <mergeCell ref="M1243:M1254"/>
    <mergeCell ref="T1243:T1254"/>
    <mergeCell ref="AA1243:AA1254"/>
    <mergeCell ref="B1256:B1267"/>
    <mergeCell ref="C1256:C1267"/>
    <mergeCell ref="D1256:D1267"/>
    <mergeCell ref="E1256:E1267"/>
    <mergeCell ref="AB1267:AF1267"/>
    <mergeCell ref="U1254:Y1254"/>
    <mergeCell ref="AB1254:AF1254"/>
    <mergeCell ref="AH1243:AH1254"/>
    <mergeCell ref="AJ1243:AJ1254"/>
    <mergeCell ref="G1254:K1254"/>
    <mergeCell ref="N1254:R1254"/>
    <mergeCell ref="AO1256:AO1260"/>
    <mergeCell ref="AP1256:AP1260"/>
    <mergeCell ref="AQ1256:AQ1260"/>
    <mergeCell ref="AR1256:AR1260"/>
    <mergeCell ref="G1262:K1262"/>
    <mergeCell ref="N1262:R1262"/>
    <mergeCell ref="U1262:Y1262"/>
    <mergeCell ref="AB1262:AF1262"/>
    <mergeCell ref="G1263:K1263"/>
    <mergeCell ref="N1263:R1263"/>
    <mergeCell ref="U1263:Y1263"/>
    <mergeCell ref="AB1263:AF1263"/>
    <mergeCell ref="G1264:K1264"/>
    <mergeCell ref="N1264:R1264"/>
    <mergeCell ref="U1264:Y1264"/>
    <mergeCell ref="AB1264:AF1264"/>
    <mergeCell ref="G1265:K1265"/>
    <mergeCell ref="N1265:R1265"/>
    <mergeCell ref="U1265:Y1265"/>
    <mergeCell ref="AL1256:AL1267"/>
    <mergeCell ref="AM1256:AM1260"/>
    <mergeCell ref="AN1256:AN1260"/>
    <mergeCell ref="G1266:K1266"/>
    <mergeCell ref="N1266:R1266"/>
    <mergeCell ref="U1266:Y1266"/>
    <mergeCell ref="AB1266:AF1266"/>
    <mergeCell ref="M1256:M1267"/>
    <mergeCell ref="T1256:T1267"/>
    <mergeCell ref="AA1256:AA1267"/>
    <mergeCell ref="G1267:K1267"/>
    <mergeCell ref="N1267:R1267"/>
    <mergeCell ref="U1267:Y1267"/>
    <mergeCell ref="AO1269:AO1273"/>
    <mergeCell ref="AP1269:AP1273"/>
    <mergeCell ref="AQ1269:AQ1273"/>
    <mergeCell ref="AR1269:AR1273"/>
    <mergeCell ref="G1275:K1275"/>
    <mergeCell ref="N1275:R1275"/>
    <mergeCell ref="U1275:Y1275"/>
    <mergeCell ref="AB1275:AF1275"/>
    <mergeCell ref="G1276:K1276"/>
    <mergeCell ref="N1276:R1276"/>
    <mergeCell ref="U1276:Y1276"/>
    <mergeCell ref="AB1276:AF1276"/>
    <mergeCell ref="G1277:K1277"/>
    <mergeCell ref="N1277:R1277"/>
    <mergeCell ref="U1277:Y1277"/>
    <mergeCell ref="AB1277:AF1277"/>
    <mergeCell ref="G1278:K1278"/>
    <mergeCell ref="N1278:R1278"/>
    <mergeCell ref="U1278:Y1278"/>
    <mergeCell ref="AB1278:AF1278"/>
    <mergeCell ref="AK1269:AK1280"/>
    <mergeCell ref="AL1269:AL1280"/>
    <mergeCell ref="AM1269:AM1273"/>
    <mergeCell ref="AN1269:AN1273"/>
    <mergeCell ref="G1279:K1279"/>
    <mergeCell ref="N1279:R1279"/>
    <mergeCell ref="U1279:Y1279"/>
    <mergeCell ref="AB1279:AF1279"/>
    <mergeCell ref="AH1282:AH1293"/>
    <mergeCell ref="AJ1282:AJ1293"/>
    <mergeCell ref="AK1282:AK1293"/>
    <mergeCell ref="AL1282:AL1293"/>
    <mergeCell ref="AM1282:AM1286"/>
    <mergeCell ref="AN1282:AN1286"/>
    <mergeCell ref="AO1282:AO1286"/>
    <mergeCell ref="AP1282:AP1286"/>
    <mergeCell ref="AQ1282:AQ1286"/>
    <mergeCell ref="AR1282:AR1286"/>
    <mergeCell ref="G1288:K1288"/>
    <mergeCell ref="N1288:R1288"/>
    <mergeCell ref="U1288:Y1288"/>
    <mergeCell ref="AB1288:AF1288"/>
    <mergeCell ref="G1289:K1289"/>
    <mergeCell ref="N1289:R1289"/>
    <mergeCell ref="U1289:Y1289"/>
    <mergeCell ref="AB1289:AF1289"/>
    <mergeCell ref="G1290:K1290"/>
    <mergeCell ref="N1290:R1290"/>
    <mergeCell ref="U1290:Y1290"/>
    <mergeCell ref="AB1290:AF1290"/>
    <mergeCell ref="G1291:K1291"/>
    <mergeCell ref="N1291:R1291"/>
    <mergeCell ref="U1291:Y1291"/>
    <mergeCell ref="AB1291:AF1291"/>
    <mergeCell ref="G1292:K1292"/>
    <mergeCell ref="N1292:R1292"/>
    <mergeCell ref="U1292:Y1292"/>
    <mergeCell ref="AB1292:AF1292"/>
    <mergeCell ref="G1293:K1293"/>
    <mergeCell ref="N1293:R1293"/>
    <mergeCell ref="U1293:Y1293"/>
    <mergeCell ref="AB1293:AF1293"/>
    <mergeCell ref="B1295:B1306"/>
    <mergeCell ref="C1295:C1306"/>
    <mergeCell ref="D1295:D1306"/>
    <mergeCell ref="E1295:E1306"/>
    <mergeCell ref="M1295:M1306"/>
    <mergeCell ref="T1295:T1306"/>
    <mergeCell ref="AA1295:AA1306"/>
    <mergeCell ref="G1306:K1306"/>
    <mergeCell ref="N1306:R1306"/>
    <mergeCell ref="U1306:Y1306"/>
    <mergeCell ref="AB1306:AF1306"/>
    <mergeCell ref="B1282:B1293"/>
    <mergeCell ref="C1282:C1293"/>
    <mergeCell ref="D1282:D1293"/>
    <mergeCell ref="E1282:E1293"/>
    <mergeCell ref="M1282:M1293"/>
    <mergeCell ref="T1282:T1293"/>
    <mergeCell ref="AA1282:AA1293"/>
    <mergeCell ref="AH1295:AH1306"/>
    <mergeCell ref="AJ1295:AJ1306"/>
    <mergeCell ref="AK1295:AK1306"/>
    <mergeCell ref="AL1295:AL1306"/>
    <mergeCell ref="AM1295:AM1299"/>
    <mergeCell ref="AN1295:AN1299"/>
    <mergeCell ref="AO1295:AO1299"/>
    <mergeCell ref="AP1295:AP1299"/>
    <mergeCell ref="AQ1295:AQ1299"/>
    <mergeCell ref="AR1295:AR1299"/>
    <mergeCell ref="G1301:K1301"/>
    <mergeCell ref="N1301:R1301"/>
    <mergeCell ref="U1301:Y1301"/>
    <mergeCell ref="AB1301:AF1301"/>
    <mergeCell ref="G1302:K1302"/>
    <mergeCell ref="N1302:R1302"/>
    <mergeCell ref="U1302:Y1302"/>
    <mergeCell ref="AB1302:AF1302"/>
    <mergeCell ref="G1303:K1303"/>
    <mergeCell ref="N1303:R1303"/>
    <mergeCell ref="U1303:Y1303"/>
    <mergeCell ref="AB1303:AF1303"/>
    <mergeCell ref="G1304:K1304"/>
    <mergeCell ref="N1304:R1304"/>
    <mergeCell ref="U1304:Y1304"/>
    <mergeCell ref="AB1304:AF1304"/>
    <mergeCell ref="G1305:K1305"/>
    <mergeCell ref="N1305:R1305"/>
    <mergeCell ref="U1305:Y1305"/>
    <mergeCell ref="AB1305:AF1305"/>
    <mergeCell ref="AO1308:AO1312"/>
    <mergeCell ref="AP1308:AP1312"/>
    <mergeCell ref="AQ1308:AQ1312"/>
    <mergeCell ref="AR1308:AR1312"/>
    <mergeCell ref="G1314:K1314"/>
    <mergeCell ref="N1314:R1314"/>
    <mergeCell ref="U1314:Y1314"/>
    <mergeCell ref="AB1314:AF1314"/>
    <mergeCell ref="G1315:K1315"/>
    <mergeCell ref="N1315:R1315"/>
    <mergeCell ref="U1315:Y1315"/>
    <mergeCell ref="AB1315:AF1315"/>
    <mergeCell ref="G1316:K1316"/>
    <mergeCell ref="N1316:R1316"/>
    <mergeCell ref="U1316:Y1316"/>
    <mergeCell ref="AB1316:AF1316"/>
    <mergeCell ref="AQ1321:AQ1325"/>
    <mergeCell ref="AR1321:AR1325"/>
    <mergeCell ref="N1319:R1319"/>
    <mergeCell ref="AN1308:AN1312"/>
    <mergeCell ref="G1327:K1327"/>
    <mergeCell ref="N1327:R1327"/>
    <mergeCell ref="U1327:Y1327"/>
    <mergeCell ref="AB1327:AF1327"/>
    <mergeCell ref="G1328:K1328"/>
    <mergeCell ref="N1328:R1328"/>
    <mergeCell ref="U1328:Y1328"/>
    <mergeCell ref="AB1328:AF1328"/>
    <mergeCell ref="G1329:K1329"/>
    <mergeCell ref="N1329:R1329"/>
    <mergeCell ref="U1329:Y1329"/>
    <mergeCell ref="AB1329:AF1329"/>
    <mergeCell ref="G1330:K1330"/>
    <mergeCell ref="N1330:R1330"/>
    <mergeCell ref="U1330:Y1330"/>
    <mergeCell ref="AB1330:AF1330"/>
    <mergeCell ref="AM1327:AM1332"/>
    <mergeCell ref="M1321:M1332"/>
    <mergeCell ref="T1321:T1332"/>
    <mergeCell ref="AA1321:AA1332"/>
    <mergeCell ref="G1332:K1332"/>
    <mergeCell ref="N1332:R1332"/>
    <mergeCell ref="U1332:Y1332"/>
    <mergeCell ref="AB1332:AF1332"/>
    <mergeCell ref="AM1093:AM1098"/>
    <mergeCell ref="AM1080:AM1085"/>
    <mergeCell ref="AM1067:AM1072"/>
    <mergeCell ref="AM1054:AM1059"/>
    <mergeCell ref="AM1041:AM1046"/>
    <mergeCell ref="AM1028:AM1033"/>
    <mergeCell ref="AM1015:AM1020"/>
    <mergeCell ref="AM1002:AM1007"/>
    <mergeCell ref="AH1321:AH1332"/>
    <mergeCell ref="AJ1321:AJ1332"/>
    <mergeCell ref="AK1321:AK1332"/>
    <mergeCell ref="AL1321:AL1332"/>
    <mergeCell ref="AM1321:AM1325"/>
    <mergeCell ref="AN1321:AN1325"/>
    <mergeCell ref="AO1321:AO1325"/>
    <mergeCell ref="AP1321:AP1325"/>
    <mergeCell ref="G1331:K1331"/>
    <mergeCell ref="N1331:R1331"/>
    <mergeCell ref="U1331:Y1331"/>
    <mergeCell ref="AB1331:AF1331"/>
    <mergeCell ref="U1319:Y1319"/>
    <mergeCell ref="AB1319:AF1319"/>
    <mergeCell ref="AM1210:AM1215"/>
    <mergeCell ref="AM1197:AM1202"/>
    <mergeCell ref="AM1184:AM1189"/>
    <mergeCell ref="AM1171:AM1176"/>
    <mergeCell ref="AM1158:AM1163"/>
    <mergeCell ref="AM1145:AM1150"/>
    <mergeCell ref="AM1132:AM1137"/>
    <mergeCell ref="AM1119:AM1124"/>
    <mergeCell ref="AM1106:AM1111"/>
    <mergeCell ref="T1308:T1319"/>
    <mergeCell ref="B1321:B1332"/>
    <mergeCell ref="C1321:C1332"/>
    <mergeCell ref="D1321:D1332"/>
    <mergeCell ref="E1321:E1332"/>
    <mergeCell ref="B1308:B1319"/>
    <mergeCell ref="C1308:C1319"/>
    <mergeCell ref="D1308:D1319"/>
    <mergeCell ref="E1308:E1319"/>
    <mergeCell ref="M1308:M1319"/>
    <mergeCell ref="AM1314:AM1319"/>
    <mergeCell ref="AM1301:AM1306"/>
    <mergeCell ref="AM1288:AM1293"/>
    <mergeCell ref="AM1275:AM1280"/>
    <mergeCell ref="AM1262:AM1267"/>
    <mergeCell ref="AM1249:AM1254"/>
    <mergeCell ref="AM1236:AM1241"/>
    <mergeCell ref="AM1223:AM1228"/>
    <mergeCell ref="AA1308:AA1319"/>
    <mergeCell ref="AH1308:AH1319"/>
    <mergeCell ref="AJ1308:AJ1319"/>
    <mergeCell ref="AK1308:AK1319"/>
    <mergeCell ref="AL1308:AL1319"/>
    <mergeCell ref="AM1308:AM1312"/>
    <mergeCell ref="G1317:K1317"/>
    <mergeCell ref="N1317:R1317"/>
    <mergeCell ref="U1317:Y1317"/>
    <mergeCell ref="AB1317:AF1317"/>
    <mergeCell ref="G1318:K1318"/>
    <mergeCell ref="N1318:R1318"/>
    <mergeCell ref="U1318:Y1318"/>
    <mergeCell ref="AB1318:AF1318"/>
    <mergeCell ref="G1319:K1319"/>
    <mergeCell ref="AM521:AM526"/>
    <mergeCell ref="AM508:AM513"/>
    <mergeCell ref="AM495:AM500"/>
    <mergeCell ref="AM482:AM487"/>
    <mergeCell ref="AM502:AM506"/>
    <mergeCell ref="AM924:AM929"/>
    <mergeCell ref="AM911:AM916"/>
    <mergeCell ref="AM898:AM903"/>
    <mergeCell ref="AM885:AM890"/>
    <mergeCell ref="AM872:AM877"/>
    <mergeCell ref="AM859:AM864"/>
    <mergeCell ref="AM846:AM851"/>
    <mergeCell ref="AM833:AM838"/>
    <mergeCell ref="AM820:AM825"/>
    <mergeCell ref="AM690:AM695"/>
    <mergeCell ref="AM677:AM682"/>
    <mergeCell ref="AM664:AM669"/>
    <mergeCell ref="AM651:AM656"/>
    <mergeCell ref="AM638:AM643"/>
    <mergeCell ref="AM625:AM630"/>
    <mergeCell ref="AM612:AM617"/>
    <mergeCell ref="AM599:AM604"/>
    <mergeCell ref="AM781:AM786"/>
    <mergeCell ref="AM768:AM773"/>
    <mergeCell ref="AM755:AM760"/>
    <mergeCell ref="AM742:AM747"/>
    <mergeCell ref="AM729:AM734"/>
    <mergeCell ref="AM716:AM721"/>
    <mergeCell ref="AM840:AM844"/>
    <mergeCell ref="AM586:AM591"/>
    <mergeCell ref="AM573:AM578"/>
    <mergeCell ref="AM560:AM565"/>
    <mergeCell ref="AM131:AM136"/>
    <mergeCell ref="AM469:AM474"/>
    <mergeCell ref="AM456:AM461"/>
    <mergeCell ref="AM443:AM448"/>
    <mergeCell ref="AM430:AM435"/>
    <mergeCell ref="AM417:AM422"/>
    <mergeCell ref="AM404:AM409"/>
    <mergeCell ref="AM391:AM396"/>
    <mergeCell ref="AM378:AM383"/>
    <mergeCell ref="AM365:AM370"/>
    <mergeCell ref="AM352:AM357"/>
    <mergeCell ref="AM339:AM344"/>
    <mergeCell ref="AM326:AM331"/>
    <mergeCell ref="AM313:AM318"/>
    <mergeCell ref="AM300:AM305"/>
    <mergeCell ref="AM287:AM292"/>
    <mergeCell ref="AM274:AM279"/>
    <mergeCell ref="AM261:AM266"/>
    <mergeCell ref="AM398:AM402"/>
    <mergeCell ref="AM255:AM259"/>
    <mergeCell ref="AM235:AM240"/>
    <mergeCell ref="AM222:AM227"/>
    <mergeCell ref="AM209:AM214"/>
    <mergeCell ref="AM196:AM201"/>
    <mergeCell ref="AM183:AM188"/>
    <mergeCell ref="AM170:AM175"/>
    <mergeCell ref="AM157:AM162"/>
  </mergeCells>
  <conditionalFormatting sqref="B34:E45 G36:K36 S34:S35 N36:R36 U36:Y36 AB36:AF36">
    <cfRule type="notContainsBlanks" dxfId="10233" priority="10618">
      <formula>LEN(TRIM(B34))&gt;0</formula>
    </cfRule>
  </conditionalFormatting>
  <conditionalFormatting sqref="B47:D58">
    <cfRule type="notContainsBlanks" dxfId="10232" priority="10617">
      <formula>LEN(TRIM(B47))&gt;0</formula>
    </cfRule>
  </conditionalFormatting>
  <conditionalFormatting sqref="B60:D71">
    <cfRule type="notContainsBlanks" dxfId="10231" priority="10616">
      <formula>LEN(TRIM(B60))&gt;0</formula>
    </cfRule>
  </conditionalFormatting>
  <conditionalFormatting sqref="G49">
    <cfRule type="notContainsBlanks" dxfId="10230" priority="10615">
      <formula>LEN(TRIM(G49))&gt;0</formula>
    </cfRule>
  </conditionalFormatting>
  <conditionalFormatting sqref="H49:K49">
    <cfRule type="notContainsBlanks" dxfId="10229" priority="10614">
      <formula>LEN(TRIM(H49))&gt;0</formula>
    </cfRule>
  </conditionalFormatting>
  <conditionalFormatting sqref="G62">
    <cfRule type="notContainsBlanks" dxfId="10228" priority="10610">
      <formula>LEN(TRIM(G62))&gt;0</formula>
    </cfRule>
  </conditionalFormatting>
  <conditionalFormatting sqref="H62:K62">
    <cfRule type="notContainsBlanks" dxfId="10227" priority="10609">
      <formula>LEN(TRIM(H62))&gt;0</formula>
    </cfRule>
  </conditionalFormatting>
  <conditionalFormatting sqref="G75">
    <cfRule type="notContainsBlanks" dxfId="10226" priority="10605">
      <formula>LEN(TRIM(G75))&gt;0</formula>
    </cfRule>
  </conditionalFormatting>
  <conditionalFormatting sqref="H75:K75">
    <cfRule type="notContainsBlanks" dxfId="10225" priority="10604">
      <formula>LEN(TRIM(H75))&gt;0</formula>
    </cfRule>
  </conditionalFormatting>
  <conditionalFormatting sqref="B73:D84 G75:K75">
    <cfRule type="notContainsBlanks" dxfId="10224" priority="10597">
      <formula>LEN(TRIM(B73))&gt;0</formula>
    </cfRule>
  </conditionalFormatting>
  <conditionalFormatting sqref="G88">
    <cfRule type="notContainsBlanks" dxfId="10223" priority="10596">
      <formula>LEN(TRIM(G88))&gt;0</formula>
    </cfRule>
  </conditionalFormatting>
  <conditionalFormatting sqref="H88:K88">
    <cfRule type="notContainsBlanks" dxfId="10222" priority="10595">
      <formula>LEN(TRIM(H88))&gt;0</formula>
    </cfRule>
  </conditionalFormatting>
  <conditionalFormatting sqref="G88:K88">
    <cfRule type="notContainsBlanks" dxfId="10221" priority="10594">
      <formula>LEN(TRIM(G88))&gt;0</formula>
    </cfRule>
  </conditionalFormatting>
  <conditionalFormatting sqref="N88:R88">
    <cfRule type="notContainsBlanks" dxfId="10220" priority="10590">
      <formula>LEN(TRIM(N88))&gt;0</formula>
    </cfRule>
  </conditionalFormatting>
  <conditionalFormatting sqref="U88:Y88">
    <cfRule type="notContainsBlanks" dxfId="10219" priority="10589">
      <formula>LEN(TRIM(U88))&gt;0</formula>
    </cfRule>
  </conditionalFormatting>
  <conditionalFormatting sqref="AB88:AF88">
    <cfRule type="notContainsBlanks" dxfId="10218" priority="10588">
      <formula>LEN(TRIM(AB88))&gt;0</formula>
    </cfRule>
  </conditionalFormatting>
  <conditionalFormatting sqref="B86:D97 G88:K88 N88:R88 AB88:AF88 U88:Y88">
    <cfRule type="notContainsBlanks" dxfId="10217" priority="10587">
      <formula>LEN(TRIM(B86))&gt;0</formula>
    </cfRule>
  </conditionalFormatting>
  <conditionalFormatting sqref="G101">
    <cfRule type="notContainsBlanks" dxfId="10216" priority="10586">
      <formula>LEN(TRIM(G101))&gt;0</formula>
    </cfRule>
  </conditionalFormatting>
  <conditionalFormatting sqref="H101:K101">
    <cfRule type="notContainsBlanks" dxfId="10215" priority="10585">
      <formula>LEN(TRIM(H101))&gt;0</formula>
    </cfRule>
  </conditionalFormatting>
  <conditionalFormatting sqref="G101:K101">
    <cfRule type="notContainsBlanks" dxfId="10214" priority="10584">
      <formula>LEN(TRIM(G101))&gt;0</formula>
    </cfRule>
  </conditionalFormatting>
  <conditionalFormatting sqref="G101:K101">
    <cfRule type="notContainsBlanks" dxfId="10213" priority="10583">
      <formula>LEN(TRIM(G101))&gt;0</formula>
    </cfRule>
  </conditionalFormatting>
  <conditionalFormatting sqref="N101:R101">
    <cfRule type="notContainsBlanks" dxfId="10212" priority="10582">
      <formula>LEN(TRIM(N101))&gt;0</formula>
    </cfRule>
  </conditionalFormatting>
  <conditionalFormatting sqref="N101:R101">
    <cfRule type="notContainsBlanks" dxfId="10211" priority="10581">
      <formula>LEN(TRIM(N101))&gt;0</formula>
    </cfRule>
  </conditionalFormatting>
  <conditionalFormatting sqref="U101:Y101">
    <cfRule type="notContainsBlanks" dxfId="10210" priority="10580">
      <formula>LEN(TRIM(U101))&gt;0</formula>
    </cfRule>
  </conditionalFormatting>
  <conditionalFormatting sqref="U101:Y101">
    <cfRule type="notContainsBlanks" dxfId="10209" priority="10579">
      <formula>LEN(TRIM(U101))&gt;0</formula>
    </cfRule>
  </conditionalFormatting>
  <conditionalFormatting sqref="AB101:AF101">
    <cfRule type="notContainsBlanks" dxfId="10208" priority="10578">
      <formula>LEN(TRIM(AB101))&gt;0</formula>
    </cfRule>
  </conditionalFormatting>
  <conditionalFormatting sqref="AB101:AF101">
    <cfRule type="notContainsBlanks" dxfId="10207" priority="10577">
      <formula>LEN(TRIM(AB101))&gt;0</formula>
    </cfRule>
  </conditionalFormatting>
  <conditionalFormatting sqref="AG99:AG100 Z99:Z100 S99:S100 L99:L100 G101:K101 B99:D110 N101:R101 U101:Y101 AB101:AF101">
    <cfRule type="notContainsBlanks" dxfId="10206" priority="10576">
      <formula>LEN(TRIM(B99))&gt;0</formula>
    </cfRule>
  </conditionalFormatting>
  <conditionalFormatting sqref="G114">
    <cfRule type="notContainsBlanks" dxfId="10205" priority="10575">
      <formula>LEN(TRIM(G114))&gt;0</formula>
    </cfRule>
  </conditionalFormatting>
  <conditionalFormatting sqref="H114:K114">
    <cfRule type="notContainsBlanks" dxfId="10204" priority="10574">
      <formula>LEN(TRIM(H114))&gt;0</formula>
    </cfRule>
  </conditionalFormatting>
  <conditionalFormatting sqref="G114:K114">
    <cfRule type="notContainsBlanks" dxfId="10203" priority="10573">
      <formula>LEN(TRIM(G114))&gt;0</formula>
    </cfRule>
  </conditionalFormatting>
  <conditionalFormatting sqref="G114:K114">
    <cfRule type="notContainsBlanks" dxfId="10202" priority="10572">
      <formula>LEN(TRIM(G114))&gt;0</formula>
    </cfRule>
  </conditionalFormatting>
  <conditionalFormatting sqref="G114:K114">
    <cfRule type="notContainsBlanks" dxfId="10201" priority="10571">
      <formula>LEN(TRIM(G114))&gt;0</formula>
    </cfRule>
  </conditionalFormatting>
  <conditionalFormatting sqref="N114:R114">
    <cfRule type="notContainsBlanks" dxfId="10200" priority="10570">
      <formula>LEN(TRIM(N114))&gt;0</formula>
    </cfRule>
  </conditionalFormatting>
  <conditionalFormatting sqref="N114:R114">
    <cfRule type="notContainsBlanks" dxfId="10199" priority="10569">
      <formula>LEN(TRIM(N114))&gt;0</formula>
    </cfRule>
  </conditionalFormatting>
  <conditionalFormatting sqref="N114:R114">
    <cfRule type="notContainsBlanks" dxfId="10198" priority="10568">
      <formula>LEN(TRIM(N114))&gt;0</formula>
    </cfRule>
  </conditionalFormatting>
  <conditionalFormatting sqref="U114:Y114">
    <cfRule type="notContainsBlanks" dxfId="10197" priority="10567">
      <formula>LEN(TRIM(U114))&gt;0</formula>
    </cfRule>
  </conditionalFormatting>
  <conditionalFormatting sqref="U114:Y114">
    <cfRule type="notContainsBlanks" dxfId="10196" priority="10566">
      <formula>LEN(TRIM(U114))&gt;0</formula>
    </cfRule>
  </conditionalFormatting>
  <conditionalFormatting sqref="U114:Y114">
    <cfRule type="notContainsBlanks" dxfId="10195" priority="10565">
      <formula>LEN(TRIM(U114))&gt;0</formula>
    </cfRule>
  </conditionalFormatting>
  <conditionalFormatting sqref="AB114:AF114">
    <cfRule type="notContainsBlanks" dxfId="10194" priority="10564">
      <formula>LEN(TRIM(AB114))&gt;0</formula>
    </cfRule>
  </conditionalFormatting>
  <conditionalFormatting sqref="AB114:AF114">
    <cfRule type="notContainsBlanks" dxfId="10193" priority="10563">
      <formula>LEN(TRIM(AB114))&gt;0</formula>
    </cfRule>
  </conditionalFormatting>
  <conditionalFormatting sqref="AB114:AF114">
    <cfRule type="notContainsBlanks" dxfId="10192" priority="10562">
      <formula>LEN(TRIM(AB114))&gt;0</formula>
    </cfRule>
  </conditionalFormatting>
  <conditionalFormatting sqref="B112:D123 G114:K114 L112:L113 S112:S113 Z112:Z113 AG112:AG113 N114:R114 U114:Y114 AB114:AF114">
    <cfRule type="notContainsBlanks" dxfId="10191" priority="10561">
      <formula>LEN(TRIM(B112))&gt;0</formula>
    </cfRule>
  </conditionalFormatting>
  <conditionalFormatting sqref="G127">
    <cfRule type="notContainsBlanks" dxfId="10190" priority="10560">
      <formula>LEN(TRIM(G127))&gt;0</formula>
    </cfRule>
  </conditionalFormatting>
  <conditionalFormatting sqref="H127:K127">
    <cfRule type="notContainsBlanks" dxfId="10189" priority="10559">
      <formula>LEN(TRIM(H127))&gt;0</formula>
    </cfRule>
  </conditionalFormatting>
  <conditionalFormatting sqref="G127:K127">
    <cfRule type="notContainsBlanks" dxfId="10188" priority="10558">
      <formula>LEN(TRIM(G127))&gt;0</formula>
    </cfRule>
  </conditionalFormatting>
  <conditionalFormatting sqref="G127:K127">
    <cfRule type="notContainsBlanks" dxfId="10187" priority="10557">
      <formula>LEN(TRIM(G127))&gt;0</formula>
    </cfRule>
  </conditionalFormatting>
  <conditionalFormatting sqref="G127:K127">
    <cfRule type="notContainsBlanks" dxfId="10186" priority="10556">
      <formula>LEN(TRIM(G127))&gt;0</formula>
    </cfRule>
  </conditionalFormatting>
  <conditionalFormatting sqref="G127:K127">
    <cfRule type="notContainsBlanks" dxfId="10185" priority="10555">
      <formula>LEN(TRIM(G127))&gt;0</formula>
    </cfRule>
  </conditionalFormatting>
  <conditionalFormatting sqref="Q127:R127">
    <cfRule type="notContainsBlanks" dxfId="10184" priority="10554">
      <formula>LEN(TRIM(Q127))&gt;0</formula>
    </cfRule>
  </conditionalFormatting>
  <conditionalFormatting sqref="Q127:R127">
    <cfRule type="notContainsBlanks" dxfId="10183" priority="10553">
      <formula>LEN(TRIM(Q127))&gt;0</formula>
    </cfRule>
  </conditionalFormatting>
  <conditionalFormatting sqref="Q127:R127">
    <cfRule type="notContainsBlanks" dxfId="10182" priority="10552">
      <formula>LEN(TRIM(Q127))&gt;0</formula>
    </cfRule>
  </conditionalFormatting>
  <conditionalFormatting sqref="Q127:R127">
    <cfRule type="notContainsBlanks" dxfId="10181" priority="10551">
      <formula>LEN(TRIM(Q127))&gt;0</formula>
    </cfRule>
  </conditionalFormatting>
  <conditionalFormatting sqref="X127:Y127">
    <cfRule type="notContainsBlanks" dxfId="10180" priority="10550">
      <formula>LEN(TRIM(X127))&gt;0</formula>
    </cfRule>
  </conditionalFormatting>
  <conditionalFormatting sqref="X127:Y127">
    <cfRule type="notContainsBlanks" dxfId="10179" priority="10549">
      <formula>LEN(TRIM(X127))&gt;0</formula>
    </cfRule>
  </conditionalFormatting>
  <conditionalFormatting sqref="X127:Y127">
    <cfRule type="notContainsBlanks" dxfId="10178" priority="10548">
      <formula>LEN(TRIM(X127))&gt;0</formula>
    </cfRule>
  </conditionalFormatting>
  <conditionalFormatting sqref="X127:Y127">
    <cfRule type="notContainsBlanks" dxfId="10177" priority="10547">
      <formula>LEN(TRIM(X127))&gt;0</formula>
    </cfRule>
  </conditionalFormatting>
  <conditionalFormatting sqref="AE127:AF127">
    <cfRule type="notContainsBlanks" dxfId="10176" priority="10546">
      <formula>LEN(TRIM(AE127))&gt;0</formula>
    </cfRule>
  </conditionalFormatting>
  <conditionalFormatting sqref="AE127:AF127">
    <cfRule type="notContainsBlanks" dxfId="10175" priority="10545">
      <formula>LEN(TRIM(AE127))&gt;0</formula>
    </cfRule>
  </conditionalFormatting>
  <conditionalFormatting sqref="AE127:AF127">
    <cfRule type="notContainsBlanks" dxfId="10174" priority="10544">
      <formula>LEN(TRIM(AE127))&gt;0</formula>
    </cfRule>
  </conditionalFormatting>
  <conditionalFormatting sqref="AE127:AF127">
    <cfRule type="notContainsBlanks" dxfId="10173" priority="10543">
      <formula>LEN(TRIM(AE127))&gt;0</formula>
    </cfRule>
  </conditionalFormatting>
  <conditionalFormatting sqref="G140">
    <cfRule type="notContainsBlanks" dxfId="10172" priority="10542">
      <formula>LEN(TRIM(G140))&gt;0</formula>
    </cfRule>
  </conditionalFormatting>
  <conditionalFormatting sqref="H140:K140">
    <cfRule type="notContainsBlanks" dxfId="10171" priority="10541">
      <formula>LEN(TRIM(H140))&gt;0</formula>
    </cfRule>
  </conditionalFormatting>
  <conditionalFormatting sqref="G140:K140">
    <cfRule type="notContainsBlanks" dxfId="10170" priority="10540">
      <formula>LEN(TRIM(G140))&gt;0</formula>
    </cfRule>
  </conditionalFormatting>
  <conditionalFormatting sqref="G140:K140">
    <cfRule type="notContainsBlanks" dxfId="10169" priority="10539">
      <formula>LEN(TRIM(G140))&gt;0</formula>
    </cfRule>
  </conditionalFormatting>
  <conditionalFormatting sqref="G140:K140">
    <cfRule type="notContainsBlanks" dxfId="10168" priority="10538">
      <formula>LEN(TRIM(G140))&gt;0</formula>
    </cfRule>
  </conditionalFormatting>
  <conditionalFormatting sqref="G140:K140">
    <cfRule type="notContainsBlanks" dxfId="10167" priority="10537">
      <formula>LEN(TRIM(G140))&gt;0</formula>
    </cfRule>
  </conditionalFormatting>
  <conditionalFormatting sqref="N140:R140">
    <cfRule type="notContainsBlanks" dxfId="10166" priority="10536">
      <formula>LEN(TRIM(N140))&gt;0</formula>
    </cfRule>
  </conditionalFormatting>
  <conditionalFormatting sqref="N140:R140">
    <cfRule type="notContainsBlanks" dxfId="10165" priority="10535">
      <formula>LEN(TRIM(N140))&gt;0</formula>
    </cfRule>
  </conditionalFormatting>
  <conditionalFormatting sqref="N140:R140">
    <cfRule type="notContainsBlanks" dxfId="10164" priority="10534">
      <formula>LEN(TRIM(N140))&gt;0</formula>
    </cfRule>
  </conditionalFormatting>
  <conditionalFormatting sqref="N140:R140">
    <cfRule type="notContainsBlanks" dxfId="10163" priority="10533">
      <formula>LEN(TRIM(N140))&gt;0</formula>
    </cfRule>
  </conditionalFormatting>
  <conditionalFormatting sqref="U140:Y140">
    <cfRule type="notContainsBlanks" dxfId="10162" priority="10532">
      <formula>LEN(TRIM(U140))&gt;0</formula>
    </cfRule>
  </conditionalFormatting>
  <conditionalFormatting sqref="U140:Y140">
    <cfRule type="notContainsBlanks" dxfId="10161" priority="10531">
      <formula>LEN(TRIM(U140))&gt;0</formula>
    </cfRule>
  </conditionalFormatting>
  <conditionalFormatting sqref="U140:Y140">
    <cfRule type="notContainsBlanks" dxfId="10160" priority="10530">
      <formula>LEN(TRIM(U140))&gt;0</formula>
    </cfRule>
  </conditionalFormatting>
  <conditionalFormatting sqref="U140:Y140">
    <cfRule type="notContainsBlanks" dxfId="10159" priority="10529">
      <formula>LEN(TRIM(U140))&gt;0</formula>
    </cfRule>
  </conditionalFormatting>
  <conditionalFormatting sqref="AB140:AF140">
    <cfRule type="notContainsBlanks" dxfId="10158" priority="10528">
      <formula>LEN(TRIM(AB140))&gt;0</formula>
    </cfRule>
  </conditionalFormatting>
  <conditionalFormatting sqref="AB140:AF140">
    <cfRule type="notContainsBlanks" dxfId="10157" priority="10527">
      <formula>LEN(TRIM(AB140))&gt;0</formula>
    </cfRule>
  </conditionalFormatting>
  <conditionalFormatting sqref="AB140:AF140">
    <cfRule type="notContainsBlanks" dxfId="10156" priority="10526">
      <formula>LEN(TRIM(AB140))&gt;0</formula>
    </cfRule>
  </conditionalFormatting>
  <conditionalFormatting sqref="AB140:AF140">
    <cfRule type="notContainsBlanks" dxfId="10155" priority="10525">
      <formula>LEN(TRIM(AB140))&gt;0</formula>
    </cfRule>
  </conditionalFormatting>
  <conditionalFormatting sqref="B138:D149 G140:K140 L138:L139 S138:S139 Z138:Z139 AG138:AG139 N140:R140 U140:Y140 AB140:AF140">
    <cfRule type="notContainsBlanks" dxfId="10154" priority="10524">
      <formula>LEN(TRIM(B138))&gt;0</formula>
    </cfRule>
  </conditionalFormatting>
  <conditionalFormatting sqref="G153">
    <cfRule type="notContainsBlanks" dxfId="10153" priority="10523">
      <formula>LEN(TRIM(G153))&gt;0</formula>
    </cfRule>
  </conditionalFormatting>
  <conditionalFormatting sqref="H153:K153">
    <cfRule type="notContainsBlanks" dxfId="10152" priority="10522">
      <formula>LEN(TRIM(H153))&gt;0</formula>
    </cfRule>
  </conditionalFormatting>
  <conditionalFormatting sqref="G153:K153">
    <cfRule type="notContainsBlanks" dxfId="10151" priority="10521">
      <formula>LEN(TRIM(G153))&gt;0</formula>
    </cfRule>
  </conditionalFormatting>
  <conditionalFormatting sqref="G153:K153">
    <cfRule type="notContainsBlanks" dxfId="10150" priority="10520">
      <formula>LEN(TRIM(G153))&gt;0</formula>
    </cfRule>
  </conditionalFormatting>
  <conditionalFormatting sqref="G153:K153">
    <cfRule type="notContainsBlanks" dxfId="10149" priority="10519">
      <formula>LEN(TRIM(G153))&gt;0</formula>
    </cfRule>
  </conditionalFormatting>
  <conditionalFormatting sqref="G153:K153">
    <cfRule type="notContainsBlanks" dxfId="10148" priority="10518">
      <formula>LEN(TRIM(G153))&gt;0</formula>
    </cfRule>
  </conditionalFormatting>
  <conditionalFormatting sqref="G153:K153">
    <cfRule type="notContainsBlanks" dxfId="10147" priority="10517">
      <formula>LEN(TRIM(G153))&gt;0</formula>
    </cfRule>
  </conditionalFormatting>
  <conditionalFormatting sqref="N153:R153">
    <cfRule type="notContainsBlanks" dxfId="10146" priority="10516">
      <formula>LEN(TRIM(N153))&gt;0</formula>
    </cfRule>
  </conditionalFormatting>
  <conditionalFormatting sqref="N153:R153">
    <cfRule type="notContainsBlanks" dxfId="10145" priority="10515">
      <formula>LEN(TRIM(N153))&gt;0</formula>
    </cfRule>
  </conditionalFormatting>
  <conditionalFormatting sqref="N153:R153">
    <cfRule type="notContainsBlanks" dxfId="10144" priority="10514">
      <formula>LEN(TRIM(N153))&gt;0</formula>
    </cfRule>
  </conditionalFormatting>
  <conditionalFormatting sqref="N153:R153">
    <cfRule type="notContainsBlanks" dxfId="10143" priority="10513">
      <formula>LEN(TRIM(N153))&gt;0</formula>
    </cfRule>
  </conditionalFormatting>
  <conditionalFormatting sqref="N153:R153">
    <cfRule type="notContainsBlanks" dxfId="10142" priority="10512">
      <formula>LEN(TRIM(N153))&gt;0</formula>
    </cfRule>
  </conditionalFormatting>
  <conditionalFormatting sqref="U153:Y153">
    <cfRule type="notContainsBlanks" dxfId="10141" priority="10511">
      <formula>LEN(TRIM(U153))&gt;0</formula>
    </cfRule>
  </conditionalFormatting>
  <conditionalFormatting sqref="U153:Y153">
    <cfRule type="notContainsBlanks" dxfId="10140" priority="10510">
      <formula>LEN(TRIM(U153))&gt;0</formula>
    </cfRule>
  </conditionalFormatting>
  <conditionalFormatting sqref="U153:Y153">
    <cfRule type="notContainsBlanks" dxfId="10139" priority="10509">
      <formula>LEN(TRIM(U153))&gt;0</formula>
    </cfRule>
  </conditionalFormatting>
  <conditionalFormatting sqref="U153:Y153">
    <cfRule type="notContainsBlanks" dxfId="10138" priority="10508">
      <formula>LEN(TRIM(U153))&gt;0</formula>
    </cfRule>
  </conditionalFormatting>
  <conditionalFormatting sqref="U153:Y153">
    <cfRule type="notContainsBlanks" dxfId="10137" priority="10507">
      <formula>LEN(TRIM(U153))&gt;0</formula>
    </cfRule>
  </conditionalFormatting>
  <conditionalFormatting sqref="AB153:AF153">
    <cfRule type="notContainsBlanks" dxfId="10136" priority="10506">
      <formula>LEN(TRIM(AB153))&gt;0</formula>
    </cfRule>
  </conditionalFormatting>
  <conditionalFormatting sqref="AB153:AF153">
    <cfRule type="notContainsBlanks" dxfId="10135" priority="10505">
      <formula>LEN(TRIM(AB153))&gt;0</formula>
    </cfRule>
  </conditionalFormatting>
  <conditionalFormatting sqref="AB153:AF153">
    <cfRule type="notContainsBlanks" dxfId="10134" priority="10504">
      <formula>LEN(TRIM(AB153))&gt;0</formula>
    </cfRule>
  </conditionalFormatting>
  <conditionalFormatting sqref="AB153:AF153">
    <cfRule type="notContainsBlanks" dxfId="10133" priority="10503">
      <formula>LEN(TRIM(AB153))&gt;0</formula>
    </cfRule>
  </conditionalFormatting>
  <conditionalFormatting sqref="AB153:AF153">
    <cfRule type="notContainsBlanks" dxfId="10132" priority="10502">
      <formula>LEN(TRIM(AB153))&gt;0</formula>
    </cfRule>
  </conditionalFormatting>
  <conditionalFormatting sqref="B151:D162 G153:K153 L151:L152 S151:S152 Z151:Z152 AG151:AG152 N153:R153 U153:Y153 AB153:AF153">
    <cfRule type="notContainsBlanks" dxfId="10131" priority="10501">
      <formula>LEN(TRIM(B151))&gt;0</formula>
    </cfRule>
  </conditionalFormatting>
  <conditionalFormatting sqref="G166">
    <cfRule type="notContainsBlanks" dxfId="10130" priority="10500">
      <formula>LEN(TRIM(G166))&gt;0</formula>
    </cfRule>
  </conditionalFormatting>
  <conditionalFormatting sqref="H166:K166">
    <cfRule type="notContainsBlanks" dxfId="10129" priority="10499">
      <formula>LEN(TRIM(H166))&gt;0</formula>
    </cfRule>
  </conditionalFormatting>
  <conditionalFormatting sqref="G166:K166">
    <cfRule type="notContainsBlanks" dxfId="10128" priority="10498">
      <formula>LEN(TRIM(G166))&gt;0</formula>
    </cfRule>
  </conditionalFormatting>
  <conditionalFormatting sqref="G166:K166">
    <cfRule type="notContainsBlanks" dxfId="10127" priority="10497">
      <formula>LEN(TRIM(G166))&gt;0</formula>
    </cfRule>
  </conditionalFormatting>
  <conditionalFormatting sqref="G166:K166">
    <cfRule type="notContainsBlanks" dxfId="10126" priority="10496">
      <formula>LEN(TRIM(G166))&gt;0</formula>
    </cfRule>
  </conditionalFormatting>
  <conditionalFormatting sqref="G166:K166">
    <cfRule type="notContainsBlanks" dxfId="10125" priority="10495">
      <formula>LEN(TRIM(G166))&gt;0</formula>
    </cfRule>
  </conditionalFormatting>
  <conditionalFormatting sqref="G166:K166">
    <cfRule type="notContainsBlanks" dxfId="10124" priority="10494">
      <formula>LEN(TRIM(G166))&gt;0</formula>
    </cfRule>
  </conditionalFormatting>
  <conditionalFormatting sqref="G166:K166">
    <cfRule type="notContainsBlanks" dxfId="10123" priority="10493">
      <formula>LEN(TRIM(G166))&gt;0</formula>
    </cfRule>
  </conditionalFormatting>
  <conditionalFormatting sqref="N166:R166">
    <cfRule type="notContainsBlanks" dxfId="10122" priority="10492">
      <formula>LEN(TRIM(N166))&gt;0</formula>
    </cfRule>
  </conditionalFormatting>
  <conditionalFormatting sqref="N166:R166">
    <cfRule type="notContainsBlanks" dxfId="10121" priority="10491">
      <formula>LEN(TRIM(N166))&gt;0</formula>
    </cfRule>
  </conditionalFormatting>
  <conditionalFormatting sqref="N166:R166">
    <cfRule type="notContainsBlanks" dxfId="10120" priority="10490">
      <formula>LEN(TRIM(N166))&gt;0</formula>
    </cfRule>
  </conditionalFormatting>
  <conditionalFormatting sqref="N166:R166">
    <cfRule type="notContainsBlanks" dxfId="10119" priority="10489">
      <formula>LEN(TRIM(N166))&gt;0</formula>
    </cfRule>
  </conditionalFormatting>
  <conditionalFormatting sqref="N166:R166">
    <cfRule type="notContainsBlanks" dxfId="10118" priority="10488">
      <formula>LEN(TRIM(N166))&gt;0</formula>
    </cfRule>
  </conditionalFormatting>
  <conditionalFormatting sqref="N166:R166">
    <cfRule type="notContainsBlanks" dxfId="10117" priority="10487">
      <formula>LEN(TRIM(N166))&gt;0</formula>
    </cfRule>
  </conditionalFormatting>
  <conditionalFormatting sqref="U166:Y166">
    <cfRule type="notContainsBlanks" dxfId="10116" priority="10486">
      <formula>LEN(TRIM(U166))&gt;0</formula>
    </cfRule>
  </conditionalFormatting>
  <conditionalFormatting sqref="U166:Y166">
    <cfRule type="notContainsBlanks" dxfId="10115" priority="10485">
      <formula>LEN(TRIM(U166))&gt;0</formula>
    </cfRule>
  </conditionalFormatting>
  <conditionalFormatting sqref="U166:Y166">
    <cfRule type="notContainsBlanks" dxfId="10114" priority="10484">
      <formula>LEN(TRIM(U166))&gt;0</formula>
    </cfRule>
  </conditionalFormatting>
  <conditionalFormatting sqref="U166:Y166">
    <cfRule type="notContainsBlanks" dxfId="10113" priority="10483">
      <formula>LEN(TRIM(U166))&gt;0</formula>
    </cfRule>
  </conditionalFormatting>
  <conditionalFormatting sqref="U166:Y166">
    <cfRule type="notContainsBlanks" dxfId="10112" priority="10482">
      <formula>LEN(TRIM(U166))&gt;0</formula>
    </cfRule>
  </conditionalFormatting>
  <conditionalFormatting sqref="U166:Y166">
    <cfRule type="notContainsBlanks" dxfId="10111" priority="10481">
      <formula>LEN(TRIM(U166))&gt;0</formula>
    </cfRule>
  </conditionalFormatting>
  <conditionalFormatting sqref="AB166:AF166">
    <cfRule type="notContainsBlanks" dxfId="10110" priority="10480">
      <formula>LEN(TRIM(AB166))&gt;0</formula>
    </cfRule>
  </conditionalFormatting>
  <conditionalFormatting sqref="AB166:AF166">
    <cfRule type="notContainsBlanks" dxfId="10109" priority="10479">
      <formula>LEN(TRIM(AB166))&gt;0</formula>
    </cfRule>
  </conditionalFormatting>
  <conditionalFormatting sqref="AB166:AF166">
    <cfRule type="notContainsBlanks" dxfId="10108" priority="10478">
      <formula>LEN(TRIM(AB166))&gt;0</formula>
    </cfRule>
  </conditionalFormatting>
  <conditionalFormatting sqref="AB166:AF166">
    <cfRule type="notContainsBlanks" dxfId="10107" priority="10477">
      <formula>LEN(TRIM(AB166))&gt;0</formula>
    </cfRule>
  </conditionalFormatting>
  <conditionalFormatting sqref="AB166:AF166">
    <cfRule type="notContainsBlanks" dxfId="10106" priority="10476">
      <formula>LEN(TRIM(AB166))&gt;0</formula>
    </cfRule>
  </conditionalFormatting>
  <conditionalFormatting sqref="AB166:AF166">
    <cfRule type="notContainsBlanks" dxfId="10105" priority="10475">
      <formula>LEN(TRIM(AB166))&gt;0</formula>
    </cfRule>
  </conditionalFormatting>
  <conditionalFormatting sqref="B164:D175 G166:K166 L164:L165 S164:S165 Z164:Z165 AG164:AG165 N166:R166 U166:Y166 AB166:AF166">
    <cfRule type="notContainsBlanks" dxfId="10104" priority="10474">
      <formula>LEN(TRIM(B164))&gt;0</formula>
    </cfRule>
  </conditionalFormatting>
  <conditionalFormatting sqref="G179">
    <cfRule type="notContainsBlanks" dxfId="10103" priority="10473">
      <formula>LEN(TRIM(G179))&gt;0</formula>
    </cfRule>
  </conditionalFormatting>
  <conditionalFormatting sqref="H179:K179">
    <cfRule type="notContainsBlanks" dxfId="10102" priority="10472">
      <formula>LEN(TRIM(H179))&gt;0</formula>
    </cfRule>
  </conditionalFormatting>
  <conditionalFormatting sqref="G179:K179">
    <cfRule type="notContainsBlanks" dxfId="10101" priority="10471">
      <formula>LEN(TRIM(G179))&gt;0</formula>
    </cfRule>
  </conditionalFormatting>
  <conditionalFormatting sqref="G179:K179">
    <cfRule type="notContainsBlanks" dxfId="10100" priority="10470">
      <formula>LEN(TRIM(G179))&gt;0</formula>
    </cfRule>
  </conditionalFormatting>
  <conditionalFormatting sqref="G179:K179">
    <cfRule type="notContainsBlanks" dxfId="10099" priority="10469">
      <formula>LEN(TRIM(G179))&gt;0</formula>
    </cfRule>
  </conditionalFormatting>
  <conditionalFormatting sqref="G179:K179">
    <cfRule type="notContainsBlanks" dxfId="10098" priority="10468">
      <formula>LEN(TRIM(G179))&gt;0</formula>
    </cfRule>
  </conditionalFormatting>
  <conditionalFormatting sqref="G179:K179">
    <cfRule type="notContainsBlanks" dxfId="10097" priority="10467">
      <formula>LEN(TRIM(G179))&gt;0</formula>
    </cfRule>
  </conditionalFormatting>
  <conditionalFormatting sqref="G179:K179">
    <cfRule type="notContainsBlanks" dxfId="10096" priority="10466">
      <formula>LEN(TRIM(G179))&gt;0</formula>
    </cfRule>
  </conditionalFormatting>
  <conditionalFormatting sqref="G179:K179">
    <cfRule type="notContainsBlanks" dxfId="10095" priority="10465">
      <formula>LEN(TRIM(G179))&gt;0</formula>
    </cfRule>
  </conditionalFormatting>
  <conditionalFormatting sqref="N179:R179">
    <cfRule type="notContainsBlanks" dxfId="10094" priority="10464">
      <formula>LEN(TRIM(N179))&gt;0</formula>
    </cfRule>
  </conditionalFormatting>
  <conditionalFormatting sqref="N179:R179">
    <cfRule type="notContainsBlanks" dxfId="10093" priority="10463">
      <formula>LEN(TRIM(N179))&gt;0</formula>
    </cfRule>
  </conditionalFormatting>
  <conditionalFormatting sqref="N179:R179">
    <cfRule type="notContainsBlanks" dxfId="10092" priority="10462">
      <formula>LEN(TRIM(N179))&gt;0</formula>
    </cfRule>
  </conditionalFormatting>
  <conditionalFormatting sqref="N179:R179">
    <cfRule type="notContainsBlanks" dxfId="10091" priority="10461">
      <formula>LEN(TRIM(N179))&gt;0</formula>
    </cfRule>
  </conditionalFormatting>
  <conditionalFormatting sqref="N179:R179">
    <cfRule type="notContainsBlanks" dxfId="10090" priority="10460">
      <formula>LEN(TRIM(N179))&gt;0</formula>
    </cfRule>
  </conditionalFormatting>
  <conditionalFormatting sqref="N179:R179">
    <cfRule type="notContainsBlanks" dxfId="10089" priority="10459">
      <formula>LEN(TRIM(N179))&gt;0</formula>
    </cfRule>
  </conditionalFormatting>
  <conditionalFormatting sqref="N179:R179">
    <cfRule type="notContainsBlanks" dxfId="10088" priority="10458">
      <formula>LEN(TRIM(N179))&gt;0</formula>
    </cfRule>
  </conditionalFormatting>
  <conditionalFormatting sqref="G192:K192">
    <cfRule type="notContainsBlanks" dxfId="10087" priority="10439">
      <formula>LEN(TRIM(G192))&gt;0</formula>
    </cfRule>
  </conditionalFormatting>
  <conditionalFormatting sqref="G192:K192">
    <cfRule type="notContainsBlanks" dxfId="10086" priority="10438">
      <formula>LEN(TRIM(G192))&gt;0</formula>
    </cfRule>
  </conditionalFormatting>
  <conditionalFormatting sqref="G192:K192">
    <cfRule type="notContainsBlanks" dxfId="10085" priority="10437">
      <formula>LEN(TRIM(G192))&gt;0</formula>
    </cfRule>
  </conditionalFormatting>
  <conditionalFormatting sqref="G192:K192">
    <cfRule type="notContainsBlanks" dxfId="10084" priority="10436">
      <formula>LEN(TRIM(G192))&gt;0</formula>
    </cfRule>
  </conditionalFormatting>
  <conditionalFormatting sqref="G192:K192">
    <cfRule type="notContainsBlanks" dxfId="10083" priority="10435">
      <formula>LEN(TRIM(G192))&gt;0</formula>
    </cfRule>
  </conditionalFormatting>
  <conditionalFormatting sqref="G192:K192">
    <cfRule type="notContainsBlanks" dxfId="10082" priority="10434">
      <formula>LEN(TRIM(G192))&gt;0</formula>
    </cfRule>
  </conditionalFormatting>
  <conditionalFormatting sqref="G192:K192">
    <cfRule type="notContainsBlanks" dxfId="10081" priority="10433">
      <formula>LEN(TRIM(G192))&gt;0</formula>
    </cfRule>
  </conditionalFormatting>
  <conditionalFormatting sqref="H192:K192">
    <cfRule type="notContainsBlanks" dxfId="10080" priority="10441">
      <formula>LEN(TRIM(H192))&gt;0</formula>
    </cfRule>
  </conditionalFormatting>
  <conditionalFormatting sqref="G192:K192">
    <cfRule type="notContainsBlanks" dxfId="10079" priority="10440">
      <formula>LEN(TRIM(G192))&gt;0</formula>
    </cfRule>
  </conditionalFormatting>
  <conditionalFormatting sqref="B177:D188 G179:K179 L177:L178 S177:S178 N179:R179">
    <cfRule type="notContainsBlanks" dxfId="10078" priority="10443">
      <formula>LEN(TRIM(B177))&gt;0</formula>
    </cfRule>
  </conditionalFormatting>
  <conditionalFormatting sqref="G192">
    <cfRule type="notContainsBlanks" dxfId="10077" priority="10442">
      <formula>LEN(TRIM(G192))&gt;0</formula>
    </cfRule>
  </conditionalFormatting>
  <conditionalFormatting sqref="N192:R192">
    <cfRule type="notContainsBlanks" dxfId="10076" priority="10432">
      <formula>LEN(TRIM(N192))&gt;0</formula>
    </cfRule>
  </conditionalFormatting>
  <conditionalFormatting sqref="N192:R192">
    <cfRule type="notContainsBlanks" dxfId="10075" priority="10431">
      <formula>LEN(TRIM(N192))&gt;0</formula>
    </cfRule>
  </conditionalFormatting>
  <conditionalFormatting sqref="N192:R192">
    <cfRule type="notContainsBlanks" dxfId="10074" priority="10430">
      <formula>LEN(TRIM(N192))&gt;0</formula>
    </cfRule>
  </conditionalFormatting>
  <conditionalFormatting sqref="N192:R192">
    <cfRule type="notContainsBlanks" dxfId="10073" priority="10429">
      <formula>LEN(TRIM(N192))&gt;0</formula>
    </cfRule>
  </conditionalFormatting>
  <conditionalFormatting sqref="N192:R192">
    <cfRule type="notContainsBlanks" dxfId="10072" priority="10428">
      <formula>LEN(TRIM(N192))&gt;0</formula>
    </cfRule>
  </conditionalFormatting>
  <conditionalFormatting sqref="N192:R192">
    <cfRule type="notContainsBlanks" dxfId="10071" priority="10427">
      <formula>LEN(TRIM(N192))&gt;0</formula>
    </cfRule>
  </conditionalFormatting>
  <conditionalFormatting sqref="N192:R192">
    <cfRule type="notContainsBlanks" dxfId="10070" priority="10426">
      <formula>LEN(TRIM(N192))&gt;0</formula>
    </cfRule>
  </conditionalFormatting>
  <conditionalFormatting sqref="N192:R192">
    <cfRule type="notContainsBlanks" dxfId="10069" priority="10425">
      <formula>LEN(TRIM(N192))&gt;0</formula>
    </cfRule>
  </conditionalFormatting>
  <conditionalFormatting sqref="U192:Y192">
    <cfRule type="notContainsBlanks" dxfId="10068" priority="10424">
      <formula>LEN(TRIM(U192))&gt;0</formula>
    </cfRule>
  </conditionalFormatting>
  <conditionalFormatting sqref="U192:Y192">
    <cfRule type="notContainsBlanks" dxfId="10067" priority="10423">
      <formula>LEN(TRIM(U192))&gt;0</formula>
    </cfRule>
  </conditionalFormatting>
  <conditionalFormatting sqref="U192:Y192">
    <cfRule type="notContainsBlanks" dxfId="10066" priority="10422">
      <formula>LEN(TRIM(U192))&gt;0</formula>
    </cfRule>
  </conditionalFormatting>
  <conditionalFormatting sqref="U192:Y192">
    <cfRule type="notContainsBlanks" dxfId="10065" priority="10421">
      <formula>LEN(TRIM(U192))&gt;0</formula>
    </cfRule>
  </conditionalFormatting>
  <conditionalFormatting sqref="U192:Y192">
    <cfRule type="notContainsBlanks" dxfId="10064" priority="10420">
      <formula>LEN(TRIM(U192))&gt;0</formula>
    </cfRule>
  </conditionalFormatting>
  <conditionalFormatting sqref="U192:Y192">
    <cfRule type="notContainsBlanks" dxfId="10063" priority="10419">
      <formula>LEN(TRIM(U192))&gt;0</formula>
    </cfRule>
  </conditionalFormatting>
  <conditionalFormatting sqref="U192:Y192">
    <cfRule type="notContainsBlanks" dxfId="10062" priority="10418">
      <formula>LEN(TRIM(U192))&gt;0</formula>
    </cfRule>
  </conditionalFormatting>
  <conditionalFormatting sqref="U192:Y192">
    <cfRule type="notContainsBlanks" dxfId="10061" priority="10417">
      <formula>LEN(TRIM(U192))&gt;0</formula>
    </cfRule>
  </conditionalFormatting>
  <conditionalFormatting sqref="AB192:AF192">
    <cfRule type="notContainsBlanks" dxfId="10060" priority="10416">
      <formula>LEN(TRIM(AB192))&gt;0</formula>
    </cfRule>
  </conditionalFormatting>
  <conditionalFormatting sqref="AB192:AF192">
    <cfRule type="notContainsBlanks" dxfId="10059" priority="10415">
      <formula>LEN(TRIM(AB192))&gt;0</formula>
    </cfRule>
  </conditionalFormatting>
  <conditionalFormatting sqref="AB192:AF192">
    <cfRule type="notContainsBlanks" dxfId="10058" priority="10414">
      <formula>LEN(TRIM(AB192))&gt;0</formula>
    </cfRule>
  </conditionalFormatting>
  <conditionalFormatting sqref="AB192:AF192">
    <cfRule type="notContainsBlanks" dxfId="10057" priority="10413">
      <formula>LEN(TRIM(AB192))&gt;0</formula>
    </cfRule>
  </conditionalFormatting>
  <conditionalFormatting sqref="AB192:AF192">
    <cfRule type="notContainsBlanks" dxfId="10056" priority="10412">
      <formula>LEN(TRIM(AB192))&gt;0</formula>
    </cfRule>
  </conditionalFormatting>
  <conditionalFormatting sqref="AB192:AF192">
    <cfRule type="notContainsBlanks" dxfId="10055" priority="10411">
      <formula>LEN(TRIM(AB192))&gt;0</formula>
    </cfRule>
  </conditionalFormatting>
  <conditionalFormatting sqref="AB192:AF192">
    <cfRule type="notContainsBlanks" dxfId="10054" priority="10410">
      <formula>LEN(TRIM(AB192))&gt;0</formula>
    </cfRule>
  </conditionalFormatting>
  <conditionalFormatting sqref="AB192:AF192">
    <cfRule type="notContainsBlanks" dxfId="10053" priority="10409">
      <formula>LEN(TRIM(AB192))&gt;0</formula>
    </cfRule>
  </conditionalFormatting>
  <conditionalFormatting sqref="B190:D201 G192:K192 L190:L191 S190:S191 Z190:Z191 AG190:AG191 N192:R192 U192:Y192 AB192:AF192">
    <cfRule type="notContainsBlanks" dxfId="10052" priority="10408">
      <formula>LEN(TRIM(B190))&gt;0</formula>
    </cfRule>
  </conditionalFormatting>
  <conditionalFormatting sqref="G205">
    <cfRule type="notContainsBlanks" dxfId="10051" priority="10407">
      <formula>LEN(TRIM(G205))&gt;0</formula>
    </cfRule>
  </conditionalFormatting>
  <conditionalFormatting sqref="H205:K205">
    <cfRule type="notContainsBlanks" dxfId="10050" priority="10406">
      <formula>LEN(TRIM(H205))&gt;0</formula>
    </cfRule>
  </conditionalFormatting>
  <conditionalFormatting sqref="G205:K205">
    <cfRule type="notContainsBlanks" dxfId="10049" priority="10405">
      <formula>LEN(TRIM(G205))&gt;0</formula>
    </cfRule>
  </conditionalFormatting>
  <conditionalFormatting sqref="G205:K205">
    <cfRule type="notContainsBlanks" dxfId="10048" priority="10404">
      <formula>LEN(TRIM(G205))&gt;0</formula>
    </cfRule>
  </conditionalFormatting>
  <conditionalFormatting sqref="G205:K205">
    <cfRule type="notContainsBlanks" dxfId="10047" priority="10403">
      <formula>LEN(TRIM(G205))&gt;0</formula>
    </cfRule>
  </conditionalFormatting>
  <conditionalFormatting sqref="G205:K205">
    <cfRule type="notContainsBlanks" dxfId="10046" priority="10402">
      <formula>LEN(TRIM(G205))&gt;0</formula>
    </cfRule>
  </conditionalFormatting>
  <conditionalFormatting sqref="G205:K205">
    <cfRule type="notContainsBlanks" dxfId="10045" priority="10401">
      <formula>LEN(TRIM(G205))&gt;0</formula>
    </cfRule>
  </conditionalFormatting>
  <conditionalFormatting sqref="G205:K205">
    <cfRule type="notContainsBlanks" dxfId="10044" priority="10400">
      <formula>LEN(TRIM(G205))&gt;0</formula>
    </cfRule>
  </conditionalFormatting>
  <conditionalFormatting sqref="G205:K205">
    <cfRule type="notContainsBlanks" dxfId="10043" priority="10399">
      <formula>LEN(TRIM(G205))&gt;0</formula>
    </cfRule>
  </conditionalFormatting>
  <conditionalFormatting sqref="G205:K205">
    <cfRule type="notContainsBlanks" dxfId="10042" priority="10398">
      <formula>LEN(TRIM(G205))&gt;0</formula>
    </cfRule>
  </conditionalFormatting>
  <conditionalFormatting sqref="G205:K205">
    <cfRule type="notContainsBlanks" dxfId="10041" priority="10397">
      <formula>LEN(TRIM(G205))&gt;0</formula>
    </cfRule>
  </conditionalFormatting>
  <conditionalFormatting sqref="B203:E214">
    <cfRule type="notContainsBlanks" dxfId="10040" priority="10369">
      <formula>LEN(TRIM(B203))&gt;0</formula>
    </cfRule>
  </conditionalFormatting>
  <conditionalFormatting sqref="G218">
    <cfRule type="notContainsBlanks" dxfId="10039" priority="10368">
      <formula>LEN(TRIM(G218))&gt;0</formula>
    </cfRule>
  </conditionalFormatting>
  <conditionalFormatting sqref="H218:K218">
    <cfRule type="notContainsBlanks" dxfId="10038" priority="10367">
      <formula>LEN(TRIM(H218))&gt;0</formula>
    </cfRule>
  </conditionalFormatting>
  <conditionalFormatting sqref="G218:K218">
    <cfRule type="notContainsBlanks" dxfId="10037" priority="10366">
      <formula>LEN(TRIM(G218))&gt;0</formula>
    </cfRule>
  </conditionalFormatting>
  <conditionalFormatting sqref="G218:K218">
    <cfRule type="notContainsBlanks" dxfId="10036" priority="10365">
      <formula>LEN(TRIM(G218))&gt;0</formula>
    </cfRule>
  </conditionalFormatting>
  <conditionalFormatting sqref="G218:K218">
    <cfRule type="notContainsBlanks" dxfId="10035" priority="10364">
      <formula>LEN(TRIM(G218))&gt;0</formula>
    </cfRule>
  </conditionalFormatting>
  <conditionalFormatting sqref="G218:K218">
    <cfRule type="notContainsBlanks" dxfId="10034" priority="10363">
      <formula>LEN(TRIM(G218))&gt;0</formula>
    </cfRule>
  </conditionalFormatting>
  <conditionalFormatting sqref="G218:K218">
    <cfRule type="notContainsBlanks" dxfId="10033" priority="10362">
      <formula>LEN(TRIM(G218))&gt;0</formula>
    </cfRule>
  </conditionalFormatting>
  <conditionalFormatting sqref="G218:K218">
    <cfRule type="notContainsBlanks" dxfId="10032" priority="10361">
      <formula>LEN(TRIM(G218))&gt;0</formula>
    </cfRule>
  </conditionalFormatting>
  <conditionalFormatting sqref="G218:K218">
    <cfRule type="notContainsBlanks" dxfId="10031" priority="10360">
      <formula>LEN(TRIM(G218))&gt;0</formula>
    </cfRule>
  </conditionalFormatting>
  <conditionalFormatting sqref="G218:K218">
    <cfRule type="notContainsBlanks" dxfId="10030" priority="10359">
      <formula>LEN(TRIM(G218))&gt;0</formula>
    </cfRule>
  </conditionalFormatting>
  <conditionalFormatting sqref="G218:K218">
    <cfRule type="notContainsBlanks" dxfId="10029" priority="10358">
      <formula>LEN(TRIM(G218))&gt;0</formula>
    </cfRule>
  </conditionalFormatting>
  <conditionalFormatting sqref="N218:R218">
    <cfRule type="notContainsBlanks" dxfId="10028" priority="10357">
      <formula>LEN(TRIM(N218))&gt;0</formula>
    </cfRule>
  </conditionalFormatting>
  <conditionalFormatting sqref="N218:R218">
    <cfRule type="notContainsBlanks" dxfId="10027" priority="10356">
      <formula>LEN(TRIM(N218))&gt;0</formula>
    </cfRule>
  </conditionalFormatting>
  <conditionalFormatting sqref="N218:R218">
    <cfRule type="notContainsBlanks" dxfId="10026" priority="10355">
      <formula>LEN(TRIM(N218))&gt;0</formula>
    </cfRule>
  </conditionalFormatting>
  <conditionalFormatting sqref="N218:R218">
    <cfRule type="notContainsBlanks" dxfId="10025" priority="10354">
      <formula>LEN(TRIM(N218))&gt;0</formula>
    </cfRule>
  </conditionalFormatting>
  <conditionalFormatting sqref="N218:R218">
    <cfRule type="notContainsBlanks" dxfId="10024" priority="10353">
      <formula>LEN(TRIM(N218))&gt;0</formula>
    </cfRule>
  </conditionalFormatting>
  <conditionalFormatting sqref="N218:R218">
    <cfRule type="notContainsBlanks" dxfId="10023" priority="10352">
      <formula>LEN(TRIM(N218))&gt;0</formula>
    </cfRule>
  </conditionalFormatting>
  <conditionalFormatting sqref="N218:R218">
    <cfRule type="notContainsBlanks" dxfId="10022" priority="10351">
      <formula>LEN(TRIM(N218))&gt;0</formula>
    </cfRule>
  </conditionalFormatting>
  <conditionalFormatting sqref="N218:R218">
    <cfRule type="notContainsBlanks" dxfId="10021" priority="10350">
      <formula>LEN(TRIM(N218))&gt;0</formula>
    </cfRule>
  </conditionalFormatting>
  <conditionalFormatting sqref="N218:R218">
    <cfRule type="notContainsBlanks" dxfId="10020" priority="10349">
      <formula>LEN(TRIM(N218))&gt;0</formula>
    </cfRule>
  </conditionalFormatting>
  <conditionalFormatting sqref="U218:Y218">
    <cfRule type="notContainsBlanks" dxfId="10019" priority="10348">
      <formula>LEN(TRIM(U218))&gt;0</formula>
    </cfRule>
  </conditionalFormatting>
  <conditionalFormatting sqref="U218:Y218">
    <cfRule type="notContainsBlanks" dxfId="10018" priority="10347">
      <formula>LEN(TRIM(U218))&gt;0</formula>
    </cfRule>
  </conditionalFormatting>
  <conditionalFormatting sqref="U218:Y218">
    <cfRule type="notContainsBlanks" dxfId="10017" priority="10346">
      <formula>LEN(TRIM(U218))&gt;0</formula>
    </cfRule>
  </conditionalFormatting>
  <conditionalFormatting sqref="U218:Y218">
    <cfRule type="notContainsBlanks" dxfId="10016" priority="10345">
      <formula>LEN(TRIM(U218))&gt;0</formula>
    </cfRule>
  </conditionalFormatting>
  <conditionalFormatting sqref="U218:Y218">
    <cfRule type="notContainsBlanks" dxfId="10015" priority="10344">
      <formula>LEN(TRIM(U218))&gt;0</formula>
    </cfRule>
  </conditionalFormatting>
  <conditionalFormatting sqref="U218:Y218">
    <cfRule type="notContainsBlanks" dxfId="10014" priority="10343">
      <formula>LEN(TRIM(U218))&gt;0</formula>
    </cfRule>
  </conditionalFormatting>
  <conditionalFormatting sqref="U218:Y218">
    <cfRule type="notContainsBlanks" dxfId="10013" priority="10342">
      <formula>LEN(TRIM(U218))&gt;0</formula>
    </cfRule>
  </conditionalFormatting>
  <conditionalFormatting sqref="U218:Y218">
    <cfRule type="notContainsBlanks" dxfId="10012" priority="10341">
      <formula>LEN(TRIM(U218))&gt;0</formula>
    </cfRule>
  </conditionalFormatting>
  <conditionalFormatting sqref="U218:Y218">
    <cfRule type="notContainsBlanks" dxfId="10011" priority="10340">
      <formula>LEN(TRIM(U218))&gt;0</formula>
    </cfRule>
  </conditionalFormatting>
  <conditionalFormatting sqref="AB218:AF218">
    <cfRule type="notContainsBlanks" dxfId="10010" priority="10339">
      <formula>LEN(TRIM(AB218))&gt;0</formula>
    </cfRule>
  </conditionalFormatting>
  <conditionalFormatting sqref="AB218:AF218">
    <cfRule type="notContainsBlanks" dxfId="10009" priority="10338">
      <formula>LEN(TRIM(AB218))&gt;0</formula>
    </cfRule>
  </conditionalFormatting>
  <conditionalFormatting sqref="AB218:AF218">
    <cfRule type="notContainsBlanks" dxfId="10008" priority="10337">
      <formula>LEN(TRIM(AB218))&gt;0</formula>
    </cfRule>
  </conditionalFormatting>
  <conditionalFormatting sqref="AB218:AF218">
    <cfRule type="notContainsBlanks" dxfId="10007" priority="10336">
      <formula>LEN(TRIM(AB218))&gt;0</formula>
    </cfRule>
  </conditionalFormatting>
  <conditionalFormatting sqref="AB218:AF218">
    <cfRule type="notContainsBlanks" dxfId="10006" priority="10335">
      <formula>LEN(TRIM(AB218))&gt;0</formula>
    </cfRule>
  </conditionalFormatting>
  <conditionalFormatting sqref="AB218:AF218">
    <cfRule type="notContainsBlanks" dxfId="10005" priority="10334">
      <formula>LEN(TRIM(AB218))&gt;0</formula>
    </cfRule>
  </conditionalFormatting>
  <conditionalFormatting sqref="AB218:AF218">
    <cfRule type="notContainsBlanks" dxfId="10004" priority="10333">
      <formula>LEN(TRIM(AB218))&gt;0</formula>
    </cfRule>
  </conditionalFormatting>
  <conditionalFormatting sqref="AB218:AF218">
    <cfRule type="notContainsBlanks" dxfId="10003" priority="10332">
      <formula>LEN(TRIM(AB218))&gt;0</formula>
    </cfRule>
  </conditionalFormatting>
  <conditionalFormatting sqref="AB218:AF218">
    <cfRule type="notContainsBlanks" dxfId="10002" priority="10331">
      <formula>LEN(TRIM(AB218))&gt;0</formula>
    </cfRule>
  </conditionalFormatting>
  <conditionalFormatting sqref="L203:L204 S203:S204 Z203:Z204 AG203:AG204">
    <cfRule type="notContainsBlanks" dxfId="10001" priority="10330">
      <formula>LEN(TRIM(L203))&gt;0</formula>
    </cfRule>
  </conditionalFormatting>
  <conditionalFormatting sqref="B216:D227 G218:K218 L216:L217 S216:S217 Z216:Z217 AG216:AG217 N218:R218 U218:Y218 AB218:AF218">
    <cfRule type="notContainsBlanks" dxfId="10000" priority="10328">
      <formula>LEN(TRIM(B216))&gt;0</formula>
    </cfRule>
    <cfRule type="notContainsBlanks" dxfId="9999" priority="10329">
      <formula>LEN(TRIM(B216))&gt;0</formula>
    </cfRule>
  </conditionalFormatting>
  <conditionalFormatting sqref="G231">
    <cfRule type="notContainsBlanks" dxfId="9998" priority="10327">
      <formula>LEN(TRIM(G231))&gt;0</formula>
    </cfRule>
  </conditionalFormatting>
  <conditionalFormatting sqref="H231:K231">
    <cfRule type="notContainsBlanks" dxfId="9997" priority="10326">
      <formula>LEN(TRIM(H231))&gt;0</formula>
    </cfRule>
  </conditionalFormatting>
  <conditionalFormatting sqref="G231:K231">
    <cfRule type="notContainsBlanks" dxfId="9996" priority="10325">
      <formula>LEN(TRIM(G231))&gt;0</formula>
    </cfRule>
  </conditionalFormatting>
  <conditionalFormatting sqref="G231:K231">
    <cfRule type="notContainsBlanks" dxfId="9995" priority="10324">
      <formula>LEN(TRIM(G231))&gt;0</formula>
    </cfRule>
  </conditionalFormatting>
  <conditionalFormatting sqref="G231:K231">
    <cfRule type="notContainsBlanks" dxfId="9994" priority="10323">
      <formula>LEN(TRIM(G231))&gt;0</formula>
    </cfRule>
  </conditionalFormatting>
  <conditionalFormatting sqref="G231:K231">
    <cfRule type="notContainsBlanks" dxfId="9993" priority="10322">
      <formula>LEN(TRIM(G231))&gt;0</formula>
    </cfRule>
  </conditionalFormatting>
  <conditionalFormatting sqref="G231:K231">
    <cfRule type="notContainsBlanks" dxfId="9992" priority="10321">
      <formula>LEN(TRIM(G231))&gt;0</formula>
    </cfRule>
  </conditionalFormatting>
  <conditionalFormatting sqref="G231:K231">
    <cfRule type="notContainsBlanks" dxfId="9991" priority="10320">
      <formula>LEN(TRIM(G231))&gt;0</formula>
    </cfRule>
  </conditionalFormatting>
  <conditionalFormatting sqref="G231:K231">
    <cfRule type="notContainsBlanks" dxfId="9990" priority="10319">
      <formula>LEN(TRIM(G231))&gt;0</formula>
    </cfRule>
  </conditionalFormatting>
  <conditionalFormatting sqref="G231:K231">
    <cfRule type="notContainsBlanks" dxfId="9989" priority="10318">
      <formula>LEN(TRIM(G231))&gt;0</formula>
    </cfRule>
  </conditionalFormatting>
  <conditionalFormatting sqref="G231:K231">
    <cfRule type="notContainsBlanks" dxfId="9988" priority="10317">
      <formula>LEN(TRIM(G231))&gt;0</formula>
    </cfRule>
  </conditionalFormatting>
  <conditionalFormatting sqref="G231:K231">
    <cfRule type="notContainsBlanks" dxfId="9987" priority="10315">
      <formula>LEN(TRIM(G231))&gt;0</formula>
    </cfRule>
    <cfRule type="notContainsBlanks" dxfId="9986" priority="10316">
      <formula>LEN(TRIM(G231))&gt;0</formula>
    </cfRule>
  </conditionalFormatting>
  <conditionalFormatting sqref="N231:R231">
    <cfRule type="notContainsBlanks" dxfId="9985" priority="10314">
      <formula>LEN(TRIM(N231))&gt;0</formula>
    </cfRule>
  </conditionalFormatting>
  <conditionalFormatting sqref="N231:R231">
    <cfRule type="notContainsBlanks" dxfId="9984" priority="10313">
      <formula>LEN(TRIM(N231))&gt;0</formula>
    </cfRule>
  </conditionalFormatting>
  <conditionalFormatting sqref="N231:R231">
    <cfRule type="notContainsBlanks" dxfId="9983" priority="10312">
      <formula>LEN(TRIM(N231))&gt;0</formula>
    </cfRule>
  </conditionalFormatting>
  <conditionalFormatting sqref="N231:R231">
    <cfRule type="notContainsBlanks" dxfId="9982" priority="10311">
      <formula>LEN(TRIM(N231))&gt;0</formula>
    </cfRule>
  </conditionalFormatting>
  <conditionalFormatting sqref="N231:R231">
    <cfRule type="notContainsBlanks" dxfId="9981" priority="10310">
      <formula>LEN(TRIM(N231))&gt;0</formula>
    </cfRule>
  </conditionalFormatting>
  <conditionalFormatting sqref="N231:R231">
    <cfRule type="notContainsBlanks" dxfId="9980" priority="10309">
      <formula>LEN(TRIM(N231))&gt;0</formula>
    </cfRule>
  </conditionalFormatting>
  <conditionalFormatting sqref="N231:R231">
    <cfRule type="notContainsBlanks" dxfId="9979" priority="10308">
      <formula>LEN(TRIM(N231))&gt;0</formula>
    </cfRule>
  </conditionalFormatting>
  <conditionalFormatting sqref="N231:R231">
    <cfRule type="notContainsBlanks" dxfId="9978" priority="10307">
      <formula>LEN(TRIM(N231))&gt;0</formula>
    </cfRule>
  </conditionalFormatting>
  <conditionalFormatting sqref="N231:R231">
    <cfRule type="notContainsBlanks" dxfId="9977" priority="10306">
      <formula>LEN(TRIM(N231))&gt;0</formula>
    </cfRule>
  </conditionalFormatting>
  <conditionalFormatting sqref="N231:R231">
    <cfRule type="notContainsBlanks" dxfId="9976" priority="10304">
      <formula>LEN(TRIM(N231))&gt;0</formula>
    </cfRule>
    <cfRule type="notContainsBlanks" dxfId="9975" priority="10305">
      <formula>LEN(TRIM(N231))&gt;0</formula>
    </cfRule>
  </conditionalFormatting>
  <conditionalFormatting sqref="U231:Y231">
    <cfRule type="notContainsBlanks" dxfId="9974" priority="10303">
      <formula>LEN(TRIM(U231))&gt;0</formula>
    </cfRule>
  </conditionalFormatting>
  <conditionalFormatting sqref="U231:Y231">
    <cfRule type="notContainsBlanks" dxfId="9973" priority="10302">
      <formula>LEN(TRIM(U231))&gt;0</formula>
    </cfRule>
  </conditionalFormatting>
  <conditionalFormatting sqref="U231:Y231">
    <cfRule type="notContainsBlanks" dxfId="9972" priority="10301">
      <formula>LEN(TRIM(U231))&gt;0</formula>
    </cfRule>
  </conditionalFormatting>
  <conditionalFormatting sqref="U231:Y231">
    <cfRule type="notContainsBlanks" dxfId="9971" priority="10300">
      <formula>LEN(TRIM(U231))&gt;0</formula>
    </cfRule>
  </conditionalFormatting>
  <conditionalFormatting sqref="U231:Y231">
    <cfRule type="notContainsBlanks" dxfId="9970" priority="10299">
      <formula>LEN(TRIM(U231))&gt;0</formula>
    </cfRule>
  </conditionalFormatting>
  <conditionalFormatting sqref="U231:Y231">
    <cfRule type="notContainsBlanks" dxfId="9969" priority="10298">
      <formula>LEN(TRIM(U231))&gt;0</formula>
    </cfRule>
  </conditionalFormatting>
  <conditionalFormatting sqref="U231:Y231">
    <cfRule type="notContainsBlanks" dxfId="9968" priority="10297">
      <formula>LEN(TRIM(U231))&gt;0</formula>
    </cfRule>
  </conditionalFormatting>
  <conditionalFormatting sqref="U231:Y231">
    <cfRule type="notContainsBlanks" dxfId="9967" priority="10296">
      <formula>LEN(TRIM(U231))&gt;0</formula>
    </cfRule>
  </conditionalFormatting>
  <conditionalFormatting sqref="U231:Y231">
    <cfRule type="notContainsBlanks" dxfId="9966" priority="10295">
      <formula>LEN(TRIM(U231))&gt;0</formula>
    </cfRule>
  </conditionalFormatting>
  <conditionalFormatting sqref="U231:Y231">
    <cfRule type="notContainsBlanks" dxfId="9965" priority="10293">
      <formula>LEN(TRIM(U231))&gt;0</formula>
    </cfRule>
    <cfRule type="notContainsBlanks" dxfId="9964" priority="10294">
      <formula>LEN(TRIM(U231))&gt;0</formula>
    </cfRule>
  </conditionalFormatting>
  <conditionalFormatting sqref="AB231:AF231">
    <cfRule type="notContainsBlanks" dxfId="9963" priority="10292">
      <formula>LEN(TRIM(AB231))&gt;0</formula>
    </cfRule>
  </conditionalFormatting>
  <conditionalFormatting sqref="AB231:AF231">
    <cfRule type="notContainsBlanks" dxfId="9962" priority="10291">
      <formula>LEN(TRIM(AB231))&gt;0</formula>
    </cfRule>
  </conditionalFormatting>
  <conditionalFormatting sqref="AB231:AF231">
    <cfRule type="notContainsBlanks" dxfId="9961" priority="10290">
      <formula>LEN(TRIM(AB231))&gt;0</formula>
    </cfRule>
  </conditionalFormatting>
  <conditionalFormatting sqref="AB231:AF231">
    <cfRule type="notContainsBlanks" dxfId="9960" priority="10289">
      <formula>LEN(TRIM(AB231))&gt;0</formula>
    </cfRule>
  </conditionalFormatting>
  <conditionalFormatting sqref="AB231:AF231">
    <cfRule type="notContainsBlanks" dxfId="9959" priority="10288">
      <formula>LEN(TRIM(AB231))&gt;0</formula>
    </cfRule>
  </conditionalFormatting>
  <conditionalFormatting sqref="AB231:AF231">
    <cfRule type="notContainsBlanks" dxfId="9958" priority="10287">
      <formula>LEN(TRIM(AB231))&gt;0</formula>
    </cfRule>
  </conditionalFormatting>
  <conditionalFormatting sqref="AB231:AF231">
    <cfRule type="notContainsBlanks" dxfId="9957" priority="10286">
      <formula>LEN(TRIM(AB231))&gt;0</formula>
    </cfRule>
  </conditionalFormatting>
  <conditionalFormatting sqref="AB231:AF231">
    <cfRule type="notContainsBlanks" dxfId="9956" priority="10285">
      <formula>LEN(TRIM(AB231))&gt;0</formula>
    </cfRule>
  </conditionalFormatting>
  <conditionalFormatting sqref="AB231:AF231">
    <cfRule type="notContainsBlanks" dxfId="9955" priority="10284">
      <formula>LEN(TRIM(AB231))&gt;0</formula>
    </cfRule>
  </conditionalFormatting>
  <conditionalFormatting sqref="AB231:AF231">
    <cfRule type="notContainsBlanks" dxfId="9954" priority="10282">
      <formula>LEN(TRIM(AB231))&gt;0</formula>
    </cfRule>
    <cfRule type="notContainsBlanks" dxfId="9953" priority="10283">
      <formula>LEN(TRIM(AB231))&gt;0</formula>
    </cfRule>
  </conditionalFormatting>
  <conditionalFormatting sqref="B229:D240 G231:K231 L229:L230 S229:S230 Z229:Z230 AG229:AG230 N231:R231 U231:Y231 AB231:AF231">
    <cfRule type="notContainsBlanks" dxfId="9952" priority="10281">
      <formula>LEN(TRIM(B229))&gt;0</formula>
    </cfRule>
  </conditionalFormatting>
  <conditionalFormatting sqref="G244">
    <cfRule type="notContainsBlanks" dxfId="9951" priority="10280">
      <formula>LEN(TRIM(G244))&gt;0</formula>
    </cfRule>
  </conditionalFormatting>
  <conditionalFormatting sqref="H244:K244">
    <cfRule type="notContainsBlanks" dxfId="9950" priority="10279">
      <formula>LEN(TRIM(H244))&gt;0</formula>
    </cfRule>
  </conditionalFormatting>
  <conditionalFormatting sqref="G244:K244">
    <cfRule type="notContainsBlanks" dxfId="9949" priority="10278">
      <formula>LEN(TRIM(G244))&gt;0</formula>
    </cfRule>
  </conditionalFormatting>
  <conditionalFormatting sqref="G244:K244">
    <cfRule type="notContainsBlanks" dxfId="9948" priority="10277">
      <formula>LEN(TRIM(G244))&gt;0</formula>
    </cfRule>
  </conditionalFormatting>
  <conditionalFormatting sqref="G244:K244">
    <cfRule type="notContainsBlanks" dxfId="9947" priority="10276">
      <formula>LEN(TRIM(G244))&gt;0</formula>
    </cfRule>
  </conditionalFormatting>
  <conditionalFormatting sqref="G244:K244">
    <cfRule type="notContainsBlanks" dxfId="9946" priority="10275">
      <formula>LEN(TRIM(G244))&gt;0</formula>
    </cfRule>
  </conditionalFormatting>
  <conditionalFormatting sqref="G244:K244">
    <cfRule type="notContainsBlanks" dxfId="9945" priority="10274">
      <formula>LEN(TRIM(G244))&gt;0</formula>
    </cfRule>
  </conditionalFormatting>
  <conditionalFormatting sqref="G244:K244">
    <cfRule type="notContainsBlanks" dxfId="9944" priority="10273">
      <formula>LEN(TRIM(G244))&gt;0</formula>
    </cfRule>
  </conditionalFormatting>
  <conditionalFormatting sqref="G244:K244">
    <cfRule type="notContainsBlanks" dxfId="9943" priority="10272">
      <formula>LEN(TRIM(G244))&gt;0</formula>
    </cfRule>
  </conditionalFormatting>
  <conditionalFormatting sqref="G244:K244">
    <cfRule type="notContainsBlanks" dxfId="9942" priority="10271">
      <formula>LEN(TRIM(G244))&gt;0</formula>
    </cfRule>
  </conditionalFormatting>
  <conditionalFormatting sqref="G244:K244">
    <cfRule type="notContainsBlanks" dxfId="9941" priority="10270">
      <formula>LEN(TRIM(G244))&gt;0</formula>
    </cfRule>
  </conditionalFormatting>
  <conditionalFormatting sqref="G244:K244">
    <cfRule type="notContainsBlanks" dxfId="9940" priority="10268">
      <formula>LEN(TRIM(G244))&gt;0</formula>
    </cfRule>
    <cfRule type="notContainsBlanks" dxfId="9939" priority="10269">
      <formula>LEN(TRIM(G244))&gt;0</formula>
    </cfRule>
  </conditionalFormatting>
  <conditionalFormatting sqref="G244:K244">
    <cfRule type="notContainsBlanks" dxfId="9938" priority="10267">
      <formula>LEN(TRIM(G244))&gt;0</formula>
    </cfRule>
  </conditionalFormatting>
  <conditionalFormatting sqref="N244:R244">
    <cfRule type="notContainsBlanks" dxfId="9937" priority="10266">
      <formula>LEN(TRIM(N244))&gt;0</formula>
    </cfRule>
  </conditionalFormatting>
  <conditionalFormatting sqref="N244:R244">
    <cfRule type="notContainsBlanks" dxfId="9936" priority="10265">
      <formula>LEN(TRIM(N244))&gt;0</formula>
    </cfRule>
  </conditionalFormatting>
  <conditionalFormatting sqref="N244:R244">
    <cfRule type="notContainsBlanks" dxfId="9935" priority="10264">
      <formula>LEN(TRIM(N244))&gt;0</formula>
    </cfRule>
  </conditionalFormatting>
  <conditionalFormatting sqref="N244:R244">
    <cfRule type="notContainsBlanks" dxfId="9934" priority="10263">
      <formula>LEN(TRIM(N244))&gt;0</formula>
    </cfRule>
  </conditionalFormatting>
  <conditionalFormatting sqref="N244:R244">
    <cfRule type="notContainsBlanks" dxfId="9933" priority="10262">
      <formula>LEN(TRIM(N244))&gt;0</formula>
    </cfRule>
  </conditionalFormatting>
  <conditionalFormatting sqref="N244:R244">
    <cfRule type="notContainsBlanks" dxfId="9932" priority="10261">
      <formula>LEN(TRIM(N244))&gt;0</formula>
    </cfRule>
  </conditionalFormatting>
  <conditionalFormatting sqref="N244:R244">
    <cfRule type="notContainsBlanks" dxfId="9931" priority="10260">
      <formula>LEN(TRIM(N244))&gt;0</formula>
    </cfRule>
  </conditionalFormatting>
  <conditionalFormatting sqref="N244:R244">
    <cfRule type="notContainsBlanks" dxfId="9930" priority="10259">
      <formula>LEN(TRIM(N244))&gt;0</formula>
    </cfRule>
  </conditionalFormatting>
  <conditionalFormatting sqref="N244:R244">
    <cfRule type="notContainsBlanks" dxfId="9929" priority="10258">
      <formula>LEN(TRIM(N244))&gt;0</formula>
    </cfRule>
  </conditionalFormatting>
  <conditionalFormatting sqref="N244:R244">
    <cfRule type="notContainsBlanks" dxfId="9928" priority="10256">
      <formula>LEN(TRIM(N244))&gt;0</formula>
    </cfRule>
    <cfRule type="notContainsBlanks" dxfId="9927" priority="10257">
      <formula>LEN(TRIM(N244))&gt;0</formula>
    </cfRule>
  </conditionalFormatting>
  <conditionalFormatting sqref="N244:R244">
    <cfRule type="notContainsBlanks" dxfId="9926" priority="10255">
      <formula>LEN(TRIM(N244))&gt;0</formula>
    </cfRule>
  </conditionalFormatting>
  <conditionalFormatting sqref="U244:Y244">
    <cfRule type="notContainsBlanks" dxfId="9925" priority="10254">
      <formula>LEN(TRIM(U244))&gt;0</formula>
    </cfRule>
  </conditionalFormatting>
  <conditionalFormatting sqref="U244:Y244">
    <cfRule type="notContainsBlanks" dxfId="9924" priority="10253">
      <formula>LEN(TRIM(U244))&gt;0</formula>
    </cfRule>
  </conditionalFormatting>
  <conditionalFormatting sqref="U244:Y244">
    <cfRule type="notContainsBlanks" dxfId="9923" priority="10252">
      <formula>LEN(TRIM(U244))&gt;0</formula>
    </cfRule>
  </conditionalFormatting>
  <conditionalFormatting sqref="U244:Y244">
    <cfRule type="notContainsBlanks" dxfId="9922" priority="10251">
      <formula>LEN(TRIM(U244))&gt;0</formula>
    </cfRule>
  </conditionalFormatting>
  <conditionalFormatting sqref="U244:Y244">
    <cfRule type="notContainsBlanks" dxfId="9921" priority="10250">
      <formula>LEN(TRIM(U244))&gt;0</formula>
    </cfRule>
  </conditionalFormatting>
  <conditionalFormatting sqref="U244:Y244">
    <cfRule type="notContainsBlanks" dxfId="9920" priority="10249">
      <formula>LEN(TRIM(U244))&gt;0</formula>
    </cfRule>
  </conditionalFormatting>
  <conditionalFormatting sqref="U244:Y244">
    <cfRule type="notContainsBlanks" dxfId="9919" priority="10248">
      <formula>LEN(TRIM(U244))&gt;0</formula>
    </cfRule>
  </conditionalFormatting>
  <conditionalFormatting sqref="U244:Y244">
    <cfRule type="notContainsBlanks" dxfId="9918" priority="10247">
      <formula>LEN(TRIM(U244))&gt;0</formula>
    </cfRule>
  </conditionalFormatting>
  <conditionalFormatting sqref="U244:Y244">
    <cfRule type="notContainsBlanks" dxfId="9917" priority="10246">
      <formula>LEN(TRIM(U244))&gt;0</formula>
    </cfRule>
  </conditionalFormatting>
  <conditionalFormatting sqref="U244:Y244">
    <cfRule type="notContainsBlanks" dxfId="9916" priority="10244">
      <formula>LEN(TRIM(U244))&gt;0</formula>
    </cfRule>
    <cfRule type="notContainsBlanks" dxfId="9915" priority="10245">
      <formula>LEN(TRIM(U244))&gt;0</formula>
    </cfRule>
  </conditionalFormatting>
  <conditionalFormatting sqref="U244:Y244">
    <cfRule type="notContainsBlanks" dxfId="9914" priority="10243">
      <formula>LEN(TRIM(U244))&gt;0</formula>
    </cfRule>
  </conditionalFormatting>
  <conditionalFormatting sqref="AB244:AF244">
    <cfRule type="notContainsBlanks" dxfId="9913" priority="10242">
      <formula>LEN(TRIM(AB244))&gt;0</formula>
    </cfRule>
  </conditionalFormatting>
  <conditionalFormatting sqref="AB244:AF244">
    <cfRule type="notContainsBlanks" dxfId="9912" priority="10241">
      <formula>LEN(TRIM(AB244))&gt;0</formula>
    </cfRule>
  </conditionalFormatting>
  <conditionalFormatting sqref="AB244:AF244">
    <cfRule type="notContainsBlanks" dxfId="9911" priority="10240">
      <formula>LEN(TRIM(AB244))&gt;0</formula>
    </cfRule>
  </conditionalFormatting>
  <conditionalFormatting sqref="AB244:AF244">
    <cfRule type="notContainsBlanks" dxfId="9910" priority="10239">
      <formula>LEN(TRIM(AB244))&gt;0</formula>
    </cfRule>
  </conditionalFormatting>
  <conditionalFormatting sqref="AB244:AF244">
    <cfRule type="notContainsBlanks" dxfId="9909" priority="10238">
      <formula>LEN(TRIM(AB244))&gt;0</formula>
    </cfRule>
  </conditionalFormatting>
  <conditionalFormatting sqref="AB244:AF244">
    <cfRule type="notContainsBlanks" dxfId="9908" priority="10237">
      <formula>LEN(TRIM(AB244))&gt;0</formula>
    </cfRule>
  </conditionalFormatting>
  <conditionalFormatting sqref="AB244:AF244">
    <cfRule type="notContainsBlanks" dxfId="9907" priority="10236">
      <formula>LEN(TRIM(AB244))&gt;0</formula>
    </cfRule>
  </conditionalFormatting>
  <conditionalFormatting sqref="AB244:AF244">
    <cfRule type="notContainsBlanks" dxfId="9906" priority="10235">
      <formula>LEN(TRIM(AB244))&gt;0</formula>
    </cfRule>
  </conditionalFormatting>
  <conditionalFormatting sqref="AB244:AF244">
    <cfRule type="notContainsBlanks" dxfId="9905" priority="10234">
      <formula>LEN(TRIM(AB244))&gt;0</formula>
    </cfRule>
  </conditionalFormatting>
  <conditionalFormatting sqref="AB244:AF244">
    <cfRule type="notContainsBlanks" dxfId="9904" priority="10232">
      <formula>LEN(TRIM(AB244))&gt;0</formula>
    </cfRule>
    <cfRule type="notContainsBlanks" dxfId="9903" priority="10233">
      <formula>LEN(TRIM(AB244))&gt;0</formula>
    </cfRule>
  </conditionalFormatting>
  <conditionalFormatting sqref="AB244:AF244">
    <cfRule type="notContainsBlanks" dxfId="9902" priority="10231">
      <formula>LEN(TRIM(AB244))&gt;0</formula>
    </cfRule>
  </conditionalFormatting>
  <conditionalFormatting sqref="AG242:AG243 Z242:Z243 S242:S243 L242:L243 G244:K244 B242:D253 N244:R244 U244:Y244 AB244:AF244">
    <cfRule type="notContainsBlanks" dxfId="9901" priority="10230">
      <formula>LEN(TRIM(B242))&gt;0</formula>
    </cfRule>
  </conditionalFormatting>
  <conditionalFormatting sqref="G257">
    <cfRule type="notContainsBlanks" dxfId="9900" priority="10229">
      <formula>LEN(TRIM(G257))&gt;0</formula>
    </cfRule>
  </conditionalFormatting>
  <conditionalFormatting sqref="H257:K257">
    <cfRule type="notContainsBlanks" dxfId="9899" priority="10228">
      <formula>LEN(TRIM(H257))&gt;0</formula>
    </cfRule>
  </conditionalFormatting>
  <conditionalFormatting sqref="G257:K257">
    <cfRule type="notContainsBlanks" dxfId="9898" priority="10227">
      <formula>LEN(TRIM(G257))&gt;0</formula>
    </cfRule>
  </conditionalFormatting>
  <conditionalFormatting sqref="G257:K257">
    <cfRule type="notContainsBlanks" dxfId="9897" priority="10226">
      <formula>LEN(TRIM(G257))&gt;0</formula>
    </cfRule>
  </conditionalFormatting>
  <conditionalFormatting sqref="G257:K257">
    <cfRule type="notContainsBlanks" dxfId="9896" priority="10225">
      <formula>LEN(TRIM(G257))&gt;0</formula>
    </cfRule>
  </conditionalFormatting>
  <conditionalFormatting sqref="G257:K257">
    <cfRule type="notContainsBlanks" dxfId="9895" priority="10224">
      <formula>LEN(TRIM(G257))&gt;0</formula>
    </cfRule>
  </conditionalFormatting>
  <conditionalFormatting sqref="G257:K257">
    <cfRule type="notContainsBlanks" dxfId="9894" priority="10223">
      <formula>LEN(TRIM(G257))&gt;0</formula>
    </cfRule>
  </conditionalFormatting>
  <conditionalFormatting sqref="G257:K257">
    <cfRule type="notContainsBlanks" dxfId="9893" priority="10222">
      <formula>LEN(TRIM(G257))&gt;0</formula>
    </cfRule>
  </conditionalFormatting>
  <conditionalFormatting sqref="G257:K257">
    <cfRule type="notContainsBlanks" dxfId="9892" priority="10221">
      <formula>LEN(TRIM(G257))&gt;0</formula>
    </cfRule>
  </conditionalFormatting>
  <conditionalFormatting sqref="G257:K257">
    <cfRule type="notContainsBlanks" dxfId="9891" priority="10220">
      <formula>LEN(TRIM(G257))&gt;0</formula>
    </cfRule>
  </conditionalFormatting>
  <conditionalFormatting sqref="G257:K257">
    <cfRule type="notContainsBlanks" dxfId="9890" priority="10219">
      <formula>LEN(TRIM(G257))&gt;0</formula>
    </cfRule>
  </conditionalFormatting>
  <conditionalFormatting sqref="G257:K257">
    <cfRule type="notContainsBlanks" dxfId="9889" priority="10217">
      <formula>LEN(TRIM(G257))&gt;0</formula>
    </cfRule>
    <cfRule type="notContainsBlanks" dxfId="9888" priority="10218">
      <formula>LEN(TRIM(G257))&gt;0</formula>
    </cfRule>
  </conditionalFormatting>
  <conditionalFormatting sqref="G257:K257">
    <cfRule type="notContainsBlanks" dxfId="9887" priority="10216">
      <formula>LEN(TRIM(G257))&gt;0</formula>
    </cfRule>
  </conditionalFormatting>
  <conditionalFormatting sqref="G257:K257">
    <cfRule type="notContainsBlanks" dxfId="9886" priority="10215">
      <formula>LEN(TRIM(G257))&gt;0</formula>
    </cfRule>
  </conditionalFormatting>
  <conditionalFormatting sqref="N257:R257">
    <cfRule type="notContainsBlanks" dxfId="9885" priority="10214">
      <formula>LEN(TRIM(N257))&gt;0</formula>
    </cfRule>
  </conditionalFormatting>
  <conditionalFormatting sqref="N257:R257">
    <cfRule type="notContainsBlanks" dxfId="9884" priority="10213">
      <formula>LEN(TRIM(N257))&gt;0</formula>
    </cfRule>
  </conditionalFormatting>
  <conditionalFormatting sqref="N257:R257">
    <cfRule type="notContainsBlanks" dxfId="9883" priority="10212">
      <formula>LEN(TRIM(N257))&gt;0</formula>
    </cfRule>
  </conditionalFormatting>
  <conditionalFormatting sqref="N257:R257">
    <cfRule type="notContainsBlanks" dxfId="9882" priority="10211">
      <formula>LEN(TRIM(N257))&gt;0</formula>
    </cfRule>
  </conditionalFormatting>
  <conditionalFormatting sqref="N257:R257">
    <cfRule type="notContainsBlanks" dxfId="9881" priority="10210">
      <formula>LEN(TRIM(N257))&gt;0</formula>
    </cfRule>
  </conditionalFormatting>
  <conditionalFormatting sqref="N257:R257">
    <cfRule type="notContainsBlanks" dxfId="9880" priority="10209">
      <formula>LEN(TRIM(N257))&gt;0</formula>
    </cfRule>
  </conditionalFormatting>
  <conditionalFormatting sqref="N257:R257">
    <cfRule type="notContainsBlanks" dxfId="9879" priority="10208">
      <formula>LEN(TRIM(N257))&gt;0</formula>
    </cfRule>
  </conditionalFormatting>
  <conditionalFormatting sqref="N257:R257">
    <cfRule type="notContainsBlanks" dxfId="9878" priority="10207">
      <formula>LEN(TRIM(N257))&gt;0</formula>
    </cfRule>
  </conditionalFormatting>
  <conditionalFormatting sqref="N257:R257">
    <cfRule type="notContainsBlanks" dxfId="9877" priority="10206">
      <formula>LEN(TRIM(N257))&gt;0</formula>
    </cfRule>
  </conditionalFormatting>
  <conditionalFormatting sqref="N257:R257">
    <cfRule type="notContainsBlanks" dxfId="9876" priority="10204">
      <formula>LEN(TRIM(N257))&gt;0</formula>
    </cfRule>
    <cfRule type="notContainsBlanks" dxfId="9875" priority="10205">
      <formula>LEN(TRIM(N257))&gt;0</formula>
    </cfRule>
  </conditionalFormatting>
  <conditionalFormatting sqref="N257:R257">
    <cfRule type="notContainsBlanks" dxfId="9874" priority="10203">
      <formula>LEN(TRIM(N257))&gt;0</formula>
    </cfRule>
  </conditionalFormatting>
  <conditionalFormatting sqref="N257:R257">
    <cfRule type="notContainsBlanks" dxfId="9873" priority="10202">
      <formula>LEN(TRIM(N257))&gt;0</formula>
    </cfRule>
  </conditionalFormatting>
  <conditionalFormatting sqref="U257:Y257">
    <cfRule type="notContainsBlanks" dxfId="9872" priority="10201">
      <formula>LEN(TRIM(U257))&gt;0</formula>
    </cfRule>
  </conditionalFormatting>
  <conditionalFormatting sqref="U257:Y257">
    <cfRule type="notContainsBlanks" dxfId="9871" priority="10200">
      <formula>LEN(TRIM(U257))&gt;0</formula>
    </cfRule>
  </conditionalFormatting>
  <conditionalFormatting sqref="U257:Y257">
    <cfRule type="notContainsBlanks" dxfId="9870" priority="10199">
      <formula>LEN(TRIM(U257))&gt;0</formula>
    </cfRule>
  </conditionalFormatting>
  <conditionalFormatting sqref="U257:Y257">
    <cfRule type="notContainsBlanks" dxfId="9869" priority="10198">
      <formula>LEN(TRIM(U257))&gt;0</formula>
    </cfRule>
  </conditionalFormatting>
  <conditionalFormatting sqref="U257:Y257">
    <cfRule type="notContainsBlanks" dxfId="9868" priority="10197">
      <formula>LEN(TRIM(U257))&gt;0</formula>
    </cfRule>
  </conditionalFormatting>
  <conditionalFormatting sqref="U257:Y257">
    <cfRule type="notContainsBlanks" dxfId="9867" priority="10196">
      <formula>LEN(TRIM(U257))&gt;0</formula>
    </cfRule>
  </conditionalFormatting>
  <conditionalFormatting sqref="U257:Y257">
    <cfRule type="notContainsBlanks" dxfId="9866" priority="10195">
      <formula>LEN(TRIM(U257))&gt;0</formula>
    </cfRule>
  </conditionalFormatting>
  <conditionalFormatting sqref="U257:Y257">
    <cfRule type="notContainsBlanks" dxfId="9865" priority="10194">
      <formula>LEN(TRIM(U257))&gt;0</formula>
    </cfRule>
  </conditionalFormatting>
  <conditionalFormatting sqref="U257:Y257">
    <cfRule type="notContainsBlanks" dxfId="9864" priority="10193">
      <formula>LEN(TRIM(U257))&gt;0</formula>
    </cfRule>
  </conditionalFormatting>
  <conditionalFormatting sqref="U257:Y257">
    <cfRule type="notContainsBlanks" dxfId="9863" priority="10191">
      <formula>LEN(TRIM(U257))&gt;0</formula>
    </cfRule>
    <cfRule type="notContainsBlanks" dxfId="9862" priority="10192">
      <formula>LEN(TRIM(U257))&gt;0</formula>
    </cfRule>
  </conditionalFormatting>
  <conditionalFormatting sqref="U257:Y257">
    <cfRule type="notContainsBlanks" dxfId="9861" priority="10190">
      <formula>LEN(TRIM(U257))&gt;0</formula>
    </cfRule>
  </conditionalFormatting>
  <conditionalFormatting sqref="U257:Y257">
    <cfRule type="notContainsBlanks" dxfId="9860" priority="10189">
      <formula>LEN(TRIM(U257))&gt;0</formula>
    </cfRule>
  </conditionalFormatting>
  <conditionalFormatting sqref="AB257:AF257">
    <cfRule type="notContainsBlanks" dxfId="9859" priority="10188">
      <formula>LEN(TRIM(AB257))&gt;0</formula>
    </cfRule>
  </conditionalFormatting>
  <conditionalFormatting sqref="AB257:AF257">
    <cfRule type="notContainsBlanks" dxfId="9858" priority="10187">
      <formula>LEN(TRIM(AB257))&gt;0</formula>
    </cfRule>
  </conditionalFormatting>
  <conditionalFormatting sqref="AB257:AF257">
    <cfRule type="notContainsBlanks" dxfId="9857" priority="10186">
      <formula>LEN(TRIM(AB257))&gt;0</formula>
    </cfRule>
  </conditionalFormatting>
  <conditionalFormatting sqref="AB257:AF257">
    <cfRule type="notContainsBlanks" dxfId="9856" priority="10185">
      <formula>LEN(TRIM(AB257))&gt;0</formula>
    </cfRule>
  </conditionalFormatting>
  <conditionalFormatting sqref="AB257:AF257">
    <cfRule type="notContainsBlanks" dxfId="9855" priority="10184">
      <formula>LEN(TRIM(AB257))&gt;0</formula>
    </cfRule>
  </conditionalFormatting>
  <conditionalFormatting sqref="AB257:AF257">
    <cfRule type="notContainsBlanks" dxfId="9854" priority="10183">
      <formula>LEN(TRIM(AB257))&gt;0</formula>
    </cfRule>
  </conditionalFormatting>
  <conditionalFormatting sqref="AB257:AF257">
    <cfRule type="notContainsBlanks" dxfId="9853" priority="10182">
      <formula>LEN(TRIM(AB257))&gt;0</formula>
    </cfRule>
  </conditionalFormatting>
  <conditionalFormatting sqref="AB257:AF257">
    <cfRule type="notContainsBlanks" dxfId="9852" priority="10181">
      <formula>LEN(TRIM(AB257))&gt;0</formula>
    </cfRule>
  </conditionalFormatting>
  <conditionalFormatting sqref="AB257:AF257">
    <cfRule type="notContainsBlanks" dxfId="9851" priority="10180">
      <formula>LEN(TRIM(AB257))&gt;0</formula>
    </cfRule>
  </conditionalFormatting>
  <conditionalFormatting sqref="AB257:AF257">
    <cfRule type="notContainsBlanks" dxfId="9850" priority="10178">
      <formula>LEN(TRIM(AB257))&gt;0</formula>
    </cfRule>
    <cfRule type="notContainsBlanks" dxfId="9849" priority="10179">
      <formula>LEN(TRIM(AB257))&gt;0</formula>
    </cfRule>
  </conditionalFormatting>
  <conditionalFormatting sqref="AB257:AF257">
    <cfRule type="notContainsBlanks" dxfId="9848" priority="10177">
      <formula>LEN(TRIM(AB257))&gt;0</formula>
    </cfRule>
  </conditionalFormatting>
  <conditionalFormatting sqref="AB257:AF257">
    <cfRule type="notContainsBlanks" dxfId="9847" priority="10176">
      <formula>LEN(TRIM(AB257))&gt;0</formula>
    </cfRule>
  </conditionalFormatting>
  <conditionalFormatting sqref="B255:E266 G257:K257 L255:L256 S255:S256 Z255 AG255:AG256 N257:R257 U257:Y257 AB257:AF257">
    <cfRule type="notContainsBlanks" dxfId="9846" priority="10175">
      <formula>LEN(TRIM(B255))&gt;0</formula>
    </cfRule>
  </conditionalFormatting>
  <conditionalFormatting sqref="G270">
    <cfRule type="notContainsBlanks" dxfId="9845" priority="10174">
      <formula>LEN(TRIM(G270))&gt;0</formula>
    </cfRule>
  </conditionalFormatting>
  <conditionalFormatting sqref="H270:K270">
    <cfRule type="notContainsBlanks" dxfId="9844" priority="10173">
      <formula>LEN(TRIM(H270))&gt;0</formula>
    </cfRule>
  </conditionalFormatting>
  <conditionalFormatting sqref="G270:K270">
    <cfRule type="notContainsBlanks" dxfId="9843" priority="10172">
      <formula>LEN(TRIM(G270))&gt;0</formula>
    </cfRule>
  </conditionalFormatting>
  <conditionalFormatting sqref="G270:K270">
    <cfRule type="notContainsBlanks" dxfId="9842" priority="10171">
      <formula>LEN(TRIM(G270))&gt;0</formula>
    </cfRule>
  </conditionalFormatting>
  <conditionalFormatting sqref="G270:K270">
    <cfRule type="notContainsBlanks" dxfId="9841" priority="10170">
      <formula>LEN(TRIM(G270))&gt;0</formula>
    </cfRule>
  </conditionalFormatting>
  <conditionalFormatting sqref="G270:K270">
    <cfRule type="notContainsBlanks" dxfId="9840" priority="10169">
      <formula>LEN(TRIM(G270))&gt;0</formula>
    </cfRule>
  </conditionalFormatting>
  <conditionalFormatting sqref="G270:K270">
    <cfRule type="notContainsBlanks" dxfId="9839" priority="10168">
      <formula>LEN(TRIM(G270))&gt;0</formula>
    </cfRule>
  </conditionalFormatting>
  <conditionalFormatting sqref="G270:K270">
    <cfRule type="notContainsBlanks" dxfId="9838" priority="10167">
      <formula>LEN(TRIM(G270))&gt;0</formula>
    </cfRule>
  </conditionalFormatting>
  <conditionalFormatting sqref="G270:K270">
    <cfRule type="notContainsBlanks" dxfId="9837" priority="10166">
      <formula>LEN(TRIM(G270))&gt;0</formula>
    </cfRule>
  </conditionalFormatting>
  <conditionalFormatting sqref="G270:K270">
    <cfRule type="notContainsBlanks" dxfId="9836" priority="10165">
      <formula>LEN(TRIM(G270))&gt;0</formula>
    </cfRule>
  </conditionalFormatting>
  <conditionalFormatting sqref="G270:K270">
    <cfRule type="notContainsBlanks" dxfId="9835" priority="10164">
      <formula>LEN(TRIM(G270))&gt;0</formula>
    </cfRule>
  </conditionalFormatting>
  <conditionalFormatting sqref="G270:K270">
    <cfRule type="notContainsBlanks" dxfId="9834" priority="10162">
      <formula>LEN(TRIM(G270))&gt;0</formula>
    </cfRule>
    <cfRule type="notContainsBlanks" dxfId="9833" priority="10163">
      <formula>LEN(TRIM(G270))&gt;0</formula>
    </cfRule>
  </conditionalFormatting>
  <conditionalFormatting sqref="G270:K270">
    <cfRule type="notContainsBlanks" dxfId="9832" priority="10161">
      <formula>LEN(TRIM(G270))&gt;0</formula>
    </cfRule>
  </conditionalFormatting>
  <conditionalFormatting sqref="G270:K270">
    <cfRule type="notContainsBlanks" dxfId="9831" priority="10160">
      <formula>LEN(TRIM(G270))&gt;0</formula>
    </cfRule>
  </conditionalFormatting>
  <conditionalFormatting sqref="G270:K270">
    <cfRule type="notContainsBlanks" dxfId="9830" priority="10159">
      <formula>LEN(TRIM(G270))&gt;0</formula>
    </cfRule>
  </conditionalFormatting>
  <conditionalFormatting sqref="N270:R270">
    <cfRule type="notContainsBlanks" dxfId="9829" priority="10158">
      <formula>LEN(TRIM(N270))&gt;0</formula>
    </cfRule>
  </conditionalFormatting>
  <conditionalFormatting sqref="N270:R270">
    <cfRule type="notContainsBlanks" dxfId="9828" priority="10157">
      <formula>LEN(TRIM(N270))&gt;0</formula>
    </cfRule>
  </conditionalFormatting>
  <conditionalFormatting sqref="N270:R270">
    <cfRule type="notContainsBlanks" dxfId="9827" priority="10156">
      <formula>LEN(TRIM(N270))&gt;0</formula>
    </cfRule>
  </conditionalFormatting>
  <conditionalFormatting sqref="N270:R270">
    <cfRule type="notContainsBlanks" dxfId="9826" priority="10155">
      <formula>LEN(TRIM(N270))&gt;0</formula>
    </cfRule>
  </conditionalFormatting>
  <conditionalFormatting sqref="N270:R270">
    <cfRule type="notContainsBlanks" dxfId="9825" priority="10154">
      <formula>LEN(TRIM(N270))&gt;0</formula>
    </cfRule>
  </conditionalFormatting>
  <conditionalFormatting sqref="N270:R270">
    <cfRule type="notContainsBlanks" dxfId="9824" priority="10153">
      <formula>LEN(TRIM(N270))&gt;0</formula>
    </cfRule>
  </conditionalFormatting>
  <conditionalFormatting sqref="N270:R270">
    <cfRule type="notContainsBlanks" dxfId="9823" priority="10152">
      <formula>LEN(TRIM(N270))&gt;0</formula>
    </cfRule>
  </conditionalFormatting>
  <conditionalFormatting sqref="N270:R270">
    <cfRule type="notContainsBlanks" dxfId="9822" priority="10151">
      <formula>LEN(TRIM(N270))&gt;0</formula>
    </cfRule>
  </conditionalFormatting>
  <conditionalFormatting sqref="N270:R270">
    <cfRule type="notContainsBlanks" dxfId="9821" priority="10150">
      <formula>LEN(TRIM(N270))&gt;0</formula>
    </cfRule>
  </conditionalFormatting>
  <conditionalFormatting sqref="N270:R270">
    <cfRule type="notContainsBlanks" dxfId="9820" priority="10148">
      <formula>LEN(TRIM(N270))&gt;0</formula>
    </cfRule>
    <cfRule type="notContainsBlanks" dxfId="9819" priority="10149">
      <formula>LEN(TRIM(N270))&gt;0</formula>
    </cfRule>
  </conditionalFormatting>
  <conditionalFormatting sqref="N270:R270">
    <cfRule type="notContainsBlanks" dxfId="9818" priority="10147">
      <formula>LEN(TRIM(N270))&gt;0</formula>
    </cfRule>
  </conditionalFormatting>
  <conditionalFormatting sqref="N270:R270">
    <cfRule type="notContainsBlanks" dxfId="9817" priority="10146">
      <formula>LEN(TRIM(N270))&gt;0</formula>
    </cfRule>
  </conditionalFormatting>
  <conditionalFormatting sqref="N270:R270">
    <cfRule type="notContainsBlanks" dxfId="9816" priority="10145">
      <formula>LEN(TRIM(N270))&gt;0</formula>
    </cfRule>
  </conditionalFormatting>
  <conditionalFormatting sqref="U270:Y270">
    <cfRule type="notContainsBlanks" dxfId="9815" priority="10144">
      <formula>LEN(TRIM(U270))&gt;0</formula>
    </cfRule>
  </conditionalFormatting>
  <conditionalFormatting sqref="U270:Y270">
    <cfRule type="notContainsBlanks" dxfId="9814" priority="10143">
      <formula>LEN(TRIM(U270))&gt;0</formula>
    </cfRule>
  </conditionalFormatting>
  <conditionalFormatting sqref="U270:Y270">
    <cfRule type="notContainsBlanks" dxfId="9813" priority="10142">
      <formula>LEN(TRIM(U270))&gt;0</formula>
    </cfRule>
  </conditionalFormatting>
  <conditionalFormatting sqref="U270:Y270">
    <cfRule type="notContainsBlanks" dxfId="9812" priority="10141">
      <formula>LEN(TRIM(U270))&gt;0</formula>
    </cfRule>
  </conditionalFormatting>
  <conditionalFormatting sqref="U270:Y270">
    <cfRule type="notContainsBlanks" dxfId="9811" priority="10140">
      <formula>LEN(TRIM(U270))&gt;0</formula>
    </cfRule>
  </conditionalFormatting>
  <conditionalFormatting sqref="U270:Y270">
    <cfRule type="notContainsBlanks" dxfId="9810" priority="10139">
      <formula>LEN(TRIM(U270))&gt;0</formula>
    </cfRule>
  </conditionalFormatting>
  <conditionalFormatting sqref="U270:Y270">
    <cfRule type="notContainsBlanks" dxfId="9809" priority="10138">
      <formula>LEN(TRIM(U270))&gt;0</formula>
    </cfRule>
  </conditionalFormatting>
  <conditionalFormatting sqref="U270:Y270">
    <cfRule type="notContainsBlanks" dxfId="9808" priority="10137">
      <formula>LEN(TRIM(U270))&gt;0</formula>
    </cfRule>
  </conditionalFormatting>
  <conditionalFormatting sqref="U270:Y270">
    <cfRule type="notContainsBlanks" dxfId="9807" priority="10136">
      <formula>LEN(TRIM(U270))&gt;0</formula>
    </cfRule>
  </conditionalFormatting>
  <conditionalFormatting sqref="U270:Y270">
    <cfRule type="notContainsBlanks" dxfId="9806" priority="10134">
      <formula>LEN(TRIM(U270))&gt;0</formula>
    </cfRule>
    <cfRule type="notContainsBlanks" dxfId="9805" priority="10135">
      <formula>LEN(TRIM(U270))&gt;0</formula>
    </cfRule>
  </conditionalFormatting>
  <conditionalFormatting sqref="U270:Y270">
    <cfRule type="notContainsBlanks" dxfId="9804" priority="10133">
      <formula>LEN(TRIM(U270))&gt;0</formula>
    </cfRule>
  </conditionalFormatting>
  <conditionalFormatting sqref="U270:Y270">
    <cfRule type="notContainsBlanks" dxfId="9803" priority="10132">
      <formula>LEN(TRIM(U270))&gt;0</formula>
    </cfRule>
  </conditionalFormatting>
  <conditionalFormatting sqref="U270:Y270">
    <cfRule type="notContainsBlanks" dxfId="9802" priority="10131">
      <formula>LEN(TRIM(U270))&gt;0</formula>
    </cfRule>
  </conditionalFormatting>
  <conditionalFormatting sqref="AB270:AF270">
    <cfRule type="notContainsBlanks" dxfId="9801" priority="10130">
      <formula>LEN(TRIM(AB270))&gt;0</formula>
    </cfRule>
  </conditionalFormatting>
  <conditionalFormatting sqref="AB270:AF270">
    <cfRule type="notContainsBlanks" dxfId="9800" priority="10129">
      <formula>LEN(TRIM(AB270))&gt;0</formula>
    </cfRule>
  </conditionalFormatting>
  <conditionalFormatting sqref="AB270:AF270">
    <cfRule type="notContainsBlanks" dxfId="9799" priority="10128">
      <formula>LEN(TRIM(AB270))&gt;0</formula>
    </cfRule>
  </conditionalFormatting>
  <conditionalFormatting sqref="AB270:AF270">
    <cfRule type="notContainsBlanks" dxfId="9798" priority="10127">
      <formula>LEN(TRIM(AB270))&gt;0</formula>
    </cfRule>
  </conditionalFormatting>
  <conditionalFormatting sqref="AB270:AF270">
    <cfRule type="notContainsBlanks" dxfId="9797" priority="10126">
      <formula>LEN(TRIM(AB270))&gt;0</formula>
    </cfRule>
  </conditionalFormatting>
  <conditionalFormatting sqref="AB270:AF270">
    <cfRule type="notContainsBlanks" dxfId="9796" priority="10125">
      <formula>LEN(TRIM(AB270))&gt;0</formula>
    </cfRule>
  </conditionalFormatting>
  <conditionalFormatting sqref="AB270:AF270">
    <cfRule type="notContainsBlanks" dxfId="9795" priority="10124">
      <formula>LEN(TRIM(AB270))&gt;0</formula>
    </cfRule>
  </conditionalFormatting>
  <conditionalFormatting sqref="AB270:AF270">
    <cfRule type="notContainsBlanks" dxfId="9794" priority="10123">
      <formula>LEN(TRIM(AB270))&gt;0</formula>
    </cfRule>
  </conditionalFormatting>
  <conditionalFormatting sqref="AB270:AF270">
    <cfRule type="notContainsBlanks" dxfId="9793" priority="10122">
      <formula>LEN(TRIM(AB270))&gt;0</formula>
    </cfRule>
  </conditionalFormatting>
  <conditionalFormatting sqref="AB270:AF270">
    <cfRule type="notContainsBlanks" dxfId="9792" priority="10120">
      <formula>LEN(TRIM(AB270))&gt;0</formula>
    </cfRule>
    <cfRule type="notContainsBlanks" dxfId="9791" priority="10121">
      <formula>LEN(TRIM(AB270))&gt;0</formula>
    </cfRule>
  </conditionalFormatting>
  <conditionalFormatting sqref="AB270:AF270">
    <cfRule type="notContainsBlanks" dxfId="9790" priority="10119">
      <formula>LEN(TRIM(AB270))&gt;0</formula>
    </cfRule>
  </conditionalFormatting>
  <conditionalFormatting sqref="AB270:AF270">
    <cfRule type="notContainsBlanks" dxfId="9789" priority="10118">
      <formula>LEN(TRIM(AB270))&gt;0</formula>
    </cfRule>
  </conditionalFormatting>
  <conditionalFormatting sqref="AB270:AF270">
    <cfRule type="notContainsBlanks" dxfId="9788" priority="10117">
      <formula>LEN(TRIM(AB270))&gt;0</formula>
    </cfRule>
  </conditionalFormatting>
  <conditionalFormatting sqref="B268:D279 G270:K270 L268:L269 S268:S269 Z268:Z269 AG268:AG269 N270:R270 U270:Y270 AB270:AF270">
    <cfRule type="notContainsBlanks" dxfId="9787" priority="10116">
      <formula>LEN(TRIM(B268))&gt;0</formula>
    </cfRule>
  </conditionalFormatting>
  <conditionalFormatting sqref="G283">
    <cfRule type="notContainsBlanks" dxfId="9786" priority="10115">
      <formula>LEN(TRIM(G283))&gt;0</formula>
    </cfRule>
  </conditionalFormatting>
  <conditionalFormatting sqref="H283:K283">
    <cfRule type="notContainsBlanks" dxfId="9785" priority="10114">
      <formula>LEN(TRIM(H283))&gt;0</formula>
    </cfRule>
  </conditionalFormatting>
  <conditionalFormatting sqref="G283:K283">
    <cfRule type="notContainsBlanks" dxfId="9784" priority="10113">
      <formula>LEN(TRIM(G283))&gt;0</formula>
    </cfRule>
  </conditionalFormatting>
  <conditionalFormatting sqref="G283:K283">
    <cfRule type="notContainsBlanks" dxfId="9783" priority="10112">
      <formula>LEN(TRIM(G283))&gt;0</formula>
    </cfRule>
  </conditionalFormatting>
  <conditionalFormatting sqref="G283:K283">
    <cfRule type="notContainsBlanks" dxfId="9782" priority="10111">
      <formula>LEN(TRIM(G283))&gt;0</formula>
    </cfRule>
  </conditionalFormatting>
  <conditionalFormatting sqref="G283:K283">
    <cfRule type="notContainsBlanks" dxfId="9781" priority="10110">
      <formula>LEN(TRIM(G283))&gt;0</formula>
    </cfRule>
  </conditionalFormatting>
  <conditionalFormatting sqref="G283:K283">
    <cfRule type="notContainsBlanks" dxfId="9780" priority="10109">
      <formula>LEN(TRIM(G283))&gt;0</formula>
    </cfRule>
  </conditionalFormatting>
  <conditionalFormatting sqref="G283:K283">
    <cfRule type="notContainsBlanks" dxfId="9779" priority="10108">
      <formula>LEN(TRIM(G283))&gt;0</formula>
    </cfRule>
  </conditionalFormatting>
  <conditionalFormatting sqref="G283:K283">
    <cfRule type="notContainsBlanks" dxfId="9778" priority="10107">
      <formula>LEN(TRIM(G283))&gt;0</formula>
    </cfRule>
  </conditionalFormatting>
  <conditionalFormatting sqref="G283:K283">
    <cfRule type="notContainsBlanks" dxfId="9777" priority="10106">
      <formula>LEN(TRIM(G283))&gt;0</formula>
    </cfRule>
  </conditionalFormatting>
  <conditionalFormatting sqref="G283:K283">
    <cfRule type="notContainsBlanks" dxfId="9776" priority="10105">
      <formula>LEN(TRIM(G283))&gt;0</formula>
    </cfRule>
  </conditionalFormatting>
  <conditionalFormatting sqref="G283:K283">
    <cfRule type="notContainsBlanks" dxfId="9775" priority="10103">
      <formula>LEN(TRIM(G283))&gt;0</formula>
    </cfRule>
    <cfRule type="notContainsBlanks" dxfId="9774" priority="10104">
      <formula>LEN(TRIM(G283))&gt;0</formula>
    </cfRule>
  </conditionalFormatting>
  <conditionalFormatting sqref="G283:K283">
    <cfRule type="notContainsBlanks" dxfId="9773" priority="10102">
      <formula>LEN(TRIM(G283))&gt;0</formula>
    </cfRule>
  </conditionalFormatting>
  <conditionalFormatting sqref="G283:K283">
    <cfRule type="notContainsBlanks" dxfId="9772" priority="10101">
      <formula>LEN(TRIM(G283))&gt;0</formula>
    </cfRule>
  </conditionalFormatting>
  <conditionalFormatting sqref="G283:K283">
    <cfRule type="notContainsBlanks" dxfId="9771" priority="10100">
      <formula>LEN(TRIM(G283))&gt;0</formula>
    </cfRule>
  </conditionalFormatting>
  <conditionalFormatting sqref="G283:K283">
    <cfRule type="notContainsBlanks" dxfId="9770" priority="10099">
      <formula>LEN(TRIM(G283))&gt;0</formula>
    </cfRule>
  </conditionalFormatting>
  <conditionalFormatting sqref="N283:R283">
    <cfRule type="notContainsBlanks" dxfId="9769" priority="10098">
      <formula>LEN(TRIM(N283))&gt;0</formula>
    </cfRule>
  </conditionalFormatting>
  <conditionalFormatting sqref="N283:R283">
    <cfRule type="notContainsBlanks" dxfId="9768" priority="10097">
      <formula>LEN(TRIM(N283))&gt;0</formula>
    </cfRule>
  </conditionalFormatting>
  <conditionalFormatting sqref="N283:R283">
    <cfRule type="notContainsBlanks" dxfId="9767" priority="10096">
      <formula>LEN(TRIM(N283))&gt;0</formula>
    </cfRule>
  </conditionalFormatting>
  <conditionalFormatting sqref="N283:R283">
    <cfRule type="notContainsBlanks" dxfId="9766" priority="10095">
      <formula>LEN(TRIM(N283))&gt;0</formula>
    </cfRule>
  </conditionalFormatting>
  <conditionalFormatting sqref="N283:R283">
    <cfRule type="notContainsBlanks" dxfId="9765" priority="10094">
      <formula>LEN(TRIM(N283))&gt;0</formula>
    </cfRule>
  </conditionalFormatting>
  <conditionalFormatting sqref="N283:R283">
    <cfRule type="notContainsBlanks" dxfId="9764" priority="10093">
      <formula>LEN(TRIM(N283))&gt;0</formula>
    </cfRule>
  </conditionalFormatting>
  <conditionalFormatting sqref="N283:R283">
    <cfRule type="notContainsBlanks" dxfId="9763" priority="10092">
      <formula>LEN(TRIM(N283))&gt;0</formula>
    </cfRule>
  </conditionalFormatting>
  <conditionalFormatting sqref="N283:R283">
    <cfRule type="notContainsBlanks" dxfId="9762" priority="10091">
      <formula>LEN(TRIM(N283))&gt;0</formula>
    </cfRule>
  </conditionalFormatting>
  <conditionalFormatting sqref="N283:R283">
    <cfRule type="notContainsBlanks" dxfId="9761" priority="10090">
      <formula>LEN(TRIM(N283))&gt;0</formula>
    </cfRule>
  </conditionalFormatting>
  <conditionalFormatting sqref="N283:R283">
    <cfRule type="notContainsBlanks" dxfId="9760" priority="10088">
      <formula>LEN(TRIM(N283))&gt;0</formula>
    </cfRule>
    <cfRule type="notContainsBlanks" dxfId="9759" priority="10089">
      <formula>LEN(TRIM(N283))&gt;0</formula>
    </cfRule>
  </conditionalFormatting>
  <conditionalFormatting sqref="N283:R283">
    <cfRule type="notContainsBlanks" dxfId="9758" priority="10087">
      <formula>LEN(TRIM(N283))&gt;0</formula>
    </cfRule>
  </conditionalFormatting>
  <conditionalFormatting sqref="N283:R283">
    <cfRule type="notContainsBlanks" dxfId="9757" priority="10086">
      <formula>LEN(TRIM(N283))&gt;0</formula>
    </cfRule>
  </conditionalFormatting>
  <conditionalFormatting sqref="N283:R283">
    <cfRule type="notContainsBlanks" dxfId="9756" priority="10085">
      <formula>LEN(TRIM(N283))&gt;0</formula>
    </cfRule>
  </conditionalFormatting>
  <conditionalFormatting sqref="N283:R283">
    <cfRule type="notContainsBlanks" dxfId="9755" priority="10084">
      <formula>LEN(TRIM(N283))&gt;0</formula>
    </cfRule>
  </conditionalFormatting>
  <conditionalFormatting sqref="U283:Y283">
    <cfRule type="notContainsBlanks" dxfId="9754" priority="10083">
      <formula>LEN(TRIM(U283))&gt;0</formula>
    </cfRule>
  </conditionalFormatting>
  <conditionalFormatting sqref="U283:Y283">
    <cfRule type="notContainsBlanks" dxfId="9753" priority="10082">
      <formula>LEN(TRIM(U283))&gt;0</formula>
    </cfRule>
  </conditionalFormatting>
  <conditionalFormatting sqref="U283:Y283">
    <cfRule type="notContainsBlanks" dxfId="9752" priority="10081">
      <formula>LEN(TRIM(U283))&gt;0</formula>
    </cfRule>
  </conditionalFormatting>
  <conditionalFormatting sqref="U283:Y283">
    <cfRule type="notContainsBlanks" dxfId="9751" priority="10080">
      <formula>LEN(TRIM(U283))&gt;0</formula>
    </cfRule>
  </conditionalFormatting>
  <conditionalFormatting sqref="U283:Y283">
    <cfRule type="notContainsBlanks" dxfId="9750" priority="10079">
      <formula>LEN(TRIM(U283))&gt;0</formula>
    </cfRule>
  </conditionalFormatting>
  <conditionalFormatting sqref="U283:Y283">
    <cfRule type="notContainsBlanks" dxfId="9749" priority="10078">
      <formula>LEN(TRIM(U283))&gt;0</formula>
    </cfRule>
  </conditionalFormatting>
  <conditionalFormatting sqref="U283:Y283">
    <cfRule type="notContainsBlanks" dxfId="9748" priority="10077">
      <formula>LEN(TRIM(U283))&gt;0</formula>
    </cfRule>
  </conditionalFormatting>
  <conditionalFormatting sqref="U283:Y283">
    <cfRule type="notContainsBlanks" dxfId="9747" priority="10076">
      <formula>LEN(TRIM(U283))&gt;0</formula>
    </cfRule>
  </conditionalFormatting>
  <conditionalFormatting sqref="U283:Y283">
    <cfRule type="notContainsBlanks" dxfId="9746" priority="10075">
      <formula>LEN(TRIM(U283))&gt;0</formula>
    </cfRule>
  </conditionalFormatting>
  <conditionalFormatting sqref="U283:Y283">
    <cfRule type="notContainsBlanks" dxfId="9745" priority="10073">
      <formula>LEN(TRIM(U283))&gt;0</formula>
    </cfRule>
    <cfRule type="notContainsBlanks" dxfId="9744" priority="10074">
      <formula>LEN(TRIM(U283))&gt;0</formula>
    </cfRule>
  </conditionalFormatting>
  <conditionalFormatting sqref="U283:Y283">
    <cfRule type="notContainsBlanks" dxfId="9743" priority="10072">
      <formula>LEN(TRIM(U283))&gt;0</formula>
    </cfRule>
  </conditionalFormatting>
  <conditionalFormatting sqref="U283:Y283">
    <cfRule type="notContainsBlanks" dxfId="9742" priority="10071">
      <formula>LEN(TRIM(U283))&gt;0</formula>
    </cfRule>
  </conditionalFormatting>
  <conditionalFormatting sqref="U283:Y283">
    <cfRule type="notContainsBlanks" dxfId="9741" priority="10070">
      <formula>LEN(TRIM(U283))&gt;0</formula>
    </cfRule>
  </conditionalFormatting>
  <conditionalFormatting sqref="U283:Y283">
    <cfRule type="notContainsBlanks" dxfId="9740" priority="10069">
      <formula>LEN(TRIM(U283))&gt;0</formula>
    </cfRule>
  </conditionalFormatting>
  <conditionalFormatting sqref="AB283:AF283">
    <cfRule type="notContainsBlanks" dxfId="9739" priority="10068">
      <formula>LEN(TRIM(AB283))&gt;0</formula>
    </cfRule>
  </conditionalFormatting>
  <conditionalFormatting sqref="AB283:AF283">
    <cfRule type="notContainsBlanks" dxfId="9738" priority="10067">
      <formula>LEN(TRIM(AB283))&gt;0</formula>
    </cfRule>
  </conditionalFormatting>
  <conditionalFormatting sqref="AB283:AF283">
    <cfRule type="notContainsBlanks" dxfId="9737" priority="10066">
      <formula>LEN(TRIM(AB283))&gt;0</formula>
    </cfRule>
  </conditionalFormatting>
  <conditionalFormatting sqref="AB283:AF283">
    <cfRule type="notContainsBlanks" dxfId="9736" priority="10065">
      <formula>LEN(TRIM(AB283))&gt;0</formula>
    </cfRule>
  </conditionalFormatting>
  <conditionalFormatting sqref="AB283:AF283">
    <cfRule type="notContainsBlanks" dxfId="9735" priority="10064">
      <formula>LEN(TRIM(AB283))&gt;0</formula>
    </cfRule>
  </conditionalFormatting>
  <conditionalFormatting sqref="AB283:AF283">
    <cfRule type="notContainsBlanks" dxfId="9734" priority="10063">
      <formula>LEN(TRIM(AB283))&gt;0</formula>
    </cfRule>
  </conditionalFormatting>
  <conditionalFormatting sqref="AB283:AF283">
    <cfRule type="notContainsBlanks" dxfId="9733" priority="10062">
      <formula>LEN(TRIM(AB283))&gt;0</formula>
    </cfRule>
  </conditionalFormatting>
  <conditionalFormatting sqref="AB283:AF283">
    <cfRule type="notContainsBlanks" dxfId="9732" priority="10061">
      <formula>LEN(TRIM(AB283))&gt;0</formula>
    </cfRule>
  </conditionalFormatting>
  <conditionalFormatting sqref="AB283:AF283">
    <cfRule type="notContainsBlanks" dxfId="9731" priority="10060">
      <formula>LEN(TRIM(AB283))&gt;0</formula>
    </cfRule>
  </conditionalFormatting>
  <conditionalFormatting sqref="AB283:AF283">
    <cfRule type="notContainsBlanks" dxfId="9730" priority="10058">
      <formula>LEN(TRIM(AB283))&gt;0</formula>
    </cfRule>
    <cfRule type="notContainsBlanks" dxfId="9729" priority="10059">
      <formula>LEN(TRIM(AB283))&gt;0</formula>
    </cfRule>
  </conditionalFormatting>
  <conditionalFormatting sqref="AB283:AF283">
    <cfRule type="notContainsBlanks" dxfId="9728" priority="10057">
      <formula>LEN(TRIM(AB283))&gt;0</formula>
    </cfRule>
  </conditionalFormatting>
  <conditionalFormatting sqref="AB283:AF283">
    <cfRule type="notContainsBlanks" dxfId="9727" priority="10056">
      <formula>LEN(TRIM(AB283))&gt;0</formula>
    </cfRule>
  </conditionalFormatting>
  <conditionalFormatting sqref="AB283:AF283">
    <cfRule type="notContainsBlanks" dxfId="9726" priority="10055">
      <formula>LEN(TRIM(AB283))&gt;0</formula>
    </cfRule>
  </conditionalFormatting>
  <conditionalFormatting sqref="AB283:AF283">
    <cfRule type="notContainsBlanks" dxfId="9725" priority="10054">
      <formula>LEN(TRIM(AB283))&gt;0</formula>
    </cfRule>
  </conditionalFormatting>
  <conditionalFormatting sqref="B281:E292 G283:K283 L281:L282 S281:S282 Z281:Z282 AG281:AG282 N283:R283 U283:Y283 AB283:AF283">
    <cfRule type="notContainsBlanks" dxfId="9724" priority="10053">
      <formula>LEN(TRIM(B281))&gt;0</formula>
    </cfRule>
  </conditionalFormatting>
  <conditionalFormatting sqref="G296">
    <cfRule type="notContainsBlanks" dxfId="9723" priority="10052">
      <formula>LEN(TRIM(G296))&gt;0</formula>
    </cfRule>
  </conditionalFormatting>
  <conditionalFormatting sqref="H296:K296">
    <cfRule type="notContainsBlanks" dxfId="9722" priority="10051">
      <formula>LEN(TRIM(H296))&gt;0</formula>
    </cfRule>
  </conditionalFormatting>
  <conditionalFormatting sqref="G296:K296">
    <cfRule type="notContainsBlanks" dxfId="9721" priority="10050">
      <formula>LEN(TRIM(G296))&gt;0</formula>
    </cfRule>
  </conditionalFormatting>
  <conditionalFormatting sqref="G296:K296">
    <cfRule type="notContainsBlanks" dxfId="9720" priority="10049">
      <formula>LEN(TRIM(G296))&gt;0</formula>
    </cfRule>
  </conditionalFormatting>
  <conditionalFormatting sqref="G296:K296">
    <cfRule type="notContainsBlanks" dxfId="9719" priority="10048">
      <formula>LEN(TRIM(G296))&gt;0</formula>
    </cfRule>
  </conditionalFormatting>
  <conditionalFormatting sqref="G296:K296">
    <cfRule type="notContainsBlanks" dxfId="9718" priority="10047">
      <formula>LEN(TRIM(G296))&gt;0</formula>
    </cfRule>
  </conditionalFormatting>
  <conditionalFormatting sqref="G296:K296">
    <cfRule type="notContainsBlanks" dxfId="9717" priority="10046">
      <formula>LEN(TRIM(G296))&gt;0</formula>
    </cfRule>
  </conditionalFormatting>
  <conditionalFormatting sqref="G296:K296">
    <cfRule type="notContainsBlanks" dxfId="9716" priority="10045">
      <formula>LEN(TRIM(G296))&gt;0</formula>
    </cfRule>
  </conditionalFormatting>
  <conditionalFormatting sqref="G296:K296">
    <cfRule type="notContainsBlanks" dxfId="9715" priority="10044">
      <formula>LEN(TRIM(G296))&gt;0</formula>
    </cfRule>
  </conditionalFormatting>
  <conditionalFormatting sqref="G296:K296">
    <cfRule type="notContainsBlanks" dxfId="9714" priority="10043">
      <formula>LEN(TRIM(G296))&gt;0</formula>
    </cfRule>
  </conditionalFormatting>
  <conditionalFormatting sqref="G296:K296">
    <cfRule type="notContainsBlanks" dxfId="9713" priority="10042">
      <formula>LEN(TRIM(G296))&gt;0</formula>
    </cfRule>
  </conditionalFormatting>
  <conditionalFormatting sqref="G296:K296">
    <cfRule type="notContainsBlanks" dxfId="9712" priority="10040">
      <formula>LEN(TRIM(G296))&gt;0</formula>
    </cfRule>
    <cfRule type="notContainsBlanks" dxfId="9711" priority="10041">
      <formula>LEN(TRIM(G296))&gt;0</formula>
    </cfRule>
  </conditionalFormatting>
  <conditionalFormatting sqref="G296:K296">
    <cfRule type="notContainsBlanks" dxfId="9710" priority="10039">
      <formula>LEN(TRIM(G296))&gt;0</formula>
    </cfRule>
  </conditionalFormatting>
  <conditionalFormatting sqref="G296:K296">
    <cfRule type="notContainsBlanks" dxfId="9709" priority="10038">
      <formula>LEN(TRIM(G296))&gt;0</formula>
    </cfRule>
  </conditionalFormatting>
  <conditionalFormatting sqref="G296:K296">
    <cfRule type="notContainsBlanks" dxfId="9708" priority="10037">
      <formula>LEN(TRIM(G296))&gt;0</formula>
    </cfRule>
  </conditionalFormatting>
  <conditionalFormatting sqref="G296:K296">
    <cfRule type="notContainsBlanks" dxfId="9707" priority="10036">
      <formula>LEN(TRIM(G296))&gt;0</formula>
    </cfRule>
  </conditionalFormatting>
  <conditionalFormatting sqref="G296:K296">
    <cfRule type="notContainsBlanks" dxfId="9706" priority="10035">
      <formula>LEN(TRIM(G296))&gt;0</formula>
    </cfRule>
  </conditionalFormatting>
  <conditionalFormatting sqref="N296:R296">
    <cfRule type="notContainsBlanks" dxfId="9705" priority="10034">
      <formula>LEN(TRIM(N296))&gt;0</formula>
    </cfRule>
  </conditionalFormatting>
  <conditionalFormatting sqref="N296:R296">
    <cfRule type="notContainsBlanks" dxfId="9704" priority="10033">
      <formula>LEN(TRIM(N296))&gt;0</formula>
    </cfRule>
  </conditionalFormatting>
  <conditionalFormatting sqref="N296:R296">
    <cfRule type="notContainsBlanks" dxfId="9703" priority="10032">
      <formula>LEN(TRIM(N296))&gt;0</formula>
    </cfRule>
  </conditionalFormatting>
  <conditionalFormatting sqref="N296:R296">
    <cfRule type="notContainsBlanks" dxfId="9702" priority="10031">
      <formula>LEN(TRIM(N296))&gt;0</formula>
    </cfRule>
  </conditionalFormatting>
  <conditionalFormatting sqref="N296:R296">
    <cfRule type="notContainsBlanks" dxfId="9701" priority="10030">
      <formula>LEN(TRIM(N296))&gt;0</formula>
    </cfRule>
  </conditionalFormatting>
  <conditionalFormatting sqref="N296:R296">
    <cfRule type="notContainsBlanks" dxfId="9700" priority="10029">
      <formula>LEN(TRIM(N296))&gt;0</formula>
    </cfRule>
  </conditionalFormatting>
  <conditionalFormatting sqref="N296:R296">
    <cfRule type="notContainsBlanks" dxfId="9699" priority="10028">
      <formula>LEN(TRIM(N296))&gt;0</formula>
    </cfRule>
  </conditionalFormatting>
  <conditionalFormatting sqref="N296:R296">
    <cfRule type="notContainsBlanks" dxfId="9698" priority="10027">
      <formula>LEN(TRIM(N296))&gt;0</formula>
    </cfRule>
  </conditionalFormatting>
  <conditionalFormatting sqref="N296:R296">
    <cfRule type="notContainsBlanks" dxfId="9697" priority="10026">
      <formula>LEN(TRIM(N296))&gt;0</formula>
    </cfRule>
  </conditionalFormatting>
  <conditionalFormatting sqref="N296:R296">
    <cfRule type="notContainsBlanks" dxfId="9696" priority="10024">
      <formula>LEN(TRIM(N296))&gt;0</formula>
    </cfRule>
    <cfRule type="notContainsBlanks" dxfId="9695" priority="10025">
      <formula>LEN(TRIM(N296))&gt;0</formula>
    </cfRule>
  </conditionalFormatting>
  <conditionalFormatting sqref="N296:R296">
    <cfRule type="notContainsBlanks" dxfId="9694" priority="10023">
      <formula>LEN(TRIM(N296))&gt;0</formula>
    </cfRule>
  </conditionalFormatting>
  <conditionalFormatting sqref="N296:R296">
    <cfRule type="notContainsBlanks" dxfId="9693" priority="10022">
      <formula>LEN(TRIM(N296))&gt;0</formula>
    </cfRule>
  </conditionalFormatting>
  <conditionalFormatting sqref="N296:R296">
    <cfRule type="notContainsBlanks" dxfId="9692" priority="10021">
      <formula>LEN(TRIM(N296))&gt;0</formula>
    </cfRule>
  </conditionalFormatting>
  <conditionalFormatting sqref="N296:R296">
    <cfRule type="notContainsBlanks" dxfId="9691" priority="10020">
      <formula>LEN(TRIM(N296))&gt;0</formula>
    </cfRule>
  </conditionalFormatting>
  <conditionalFormatting sqref="N296:R296">
    <cfRule type="notContainsBlanks" dxfId="9690" priority="10019">
      <formula>LEN(TRIM(N296))&gt;0</formula>
    </cfRule>
  </conditionalFormatting>
  <conditionalFormatting sqref="U296:Y296">
    <cfRule type="notContainsBlanks" dxfId="9689" priority="10018">
      <formula>LEN(TRIM(U296))&gt;0</formula>
    </cfRule>
  </conditionalFormatting>
  <conditionalFormatting sqref="U296:Y296">
    <cfRule type="notContainsBlanks" dxfId="9688" priority="10017">
      <formula>LEN(TRIM(U296))&gt;0</formula>
    </cfRule>
  </conditionalFormatting>
  <conditionalFormatting sqref="U296:Y296">
    <cfRule type="notContainsBlanks" dxfId="9687" priority="10016">
      <formula>LEN(TRIM(U296))&gt;0</formula>
    </cfRule>
  </conditionalFormatting>
  <conditionalFormatting sqref="U296:Y296">
    <cfRule type="notContainsBlanks" dxfId="9686" priority="10015">
      <formula>LEN(TRIM(U296))&gt;0</formula>
    </cfRule>
  </conditionalFormatting>
  <conditionalFormatting sqref="U296:Y296">
    <cfRule type="notContainsBlanks" dxfId="9685" priority="10014">
      <formula>LEN(TRIM(U296))&gt;0</formula>
    </cfRule>
  </conditionalFormatting>
  <conditionalFormatting sqref="U296:Y296">
    <cfRule type="notContainsBlanks" dxfId="9684" priority="10013">
      <formula>LEN(TRIM(U296))&gt;0</formula>
    </cfRule>
  </conditionalFormatting>
  <conditionalFormatting sqref="U296:Y296">
    <cfRule type="notContainsBlanks" dxfId="9683" priority="10012">
      <formula>LEN(TRIM(U296))&gt;0</formula>
    </cfRule>
  </conditionalFormatting>
  <conditionalFormatting sqref="U296:Y296">
    <cfRule type="notContainsBlanks" dxfId="9682" priority="10011">
      <formula>LEN(TRIM(U296))&gt;0</formula>
    </cfRule>
  </conditionalFormatting>
  <conditionalFormatting sqref="U296:Y296">
    <cfRule type="notContainsBlanks" dxfId="9681" priority="10010">
      <formula>LEN(TRIM(U296))&gt;0</formula>
    </cfRule>
  </conditionalFormatting>
  <conditionalFormatting sqref="U296:Y296">
    <cfRule type="notContainsBlanks" dxfId="9680" priority="10008">
      <formula>LEN(TRIM(U296))&gt;0</formula>
    </cfRule>
    <cfRule type="notContainsBlanks" dxfId="9679" priority="10009">
      <formula>LEN(TRIM(U296))&gt;0</formula>
    </cfRule>
  </conditionalFormatting>
  <conditionalFormatting sqref="U296:Y296">
    <cfRule type="notContainsBlanks" dxfId="9678" priority="10007">
      <formula>LEN(TRIM(U296))&gt;0</formula>
    </cfRule>
  </conditionalFormatting>
  <conditionalFormatting sqref="U296:Y296">
    <cfRule type="notContainsBlanks" dxfId="9677" priority="10006">
      <formula>LEN(TRIM(U296))&gt;0</formula>
    </cfRule>
  </conditionalFormatting>
  <conditionalFormatting sqref="U296:Y296">
    <cfRule type="notContainsBlanks" dxfId="9676" priority="10005">
      <formula>LEN(TRIM(U296))&gt;0</formula>
    </cfRule>
  </conditionalFormatting>
  <conditionalFormatting sqref="U296:Y296">
    <cfRule type="notContainsBlanks" dxfId="9675" priority="10004">
      <formula>LEN(TRIM(U296))&gt;0</formula>
    </cfRule>
  </conditionalFormatting>
  <conditionalFormatting sqref="U296:Y296">
    <cfRule type="notContainsBlanks" dxfId="9674" priority="10003">
      <formula>LEN(TRIM(U296))&gt;0</formula>
    </cfRule>
  </conditionalFormatting>
  <conditionalFormatting sqref="AB296:AF296">
    <cfRule type="notContainsBlanks" dxfId="9673" priority="10002">
      <formula>LEN(TRIM(AB296))&gt;0</formula>
    </cfRule>
  </conditionalFormatting>
  <conditionalFormatting sqref="AB296:AF296">
    <cfRule type="notContainsBlanks" dxfId="9672" priority="10001">
      <formula>LEN(TRIM(AB296))&gt;0</formula>
    </cfRule>
  </conditionalFormatting>
  <conditionalFormatting sqref="AB296:AF296">
    <cfRule type="notContainsBlanks" dxfId="9671" priority="10000">
      <formula>LEN(TRIM(AB296))&gt;0</formula>
    </cfRule>
  </conditionalFormatting>
  <conditionalFormatting sqref="AB296:AF296">
    <cfRule type="notContainsBlanks" dxfId="9670" priority="9999">
      <formula>LEN(TRIM(AB296))&gt;0</formula>
    </cfRule>
  </conditionalFormatting>
  <conditionalFormatting sqref="AB296:AF296">
    <cfRule type="notContainsBlanks" dxfId="9669" priority="9998">
      <formula>LEN(TRIM(AB296))&gt;0</formula>
    </cfRule>
  </conditionalFormatting>
  <conditionalFormatting sqref="AB296:AF296">
    <cfRule type="notContainsBlanks" dxfId="9668" priority="9997">
      <formula>LEN(TRIM(AB296))&gt;0</formula>
    </cfRule>
  </conditionalFormatting>
  <conditionalFormatting sqref="AB296:AF296">
    <cfRule type="notContainsBlanks" dxfId="9667" priority="9996">
      <formula>LEN(TRIM(AB296))&gt;0</formula>
    </cfRule>
  </conditionalFormatting>
  <conditionalFormatting sqref="AB296:AF296">
    <cfRule type="notContainsBlanks" dxfId="9666" priority="9995">
      <formula>LEN(TRIM(AB296))&gt;0</formula>
    </cfRule>
  </conditionalFormatting>
  <conditionalFormatting sqref="AB296:AF296">
    <cfRule type="notContainsBlanks" dxfId="9665" priority="9994">
      <formula>LEN(TRIM(AB296))&gt;0</formula>
    </cfRule>
  </conditionalFormatting>
  <conditionalFormatting sqref="AB296:AF296">
    <cfRule type="notContainsBlanks" dxfId="9664" priority="9992">
      <formula>LEN(TRIM(AB296))&gt;0</formula>
    </cfRule>
    <cfRule type="notContainsBlanks" dxfId="9663" priority="9993">
      <formula>LEN(TRIM(AB296))&gt;0</formula>
    </cfRule>
  </conditionalFormatting>
  <conditionalFormatting sqref="AB296:AF296">
    <cfRule type="notContainsBlanks" dxfId="9662" priority="9991">
      <formula>LEN(TRIM(AB296))&gt;0</formula>
    </cfRule>
  </conditionalFormatting>
  <conditionalFormatting sqref="AB296:AF296">
    <cfRule type="notContainsBlanks" dxfId="9661" priority="9990">
      <formula>LEN(TRIM(AB296))&gt;0</formula>
    </cfRule>
  </conditionalFormatting>
  <conditionalFormatting sqref="AB296:AF296">
    <cfRule type="notContainsBlanks" dxfId="9660" priority="9989">
      <formula>LEN(TRIM(AB296))&gt;0</formula>
    </cfRule>
  </conditionalFormatting>
  <conditionalFormatting sqref="AB296:AF296">
    <cfRule type="notContainsBlanks" dxfId="9659" priority="9988">
      <formula>LEN(TRIM(AB296))&gt;0</formula>
    </cfRule>
  </conditionalFormatting>
  <conditionalFormatting sqref="AB296:AF296">
    <cfRule type="notContainsBlanks" dxfId="9658" priority="9987">
      <formula>LEN(TRIM(AB296))&gt;0</formula>
    </cfRule>
  </conditionalFormatting>
  <conditionalFormatting sqref="B294:D305 G296:K296 L294:L295 S294:S295 Z294:Z295 AG294:AG295 N296:R296 U296:Y296 AB296:AF296">
    <cfRule type="notContainsBlanks" dxfId="9657" priority="9986">
      <formula>LEN(TRIM(B294))&gt;0</formula>
    </cfRule>
  </conditionalFormatting>
  <conditionalFormatting sqref="G309">
    <cfRule type="notContainsBlanks" dxfId="9656" priority="9985">
      <formula>LEN(TRIM(G309))&gt;0</formula>
    </cfRule>
  </conditionalFormatting>
  <conditionalFormatting sqref="H309:K309">
    <cfRule type="notContainsBlanks" dxfId="9655" priority="9984">
      <formula>LEN(TRIM(H309))&gt;0</formula>
    </cfRule>
  </conditionalFormatting>
  <conditionalFormatting sqref="G309:K309">
    <cfRule type="notContainsBlanks" dxfId="9654" priority="9983">
      <formula>LEN(TRIM(G309))&gt;0</formula>
    </cfRule>
  </conditionalFormatting>
  <conditionalFormatting sqref="G309:K309">
    <cfRule type="notContainsBlanks" dxfId="9653" priority="9982">
      <formula>LEN(TRIM(G309))&gt;0</formula>
    </cfRule>
  </conditionalFormatting>
  <conditionalFormatting sqref="G309:K309">
    <cfRule type="notContainsBlanks" dxfId="9652" priority="9981">
      <formula>LEN(TRIM(G309))&gt;0</formula>
    </cfRule>
  </conditionalFormatting>
  <conditionalFormatting sqref="G309:K309">
    <cfRule type="notContainsBlanks" dxfId="9651" priority="9980">
      <formula>LEN(TRIM(G309))&gt;0</formula>
    </cfRule>
  </conditionalFormatting>
  <conditionalFormatting sqref="G309:K309">
    <cfRule type="notContainsBlanks" dxfId="9650" priority="9979">
      <formula>LEN(TRIM(G309))&gt;0</formula>
    </cfRule>
  </conditionalFormatting>
  <conditionalFormatting sqref="G309:K309">
    <cfRule type="notContainsBlanks" dxfId="9649" priority="9978">
      <formula>LEN(TRIM(G309))&gt;0</formula>
    </cfRule>
  </conditionalFormatting>
  <conditionalFormatting sqref="G309:K309">
    <cfRule type="notContainsBlanks" dxfId="9648" priority="9977">
      <formula>LEN(TRIM(G309))&gt;0</formula>
    </cfRule>
  </conditionalFormatting>
  <conditionalFormatting sqref="G309:K309">
    <cfRule type="notContainsBlanks" dxfId="9647" priority="9976">
      <formula>LEN(TRIM(G309))&gt;0</formula>
    </cfRule>
  </conditionalFormatting>
  <conditionalFormatting sqref="G309:K309">
    <cfRule type="notContainsBlanks" dxfId="9646" priority="9975">
      <formula>LEN(TRIM(G309))&gt;0</formula>
    </cfRule>
  </conditionalFormatting>
  <conditionalFormatting sqref="G309:K309">
    <cfRule type="notContainsBlanks" dxfId="9645" priority="9973">
      <formula>LEN(TRIM(G309))&gt;0</formula>
    </cfRule>
    <cfRule type="notContainsBlanks" dxfId="9644" priority="9974">
      <formula>LEN(TRIM(G309))&gt;0</formula>
    </cfRule>
  </conditionalFormatting>
  <conditionalFormatting sqref="G309:K309">
    <cfRule type="notContainsBlanks" dxfId="9643" priority="9972">
      <formula>LEN(TRIM(G309))&gt;0</formula>
    </cfRule>
  </conditionalFormatting>
  <conditionalFormatting sqref="G309:K309">
    <cfRule type="notContainsBlanks" dxfId="9642" priority="9971">
      <formula>LEN(TRIM(G309))&gt;0</formula>
    </cfRule>
  </conditionalFormatting>
  <conditionalFormatting sqref="G309:K309">
    <cfRule type="notContainsBlanks" dxfId="9641" priority="9970">
      <formula>LEN(TRIM(G309))&gt;0</formula>
    </cfRule>
  </conditionalFormatting>
  <conditionalFormatting sqref="G309:K309">
    <cfRule type="notContainsBlanks" dxfId="9640" priority="9969">
      <formula>LEN(TRIM(G309))&gt;0</formula>
    </cfRule>
  </conditionalFormatting>
  <conditionalFormatting sqref="G309:K309">
    <cfRule type="notContainsBlanks" dxfId="9639" priority="9968">
      <formula>LEN(TRIM(G309))&gt;0</formula>
    </cfRule>
  </conditionalFormatting>
  <conditionalFormatting sqref="G309:K309">
    <cfRule type="notContainsBlanks" dxfId="9638" priority="9967">
      <formula>LEN(TRIM(G309))&gt;0</formula>
    </cfRule>
  </conditionalFormatting>
  <conditionalFormatting sqref="N309:R309">
    <cfRule type="notContainsBlanks" dxfId="9637" priority="9966">
      <formula>LEN(TRIM(N309))&gt;0</formula>
    </cfRule>
  </conditionalFormatting>
  <conditionalFormatting sqref="N309:R309">
    <cfRule type="notContainsBlanks" dxfId="9636" priority="9965">
      <formula>LEN(TRIM(N309))&gt;0</formula>
    </cfRule>
  </conditionalFormatting>
  <conditionalFormatting sqref="N309:R309">
    <cfRule type="notContainsBlanks" dxfId="9635" priority="9964">
      <formula>LEN(TRIM(N309))&gt;0</formula>
    </cfRule>
  </conditionalFormatting>
  <conditionalFormatting sqref="N309:R309">
    <cfRule type="notContainsBlanks" dxfId="9634" priority="9963">
      <formula>LEN(TRIM(N309))&gt;0</formula>
    </cfRule>
  </conditionalFormatting>
  <conditionalFormatting sqref="N309:R309">
    <cfRule type="notContainsBlanks" dxfId="9633" priority="9962">
      <formula>LEN(TRIM(N309))&gt;0</formula>
    </cfRule>
  </conditionalFormatting>
  <conditionalFormatting sqref="N309:R309">
    <cfRule type="notContainsBlanks" dxfId="9632" priority="9961">
      <formula>LEN(TRIM(N309))&gt;0</formula>
    </cfRule>
  </conditionalFormatting>
  <conditionalFormatting sqref="N309:R309">
    <cfRule type="notContainsBlanks" dxfId="9631" priority="9960">
      <formula>LEN(TRIM(N309))&gt;0</formula>
    </cfRule>
  </conditionalFormatting>
  <conditionalFormatting sqref="N309:R309">
    <cfRule type="notContainsBlanks" dxfId="9630" priority="9959">
      <formula>LEN(TRIM(N309))&gt;0</formula>
    </cfRule>
  </conditionalFormatting>
  <conditionalFormatting sqref="N309:R309">
    <cfRule type="notContainsBlanks" dxfId="9629" priority="9958">
      <formula>LEN(TRIM(N309))&gt;0</formula>
    </cfRule>
  </conditionalFormatting>
  <conditionalFormatting sqref="N309:R309">
    <cfRule type="notContainsBlanks" dxfId="9628" priority="9956">
      <formula>LEN(TRIM(N309))&gt;0</formula>
    </cfRule>
    <cfRule type="notContainsBlanks" dxfId="9627" priority="9957">
      <formula>LEN(TRIM(N309))&gt;0</formula>
    </cfRule>
  </conditionalFormatting>
  <conditionalFormatting sqref="N309:R309">
    <cfRule type="notContainsBlanks" dxfId="9626" priority="9955">
      <formula>LEN(TRIM(N309))&gt;0</formula>
    </cfRule>
  </conditionalFormatting>
  <conditionalFormatting sqref="N309:R309">
    <cfRule type="notContainsBlanks" dxfId="9625" priority="9954">
      <formula>LEN(TRIM(N309))&gt;0</formula>
    </cfRule>
  </conditionalFormatting>
  <conditionalFormatting sqref="N309:R309">
    <cfRule type="notContainsBlanks" dxfId="9624" priority="9953">
      <formula>LEN(TRIM(N309))&gt;0</formula>
    </cfRule>
  </conditionalFormatting>
  <conditionalFormatting sqref="N309:R309">
    <cfRule type="notContainsBlanks" dxfId="9623" priority="9952">
      <formula>LEN(TRIM(N309))&gt;0</formula>
    </cfRule>
  </conditionalFormatting>
  <conditionalFormatting sqref="N309:R309">
    <cfRule type="notContainsBlanks" dxfId="9622" priority="9951">
      <formula>LEN(TRIM(N309))&gt;0</formula>
    </cfRule>
  </conditionalFormatting>
  <conditionalFormatting sqref="N309:R309">
    <cfRule type="notContainsBlanks" dxfId="9621" priority="9950">
      <formula>LEN(TRIM(N309))&gt;0</formula>
    </cfRule>
  </conditionalFormatting>
  <conditionalFormatting sqref="U309:Y309">
    <cfRule type="notContainsBlanks" dxfId="9620" priority="9949">
      <formula>LEN(TRIM(U309))&gt;0</formula>
    </cfRule>
  </conditionalFormatting>
  <conditionalFormatting sqref="U309:Y309">
    <cfRule type="notContainsBlanks" dxfId="9619" priority="9948">
      <formula>LEN(TRIM(U309))&gt;0</formula>
    </cfRule>
  </conditionalFormatting>
  <conditionalFormatting sqref="U309:Y309">
    <cfRule type="notContainsBlanks" dxfId="9618" priority="9947">
      <formula>LEN(TRIM(U309))&gt;0</formula>
    </cfRule>
  </conditionalFormatting>
  <conditionalFormatting sqref="U309:Y309">
    <cfRule type="notContainsBlanks" dxfId="9617" priority="9946">
      <formula>LEN(TRIM(U309))&gt;0</formula>
    </cfRule>
  </conditionalFormatting>
  <conditionalFormatting sqref="U309:Y309">
    <cfRule type="notContainsBlanks" dxfId="9616" priority="9945">
      <formula>LEN(TRIM(U309))&gt;0</formula>
    </cfRule>
  </conditionalFormatting>
  <conditionalFormatting sqref="U309:Y309">
    <cfRule type="notContainsBlanks" dxfId="9615" priority="9944">
      <formula>LEN(TRIM(U309))&gt;0</formula>
    </cfRule>
  </conditionalFormatting>
  <conditionalFormatting sqref="U309:Y309">
    <cfRule type="notContainsBlanks" dxfId="9614" priority="9943">
      <formula>LEN(TRIM(U309))&gt;0</formula>
    </cfRule>
  </conditionalFormatting>
  <conditionalFormatting sqref="U309:Y309">
    <cfRule type="notContainsBlanks" dxfId="9613" priority="9942">
      <formula>LEN(TRIM(U309))&gt;0</formula>
    </cfRule>
  </conditionalFormatting>
  <conditionalFormatting sqref="U309:Y309">
    <cfRule type="notContainsBlanks" dxfId="9612" priority="9941">
      <formula>LEN(TRIM(U309))&gt;0</formula>
    </cfRule>
  </conditionalFormatting>
  <conditionalFormatting sqref="U309:Y309">
    <cfRule type="notContainsBlanks" dxfId="9611" priority="9939">
      <formula>LEN(TRIM(U309))&gt;0</formula>
    </cfRule>
    <cfRule type="notContainsBlanks" dxfId="9610" priority="9940">
      <formula>LEN(TRIM(U309))&gt;0</formula>
    </cfRule>
  </conditionalFormatting>
  <conditionalFormatting sqref="U309:Y309">
    <cfRule type="notContainsBlanks" dxfId="9609" priority="9938">
      <formula>LEN(TRIM(U309))&gt;0</formula>
    </cfRule>
  </conditionalFormatting>
  <conditionalFormatting sqref="U309:Y309">
    <cfRule type="notContainsBlanks" dxfId="9608" priority="9937">
      <formula>LEN(TRIM(U309))&gt;0</formula>
    </cfRule>
  </conditionalFormatting>
  <conditionalFormatting sqref="U309:Y309">
    <cfRule type="notContainsBlanks" dxfId="9607" priority="9936">
      <formula>LEN(TRIM(U309))&gt;0</formula>
    </cfRule>
  </conditionalFormatting>
  <conditionalFormatting sqref="U309:Y309">
    <cfRule type="notContainsBlanks" dxfId="9606" priority="9935">
      <formula>LEN(TRIM(U309))&gt;0</formula>
    </cfRule>
  </conditionalFormatting>
  <conditionalFormatting sqref="U309:Y309">
    <cfRule type="notContainsBlanks" dxfId="9605" priority="9934">
      <formula>LEN(TRIM(U309))&gt;0</formula>
    </cfRule>
  </conditionalFormatting>
  <conditionalFormatting sqref="U309:Y309">
    <cfRule type="notContainsBlanks" dxfId="9604" priority="9933">
      <formula>LEN(TRIM(U309))&gt;0</formula>
    </cfRule>
  </conditionalFormatting>
  <conditionalFormatting sqref="AB309:AF309">
    <cfRule type="notContainsBlanks" dxfId="9603" priority="9932">
      <formula>LEN(TRIM(AB309))&gt;0</formula>
    </cfRule>
  </conditionalFormatting>
  <conditionalFormatting sqref="AB309:AF309">
    <cfRule type="notContainsBlanks" dxfId="9602" priority="9931">
      <formula>LEN(TRIM(AB309))&gt;0</formula>
    </cfRule>
  </conditionalFormatting>
  <conditionalFormatting sqref="AB309:AF309">
    <cfRule type="notContainsBlanks" dxfId="9601" priority="9930">
      <formula>LEN(TRIM(AB309))&gt;0</formula>
    </cfRule>
  </conditionalFormatting>
  <conditionalFormatting sqref="AB309:AF309">
    <cfRule type="notContainsBlanks" dxfId="9600" priority="9929">
      <formula>LEN(TRIM(AB309))&gt;0</formula>
    </cfRule>
  </conditionalFormatting>
  <conditionalFormatting sqref="AB309:AF309">
    <cfRule type="notContainsBlanks" dxfId="9599" priority="9928">
      <formula>LEN(TRIM(AB309))&gt;0</formula>
    </cfRule>
  </conditionalFormatting>
  <conditionalFormatting sqref="AB309:AF309">
    <cfRule type="notContainsBlanks" dxfId="9598" priority="9927">
      <formula>LEN(TRIM(AB309))&gt;0</formula>
    </cfRule>
  </conditionalFormatting>
  <conditionalFormatting sqref="AB309:AF309">
    <cfRule type="notContainsBlanks" dxfId="9597" priority="9926">
      <formula>LEN(TRIM(AB309))&gt;0</formula>
    </cfRule>
  </conditionalFormatting>
  <conditionalFormatting sqref="AB309:AF309">
    <cfRule type="notContainsBlanks" dxfId="9596" priority="9925">
      <formula>LEN(TRIM(AB309))&gt;0</formula>
    </cfRule>
  </conditionalFormatting>
  <conditionalFormatting sqref="AB309:AF309">
    <cfRule type="notContainsBlanks" dxfId="9595" priority="9924">
      <formula>LEN(TRIM(AB309))&gt;0</formula>
    </cfRule>
  </conditionalFormatting>
  <conditionalFormatting sqref="AB309:AF309">
    <cfRule type="notContainsBlanks" dxfId="9594" priority="9922">
      <formula>LEN(TRIM(AB309))&gt;0</formula>
    </cfRule>
    <cfRule type="notContainsBlanks" dxfId="9593" priority="9923">
      <formula>LEN(TRIM(AB309))&gt;0</formula>
    </cfRule>
  </conditionalFormatting>
  <conditionalFormatting sqref="AB309:AF309">
    <cfRule type="notContainsBlanks" dxfId="9592" priority="9921">
      <formula>LEN(TRIM(AB309))&gt;0</formula>
    </cfRule>
  </conditionalFormatting>
  <conditionalFormatting sqref="AB309:AF309">
    <cfRule type="notContainsBlanks" dxfId="9591" priority="9920">
      <formula>LEN(TRIM(AB309))&gt;0</formula>
    </cfRule>
  </conditionalFormatting>
  <conditionalFormatting sqref="AB309:AF309">
    <cfRule type="notContainsBlanks" dxfId="9590" priority="9919">
      <formula>LEN(TRIM(AB309))&gt;0</formula>
    </cfRule>
  </conditionalFormatting>
  <conditionalFormatting sqref="AB309:AF309">
    <cfRule type="notContainsBlanks" dxfId="9589" priority="9918">
      <formula>LEN(TRIM(AB309))&gt;0</formula>
    </cfRule>
  </conditionalFormatting>
  <conditionalFormatting sqref="AB309:AF309">
    <cfRule type="notContainsBlanks" dxfId="9588" priority="9917">
      <formula>LEN(TRIM(AB309))&gt;0</formula>
    </cfRule>
  </conditionalFormatting>
  <conditionalFormatting sqref="AB309:AF309">
    <cfRule type="notContainsBlanks" dxfId="9587" priority="9916">
      <formula>LEN(TRIM(AB309))&gt;0</formula>
    </cfRule>
  </conditionalFormatting>
  <conditionalFormatting sqref="B307:E318 G309:K309 L307:L308 S307:S308 Z307:Z308 AG307:AG308 N309:R309 U309:Y309 AB309:AF309">
    <cfRule type="notContainsBlanks" dxfId="9586" priority="9915">
      <formula>LEN(TRIM(B307))&gt;0</formula>
    </cfRule>
  </conditionalFormatting>
  <conditionalFormatting sqref="G322">
    <cfRule type="notContainsBlanks" dxfId="9585" priority="9914">
      <formula>LEN(TRIM(G322))&gt;0</formula>
    </cfRule>
  </conditionalFormatting>
  <conditionalFormatting sqref="H322:K322">
    <cfRule type="notContainsBlanks" dxfId="9584" priority="9913">
      <formula>LEN(TRIM(H322))&gt;0</formula>
    </cfRule>
  </conditionalFormatting>
  <conditionalFormatting sqref="G322:K322">
    <cfRule type="notContainsBlanks" dxfId="9583" priority="9912">
      <formula>LEN(TRIM(G322))&gt;0</formula>
    </cfRule>
  </conditionalFormatting>
  <conditionalFormatting sqref="G322:K322">
    <cfRule type="notContainsBlanks" dxfId="9582" priority="9911">
      <formula>LEN(TRIM(G322))&gt;0</formula>
    </cfRule>
  </conditionalFormatting>
  <conditionalFormatting sqref="G322:K322">
    <cfRule type="notContainsBlanks" dxfId="9581" priority="9910">
      <formula>LEN(TRIM(G322))&gt;0</formula>
    </cfRule>
  </conditionalFormatting>
  <conditionalFormatting sqref="G322:K322">
    <cfRule type="notContainsBlanks" dxfId="9580" priority="9909">
      <formula>LEN(TRIM(G322))&gt;0</formula>
    </cfRule>
  </conditionalFormatting>
  <conditionalFormatting sqref="G322:K322">
    <cfRule type="notContainsBlanks" dxfId="9579" priority="9908">
      <formula>LEN(TRIM(G322))&gt;0</formula>
    </cfRule>
  </conditionalFormatting>
  <conditionalFormatting sqref="G322:K322">
    <cfRule type="notContainsBlanks" dxfId="9578" priority="9907">
      <formula>LEN(TRIM(G322))&gt;0</formula>
    </cfRule>
  </conditionalFormatting>
  <conditionalFormatting sqref="G322:K322">
    <cfRule type="notContainsBlanks" dxfId="9577" priority="9906">
      <formula>LEN(TRIM(G322))&gt;0</formula>
    </cfRule>
  </conditionalFormatting>
  <conditionalFormatting sqref="G322:K322">
    <cfRule type="notContainsBlanks" dxfId="9576" priority="9905">
      <formula>LEN(TRIM(G322))&gt;0</formula>
    </cfRule>
  </conditionalFormatting>
  <conditionalFormatting sqref="G322:K322">
    <cfRule type="notContainsBlanks" dxfId="9575" priority="9904">
      <formula>LEN(TRIM(G322))&gt;0</formula>
    </cfRule>
  </conditionalFormatting>
  <conditionalFormatting sqref="G322:K322">
    <cfRule type="notContainsBlanks" dxfId="9574" priority="9902">
      <formula>LEN(TRIM(G322))&gt;0</formula>
    </cfRule>
    <cfRule type="notContainsBlanks" dxfId="9573" priority="9903">
      <formula>LEN(TRIM(G322))&gt;0</formula>
    </cfRule>
  </conditionalFormatting>
  <conditionalFormatting sqref="G322:K322">
    <cfRule type="notContainsBlanks" dxfId="9572" priority="9901">
      <formula>LEN(TRIM(G322))&gt;0</formula>
    </cfRule>
  </conditionalFormatting>
  <conditionalFormatting sqref="G322:K322">
    <cfRule type="notContainsBlanks" dxfId="9571" priority="9900">
      <formula>LEN(TRIM(G322))&gt;0</formula>
    </cfRule>
  </conditionalFormatting>
  <conditionalFormatting sqref="G322:K322">
    <cfRule type="notContainsBlanks" dxfId="9570" priority="9899">
      <formula>LEN(TRIM(G322))&gt;0</formula>
    </cfRule>
  </conditionalFormatting>
  <conditionalFormatting sqref="G322:K322">
    <cfRule type="notContainsBlanks" dxfId="9569" priority="9898">
      <formula>LEN(TRIM(G322))&gt;0</formula>
    </cfRule>
  </conditionalFormatting>
  <conditionalFormatting sqref="G322:K322">
    <cfRule type="notContainsBlanks" dxfId="9568" priority="9897">
      <formula>LEN(TRIM(G322))&gt;0</formula>
    </cfRule>
  </conditionalFormatting>
  <conditionalFormatting sqref="G322:K322">
    <cfRule type="notContainsBlanks" dxfId="9567" priority="9896">
      <formula>LEN(TRIM(G322))&gt;0</formula>
    </cfRule>
  </conditionalFormatting>
  <conditionalFormatting sqref="G322:K322">
    <cfRule type="notContainsBlanks" dxfId="9566" priority="9895">
      <formula>LEN(TRIM(G322))&gt;0</formula>
    </cfRule>
  </conditionalFormatting>
  <conditionalFormatting sqref="N322:R322">
    <cfRule type="notContainsBlanks" dxfId="9565" priority="9894">
      <formula>LEN(TRIM(N322))&gt;0</formula>
    </cfRule>
  </conditionalFormatting>
  <conditionalFormatting sqref="N322:R322">
    <cfRule type="notContainsBlanks" dxfId="9564" priority="9893">
      <formula>LEN(TRIM(N322))&gt;0</formula>
    </cfRule>
  </conditionalFormatting>
  <conditionalFormatting sqref="N322:R322">
    <cfRule type="notContainsBlanks" dxfId="9563" priority="9892">
      <formula>LEN(TRIM(N322))&gt;0</formula>
    </cfRule>
  </conditionalFormatting>
  <conditionalFormatting sqref="N322:R322">
    <cfRule type="notContainsBlanks" dxfId="9562" priority="9891">
      <formula>LEN(TRIM(N322))&gt;0</formula>
    </cfRule>
  </conditionalFormatting>
  <conditionalFormatting sqref="N322:R322">
    <cfRule type="notContainsBlanks" dxfId="9561" priority="9890">
      <formula>LEN(TRIM(N322))&gt;0</formula>
    </cfRule>
  </conditionalFormatting>
  <conditionalFormatting sqref="N322:R322">
    <cfRule type="notContainsBlanks" dxfId="9560" priority="9889">
      <formula>LEN(TRIM(N322))&gt;0</formula>
    </cfRule>
  </conditionalFormatting>
  <conditionalFormatting sqref="N322:R322">
    <cfRule type="notContainsBlanks" dxfId="9559" priority="9888">
      <formula>LEN(TRIM(N322))&gt;0</formula>
    </cfRule>
  </conditionalFormatting>
  <conditionalFormatting sqref="N322:R322">
    <cfRule type="notContainsBlanks" dxfId="9558" priority="9887">
      <formula>LEN(TRIM(N322))&gt;0</formula>
    </cfRule>
  </conditionalFormatting>
  <conditionalFormatting sqref="N322:R322">
    <cfRule type="notContainsBlanks" dxfId="9557" priority="9886">
      <formula>LEN(TRIM(N322))&gt;0</formula>
    </cfRule>
  </conditionalFormatting>
  <conditionalFormatting sqref="N322:R322">
    <cfRule type="notContainsBlanks" dxfId="9556" priority="9884">
      <formula>LEN(TRIM(N322))&gt;0</formula>
    </cfRule>
    <cfRule type="notContainsBlanks" dxfId="9555" priority="9885">
      <formula>LEN(TRIM(N322))&gt;0</formula>
    </cfRule>
  </conditionalFormatting>
  <conditionalFormatting sqref="N322:R322">
    <cfRule type="notContainsBlanks" dxfId="9554" priority="9883">
      <formula>LEN(TRIM(N322))&gt;0</formula>
    </cfRule>
  </conditionalFormatting>
  <conditionalFormatting sqref="N322:R322">
    <cfRule type="notContainsBlanks" dxfId="9553" priority="9882">
      <formula>LEN(TRIM(N322))&gt;0</formula>
    </cfRule>
  </conditionalFormatting>
  <conditionalFormatting sqref="N322:R322">
    <cfRule type="notContainsBlanks" dxfId="9552" priority="9881">
      <formula>LEN(TRIM(N322))&gt;0</formula>
    </cfRule>
  </conditionalFormatting>
  <conditionalFormatting sqref="N322:R322">
    <cfRule type="notContainsBlanks" dxfId="9551" priority="9880">
      <formula>LEN(TRIM(N322))&gt;0</formula>
    </cfRule>
  </conditionalFormatting>
  <conditionalFormatting sqref="N322:R322">
    <cfRule type="notContainsBlanks" dxfId="9550" priority="9879">
      <formula>LEN(TRIM(N322))&gt;0</formula>
    </cfRule>
  </conditionalFormatting>
  <conditionalFormatting sqref="N322:R322">
    <cfRule type="notContainsBlanks" dxfId="9549" priority="9878">
      <formula>LEN(TRIM(N322))&gt;0</formula>
    </cfRule>
  </conditionalFormatting>
  <conditionalFormatting sqref="N322:R322">
    <cfRule type="notContainsBlanks" dxfId="9548" priority="9877">
      <formula>LEN(TRIM(N322))&gt;0</formula>
    </cfRule>
  </conditionalFormatting>
  <conditionalFormatting sqref="U322:Y322">
    <cfRule type="notContainsBlanks" dxfId="9547" priority="9876">
      <formula>LEN(TRIM(U322))&gt;0</formula>
    </cfRule>
  </conditionalFormatting>
  <conditionalFormatting sqref="U322:Y322">
    <cfRule type="notContainsBlanks" dxfId="9546" priority="9875">
      <formula>LEN(TRIM(U322))&gt;0</formula>
    </cfRule>
  </conditionalFormatting>
  <conditionalFormatting sqref="U322:Y322">
    <cfRule type="notContainsBlanks" dxfId="9545" priority="9874">
      <formula>LEN(TRIM(U322))&gt;0</formula>
    </cfRule>
  </conditionalFormatting>
  <conditionalFormatting sqref="U322:Y322">
    <cfRule type="notContainsBlanks" dxfId="9544" priority="9873">
      <formula>LEN(TRIM(U322))&gt;0</formula>
    </cfRule>
  </conditionalFormatting>
  <conditionalFormatting sqref="U322:Y322">
    <cfRule type="notContainsBlanks" dxfId="9543" priority="9872">
      <formula>LEN(TRIM(U322))&gt;0</formula>
    </cfRule>
  </conditionalFormatting>
  <conditionalFormatting sqref="U322:Y322">
    <cfRule type="notContainsBlanks" dxfId="9542" priority="9871">
      <formula>LEN(TRIM(U322))&gt;0</formula>
    </cfRule>
  </conditionalFormatting>
  <conditionalFormatting sqref="U322:Y322">
    <cfRule type="notContainsBlanks" dxfId="9541" priority="9870">
      <formula>LEN(TRIM(U322))&gt;0</formula>
    </cfRule>
  </conditionalFormatting>
  <conditionalFormatting sqref="U322:Y322">
    <cfRule type="notContainsBlanks" dxfId="9540" priority="9869">
      <formula>LEN(TRIM(U322))&gt;0</formula>
    </cfRule>
  </conditionalFormatting>
  <conditionalFormatting sqref="U322:Y322">
    <cfRule type="notContainsBlanks" dxfId="9539" priority="9868">
      <formula>LEN(TRIM(U322))&gt;0</formula>
    </cfRule>
  </conditionalFormatting>
  <conditionalFormatting sqref="U322:Y322">
    <cfRule type="notContainsBlanks" dxfId="9538" priority="9866">
      <formula>LEN(TRIM(U322))&gt;0</formula>
    </cfRule>
    <cfRule type="notContainsBlanks" dxfId="9537" priority="9867">
      <formula>LEN(TRIM(U322))&gt;0</formula>
    </cfRule>
  </conditionalFormatting>
  <conditionalFormatting sqref="U322:Y322">
    <cfRule type="notContainsBlanks" dxfId="9536" priority="9865">
      <formula>LEN(TRIM(U322))&gt;0</formula>
    </cfRule>
  </conditionalFormatting>
  <conditionalFormatting sqref="U322:Y322">
    <cfRule type="notContainsBlanks" dxfId="9535" priority="9864">
      <formula>LEN(TRIM(U322))&gt;0</formula>
    </cfRule>
  </conditionalFormatting>
  <conditionalFormatting sqref="U322:Y322">
    <cfRule type="notContainsBlanks" dxfId="9534" priority="9863">
      <formula>LEN(TRIM(U322))&gt;0</formula>
    </cfRule>
  </conditionalFormatting>
  <conditionalFormatting sqref="U322:Y322">
    <cfRule type="notContainsBlanks" dxfId="9533" priority="9862">
      <formula>LEN(TRIM(U322))&gt;0</formula>
    </cfRule>
  </conditionalFormatting>
  <conditionalFormatting sqref="U322:Y322">
    <cfRule type="notContainsBlanks" dxfId="9532" priority="9861">
      <formula>LEN(TRIM(U322))&gt;0</formula>
    </cfRule>
  </conditionalFormatting>
  <conditionalFormatting sqref="U322:Y322">
    <cfRule type="notContainsBlanks" dxfId="9531" priority="9860">
      <formula>LEN(TRIM(U322))&gt;0</formula>
    </cfRule>
  </conditionalFormatting>
  <conditionalFormatting sqref="U322:Y322">
    <cfRule type="notContainsBlanks" dxfId="9530" priority="9859">
      <formula>LEN(TRIM(U322))&gt;0</formula>
    </cfRule>
  </conditionalFormatting>
  <conditionalFormatting sqref="AB322:AF322">
    <cfRule type="notContainsBlanks" dxfId="9529" priority="9858">
      <formula>LEN(TRIM(AB322))&gt;0</formula>
    </cfRule>
  </conditionalFormatting>
  <conditionalFormatting sqref="AB322:AF322">
    <cfRule type="notContainsBlanks" dxfId="9528" priority="9857">
      <formula>LEN(TRIM(AB322))&gt;0</formula>
    </cfRule>
  </conditionalFormatting>
  <conditionalFormatting sqref="AB322:AF322">
    <cfRule type="notContainsBlanks" dxfId="9527" priority="9856">
      <formula>LEN(TRIM(AB322))&gt;0</formula>
    </cfRule>
  </conditionalFormatting>
  <conditionalFormatting sqref="AB322:AF322">
    <cfRule type="notContainsBlanks" dxfId="9526" priority="9855">
      <formula>LEN(TRIM(AB322))&gt;0</formula>
    </cfRule>
  </conditionalFormatting>
  <conditionalFormatting sqref="AB322:AF322">
    <cfRule type="notContainsBlanks" dxfId="9525" priority="9854">
      <formula>LEN(TRIM(AB322))&gt;0</formula>
    </cfRule>
  </conditionalFormatting>
  <conditionalFormatting sqref="AB322:AF322">
    <cfRule type="notContainsBlanks" dxfId="9524" priority="9853">
      <formula>LEN(TRIM(AB322))&gt;0</formula>
    </cfRule>
  </conditionalFormatting>
  <conditionalFormatting sqref="AB322:AF322">
    <cfRule type="notContainsBlanks" dxfId="9523" priority="9852">
      <formula>LEN(TRIM(AB322))&gt;0</formula>
    </cfRule>
  </conditionalFormatting>
  <conditionalFormatting sqref="AB322:AF322">
    <cfRule type="notContainsBlanks" dxfId="9522" priority="9851">
      <formula>LEN(TRIM(AB322))&gt;0</formula>
    </cfRule>
  </conditionalFormatting>
  <conditionalFormatting sqref="AB322:AF322">
    <cfRule type="notContainsBlanks" dxfId="9521" priority="9850">
      <formula>LEN(TRIM(AB322))&gt;0</formula>
    </cfRule>
  </conditionalFormatting>
  <conditionalFormatting sqref="AB322:AF322">
    <cfRule type="notContainsBlanks" dxfId="9520" priority="9848">
      <formula>LEN(TRIM(AB322))&gt;0</formula>
    </cfRule>
    <cfRule type="notContainsBlanks" dxfId="9519" priority="9849">
      <formula>LEN(TRIM(AB322))&gt;0</formula>
    </cfRule>
  </conditionalFormatting>
  <conditionalFormatting sqref="AB322:AF322">
    <cfRule type="notContainsBlanks" dxfId="9518" priority="9847">
      <formula>LEN(TRIM(AB322))&gt;0</formula>
    </cfRule>
  </conditionalFormatting>
  <conditionalFormatting sqref="AB322:AF322">
    <cfRule type="notContainsBlanks" dxfId="9517" priority="9846">
      <formula>LEN(TRIM(AB322))&gt;0</formula>
    </cfRule>
  </conditionalFormatting>
  <conditionalFormatting sqref="AB322:AF322">
    <cfRule type="notContainsBlanks" dxfId="9516" priority="9845">
      <formula>LEN(TRIM(AB322))&gt;0</formula>
    </cfRule>
  </conditionalFormatting>
  <conditionalFormatting sqref="AB322:AF322">
    <cfRule type="notContainsBlanks" dxfId="9515" priority="9844">
      <formula>LEN(TRIM(AB322))&gt;0</formula>
    </cfRule>
  </conditionalFormatting>
  <conditionalFormatting sqref="AB322:AF322">
    <cfRule type="notContainsBlanks" dxfId="9514" priority="9843">
      <formula>LEN(TRIM(AB322))&gt;0</formula>
    </cfRule>
  </conditionalFormatting>
  <conditionalFormatting sqref="AB322:AF322">
    <cfRule type="notContainsBlanks" dxfId="9513" priority="9842">
      <formula>LEN(TRIM(AB322))&gt;0</formula>
    </cfRule>
  </conditionalFormatting>
  <conditionalFormatting sqref="AB322:AF322">
    <cfRule type="notContainsBlanks" dxfId="9512" priority="9841">
      <formula>LEN(TRIM(AB322))&gt;0</formula>
    </cfRule>
  </conditionalFormatting>
  <conditionalFormatting sqref="B320:E331 G322:K322 L320:L321 N322:R322 S320:S321 U322:Y322 Z320:Z321 AB322:AF322 AG320:AG321">
    <cfRule type="notContainsBlanks" dxfId="9511" priority="9840">
      <formula>LEN(TRIM(B320))&gt;0</formula>
    </cfRule>
  </conditionalFormatting>
  <conditionalFormatting sqref="G335">
    <cfRule type="notContainsBlanks" dxfId="9510" priority="9839">
      <formula>LEN(TRIM(G335))&gt;0</formula>
    </cfRule>
  </conditionalFormatting>
  <conditionalFormatting sqref="H335:K335">
    <cfRule type="notContainsBlanks" dxfId="9509" priority="9838">
      <formula>LEN(TRIM(H335))&gt;0</formula>
    </cfRule>
  </conditionalFormatting>
  <conditionalFormatting sqref="G335:K335">
    <cfRule type="notContainsBlanks" dxfId="9508" priority="9837">
      <formula>LEN(TRIM(G335))&gt;0</formula>
    </cfRule>
  </conditionalFormatting>
  <conditionalFormatting sqref="G335:K335">
    <cfRule type="notContainsBlanks" dxfId="9507" priority="9836">
      <formula>LEN(TRIM(G335))&gt;0</formula>
    </cfRule>
  </conditionalFormatting>
  <conditionalFormatting sqref="G335:K335">
    <cfRule type="notContainsBlanks" dxfId="9506" priority="9835">
      <formula>LEN(TRIM(G335))&gt;0</formula>
    </cfRule>
  </conditionalFormatting>
  <conditionalFormatting sqref="G335:K335">
    <cfRule type="notContainsBlanks" dxfId="9505" priority="9834">
      <formula>LEN(TRIM(G335))&gt;0</formula>
    </cfRule>
  </conditionalFormatting>
  <conditionalFormatting sqref="G335:K335">
    <cfRule type="notContainsBlanks" dxfId="9504" priority="9833">
      <formula>LEN(TRIM(G335))&gt;0</formula>
    </cfRule>
  </conditionalFormatting>
  <conditionalFormatting sqref="G335:K335">
    <cfRule type="notContainsBlanks" dxfId="9503" priority="9832">
      <formula>LEN(TRIM(G335))&gt;0</formula>
    </cfRule>
  </conditionalFormatting>
  <conditionalFormatting sqref="G335:K335">
    <cfRule type="notContainsBlanks" dxfId="9502" priority="9831">
      <formula>LEN(TRIM(G335))&gt;0</formula>
    </cfRule>
  </conditionalFormatting>
  <conditionalFormatting sqref="G335:K335">
    <cfRule type="notContainsBlanks" dxfId="9501" priority="9830">
      <formula>LEN(TRIM(G335))&gt;0</formula>
    </cfRule>
  </conditionalFormatting>
  <conditionalFormatting sqref="G335:K335">
    <cfRule type="notContainsBlanks" dxfId="9500" priority="9829">
      <formula>LEN(TRIM(G335))&gt;0</formula>
    </cfRule>
  </conditionalFormatting>
  <conditionalFormatting sqref="G335:K335">
    <cfRule type="notContainsBlanks" dxfId="9499" priority="9827">
      <formula>LEN(TRIM(G335))&gt;0</formula>
    </cfRule>
    <cfRule type="notContainsBlanks" dxfId="9498" priority="9828">
      <formula>LEN(TRIM(G335))&gt;0</formula>
    </cfRule>
  </conditionalFormatting>
  <conditionalFormatting sqref="G335:K335">
    <cfRule type="notContainsBlanks" dxfId="9497" priority="9826">
      <formula>LEN(TRIM(G335))&gt;0</formula>
    </cfRule>
  </conditionalFormatting>
  <conditionalFormatting sqref="G335:K335">
    <cfRule type="notContainsBlanks" dxfId="9496" priority="9825">
      <formula>LEN(TRIM(G335))&gt;0</formula>
    </cfRule>
  </conditionalFormatting>
  <conditionalFormatting sqref="G335:K335">
    <cfRule type="notContainsBlanks" dxfId="9495" priority="9824">
      <formula>LEN(TRIM(G335))&gt;0</formula>
    </cfRule>
  </conditionalFormatting>
  <conditionalFormatting sqref="G335:K335">
    <cfRule type="notContainsBlanks" dxfId="9494" priority="9823">
      <formula>LEN(TRIM(G335))&gt;0</formula>
    </cfRule>
  </conditionalFormatting>
  <conditionalFormatting sqref="G335:K335">
    <cfRule type="notContainsBlanks" dxfId="9493" priority="9822">
      <formula>LEN(TRIM(G335))&gt;0</formula>
    </cfRule>
  </conditionalFormatting>
  <conditionalFormatting sqref="G335:K335">
    <cfRule type="notContainsBlanks" dxfId="9492" priority="9821">
      <formula>LEN(TRIM(G335))&gt;0</formula>
    </cfRule>
  </conditionalFormatting>
  <conditionalFormatting sqref="G335:K335">
    <cfRule type="notContainsBlanks" dxfId="9491" priority="9820">
      <formula>LEN(TRIM(G335))&gt;0</formula>
    </cfRule>
  </conditionalFormatting>
  <conditionalFormatting sqref="G335:K335">
    <cfRule type="notContainsBlanks" dxfId="9490" priority="9819">
      <formula>LEN(TRIM(G335))&gt;0</formula>
    </cfRule>
  </conditionalFormatting>
  <conditionalFormatting sqref="N335:R335">
    <cfRule type="notContainsBlanks" dxfId="9489" priority="9818">
      <formula>LEN(TRIM(N335))&gt;0</formula>
    </cfRule>
  </conditionalFormatting>
  <conditionalFormatting sqref="N335:R335">
    <cfRule type="notContainsBlanks" dxfId="9488" priority="9817">
      <formula>LEN(TRIM(N335))&gt;0</formula>
    </cfRule>
  </conditionalFormatting>
  <conditionalFormatting sqref="N335:R335">
    <cfRule type="notContainsBlanks" dxfId="9487" priority="9816">
      <formula>LEN(TRIM(N335))&gt;0</formula>
    </cfRule>
  </conditionalFormatting>
  <conditionalFormatting sqref="N335:R335">
    <cfRule type="notContainsBlanks" dxfId="9486" priority="9815">
      <formula>LEN(TRIM(N335))&gt;0</formula>
    </cfRule>
  </conditionalFormatting>
  <conditionalFormatting sqref="N335:R335">
    <cfRule type="notContainsBlanks" dxfId="9485" priority="9814">
      <formula>LEN(TRIM(N335))&gt;0</formula>
    </cfRule>
  </conditionalFormatting>
  <conditionalFormatting sqref="N335:R335">
    <cfRule type="notContainsBlanks" dxfId="9484" priority="9813">
      <formula>LEN(TRIM(N335))&gt;0</formula>
    </cfRule>
  </conditionalFormatting>
  <conditionalFormatting sqref="N335:R335">
    <cfRule type="notContainsBlanks" dxfId="9483" priority="9812">
      <formula>LEN(TRIM(N335))&gt;0</formula>
    </cfRule>
  </conditionalFormatting>
  <conditionalFormatting sqref="N335:R335">
    <cfRule type="notContainsBlanks" dxfId="9482" priority="9811">
      <formula>LEN(TRIM(N335))&gt;0</formula>
    </cfRule>
  </conditionalFormatting>
  <conditionalFormatting sqref="N335:R335">
    <cfRule type="notContainsBlanks" dxfId="9481" priority="9810">
      <formula>LEN(TRIM(N335))&gt;0</formula>
    </cfRule>
  </conditionalFormatting>
  <conditionalFormatting sqref="N335:R335">
    <cfRule type="notContainsBlanks" dxfId="9480" priority="9808">
      <formula>LEN(TRIM(N335))&gt;0</formula>
    </cfRule>
    <cfRule type="notContainsBlanks" dxfId="9479" priority="9809">
      <formula>LEN(TRIM(N335))&gt;0</formula>
    </cfRule>
  </conditionalFormatting>
  <conditionalFormatting sqref="N335:R335">
    <cfRule type="notContainsBlanks" dxfId="9478" priority="9807">
      <formula>LEN(TRIM(N335))&gt;0</formula>
    </cfRule>
  </conditionalFormatting>
  <conditionalFormatting sqref="N335:R335">
    <cfRule type="notContainsBlanks" dxfId="9477" priority="9806">
      <formula>LEN(TRIM(N335))&gt;0</formula>
    </cfRule>
  </conditionalFormatting>
  <conditionalFormatting sqref="N335:R335">
    <cfRule type="notContainsBlanks" dxfId="9476" priority="9805">
      <formula>LEN(TRIM(N335))&gt;0</formula>
    </cfRule>
  </conditionalFormatting>
  <conditionalFormatting sqref="N335:R335">
    <cfRule type="notContainsBlanks" dxfId="9475" priority="9804">
      <formula>LEN(TRIM(N335))&gt;0</formula>
    </cfRule>
  </conditionalFormatting>
  <conditionalFormatting sqref="N335:R335">
    <cfRule type="notContainsBlanks" dxfId="9474" priority="9803">
      <formula>LEN(TRIM(N335))&gt;0</formula>
    </cfRule>
  </conditionalFormatting>
  <conditionalFormatting sqref="N335:R335">
    <cfRule type="notContainsBlanks" dxfId="9473" priority="9802">
      <formula>LEN(TRIM(N335))&gt;0</formula>
    </cfRule>
  </conditionalFormatting>
  <conditionalFormatting sqref="N335:R335">
    <cfRule type="notContainsBlanks" dxfId="9472" priority="9801">
      <formula>LEN(TRIM(N335))&gt;0</formula>
    </cfRule>
  </conditionalFormatting>
  <conditionalFormatting sqref="N335:R335">
    <cfRule type="notContainsBlanks" dxfId="9471" priority="9800">
      <formula>LEN(TRIM(N335))&gt;0</formula>
    </cfRule>
  </conditionalFormatting>
  <conditionalFormatting sqref="U335:Y335">
    <cfRule type="notContainsBlanks" dxfId="9470" priority="9799">
      <formula>LEN(TRIM(U335))&gt;0</formula>
    </cfRule>
  </conditionalFormatting>
  <conditionalFormatting sqref="U335:Y335">
    <cfRule type="notContainsBlanks" dxfId="9469" priority="9798">
      <formula>LEN(TRIM(U335))&gt;0</formula>
    </cfRule>
  </conditionalFormatting>
  <conditionalFormatting sqref="U335:Y335">
    <cfRule type="notContainsBlanks" dxfId="9468" priority="9797">
      <formula>LEN(TRIM(U335))&gt;0</formula>
    </cfRule>
  </conditionalFormatting>
  <conditionalFormatting sqref="U335:Y335">
    <cfRule type="notContainsBlanks" dxfId="9467" priority="9796">
      <formula>LEN(TRIM(U335))&gt;0</formula>
    </cfRule>
  </conditionalFormatting>
  <conditionalFormatting sqref="U335:Y335">
    <cfRule type="notContainsBlanks" dxfId="9466" priority="9795">
      <formula>LEN(TRIM(U335))&gt;0</formula>
    </cfRule>
  </conditionalFormatting>
  <conditionalFormatting sqref="U335:Y335">
    <cfRule type="notContainsBlanks" dxfId="9465" priority="9794">
      <formula>LEN(TRIM(U335))&gt;0</formula>
    </cfRule>
  </conditionalFormatting>
  <conditionalFormatting sqref="U335:Y335">
    <cfRule type="notContainsBlanks" dxfId="9464" priority="9793">
      <formula>LEN(TRIM(U335))&gt;0</formula>
    </cfRule>
  </conditionalFormatting>
  <conditionalFormatting sqref="U335:Y335">
    <cfRule type="notContainsBlanks" dxfId="9463" priority="9792">
      <formula>LEN(TRIM(U335))&gt;0</formula>
    </cfRule>
  </conditionalFormatting>
  <conditionalFormatting sqref="U335:Y335">
    <cfRule type="notContainsBlanks" dxfId="9462" priority="9791">
      <formula>LEN(TRIM(U335))&gt;0</formula>
    </cfRule>
  </conditionalFormatting>
  <conditionalFormatting sqref="U335:Y335">
    <cfRule type="notContainsBlanks" dxfId="9461" priority="9789">
      <formula>LEN(TRIM(U335))&gt;0</formula>
    </cfRule>
    <cfRule type="notContainsBlanks" dxfId="9460" priority="9790">
      <formula>LEN(TRIM(U335))&gt;0</formula>
    </cfRule>
  </conditionalFormatting>
  <conditionalFormatting sqref="U335:Y335">
    <cfRule type="notContainsBlanks" dxfId="9459" priority="9788">
      <formula>LEN(TRIM(U335))&gt;0</formula>
    </cfRule>
  </conditionalFormatting>
  <conditionalFormatting sqref="U335:Y335">
    <cfRule type="notContainsBlanks" dxfId="9458" priority="9787">
      <formula>LEN(TRIM(U335))&gt;0</formula>
    </cfRule>
  </conditionalFormatting>
  <conditionalFormatting sqref="U335:Y335">
    <cfRule type="notContainsBlanks" dxfId="9457" priority="9786">
      <formula>LEN(TRIM(U335))&gt;0</formula>
    </cfRule>
  </conditionalFormatting>
  <conditionalFormatting sqref="U335:Y335">
    <cfRule type="notContainsBlanks" dxfId="9456" priority="9785">
      <formula>LEN(TRIM(U335))&gt;0</formula>
    </cfRule>
  </conditionalFormatting>
  <conditionalFormatting sqref="U335:Y335">
    <cfRule type="notContainsBlanks" dxfId="9455" priority="9784">
      <formula>LEN(TRIM(U335))&gt;0</formula>
    </cfRule>
  </conditionalFormatting>
  <conditionalFormatting sqref="U335:Y335">
    <cfRule type="notContainsBlanks" dxfId="9454" priority="9783">
      <formula>LEN(TRIM(U335))&gt;0</formula>
    </cfRule>
  </conditionalFormatting>
  <conditionalFormatting sqref="U335:Y335">
    <cfRule type="notContainsBlanks" dxfId="9453" priority="9782">
      <formula>LEN(TRIM(U335))&gt;0</formula>
    </cfRule>
  </conditionalFormatting>
  <conditionalFormatting sqref="U335:Y335">
    <cfRule type="notContainsBlanks" dxfId="9452" priority="9781">
      <formula>LEN(TRIM(U335))&gt;0</formula>
    </cfRule>
  </conditionalFormatting>
  <conditionalFormatting sqref="AB335:AF335">
    <cfRule type="notContainsBlanks" dxfId="9451" priority="9780">
      <formula>LEN(TRIM(AB335))&gt;0</formula>
    </cfRule>
  </conditionalFormatting>
  <conditionalFormatting sqref="AB335:AF335">
    <cfRule type="notContainsBlanks" dxfId="9450" priority="9779">
      <formula>LEN(TRIM(AB335))&gt;0</formula>
    </cfRule>
  </conditionalFormatting>
  <conditionalFormatting sqref="AB335:AF335">
    <cfRule type="notContainsBlanks" dxfId="9449" priority="9778">
      <formula>LEN(TRIM(AB335))&gt;0</formula>
    </cfRule>
  </conditionalFormatting>
  <conditionalFormatting sqref="AB335:AF335">
    <cfRule type="notContainsBlanks" dxfId="9448" priority="9777">
      <formula>LEN(TRIM(AB335))&gt;0</formula>
    </cfRule>
  </conditionalFormatting>
  <conditionalFormatting sqref="AB335:AF335">
    <cfRule type="notContainsBlanks" dxfId="9447" priority="9776">
      <formula>LEN(TRIM(AB335))&gt;0</formula>
    </cfRule>
  </conditionalFormatting>
  <conditionalFormatting sqref="AB335:AF335">
    <cfRule type="notContainsBlanks" dxfId="9446" priority="9775">
      <formula>LEN(TRIM(AB335))&gt;0</formula>
    </cfRule>
  </conditionalFormatting>
  <conditionalFormatting sqref="AB335:AF335">
    <cfRule type="notContainsBlanks" dxfId="9445" priority="9774">
      <formula>LEN(TRIM(AB335))&gt;0</formula>
    </cfRule>
  </conditionalFormatting>
  <conditionalFormatting sqref="AB335:AF335">
    <cfRule type="notContainsBlanks" dxfId="9444" priority="9773">
      <formula>LEN(TRIM(AB335))&gt;0</formula>
    </cfRule>
  </conditionalFormatting>
  <conditionalFormatting sqref="AB335:AF335">
    <cfRule type="notContainsBlanks" dxfId="9443" priority="9772">
      <formula>LEN(TRIM(AB335))&gt;0</formula>
    </cfRule>
  </conditionalFormatting>
  <conditionalFormatting sqref="AB335:AF335">
    <cfRule type="notContainsBlanks" dxfId="9442" priority="9770">
      <formula>LEN(TRIM(AB335))&gt;0</formula>
    </cfRule>
    <cfRule type="notContainsBlanks" dxfId="9441" priority="9771">
      <formula>LEN(TRIM(AB335))&gt;0</formula>
    </cfRule>
  </conditionalFormatting>
  <conditionalFormatting sqref="AB335:AF335">
    <cfRule type="notContainsBlanks" dxfId="9440" priority="9769">
      <formula>LEN(TRIM(AB335))&gt;0</formula>
    </cfRule>
  </conditionalFormatting>
  <conditionalFormatting sqref="AB335:AF335">
    <cfRule type="notContainsBlanks" dxfId="9439" priority="9768">
      <formula>LEN(TRIM(AB335))&gt;0</formula>
    </cfRule>
  </conditionalFormatting>
  <conditionalFormatting sqref="AB335:AF335">
    <cfRule type="notContainsBlanks" dxfId="9438" priority="9767">
      <formula>LEN(TRIM(AB335))&gt;0</formula>
    </cfRule>
  </conditionalFormatting>
  <conditionalFormatting sqref="AB335:AF335">
    <cfRule type="notContainsBlanks" dxfId="9437" priority="9766">
      <formula>LEN(TRIM(AB335))&gt;0</formula>
    </cfRule>
  </conditionalFormatting>
  <conditionalFormatting sqref="AB335:AF335">
    <cfRule type="notContainsBlanks" dxfId="9436" priority="9765">
      <formula>LEN(TRIM(AB335))&gt;0</formula>
    </cfRule>
  </conditionalFormatting>
  <conditionalFormatting sqref="AB335:AF335">
    <cfRule type="notContainsBlanks" dxfId="9435" priority="9764">
      <formula>LEN(TRIM(AB335))&gt;0</formula>
    </cfRule>
  </conditionalFormatting>
  <conditionalFormatting sqref="AB335:AF335">
    <cfRule type="notContainsBlanks" dxfId="9434" priority="9763">
      <formula>LEN(TRIM(AB335))&gt;0</formula>
    </cfRule>
  </conditionalFormatting>
  <conditionalFormatting sqref="AB335:AF335">
    <cfRule type="notContainsBlanks" dxfId="9433" priority="9762">
      <formula>LEN(TRIM(AB335))&gt;0</formula>
    </cfRule>
  </conditionalFormatting>
  <conditionalFormatting sqref="B333:E344 G335:K335 L333:L334 N335:R335 S333:S334 U335:Y335 Z333:Z334 AB335:AF335 AG333:AG334">
    <cfRule type="notContainsBlanks" dxfId="9432" priority="9761">
      <formula>LEN(TRIM(B333))&gt;0</formula>
    </cfRule>
  </conditionalFormatting>
  <conditionalFormatting sqref="G348">
    <cfRule type="notContainsBlanks" dxfId="9431" priority="9760">
      <formula>LEN(TRIM(G348))&gt;0</formula>
    </cfRule>
  </conditionalFormatting>
  <conditionalFormatting sqref="H348:K348">
    <cfRule type="notContainsBlanks" dxfId="9430" priority="9759">
      <formula>LEN(TRIM(H348))&gt;0</formula>
    </cfRule>
  </conditionalFormatting>
  <conditionalFormatting sqref="G348:K348">
    <cfRule type="notContainsBlanks" dxfId="9429" priority="9758">
      <formula>LEN(TRIM(G348))&gt;0</formula>
    </cfRule>
  </conditionalFormatting>
  <conditionalFormatting sqref="G348:K348">
    <cfRule type="notContainsBlanks" dxfId="9428" priority="9757">
      <formula>LEN(TRIM(G348))&gt;0</formula>
    </cfRule>
  </conditionalFormatting>
  <conditionalFormatting sqref="G348:K348">
    <cfRule type="notContainsBlanks" dxfId="9427" priority="9756">
      <formula>LEN(TRIM(G348))&gt;0</formula>
    </cfRule>
  </conditionalFormatting>
  <conditionalFormatting sqref="G348:K348">
    <cfRule type="notContainsBlanks" dxfId="9426" priority="9755">
      <formula>LEN(TRIM(G348))&gt;0</formula>
    </cfRule>
  </conditionalFormatting>
  <conditionalFormatting sqref="G348:K348">
    <cfRule type="notContainsBlanks" dxfId="9425" priority="9754">
      <formula>LEN(TRIM(G348))&gt;0</formula>
    </cfRule>
  </conditionalFormatting>
  <conditionalFormatting sqref="G348:K348">
    <cfRule type="notContainsBlanks" dxfId="9424" priority="9753">
      <formula>LEN(TRIM(G348))&gt;0</formula>
    </cfRule>
  </conditionalFormatting>
  <conditionalFormatting sqref="G348:K348">
    <cfRule type="notContainsBlanks" dxfId="9423" priority="9752">
      <formula>LEN(TRIM(G348))&gt;0</formula>
    </cfRule>
  </conditionalFormatting>
  <conditionalFormatting sqref="G348:K348">
    <cfRule type="notContainsBlanks" dxfId="9422" priority="9751">
      <formula>LEN(TRIM(G348))&gt;0</formula>
    </cfRule>
  </conditionalFormatting>
  <conditionalFormatting sqref="G348:K348">
    <cfRule type="notContainsBlanks" dxfId="9421" priority="9750">
      <formula>LEN(TRIM(G348))&gt;0</formula>
    </cfRule>
  </conditionalFormatting>
  <conditionalFormatting sqref="G348:K348">
    <cfRule type="notContainsBlanks" dxfId="9420" priority="9748">
      <formula>LEN(TRIM(G348))&gt;0</formula>
    </cfRule>
    <cfRule type="notContainsBlanks" dxfId="9419" priority="9749">
      <formula>LEN(TRIM(G348))&gt;0</formula>
    </cfRule>
  </conditionalFormatting>
  <conditionalFormatting sqref="G348:K348">
    <cfRule type="notContainsBlanks" dxfId="9418" priority="9747">
      <formula>LEN(TRIM(G348))&gt;0</formula>
    </cfRule>
  </conditionalFormatting>
  <conditionalFormatting sqref="G348:K348">
    <cfRule type="notContainsBlanks" dxfId="9417" priority="9746">
      <formula>LEN(TRIM(G348))&gt;0</formula>
    </cfRule>
  </conditionalFormatting>
  <conditionalFormatting sqref="G348:K348">
    <cfRule type="notContainsBlanks" dxfId="9416" priority="9745">
      <formula>LEN(TRIM(G348))&gt;0</formula>
    </cfRule>
  </conditionalFormatting>
  <conditionalFormatting sqref="G348:K348">
    <cfRule type="notContainsBlanks" dxfId="9415" priority="9744">
      <formula>LEN(TRIM(G348))&gt;0</formula>
    </cfRule>
  </conditionalFormatting>
  <conditionalFormatting sqref="G348:K348">
    <cfRule type="notContainsBlanks" dxfId="9414" priority="9743">
      <formula>LEN(TRIM(G348))&gt;0</formula>
    </cfRule>
  </conditionalFormatting>
  <conditionalFormatting sqref="G348:K348">
    <cfRule type="notContainsBlanks" dxfId="9413" priority="9742">
      <formula>LEN(TRIM(G348))&gt;0</formula>
    </cfRule>
  </conditionalFormatting>
  <conditionalFormatting sqref="G348:K348">
    <cfRule type="notContainsBlanks" dxfId="9412" priority="9741">
      <formula>LEN(TRIM(G348))&gt;0</formula>
    </cfRule>
  </conditionalFormatting>
  <conditionalFormatting sqref="G348:K348">
    <cfRule type="notContainsBlanks" dxfId="9411" priority="9740">
      <formula>LEN(TRIM(G348))&gt;0</formula>
    </cfRule>
  </conditionalFormatting>
  <conditionalFormatting sqref="G348:K348">
    <cfRule type="notContainsBlanks" dxfId="9410" priority="9739">
      <formula>LEN(TRIM(G348))&gt;0</formula>
    </cfRule>
  </conditionalFormatting>
  <conditionalFormatting sqref="N348:R348">
    <cfRule type="notContainsBlanks" dxfId="9409" priority="9738">
      <formula>LEN(TRIM(N348))&gt;0</formula>
    </cfRule>
  </conditionalFormatting>
  <conditionalFormatting sqref="N348:R348">
    <cfRule type="notContainsBlanks" dxfId="9408" priority="9737">
      <formula>LEN(TRIM(N348))&gt;0</formula>
    </cfRule>
  </conditionalFormatting>
  <conditionalFormatting sqref="N348:R348">
    <cfRule type="notContainsBlanks" dxfId="9407" priority="9736">
      <formula>LEN(TRIM(N348))&gt;0</formula>
    </cfRule>
  </conditionalFormatting>
  <conditionalFormatting sqref="N348:R348">
    <cfRule type="notContainsBlanks" dxfId="9406" priority="9735">
      <formula>LEN(TRIM(N348))&gt;0</formula>
    </cfRule>
  </conditionalFormatting>
  <conditionalFormatting sqref="N348:R348">
    <cfRule type="notContainsBlanks" dxfId="9405" priority="9734">
      <formula>LEN(TRIM(N348))&gt;0</formula>
    </cfRule>
  </conditionalFormatting>
  <conditionalFormatting sqref="N348:R348">
    <cfRule type="notContainsBlanks" dxfId="9404" priority="9733">
      <formula>LEN(TRIM(N348))&gt;0</formula>
    </cfRule>
  </conditionalFormatting>
  <conditionalFormatting sqref="N348:R348">
    <cfRule type="notContainsBlanks" dxfId="9403" priority="9732">
      <formula>LEN(TRIM(N348))&gt;0</formula>
    </cfRule>
  </conditionalFormatting>
  <conditionalFormatting sqref="N348:R348">
    <cfRule type="notContainsBlanks" dxfId="9402" priority="9731">
      <formula>LEN(TRIM(N348))&gt;0</formula>
    </cfRule>
  </conditionalFormatting>
  <conditionalFormatting sqref="N348:R348">
    <cfRule type="notContainsBlanks" dxfId="9401" priority="9730">
      <formula>LEN(TRIM(N348))&gt;0</formula>
    </cfRule>
  </conditionalFormatting>
  <conditionalFormatting sqref="N348:R348">
    <cfRule type="notContainsBlanks" dxfId="9400" priority="9728">
      <formula>LEN(TRIM(N348))&gt;0</formula>
    </cfRule>
    <cfRule type="notContainsBlanks" dxfId="9399" priority="9729">
      <formula>LEN(TRIM(N348))&gt;0</formula>
    </cfRule>
  </conditionalFormatting>
  <conditionalFormatting sqref="N348:R348">
    <cfRule type="notContainsBlanks" dxfId="9398" priority="9727">
      <formula>LEN(TRIM(N348))&gt;0</formula>
    </cfRule>
  </conditionalFormatting>
  <conditionalFormatting sqref="N348:R348">
    <cfRule type="notContainsBlanks" dxfId="9397" priority="9726">
      <formula>LEN(TRIM(N348))&gt;0</formula>
    </cfRule>
  </conditionalFormatting>
  <conditionalFormatting sqref="N348:R348">
    <cfRule type="notContainsBlanks" dxfId="9396" priority="9725">
      <formula>LEN(TRIM(N348))&gt;0</formula>
    </cfRule>
  </conditionalFormatting>
  <conditionalFormatting sqref="N348:R348">
    <cfRule type="notContainsBlanks" dxfId="9395" priority="9724">
      <formula>LEN(TRIM(N348))&gt;0</formula>
    </cfRule>
  </conditionalFormatting>
  <conditionalFormatting sqref="N348:R348">
    <cfRule type="notContainsBlanks" dxfId="9394" priority="9723">
      <formula>LEN(TRIM(N348))&gt;0</formula>
    </cfRule>
  </conditionalFormatting>
  <conditionalFormatting sqref="N348:R348">
    <cfRule type="notContainsBlanks" dxfId="9393" priority="9722">
      <formula>LEN(TRIM(N348))&gt;0</formula>
    </cfRule>
  </conditionalFormatting>
  <conditionalFormatting sqref="N348:R348">
    <cfRule type="notContainsBlanks" dxfId="9392" priority="9721">
      <formula>LEN(TRIM(N348))&gt;0</formula>
    </cfRule>
  </conditionalFormatting>
  <conditionalFormatting sqref="N348:R348">
    <cfRule type="notContainsBlanks" dxfId="9391" priority="9720">
      <formula>LEN(TRIM(N348))&gt;0</formula>
    </cfRule>
  </conditionalFormatting>
  <conditionalFormatting sqref="N348:R348">
    <cfRule type="notContainsBlanks" dxfId="9390" priority="9719">
      <formula>LEN(TRIM(N348))&gt;0</formula>
    </cfRule>
  </conditionalFormatting>
  <conditionalFormatting sqref="U348:Y348">
    <cfRule type="notContainsBlanks" dxfId="9389" priority="9718">
      <formula>LEN(TRIM(U348))&gt;0</formula>
    </cfRule>
  </conditionalFormatting>
  <conditionalFormatting sqref="U348:Y348">
    <cfRule type="notContainsBlanks" dxfId="9388" priority="9717">
      <formula>LEN(TRIM(U348))&gt;0</formula>
    </cfRule>
  </conditionalFormatting>
  <conditionalFormatting sqref="U348:Y348">
    <cfRule type="notContainsBlanks" dxfId="9387" priority="9716">
      <formula>LEN(TRIM(U348))&gt;0</formula>
    </cfRule>
  </conditionalFormatting>
  <conditionalFormatting sqref="U348:Y348">
    <cfRule type="notContainsBlanks" dxfId="9386" priority="9715">
      <formula>LEN(TRIM(U348))&gt;0</formula>
    </cfRule>
  </conditionalFormatting>
  <conditionalFormatting sqref="U348:Y348">
    <cfRule type="notContainsBlanks" dxfId="9385" priority="9714">
      <formula>LEN(TRIM(U348))&gt;0</formula>
    </cfRule>
  </conditionalFormatting>
  <conditionalFormatting sqref="U348:Y348">
    <cfRule type="notContainsBlanks" dxfId="9384" priority="9713">
      <formula>LEN(TRIM(U348))&gt;0</formula>
    </cfRule>
  </conditionalFormatting>
  <conditionalFormatting sqref="U348:Y348">
    <cfRule type="notContainsBlanks" dxfId="9383" priority="9712">
      <formula>LEN(TRIM(U348))&gt;0</formula>
    </cfRule>
  </conditionalFormatting>
  <conditionalFormatting sqref="U348:Y348">
    <cfRule type="notContainsBlanks" dxfId="9382" priority="9711">
      <formula>LEN(TRIM(U348))&gt;0</formula>
    </cfRule>
  </conditionalFormatting>
  <conditionalFormatting sqref="U348:Y348">
    <cfRule type="notContainsBlanks" dxfId="9381" priority="9710">
      <formula>LEN(TRIM(U348))&gt;0</formula>
    </cfRule>
  </conditionalFormatting>
  <conditionalFormatting sqref="U348:Y348">
    <cfRule type="notContainsBlanks" dxfId="9380" priority="9708">
      <formula>LEN(TRIM(U348))&gt;0</formula>
    </cfRule>
    <cfRule type="notContainsBlanks" dxfId="9379" priority="9709">
      <formula>LEN(TRIM(U348))&gt;0</formula>
    </cfRule>
  </conditionalFormatting>
  <conditionalFormatting sqref="U348:Y348">
    <cfRule type="notContainsBlanks" dxfId="9378" priority="9707">
      <formula>LEN(TRIM(U348))&gt;0</formula>
    </cfRule>
  </conditionalFormatting>
  <conditionalFormatting sqref="U348:Y348">
    <cfRule type="notContainsBlanks" dxfId="9377" priority="9706">
      <formula>LEN(TRIM(U348))&gt;0</formula>
    </cfRule>
  </conditionalFormatting>
  <conditionalFormatting sqref="U348:Y348">
    <cfRule type="notContainsBlanks" dxfId="9376" priority="9705">
      <formula>LEN(TRIM(U348))&gt;0</formula>
    </cfRule>
  </conditionalFormatting>
  <conditionalFormatting sqref="U348:Y348">
    <cfRule type="notContainsBlanks" dxfId="9375" priority="9704">
      <formula>LEN(TRIM(U348))&gt;0</formula>
    </cfRule>
  </conditionalFormatting>
  <conditionalFormatting sqref="U348:Y348">
    <cfRule type="notContainsBlanks" dxfId="9374" priority="9703">
      <formula>LEN(TRIM(U348))&gt;0</formula>
    </cfRule>
  </conditionalFormatting>
  <conditionalFormatting sqref="U348:Y348">
    <cfRule type="notContainsBlanks" dxfId="9373" priority="9702">
      <formula>LEN(TRIM(U348))&gt;0</formula>
    </cfRule>
  </conditionalFormatting>
  <conditionalFormatting sqref="U348:Y348">
    <cfRule type="notContainsBlanks" dxfId="9372" priority="9701">
      <formula>LEN(TRIM(U348))&gt;0</formula>
    </cfRule>
  </conditionalFormatting>
  <conditionalFormatting sqref="U348:Y348">
    <cfRule type="notContainsBlanks" dxfId="9371" priority="9700">
      <formula>LEN(TRIM(U348))&gt;0</formula>
    </cfRule>
  </conditionalFormatting>
  <conditionalFormatting sqref="U348:Y348">
    <cfRule type="notContainsBlanks" dxfId="9370" priority="9699">
      <formula>LEN(TRIM(U348))&gt;0</formula>
    </cfRule>
  </conditionalFormatting>
  <conditionalFormatting sqref="AB348:AF348">
    <cfRule type="notContainsBlanks" dxfId="9369" priority="9698">
      <formula>LEN(TRIM(AB348))&gt;0</formula>
    </cfRule>
  </conditionalFormatting>
  <conditionalFormatting sqref="AB348:AF348">
    <cfRule type="notContainsBlanks" dxfId="9368" priority="9697">
      <formula>LEN(TRIM(AB348))&gt;0</formula>
    </cfRule>
  </conditionalFormatting>
  <conditionalFormatting sqref="AB348:AF348">
    <cfRule type="notContainsBlanks" dxfId="9367" priority="9696">
      <formula>LEN(TRIM(AB348))&gt;0</formula>
    </cfRule>
  </conditionalFormatting>
  <conditionalFormatting sqref="AB348:AF348">
    <cfRule type="notContainsBlanks" dxfId="9366" priority="9695">
      <formula>LEN(TRIM(AB348))&gt;0</formula>
    </cfRule>
  </conditionalFormatting>
  <conditionalFormatting sqref="AB348:AF348">
    <cfRule type="notContainsBlanks" dxfId="9365" priority="9694">
      <formula>LEN(TRIM(AB348))&gt;0</formula>
    </cfRule>
  </conditionalFormatting>
  <conditionalFormatting sqref="AB348:AF348">
    <cfRule type="notContainsBlanks" dxfId="9364" priority="9693">
      <formula>LEN(TRIM(AB348))&gt;0</formula>
    </cfRule>
  </conditionalFormatting>
  <conditionalFormatting sqref="AB348:AF348">
    <cfRule type="notContainsBlanks" dxfId="9363" priority="9692">
      <formula>LEN(TRIM(AB348))&gt;0</formula>
    </cfRule>
  </conditionalFormatting>
  <conditionalFormatting sqref="AB348:AF348">
    <cfRule type="notContainsBlanks" dxfId="9362" priority="9691">
      <formula>LEN(TRIM(AB348))&gt;0</formula>
    </cfRule>
  </conditionalFormatting>
  <conditionalFormatting sqref="AB348:AF348">
    <cfRule type="notContainsBlanks" dxfId="9361" priority="9690">
      <formula>LEN(TRIM(AB348))&gt;0</formula>
    </cfRule>
  </conditionalFormatting>
  <conditionalFormatting sqref="AB348:AF348">
    <cfRule type="notContainsBlanks" dxfId="9360" priority="9688">
      <formula>LEN(TRIM(AB348))&gt;0</formula>
    </cfRule>
    <cfRule type="notContainsBlanks" dxfId="9359" priority="9689">
      <formula>LEN(TRIM(AB348))&gt;0</formula>
    </cfRule>
  </conditionalFormatting>
  <conditionalFormatting sqref="AB348:AF348">
    <cfRule type="notContainsBlanks" dxfId="9358" priority="9687">
      <formula>LEN(TRIM(AB348))&gt;0</formula>
    </cfRule>
  </conditionalFormatting>
  <conditionalFormatting sqref="AB348:AF348">
    <cfRule type="notContainsBlanks" dxfId="9357" priority="9686">
      <formula>LEN(TRIM(AB348))&gt;0</formula>
    </cfRule>
  </conditionalFormatting>
  <conditionalFormatting sqref="AB348:AF348">
    <cfRule type="notContainsBlanks" dxfId="9356" priority="9685">
      <formula>LEN(TRIM(AB348))&gt;0</formula>
    </cfRule>
  </conditionalFormatting>
  <conditionalFormatting sqref="AB348:AF348">
    <cfRule type="notContainsBlanks" dxfId="9355" priority="9684">
      <formula>LEN(TRIM(AB348))&gt;0</formula>
    </cfRule>
  </conditionalFormatting>
  <conditionalFormatting sqref="AB348:AF348">
    <cfRule type="notContainsBlanks" dxfId="9354" priority="9683">
      <formula>LEN(TRIM(AB348))&gt;0</formula>
    </cfRule>
  </conditionalFormatting>
  <conditionalFormatting sqref="AB348:AF348">
    <cfRule type="notContainsBlanks" dxfId="9353" priority="9682">
      <formula>LEN(TRIM(AB348))&gt;0</formula>
    </cfRule>
  </conditionalFormatting>
  <conditionalFormatting sqref="AB348:AF348">
    <cfRule type="notContainsBlanks" dxfId="9352" priority="9681">
      <formula>LEN(TRIM(AB348))&gt;0</formula>
    </cfRule>
  </conditionalFormatting>
  <conditionalFormatting sqref="AB348:AF348">
    <cfRule type="notContainsBlanks" dxfId="9351" priority="9680">
      <formula>LEN(TRIM(AB348))&gt;0</formula>
    </cfRule>
  </conditionalFormatting>
  <conditionalFormatting sqref="AB348:AF348">
    <cfRule type="notContainsBlanks" dxfId="9350" priority="9679">
      <formula>LEN(TRIM(AB348))&gt;0</formula>
    </cfRule>
  </conditionalFormatting>
  <conditionalFormatting sqref="B346:E357 G348:K348 L346:L347 N348:R348 S346:S347 U348:Y348 Z346:Z347 AB348:AF348 AG346:AG347">
    <cfRule type="notContainsBlanks" priority="9678">
      <formula>LEN(TRIM(B346))&gt;0</formula>
    </cfRule>
  </conditionalFormatting>
  <conditionalFormatting sqref="G361">
    <cfRule type="notContainsBlanks" dxfId="9349" priority="9677">
      <formula>LEN(TRIM(G361))&gt;0</formula>
    </cfRule>
  </conditionalFormatting>
  <conditionalFormatting sqref="H361:K361">
    <cfRule type="notContainsBlanks" dxfId="9348" priority="9676">
      <formula>LEN(TRIM(H361))&gt;0</formula>
    </cfRule>
  </conditionalFormatting>
  <conditionalFormatting sqref="G361:K361">
    <cfRule type="notContainsBlanks" dxfId="9347" priority="9675">
      <formula>LEN(TRIM(G361))&gt;0</formula>
    </cfRule>
  </conditionalFormatting>
  <conditionalFormatting sqref="G361:K361">
    <cfRule type="notContainsBlanks" dxfId="9346" priority="9674">
      <formula>LEN(TRIM(G361))&gt;0</formula>
    </cfRule>
  </conditionalFormatting>
  <conditionalFormatting sqref="G361:K361">
    <cfRule type="notContainsBlanks" dxfId="9345" priority="9673">
      <formula>LEN(TRIM(G361))&gt;0</formula>
    </cfRule>
  </conditionalFormatting>
  <conditionalFormatting sqref="G361:K361">
    <cfRule type="notContainsBlanks" dxfId="9344" priority="9672">
      <formula>LEN(TRIM(G361))&gt;0</formula>
    </cfRule>
  </conditionalFormatting>
  <conditionalFormatting sqref="G361:K361">
    <cfRule type="notContainsBlanks" dxfId="9343" priority="9671">
      <formula>LEN(TRIM(G361))&gt;0</formula>
    </cfRule>
  </conditionalFormatting>
  <conditionalFormatting sqref="G361:K361">
    <cfRule type="notContainsBlanks" dxfId="9342" priority="9670">
      <formula>LEN(TRIM(G361))&gt;0</formula>
    </cfRule>
  </conditionalFormatting>
  <conditionalFormatting sqref="G361:K361">
    <cfRule type="notContainsBlanks" dxfId="9341" priority="9669">
      <formula>LEN(TRIM(G361))&gt;0</formula>
    </cfRule>
  </conditionalFormatting>
  <conditionalFormatting sqref="G361:K361">
    <cfRule type="notContainsBlanks" dxfId="9340" priority="9668">
      <formula>LEN(TRIM(G361))&gt;0</formula>
    </cfRule>
  </conditionalFormatting>
  <conditionalFormatting sqref="G361:K361">
    <cfRule type="notContainsBlanks" dxfId="9339" priority="9667">
      <formula>LEN(TRIM(G361))&gt;0</formula>
    </cfRule>
  </conditionalFormatting>
  <conditionalFormatting sqref="G361:K361">
    <cfRule type="notContainsBlanks" dxfId="9338" priority="9665">
      <formula>LEN(TRIM(G361))&gt;0</formula>
    </cfRule>
    <cfRule type="notContainsBlanks" dxfId="9337" priority="9666">
      <formula>LEN(TRIM(G361))&gt;0</formula>
    </cfRule>
  </conditionalFormatting>
  <conditionalFormatting sqref="G361:K361">
    <cfRule type="notContainsBlanks" dxfId="9336" priority="9664">
      <formula>LEN(TRIM(G361))&gt;0</formula>
    </cfRule>
  </conditionalFormatting>
  <conditionalFormatting sqref="G361:K361">
    <cfRule type="notContainsBlanks" dxfId="9335" priority="9663">
      <formula>LEN(TRIM(G361))&gt;0</formula>
    </cfRule>
  </conditionalFormatting>
  <conditionalFormatting sqref="G361:K361">
    <cfRule type="notContainsBlanks" dxfId="9334" priority="9662">
      <formula>LEN(TRIM(G361))&gt;0</formula>
    </cfRule>
  </conditionalFormatting>
  <conditionalFormatting sqref="G361:K361">
    <cfRule type="notContainsBlanks" dxfId="9333" priority="9661">
      <formula>LEN(TRIM(G361))&gt;0</formula>
    </cfRule>
  </conditionalFormatting>
  <conditionalFormatting sqref="G361:K361">
    <cfRule type="notContainsBlanks" dxfId="9332" priority="9660">
      <formula>LEN(TRIM(G361))&gt;0</formula>
    </cfRule>
  </conditionalFormatting>
  <conditionalFormatting sqref="G361:K361">
    <cfRule type="notContainsBlanks" dxfId="9331" priority="9659">
      <formula>LEN(TRIM(G361))&gt;0</formula>
    </cfRule>
  </conditionalFormatting>
  <conditionalFormatting sqref="G361:K361">
    <cfRule type="notContainsBlanks" dxfId="9330" priority="9658">
      <formula>LEN(TRIM(G361))&gt;0</formula>
    </cfRule>
  </conditionalFormatting>
  <conditionalFormatting sqref="G361:K361">
    <cfRule type="notContainsBlanks" dxfId="9329" priority="9657">
      <formula>LEN(TRIM(G361))&gt;0</formula>
    </cfRule>
  </conditionalFormatting>
  <conditionalFormatting sqref="G361:K361">
    <cfRule type="notContainsBlanks" dxfId="9328" priority="9656">
      <formula>LEN(TRIM(G361))&gt;0</formula>
    </cfRule>
  </conditionalFormatting>
  <conditionalFormatting sqref="G361:K361">
    <cfRule type="notContainsBlanks" priority="9655">
      <formula>LEN(TRIM(G361))&gt;0</formula>
    </cfRule>
  </conditionalFormatting>
  <conditionalFormatting sqref="N361:R361">
    <cfRule type="notContainsBlanks" dxfId="9327" priority="9654">
      <formula>LEN(TRIM(N361))&gt;0</formula>
    </cfRule>
  </conditionalFormatting>
  <conditionalFormatting sqref="N361:R361">
    <cfRule type="notContainsBlanks" dxfId="9326" priority="9653">
      <formula>LEN(TRIM(N361))&gt;0</formula>
    </cfRule>
  </conditionalFormatting>
  <conditionalFormatting sqref="N361:R361">
    <cfRule type="notContainsBlanks" dxfId="9325" priority="9652">
      <formula>LEN(TRIM(N361))&gt;0</formula>
    </cfRule>
  </conditionalFormatting>
  <conditionalFormatting sqref="N361:R361">
    <cfRule type="notContainsBlanks" dxfId="9324" priority="9651">
      <formula>LEN(TRIM(N361))&gt;0</formula>
    </cfRule>
  </conditionalFormatting>
  <conditionalFormatting sqref="N361:R361">
    <cfRule type="notContainsBlanks" dxfId="9323" priority="9650">
      <formula>LEN(TRIM(N361))&gt;0</formula>
    </cfRule>
  </conditionalFormatting>
  <conditionalFormatting sqref="N361:R361">
    <cfRule type="notContainsBlanks" dxfId="9322" priority="9649">
      <formula>LEN(TRIM(N361))&gt;0</formula>
    </cfRule>
  </conditionalFormatting>
  <conditionalFormatting sqref="N361:R361">
    <cfRule type="notContainsBlanks" dxfId="9321" priority="9648">
      <formula>LEN(TRIM(N361))&gt;0</formula>
    </cfRule>
  </conditionalFormatting>
  <conditionalFormatting sqref="N361:R361">
    <cfRule type="notContainsBlanks" dxfId="9320" priority="9647">
      <formula>LEN(TRIM(N361))&gt;0</formula>
    </cfRule>
  </conditionalFormatting>
  <conditionalFormatting sqref="N361:R361">
    <cfRule type="notContainsBlanks" dxfId="9319" priority="9646">
      <formula>LEN(TRIM(N361))&gt;0</formula>
    </cfRule>
  </conditionalFormatting>
  <conditionalFormatting sqref="N361:R361">
    <cfRule type="notContainsBlanks" dxfId="9318" priority="9644">
      <formula>LEN(TRIM(N361))&gt;0</formula>
    </cfRule>
    <cfRule type="notContainsBlanks" dxfId="9317" priority="9645">
      <formula>LEN(TRIM(N361))&gt;0</formula>
    </cfRule>
  </conditionalFormatting>
  <conditionalFormatting sqref="N361:R361">
    <cfRule type="notContainsBlanks" dxfId="9316" priority="9643">
      <formula>LEN(TRIM(N361))&gt;0</formula>
    </cfRule>
  </conditionalFormatting>
  <conditionalFormatting sqref="N361:R361">
    <cfRule type="notContainsBlanks" dxfId="9315" priority="9642">
      <formula>LEN(TRIM(N361))&gt;0</formula>
    </cfRule>
  </conditionalFormatting>
  <conditionalFormatting sqref="N361:R361">
    <cfRule type="notContainsBlanks" dxfId="9314" priority="9641">
      <formula>LEN(TRIM(N361))&gt;0</formula>
    </cfRule>
  </conditionalFormatting>
  <conditionalFormatting sqref="N361:R361">
    <cfRule type="notContainsBlanks" dxfId="9313" priority="9640">
      <formula>LEN(TRIM(N361))&gt;0</formula>
    </cfRule>
  </conditionalFormatting>
  <conditionalFormatting sqref="N361:R361">
    <cfRule type="notContainsBlanks" dxfId="9312" priority="9639">
      <formula>LEN(TRIM(N361))&gt;0</formula>
    </cfRule>
  </conditionalFormatting>
  <conditionalFormatting sqref="N361:R361">
    <cfRule type="notContainsBlanks" dxfId="9311" priority="9638">
      <formula>LEN(TRIM(N361))&gt;0</formula>
    </cfRule>
  </conditionalFormatting>
  <conditionalFormatting sqref="N361:R361">
    <cfRule type="notContainsBlanks" dxfId="9310" priority="9637">
      <formula>LEN(TRIM(N361))&gt;0</formula>
    </cfRule>
  </conditionalFormatting>
  <conditionalFormatting sqref="N361:R361">
    <cfRule type="notContainsBlanks" dxfId="9309" priority="9636">
      <formula>LEN(TRIM(N361))&gt;0</formula>
    </cfRule>
  </conditionalFormatting>
  <conditionalFormatting sqref="N361:R361">
    <cfRule type="notContainsBlanks" dxfId="9308" priority="9635">
      <formula>LEN(TRIM(N361))&gt;0</formula>
    </cfRule>
  </conditionalFormatting>
  <conditionalFormatting sqref="N361:R361">
    <cfRule type="notContainsBlanks" priority="9634">
      <formula>LEN(TRIM(N361))&gt;0</formula>
    </cfRule>
  </conditionalFormatting>
  <conditionalFormatting sqref="U361:Y361">
    <cfRule type="notContainsBlanks" dxfId="9307" priority="9633">
      <formula>LEN(TRIM(U361))&gt;0</formula>
    </cfRule>
  </conditionalFormatting>
  <conditionalFormatting sqref="U361:Y361">
    <cfRule type="notContainsBlanks" dxfId="9306" priority="9632">
      <formula>LEN(TRIM(U361))&gt;0</formula>
    </cfRule>
  </conditionalFormatting>
  <conditionalFormatting sqref="U361:Y361">
    <cfRule type="notContainsBlanks" dxfId="9305" priority="9631">
      <formula>LEN(TRIM(U361))&gt;0</formula>
    </cfRule>
  </conditionalFormatting>
  <conditionalFormatting sqref="U361:Y361">
    <cfRule type="notContainsBlanks" dxfId="9304" priority="9630">
      <formula>LEN(TRIM(U361))&gt;0</formula>
    </cfRule>
  </conditionalFormatting>
  <conditionalFormatting sqref="U361:Y361">
    <cfRule type="notContainsBlanks" dxfId="9303" priority="9629">
      <formula>LEN(TRIM(U361))&gt;0</formula>
    </cfRule>
  </conditionalFormatting>
  <conditionalFormatting sqref="U361:Y361">
    <cfRule type="notContainsBlanks" dxfId="9302" priority="9628">
      <formula>LEN(TRIM(U361))&gt;0</formula>
    </cfRule>
  </conditionalFormatting>
  <conditionalFormatting sqref="U361:Y361">
    <cfRule type="notContainsBlanks" dxfId="9301" priority="9627">
      <formula>LEN(TRIM(U361))&gt;0</formula>
    </cfRule>
  </conditionalFormatting>
  <conditionalFormatting sqref="U361:Y361">
    <cfRule type="notContainsBlanks" dxfId="9300" priority="9626">
      <formula>LEN(TRIM(U361))&gt;0</formula>
    </cfRule>
  </conditionalFormatting>
  <conditionalFormatting sqref="U361:Y361">
    <cfRule type="notContainsBlanks" dxfId="9299" priority="9625">
      <formula>LEN(TRIM(U361))&gt;0</formula>
    </cfRule>
  </conditionalFormatting>
  <conditionalFormatting sqref="U361:Y361">
    <cfRule type="notContainsBlanks" dxfId="9298" priority="9623">
      <formula>LEN(TRIM(U361))&gt;0</formula>
    </cfRule>
    <cfRule type="notContainsBlanks" dxfId="9297" priority="9624">
      <formula>LEN(TRIM(U361))&gt;0</formula>
    </cfRule>
  </conditionalFormatting>
  <conditionalFormatting sqref="U361:Y361">
    <cfRule type="notContainsBlanks" dxfId="9296" priority="9622">
      <formula>LEN(TRIM(U361))&gt;0</formula>
    </cfRule>
  </conditionalFormatting>
  <conditionalFormatting sqref="U361:Y361">
    <cfRule type="notContainsBlanks" dxfId="9295" priority="9621">
      <formula>LEN(TRIM(U361))&gt;0</formula>
    </cfRule>
  </conditionalFormatting>
  <conditionalFormatting sqref="U361:Y361">
    <cfRule type="notContainsBlanks" dxfId="9294" priority="9620">
      <formula>LEN(TRIM(U361))&gt;0</formula>
    </cfRule>
  </conditionalFormatting>
  <conditionalFormatting sqref="U361:Y361">
    <cfRule type="notContainsBlanks" dxfId="9293" priority="9619">
      <formula>LEN(TRIM(U361))&gt;0</formula>
    </cfRule>
  </conditionalFormatting>
  <conditionalFormatting sqref="U361:Y361">
    <cfRule type="notContainsBlanks" dxfId="9292" priority="9618">
      <formula>LEN(TRIM(U361))&gt;0</formula>
    </cfRule>
  </conditionalFormatting>
  <conditionalFormatting sqref="U361:Y361">
    <cfRule type="notContainsBlanks" dxfId="9291" priority="9617">
      <formula>LEN(TRIM(U361))&gt;0</formula>
    </cfRule>
  </conditionalFormatting>
  <conditionalFormatting sqref="U361:Y361">
    <cfRule type="notContainsBlanks" dxfId="9290" priority="9616">
      <formula>LEN(TRIM(U361))&gt;0</formula>
    </cfRule>
  </conditionalFormatting>
  <conditionalFormatting sqref="U361:Y361">
    <cfRule type="notContainsBlanks" dxfId="9289" priority="9615">
      <formula>LEN(TRIM(U361))&gt;0</formula>
    </cfRule>
  </conditionalFormatting>
  <conditionalFormatting sqref="U361:Y361">
    <cfRule type="notContainsBlanks" dxfId="9288" priority="9614">
      <formula>LEN(TRIM(U361))&gt;0</formula>
    </cfRule>
  </conditionalFormatting>
  <conditionalFormatting sqref="U361:Y361">
    <cfRule type="notContainsBlanks" priority="9613">
      <formula>LEN(TRIM(U361))&gt;0</formula>
    </cfRule>
  </conditionalFormatting>
  <conditionalFormatting sqref="AB361:AF361">
    <cfRule type="notContainsBlanks" dxfId="9287" priority="9612">
      <formula>LEN(TRIM(AB361))&gt;0</formula>
    </cfRule>
  </conditionalFormatting>
  <conditionalFormatting sqref="AB361:AF361">
    <cfRule type="notContainsBlanks" dxfId="9286" priority="9611">
      <formula>LEN(TRIM(AB361))&gt;0</formula>
    </cfRule>
  </conditionalFormatting>
  <conditionalFormatting sqref="AB361:AF361">
    <cfRule type="notContainsBlanks" dxfId="9285" priority="9610">
      <formula>LEN(TRIM(AB361))&gt;0</formula>
    </cfRule>
  </conditionalFormatting>
  <conditionalFormatting sqref="AB361:AF361">
    <cfRule type="notContainsBlanks" dxfId="9284" priority="9609">
      <formula>LEN(TRIM(AB361))&gt;0</formula>
    </cfRule>
  </conditionalFormatting>
  <conditionalFormatting sqref="AB361:AF361">
    <cfRule type="notContainsBlanks" dxfId="9283" priority="9608">
      <formula>LEN(TRIM(AB361))&gt;0</formula>
    </cfRule>
  </conditionalFormatting>
  <conditionalFormatting sqref="AB361:AF361">
    <cfRule type="notContainsBlanks" dxfId="9282" priority="9607">
      <formula>LEN(TRIM(AB361))&gt;0</formula>
    </cfRule>
  </conditionalFormatting>
  <conditionalFormatting sqref="AB361:AF361">
    <cfRule type="notContainsBlanks" dxfId="9281" priority="9606">
      <formula>LEN(TRIM(AB361))&gt;0</formula>
    </cfRule>
  </conditionalFormatting>
  <conditionalFormatting sqref="AB361:AF361">
    <cfRule type="notContainsBlanks" dxfId="9280" priority="9605">
      <formula>LEN(TRIM(AB361))&gt;0</formula>
    </cfRule>
  </conditionalFormatting>
  <conditionalFormatting sqref="AB361:AF361">
    <cfRule type="notContainsBlanks" dxfId="9279" priority="9604">
      <formula>LEN(TRIM(AB361))&gt;0</formula>
    </cfRule>
  </conditionalFormatting>
  <conditionalFormatting sqref="AB361:AF361">
    <cfRule type="notContainsBlanks" dxfId="9278" priority="9602">
      <formula>LEN(TRIM(AB361))&gt;0</formula>
    </cfRule>
    <cfRule type="notContainsBlanks" dxfId="9277" priority="9603">
      <formula>LEN(TRIM(AB361))&gt;0</formula>
    </cfRule>
  </conditionalFormatting>
  <conditionalFormatting sqref="AB361:AF361">
    <cfRule type="notContainsBlanks" dxfId="9276" priority="9601">
      <formula>LEN(TRIM(AB361))&gt;0</formula>
    </cfRule>
  </conditionalFormatting>
  <conditionalFormatting sqref="AB361:AF361">
    <cfRule type="notContainsBlanks" dxfId="9275" priority="9600">
      <formula>LEN(TRIM(AB361))&gt;0</formula>
    </cfRule>
  </conditionalFormatting>
  <conditionalFormatting sqref="AB361:AF361">
    <cfRule type="notContainsBlanks" dxfId="9274" priority="9599">
      <formula>LEN(TRIM(AB361))&gt;0</formula>
    </cfRule>
  </conditionalFormatting>
  <conditionalFormatting sqref="AB361:AF361">
    <cfRule type="notContainsBlanks" dxfId="9273" priority="9598">
      <formula>LEN(TRIM(AB361))&gt;0</formula>
    </cfRule>
  </conditionalFormatting>
  <conditionalFormatting sqref="AB361:AF361">
    <cfRule type="notContainsBlanks" dxfId="9272" priority="9597">
      <formula>LEN(TRIM(AB361))&gt;0</formula>
    </cfRule>
  </conditionalFormatting>
  <conditionalFormatting sqref="AB361:AF361">
    <cfRule type="notContainsBlanks" dxfId="9271" priority="9596">
      <formula>LEN(TRIM(AB361))&gt;0</formula>
    </cfRule>
  </conditionalFormatting>
  <conditionalFormatting sqref="AB361:AF361">
    <cfRule type="notContainsBlanks" dxfId="9270" priority="9595">
      <formula>LEN(TRIM(AB361))&gt;0</formula>
    </cfRule>
  </conditionalFormatting>
  <conditionalFormatting sqref="AB361:AF361">
    <cfRule type="notContainsBlanks" dxfId="9269" priority="9594">
      <formula>LEN(TRIM(AB361))&gt;0</formula>
    </cfRule>
  </conditionalFormatting>
  <conditionalFormatting sqref="AB361:AF361">
    <cfRule type="notContainsBlanks" dxfId="9268" priority="9593">
      <formula>LEN(TRIM(AB361))&gt;0</formula>
    </cfRule>
  </conditionalFormatting>
  <conditionalFormatting sqref="AB361:AF361">
    <cfRule type="notContainsBlanks" priority="9592">
      <formula>LEN(TRIM(AB361))&gt;0</formula>
    </cfRule>
  </conditionalFormatting>
  <conditionalFormatting sqref="B359:E370 G361:K361 L359:L360 N361:R361 S359:S360 U361:Y361 Z359:Z360 AB361:AF361 AG359:AG360">
    <cfRule type="notContainsBlanks" dxfId="9267" priority="9591">
      <formula>LEN(TRIM(B359))&gt;0</formula>
    </cfRule>
  </conditionalFormatting>
  <conditionalFormatting sqref="G374">
    <cfRule type="notContainsBlanks" dxfId="9266" priority="9590">
      <formula>LEN(TRIM(G374))&gt;0</formula>
    </cfRule>
  </conditionalFormatting>
  <conditionalFormatting sqref="H374:K374">
    <cfRule type="notContainsBlanks" dxfId="9265" priority="9589">
      <formula>LEN(TRIM(H374))&gt;0</formula>
    </cfRule>
  </conditionalFormatting>
  <conditionalFormatting sqref="G374:K374">
    <cfRule type="notContainsBlanks" dxfId="9264" priority="9588">
      <formula>LEN(TRIM(G374))&gt;0</formula>
    </cfRule>
  </conditionalFormatting>
  <conditionalFormatting sqref="G374:K374">
    <cfRule type="notContainsBlanks" dxfId="9263" priority="9587">
      <formula>LEN(TRIM(G374))&gt;0</formula>
    </cfRule>
  </conditionalFormatting>
  <conditionalFormatting sqref="G374:K374">
    <cfRule type="notContainsBlanks" dxfId="9262" priority="9586">
      <formula>LEN(TRIM(G374))&gt;0</formula>
    </cfRule>
  </conditionalFormatting>
  <conditionalFormatting sqref="G374:K374">
    <cfRule type="notContainsBlanks" dxfId="9261" priority="9585">
      <formula>LEN(TRIM(G374))&gt;0</formula>
    </cfRule>
  </conditionalFormatting>
  <conditionalFormatting sqref="G374:K374">
    <cfRule type="notContainsBlanks" dxfId="9260" priority="9584">
      <formula>LEN(TRIM(G374))&gt;0</formula>
    </cfRule>
  </conditionalFormatting>
  <conditionalFormatting sqref="G374:K374">
    <cfRule type="notContainsBlanks" dxfId="9259" priority="9583">
      <formula>LEN(TRIM(G374))&gt;0</formula>
    </cfRule>
  </conditionalFormatting>
  <conditionalFormatting sqref="G374:K374">
    <cfRule type="notContainsBlanks" dxfId="9258" priority="9582">
      <formula>LEN(TRIM(G374))&gt;0</formula>
    </cfRule>
  </conditionalFormatting>
  <conditionalFormatting sqref="G374:K374">
    <cfRule type="notContainsBlanks" dxfId="9257" priority="9581">
      <formula>LEN(TRIM(G374))&gt;0</formula>
    </cfRule>
  </conditionalFormatting>
  <conditionalFormatting sqref="G374:K374">
    <cfRule type="notContainsBlanks" dxfId="9256" priority="9580">
      <formula>LEN(TRIM(G374))&gt;0</formula>
    </cfRule>
  </conditionalFormatting>
  <conditionalFormatting sqref="G374:K374">
    <cfRule type="notContainsBlanks" dxfId="9255" priority="9578">
      <formula>LEN(TRIM(G374))&gt;0</formula>
    </cfRule>
    <cfRule type="notContainsBlanks" dxfId="9254" priority="9579">
      <formula>LEN(TRIM(G374))&gt;0</formula>
    </cfRule>
  </conditionalFormatting>
  <conditionalFormatting sqref="G374:K374">
    <cfRule type="notContainsBlanks" dxfId="9253" priority="9577">
      <formula>LEN(TRIM(G374))&gt;0</formula>
    </cfRule>
  </conditionalFormatting>
  <conditionalFormatting sqref="G374:K374">
    <cfRule type="notContainsBlanks" dxfId="9252" priority="9576">
      <formula>LEN(TRIM(G374))&gt;0</formula>
    </cfRule>
  </conditionalFormatting>
  <conditionalFormatting sqref="G374:K374">
    <cfRule type="notContainsBlanks" dxfId="9251" priority="9575">
      <formula>LEN(TRIM(G374))&gt;0</formula>
    </cfRule>
  </conditionalFormatting>
  <conditionalFormatting sqref="G374:K374">
    <cfRule type="notContainsBlanks" dxfId="9250" priority="9574">
      <formula>LEN(TRIM(G374))&gt;0</formula>
    </cfRule>
  </conditionalFormatting>
  <conditionalFormatting sqref="G374:K374">
    <cfRule type="notContainsBlanks" dxfId="9249" priority="9573">
      <formula>LEN(TRIM(G374))&gt;0</formula>
    </cfRule>
  </conditionalFormatting>
  <conditionalFormatting sqref="G374:K374">
    <cfRule type="notContainsBlanks" dxfId="9248" priority="9572">
      <formula>LEN(TRIM(G374))&gt;0</formula>
    </cfRule>
  </conditionalFormatting>
  <conditionalFormatting sqref="G374:K374">
    <cfRule type="notContainsBlanks" dxfId="9247" priority="9571">
      <formula>LEN(TRIM(G374))&gt;0</formula>
    </cfRule>
  </conditionalFormatting>
  <conditionalFormatting sqref="G374:K374">
    <cfRule type="notContainsBlanks" dxfId="9246" priority="9570">
      <formula>LEN(TRIM(G374))&gt;0</formula>
    </cfRule>
  </conditionalFormatting>
  <conditionalFormatting sqref="G374:K374">
    <cfRule type="notContainsBlanks" dxfId="9245" priority="9569">
      <formula>LEN(TRIM(G374))&gt;0</formula>
    </cfRule>
  </conditionalFormatting>
  <conditionalFormatting sqref="G374:K374">
    <cfRule type="notContainsBlanks" priority="9568">
      <formula>LEN(TRIM(G374))&gt;0</formula>
    </cfRule>
  </conditionalFormatting>
  <conditionalFormatting sqref="G374:K374">
    <cfRule type="notContainsBlanks" dxfId="9244" priority="9567">
      <formula>LEN(TRIM(G374))&gt;0</formula>
    </cfRule>
  </conditionalFormatting>
  <conditionalFormatting sqref="N374:R374">
    <cfRule type="notContainsBlanks" dxfId="9243" priority="9566">
      <formula>LEN(TRIM(N374))&gt;0</formula>
    </cfRule>
  </conditionalFormatting>
  <conditionalFormatting sqref="N374:R374">
    <cfRule type="notContainsBlanks" dxfId="9242" priority="9565">
      <formula>LEN(TRIM(N374))&gt;0</formula>
    </cfRule>
  </conditionalFormatting>
  <conditionalFormatting sqref="N374:R374">
    <cfRule type="notContainsBlanks" dxfId="9241" priority="9564">
      <formula>LEN(TRIM(N374))&gt;0</formula>
    </cfRule>
  </conditionalFormatting>
  <conditionalFormatting sqref="N374:R374">
    <cfRule type="notContainsBlanks" dxfId="9240" priority="9563">
      <formula>LEN(TRIM(N374))&gt;0</formula>
    </cfRule>
  </conditionalFormatting>
  <conditionalFormatting sqref="N374:R374">
    <cfRule type="notContainsBlanks" dxfId="9239" priority="9562">
      <formula>LEN(TRIM(N374))&gt;0</formula>
    </cfRule>
  </conditionalFormatting>
  <conditionalFormatting sqref="N374:R374">
    <cfRule type="notContainsBlanks" dxfId="9238" priority="9561">
      <formula>LEN(TRIM(N374))&gt;0</formula>
    </cfRule>
  </conditionalFormatting>
  <conditionalFormatting sqref="N374:R374">
    <cfRule type="notContainsBlanks" dxfId="9237" priority="9560">
      <formula>LEN(TRIM(N374))&gt;0</formula>
    </cfRule>
  </conditionalFormatting>
  <conditionalFormatting sqref="N374:R374">
    <cfRule type="notContainsBlanks" dxfId="9236" priority="9559">
      <formula>LEN(TRIM(N374))&gt;0</formula>
    </cfRule>
  </conditionalFormatting>
  <conditionalFormatting sqref="N374:R374">
    <cfRule type="notContainsBlanks" dxfId="9235" priority="9558">
      <formula>LEN(TRIM(N374))&gt;0</formula>
    </cfRule>
  </conditionalFormatting>
  <conditionalFormatting sqref="N374:R374">
    <cfRule type="notContainsBlanks" dxfId="9234" priority="9556">
      <formula>LEN(TRIM(N374))&gt;0</formula>
    </cfRule>
    <cfRule type="notContainsBlanks" dxfId="9233" priority="9557">
      <formula>LEN(TRIM(N374))&gt;0</formula>
    </cfRule>
  </conditionalFormatting>
  <conditionalFormatting sqref="N374:R374">
    <cfRule type="notContainsBlanks" dxfId="9232" priority="9555">
      <formula>LEN(TRIM(N374))&gt;0</formula>
    </cfRule>
  </conditionalFormatting>
  <conditionalFormatting sqref="N374:R374">
    <cfRule type="notContainsBlanks" dxfId="9231" priority="9554">
      <formula>LEN(TRIM(N374))&gt;0</formula>
    </cfRule>
  </conditionalFormatting>
  <conditionalFormatting sqref="N374:R374">
    <cfRule type="notContainsBlanks" dxfId="9230" priority="9553">
      <formula>LEN(TRIM(N374))&gt;0</formula>
    </cfRule>
  </conditionalFormatting>
  <conditionalFormatting sqref="N374:R374">
    <cfRule type="notContainsBlanks" dxfId="9229" priority="9552">
      <formula>LEN(TRIM(N374))&gt;0</formula>
    </cfRule>
  </conditionalFormatting>
  <conditionalFormatting sqref="N374:R374">
    <cfRule type="notContainsBlanks" dxfId="9228" priority="9551">
      <formula>LEN(TRIM(N374))&gt;0</formula>
    </cfRule>
  </conditionalFormatting>
  <conditionalFormatting sqref="N374:R374">
    <cfRule type="notContainsBlanks" dxfId="9227" priority="9550">
      <formula>LEN(TRIM(N374))&gt;0</formula>
    </cfRule>
  </conditionalFormatting>
  <conditionalFormatting sqref="N374:R374">
    <cfRule type="notContainsBlanks" dxfId="9226" priority="9549">
      <formula>LEN(TRIM(N374))&gt;0</formula>
    </cfRule>
  </conditionalFormatting>
  <conditionalFormatting sqref="N374:R374">
    <cfRule type="notContainsBlanks" dxfId="9225" priority="9548">
      <formula>LEN(TRIM(N374))&gt;0</formula>
    </cfRule>
  </conditionalFormatting>
  <conditionalFormatting sqref="N374:R374">
    <cfRule type="notContainsBlanks" dxfId="9224" priority="9547">
      <formula>LEN(TRIM(N374))&gt;0</formula>
    </cfRule>
  </conditionalFormatting>
  <conditionalFormatting sqref="N374:R374">
    <cfRule type="notContainsBlanks" priority="9546">
      <formula>LEN(TRIM(N374))&gt;0</formula>
    </cfRule>
  </conditionalFormatting>
  <conditionalFormatting sqref="N374:R374">
    <cfRule type="notContainsBlanks" dxfId="9223" priority="9545">
      <formula>LEN(TRIM(N374))&gt;0</formula>
    </cfRule>
  </conditionalFormatting>
  <conditionalFormatting sqref="U374:Y374">
    <cfRule type="notContainsBlanks" dxfId="9222" priority="9544">
      <formula>LEN(TRIM(U374))&gt;0</formula>
    </cfRule>
  </conditionalFormatting>
  <conditionalFormatting sqref="U374:Y374">
    <cfRule type="notContainsBlanks" dxfId="9221" priority="9543">
      <formula>LEN(TRIM(U374))&gt;0</formula>
    </cfRule>
  </conditionalFormatting>
  <conditionalFormatting sqref="U374:Y374">
    <cfRule type="notContainsBlanks" dxfId="9220" priority="9542">
      <formula>LEN(TRIM(U374))&gt;0</formula>
    </cfRule>
  </conditionalFormatting>
  <conditionalFormatting sqref="U374:Y374">
    <cfRule type="notContainsBlanks" dxfId="9219" priority="9541">
      <formula>LEN(TRIM(U374))&gt;0</formula>
    </cfRule>
  </conditionalFormatting>
  <conditionalFormatting sqref="U374:Y374">
    <cfRule type="notContainsBlanks" dxfId="9218" priority="9540">
      <formula>LEN(TRIM(U374))&gt;0</formula>
    </cfRule>
  </conditionalFormatting>
  <conditionalFormatting sqref="U374:Y374">
    <cfRule type="notContainsBlanks" dxfId="9217" priority="9539">
      <formula>LEN(TRIM(U374))&gt;0</formula>
    </cfRule>
  </conditionalFormatting>
  <conditionalFormatting sqref="U374:Y374">
    <cfRule type="notContainsBlanks" dxfId="9216" priority="9538">
      <formula>LEN(TRIM(U374))&gt;0</formula>
    </cfRule>
  </conditionalFormatting>
  <conditionalFormatting sqref="U374:Y374">
    <cfRule type="notContainsBlanks" dxfId="9215" priority="9537">
      <formula>LEN(TRIM(U374))&gt;0</formula>
    </cfRule>
  </conditionalFormatting>
  <conditionalFormatting sqref="U374:Y374">
    <cfRule type="notContainsBlanks" dxfId="9214" priority="9536">
      <formula>LEN(TRIM(U374))&gt;0</formula>
    </cfRule>
  </conditionalFormatting>
  <conditionalFormatting sqref="U374:Y374">
    <cfRule type="notContainsBlanks" dxfId="9213" priority="9534">
      <formula>LEN(TRIM(U374))&gt;0</formula>
    </cfRule>
    <cfRule type="notContainsBlanks" dxfId="9212" priority="9535">
      <formula>LEN(TRIM(U374))&gt;0</formula>
    </cfRule>
  </conditionalFormatting>
  <conditionalFormatting sqref="U374:Y374">
    <cfRule type="notContainsBlanks" dxfId="9211" priority="9533">
      <formula>LEN(TRIM(U374))&gt;0</formula>
    </cfRule>
  </conditionalFormatting>
  <conditionalFormatting sqref="U374:Y374">
    <cfRule type="notContainsBlanks" dxfId="9210" priority="9532">
      <formula>LEN(TRIM(U374))&gt;0</formula>
    </cfRule>
  </conditionalFormatting>
  <conditionalFormatting sqref="U374:Y374">
    <cfRule type="notContainsBlanks" dxfId="9209" priority="9531">
      <formula>LEN(TRIM(U374))&gt;0</formula>
    </cfRule>
  </conditionalFormatting>
  <conditionalFormatting sqref="U374:Y374">
    <cfRule type="notContainsBlanks" dxfId="9208" priority="9530">
      <formula>LEN(TRIM(U374))&gt;0</formula>
    </cfRule>
  </conditionalFormatting>
  <conditionalFormatting sqref="U374:Y374">
    <cfRule type="notContainsBlanks" dxfId="9207" priority="9529">
      <formula>LEN(TRIM(U374))&gt;0</formula>
    </cfRule>
  </conditionalFormatting>
  <conditionalFormatting sqref="U374:Y374">
    <cfRule type="notContainsBlanks" dxfId="9206" priority="9528">
      <formula>LEN(TRIM(U374))&gt;0</formula>
    </cfRule>
  </conditionalFormatting>
  <conditionalFormatting sqref="U374:Y374">
    <cfRule type="notContainsBlanks" dxfId="9205" priority="9527">
      <formula>LEN(TRIM(U374))&gt;0</formula>
    </cfRule>
  </conditionalFormatting>
  <conditionalFormatting sqref="U374:Y374">
    <cfRule type="notContainsBlanks" dxfId="9204" priority="9526">
      <formula>LEN(TRIM(U374))&gt;0</formula>
    </cfRule>
  </conditionalFormatting>
  <conditionalFormatting sqref="U374:Y374">
    <cfRule type="notContainsBlanks" dxfId="9203" priority="9525">
      <formula>LEN(TRIM(U374))&gt;0</formula>
    </cfRule>
  </conditionalFormatting>
  <conditionalFormatting sqref="U374:Y374">
    <cfRule type="notContainsBlanks" priority="9524">
      <formula>LEN(TRIM(U374))&gt;0</formula>
    </cfRule>
  </conditionalFormatting>
  <conditionalFormatting sqref="U374:Y374">
    <cfRule type="notContainsBlanks" dxfId="9202" priority="9523">
      <formula>LEN(TRIM(U374))&gt;0</formula>
    </cfRule>
  </conditionalFormatting>
  <conditionalFormatting sqref="AB374:AF374">
    <cfRule type="notContainsBlanks" dxfId="9201" priority="9522">
      <formula>LEN(TRIM(AB374))&gt;0</formula>
    </cfRule>
  </conditionalFormatting>
  <conditionalFormatting sqref="AB374:AF374">
    <cfRule type="notContainsBlanks" dxfId="9200" priority="9521">
      <formula>LEN(TRIM(AB374))&gt;0</formula>
    </cfRule>
  </conditionalFormatting>
  <conditionalFormatting sqref="AB374:AF374">
    <cfRule type="notContainsBlanks" dxfId="9199" priority="9520">
      <formula>LEN(TRIM(AB374))&gt;0</formula>
    </cfRule>
  </conditionalFormatting>
  <conditionalFormatting sqref="AB374:AF374">
    <cfRule type="notContainsBlanks" dxfId="9198" priority="9519">
      <formula>LEN(TRIM(AB374))&gt;0</formula>
    </cfRule>
  </conditionalFormatting>
  <conditionalFormatting sqref="AB374:AF374">
    <cfRule type="notContainsBlanks" dxfId="9197" priority="9518">
      <formula>LEN(TRIM(AB374))&gt;0</formula>
    </cfRule>
  </conditionalFormatting>
  <conditionalFormatting sqref="AB374:AF374">
    <cfRule type="notContainsBlanks" dxfId="9196" priority="9517">
      <formula>LEN(TRIM(AB374))&gt;0</formula>
    </cfRule>
  </conditionalFormatting>
  <conditionalFormatting sqref="AB374:AF374">
    <cfRule type="notContainsBlanks" dxfId="9195" priority="9516">
      <formula>LEN(TRIM(AB374))&gt;0</formula>
    </cfRule>
  </conditionalFormatting>
  <conditionalFormatting sqref="AB374:AF374">
    <cfRule type="notContainsBlanks" dxfId="9194" priority="9515">
      <formula>LEN(TRIM(AB374))&gt;0</formula>
    </cfRule>
  </conditionalFormatting>
  <conditionalFormatting sqref="AB374:AF374">
    <cfRule type="notContainsBlanks" dxfId="9193" priority="9514">
      <formula>LEN(TRIM(AB374))&gt;0</formula>
    </cfRule>
  </conditionalFormatting>
  <conditionalFormatting sqref="AB374:AF374">
    <cfRule type="notContainsBlanks" dxfId="9192" priority="9512">
      <formula>LEN(TRIM(AB374))&gt;0</formula>
    </cfRule>
    <cfRule type="notContainsBlanks" dxfId="9191" priority="9513">
      <formula>LEN(TRIM(AB374))&gt;0</formula>
    </cfRule>
  </conditionalFormatting>
  <conditionalFormatting sqref="AB374:AF374">
    <cfRule type="notContainsBlanks" dxfId="9190" priority="9511">
      <formula>LEN(TRIM(AB374))&gt;0</formula>
    </cfRule>
  </conditionalFormatting>
  <conditionalFormatting sqref="AB374:AF374">
    <cfRule type="notContainsBlanks" dxfId="9189" priority="9510">
      <formula>LEN(TRIM(AB374))&gt;0</formula>
    </cfRule>
  </conditionalFormatting>
  <conditionalFormatting sqref="AB374:AF374">
    <cfRule type="notContainsBlanks" dxfId="9188" priority="9509">
      <formula>LEN(TRIM(AB374))&gt;0</formula>
    </cfRule>
  </conditionalFormatting>
  <conditionalFormatting sqref="AB374:AF374">
    <cfRule type="notContainsBlanks" dxfId="9187" priority="9508">
      <formula>LEN(TRIM(AB374))&gt;0</formula>
    </cfRule>
  </conditionalFormatting>
  <conditionalFormatting sqref="AB374:AF374">
    <cfRule type="notContainsBlanks" dxfId="9186" priority="9507">
      <formula>LEN(TRIM(AB374))&gt;0</formula>
    </cfRule>
  </conditionalFormatting>
  <conditionalFormatting sqref="AB374:AF374">
    <cfRule type="notContainsBlanks" dxfId="9185" priority="9506">
      <formula>LEN(TRIM(AB374))&gt;0</formula>
    </cfRule>
  </conditionalFormatting>
  <conditionalFormatting sqref="AB374:AF374">
    <cfRule type="notContainsBlanks" dxfId="9184" priority="9505">
      <formula>LEN(TRIM(AB374))&gt;0</formula>
    </cfRule>
  </conditionalFormatting>
  <conditionalFormatting sqref="AB374:AF374">
    <cfRule type="notContainsBlanks" dxfId="9183" priority="9504">
      <formula>LEN(TRIM(AB374))&gt;0</formula>
    </cfRule>
  </conditionalFormatting>
  <conditionalFormatting sqref="AB374:AF374">
    <cfRule type="notContainsBlanks" dxfId="9182" priority="9503">
      <formula>LEN(TRIM(AB374))&gt;0</formula>
    </cfRule>
  </conditionalFormatting>
  <conditionalFormatting sqref="AB374:AF374">
    <cfRule type="notContainsBlanks" priority="9502">
      <formula>LEN(TRIM(AB374))&gt;0</formula>
    </cfRule>
  </conditionalFormatting>
  <conditionalFormatting sqref="AB374:AF374">
    <cfRule type="notContainsBlanks" dxfId="9181" priority="9501">
      <formula>LEN(TRIM(AB374))&gt;0</formula>
    </cfRule>
  </conditionalFormatting>
  <conditionalFormatting sqref="B372:E383 G374:K374 L372:L373 N374:R374 S372:S374 U374:Y374 Z372:Z373 AB374:AF374 AG372:AG373">
    <cfRule type="notContainsBlanks" dxfId="9180" priority="9500">
      <formula>LEN(TRIM(B372))&gt;0</formula>
    </cfRule>
  </conditionalFormatting>
  <conditionalFormatting sqref="G387">
    <cfRule type="notContainsBlanks" dxfId="9179" priority="9499">
      <formula>LEN(TRIM(G387))&gt;0</formula>
    </cfRule>
  </conditionalFormatting>
  <conditionalFormatting sqref="H387:K387">
    <cfRule type="notContainsBlanks" dxfId="9178" priority="9498">
      <formula>LEN(TRIM(H387))&gt;0</formula>
    </cfRule>
  </conditionalFormatting>
  <conditionalFormatting sqref="G387:K387">
    <cfRule type="notContainsBlanks" dxfId="9177" priority="9497">
      <formula>LEN(TRIM(G387))&gt;0</formula>
    </cfRule>
  </conditionalFormatting>
  <conditionalFormatting sqref="G387:K387">
    <cfRule type="notContainsBlanks" dxfId="9176" priority="9496">
      <formula>LEN(TRIM(G387))&gt;0</formula>
    </cfRule>
  </conditionalFormatting>
  <conditionalFormatting sqref="G387:K387">
    <cfRule type="notContainsBlanks" dxfId="9175" priority="9495">
      <formula>LEN(TRIM(G387))&gt;0</formula>
    </cfRule>
  </conditionalFormatting>
  <conditionalFormatting sqref="G387:K387">
    <cfRule type="notContainsBlanks" dxfId="9174" priority="9494">
      <formula>LEN(TRIM(G387))&gt;0</formula>
    </cfRule>
  </conditionalFormatting>
  <conditionalFormatting sqref="G387:K387">
    <cfRule type="notContainsBlanks" dxfId="9173" priority="9493">
      <formula>LEN(TRIM(G387))&gt;0</formula>
    </cfRule>
  </conditionalFormatting>
  <conditionalFormatting sqref="G387:K387">
    <cfRule type="notContainsBlanks" dxfId="9172" priority="9492">
      <formula>LEN(TRIM(G387))&gt;0</formula>
    </cfRule>
  </conditionalFormatting>
  <conditionalFormatting sqref="G387:K387">
    <cfRule type="notContainsBlanks" dxfId="9171" priority="9491">
      <formula>LEN(TRIM(G387))&gt;0</formula>
    </cfRule>
  </conditionalFormatting>
  <conditionalFormatting sqref="G387:K387">
    <cfRule type="notContainsBlanks" dxfId="9170" priority="9490">
      <formula>LEN(TRIM(G387))&gt;0</formula>
    </cfRule>
  </conditionalFormatting>
  <conditionalFormatting sqref="G387:K387">
    <cfRule type="notContainsBlanks" dxfId="9169" priority="9489">
      <formula>LEN(TRIM(G387))&gt;0</formula>
    </cfRule>
  </conditionalFormatting>
  <conditionalFormatting sqref="G387:K387">
    <cfRule type="notContainsBlanks" dxfId="9168" priority="9487">
      <formula>LEN(TRIM(G387))&gt;0</formula>
    </cfRule>
    <cfRule type="notContainsBlanks" dxfId="9167" priority="9488">
      <formula>LEN(TRIM(G387))&gt;0</formula>
    </cfRule>
  </conditionalFormatting>
  <conditionalFormatting sqref="G387:K387">
    <cfRule type="notContainsBlanks" dxfId="9166" priority="9486">
      <formula>LEN(TRIM(G387))&gt;0</formula>
    </cfRule>
  </conditionalFormatting>
  <conditionalFormatting sqref="G387:K387">
    <cfRule type="notContainsBlanks" dxfId="9165" priority="9485">
      <formula>LEN(TRIM(G387))&gt;0</formula>
    </cfRule>
  </conditionalFormatting>
  <conditionalFormatting sqref="G387:K387">
    <cfRule type="notContainsBlanks" dxfId="9164" priority="9484">
      <formula>LEN(TRIM(G387))&gt;0</formula>
    </cfRule>
  </conditionalFormatting>
  <conditionalFormatting sqref="G387:K387">
    <cfRule type="notContainsBlanks" dxfId="9163" priority="9483">
      <formula>LEN(TRIM(G387))&gt;0</formula>
    </cfRule>
  </conditionalFormatting>
  <conditionalFormatting sqref="G387:K387">
    <cfRule type="notContainsBlanks" dxfId="9162" priority="9482">
      <formula>LEN(TRIM(G387))&gt;0</formula>
    </cfRule>
  </conditionalFormatting>
  <conditionalFormatting sqref="G387:K387">
    <cfRule type="notContainsBlanks" dxfId="9161" priority="9481">
      <formula>LEN(TRIM(G387))&gt;0</formula>
    </cfRule>
  </conditionalFormatting>
  <conditionalFormatting sqref="G387:K387">
    <cfRule type="notContainsBlanks" dxfId="9160" priority="9480">
      <formula>LEN(TRIM(G387))&gt;0</formula>
    </cfRule>
  </conditionalFormatting>
  <conditionalFormatting sqref="G387:K387">
    <cfRule type="notContainsBlanks" dxfId="9159" priority="9479">
      <formula>LEN(TRIM(G387))&gt;0</formula>
    </cfRule>
  </conditionalFormatting>
  <conditionalFormatting sqref="G387:K387">
    <cfRule type="notContainsBlanks" dxfId="9158" priority="9478">
      <formula>LEN(TRIM(G387))&gt;0</formula>
    </cfRule>
  </conditionalFormatting>
  <conditionalFormatting sqref="G387:K387">
    <cfRule type="notContainsBlanks" priority="9477">
      <formula>LEN(TRIM(G387))&gt;0</formula>
    </cfRule>
  </conditionalFormatting>
  <conditionalFormatting sqref="G387:K387">
    <cfRule type="notContainsBlanks" dxfId="9157" priority="9476">
      <formula>LEN(TRIM(G387))&gt;0</formula>
    </cfRule>
  </conditionalFormatting>
  <conditionalFormatting sqref="G387:K387">
    <cfRule type="notContainsBlanks" dxfId="9156" priority="9475">
      <formula>LEN(TRIM(G387))&gt;0</formula>
    </cfRule>
  </conditionalFormatting>
  <conditionalFormatting sqref="N387:R387">
    <cfRule type="notContainsBlanks" dxfId="9155" priority="9474">
      <formula>LEN(TRIM(N387))&gt;0</formula>
    </cfRule>
  </conditionalFormatting>
  <conditionalFormatting sqref="N387:R387">
    <cfRule type="notContainsBlanks" dxfId="9154" priority="9473">
      <formula>LEN(TRIM(N387))&gt;0</formula>
    </cfRule>
  </conditionalFormatting>
  <conditionalFormatting sqref="N387:R387">
    <cfRule type="notContainsBlanks" dxfId="9153" priority="9472">
      <formula>LEN(TRIM(N387))&gt;0</formula>
    </cfRule>
  </conditionalFormatting>
  <conditionalFormatting sqref="N387:R387">
    <cfRule type="notContainsBlanks" dxfId="9152" priority="9471">
      <formula>LEN(TRIM(N387))&gt;0</formula>
    </cfRule>
  </conditionalFormatting>
  <conditionalFormatting sqref="N387:R387">
    <cfRule type="notContainsBlanks" dxfId="9151" priority="9470">
      <formula>LEN(TRIM(N387))&gt;0</formula>
    </cfRule>
  </conditionalFormatting>
  <conditionalFormatting sqref="N387:R387">
    <cfRule type="notContainsBlanks" dxfId="9150" priority="9469">
      <formula>LEN(TRIM(N387))&gt;0</formula>
    </cfRule>
  </conditionalFormatting>
  <conditionalFormatting sqref="N387:R387">
    <cfRule type="notContainsBlanks" dxfId="9149" priority="9468">
      <formula>LEN(TRIM(N387))&gt;0</formula>
    </cfRule>
  </conditionalFormatting>
  <conditionalFormatting sqref="N387:R387">
    <cfRule type="notContainsBlanks" dxfId="9148" priority="9467">
      <formula>LEN(TRIM(N387))&gt;0</formula>
    </cfRule>
  </conditionalFormatting>
  <conditionalFormatting sqref="N387:R387">
    <cfRule type="notContainsBlanks" dxfId="9147" priority="9466">
      <formula>LEN(TRIM(N387))&gt;0</formula>
    </cfRule>
  </conditionalFormatting>
  <conditionalFormatting sqref="N387:R387">
    <cfRule type="notContainsBlanks" dxfId="9146" priority="9464">
      <formula>LEN(TRIM(N387))&gt;0</formula>
    </cfRule>
    <cfRule type="notContainsBlanks" dxfId="9145" priority="9465">
      <formula>LEN(TRIM(N387))&gt;0</formula>
    </cfRule>
  </conditionalFormatting>
  <conditionalFormatting sqref="N387:R387">
    <cfRule type="notContainsBlanks" dxfId="9144" priority="9463">
      <formula>LEN(TRIM(N387))&gt;0</formula>
    </cfRule>
  </conditionalFormatting>
  <conditionalFormatting sqref="N387:R387">
    <cfRule type="notContainsBlanks" dxfId="9143" priority="9462">
      <formula>LEN(TRIM(N387))&gt;0</formula>
    </cfRule>
  </conditionalFormatting>
  <conditionalFormatting sqref="N387:R387">
    <cfRule type="notContainsBlanks" dxfId="9142" priority="9461">
      <formula>LEN(TRIM(N387))&gt;0</formula>
    </cfRule>
  </conditionalFormatting>
  <conditionalFormatting sqref="N387:R387">
    <cfRule type="notContainsBlanks" dxfId="9141" priority="9460">
      <formula>LEN(TRIM(N387))&gt;0</formula>
    </cfRule>
  </conditionalFormatting>
  <conditionalFormatting sqref="N387:R387">
    <cfRule type="notContainsBlanks" dxfId="9140" priority="9459">
      <formula>LEN(TRIM(N387))&gt;0</formula>
    </cfRule>
  </conditionalFormatting>
  <conditionalFormatting sqref="N387:R387">
    <cfRule type="notContainsBlanks" dxfId="9139" priority="9458">
      <formula>LEN(TRIM(N387))&gt;0</formula>
    </cfRule>
  </conditionalFormatting>
  <conditionalFormatting sqref="N387:R387">
    <cfRule type="notContainsBlanks" dxfId="9138" priority="9457">
      <formula>LEN(TRIM(N387))&gt;0</formula>
    </cfRule>
  </conditionalFormatting>
  <conditionalFormatting sqref="N387:R387">
    <cfRule type="notContainsBlanks" dxfId="9137" priority="9456">
      <formula>LEN(TRIM(N387))&gt;0</formula>
    </cfRule>
  </conditionalFormatting>
  <conditionalFormatting sqref="N387:R387">
    <cfRule type="notContainsBlanks" dxfId="9136" priority="9455">
      <formula>LEN(TRIM(N387))&gt;0</formula>
    </cfRule>
  </conditionalFormatting>
  <conditionalFormatting sqref="N387:R387">
    <cfRule type="notContainsBlanks" priority="9454">
      <formula>LEN(TRIM(N387))&gt;0</formula>
    </cfRule>
  </conditionalFormatting>
  <conditionalFormatting sqref="N387:R387">
    <cfRule type="notContainsBlanks" dxfId="9135" priority="9453">
      <formula>LEN(TRIM(N387))&gt;0</formula>
    </cfRule>
  </conditionalFormatting>
  <conditionalFormatting sqref="N387:R387">
    <cfRule type="notContainsBlanks" dxfId="9134" priority="9452">
      <formula>LEN(TRIM(N387))&gt;0</formula>
    </cfRule>
  </conditionalFormatting>
  <conditionalFormatting sqref="U387:Y387">
    <cfRule type="notContainsBlanks" dxfId="9133" priority="9451">
      <formula>LEN(TRIM(U387))&gt;0</formula>
    </cfRule>
  </conditionalFormatting>
  <conditionalFormatting sqref="U387:Y387">
    <cfRule type="notContainsBlanks" dxfId="9132" priority="9450">
      <formula>LEN(TRIM(U387))&gt;0</formula>
    </cfRule>
  </conditionalFormatting>
  <conditionalFormatting sqref="U387:Y387">
    <cfRule type="notContainsBlanks" dxfId="9131" priority="9449">
      <formula>LEN(TRIM(U387))&gt;0</formula>
    </cfRule>
  </conditionalFormatting>
  <conditionalFormatting sqref="U387:Y387">
    <cfRule type="notContainsBlanks" dxfId="9130" priority="9448">
      <formula>LEN(TRIM(U387))&gt;0</formula>
    </cfRule>
  </conditionalFormatting>
  <conditionalFormatting sqref="U387:Y387">
    <cfRule type="notContainsBlanks" dxfId="9129" priority="9447">
      <formula>LEN(TRIM(U387))&gt;0</formula>
    </cfRule>
  </conditionalFormatting>
  <conditionalFormatting sqref="U387:Y387">
    <cfRule type="notContainsBlanks" dxfId="9128" priority="9446">
      <formula>LEN(TRIM(U387))&gt;0</formula>
    </cfRule>
  </conditionalFormatting>
  <conditionalFormatting sqref="U387:Y387">
    <cfRule type="notContainsBlanks" dxfId="9127" priority="9445">
      <formula>LEN(TRIM(U387))&gt;0</formula>
    </cfRule>
  </conditionalFormatting>
  <conditionalFormatting sqref="U387:Y387">
    <cfRule type="notContainsBlanks" dxfId="9126" priority="9444">
      <formula>LEN(TRIM(U387))&gt;0</formula>
    </cfRule>
  </conditionalFormatting>
  <conditionalFormatting sqref="U387:Y387">
    <cfRule type="notContainsBlanks" dxfId="9125" priority="9443">
      <formula>LEN(TRIM(U387))&gt;0</formula>
    </cfRule>
  </conditionalFormatting>
  <conditionalFormatting sqref="U387:Y387">
    <cfRule type="notContainsBlanks" dxfId="9124" priority="9441">
      <formula>LEN(TRIM(U387))&gt;0</formula>
    </cfRule>
    <cfRule type="notContainsBlanks" dxfId="9123" priority="9442">
      <formula>LEN(TRIM(U387))&gt;0</formula>
    </cfRule>
  </conditionalFormatting>
  <conditionalFormatting sqref="U387:Y387">
    <cfRule type="notContainsBlanks" dxfId="9122" priority="9440">
      <formula>LEN(TRIM(U387))&gt;0</formula>
    </cfRule>
  </conditionalFormatting>
  <conditionalFormatting sqref="U387:Y387">
    <cfRule type="notContainsBlanks" dxfId="9121" priority="9439">
      <formula>LEN(TRIM(U387))&gt;0</formula>
    </cfRule>
  </conditionalFormatting>
  <conditionalFormatting sqref="U387:Y387">
    <cfRule type="notContainsBlanks" dxfId="9120" priority="9438">
      <formula>LEN(TRIM(U387))&gt;0</formula>
    </cfRule>
  </conditionalFormatting>
  <conditionalFormatting sqref="U387:Y387">
    <cfRule type="notContainsBlanks" dxfId="9119" priority="9437">
      <formula>LEN(TRIM(U387))&gt;0</formula>
    </cfRule>
  </conditionalFormatting>
  <conditionalFormatting sqref="U387:Y387">
    <cfRule type="notContainsBlanks" dxfId="9118" priority="9436">
      <formula>LEN(TRIM(U387))&gt;0</formula>
    </cfRule>
  </conditionalFormatting>
  <conditionalFormatting sqref="U387:Y387">
    <cfRule type="notContainsBlanks" dxfId="9117" priority="9435">
      <formula>LEN(TRIM(U387))&gt;0</formula>
    </cfRule>
  </conditionalFormatting>
  <conditionalFormatting sqref="U387:Y387">
    <cfRule type="notContainsBlanks" dxfId="9116" priority="9434">
      <formula>LEN(TRIM(U387))&gt;0</formula>
    </cfRule>
  </conditionalFormatting>
  <conditionalFormatting sqref="U387:Y387">
    <cfRule type="notContainsBlanks" dxfId="9115" priority="9433">
      <formula>LEN(TRIM(U387))&gt;0</formula>
    </cfRule>
  </conditionalFormatting>
  <conditionalFormatting sqref="U387:Y387">
    <cfRule type="notContainsBlanks" dxfId="9114" priority="9432">
      <formula>LEN(TRIM(U387))&gt;0</formula>
    </cfRule>
  </conditionalFormatting>
  <conditionalFormatting sqref="U387:Y387">
    <cfRule type="notContainsBlanks" priority="9431">
      <formula>LEN(TRIM(U387))&gt;0</formula>
    </cfRule>
  </conditionalFormatting>
  <conditionalFormatting sqref="U387:Y387">
    <cfRule type="notContainsBlanks" dxfId="9113" priority="9430">
      <formula>LEN(TRIM(U387))&gt;0</formula>
    </cfRule>
  </conditionalFormatting>
  <conditionalFormatting sqref="U387:Y387">
    <cfRule type="notContainsBlanks" dxfId="9112" priority="9429">
      <formula>LEN(TRIM(U387))&gt;0</formula>
    </cfRule>
  </conditionalFormatting>
  <conditionalFormatting sqref="AB387:AF387">
    <cfRule type="notContainsBlanks" dxfId="9111" priority="9428">
      <formula>LEN(TRIM(AB387))&gt;0</formula>
    </cfRule>
  </conditionalFormatting>
  <conditionalFormatting sqref="AB387:AF387">
    <cfRule type="notContainsBlanks" dxfId="9110" priority="9427">
      <formula>LEN(TRIM(AB387))&gt;0</formula>
    </cfRule>
  </conditionalFormatting>
  <conditionalFormatting sqref="AB387:AF387">
    <cfRule type="notContainsBlanks" dxfId="9109" priority="9426">
      <formula>LEN(TRIM(AB387))&gt;0</formula>
    </cfRule>
  </conditionalFormatting>
  <conditionalFormatting sqref="AB387:AF387">
    <cfRule type="notContainsBlanks" dxfId="9108" priority="9425">
      <formula>LEN(TRIM(AB387))&gt;0</formula>
    </cfRule>
  </conditionalFormatting>
  <conditionalFormatting sqref="AB387:AF387">
    <cfRule type="notContainsBlanks" dxfId="9107" priority="9424">
      <formula>LEN(TRIM(AB387))&gt;0</formula>
    </cfRule>
  </conditionalFormatting>
  <conditionalFormatting sqref="AB387:AF387">
    <cfRule type="notContainsBlanks" dxfId="9106" priority="9423">
      <formula>LEN(TRIM(AB387))&gt;0</formula>
    </cfRule>
  </conditionalFormatting>
  <conditionalFormatting sqref="AB387:AF387">
    <cfRule type="notContainsBlanks" dxfId="9105" priority="9422">
      <formula>LEN(TRIM(AB387))&gt;0</formula>
    </cfRule>
  </conditionalFormatting>
  <conditionalFormatting sqref="AB387:AF387">
    <cfRule type="notContainsBlanks" dxfId="9104" priority="9421">
      <formula>LEN(TRIM(AB387))&gt;0</formula>
    </cfRule>
  </conditionalFormatting>
  <conditionalFormatting sqref="AB387:AF387">
    <cfRule type="notContainsBlanks" dxfId="9103" priority="9420">
      <formula>LEN(TRIM(AB387))&gt;0</formula>
    </cfRule>
  </conditionalFormatting>
  <conditionalFormatting sqref="AB387:AF387">
    <cfRule type="notContainsBlanks" dxfId="9102" priority="9418">
      <formula>LEN(TRIM(AB387))&gt;0</formula>
    </cfRule>
    <cfRule type="notContainsBlanks" dxfId="9101" priority="9419">
      <formula>LEN(TRIM(AB387))&gt;0</formula>
    </cfRule>
  </conditionalFormatting>
  <conditionalFormatting sqref="AB387:AF387">
    <cfRule type="notContainsBlanks" dxfId="9100" priority="9417">
      <formula>LEN(TRIM(AB387))&gt;0</formula>
    </cfRule>
  </conditionalFormatting>
  <conditionalFormatting sqref="AB387:AF387">
    <cfRule type="notContainsBlanks" dxfId="9099" priority="9416">
      <formula>LEN(TRIM(AB387))&gt;0</formula>
    </cfRule>
  </conditionalFormatting>
  <conditionalFormatting sqref="AB387:AF387">
    <cfRule type="notContainsBlanks" dxfId="9098" priority="9415">
      <formula>LEN(TRIM(AB387))&gt;0</formula>
    </cfRule>
  </conditionalFormatting>
  <conditionalFormatting sqref="AB387:AF387">
    <cfRule type="notContainsBlanks" dxfId="9097" priority="9414">
      <formula>LEN(TRIM(AB387))&gt;0</formula>
    </cfRule>
  </conditionalFormatting>
  <conditionalFormatting sqref="AB387:AF387">
    <cfRule type="notContainsBlanks" dxfId="9096" priority="9413">
      <formula>LEN(TRIM(AB387))&gt;0</formula>
    </cfRule>
  </conditionalFormatting>
  <conditionalFormatting sqref="AB387:AF387">
    <cfRule type="notContainsBlanks" dxfId="9095" priority="9412">
      <formula>LEN(TRIM(AB387))&gt;0</formula>
    </cfRule>
  </conditionalFormatting>
  <conditionalFormatting sqref="AB387:AF387">
    <cfRule type="notContainsBlanks" dxfId="9094" priority="9411">
      <formula>LEN(TRIM(AB387))&gt;0</formula>
    </cfRule>
  </conditionalFormatting>
  <conditionalFormatting sqref="AB387:AF387">
    <cfRule type="notContainsBlanks" dxfId="9093" priority="9410">
      <formula>LEN(TRIM(AB387))&gt;0</formula>
    </cfRule>
  </conditionalFormatting>
  <conditionalFormatting sqref="AB387:AF387">
    <cfRule type="notContainsBlanks" dxfId="9092" priority="9409">
      <formula>LEN(TRIM(AB387))&gt;0</formula>
    </cfRule>
  </conditionalFormatting>
  <conditionalFormatting sqref="AB387:AF387">
    <cfRule type="notContainsBlanks" priority="9408">
      <formula>LEN(TRIM(AB387))&gt;0</formula>
    </cfRule>
  </conditionalFormatting>
  <conditionalFormatting sqref="AB387:AF387">
    <cfRule type="notContainsBlanks" dxfId="9091" priority="9407">
      <formula>LEN(TRIM(AB387))&gt;0</formula>
    </cfRule>
  </conditionalFormatting>
  <conditionalFormatting sqref="AB387:AF387">
    <cfRule type="notContainsBlanks" dxfId="9090" priority="9406">
      <formula>LEN(TRIM(AB387))&gt;0</formula>
    </cfRule>
  </conditionalFormatting>
  <conditionalFormatting sqref="B385:E396 G387:K387 L385:L386 N387:R387 S385:S386 U387:Y387 Z385:Z386 AB387:AF387 AG385:AG386">
    <cfRule type="notContainsBlanks" dxfId="9089" priority="9405">
      <formula>LEN(TRIM(B385))&gt;0</formula>
    </cfRule>
  </conditionalFormatting>
  <conditionalFormatting sqref="G400">
    <cfRule type="notContainsBlanks" dxfId="9088" priority="9404">
      <formula>LEN(TRIM(G400))&gt;0</formula>
    </cfRule>
  </conditionalFormatting>
  <conditionalFormatting sqref="H400:K400">
    <cfRule type="notContainsBlanks" dxfId="9087" priority="9403">
      <formula>LEN(TRIM(H400))&gt;0</formula>
    </cfRule>
  </conditionalFormatting>
  <conditionalFormatting sqref="G400:K400">
    <cfRule type="notContainsBlanks" dxfId="9086" priority="9402">
      <formula>LEN(TRIM(G400))&gt;0</formula>
    </cfRule>
  </conditionalFormatting>
  <conditionalFormatting sqref="G400:K400">
    <cfRule type="notContainsBlanks" dxfId="9085" priority="9401">
      <formula>LEN(TRIM(G400))&gt;0</formula>
    </cfRule>
  </conditionalFormatting>
  <conditionalFormatting sqref="G400:K400">
    <cfRule type="notContainsBlanks" dxfId="9084" priority="9400">
      <formula>LEN(TRIM(G400))&gt;0</formula>
    </cfRule>
  </conditionalFormatting>
  <conditionalFormatting sqref="G400:K400">
    <cfRule type="notContainsBlanks" dxfId="9083" priority="9399">
      <formula>LEN(TRIM(G400))&gt;0</formula>
    </cfRule>
  </conditionalFormatting>
  <conditionalFormatting sqref="G400:K400">
    <cfRule type="notContainsBlanks" dxfId="9082" priority="9398">
      <formula>LEN(TRIM(G400))&gt;0</formula>
    </cfRule>
  </conditionalFormatting>
  <conditionalFormatting sqref="G400:K400">
    <cfRule type="notContainsBlanks" dxfId="9081" priority="9397">
      <formula>LEN(TRIM(G400))&gt;0</formula>
    </cfRule>
  </conditionalFormatting>
  <conditionalFormatting sqref="G400:K400">
    <cfRule type="notContainsBlanks" dxfId="9080" priority="9396">
      <formula>LEN(TRIM(G400))&gt;0</formula>
    </cfRule>
  </conditionalFormatting>
  <conditionalFormatting sqref="G400:K400">
    <cfRule type="notContainsBlanks" dxfId="9079" priority="9395">
      <formula>LEN(TRIM(G400))&gt;0</formula>
    </cfRule>
  </conditionalFormatting>
  <conditionalFormatting sqref="G400:K400">
    <cfRule type="notContainsBlanks" dxfId="9078" priority="9394">
      <formula>LEN(TRIM(G400))&gt;0</formula>
    </cfRule>
  </conditionalFormatting>
  <conditionalFormatting sqref="G400:K400">
    <cfRule type="notContainsBlanks" dxfId="9077" priority="9392">
      <formula>LEN(TRIM(G400))&gt;0</formula>
    </cfRule>
    <cfRule type="notContainsBlanks" dxfId="9076" priority="9393">
      <formula>LEN(TRIM(G400))&gt;0</formula>
    </cfRule>
  </conditionalFormatting>
  <conditionalFormatting sqref="G400:K400">
    <cfRule type="notContainsBlanks" dxfId="9075" priority="9391">
      <formula>LEN(TRIM(G400))&gt;0</formula>
    </cfRule>
  </conditionalFormatting>
  <conditionalFormatting sqref="G400:K400">
    <cfRule type="notContainsBlanks" dxfId="9074" priority="9390">
      <formula>LEN(TRIM(G400))&gt;0</formula>
    </cfRule>
  </conditionalFormatting>
  <conditionalFormatting sqref="G400:K400">
    <cfRule type="notContainsBlanks" dxfId="9073" priority="9389">
      <formula>LEN(TRIM(G400))&gt;0</formula>
    </cfRule>
  </conditionalFormatting>
  <conditionalFormatting sqref="G400:K400">
    <cfRule type="notContainsBlanks" dxfId="9072" priority="9388">
      <formula>LEN(TRIM(G400))&gt;0</formula>
    </cfRule>
  </conditionalFormatting>
  <conditionalFormatting sqref="G400:K400">
    <cfRule type="notContainsBlanks" dxfId="9071" priority="9387">
      <formula>LEN(TRIM(G400))&gt;0</formula>
    </cfRule>
  </conditionalFormatting>
  <conditionalFormatting sqref="G400:K400">
    <cfRule type="notContainsBlanks" dxfId="9070" priority="9386">
      <formula>LEN(TRIM(G400))&gt;0</formula>
    </cfRule>
  </conditionalFormatting>
  <conditionalFormatting sqref="G400:K400">
    <cfRule type="notContainsBlanks" dxfId="9069" priority="9385">
      <formula>LEN(TRIM(G400))&gt;0</formula>
    </cfRule>
  </conditionalFormatting>
  <conditionalFormatting sqref="G400:K400">
    <cfRule type="notContainsBlanks" dxfId="9068" priority="9384">
      <formula>LEN(TRIM(G400))&gt;0</formula>
    </cfRule>
  </conditionalFormatting>
  <conditionalFormatting sqref="G400:K400">
    <cfRule type="notContainsBlanks" dxfId="9067" priority="9383">
      <formula>LEN(TRIM(G400))&gt;0</formula>
    </cfRule>
  </conditionalFormatting>
  <conditionalFormatting sqref="G400:K400">
    <cfRule type="notContainsBlanks" priority="9382">
      <formula>LEN(TRIM(G400))&gt;0</formula>
    </cfRule>
  </conditionalFormatting>
  <conditionalFormatting sqref="G400:K400">
    <cfRule type="notContainsBlanks" dxfId="9066" priority="9381">
      <formula>LEN(TRIM(G400))&gt;0</formula>
    </cfRule>
  </conditionalFormatting>
  <conditionalFormatting sqref="G400:K400">
    <cfRule type="notContainsBlanks" dxfId="9065" priority="9380">
      <formula>LEN(TRIM(G400))&gt;0</formula>
    </cfRule>
  </conditionalFormatting>
  <conditionalFormatting sqref="G400:K400">
    <cfRule type="notContainsBlanks" dxfId="9064" priority="9379">
      <formula>LEN(TRIM(G400))&gt;0</formula>
    </cfRule>
  </conditionalFormatting>
  <conditionalFormatting sqref="N400:R400">
    <cfRule type="notContainsBlanks" dxfId="9063" priority="9378">
      <formula>LEN(TRIM(N400))&gt;0</formula>
    </cfRule>
  </conditionalFormatting>
  <conditionalFormatting sqref="N400:R400">
    <cfRule type="notContainsBlanks" dxfId="9062" priority="9377">
      <formula>LEN(TRIM(N400))&gt;0</formula>
    </cfRule>
  </conditionalFormatting>
  <conditionalFormatting sqref="N400:R400">
    <cfRule type="notContainsBlanks" dxfId="9061" priority="9376">
      <formula>LEN(TRIM(N400))&gt;0</formula>
    </cfRule>
  </conditionalFormatting>
  <conditionalFormatting sqref="N400:R400">
    <cfRule type="notContainsBlanks" dxfId="9060" priority="9375">
      <formula>LEN(TRIM(N400))&gt;0</formula>
    </cfRule>
  </conditionalFormatting>
  <conditionalFormatting sqref="N400:R400">
    <cfRule type="notContainsBlanks" dxfId="9059" priority="9374">
      <formula>LEN(TRIM(N400))&gt;0</formula>
    </cfRule>
  </conditionalFormatting>
  <conditionalFormatting sqref="N400:R400">
    <cfRule type="notContainsBlanks" dxfId="9058" priority="9373">
      <formula>LEN(TRIM(N400))&gt;0</formula>
    </cfRule>
  </conditionalFormatting>
  <conditionalFormatting sqref="N400:R400">
    <cfRule type="notContainsBlanks" dxfId="9057" priority="9372">
      <formula>LEN(TRIM(N400))&gt;0</formula>
    </cfRule>
  </conditionalFormatting>
  <conditionalFormatting sqref="N400:R400">
    <cfRule type="notContainsBlanks" dxfId="9056" priority="9371">
      <formula>LEN(TRIM(N400))&gt;0</formula>
    </cfRule>
  </conditionalFormatting>
  <conditionalFormatting sqref="N400:R400">
    <cfRule type="notContainsBlanks" dxfId="9055" priority="9370">
      <formula>LEN(TRIM(N400))&gt;0</formula>
    </cfRule>
  </conditionalFormatting>
  <conditionalFormatting sqref="N400:R400">
    <cfRule type="notContainsBlanks" dxfId="9054" priority="9368">
      <formula>LEN(TRIM(N400))&gt;0</formula>
    </cfRule>
    <cfRule type="notContainsBlanks" dxfId="9053" priority="9369">
      <formula>LEN(TRIM(N400))&gt;0</formula>
    </cfRule>
  </conditionalFormatting>
  <conditionalFormatting sqref="N400:R400">
    <cfRule type="notContainsBlanks" dxfId="9052" priority="9367">
      <formula>LEN(TRIM(N400))&gt;0</formula>
    </cfRule>
  </conditionalFormatting>
  <conditionalFormatting sqref="N400:R400">
    <cfRule type="notContainsBlanks" dxfId="9051" priority="9366">
      <formula>LEN(TRIM(N400))&gt;0</formula>
    </cfRule>
  </conditionalFormatting>
  <conditionalFormatting sqref="N400:R400">
    <cfRule type="notContainsBlanks" dxfId="9050" priority="9365">
      <formula>LEN(TRIM(N400))&gt;0</formula>
    </cfRule>
  </conditionalFormatting>
  <conditionalFormatting sqref="N400:R400">
    <cfRule type="notContainsBlanks" dxfId="9049" priority="9364">
      <formula>LEN(TRIM(N400))&gt;0</formula>
    </cfRule>
  </conditionalFormatting>
  <conditionalFormatting sqref="N400:R400">
    <cfRule type="notContainsBlanks" dxfId="9048" priority="9363">
      <formula>LEN(TRIM(N400))&gt;0</formula>
    </cfRule>
  </conditionalFormatting>
  <conditionalFormatting sqref="N400:R400">
    <cfRule type="notContainsBlanks" dxfId="9047" priority="9362">
      <formula>LEN(TRIM(N400))&gt;0</formula>
    </cfRule>
  </conditionalFormatting>
  <conditionalFormatting sqref="N400:R400">
    <cfRule type="notContainsBlanks" dxfId="9046" priority="9361">
      <formula>LEN(TRIM(N400))&gt;0</formula>
    </cfRule>
  </conditionalFormatting>
  <conditionalFormatting sqref="N400:R400">
    <cfRule type="notContainsBlanks" dxfId="9045" priority="9360">
      <formula>LEN(TRIM(N400))&gt;0</formula>
    </cfRule>
  </conditionalFormatting>
  <conditionalFormatting sqref="N400:R400">
    <cfRule type="notContainsBlanks" dxfId="9044" priority="9359">
      <formula>LEN(TRIM(N400))&gt;0</formula>
    </cfRule>
  </conditionalFormatting>
  <conditionalFormatting sqref="N400:R400">
    <cfRule type="notContainsBlanks" priority="9358">
      <formula>LEN(TRIM(N400))&gt;0</formula>
    </cfRule>
  </conditionalFormatting>
  <conditionalFormatting sqref="N400:R400">
    <cfRule type="notContainsBlanks" dxfId="9043" priority="9357">
      <formula>LEN(TRIM(N400))&gt;0</formula>
    </cfRule>
  </conditionalFormatting>
  <conditionalFormatting sqref="N400:R400">
    <cfRule type="notContainsBlanks" dxfId="9042" priority="9356">
      <formula>LEN(TRIM(N400))&gt;0</formula>
    </cfRule>
  </conditionalFormatting>
  <conditionalFormatting sqref="N400:R400">
    <cfRule type="notContainsBlanks" dxfId="9041" priority="9355">
      <formula>LEN(TRIM(N400))&gt;0</formula>
    </cfRule>
  </conditionalFormatting>
  <conditionalFormatting sqref="U400:Y400">
    <cfRule type="notContainsBlanks" dxfId="9040" priority="9354">
      <formula>LEN(TRIM(U400))&gt;0</formula>
    </cfRule>
  </conditionalFormatting>
  <conditionalFormatting sqref="U400:Y400">
    <cfRule type="notContainsBlanks" dxfId="9039" priority="9353">
      <formula>LEN(TRIM(U400))&gt;0</formula>
    </cfRule>
  </conditionalFormatting>
  <conditionalFormatting sqref="U400:Y400">
    <cfRule type="notContainsBlanks" dxfId="9038" priority="9352">
      <formula>LEN(TRIM(U400))&gt;0</formula>
    </cfRule>
  </conditionalFormatting>
  <conditionalFormatting sqref="U400:Y400">
    <cfRule type="notContainsBlanks" dxfId="9037" priority="9351">
      <formula>LEN(TRIM(U400))&gt;0</formula>
    </cfRule>
  </conditionalFormatting>
  <conditionalFormatting sqref="U400:Y400">
    <cfRule type="notContainsBlanks" dxfId="9036" priority="9350">
      <formula>LEN(TRIM(U400))&gt;0</formula>
    </cfRule>
  </conditionalFormatting>
  <conditionalFormatting sqref="U400:Y400">
    <cfRule type="notContainsBlanks" dxfId="9035" priority="9349">
      <formula>LEN(TRIM(U400))&gt;0</formula>
    </cfRule>
  </conditionalFormatting>
  <conditionalFormatting sqref="U400:Y400">
    <cfRule type="notContainsBlanks" dxfId="9034" priority="9348">
      <formula>LEN(TRIM(U400))&gt;0</formula>
    </cfRule>
  </conditionalFormatting>
  <conditionalFormatting sqref="U400:Y400">
    <cfRule type="notContainsBlanks" dxfId="9033" priority="9347">
      <formula>LEN(TRIM(U400))&gt;0</formula>
    </cfRule>
  </conditionalFormatting>
  <conditionalFormatting sqref="U400:Y400">
    <cfRule type="notContainsBlanks" dxfId="9032" priority="9346">
      <formula>LEN(TRIM(U400))&gt;0</formula>
    </cfRule>
  </conditionalFormatting>
  <conditionalFormatting sqref="U400:Y400">
    <cfRule type="notContainsBlanks" dxfId="9031" priority="9344">
      <formula>LEN(TRIM(U400))&gt;0</formula>
    </cfRule>
    <cfRule type="notContainsBlanks" dxfId="9030" priority="9345">
      <formula>LEN(TRIM(U400))&gt;0</formula>
    </cfRule>
  </conditionalFormatting>
  <conditionalFormatting sqref="U400:Y400">
    <cfRule type="notContainsBlanks" dxfId="9029" priority="9343">
      <formula>LEN(TRIM(U400))&gt;0</formula>
    </cfRule>
  </conditionalFormatting>
  <conditionalFormatting sqref="U400:Y400">
    <cfRule type="notContainsBlanks" dxfId="9028" priority="9342">
      <formula>LEN(TRIM(U400))&gt;0</formula>
    </cfRule>
  </conditionalFormatting>
  <conditionalFormatting sqref="U400:Y400">
    <cfRule type="notContainsBlanks" dxfId="9027" priority="9341">
      <formula>LEN(TRIM(U400))&gt;0</formula>
    </cfRule>
  </conditionalFormatting>
  <conditionalFormatting sqref="U400:Y400">
    <cfRule type="notContainsBlanks" dxfId="9026" priority="9340">
      <formula>LEN(TRIM(U400))&gt;0</formula>
    </cfRule>
  </conditionalFormatting>
  <conditionalFormatting sqref="U400:Y400">
    <cfRule type="notContainsBlanks" dxfId="9025" priority="9339">
      <formula>LEN(TRIM(U400))&gt;0</formula>
    </cfRule>
  </conditionalFormatting>
  <conditionalFormatting sqref="U400:Y400">
    <cfRule type="notContainsBlanks" dxfId="9024" priority="9338">
      <formula>LEN(TRIM(U400))&gt;0</formula>
    </cfRule>
  </conditionalFormatting>
  <conditionalFormatting sqref="U400:Y400">
    <cfRule type="notContainsBlanks" dxfId="9023" priority="9337">
      <formula>LEN(TRIM(U400))&gt;0</formula>
    </cfRule>
  </conditionalFormatting>
  <conditionalFormatting sqref="U400:Y400">
    <cfRule type="notContainsBlanks" dxfId="9022" priority="9336">
      <formula>LEN(TRIM(U400))&gt;0</formula>
    </cfRule>
  </conditionalFormatting>
  <conditionalFormatting sqref="U400:Y400">
    <cfRule type="notContainsBlanks" dxfId="9021" priority="9335">
      <formula>LEN(TRIM(U400))&gt;0</formula>
    </cfRule>
  </conditionalFormatting>
  <conditionalFormatting sqref="U400:Y400">
    <cfRule type="notContainsBlanks" priority="9334">
      <formula>LEN(TRIM(U400))&gt;0</formula>
    </cfRule>
  </conditionalFormatting>
  <conditionalFormatting sqref="U400:Y400">
    <cfRule type="notContainsBlanks" dxfId="9020" priority="9333">
      <formula>LEN(TRIM(U400))&gt;0</formula>
    </cfRule>
  </conditionalFormatting>
  <conditionalFormatting sqref="U400:Y400">
    <cfRule type="notContainsBlanks" dxfId="9019" priority="9332">
      <formula>LEN(TRIM(U400))&gt;0</formula>
    </cfRule>
  </conditionalFormatting>
  <conditionalFormatting sqref="U400:Y400">
    <cfRule type="notContainsBlanks" dxfId="9018" priority="9331">
      <formula>LEN(TRIM(U400))&gt;0</formula>
    </cfRule>
  </conditionalFormatting>
  <conditionalFormatting sqref="AB400:AF400">
    <cfRule type="notContainsBlanks" dxfId="9017" priority="9330">
      <formula>LEN(TRIM(AB400))&gt;0</formula>
    </cfRule>
  </conditionalFormatting>
  <conditionalFormatting sqref="AB400:AF400">
    <cfRule type="notContainsBlanks" dxfId="9016" priority="9329">
      <formula>LEN(TRIM(AB400))&gt;0</formula>
    </cfRule>
  </conditionalFormatting>
  <conditionalFormatting sqref="AB400:AF400">
    <cfRule type="notContainsBlanks" dxfId="9015" priority="9328">
      <formula>LEN(TRIM(AB400))&gt;0</formula>
    </cfRule>
  </conditionalFormatting>
  <conditionalFormatting sqref="AB400:AF400">
    <cfRule type="notContainsBlanks" dxfId="9014" priority="9327">
      <formula>LEN(TRIM(AB400))&gt;0</formula>
    </cfRule>
  </conditionalFormatting>
  <conditionalFormatting sqref="AB400:AF400">
    <cfRule type="notContainsBlanks" dxfId="9013" priority="9326">
      <formula>LEN(TRIM(AB400))&gt;0</formula>
    </cfRule>
  </conditionalFormatting>
  <conditionalFormatting sqref="AB400:AF400">
    <cfRule type="notContainsBlanks" dxfId="9012" priority="9325">
      <formula>LEN(TRIM(AB400))&gt;0</formula>
    </cfRule>
  </conditionalFormatting>
  <conditionalFormatting sqref="AB400:AF400">
    <cfRule type="notContainsBlanks" dxfId="9011" priority="9324">
      <formula>LEN(TRIM(AB400))&gt;0</formula>
    </cfRule>
  </conditionalFormatting>
  <conditionalFormatting sqref="AB400:AF400">
    <cfRule type="notContainsBlanks" dxfId="9010" priority="9323">
      <formula>LEN(TRIM(AB400))&gt;0</formula>
    </cfRule>
  </conditionalFormatting>
  <conditionalFormatting sqref="AB400:AF400">
    <cfRule type="notContainsBlanks" dxfId="9009" priority="9322">
      <formula>LEN(TRIM(AB400))&gt;0</formula>
    </cfRule>
  </conditionalFormatting>
  <conditionalFormatting sqref="AB400:AF400">
    <cfRule type="notContainsBlanks" dxfId="9008" priority="9320">
      <formula>LEN(TRIM(AB400))&gt;0</formula>
    </cfRule>
    <cfRule type="notContainsBlanks" dxfId="9007" priority="9321">
      <formula>LEN(TRIM(AB400))&gt;0</formula>
    </cfRule>
  </conditionalFormatting>
  <conditionalFormatting sqref="AB400:AF400">
    <cfRule type="notContainsBlanks" dxfId="9006" priority="9319">
      <formula>LEN(TRIM(AB400))&gt;0</formula>
    </cfRule>
  </conditionalFormatting>
  <conditionalFormatting sqref="AB400:AF400">
    <cfRule type="notContainsBlanks" dxfId="9005" priority="9318">
      <formula>LEN(TRIM(AB400))&gt;0</formula>
    </cfRule>
  </conditionalFormatting>
  <conditionalFormatting sqref="AB400:AF400">
    <cfRule type="notContainsBlanks" dxfId="9004" priority="9317">
      <formula>LEN(TRIM(AB400))&gt;0</formula>
    </cfRule>
  </conditionalFormatting>
  <conditionalFormatting sqref="AB400:AF400">
    <cfRule type="notContainsBlanks" dxfId="9003" priority="9316">
      <formula>LEN(TRIM(AB400))&gt;0</formula>
    </cfRule>
  </conditionalFormatting>
  <conditionalFormatting sqref="AB400:AF400">
    <cfRule type="notContainsBlanks" dxfId="9002" priority="9315">
      <formula>LEN(TRIM(AB400))&gt;0</formula>
    </cfRule>
  </conditionalFormatting>
  <conditionalFormatting sqref="AB400:AF400">
    <cfRule type="notContainsBlanks" dxfId="9001" priority="9314">
      <formula>LEN(TRIM(AB400))&gt;0</formula>
    </cfRule>
  </conditionalFormatting>
  <conditionalFormatting sqref="AB400:AF400">
    <cfRule type="notContainsBlanks" dxfId="9000" priority="9313">
      <formula>LEN(TRIM(AB400))&gt;0</formula>
    </cfRule>
  </conditionalFormatting>
  <conditionalFormatting sqref="AB400:AF400">
    <cfRule type="notContainsBlanks" dxfId="8999" priority="9312">
      <formula>LEN(TRIM(AB400))&gt;0</formula>
    </cfRule>
  </conditionalFormatting>
  <conditionalFormatting sqref="AB400:AF400">
    <cfRule type="notContainsBlanks" dxfId="8998" priority="9311">
      <formula>LEN(TRIM(AB400))&gt;0</formula>
    </cfRule>
  </conditionalFormatting>
  <conditionalFormatting sqref="AB400:AF400">
    <cfRule type="notContainsBlanks" priority="9310">
      <formula>LEN(TRIM(AB400))&gt;0</formula>
    </cfRule>
  </conditionalFormatting>
  <conditionalFormatting sqref="AB400:AF400">
    <cfRule type="notContainsBlanks" dxfId="8997" priority="9309">
      <formula>LEN(TRIM(AB400))&gt;0</formula>
    </cfRule>
  </conditionalFormatting>
  <conditionalFormatting sqref="AB400:AF400">
    <cfRule type="notContainsBlanks" dxfId="8996" priority="9308">
      <formula>LEN(TRIM(AB400))&gt;0</formula>
    </cfRule>
  </conditionalFormatting>
  <conditionalFormatting sqref="AB400:AF400">
    <cfRule type="notContainsBlanks" dxfId="8995" priority="9307">
      <formula>LEN(TRIM(AB400))&gt;0</formula>
    </cfRule>
  </conditionalFormatting>
  <conditionalFormatting sqref="B398:E409 G400:K400 L398:L399 N400:R400 S398:S399 U400:Y400 Z398:Z399 AB400:AF400 AG398:AG399">
    <cfRule type="notContainsBlanks" dxfId="8994" priority="9306">
      <formula>LEN(TRIM(B398))&gt;0</formula>
    </cfRule>
  </conditionalFormatting>
  <conditionalFormatting sqref="G413">
    <cfRule type="notContainsBlanks" dxfId="8993" priority="9305">
      <formula>LEN(TRIM(G413))&gt;0</formula>
    </cfRule>
  </conditionalFormatting>
  <conditionalFormatting sqref="H413:K413">
    <cfRule type="notContainsBlanks" dxfId="8992" priority="9304">
      <formula>LEN(TRIM(H413))&gt;0</formula>
    </cfRule>
  </conditionalFormatting>
  <conditionalFormatting sqref="G413:K413">
    <cfRule type="notContainsBlanks" dxfId="8991" priority="9303">
      <formula>LEN(TRIM(G413))&gt;0</formula>
    </cfRule>
  </conditionalFormatting>
  <conditionalFormatting sqref="G413:K413">
    <cfRule type="notContainsBlanks" dxfId="8990" priority="9302">
      <formula>LEN(TRIM(G413))&gt;0</formula>
    </cfRule>
  </conditionalFormatting>
  <conditionalFormatting sqref="G413:K413">
    <cfRule type="notContainsBlanks" dxfId="8989" priority="9301">
      <formula>LEN(TRIM(G413))&gt;0</formula>
    </cfRule>
  </conditionalFormatting>
  <conditionalFormatting sqref="G413:K413">
    <cfRule type="notContainsBlanks" dxfId="8988" priority="9300">
      <formula>LEN(TRIM(G413))&gt;0</formula>
    </cfRule>
  </conditionalFormatting>
  <conditionalFormatting sqref="G413:K413">
    <cfRule type="notContainsBlanks" dxfId="8987" priority="9299">
      <formula>LEN(TRIM(G413))&gt;0</formula>
    </cfRule>
  </conditionalFormatting>
  <conditionalFormatting sqref="G413:K413">
    <cfRule type="notContainsBlanks" dxfId="8986" priority="9298">
      <formula>LEN(TRIM(G413))&gt;0</formula>
    </cfRule>
  </conditionalFormatting>
  <conditionalFormatting sqref="G413:K413">
    <cfRule type="notContainsBlanks" dxfId="8985" priority="9297">
      <formula>LEN(TRIM(G413))&gt;0</formula>
    </cfRule>
  </conditionalFormatting>
  <conditionalFormatting sqref="G413:K413">
    <cfRule type="notContainsBlanks" dxfId="8984" priority="9296">
      <formula>LEN(TRIM(G413))&gt;0</formula>
    </cfRule>
  </conditionalFormatting>
  <conditionalFormatting sqref="G413:K413">
    <cfRule type="notContainsBlanks" dxfId="8983" priority="9295">
      <formula>LEN(TRIM(G413))&gt;0</formula>
    </cfRule>
  </conditionalFormatting>
  <conditionalFormatting sqref="G413:K413">
    <cfRule type="notContainsBlanks" dxfId="8982" priority="9293">
      <formula>LEN(TRIM(G413))&gt;0</formula>
    </cfRule>
    <cfRule type="notContainsBlanks" dxfId="8981" priority="9294">
      <formula>LEN(TRIM(G413))&gt;0</formula>
    </cfRule>
  </conditionalFormatting>
  <conditionalFormatting sqref="G413:K413">
    <cfRule type="notContainsBlanks" dxfId="8980" priority="9292">
      <formula>LEN(TRIM(G413))&gt;0</formula>
    </cfRule>
  </conditionalFormatting>
  <conditionalFormatting sqref="G413:K413">
    <cfRule type="notContainsBlanks" dxfId="8979" priority="9291">
      <formula>LEN(TRIM(G413))&gt;0</formula>
    </cfRule>
  </conditionalFormatting>
  <conditionalFormatting sqref="G413:K413">
    <cfRule type="notContainsBlanks" dxfId="8978" priority="9290">
      <formula>LEN(TRIM(G413))&gt;0</formula>
    </cfRule>
  </conditionalFormatting>
  <conditionalFormatting sqref="G413:K413">
    <cfRule type="notContainsBlanks" dxfId="8977" priority="9289">
      <formula>LEN(TRIM(G413))&gt;0</formula>
    </cfRule>
  </conditionalFormatting>
  <conditionalFormatting sqref="G413:K413">
    <cfRule type="notContainsBlanks" dxfId="8976" priority="9288">
      <formula>LEN(TRIM(G413))&gt;0</formula>
    </cfRule>
  </conditionalFormatting>
  <conditionalFormatting sqref="G413:K413">
    <cfRule type="notContainsBlanks" dxfId="8975" priority="9287">
      <formula>LEN(TRIM(G413))&gt;0</formula>
    </cfRule>
  </conditionalFormatting>
  <conditionalFormatting sqref="G413:K413">
    <cfRule type="notContainsBlanks" dxfId="8974" priority="9286">
      <formula>LEN(TRIM(G413))&gt;0</formula>
    </cfRule>
  </conditionalFormatting>
  <conditionalFormatting sqref="G413:K413">
    <cfRule type="notContainsBlanks" dxfId="8973" priority="9285">
      <formula>LEN(TRIM(G413))&gt;0</formula>
    </cfRule>
  </conditionalFormatting>
  <conditionalFormatting sqref="G413:K413">
    <cfRule type="notContainsBlanks" dxfId="8972" priority="9284">
      <formula>LEN(TRIM(G413))&gt;0</formula>
    </cfRule>
  </conditionalFormatting>
  <conditionalFormatting sqref="G413:K413">
    <cfRule type="notContainsBlanks" priority="9283">
      <formula>LEN(TRIM(G413))&gt;0</formula>
    </cfRule>
  </conditionalFormatting>
  <conditionalFormatting sqref="G413:K413">
    <cfRule type="notContainsBlanks" dxfId="8971" priority="9282">
      <formula>LEN(TRIM(G413))&gt;0</formula>
    </cfRule>
  </conditionalFormatting>
  <conditionalFormatting sqref="G413:K413">
    <cfRule type="notContainsBlanks" dxfId="8970" priority="9281">
      <formula>LEN(TRIM(G413))&gt;0</formula>
    </cfRule>
  </conditionalFormatting>
  <conditionalFormatting sqref="G413:K413">
    <cfRule type="notContainsBlanks" dxfId="8969" priority="9280">
      <formula>LEN(TRIM(G413))&gt;0</formula>
    </cfRule>
  </conditionalFormatting>
  <conditionalFormatting sqref="G413:K413">
    <cfRule type="notContainsBlanks" dxfId="8968" priority="9279">
      <formula>LEN(TRIM(G413))&gt;0</formula>
    </cfRule>
  </conditionalFormatting>
  <conditionalFormatting sqref="N413:R413">
    <cfRule type="notContainsBlanks" dxfId="8967" priority="9278">
      <formula>LEN(TRIM(N413))&gt;0</formula>
    </cfRule>
  </conditionalFormatting>
  <conditionalFormatting sqref="N413:R413">
    <cfRule type="notContainsBlanks" dxfId="8966" priority="9277">
      <formula>LEN(TRIM(N413))&gt;0</formula>
    </cfRule>
  </conditionalFormatting>
  <conditionalFormatting sqref="N413:R413">
    <cfRule type="notContainsBlanks" dxfId="8965" priority="9276">
      <formula>LEN(TRIM(N413))&gt;0</formula>
    </cfRule>
  </conditionalFormatting>
  <conditionalFormatting sqref="N413:R413">
    <cfRule type="notContainsBlanks" dxfId="8964" priority="9275">
      <formula>LEN(TRIM(N413))&gt;0</formula>
    </cfRule>
  </conditionalFormatting>
  <conditionalFormatting sqref="N413:R413">
    <cfRule type="notContainsBlanks" dxfId="8963" priority="9274">
      <formula>LEN(TRIM(N413))&gt;0</formula>
    </cfRule>
  </conditionalFormatting>
  <conditionalFormatting sqref="N413:R413">
    <cfRule type="notContainsBlanks" dxfId="8962" priority="9273">
      <formula>LEN(TRIM(N413))&gt;0</formula>
    </cfRule>
  </conditionalFormatting>
  <conditionalFormatting sqref="N413:R413">
    <cfRule type="notContainsBlanks" dxfId="8961" priority="9272">
      <formula>LEN(TRIM(N413))&gt;0</formula>
    </cfRule>
  </conditionalFormatting>
  <conditionalFormatting sqref="N413:R413">
    <cfRule type="notContainsBlanks" dxfId="8960" priority="9271">
      <formula>LEN(TRIM(N413))&gt;0</formula>
    </cfRule>
  </conditionalFormatting>
  <conditionalFormatting sqref="N413:R413">
    <cfRule type="notContainsBlanks" dxfId="8959" priority="9270">
      <formula>LEN(TRIM(N413))&gt;0</formula>
    </cfRule>
  </conditionalFormatting>
  <conditionalFormatting sqref="N413:R413">
    <cfRule type="notContainsBlanks" dxfId="8958" priority="9268">
      <formula>LEN(TRIM(N413))&gt;0</formula>
    </cfRule>
    <cfRule type="notContainsBlanks" dxfId="8957" priority="9269">
      <formula>LEN(TRIM(N413))&gt;0</formula>
    </cfRule>
  </conditionalFormatting>
  <conditionalFormatting sqref="N413:R413">
    <cfRule type="notContainsBlanks" dxfId="8956" priority="9267">
      <formula>LEN(TRIM(N413))&gt;0</formula>
    </cfRule>
  </conditionalFormatting>
  <conditionalFormatting sqref="N413:R413">
    <cfRule type="notContainsBlanks" dxfId="8955" priority="9266">
      <formula>LEN(TRIM(N413))&gt;0</formula>
    </cfRule>
  </conditionalFormatting>
  <conditionalFormatting sqref="N413:R413">
    <cfRule type="notContainsBlanks" dxfId="8954" priority="9265">
      <formula>LEN(TRIM(N413))&gt;0</formula>
    </cfRule>
  </conditionalFormatting>
  <conditionalFormatting sqref="N413:R413">
    <cfRule type="notContainsBlanks" dxfId="8953" priority="9264">
      <formula>LEN(TRIM(N413))&gt;0</formula>
    </cfRule>
  </conditionalFormatting>
  <conditionalFormatting sqref="N413:R413">
    <cfRule type="notContainsBlanks" dxfId="8952" priority="9263">
      <formula>LEN(TRIM(N413))&gt;0</formula>
    </cfRule>
  </conditionalFormatting>
  <conditionalFormatting sqref="N413:R413">
    <cfRule type="notContainsBlanks" dxfId="8951" priority="9262">
      <formula>LEN(TRIM(N413))&gt;0</formula>
    </cfRule>
  </conditionalFormatting>
  <conditionalFormatting sqref="N413:R413">
    <cfRule type="notContainsBlanks" dxfId="8950" priority="9261">
      <formula>LEN(TRIM(N413))&gt;0</formula>
    </cfRule>
  </conditionalFormatting>
  <conditionalFormatting sqref="N413:R413">
    <cfRule type="notContainsBlanks" dxfId="8949" priority="9260">
      <formula>LEN(TRIM(N413))&gt;0</formula>
    </cfRule>
  </conditionalFormatting>
  <conditionalFormatting sqref="N413:R413">
    <cfRule type="notContainsBlanks" dxfId="8948" priority="9259">
      <formula>LEN(TRIM(N413))&gt;0</formula>
    </cfRule>
  </conditionalFormatting>
  <conditionalFormatting sqref="N413:R413">
    <cfRule type="notContainsBlanks" priority="9258">
      <formula>LEN(TRIM(N413))&gt;0</formula>
    </cfRule>
  </conditionalFormatting>
  <conditionalFormatting sqref="N413:R413">
    <cfRule type="notContainsBlanks" dxfId="8947" priority="9257">
      <formula>LEN(TRIM(N413))&gt;0</formula>
    </cfRule>
  </conditionalFormatting>
  <conditionalFormatting sqref="N413:R413">
    <cfRule type="notContainsBlanks" dxfId="8946" priority="9256">
      <formula>LEN(TRIM(N413))&gt;0</formula>
    </cfRule>
  </conditionalFormatting>
  <conditionalFormatting sqref="N413:R413">
    <cfRule type="notContainsBlanks" dxfId="8945" priority="9255">
      <formula>LEN(TRIM(N413))&gt;0</formula>
    </cfRule>
  </conditionalFormatting>
  <conditionalFormatting sqref="N413:R413">
    <cfRule type="notContainsBlanks" dxfId="8944" priority="9254">
      <formula>LEN(TRIM(N413))&gt;0</formula>
    </cfRule>
  </conditionalFormatting>
  <conditionalFormatting sqref="U413:Y413">
    <cfRule type="notContainsBlanks" dxfId="8943" priority="9253">
      <formula>LEN(TRIM(U413))&gt;0</formula>
    </cfRule>
  </conditionalFormatting>
  <conditionalFormatting sqref="U413:Y413">
    <cfRule type="notContainsBlanks" dxfId="8942" priority="9252">
      <formula>LEN(TRIM(U413))&gt;0</formula>
    </cfRule>
  </conditionalFormatting>
  <conditionalFormatting sqref="U413:Y413">
    <cfRule type="notContainsBlanks" dxfId="8941" priority="9251">
      <formula>LEN(TRIM(U413))&gt;0</formula>
    </cfRule>
  </conditionalFormatting>
  <conditionalFormatting sqref="U413:Y413">
    <cfRule type="notContainsBlanks" dxfId="8940" priority="9250">
      <formula>LEN(TRIM(U413))&gt;0</formula>
    </cfRule>
  </conditionalFormatting>
  <conditionalFormatting sqref="U413:Y413">
    <cfRule type="notContainsBlanks" dxfId="8939" priority="9249">
      <formula>LEN(TRIM(U413))&gt;0</formula>
    </cfRule>
  </conditionalFormatting>
  <conditionalFormatting sqref="U413:Y413">
    <cfRule type="notContainsBlanks" dxfId="8938" priority="9248">
      <formula>LEN(TRIM(U413))&gt;0</formula>
    </cfRule>
  </conditionalFormatting>
  <conditionalFormatting sqref="U413:Y413">
    <cfRule type="notContainsBlanks" dxfId="8937" priority="9247">
      <formula>LEN(TRIM(U413))&gt;0</formula>
    </cfRule>
  </conditionalFormatting>
  <conditionalFormatting sqref="U413:Y413">
    <cfRule type="notContainsBlanks" dxfId="8936" priority="9246">
      <formula>LEN(TRIM(U413))&gt;0</formula>
    </cfRule>
  </conditionalFormatting>
  <conditionalFormatting sqref="U413:Y413">
    <cfRule type="notContainsBlanks" dxfId="8935" priority="9245">
      <formula>LEN(TRIM(U413))&gt;0</formula>
    </cfRule>
  </conditionalFormatting>
  <conditionalFormatting sqref="U413:Y413">
    <cfRule type="notContainsBlanks" dxfId="8934" priority="9243">
      <formula>LEN(TRIM(U413))&gt;0</formula>
    </cfRule>
    <cfRule type="notContainsBlanks" dxfId="8933" priority="9244">
      <formula>LEN(TRIM(U413))&gt;0</formula>
    </cfRule>
  </conditionalFormatting>
  <conditionalFormatting sqref="U413:Y413">
    <cfRule type="notContainsBlanks" dxfId="8932" priority="9242">
      <formula>LEN(TRIM(U413))&gt;0</formula>
    </cfRule>
  </conditionalFormatting>
  <conditionalFormatting sqref="U413:Y413">
    <cfRule type="notContainsBlanks" dxfId="8931" priority="9241">
      <formula>LEN(TRIM(U413))&gt;0</formula>
    </cfRule>
  </conditionalFormatting>
  <conditionalFormatting sqref="U413:Y413">
    <cfRule type="notContainsBlanks" dxfId="8930" priority="9240">
      <formula>LEN(TRIM(U413))&gt;0</formula>
    </cfRule>
  </conditionalFormatting>
  <conditionalFormatting sqref="U413:Y413">
    <cfRule type="notContainsBlanks" dxfId="8929" priority="9239">
      <formula>LEN(TRIM(U413))&gt;0</formula>
    </cfRule>
  </conditionalFormatting>
  <conditionalFormatting sqref="U413:Y413">
    <cfRule type="notContainsBlanks" dxfId="8928" priority="9238">
      <formula>LEN(TRIM(U413))&gt;0</formula>
    </cfRule>
  </conditionalFormatting>
  <conditionalFormatting sqref="U413:Y413">
    <cfRule type="notContainsBlanks" dxfId="8927" priority="9237">
      <formula>LEN(TRIM(U413))&gt;0</formula>
    </cfRule>
  </conditionalFormatting>
  <conditionalFormatting sqref="U413:Y413">
    <cfRule type="notContainsBlanks" dxfId="8926" priority="9236">
      <formula>LEN(TRIM(U413))&gt;0</formula>
    </cfRule>
  </conditionalFormatting>
  <conditionalFormatting sqref="U413:Y413">
    <cfRule type="notContainsBlanks" dxfId="8925" priority="9235">
      <formula>LEN(TRIM(U413))&gt;0</formula>
    </cfRule>
  </conditionalFormatting>
  <conditionalFormatting sqref="U413:Y413">
    <cfRule type="notContainsBlanks" dxfId="8924" priority="9234">
      <formula>LEN(TRIM(U413))&gt;0</formula>
    </cfRule>
  </conditionalFormatting>
  <conditionalFormatting sqref="U413:Y413">
    <cfRule type="notContainsBlanks" priority="9233">
      <formula>LEN(TRIM(U413))&gt;0</formula>
    </cfRule>
  </conditionalFormatting>
  <conditionalFormatting sqref="U413:Y413">
    <cfRule type="notContainsBlanks" dxfId="8923" priority="9232">
      <formula>LEN(TRIM(U413))&gt;0</formula>
    </cfRule>
  </conditionalFormatting>
  <conditionalFormatting sqref="U413:Y413">
    <cfRule type="notContainsBlanks" dxfId="8922" priority="9231">
      <formula>LEN(TRIM(U413))&gt;0</formula>
    </cfRule>
  </conditionalFormatting>
  <conditionalFormatting sqref="U413:Y413">
    <cfRule type="notContainsBlanks" dxfId="8921" priority="9230">
      <formula>LEN(TRIM(U413))&gt;0</formula>
    </cfRule>
  </conditionalFormatting>
  <conditionalFormatting sqref="U413:Y413">
    <cfRule type="notContainsBlanks" dxfId="8920" priority="9229">
      <formula>LEN(TRIM(U413))&gt;0</formula>
    </cfRule>
  </conditionalFormatting>
  <conditionalFormatting sqref="AB413:AF413">
    <cfRule type="notContainsBlanks" dxfId="8919" priority="9228">
      <formula>LEN(TRIM(AB413))&gt;0</formula>
    </cfRule>
  </conditionalFormatting>
  <conditionalFormatting sqref="AB413:AF413">
    <cfRule type="notContainsBlanks" dxfId="8918" priority="9227">
      <formula>LEN(TRIM(AB413))&gt;0</formula>
    </cfRule>
  </conditionalFormatting>
  <conditionalFormatting sqref="AB413:AF413">
    <cfRule type="notContainsBlanks" dxfId="8917" priority="9226">
      <formula>LEN(TRIM(AB413))&gt;0</formula>
    </cfRule>
  </conditionalFormatting>
  <conditionalFormatting sqref="AB413:AF413">
    <cfRule type="notContainsBlanks" dxfId="8916" priority="9225">
      <formula>LEN(TRIM(AB413))&gt;0</formula>
    </cfRule>
  </conditionalFormatting>
  <conditionalFormatting sqref="AB413:AF413">
    <cfRule type="notContainsBlanks" dxfId="8915" priority="9224">
      <formula>LEN(TRIM(AB413))&gt;0</formula>
    </cfRule>
  </conditionalFormatting>
  <conditionalFormatting sqref="AB413:AF413">
    <cfRule type="notContainsBlanks" dxfId="8914" priority="9223">
      <formula>LEN(TRIM(AB413))&gt;0</formula>
    </cfRule>
  </conditionalFormatting>
  <conditionalFormatting sqref="AB413:AF413">
    <cfRule type="notContainsBlanks" dxfId="8913" priority="9222">
      <formula>LEN(TRIM(AB413))&gt;0</formula>
    </cfRule>
  </conditionalFormatting>
  <conditionalFormatting sqref="AB413:AF413">
    <cfRule type="notContainsBlanks" dxfId="8912" priority="9221">
      <formula>LEN(TRIM(AB413))&gt;0</formula>
    </cfRule>
  </conditionalFormatting>
  <conditionalFormatting sqref="AB413:AF413">
    <cfRule type="notContainsBlanks" dxfId="8911" priority="9220">
      <formula>LEN(TRIM(AB413))&gt;0</formula>
    </cfRule>
  </conditionalFormatting>
  <conditionalFormatting sqref="AB413:AF413">
    <cfRule type="notContainsBlanks" dxfId="8910" priority="9218">
      <formula>LEN(TRIM(AB413))&gt;0</formula>
    </cfRule>
    <cfRule type="notContainsBlanks" dxfId="8909" priority="9219">
      <formula>LEN(TRIM(AB413))&gt;0</formula>
    </cfRule>
  </conditionalFormatting>
  <conditionalFormatting sqref="AB413:AF413">
    <cfRule type="notContainsBlanks" dxfId="8908" priority="9217">
      <formula>LEN(TRIM(AB413))&gt;0</formula>
    </cfRule>
  </conditionalFormatting>
  <conditionalFormatting sqref="AB413:AF413">
    <cfRule type="notContainsBlanks" dxfId="8907" priority="9216">
      <formula>LEN(TRIM(AB413))&gt;0</formula>
    </cfRule>
  </conditionalFormatting>
  <conditionalFormatting sqref="AB413:AF413">
    <cfRule type="notContainsBlanks" dxfId="8906" priority="9215">
      <formula>LEN(TRIM(AB413))&gt;0</formula>
    </cfRule>
  </conditionalFormatting>
  <conditionalFormatting sqref="AB413:AF413">
    <cfRule type="notContainsBlanks" dxfId="8905" priority="9214">
      <formula>LEN(TRIM(AB413))&gt;0</formula>
    </cfRule>
  </conditionalFormatting>
  <conditionalFormatting sqref="AB413:AF413">
    <cfRule type="notContainsBlanks" dxfId="8904" priority="9213">
      <formula>LEN(TRIM(AB413))&gt;0</formula>
    </cfRule>
  </conditionalFormatting>
  <conditionalFormatting sqref="AB413:AF413">
    <cfRule type="notContainsBlanks" dxfId="8903" priority="9212">
      <formula>LEN(TRIM(AB413))&gt;0</formula>
    </cfRule>
  </conditionalFormatting>
  <conditionalFormatting sqref="AB413:AF413">
    <cfRule type="notContainsBlanks" dxfId="8902" priority="9211">
      <formula>LEN(TRIM(AB413))&gt;0</formula>
    </cfRule>
  </conditionalFormatting>
  <conditionalFormatting sqref="AB413:AF413">
    <cfRule type="notContainsBlanks" dxfId="8901" priority="9210">
      <formula>LEN(TRIM(AB413))&gt;0</formula>
    </cfRule>
  </conditionalFormatting>
  <conditionalFormatting sqref="AB413:AF413">
    <cfRule type="notContainsBlanks" dxfId="8900" priority="9209">
      <formula>LEN(TRIM(AB413))&gt;0</formula>
    </cfRule>
  </conditionalFormatting>
  <conditionalFormatting sqref="AB413:AF413">
    <cfRule type="notContainsBlanks" priority="9208">
      <formula>LEN(TRIM(AB413))&gt;0</formula>
    </cfRule>
  </conditionalFormatting>
  <conditionalFormatting sqref="AB413:AF413">
    <cfRule type="notContainsBlanks" dxfId="8899" priority="9207">
      <formula>LEN(TRIM(AB413))&gt;0</formula>
    </cfRule>
  </conditionalFormatting>
  <conditionalFormatting sqref="AB413:AF413">
    <cfRule type="notContainsBlanks" dxfId="8898" priority="9206">
      <formula>LEN(TRIM(AB413))&gt;0</formula>
    </cfRule>
  </conditionalFormatting>
  <conditionalFormatting sqref="AB413:AF413">
    <cfRule type="notContainsBlanks" dxfId="8897" priority="9205">
      <formula>LEN(TRIM(AB413))&gt;0</formula>
    </cfRule>
  </conditionalFormatting>
  <conditionalFormatting sqref="AB413:AF413">
    <cfRule type="notContainsBlanks" dxfId="8896" priority="9204">
      <formula>LEN(TRIM(AB413))&gt;0</formula>
    </cfRule>
  </conditionalFormatting>
  <conditionalFormatting sqref="B411:E422 G413:K413 L411:L412 N413:R413 S411:S412 U413:Y413 Z411:Z412 AB413:AF413 AG411:AG412">
    <cfRule type="notContainsBlanks" dxfId="8895" priority="9203">
      <formula>LEN(TRIM(B411))&gt;0</formula>
    </cfRule>
  </conditionalFormatting>
  <conditionalFormatting sqref="G426">
    <cfRule type="notContainsBlanks" dxfId="8894" priority="9202">
      <formula>LEN(TRIM(G426))&gt;0</formula>
    </cfRule>
  </conditionalFormatting>
  <conditionalFormatting sqref="H426:K426">
    <cfRule type="notContainsBlanks" dxfId="8893" priority="9201">
      <formula>LEN(TRIM(H426))&gt;0</formula>
    </cfRule>
  </conditionalFormatting>
  <conditionalFormatting sqref="G426:K426">
    <cfRule type="notContainsBlanks" dxfId="8892" priority="9200">
      <formula>LEN(TRIM(G426))&gt;0</formula>
    </cfRule>
  </conditionalFormatting>
  <conditionalFormatting sqref="G426:K426">
    <cfRule type="notContainsBlanks" dxfId="8891" priority="9199">
      <formula>LEN(TRIM(G426))&gt;0</formula>
    </cfRule>
  </conditionalFormatting>
  <conditionalFormatting sqref="G426:K426">
    <cfRule type="notContainsBlanks" dxfId="8890" priority="9198">
      <formula>LEN(TRIM(G426))&gt;0</formula>
    </cfRule>
  </conditionalFormatting>
  <conditionalFormatting sqref="G426:K426">
    <cfRule type="notContainsBlanks" dxfId="8889" priority="9197">
      <formula>LEN(TRIM(G426))&gt;0</formula>
    </cfRule>
  </conditionalFormatting>
  <conditionalFormatting sqref="G426:K426">
    <cfRule type="notContainsBlanks" dxfId="8888" priority="9196">
      <formula>LEN(TRIM(G426))&gt;0</formula>
    </cfRule>
  </conditionalFormatting>
  <conditionalFormatting sqref="G426:K426">
    <cfRule type="notContainsBlanks" dxfId="8887" priority="9195">
      <formula>LEN(TRIM(G426))&gt;0</formula>
    </cfRule>
  </conditionalFormatting>
  <conditionalFormatting sqref="G426:K426">
    <cfRule type="notContainsBlanks" dxfId="8886" priority="9194">
      <formula>LEN(TRIM(G426))&gt;0</formula>
    </cfRule>
  </conditionalFormatting>
  <conditionalFormatting sqref="G426:K426">
    <cfRule type="notContainsBlanks" dxfId="8885" priority="9193">
      <formula>LEN(TRIM(G426))&gt;0</formula>
    </cfRule>
  </conditionalFormatting>
  <conditionalFormatting sqref="G426:K426">
    <cfRule type="notContainsBlanks" dxfId="8884" priority="9192">
      <formula>LEN(TRIM(G426))&gt;0</formula>
    </cfRule>
  </conditionalFormatting>
  <conditionalFormatting sqref="G426:K426">
    <cfRule type="notContainsBlanks" dxfId="8883" priority="9190">
      <formula>LEN(TRIM(G426))&gt;0</formula>
    </cfRule>
    <cfRule type="notContainsBlanks" dxfId="8882" priority="9191">
      <formula>LEN(TRIM(G426))&gt;0</formula>
    </cfRule>
  </conditionalFormatting>
  <conditionalFormatting sqref="G426:K426">
    <cfRule type="notContainsBlanks" dxfId="8881" priority="9189">
      <formula>LEN(TRIM(G426))&gt;0</formula>
    </cfRule>
  </conditionalFormatting>
  <conditionalFormatting sqref="G426:K426">
    <cfRule type="notContainsBlanks" dxfId="8880" priority="9188">
      <formula>LEN(TRIM(G426))&gt;0</formula>
    </cfRule>
  </conditionalFormatting>
  <conditionalFormatting sqref="G426:K426">
    <cfRule type="notContainsBlanks" dxfId="8879" priority="9187">
      <formula>LEN(TRIM(G426))&gt;0</formula>
    </cfRule>
  </conditionalFormatting>
  <conditionalFormatting sqref="G426:K426">
    <cfRule type="notContainsBlanks" dxfId="8878" priority="9186">
      <formula>LEN(TRIM(G426))&gt;0</formula>
    </cfRule>
  </conditionalFormatting>
  <conditionalFormatting sqref="G426:K426">
    <cfRule type="notContainsBlanks" dxfId="8877" priority="9185">
      <formula>LEN(TRIM(G426))&gt;0</formula>
    </cfRule>
  </conditionalFormatting>
  <conditionalFormatting sqref="G426:K426">
    <cfRule type="notContainsBlanks" dxfId="8876" priority="9184">
      <formula>LEN(TRIM(G426))&gt;0</formula>
    </cfRule>
  </conditionalFormatting>
  <conditionalFormatting sqref="G426:K426">
    <cfRule type="notContainsBlanks" dxfId="8875" priority="9183">
      <formula>LEN(TRIM(G426))&gt;0</formula>
    </cfRule>
  </conditionalFormatting>
  <conditionalFormatting sqref="G426:K426">
    <cfRule type="notContainsBlanks" dxfId="8874" priority="9182">
      <formula>LEN(TRIM(G426))&gt;0</formula>
    </cfRule>
  </conditionalFormatting>
  <conditionalFormatting sqref="G426:K426">
    <cfRule type="notContainsBlanks" dxfId="8873" priority="9181">
      <formula>LEN(TRIM(G426))&gt;0</formula>
    </cfRule>
  </conditionalFormatting>
  <conditionalFormatting sqref="G426:K426">
    <cfRule type="notContainsBlanks" priority="9180">
      <formula>LEN(TRIM(G426))&gt;0</formula>
    </cfRule>
  </conditionalFormatting>
  <conditionalFormatting sqref="G426:K426">
    <cfRule type="notContainsBlanks" dxfId="8872" priority="9179">
      <formula>LEN(TRIM(G426))&gt;0</formula>
    </cfRule>
  </conditionalFormatting>
  <conditionalFormatting sqref="G426:K426">
    <cfRule type="notContainsBlanks" dxfId="8871" priority="9178">
      <formula>LEN(TRIM(G426))&gt;0</formula>
    </cfRule>
  </conditionalFormatting>
  <conditionalFormatting sqref="G426:K426">
    <cfRule type="notContainsBlanks" dxfId="8870" priority="9177">
      <formula>LEN(TRIM(G426))&gt;0</formula>
    </cfRule>
  </conditionalFormatting>
  <conditionalFormatting sqref="G426:K426">
    <cfRule type="notContainsBlanks" dxfId="8869" priority="9176">
      <formula>LEN(TRIM(G426))&gt;0</formula>
    </cfRule>
  </conditionalFormatting>
  <conditionalFormatting sqref="G426:K426">
    <cfRule type="notContainsBlanks" dxfId="8868" priority="9175">
      <formula>LEN(TRIM(G426))&gt;0</formula>
    </cfRule>
  </conditionalFormatting>
  <conditionalFormatting sqref="N426:R426">
    <cfRule type="notContainsBlanks" dxfId="8867" priority="9174">
      <formula>LEN(TRIM(N426))&gt;0</formula>
    </cfRule>
  </conditionalFormatting>
  <conditionalFormatting sqref="N426:R426">
    <cfRule type="notContainsBlanks" dxfId="8866" priority="9173">
      <formula>LEN(TRIM(N426))&gt;0</formula>
    </cfRule>
  </conditionalFormatting>
  <conditionalFormatting sqref="N426:R426">
    <cfRule type="notContainsBlanks" dxfId="8865" priority="9172">
      <formula>LEN(TRIM(N426))&gt;0</formula>
    </cfRule>
  </conditionalFormatting>
  <conditionalFormatting sqref="N426:R426">
    <cfRule type="notContainsBlanks" dxfId="8864" priority="9171">
      <formula>LEN(TRIM(N426))&gt;0</formula>
    </cfRule>
  </conditionalFormatting>
  <conditionalFormatting sqref="N426:R426">
    <cfRule type="notContainsBlanks" dxfId="8863" priority="9170">
      <formula>LEN(TRIM(N426))&gt;0</formula>
    </cfRule>
  </conditionalFormatting>
  <conditionalFormatting sqref="N426:R426">
    <cfRule type="notContainsBlanks" dxfId="8862" priority="9169">
      <formula>LEN(TRIM(N426))&gt;0</formula>
    </cfRule>
  </conditionalFormatting>
  <conditionalFormatting sqref="N426:R426">
    <cfRule type="notContainsBlanks" dxfId="8861" priority="9168">
      <formula>LEN(TRIM(N426))&gt;0</formula>
    </cfRule>
  </conditionalFormatting>
  <conditionalFormatting sqref="N426:R426">
    <cfRule type="notContainsBlanks" dxfId="8860" priority="9167">
      <formula>LEN(TRIM(N426))&gt;0</formula>
    </cfRule>
  </conditionalFormatting>
  <conditionalFormatting sqref="N426:R426">
    <cfRule type="notContainsBlanks" dxfId="8859" priority="9166">
      <formula>LEN(TRIM(N426))&gt;0</formula>
    </cfRule>
  </conditionalFormatting>
  <conditionalFormatting sqref="N426:R426">
    <cfRule type="notContainsBlanks" dxfId="8858" priority="9164">
      <formula>LEN(TRIM(N426))&gt;0</formula>
    </cfRule>
    <cfRule type="notContainsBlanks" dxfId="8857" priority="9165">
      <formula>LEN(TRIM(N426))&gt;0</formula>
    </cfRule>
  </conditionalFormatting>
  <conditionalFormatting sqref="N426:R426">
    <cfRule type="notContainsBlanks" dxfId="8856" priority="9163">
      <formula>LEN(TRIM(N426))&gt;0</formula>
    </cfRule>
  </conditionalFormatting>
  <conditionalFormatting sqref="N426:R426">
    <cfRule type="notContainsBlanks" dxfId="8855" priority="9162">
      <formula>LEN(TRIM(N426))&gt;0</formula>
    </cfRule>
  </conditionalFormatting>
  <conditionalFormatting sqref="N426:R426">
    <cfRule type="notContainsBlanks" dxfId="8854" priority="9161">
      <formula>LEN(TRIM(N426))&gt;0</formula>
    </cfRule>
  </conditionalFormatting>
  <conditionalFormatting sqref="N426:R426">
    <cfRule type="notContainsBlanks" dxfId="8853" priority="9160">
      <formula>LEN(TRIM(N426))&gt;0</formula>
    </cfRule>
  </conditionalFormatting>
  <conditionalFormatting sqref="N426:R426">
    <cfRule type="notContainsBlanks" dxfId="8852" priority="9159">
      <formula>LEN(TRIM(N426))&gt;0</formula>
    </cfRule>
  </conditionalFormatting>
  <conditionalFormatting sqref="N426:R426">
    <cfRule type="notContainsBlanks" dxfId="8851" priority="9158">
      <formula>LEN(TRIM(N426))&gt;0</formula>
    </cfRule>
  </conditionalFormatting>
  <conditionalFormatting sqref="N426:R426">
    <cfRule type="notContainsBlanks" dxfId="8850" priority="9157">
      <formula>LEN(TRIM(N426))&gt;0</formula>
    </cfRule>
  </conditionalFormatting>
  <conditionalFormatting sqref="N426:R426">
    <cfRule type="notContainsBlanks" dxfId="8849" priority="9156">
      <formula>LEN(TRIM(N426))&gt;0</formula>
    </cfRule>
  </conditionalFormatting>
  <conditionalFormatting sqref="N426:R426">
    <cfRule type="notContainsBlanks" dxfId="8848" priority="9155">
      <formula>LEN(TRIM(N426))&gt;0</formula>
    </cfRule>
  </conditionalFormatting>
  <conditionalFormatting sqref="N426:R426">
    <cfRule type="notContainsBlanks" priority="9154">
      <formula>LEN(TRIM(N426))&gt;0</formula>
    </cfRule>
  </conditionalFormatting>
  <conditionalFormatting sqref="N426:R426">
    <cfRule type="notContainsBlanks" dxfId="8847" priority="9153">
      <formula>LEN(TRIM(N426))&gt;0</formula>
    </cfRule>
  </conditionalFormatting>
  <conditionalFormatting sqref="N426:R426">
    <cfRule type="notContainsBlanks" dxfId="8846" priority="9152">
      <formula>LEN(TRIM(N426))&gt;0</formula>
    </cfRule>
  </conditionalFormatting>
  <conditionalFormatting sqref="N426:R426">
    <cfRule type="notContainsBlanks" dxfId="8845" priority="9151">
      <formula>LEN(TRIM(N426))&gt;0</formula>
    </cfRule>
  </conditionalFormatting>
  <conditionalFormatting sqref="N426:R426">
    <cfRule type="notContainsBlanks" dxfId="8844" priority="9150">
      <formula>LEN(TRIM(N426))&gt;0</formula>
    </cfRule>
  </conditionalFormatting>
  <conditionalFormatting sqref="N426:R426">
    <cfRule type="notContainsBlanks" dxfId="8843" priority="9149">
      <formula>LEN(TRIM(N426))&gt;0</formula>
    </cfRule>
  </conditionalFormatting>
  <conditionalFormatting sqref="G439">
    <cfRule type="notContainsBlanks" dxfId="8842" priority="9148">
      <formula>LEN(TRIM(G439))&gt;0</formula>
    </cfRule>
  </conditionalFormatting>
  <conditionalFormatting sqref="H439:K439">
    <cfRule type="notContainsBlanks" dxfId="8841" priority="9147">
      <formula>LEN(TRIM(H439))&gt;0</formula>
    </cfRule>
  </conditionalFormatting>
  <conditionalFormatting sqref="G439:K439">
    <cfRule type="notContainsBlanks" dxfId="8840" priority="9146">
      <formula>LEN(TRIM(G439))&gt;0</formula>
    </cfRule>
  </conditionalFormatting>
  <conditionalFormatting sqref="G439:K439">
    <cfRule type="notContainsBlanks" dxfId="8839" priority="9145">
      <formula>LEN(TRIM(G439))&gt;0</formula>
    </cfRule>
  </conditionalFormatting>
  <conditionalFormatting sqref="G439:K439">
    <cfRule type="notContainsBlanks" dxfId="8838" priority="9144">
      <formula>LEN(TRIM(G439))&gt;0</formula>
    </cfRule>
  </conditionalFormatting>
  <conditionalFormatting sqref="G439:K439">
    <cfRule type="notContainsBlanks" dxfId="8837" priority="9143">
      <formula>LEN(TRIM(G439))&gt;0</formula>
    </cfRule>
  </conditionalFormatting>
  <conditionalFormatting sqref="G439:K439">
    <cfRule type="notContainsBlanks" dxfId="8836" priority="9142">
      <formula>LEN(TRIM(G439))&gt;0</formula>
    </cfRule>
  </conditionalFormatting>
  <conditionalFormatting sqref="G439:K439">
    <cfRule type="notContainsBlanks" dxfId="8835" priority="9141">
      <formula>LEN(TRIM(G439))&gt;0</formula>
    </cfRule>
  </conditionalFormatting>
  <conditionalFormatting sqref="G439:K439">
    <cfRule type="notContainsBlanks" dxfId="8834" priority="9140">
      <formula>LEN(TRIM(G439))&gt;0</formula>
    </cfRule>
  </conditionalFormatting>
  <conditionalFormatting sqref="G439:K439">
    <cfRule type="notContainsBlanks" dxfId="8833" priority="9139">
      <formula>LEN(TRIM(G439))&gt;0</formula>
    </cfRule>
  </conditionalFormatting>
  <conditionalFormatting sqref="G439:K439">
    <cfRule type="notContainsBlanks" dxfId="8832" priority="9138">
      <formula>LEN(TRIM(G439))&gt;0</formula>
    </cfRule>
  </conditionalFormatting>
  <conditionalFormatting sqref="G439:K439">
    <cfRule type="notContainsBlanks" dxfId="8831" priority="9136">
      <formula>LEN(TRIM(G439))&gt;0</formula>
    </cfRule>
    <cfRule type="notContainsBlanks" dxfId="8830" priority="9137">
      <formula>LEN(TRIM(G439))&gt;0</formula>
    </cfRule>
  </conditionalFormatting>
  <conditionalFormatting sqref="G439:K439">
    <cfRule type="notContainsBlanks" dxfId="8829" priority="9135">
      <formula>LEN(TRIM(G439))&gt;0</formula>
    </cfRule>
  </conditionalFormatting>
  <conditionalFormatting sqref="G439:K439">
    <cfRule type="notContainsBlanks" dxfId="8828" priority="9134">
      <formula>LEN(TRIM(G439))&gt;0</formula>
    </cfRule>
  </conditionalFormatting>
  <conditionalFormatting sqref="G439:K439">
    <cfRule type="notContainsBlanks" dxfId="8827" priority="9133">
      <formula>LEN(TRIM(G439))&gt;0</formula>
    </cfRule>
  </conditionalFormatting>
  <conditionalFormatting sqref="G439:K439">
    <cfRule type="notContainsBlanks" dxfId="8826" priority="9132">
      <formula>LEN(TRIM(G439))&gt;0</formula>
    </cfRule>
  </conditionalFormatting>
  <conditionalFormatting sqref="G439:K439">
    <cfRule type="notContainsBlanks" dxfId="8825" priority="9131">
      <formula>LEN(TRIM(G439))&gt;0</formula>
    </cfRule>
  </conditionalFormatting>
  <conditionalFormatting sqref="G439:K439">
    <cfRule type="notContainsBlanks" dxfId="8824" priority="9130">
      <formula>LEN(TRIM(G439))&gt;0</formula>
    </cfRule>
  </conditionalFormatting>
  <conditionalFormatting sqref="G439:K439">
    <cfRule type="notContainsBlanks" dxfId="8823" priority="9129">
      <formula>LEN(TRIM(G439))&gt;0</formula>
    </cfRule>
  </conditionalFormatting>
  <conditionalFormatting sqref="G439:K439">
    <cfRule type="notContainsBlanks" dxfId="8822" priority="9128">
      <formula>LEN(TRIM(G439))&gt;0</formula>
    </cfRule>
  </conditionalFormatting>
  <conditionalFormatting sqref="G439:K439">
    <cfRule type="notContainsBlanks" dxfId="8821" priority="9127">
      <formula>LEN(TRIM(G439))&gt;0</formula>
    </cfRule>
  </conditionalFormatting>
  <conditionalFormatting sqref="G439:K439">
    <cfRule type="notContainsBlanks" priority="9126">
      <formula>LEN(TRIM(G439))&gt;0</formula>
    </cfRule>
  </conditionalFormatting>
  <conditionalFormatting sqref="G439:K439">
    <cfRule type="notContainsBlanks" dxfId="8820" priority="9125">
      <formula>LEN(TRIM(G439))&gt;0</formula>
    </cfRule>
  </conditionalFormatting>
  <conditionalFormatting sqref="G439:K439">
    <cfRule type="notContainsBlanks" dxfId="8819" priority="9124">
      <formula>LEN(TRIM(G439))&gt;0</formula>
    </cfRule>
  </conditionalFormatting>
  <conditionalFormatting sqref="G439:K439">
    <cfRule type="notContainsBlanks" dxfId="8818" priority="9123">
      <formula>LEN(TRIM(G439))&gt;0</formula>
    </cfRule>
  </conditionalFormatting>
  <conditionalFormatting sqref="G439:K439">
    <cfRule type="notContainsBlanks" dxfId="8817" priority="9122">
      <formula>LEN(TRIM(G439))&gt;0</formula>
    </cfRule>
  </conditionalFormatting>
  <conditionalFormatting sqref="G439:K439">
    <cfRule type="notContainsBlanks" dxfId="8816" priority="9121">
      <formula>LEN(TRIM(G439))&gt;0</formula>
    </cfRule>
  </conditionalFormatting>
  <conditionalFormatting sqref="B424:E435 B437:E448 B450:E461 B463:E474 B476:E487 B489:E500 B502:E513 B515:E526 B528:E539 B541:E552 B554:E565 B567:E578 B580:E591 B593:E604 B606:E617 B619:E630 B632:E643 B645:E656 B658:E669 B671:E682 B684:E695 B697:E708 B710:E721 B723:E734 B736:E747 B749:E760 B762:E773 B775:E786 B788:E799 B801:E812 B814:E825 B827:E838 B840:E851 B853:E864 B866:E877 B879:E890 B892:E903 B905:E916 B918:E929 B931:E942 B944:E955 B957:E968 B970:E981 B983:E994 B996:E1007 B1009:E1020 B1022:E1033 B1035:E1046 B1048:E1059 B1061:E1072 B1074:E1085 B1087:E1098 B1100:E1111 B1113:E1124 B1126:E1137 B1139:E1150 B1152:E1163 B1165:E1176 B1178:E1189 B1191:E1202 B1204:E1215 B1217:E1228 B1230:E1241 B1243:E1254 B1256:E1267 B1269:E1280 B1282:E1293 B1295:E1306 B1308:E1319 B1321:E1332">
    <cfRule type="notContainsBlanks" dxfId="8815" priority="9120">
      <formula>LEN(TRIM(B424))&gt;0</formula>
    </cfRule>
  </conditionalFormatting>
  <conditionalFormatting sqref="G452">
    <cfRule type="notContainsBlanks" dxfId="8814" priority="9119">
      <formula>LEN(TRIM(G452))&gt;0</formula>
    </cfRule>
  </conditionalFormatting>
  <conditionalFormatting sqref="H452:K452">
    <cfRule type="notContainsBlanks" dxfId="8813" priority="9118">
      <formula>LEN(TRIM(H452))&gt;0</formula>
    </cfRule>
  </conditionalFormatting>
  <conditionalFormatting sqref="G452:K452">
    <cfRule type="notContainsBlanks" dxfId="8812" priority="9117">
      <formula>LEN(TRIM(G452))&gt;0</formula>
    </cfRule>
  </conditionalFormatting>
  <conditionalFormatting sqref="G452:K452">
    <cfRule type="notContainsBlanks" dxfId="8811" priority="9116">
      <formula>LEN(TRIM(G452))&gt;0</formula>
    </cfRule>
  </conditionalFormatting>
  <conditionalFormatting sqref="G452:K452">
    <cfRule type="notContainsBlanks" dxfId="8810" priority="9115">
      <formula>LEN(TRIM(G452))&gt;0</formula>
    </cfRule>
  </conditionalFormatting>
  <conditionalFormatting sqref="G452:K452">
    <cfRule type="notContainsBlanks" dxfId="8809" priority="9114">
      <formula>LEN(TRIM(G452))&gt;0</formula>
    </cfRule>
  </conditionalFormatting>
  <conditionalFormatting sqref="G452:K452">
    <cfRule type="notContainsBlanks" dxfId="8808" priority="9113">
      <formula>LEN(TRIM(G452))&gt;0</formula>
    </cfRule>
  </conditionalFormatting>
  <conditionalFormatting sqref="G452:K452">
    <cfRule type="notContainsBlanks" dxfId="8807" priority="9112">
      <formula>LEN(TRIM(G452))&gt;0</formula>
    </cfRule>
  </conditionalFormatting>
  <conditionalFormatting sqref="G452:K452">
    <cfRule type="notContainsBlanks" dxfId="8806" priority="9111">
      <formula>LEN(TRIM(G452))&gt;0</formula>
    </cfRule>
  </conditionalFormatting>
  <conditionalFormatting sqref="G452:K452">
    <cfRule type="notContainsBlanks" dxfId="8805" priority="9110">
      <formula>LEN(TRIM(G452))&gt;0</formula>
    </cfRule>
  </conditionalFormatting>
  <conditionalFormatting sqref="G452:K452">
    <cfRule type="notContainsBlanks" dxfId="8804" priority="9109">
      <formula>LEN(TRIM(G452))&gt;0</formula>
    </cfRule>
  </conditionalFormatting>
  <conditionalFormatting sqref="G452:K452">
    <cfRule type="notContainsBlanks" dxfId="8803" priority="9107">
      <formula>LEN(TRIM(G452))&gt;0</formula>
    </cfRule>
    <cfRule type="notContainsBlanks" dxfId="8802" priority="9108">
      <formula>LEN(TRIM(G452))&gt;0</formula>
    </cfRule>
  </conditionalFormatting>
  <conditionalFormatting sqref="G452:K452">
    <cfRule type="notContainsBlanks" dxfId="8801" priority="9106">
      <formula>LEN(TRIM(G452))&gt;0</formula>
    </cfRule>
  </conditionalFormatting>
  <conditionalFormatting sqref="G452:K452">
    <cfRule type="notContainsBlanks" dxfId="8800" priority="9105">
      <formula>LEN(TRIM(G452))&gt;0</formula>
    </cfRule>
  </conditionalFormatting>
  <conditionalFormatting sqref="G452:K452">
    <cfRule type="notContainsBlanks" dxfId="8799" priority="9104">
      <formula>LEN(TRIM(G452))&gt;0</formula>
    </cfRule>
  </conditionalFormatting>
  <conditionalFormatting sqref="G452:K452">
    <cfRule type="notContainsBlanks" dxfId="8798" priority="9103">
      <formula>LEN(TRIM(G452))&gt;0</formula>
    </cfRule>
  </conditionalFormatting>
  <conditionalFormatting sqref="G452:K452">
    <cfRule type="notContainsBlanks" dxfId="8797" priority="9102">
      <formula>LEN(TRIM(G452))&gt;0</formula>
    </cfRule>
  </conditionalFormatting>
  <conditionalFormatting sqref="G452:K452">
    <cfRule type="notContainsBlanks" dxfId="8796" priority="9101">
      <formula>LEN(TRIM(G452))&gt;0</formula>
    </cfRule>
  </conditionalFormatting>
  <conditionalFormatting sqref="G452:K452">
    <cfRule type="notContainsBlanks" dxfId="8795" priority="9100">
      <formula>LEN(TRIM(G452))&gt;0</formula>
    </cfRule>
  </conditionalFormatting>
  <conditionalFormatting sqref="G452:K452">
    <cfRule type="notContainsBlanks" dxfId="8794" priority="9099">
      <formula>LEN(TRIM(G452))&gt;0</formula>
    </cfRule>
  </conditionalFormatting>
  <conditionalFormatting sqref="G452:K452">
    <cfRule type="notContainsBlanks" dxfId="8793" priority="9098">
      <formula>LEN(TRIM(G452))&gt;0</formula>
    </cfRule>
  </conditionalFormatting>
  <conditionalFormatting sqref="G452:K452">
    <cfRule type="notContainsBlanks" priority="9097">
      <formula>LEN(TRIM(G452))&gt;0</formula>
    </cfRule>
  </conditionalFormatting>
  <conditionalFormatting sqref="G452:K452">
    <cfRule type="notContainsBlanks" dxfId="8792" priority="9096">
      <formula>LEN(TRIM(G452))&gt;0</formula>
    </cfRule>
  </conditionalFormatting>
  <conditionalFormatting sqref="G452:K452">
    <cfRule type="notContainsBlanks" dxfId="8791" priority="9095">
      <formula>LEN(TRIM(G452))&gt;0</formula>
    </cfRule>
  </conditionalFormatting>
  <conditionalFormatting sqref="G452:K452">
    <cfRule type="notContainsBlanks" dxfId="8790" priority="9094">
      <formula>LEN(TRIM(G452))&gt;0</formula>
    </cfRule>
  </conditionalFormatting>
  <conditionalFormatting sqref="G452:K452">
    <cfRule type="notContainsBlanks" dxfId="8789" priority="9093">
      <formula>LEN(TRIM(G452))&gt;0</formula>
    </cfRule>
  </conditionalFormatting>
  <conditionalFormatting sqref="G452:K452">
    <cfRule type="notContainsBlanks" dxfId="8788" priority="9092">
      <formula>LEN(TRIM(G452))&gt;0</formula>
    </cfRule>
  </conditionalFormatting>
  <conditionalFormatting sqref="G465">
    <cfRule type="notContainsBlanks" dxfId="8787" priority="9091">
      <formula>LEN(TRIM(G465))&gt;0</formula>
    </cfRule>
  </conditionalFormatting>
  <conditionalFormatting sqref="H465:K465">
    <cfRule type="notContainsBlanks" dxfId="8786" priority="9090">
      <formula>LEN(TRIM(H465))&gt;0</formula>
    </cfRule>
  </conditionalFormatting>
  <conditionalFormatting sqref="G465:K465">
    <cfRule type="notContainsBlanks" dxfId="8785" priority="9089">
      <formula>LEN(TRIM(G465))&gt;0</formula>
    </cfRule>
  </conditionalFormatting>
  <conditionalFormatting sqref="G465:K465">
    <cfRule type="notContainsBlanks" dxfId="8784" priority="9088">
      <formula>LEN(TRIM(G465))&gt;0</formula>
    </cfRule>
  </conditionalFormatting>
  <conditionalFormatting sqref="G465:K465">
    <cfRule type="notContainsBlanks" dxfId="8783" priority="9087">
      <formula>LEN(TRIM(G465))&gt;0</formula>
    </cfRule>
  </conditionalFormatting>
  <conditionalFormatting sqref="G465:K465">
    <cfRule type="notContainsBlanks" dxfId="8782" priority="9086">
      <formula>LEN(TRIM(G465))&gt;0</formula>
    </cfRule>
  </conditionalFormatting>
  <conditionalFormatting sqref="G465:K465">
    <cfRule type="notContainsBlanks" dxfId="8781" priority="9085">
      <formula>LEN(TRIM(G465))&gt;0</formula>
    </cfRule>
  </conditionalFormatting>
  <conditionalFormatting sqref="G465:K465">
    <cfRule type="notContainsBlanks" dxfId="8780" priority="9084">
      <formula>LEN(TRIM(G465))&gt;0</formula>
    </cfRule>
  </conditionalFormatting>
  <conditionalFormatting sqref="G465:K465">
    <cfRule type="notContainsBlanks" dxfId="8779" priority="9083">
      <formula>LEN(TRIM(G465))&gt;0</formula>
    </cfRule>
  </conditionalFormatting>
  <conditionalFormatting sqref="G465:K465">
    <cfRule type="notContainsBlanks" dxfId="8778" priority="9082">
      <formula>LEN(TRIM(G465))&gt;0</formula>
    </cfRule>
  </conditionalFormatting>
  <conditionalFormatting sqref="G465:K465">
    <cfRule type="notContainsBlanks" dxfId="8777" priority="9081">
      <formula>LEN(TRIM(G465))&gt;0</formula>
    </cfRule>
  </conditionalFormatting>
  <conditionalFormatting sqref="G465:K465">
    <cfRule type="notContainsBlanks" dxfId="8776" priority="9079">
      <formula>LEN(TRIM(G465))&gt;0</formula>
    </cfRule>
    <cfRule type="notContainsBlanks" dxfId="8775" priority="9080">
      <formula>LEN(TRIM(G465))&gt;0</formula>
    </cfRule>
  </conditionalFormatting>
  <conditionalFormatting sqref="G465:K465">
    <cfRule type="notContainsBlanks" dxfId="8774" priority="9078">
      <formula>LEN(TRIM(G465))&gt;0</formula>
    </cfRule>
  </conditionalFormatting>
  <conditionalFormatting sqref="G465:K465">
    <cfRule type="notContainsBlanks" dxfId="8773" priority="9077">
      <formula>LEN(TRIM(G465))&gt;0</formula>
    </cfRule>
  </conditionalFormatting>
  <conditionalFormatting sqref="G465:K465">
    <cfRule type="notContainsBlanks" dxfId="8772" priority="9076">
      <formula>LEN(TRIM(G465))&gt;0</formula>
    </cfRule>
  </conditionalFormatting>
  <conditionalFormatting sqref="G465:K465">
    <cfRule type="notContainsBlanks" dxfId="8771" priority="9075">
      <formula>LEN(TRIM(G465))&gt;0</formula>
    </cfRule>
  </conditionalFormatting>
  <conditionalFormatting sqref="G465:K465">
    <cfRule type="notContainsBlanks" dxfId="8770" priority="9074">
      <formula>LEN(TRIM(G465))&gt;0</formula>
    </cfRule>
  </conditionalFormatting>
  <conditionalFormatting sqref="G465:K465">
    <cfRule type="notContainsBlanks" dxfId="8769" priority="9073">
      <formula>LEN(TRIM(G465))&gt;0</formula>
    </cfRule>
  </conditionalFormatting>
  <conditionalFormatting sqref="G465:K465">
    <cfRule type="notContainsBlanks" dxfId="8768" priority="9072">
      <formula>LEN(TRIM(G465))&gt;0</formula>
    </cfRule>
  </conditionalFormatting>
  <conditionalFormatting sqref="G465:K465">
    <cfRule type="notContainsBlanks" dxfId="8767" priority="9071">
      <formula>LEN(TRIM(G465))&gt;0</formula>
    </cfRule>
  </conditionalFormatting>
  <conditionalFormatting sqref="G465:K465">
    <cfRule type="notContainsBlanks" dxfId="8766" priority="9070">
      <formula>LEN(TRIM(G465))&gt;0</formula>
    </cfRule>
  </conditionalFormatting>
  <conditionalFormatting sqref="G465:K465">
    <cfRule type="notContainsBlanks" priority="9069">
      <formula>LEN(TRIM(G465))&gt;0</formula>
    </cfRule>
  </conditionalFormatting>
  <conditionalFormatting sqref="G465:K465">
    <cfRule type="notContainsBlanks" dxfId="8765" priority="9068">
      <formula>LEN(TRIM(G465))&gt;0</formula>
    </cfRule>
  </conditionalFormatting>
  <conditionalFormatting sqref="G465:K465">
    <cfRule type="notContainsBlanks" dxfId="8764" priority="9067">
      <formula>LEN(TRIM(G465))&gt;0</formula>
    </cfRule>
  </conditionalFormatting>
  <conditionalFormatting sqref="G465:K465">
    <cfRule type="notContainsBlanks" dxfId="8763" priority="9066">
      <formula>LEN(TRIM(G465))&gt;0</formula>
    </cfRule>
  </conditionalFormatting>
  <conditionalFormatting sqref="G465:K465">
    <cfRule type="notContainsBlanks" dxfId="8762" priority="9065">
      <formula>LEN(TRIM(G465))&gt;0</formula>
    </cfRule>
  </conditionalFormatting>
  <conditionalFormatting sqref="G465:K465">
    <cfRule type="notContainsBlanks" dxfId="8761" priority="9064">
      <formula>LEN(TRIM(G465))&gt;0</formula>
    </cfRule>
  </conditionalFormatting>
  <conditionalFormatting sqref="G478">
    <cfRule type="notContainsBlanks" dxfId="8760" priority="9063">
      <formula>LEN(TRIM(G478))&gt;0</formula>
    </cfRule>
  </conditionalFormatting>
  <conditionalFormatting sqref="H478:K478">
    <cfRule type="notContainsBlanks" dxfId="8759" priority="9062">
      <formula>LEN(TRIM(H478))&gt;0</formula>
    </cfRule>
  </conditionalFormatting>
  <conditionalFormatting sqref="G478:K478">
    <cfRule type="notContainsBlanks" dxfId="8758" priority="9061">
      <formula>LEN(TRIM(G478))&gt;0</formula>
    </cfRule>
  </conditionalFormatting>
  <conditionalFormatting sqref="G478:K478">
    <cfRule type="notContainsBlanks" dxfId="8757" priority="9060">
      <formula>LEN(TRIM(G478))&gt;0</formula>
    </cfRule>
  </conditionalFormatting>
  <conditionalFormatting sqref="G478:K478">
    <cfRule type="notContainsBlanks" dxfId="8756" priority="9059">
      <formula>LEN(TRIM(G478))&gt;0</formula>
    </cfRule>
  </conditionalFormatting>
  <conditionalFormatting sqref="G478:K478">
    <cfRule type="notContainsBlanks" dxfId="8755" priority="9058">
      <formula>LEN(TRIM(G478))&gt;0</formula>
    </cfRule>
  </conditionalFormatting>
  <conditionalFormatting sqref="G478:K478">
    <cfRule type="notContainsBlanks" dxfId="8754" priority="9057">
      <formula>LEN(TRIM(G478))&gt;0</formula>
    </cfRule>
  </conditionalFormatting>
  <conditionalFormatting sqref="G478:K478">
    <cfRule type="notContainsBlanks" dxfId="8753" priority="9056">
      <formula>LEN(TRIM(G478))&gt;0</formula>
    </cfRule>
  </conditionalFormatting>
  <conditionalFormatting sqref="G478:K478">
    <cfRule type="notContainsBlanks" dxfId="8752" priority="9055">
      <formula>LEN(TRIM(G478))&gt;0</formula>
    </cfRule>
  </conditionalFormatting>
  <conditionalFormatting sqref="G478:K478">
    <cfRule type="notContainsBlanks" dxfId="8751" priority="9054">
      <formula>LEN(TRIM(G478))&gt;0</formula>
    </cfRule>
  </conditionalFormatting>
  <conditionalFormatting sqref="G478:K478">
    <cfRule type="notContainsBlanks" dxfId="8750" priority="9053">
      <formula>LEN(TRIM(G478))&gt;0</formula>
    </cfRule>
  </conditionalFormatting>
  <conditionalFormatting sqref="G478:K478">
    <cfRule type="notContainsBlanks" dxfId="8749" priority="9051">
      <formula>LEN(TRIM(G478))&gt;0</formula>
    </cfRule>
    <cfRule type="notContainsBlanks" dxfId="8748" priority="9052">
      <formula>LEN(TRIM(G478))&gt;0</formula>
    </cfRule>
  </conditionalFormatting>
  <conditionalFormatting sqref="G478:K478">
    <cfRule type="notContainsBlanks" dxfId="8747" priority="9050">
      <formula>LEN(TRIM(G478))&gt;0</formula>
    </cfRule>
  </conditionalFormatting>
  <conditionalFormatting sqref="G478:K478">
    <cfRule type="notContainsBlanks" dxfId="8746" priority="9049">
      <formula>LEN(TRIM(G478))&gt;0</formula>
    </cfRule>
  </conditionalFormatting>
  <conditionalFormatting sqref="G478:K478">
    <cfRule type="notContainsBlanks" dxfId="8745" priority="9048">
      <formula>LEN(TRIM(G478))&gt;0</formula>
    </cfRule>
  </conditionalFormatting>
  <conditionalFormatting sqref="G478:K478">
    <cfRule type="notContainsBlanks" dxfId="8744" priority="9047">
      <formula>LEN(TRIM(G478))&gt;0</formula>
    </cfRule>
  </conditionalFormatting>
  <conditionalFormatting sqref="G478:K478">
    <cfRule type="notContainsBlanks" dxfId="8743" priority="9046">
      <formula>LEN(TRIM(G478))&gt;0</formula>
    </cfRule>
  </conditionalFormatting>
  <conditionalFormatting sqref="G478:K478">
    <cfRule type="notContainsBlanks" dxfId="8742" priority="9045">
      <formula>LEN(TRIM(G478))&gt;0</formula>
    </cfRule>
  </conditionalFormatting>
  <conditionalFormatting sqref="G478:K478">
    <cfRule type="notContainsBlanks" dxfId="8741" priority="9044">
      <formula>LEN(TRIM(G478))&gt;0</formula>
    </cfRule>
  </conditionalFormatting>
  <conditionalFormatting sqref="G478:K478">
    <cfRule type="notContainsBlanks" dxfId="8740" priority="9043">
      <formula>LEN(TRIM(G478))&gt;0</formula>
    </cfRule>
  </conditionalFormatting>
  <conditionalFormatting sqref="G478:K478">
    <cfRule type="notContainsBlanks" dxfId="8739" priority="9042">
      <formula>LEN(TRIM(G478))&gt;0</formula>
    </cfRule>
  </conditionalFormatting>
  <conditionalFormatting sqref="G478:K478">
    <cfRule type="notContainsBlanks" priority="9041">
      <formula>LEN(TRIM(G478))&gt;0</formula>
    </cfRule>
  </conditionalFormatting>
  <conditionalFormatting sqref="G478:K478">
    <cfRule type="notContainsBlanks" dxfId="8738" priority="9040">
      <formula>LEN(TRIM(G478))&gt;0</formula>
    </cfRule>
  </conditionalFormatting>
  <conditionalFormatting sqref="G478:K478">
    <cfRule type="notContainsBlanks" dxfId="8737" priority="9039">
      <formula>LEN(TRIM(G478))&gt;0</formula>
    </cfRule>
  </conditionalFormatting>
  <conditionalFormatting sqref="G478:K478">
    <cfRule type="notContainsBlanks" dxfId="8736" priority="9038">
      <formula>LEN(TRIM(G478))&gt;0</formula>
    </cfRule>
  </conditionalFormatting>
  <conditionalFormatting sqref="G478:K478">
    <cfRule type="notContainsBlanks" dxfId="8735" priority="9037">
      <formula>LEN(TRIM(G478))&gt;0</formula>
    </cfRule>
  </conditionalFormatting>
  <conditionalFormatting sqref="G478:K478">
    <cfRule type="notContainsBlanks" dxfId="8734" priority="9036">
      <formula>LEN(TRIM(G478))&gt;0</formula>
    </cfRule>
  </conditionalFormatting>
  <conditionalFormatting sqref="G491">
    <cfRule type="notContainsBlanks" dxfId="8733" priority="9035">
      <formula>LEN(TRIM(G491))&gt;0</formula>
    </cfRule>
  </conditionalFormatting>
  <conditionalFormatting sqref="H491:K491">
    <cfRule type="notContainsBlanks" dxfId="8732" priority="9034">
      <formula>LEN(TRIM(H491))&gt;0</formula>
    </cfRule>
  </conditionalFormatting>
  <conditionalFormatting sqref="G491:K491">
    <cfRule type="notContainsBlanks" dxfId="8731" priority="9033">
      <formula>LEN(TRIM(G491))&gt;0</formula>
    </cfRule>
  </conditionalFormatting>
  <conditionalFormatting sqref="G491:K491">
    <cfRule type="notContainsBlanks" dxfId="8730" priority="9032">
      <formula>LEN(TRIM(G491))&gt;0</formula>
    </cfRule>
  </conditionalFormatting>
  <conditionalFormatting sqref="G491:K491">
    <cfRule type="notContainsBlanks" dxfId="8729" priority="9031">
      <formula>LEN(TRIM(G491))&gt;0</formula>
    </cfRule>
  </conditionalFormatting>
  <conditionalFormatting sqref="G491:K491">
    <cfRule type="notContainsBlanks" dxfId="8728" priority="9030">
      <formula>LEN(TRIM(G491))&gt;0</formula>
    </cfRule>
  </conditionalFormatting>
  <conditionalFormatting sqref="G491:K491">
    <cfRule type="notContainsBlanks" dxfId="8727" priority="9029">
      <formula>LEN(TRIM(G491))&gt;0</formula>
    </cfRule>
  </conditionalFormatting>
  <conditionalFormatting sqref="G491:K491">
    <cfRule type="notContainsBlanks" dxfId="8726" priority="9028">
      <formula>LEN(TRIM(G491))&gt;0</formula>
    </cfRule>
  </conditionalFormatting>
  <conditionalFormatting sqref="G491:K491">
    <cfRule type="notContainsBlanks" dxfId="8725" priority="9027">
      <formula>LEN(TRIM(G491))&gt;0</formula>
    </cfRule>
  </conditionalFormatting>
  <conditionalFormatting sqref="G491:K491">
    <cfRule type="notContainsBlanks" dxfId="8724" priority="9026">
      <formula>LEN(TRIM(G491))&gt;0</formula>
    </cfRule>
  </conditionalFormatting>
  <conditionalFormatting sqref="G491:K491">
    <cfRule type="notContainsBlanks" dxfId="8723" priority="9025">
      <formula>LEN(TRIM(G491))&gt;0</formula>
    </cfRule>
  </conditionalFormatting>
  <conditionalFormatting sqref="G491:K491">
    <cfRule type="notContainsBlanks" dxfId="8722" priority="9023">
      <formula>LEN(TRIM(G491))&gt;0</formula>
    </cfRule>
    <cfRule type="notContainsBlanks" dxfId="8721" priority="9024">
      <formula>LEN(TRIM(G491))&gt;0</formula>
    </cfRule>
  </conditionalFormatting>
  <conditionalFormatting sqref="G491:K491">
    <cfRule type="notContainsBlanks" dxfId="8720" priority="9022">
      <formula>LEN(TRIM(G491))&gt;0</formula>
    </cfRule>
  </conditionalFormatting>
  <conditionalFormatting sqref="G491:K491">
    <cfRule type="notContainsBlanks" dxfId="8719" priority="9021">
      <formula>LEN(TRIM(G491))&gt;0</formula>
    </cfRule>
  </conditionalFormatting>
  <conditionalFormatting sqref="G491:K491">
    <cfRule type="notContainsBlanks" dxfId="8718" priority="9020">
      <formula>LEN(TRIM(G491))&gt;0</formula>
    </cfRule>
  </conditionalFormatting>
  <conditionalFormatting sqref="G491:K491">
    <cfRule type="notContainsBlanks" dxfId="8717" priority="9019">
      <formula>LEN(TRIM(G491))&gt;0</formula>
    </cfRule>
  </conditionalFormatting>
  <conditionalFormatting sqref="G491:K491">
    <cfRule type="notContainsBlanks" dxfId="8716" priority="9018">
      <formula>LEN(TRIM(G491))&gt;0</formula>
    </cfRule>
  </conditionalFormatting>
  <conditionalFormatting sqref="G491:K491">
    <cfRule type="notContainsBlanks" dxfId="8715" priority="9017">
      <formula>LEN(TRIM(G491))&gt;0</formula>
    </cfRule>
  </conditionalFormatting>
  <conditionalFormatting sqref="G491:K491">
    <cfRule type="notContainsBlanks" dxfId="8714" priority="9016">
      <formula>LEN(TRIM(G491))&gt;0</formula>
    </cfRule>
  </conditionalFormatting>
  <conditionalFormatting sqref="G491:K491">
    <cfRule type="notContainsBlanks" dxfId="8713" priority="9015">
      <formula>LEN(TRIM(G491))&gt;0</formula>
    </cfRule>
  </conditionalFormatting>
  <conditionalFormatting sqref="G491:K491">
    <cfRule type="notContainsBlanks" dxfId="8712" priority="9014">
      <formula>LEN(TRIM(G491))&gt;0</formula>
    </cfRule>
  </conditionalFormatting>
  <conditionalFormatting sqref="G491:K491">
    <cfRule type="notContainsBlanks" priority="9013">
      <formula>LEN(TRIM(G491))&gt;0</formula>
    </cfRule>
  </conditionalFormatting>
  <conditionalFormatting sqref="G491:K491">
    <cfRule type="notContainsBlanks" dxfId="8711" priority="9012">
      <formula>LEN(TRIM(G491))&gt;0</formula>
    </cfRule>
  </conditionalFormatting>
  <conditionalFormatting sqref="G491:K491">
    <cfRule type="notContainsBlanks" dxfId="8710" priority="9011">
      <formula>LEN(TRIM(G491))&gt;0</formula>
    </cfRule>
  </conditionalFormatting>
  <conditionalFormatting sqref="G491:K491">
    <cfRule type="notContainsBlanks" dxfId="8709" priority="9010">
      <formula>LEN(TRIM(G491))&gt;0</formula>
    </cfRule>
  </conditionalFormatting>
  <conditionalFormatting sqref="G491:K491">
    <cfRule type="notContainsBlanks" dxfId="8708" priority="9009">
      <formula>LEN(TRIM(G491))&gt;0</formula>
    </cfRule>
  </conditionalFormatting>
  <conditionalFormatting sqref="G491:K491">
    <cfRule type="notContainsBlanks" dxfId="8707" priority="9008">
      <formula>LEN(TRIM(G491))&gt;0</formula>
    </cfRule>
  </conditionalFormatting>
  <conditionalFormatting sqref="G504">
    <cfRule type="notContainsBlanks" dxfId="8706" priority="9007">
      <formula>LEN(TRIM(G504))&gt;0</formula>
    </cfRule>
  </conditionalFormatting>
  <conditionalFormatting sqref="H504:K504">
    <cfRule type="notContainsBlanks" dxfId="8705" priority="9006">
      <formula>LEN(TRIM(H504))&gt;0</formula>
    </cfRule>
  </conditionalFormatting>
  <conditionalFormatting sqref="G504:K504">
    <cfRule type="notContainsBlanks" dxfId="8704" priority="9005">
      <formula>LEN(TRIM(G504))&gt;0</formula>
    </cfRule>
  </conditionalFormatting>
  <conditionalFormatting sqref="G504:K504">
    <cfRule type="notContainsBlanks" dxfId="8703" priority="9004">
      <formula>LEN(TRIM(G504))&gt;0</formula>
    </cfRule>
  </conditionalFormatting>
  <conditionalFormatting sqref="G504:K504">
    <cfRule type="notContainsBlanks" dxfId="8702" priority="9003">
      <formula>LEN(TRIM(G504))&gt;0</formula>
    </cfRule>
  </conditionalFormatting>
  <conditionalFormatting sqref="G504:K504">
    <cfRule type="notContainsBlanks" dxfId="8701" priority="9002">
      <formula>LEN(TRIM(G504))&gt;0</formula>
    </cfRule>
  </conditionalFormatting>
  <conditionalFormatting sqref="G504:K504">
    <cfRule type="notContainsBlanks" dxfId="8700" priority="9001">
      <formula>LEN(TRIM(G504))&gt;0</formula>
    </cfRule>
  </conditionalFormatting>
  <conditionalFormatting sqref="G504:K504">
    <cfRule type="notContainsBlanks" dxfId="8699" priority="9000">
      <formula>LEN(TRIM(G504))&gt;0</formula>
    </cfRule>
  </conditionalFormatting>
  <conditionalFormatting sqref="G504:K504">
    <cfRule type="notContainsBlanks" dxfId="8698" priority="8999">
      <formula>LEN(TRIM(G504))&gt;0</formula>
    </cfRule>
  </conditionalFormatting>
  <conditionalFormatting sqref="G504:K504">
    <cfRule type="notContainsBlanks" dxfId="8697" priority="8998">
      <formula>LEN(TRIM(G504))&gt;0</formula>
    </cfRule>
  </conditionalFormatting>
  <conditionalFormatting sqref="G504:K504">
    <cfRule type="notContainsBlanks" dxfId="8696" priority="8997">
      <formula>LEN(TRIM(G504))&gt;0</formula>
    </cfRule>
  </conditionalFormatting>
  <conditionalFormatting sqref="G504:K504">
    <cfRule type="notContainsBlanks" dxfId="8695" priority="8995">
      <formula>LEN(TRIM(G504))&gt;0</formula>
    </cfRule>
    <cfRule type="notContainsBlanks" dxfId="8694" priority="8996">
      <formula>LEN(TRIM(G504))&gt;0</formula>
    </cfRule>
  </conditionalFormatting>
  <conditionalFormatting sqref="G504:K504">
    <cfRule type="notContainsBlanks" dxfId="8693" priority="8994">
      <formula>LEN(TRIM(G504))&gt;0</formula>
    </cfRule>
  </conditionalFormatting>
  <conditionalFormatting sqref="G504:K504">
    <cfRule type="notContainsBlanks" dxfId="8692" priority="8993">
      <formula>LEN(TRIM(G504))&gt;0</formula>
    </cfRule>
  </conditionalFormatting>
  <conditionalFormatting sqref="G504:K504">
    <cfRule type="notContainsBlanks" dxfId="8691" priority="8992">
      <formula>LEN(TRIM(G504))&gt;0</formula>
    </cfRule>
  </conditionalFormatting>
  <conditionalFormatting sqref="G504:K504">
    <cfRule type="notContainsBlanks" dxfId="8690" priority="8991">
      <formula>LEN(TRIM(G504))&gt;0</formula>
    </cfRule>
  </conditionalFormatting>
  <conditionalFormatting sqref="G504:K504">
    <cfRule type="notContainsBlanks" dxfId="8689" priority="8990">
      <formula>LEN(TRIM(G504))&gt;0</formula>
    </cfRule>
  </conditionalFormatting>
  <conditionalFormatting sqref="G504:K504">
    <cfRule type="notContainsBlanks" dxfId="8688" priority="8989">
      <formula>LEN(TRIM(G504))&gt;0</formula>
    </cfRule>
  </conditionalFormatting>
  <conditionalFormatting sqref="G504:K504">
    <cfRule type="notContainsBlanks" dxfId="8687" priority="8988">
      <formula>LEN(TRIM(G504))&gt;0</formula>
    </cfRule>
  </conditionalFormatting>
  <conditionalFormatting sqref="G504:K504">
    <cfRule type="notContainsBlanks" dxfId="8686" priority="8987">
      <formula>LEN(TRIM(G504))&gt;0</formula>
    </cfRule>
  </conditionalFormatting>
  <conditionalFormatting sqref="G504:K504">
    <cfRule type="notContainsBlanks" dxfId="8685" priority="8986">
      <formula>LEN(TRIM(G504))&gt;0</formula>
    </cfRule>
  </conditionalFormatting>
  <conditionalFormatting sqref="G504:K504">
    <cfRule type="notContainsBlanks" priority="8985">
      <formula>LEN(TRIM(G504))&gt;0</formula>
    </cfRule>
  </conditionalFormatting>
  <conditionalFormatting sqref="G504:K504">
    <cfRule type="notContainsBlanks" dxfId="8684" priority="8984">
      <formula>LEN(TRIM(G504))&gt;0</formula>
    </cfRule>
  </conditionalFormatting>
  <conditionalFormatting sqref="G504:K504">
    <cfRule type="notContainsBlanks" dxfId="8683" priority="8983">
      <formula>LEN(TRIM(G504))&gt;0</formula>
    </cfRule>
  </conditionalFormatting>
  <conditionalFormatting sqref="G504:K504">
    <cfRule type="notContainsBlanks" dxfId="8682" priority="8982">
      <formula>LEN(TRIM(G504))&gt;0</formula>
    </cfRule>
  </conditionalFormatting>
  <conditionalFormatting sqref="G504:K504">
    <cfRule type="notContainsBlanks" dxfId="8681" priority="8981">
      <formula>LEN(TRIM(G504))&gt;0</formula>
    </cfRule>
  </conditionalFormatting>
  <conditionalFormatting sqref="G504:K504">
    <cfRule type="notContainsBlanks" dxfId="8680" priority="8980">
      <formula>LEN(TRIM(G504))&gt;0</formula>
    </cfRule>
  </conditionalFormatting>
  <conditionalFormatting sqref="G517">
    <cfRule type="notContainsBlanks" dxfId="8679" priority="8979">
      <formula>LEN(TRIM(G517))&gt;0</formula>
    </cfRule>
  </conditionalFormatting>
  <conditionalFormatting sqref="H517:K517">
    <cfRule type="notContainsBlanks" dxfId="8678" priority="8978">
      <formula>LEN(TRIM(H517))&gt;0</formula>
    </cfRule>
  </conditionalFormatting>
  <conditionalFormatting sqref="G517:K517">
    <cfRule type="notContainsBlanks" dxfId="8677" priority="8977">
      <formula>LEN(TRIM(G517))&gt;0</formula>
    </cfRule>
  </conditionalFormatting>
  <conditionalFormatting sqref="G517:K517">
    <cfRule type="notContainsBlanks" dxfId="8676" priority="8976">
      <formula>LEN(TRIM(G517))&gt;0</formula>
    </cfRule>
  </conditionalFormatting>
  <conditionalFormatting sqref="G517:K517">
    <cfRule type="notContainsBlanks" dxfId="8675" priority="8975">
      <formula>LEN(TRIM(G517))&gt;0</formula>
    </cfRule>
  </conditionalFormatting>
  <conditionalFormatting sqref="G517:K517">
    <cfRule type="notContainsBlanks" dxfId="8674" priority="8974">
      <formula>LEN(TRIM(G517))&gt;0</formula>
    </cfRule>
  </conditionalFormatting>
  <conditionalFormatting sqref="G517:K517">
    <cfRule type="notContainsBlanks" dxfId="8673" priority="8973">
      <formula>LEN(TRIM(G517))&gt;0</formula>
    </cfRule>
  </conditionalFormatting>
  <conditionalFormatting sqref="G517:K517">
    <cfRule type="notContainsBlanks" dxfId="8672" priority="8972">
      <formula>LEN(TRIM(G517))&gt;0</formula>
    </cfRule>
  </conditionalFormatting>
  <conditionalFormatting sqref="G517:K517">
    <cfRule type="notContainsBlanks" dxfId="8671" priority="8971">
      <formula>LEN(TRIM(G517))&gt;0</formula>
    </cfRule>
  </conditionalFormatting>
  <conditionalFormatting sqref="G517:K517">
    <cfRule type="notContainsBlanks" dxfId="8670" priority="8970">
      <formula>LEN(TRIM(G517))&gt;0</formula>
    </cfRule>
  </conditionalFormatting>
  <conditionalFormatting sqref="G517:K517">
    <cfRule type="notContainsBlanks" dxfId="8669" priority="8969">
      <formula>LEN(TRIM(G517))&gt;0</formula>
    </cfRule>
  </conditionalFormatting>
  <conditionalFormatting sqref="G517:K517">
    <cfRule type="notContainsBlanks" dxfId="8668" priority="8967">
      <formula>LEN(TRIM(G517))&gt;0</formula>
    </cfRule>
    <cfRule type="notContainsBlanks" dxfId="8667" priority="8968">
      <formula>LEN(TRIM(G517))&gt;0</formula>
    </cfRule>
  </conditionalFormatting>
  <conditionalFormatting sqref="G517:K517">
    <cfRule type="notContainsBlanks" dxfId="8666" priority="8966">
      <formula>LEN(TRIM(G517))&gt;0</formula>
    </cfRule>
  </conditionalFormatting>
  <conditionalFormatting sqref="G517:K517">
    <cfRule type="notContainsBlanks" dxfId="8665" priority="8965">
      <formula>LEN(TRIM(G517))&gt;0</formula>
    </cfRule>
  </conditionalFormatting>
  <conditionalFormatting sqref="G517:K517">
    <cfRule type="notContainsBlanks" dxfId="8664" priority="8964">
      <formula>LEN(TRIM(G517))&gt;0</formula>
    </cfRule>
  </conditionalFormatting>
  <conditionalFormatting sqref="G517:K517">
    <cfRule type="notContainsBlanks" dxfId="8663" priority="8963">
      <formula>LEN(TRIM(G517))&gt;0</formula>
    </cfRule>
  </conditionalFormatting>
  <conditionalFormatting sqref="G517:K517">
    <cfRule type="notContainsBlanks" dxfId="8662" priority="8962">
      <formula>LEN(TRIM(G517))&gt;0</formula>
    </cfRule>
  </conditionalFormatting>
  <conditionalFormatting sqref="G517:K517">
    <cfRule type="notContainsBlanks" dxfId="8661" priority="8961">
      <formula>LEN(TRIM(G517))&gt;0</formula>
    </cfRule>
  </conditionalFormatting>
  <conditionalFormatting sqref="G517:K517">
    <cfRule type="notContainsBlanks" dxfId="8660" priority="8960">
      <formula>LEN(TRIM(G517))&gt;0</formula>
    </cfRule>
  </conditionalFormatting>
  <conditionalFormatting sqref="G517:K517">
    <cfRule type="notContainsBlanks" dxfId="8659" priority="8959">
      <formula>LEN(TRIM(G517))&gt;0</formula>
    </cfRule>
  </conditionalFormatting>
  <conditionalFormatting sqref="G517:K517">
    <cfRule type="notContainsBlanks" dxfId="8658" priority="8958">
      <formula>LEN(TRIM(G517))&gt;0</formula>
    </cfRule>
  </conditionalFormatting>
  <conditionalFormatting sqref="G517:K517">
    <cfRule type="notContainsBlanks" priority="8957">
      <formula>LEN(TRIM(G517))&gt;0</formula>
    </cfRule>
  </conditionalFormatting>
  <conditionalFormatting sqref="G517:K517">
    <cfRule type="notContainsBlanks" dxfId="8657" priority="8956">
      <formula>LEN(TRIM(G517))&gt;0</formula>
    </cfRule>
  </conditionalFormatting>
  <conditionalFormatting sqref="G517:K517">
    <cfRule type="notContainsBlanks" dxfId="8656" priority="8955">
      <formula>LEN(TRIM(G517))&gt;0</formula>
    </cfRule>
  </conditionalFormatting>
  <conditionalFormatting sqref="G517:K517">
    <cfRule type="notContainsBlanks" dxfId="8655" priority="8954">
      <formula>LEN(TRIM(G517))&gt;0</formula>
    </cfRule>
  </conditionalFormatting>
  <conditionalFormatting sqref="G517:K517">
    <cfRule type="notContainsBlanks" dxfId="8654" priority="8953">
      <formula>LEN(TRIM(G517))&gt;0</formula>
    </cfRule>
  </conditionalFormatting>
  <conditionalFormatting sqref="G517:K517">
    <cfRule type="notContainsBlanks" dxfId="8653" priority="8952">
      <formula>LEN(TRIM(G517))&gt;0</formula>
    </cfRule>
  </conditionalFormatting>
  <conditionalFormatting sqref="G530">
    <cfRule type="notContainsBlanks" dxfId="8652" priority="8951">
      <formula>LEN(TRIM(G530))&gt;0</formula>
    </cfRule>
  </conditionalFormatting>
  <conditionalFormatting sqref="H530:K530">
    <cfRule type="notContainsBlanks" dxfId="8651" priority="8950">
      <formula>LEN(TRIM(H530))&gt;0</formula>
    </cfRule>
  </conditionalFormatting>
  <conditionalFormatting sqref="G530:K530">
    <cfRule type="notContainsBlanks" dxfId="8650" priority="8949">
      <formula>LEN(TRIM(G530))&gt;0</formula>
    </cfRule>
  </conditionalFormatting>
  <conditionalFormatting sqref="G530:K530">
    <cfRule type="notContainsBlanks" dxfId="8649" priority="8948">
      <formula>LEN(TRIM(G530))&gt;0</formula>
    </cfRule>
  </conditionalFormatting>
  <conditionalFormatting sqref="G530:K530">
    <cfRule type="notContainsBlanks" dxfId="8648" priority="8947">
      <formula>LEN(TRIM(G530))&gt;0</formula>
    </cfRule>
  </conditionalFormatting>
  <conditionalFormatting sqref="G530:K530">
    <cfRule type="notContainsBlanks" dxfId="8647" priority="8946">
      <formula>LEN(TRIM(G530))&gt;0</formula>
    </cfRule>
  </conditionalFormatting>
  <conditionalFormatting sqref="G530:K530">
    <cfRule type="notContainsBlanks" dxfId="8646" priority="8945">
      <formula>LEN(TRIM(G530))&gt;0</formula>
    </cfRule>
  </conditionalFormatting>
  <conditionalFormatting sqref="G530:K530">
    <cfRule type="notContainsBlanks" dxfId="8645" priority="8944">
      <formula>LEN(TRIM(G530))&gt;0</formula>
    </cfRule>
  </conditionalFormatting>
  <conditionalFormatting sqref="G530:K530">
    <cfRule type="notContainsBlanks" dxfId="8644" priority="8943">
      <formula>LEN(TRIM(G530))&gt;0</formula>
    </cfRule>
  </conditionalFormatting>
  <conditionalFormatting sqref="G530:K530">
    <cfRule type="notContainsBlanks" dxfId="8643" priority="8942">
      <formula>LEN(TRIM(G530))&gt;0</formula>
    </cfRule>
  </conditionalFormatting>
  <conditionalFormatting sqref="G530:K530">
    <cfRule type="notContainsBlanks" dxfId="8642" priority="8941">
      <formula>LEN(TRIM(G530))&gt;0</formula>
    </cfRule>
  </conditionalFormatting>
  <conditionalFormatting sqref="G530:K530">
    <cfRule type="notContainsBlanks" dxfId="8641" priority="8939">
      <formula>LEN(TRIM(G530))&gt;0</formula>
    </cfRule>
    <cfRule type="notContainsBlanks" dxfId="8640" priority="8940">
      <formula>LEN(TRIM(G530))&gt;0</formula>
    </cfRule>
  </conditionalFormatting>
  <conditionalFormatting sqref="G530:K530">
    <cfRule type="notContainsBlanks" dxfId="8639" priority="8938">
      <formula>LEN(TRIM(G530))&gt;0</formula>
    </cfRule>
  </conditionalFormatting>
  <conditionalFormatting sqref="G530:K530">
    <cfRule type="notContainsBlanks" dxfId="8638" priority="8937">
      <formula>LEN(TRIM(G530))&gt;0</formula>
    </cfRule>
  </conditionalFormatting>
  <conditionalFormatting sqref="G530:K530">
    <cfRule type="notContainsBlanks" dxfId="8637" priority="8936">
      <formula>LEN(TRIM(G530))&gt;0</formula>
    </cfRule>
  </conditionalFormatting>
  <conditionalFormatting sqref="G530:K530">
    <cfRule type="notContainsBlanks" dxfId="8636" priority="8935">
      <formula>LEN(TRIM(G530))&gt;0</formula>
    </cfRule>
  </conditionalFormatting>
  <conditionalFormatting sqref="G530:K530">
    <cfRule type="notContainsBlanks" dxfId="8635" priority="8934">
      <formula>LEN(TRIM(G530))&gt;0</formula>
    </cfRule>
  </conditionalFormatting>
  <conditionalFormatting sqref="G530:K530">
    <cfRule type="notContainsBlanks" dxfId="8634" priority="8933">
      <formula>LEN(TRIM(G530))&gt;0</formula>
    </cfRule>
  </conditionalFormatting>
  <conditionalFormatting sqref="G530:K530">
    <cfRule type="notContainsBlanks" dxfId="8633" priority="8932">
      <formula>LEN(TRIM(G530))&gt;0</formula>
    </cfRule>
  </conditionalFormatting>
  <conditionalFormatting sqref="G530:K530">
    <cfRule type="notContainsBlanks" dxfId="8632" priority="8931">
      <formula>LEN(TRIM(G530))&gt;0</formula>
    </cfRule>
  </conditionalFormatting>
  <conditionalFormatting sqref="G530:K530">
    <cfRule type="notContainsBlanks" dxfId="8631" priority="8930">
      <formula>LEN(TRIM(G530))&gt;0</formula>
    </cfRule>
  </conditionalFormatting>
  <conditionalFormatting sqref="G530:K530">
    <cfRule type="notContainsBlanks" priority="8929">
      <formula>LEN(TRIM(G530))&gt;0</formula>
    </cfRule>
  </conditionalFormatting>
  <conditionalFormatting sqref="G530:K530">
    <cfRule type="notContainsBlanks" dxfId="8630" priority="8928">
      <formula>LEN(TRIM(G530))&gt;0</formula>
    </cfRule>
  </conditionalFormatting>
  <conditionalFormatting sqref="G530:K530">
    <cfRule type="notContainsBlanks" dxfId="8629" priority="8927">
      <formula>LEN(TRIM(G530))&gt;0</formula>
    </cfRule>
  </conditionalFormatting>
  <conditionalFormatting sqref="G530:K530">
    <cfRule type="notContainsBlanks" dxfId="8628" priority="8926">
      <formula>LEN(TRIM(G530))&gt;0</formula>
    </cfRule>
  </conditionalFormatting>
  <conditionalFormatting sqref="G530:K530">
    <cfRule type="notContainsBlanks" dxfId="8627" priority="8925">
      <formula>LEN(TRIM(G530))&gt;0</formula>
    </cfRule>
  </conditionalFormatting>
  <conditionalFormatting sqref="G530:K530">
    <cfRule type="notContainsBlanks" dxfId="8626" priority="8924">
      <formula>LEN(TRIM(G530))&gt;0</formula>
    </cfRule>
  </conditionalFormatting>
  <conditionalFormatting sqref="G543">
    <cfRule type="notContainsBlanks" dxfId="8625" priority="8923">
      <formula>LEN(TRIM(G543))&gt;0</formula>
    </cfRule>
  </conditionalFormatting>
  <conditionalFormatting sqref="H543:K543">
    <cfRule type="notContainsBlanks" dxfId="8624" priority="8922">
      <formula>LEN(TRIM(H543))&gt;0</formula>
    </cfRule>
  </conditionalFormatting>
  <conditionalFormatting sqref="G543:K543">
    <cfRule type="notContainsBlanks" dxfId="8623" priority="8921">
      <formula>LEN(TRIM(G543))&gt;0</formula>
    </cfRule>
  </conditionalFormatting>
  <conditionalFormatting sqref="G543:K543">
    <cfRule type="notContainsBlanks" dxfId="8622" priority="8920">
      <formula>LEN(TRIM(G543))&gt;0</formula>
    </cfRule>
  </conditionalFormatting>
  <conditionalFormatting sqref="G543:K543">
    <cfRule type="notContainsBlanks" dxfId="8621" priority="8919">
      <formula>LEN(TRIM(G543))&gt;0</formula>
    </cfRule>
  </conditionalFormatting>
  <conditionalFormatting sqref="G543:K543">
    <cfRule type="notContainsBlanks" dxfId="8620" priority="8918">
      <formula>LEN(TRIM(G543))&gt;0</formula>
    </cfRule>
  </conditionalFormatting>
  <conditionalFormatting sqref="G543:K543">
    <cfRule type="notContainsBlanks" dxfId="8619" priority="8917">
      <formula>LEN(TRIM(G543))&gt;0</formula>
    </cfRule>
  </conditionalFormatting>
  <conditionalFormatting sqref="G543:K543">
    <cfRule type="notContainsBlanks" dxfId="8618" priority="8916">
      <formula>LEN(TRIM(G543))&gt;0</formula>
    </cfRule>
  </conditionalFormatting>
  <conditionalFormatting sqref="G543:K543">
    <cfRule type="notContainsBlanks" dxfId="8617" priority="8915">
      <formula>LEN(TRIM(G543))&gt;0</formula>
    </cfRule>
  </conditionalFormatting>
  <conditionalFormatting sqref="G543:K543">
    <cfRule type="notContainsBlanks" dxfId="8616" priority="8914">
      <formula>LEN(TRIM(G543))&gt;0</formula>
    </cfRule>
  </conditionalFormatting>
  <conditionalFormatting sqref="G543:K543">
    <cfRule type="notContainsBlanks" dxfId="8615" priority="8913">
      <formula>LEN(TRIM(G543))&gt;0</formula>
    </cfRule>
  </conditionalFormatting>
  <conditionalFormatting sqref="G543:K543">
    <cfRule type="notContainsBlanks" dxfId="8614" priority="8911">
      <formula>LEN(TRIM(G543))&gt;0</formula>
    </cfRule>
    <cfRule type="notContainsBlanks" dxfId="8613" priority="8912">
      <formula>LEN(TRIM(G543))&gt;0</formula>
    </cfRule>
  </conditionalFormatting>
  <conditionalFormatting sqref="G543:K543">
    <cfRule type="notContainsBlanks" dxfId="8612" priority="8910">
      <formula>LEN(TRIM(G543))&gt;0</formula>
    </cfRule>
  </conditionalFormatting>
  <conditionalFormatting sqref="G543:K543">
    <cfRule type="notContainsBlanks" dxfId="8611" priority="8909">
      <formula>LEN(TRIM(G543))&gt;0</formula>
    </cfRule>
  </conditionalFormatting>
  <conditionalFormatting sqref="G543:K543">
    <cfRule type="notContainsBlanks" dxfId="8610" priority="8908">
      <formula>LEN(TRIM(G543))&gt;0</formula>
    </cfRule>
  </conditionalFormatting>
  <conditionalFormatting sqref="G543:K543">
    <cfRule type="notContainsBlanks" dxfId="8609" priority="8907">
      <formula>LEN(TRIM(G543))&gt;0</formula>
    </cfRule>
  </conditionalFormatting>
  <conditionalFormatting sqref="G543:K543">
    <cfRule type="notContainsBlanks" dxfId="8608" priority="8906">
      <formula>LEN(TRIM(G543))&gt;0</formula>
    </cfRule>
  </conditionalFormatting>
  <conditionalFormatting sqref="G543:K543">
    <cfRule type="notContainsBlanks" dxfId="8607" priority="8905">
      <formula>LEN(TRIM(G543))&gt;0</formula>
    </cfRule>
  </conditionalFormatting>
  <conditionalFormatting sqref="G543:K543">
    <cfRule type="notContainsBlanks" dxfId="8606" priority="8904">
      <formula>LEN(TRIM(G543))&gt;0</formula>
    </cfRule>
  </conditionalFormatting>
  <conditionalFormatting sqref="G543:K543">
    <cfRule type="notContainsBlanks" dxfId="8605" priority="8903">
      <formula>LEN(TRIM(G543))&gt;0</formula>
    </cfRule>
  </conditionalFormatting>
  <conditionalFormatting sqref="G543:K543">
    <cfRule type="notContainsBlanks" dxfId="8604" priority="8902">
      <formula>LEN(TRIM(G543))&gt;0</formula>
    </cfRule>
  </conditionalFormatting>
  <conditionalFormatting sqref="G543:K543">
    <cfRule type="notContainsBlanks" priority="8901">
      <formula>LEN(TRIM(G543))&gt;0</formula>
    </cfRule>
  </conditionalFormatting>
  <conditionalFormatting sqref="G543:K543">
    <cfRule type="notContainsBlanks" dxfId="8603" priority="8900">
      <formula>LEN(TRIM(G543))&gt;0</formula>
    </cfRule>
  </conditionalFormatting>
  <conditionalFormatting sqref="G543:K543">
    <cfRule type="notContainsBlanks" dxfId="8602" priority="8899">
      <formula>LEN(TRIM(G543))&gt;0</formula>
    </cfRule>
  </conditionalFormatting>
  <conditionalFormatting sqref="G543:K543">
    <cfRule type="notContainsBlanks" dxfId="8601" priority="8898">
      <formula>LEN(TRIM(G543))&gt;0</formula>
    </cfRule>
  </conditionalFormatting>
  <conditionalFormatting sqref="G543:K543">
    <cfRule type="notContainsBlanks" dxfId="8600" priority="8897">
      <formula>LEN(TRIM(G543))&gt;0</formula>
    </cfRule>
  </conditionalFormatting>
  <conditionalFormatting sqref="G543:K543">
    <cfRule type="notContainsBlanks" dxfId="8599" priority="8896">
      <formula>LEN(TRIM(G543))&gt;0</formula>
    </cfRule>
  </conditionalFormatting>
  <conditionalFormatting sqref="G556">
    <cfRule type="notContainsBlanks" dxfId="8598" priority="8895">
      <formula>LEN(TRIM(G556))&gt;0</formula>
    </cfRule>
  </conditionalFormatting>
  <conditionalFormatting sqref="H556:K556">
    <cfRule type="notContainsBlanks" dxfId="8597" priority="8894">
      <formula>LEN(TRIM(H556))&gt;0</formula>
    </cfRule>
  </conditionalFormatting>
  <conditionalFormatting sqref="G556:K556">
    <cfRule type="notContainsBlanks" dxfId="8596" priority="8893">
      <formula>LEN(TRIM(G556))&gt;0</formula>
    </cfRule>
  </conditionalFormatting>
  <conditionalFormatting sqref="G556:K556">
    <cfRule type="notContainsBlanks" dxfId="8595" priority="8892">
      <formula>LEN(TRIM(G556))&gt;0</formula>
    </cfRule>
  </conditionalFormatting>
  <conditionalFormatting sqref="G556:K556">
    <cfRule type="notContainsBlanks" dxfId="8594" priority="8891">
      <formula>LEN(TRIM(G556))&gt;0</formula>
    </cfRule>
  </conditionalFormatting>
  <conditionalFormatting sqref="G556:K556">
    <cfRule type="notContainsBlanks" dxfId="8593" priority="8890">
      <formula>LEN(TRIM(G556))&gt;0</formula>
    </cfRule>
  </conditionalFormatting>
  <conditionalFormatting sqref="G556:K556">
    <cfRule type="notContainsBlanks" dxfId="8592" priority="8889">
      <formula>LEN(TRIM(G556))&gt;0</formula>
    </cfRule>
  </conditionalFormatting>
  <conditionalFormatting sqref="G556:K556">
    <cfRule type="notContainsBlanks" dxfId="8591" priority="8888">
      <formula>LEN(TRIM(G556))&gt;0</formula>
    </cfRule>
  </conditionalFormatting>
  <conditionalFormatting sqref="G556:K556">
    <cfRule type="notContainsBlanks" dxfId="8590" priority="8887">
      <formula>LEN(TRIM(G556))&gt;0</formula>
    </cfRule>
  </conditionalFormatting>
  <conditionalFormatting sqref="G556:K556">
    <cfRule type="notContainsBlanks" dxfId="8589" priority="8886">
      <formula>LEN(TRIM(G556))&gt;0</formula>
    </cfRule>
  </conditionalFormatting>
  <conditionalFormatting sqref="G556:K556">
    <cfRule type="notContainsBlanks" dxfId="8588" priority="8885">
      <formula>LEN(TRIM(G556))&gt;0</formula>
    </cfRule>
  </conditionalFormatting>
  <conditionalFormatting sqref="G556:K556">
    <cfRule type="notContainsBlanks" dxfId="8587" priority="8883">
      <formula>LEN(TRIM(G556))&gt;0</formula>
    </cfRule>
    <cfRule type="notContainsBlanks" dxfId="8586" priority="8884">
      <formula>LEN(TRIM(G556))&gt;0</formula>
    </cfRule>
  </conditionalFormatting>
  <conditionalFormatting sqref="G556:K556">
    <cfRule type="notContainsBlanks" dxfId="8585" priority="8882">
      <formula>LEN(TRIM(G556))&gt;0</formula>
    </cfRule>
  </conditionalFormatting>
  <conditionalFormatting sqref="G556:K556">
    <cfRule type="notContainsBlanks" dxfId="8584" priority="8881">
      <formula>LEN(TRIM(G556))&gt;0</formula>
    </cfRule>
  </conditionalFormatting>
  <conditionalFormatting sqref="G556:K556">
    <cfRule type="notContainsBlanks" dxfId="8583" priority="8880">
      <formula>LEN(TRIM(G556))&gt;0</formula>
    </cfRule>
  </conditionalFormatting>
  <conditionalFormatting sqref="G556:K556">
    <cfRule type="notContainsBlanks" dxfId="8582" priority="8879">
      <formula>LEN(TRIM(G556))&gt;0</formula>
    </cfRule>
  </conditionalFormatting>
  <conditionalFormatting sqref="G556:K556">
    <cfRule type="notContainsBlanks" dxfId="8581" priority="8878">
      <formula>LEN(TRIM(G556))&gt;0</formula>
    </cfRule>
  </conditionalFormatting>
  <conditionalFormatting sqref="G556:K556">
    <cfRule type="notContainsBlanks" dxfId="8580" priority="8877">
      <formula>LEN(TRIM(G556))&gt;0</formula>
    </cfRule>
  </conditionalFormatting>
  <conditionalFormatting sqref="G556:K556">
    <cfRule type="notContainsBlanks" dxfId="8579" priority="8876">
      <formula>LEN(TRIM(G556))&gt;0</formula>
    </cfRule>
  </conditionalFormatting>
  <conditionalFormatting sqref="G556:K556">
    <cfRule type="notContainsBlanks" dxfId="8578" priority="8875">
      <formula>LEN(TRIM(G556))&gt;0</formula>
    </cfRule>
  </conditionalFormatting>
  <conditionalFormatting sqref="G556:K556">
    <cfRule type="notContainsBlanks" dxfId="8577" priority="8874">
      <formula>LEN(TRIM(G556))&gt;0</formula>
    </cfRule>
  </conditionalFormatting>
  <conditionalFormatting sqref="G556:K556">
    <cfRule type="notContainsBlanks" priority="8873">
      <formula>LEN(TRIM(G556))&gt;0</formula>
    </cfRule>
  </conditionalFormatting>
  <conditionalFormatting sqref="G556:K556">
    <cfRule type="notContainsBlanks" dxfId="8576" priority="8872">
      <formula>LEN(TRIM(G556))&gt;0</formula>
    </cfRule>
  </conditionalFormatting>
  <conditionalFormatting sqref="G556:K556">
    <cfRule type="notContainsBlanks" dxfId="8575" priority="8871">
      <formula>LEN(TRIM(G556))&gt;0</formula>
    </cfRule>
  </conditionalFormatting>
  <conditionalFormatting sqref="G556:K556">
    <cfRule type="notContainsBlanks" dxfId="8574" priority="8870">
      <formula>LEN(TRIM(G556))&gt;0</formula>
    </cfRule>
  </conditionalFormatting>
  <conditionalFormatting sqref="G556:K556">
    <cfRule type="notContainsBlanks" dxfId="8573" priority="8869">
      <formula>LEN(TRIM(G556))&gt;0</formula>
    </cfRule>
  </conditionalFormatting>
  <conditionalFormatting sqref="G556:K556">
    <cfRule type="notContainsBlanks" dxfId="8572" priority="8868">
      <formula>LEN(TRIM(G556))&gt;0</formula>
    </cfRule>
  </conditionalFormatting>
  <conditionalFormatting sqref="G569">
    <cfRule type="notContainsBlanks" dxfId="8571" priority="8867">
      <formula>LEN(TRIM(G569))&gt;0</formula>
    </cfRule>
  </conditionalFormatting>
  <conditionalFormatting sqref="H569:K569">
    <cfRule type="notContainsBlanks" dxfId="8570" priority="8866">
      <formula>LEN(TRIM(H569))&gt;0</formula>
    </cfRule>
  </conditionalFormatting>
  <conditionalFormatting sqref="G569:K569">
    <cfRule type="notContainsBlanks" dxfId="8569" priority="8865">
      <formula>LEN(TRIM(G569))&gt;0</formula>
    </cfRule>
  </conditionalFormatting>
  <conditionalFormatting sqref="G569:K569">
    <cfRule type="notContainsBlanks" dxfId="8568" priority="8864">
      <formula>LEN(TRIM(G569))&gt;0</formula>
    </cfRule>
  </conditionalFormatting>
  <conditionalFormatting sqref="G569:K569">
    <cfRule type="notContainsBlanks" dxfId="8567" priority="8863">
      <formula>LEN(TRIM(G569))&gt;0</formula>
    </cfRule>
  </conditionalFormatting>
  <conditionalFormatting sqref="G569:K569">
    <cfRule type="notContainsBlanks" dxfId="8566" priority="8862">
      <formula>LEN(TRIM(G569))&gt;0</formula>
    </cfRule>
  </conditionalFormatting>
  <conditionalFormatting sqref="G569:K569">
    <cfRule type="notContainsBlanks" dxfId="8565" priority="8861">
      <formula>LEN(TRIM(G569))&gt;0</formula>
    </cfRule>
  </conditionalFormatting>
  <conditionalFormatting sqref="G569:K569">
    <cfRule type="notContainsBlanks" dxfId="8564" priority="8860">
      <formula>LEN(TRIM(G569))&gt;0</formula>
    </cfRule>
  </conditionalFormatting>
  <conditionalFormatting sqref="G569:K569">
    <cfRule type="notContainsBlanks" dxfId="8563" priority="8859">
      <formula>LEN(TRIM(G569))&gt;0</formula>
    </cfRule>
  </conditionalFormatting>
  <conditionalFormatting sqref="G569:K569">
    <cfRule type="notContainsBlanks" dxfId="8562" priority="8858">
      <formula>LEN(TRIM(G569))&gt;0</formula>
    </cfRule>
  </conditionalFormatting>
  <conditionalFormatting sqref="G569:K569">
    <cfRule type="notContainsBlanks" dxfId="8561" priority="8857">
      <formula>LEN(TRIM(G569))&gt;0</formula>
    </cfRule>
  </conditionalFormatting>
  <conditionalFormatting sqref="G569:K569">
    <cfRule type="notContainsBlanks" dxfId="8560" priority="8855">
      <formula>LEN(TRIM(G569))&gt;0</formula>
    </cfRule>
    <cfRule type="notContainsBlanks" dxfId="8559" priority="8856">
      <formula>LEN(TRIM(G569))&gt;0</formula>
    </cfRule>
  </conditionalFormatting>
  <conditionalFormatting sqref="G569:K569">
    <cfRule type="notContainsBlanks" dxfId="8558" priority="8854">
      <formula>LEN(TRIM(G569))&gt;0</formula>
    </cfRule>
  </conditionalFormatting>
  <conditionalFormatting sqref="G569:K569">
    <cfRule type="notContainsBlanks" dxfId="8557" priority="8853">
      <formula>LEN(TRIM(G569))&gt;0</formula>
    </cfRule>
  </conditionalFormatting>
  <conditionalFormatting sqref="G569:K569">
    <cfRule type="notContainsBlanks" dxfId="8556" priority="8852">
      <formula>LEN(TRIM(G569))&gt;0</formula>
    </cfRule>
  </conditionalFormatting>
  <conditionalFormatting sqref="G569:K569">
    <cfRule type="notContainsBlanks" dxfId="8555" priority="8851">
      <formula>LEN(TRIM(G569))&gt;0</formula>
    </cfRule>
  </conditionalFormatting>
  <conditionalFormatting sqref="G569:K569">
    <cfRule type="notContainsBlanks" dxfId="8554" priority="8850">
      <formula>LEN(TRIM(G569))&gt;0</formula>
    </cfRule>
  </conditionalFormatting>
  <conditionalFormatting sqref="G569:K569">
    <cfRule type="notContainsBlanks" dxfId="8553" priority="8849">
      <formula>LEN(TRIM(G569))&gt;0</formula>
    </cfRule>
  </conditionalFormatting>
  <conditionalFormatting sqref="G569:K569">
    <cfRule type="notContainsBlanks" dxfId="8552" priority="8848">
      <formula>LEN(TRIM(G569))&gt;0</formula>
    </cfRule>
  </conditionalFormatting>
  <conditionalFormatting sqref="G569:K569">
    <cfRule type="notContainsBlanks" dxfId="8551" priority="8847">
      <formula>LEN(TRIM(G569))&gt;0</formula>
    </cfRule>
  </conditionalFormatting>
  <conditionalFormatting sqref="G569:K569">
    <cfRule type="notContainsBlanks" dxfId="8550" priority="8846">
      <formula>LEN(TRIM(G569))&gt;0</formula>
    </cfRule>
  </conditionalFormatting>
  <conditionalFormatting sqref="G569:K569">
    <cfRule type="notContainsBlanks" priority="8845">
      <formula>LEN(TRIM(G569))&gt;0</formula>
    </cfRule>
  </conditionalFormatting>
  <conditionalFormatting sqref="G569:K569">
    <cfRule type="notContainsBlanks" dxfId="8549" priority="8844">
      <formula>LEN(TRIM(G569))&gt;0</formula>
    </cfRule>
  </conditionalFormatting>
  <conditionalFormatting sqref="G569:K569">
    <cfRule type="notContainsBlanks" dxfId="8548" priority="8843">
      <formula>LEN(TRIM(G569))&gt;0</formula>
    </cfRule>
  </conditionalFormatting>
  <conditionalFormatting sqref="G569:K569">
    <cfRule type="notContainsBlanks" dxfId="8547" priority="8842">
      <formula>LEN(TRIM(G569))&gt;0</formula>
    </cfRule>
  </conditionalFormatting>
  <conditionalFormatting sqref="G569:K569">
    <cfRule type="notContainsBlanks" dxfId="8546" priority="8841">
      <formula>LEN(TRIM(G569))&gt;0</formula>
    </cfRule>
  </conditionalFormatting>
  <conditionalFormatting sqref="G569:K569">
    <cfRule type="notContainsBlanks" dxfId="8545" priority="8840">
      <formula>LEN(TRIM(G569))&gt;0</formula>
    </cfRule>
  </conditionalFormatting>
  <conditionalFormatting sqref="G582">
    <cfRule type="notContainsBlanks" dxfId="8544" priority="8839">
      <formula>LEN(TRIM(G582))&gt;0</formula>
    </cfRule>
  </conditionalFormatting>
  <conditionalFormatting sqref="H582:K582">
    <cfRule type="notContainsBlanks" dxfId="8543" priority="8838">
      <formula>LEN(TRIM(H582))&gt;0</formula>
    </cfRule>
  </conditionalFormatting>
  <conditionalFormatting sqref="G582:K582">
    <cfRule type="notContainsBlanks" dxfId="8542" priority="8837">
      <formula>LEN(TRIM(G582))&gt;0</formula>
    </cfRule>
  </conditionalFormatting>
  <conditionalFormatting sqref="G582:K582">
    <cfRule type="notContainsBlanks" dxfId="8541" priority="8836">
      <formula>LEN(TRIM(G582))&gt;0</formula>
    </cfRule>
  </conditionalFormatting>
  <conditionalFormatting sqref="G582:K582">
    <cfRule type="notContainsBlanks" dxfId="8540" priority="8835">
      <formula>LEN(TRIM(G582))&gt;0</formula>
    </cfRule>
  </conditionalFormatting>
  <conditionalFormatting sqref="G582:K582">
    <cfRule type="notContainsBlanks" dxfId="8539" priority="8834">
      <formula>LEN(TRIM(G582))&gt;0</formula>
    </cfRule>
  </conditionalFormatting>
  <conditionalFormatting sqref="G582:K582">
    <cfRule type="notContainsBlanks" dxfId="8538" priority="8833">
      <formula>LEN(TRIM(G582))&gt;0</formula>
    </cfRule>
  </conditionalFormatting>
  <conditionalFormatting sqref="G582:K582">
    <cfRule type="notContainsBlanks" dxfId="8537" priority="8832">
      <formula>LEN(TRIM(G582))&gt;0</formula>
    </cfRule>
  </conditionalFormatting>
  <conditionalFormatting sqref="G582:K582">
    <cfRule type="notContainsBlanks" dxfId="8536" priority="8831">
      <formula>LEN(TRIM(G582))&gt;0</formula>
    </cfRule>
  </conditionalFormatting>
  <conditionalFormatting sqref="G582:K582">
    <cfRule type="notContainsBlanks" dxfId="8535" priority="8830">
      <formula>LEN(TRIM(G582))&gt;0</formula>
    </cfRule>
  </conditionalFormatting>
  <conditionalFormatting sqref="G582:K582">
    <cfRule type="notContainsBlanks" dxfId="8534" priority="8829">
      <formula>LEN(TRIM(G582))&gt;0</formula>
    </cfRule>
  </conditionalFormatting>
  <conditionalFormatting sqref="G582:K582">
    <cfRule type="notContainsBlanks" dxfId="8533" priority="8827">
      <formula>LEN(TRIM(G582))&gt;0</formula>
    </cfRule>
    <cfRule type="notContainsBlanks" dxfId="8532" priority="8828">
      <formula>LEN(TRIM(G582))&gt;0</formula>
    </cfRule>
  </conditionalFormatting>
  <conditionalFormatting sqref="G582:K582">
    <cfRule type="notContainsBlanks" dxfId="8531" priority="8826">
      <formula>LEN(TRIM(G582))&gt;0</formula>
    </cfRule>
  </conditionalFormatting>
  <conditionalFormatting sqref="G582:K582">
    <cfRule type="notContainsBlanks" dxfId="8530" priority="8825">
      <formula>LEN(TRIM(G582))&gt;0</formula>
    </cfRule>
  </conditionalFormatting>
  <conditionalFormatting sqref="G582:K582">
    <cfRule type="notContainsBlanks" dxfId="8529" priority="8824">
      <formula>LEN(TRIM(G582))&gt;0</formula>
    </cfRule>
  </conditionalFormatting>
  <conditionalFormatting sqref="G582:K582">
    <cfRule type="notContainsBlanks" dxfId="8528" priority="8823">
      <formula>LEN(TRIM(G582))&gt;0</formula>
    </cfRule>
  </conditionalFormatting>
  <conditionalFormatting sqref="G582:K582">
    <cfRule type="notContainsBlanks" dxfId="8527" priority="8822">
      <formula>LEN(TRIM(G582))&gt;0</formula>
    </cfRule>
  </conditionalFormatting>
  <conditionalFormatting sqref="G582:K582">
    <cfRule type="notContainsBlanks" dxfId="8526" priority="8821">
      <formula>LEN(TRIM(G582))&gt;0</formula>
    </cfRule>
  </conditionalFormatting>
  <conditionalFormatting sqref="G582:K582">
    <cfRule type="notContainsBlanks" dxfId="8525" priority="8820">
      <formula>LEN(TRIM(G582))&gt;0</formula>
    </cfRule>
  </conditionalFormatting>
  <conditionalFormatting sqref="G582:K582">
    <cfRule type="notContainsBlanks" dxfId="8524" priority="8819">
      <formula>LEN(TRIM(G582))&gt;0</formula>
    </cfRule>
  </conditionalFormatting>
  <conditionalFormatting sqref="G582:K582">
    <cfRule type="notContainsBlanks" dxfId="8523" priority="8818">
      <formula>LEN(TRIM(G582))&gt;0</formula>
    </cfRule>
  </conditionalFormatting>
  <conditionalFormatting sqref="G582:K582">
    <cfRule type="notContainsBlanks" priority="8817">
      <formula>LEN(TRIM(G582))&gt;0</formula>
    </cfRule>
  </conditionalFormatting>
  <conditionalFormatting sqref="G582:K582">
    <cfRule type="notContainsBlanks" dxfId="8522" priority="8816">
      <formula>LEN(TRIM(G582))&gt;0</formula>
    </cfRule>
  </conditionalFormatting>
  <conditionalFormatting sqref="G582:K582">
    <cfRule type="notContainsBlanks" dxfId="8521" priority="8815">
      <formula>LEN(TRIM(G582))&gt;0</formula>
    </cfRule>
  </conditionalFormatting>
  <conditionalFormatting sqref="G582:K582">
    <cfRule type="notContainsBlanks" dxfId="8520" priority="8814">
      <formula>LEN(TRIM(G582))&gt;0</formula>
    </cfRule>
  </conditionalFormatting>
  <conditionalFormatting sqref="G582:K582">
    <cfRule type="notContainsBlanks" dxfId="8519" priority="8813">
      <formula>LEN(TRIM(G582))&gt;0</formula>
    </cfRule>
  </conditionalFormatting>
  <conditionalFormatting sqref="G582:K582">
    <cfRule type="notContainsBlanks" dxfId="8518" priority="8812">
      <formula>LEN(TRIM(G582))&gt;0</formula>
    </cfRule>
  </conditionalFormatting>
  <conditionalFormatting sqref="G595">
    <cfRule type="notContainsBlanks" dxfId="8517" priority="8811">
      <formula>LEN(TRIM(G595))&gt;0</formula>
    </cfRule>
  </conditionalFormatting>
  <conditionalFormatting sqref="H595:K595">
    <cfRule type="notContainsBlanks" dxfId="8516" priority="8810">
      <formula>LEN(TRIM(H595))&gt;0</formula>
    </cfRule>
  </conditionalFormatting>
  <conditionalFormatting sqref="G595:K595">
    <cfRule type="notContainsBlanks" dxfId="8515" priority="8809">
      <formula>LEN(TRIM(G595))&gt;0</formula>
    </cfRule>
  </conditionalFormatting>
  <conditionalFormatting sqref="G595:K595">
    <cfRule type="notContainsBlanks" dxfId="8514" priority="8808">
      <formula>LEN(TRIM(G595))&gt;0</formula>
    </cfRule>
  </conditionalFormatting>
  <conditionalFormatting sqref="G595:K595">
    <cfRule type="notContainsBlanks" dxfId="8513" priority="8807">
      <formula>LEN(TRIM(G595))&gt;0</formula>
    </cfRule>
  </conditionalFormatting>
  <conditionalFormatting sqref="G595:K595">
    <cfRule type="notContainsBlanks" dxfId="8512" priority="8806">
      <formula>LEN(TRIM(G595))&gt;0</formula>
    </cfRule>
  </conditionalFormatting>
  <conditionalFormatting sqref="G595:K595">
    <cfRule type="notContainsBlanks" dxfId="8511" priority="8805">
      <formula>LEN(TRIM(G595))&gt;0</formula>
    </cfRule>
  </conditionalFormatting>
  <conditionalFormatting sqref="G595:K595">
    <cfRule type="notContainsBlanks" dxfId="8510" priority="8804">
      <formula>LEN(TRIM(G595))&gt;0</formula>
    </cfRule>
  </conditionalFormatting>
  <conditionalFormatting sqref="G595:K595">
    <cfRule type="notContainsBlanks" dxfId="8509" priority="8803">
      <formula>LEN(TRIM(G595))&gt;0</formula>
    </cfRule>
  </conditionalFormatting>
  <conditionalFormatting sqref="G595:K595">
    <cfRule type="notContainsBlanks" dxfId="8508" priority="8802">
      <formula>LEN(TRIM(G595))&gt;0</formula>
    </cfRule>
  </conditionalFormatting>
  <conditionalFormatting sqref="G595:K595">
    <cfRule type="notContainsBlanks" dxfId="8507" priority="8801">
      <formula>LEN(TRIM(G595))&gt;0</formula>
    </cfRule>
  </conditionalFormatting>
  <conditionalFormatting sqref="G595:K595">
    <cfRule type="notContainsBlanks" dxfId="8506" priority="8799">
      <formula>LEN(TRIM(G595))&gt;0</formula>
    </cfRule>
    <cfRule type="notContainsBlanks" dxfId="8505" priority="8800">
      <formula>LEN(TRIM(G595))&gt;0</formula>
    </cfRule>
  </conditionalFormatting>
  <conditionalFormatting sqref="G595:K595">
    <cfRule type="notContainsBlanks" dxfId="8504" priority="8798">
      <formula>LEN(TRIM(G595))&gt;0</formula>
    </cfRule>
  </conditionalFormatting>
  <conditionalFormatting sqref="G595:K595">
    <cfRule type="notContainsBlanks" dxfId="8503" priority="8797">
      <formula>LEN(TRIM(G595))&gt;0</formula>
    </cfRule>
  </conditionalFormatting>
  <conditionalFormatting sqref="G595:K595">
    <cfRule type="notContainsBlanks" dxfId="8502" priority="8796">
      <formula>LEN(TRIM(G595))&gt;0</formula>
    </cfRule>
  </conditionalFormatting>
  <conditionalFormatting sqref="G595:K595">
    <cfRule type="notContainsBlanks" dxfId="8501" priority="8795">
      <formula>LEN(TRIM(G595))&gt;0</formula>
    </cfRule>
  </conditionalFormatting>
  <conditionalFormatting sqref="G595:K595">
    <cfRule type="notContainsBlanks" dxfId="8500" priority="8794">
      <formula>LEN(TRIM(G595))&gt;0</formula>
    </cfRule>
  </conditionalFormatting>
  <conditionalFormatting sqref="G595:K595">
    <cfRule type="notContainsBlanks" dxfId="8499" priority="8793">
      <formula>LEN(TRIM(G595))&gt;0</formula>
    </cfRule>
  </conditionalFormatting>
  <conditionalFormatting sqref="G595:K595">
    <cfRule type="notContainsBlanks" dxfId="8498" priority="8792">
      <formula>LEN(TRIM(G595))&gt;0</formula>
    </cfRule>
  </conditionalFormatting>
  <conditionalFormatting sqref="G595:K595">
    <cfRule type="notContainsBlanks" dxfId="8497" priority="8791">
      <formula>LEN(TRIM(G595))&gt;0</formula>
    </cfRule>
  </conditionalFormatting>
  <conditionalFormatting sqref="G595:K595">
    <cfRule type="notContainsBlanks" dxfId="8496" priority="8790">
      <formula>LEN(TRIM(G595))&gt;0</formula>
    </cfRule>
  </conditionalFormatting>
  <conditionalFormatting sqref="G595:K595">
    <cfRule type="notContainsBlanks" priority="8789">
      <formula>LEN(TRIM(G595))&gt;0</formula>
    </cfRule>
  </conditionalFormatting>
  <conditionalFormatting sqref="G595:K595">
    <cfRule type="notContainsBlanks" dxfId="8495" priority="8788">
      <formula>LEN(TRIM(G595))&gt;0</formula>
    </cfRule>
  </conditionalFormatting>
  <conditionalFormatting sqref="G595:K595">
    <cfRule type="notContainsBlanks" dxfId="8494" priority="8787">
      <formula>LEN(TRIM(G595))&gt;0</formula>
    </cfRule>
  </conditionalFormatting>
  <conditionalFormatting sqref="G595:K595">
    <cfRule type="notContainsBlanks" dxfId="8493" priority="8786">
      <formula>LEN(TRIM(G595))&gt;0</formula>
    </cfRule>
  </conditionalFormatting>
  <conditionalFormatting sqref="G595:K595">
    <cfRule type="notContainsBlanks" dxfId="8492" priority="8785">
      <formula>LEN(TRIM(G595))&gt;0</formula>
    </cfRule>
  </conditionalFormatting>
  <conditionalFormatting sqref="G595:K595">
    <cfRule type="notContainsBlanks" dxfId="8491" priority="8784">
      <formula>LEN(TRIM(G595))&gt;0</formula>
    </cfRule>
  </conditionalFormatting>
  <conditionalFormatting sqref="G608">
    <cfRule type="notContainsBlanks" dxfId="8490" priority="8783">
      <formula>LEN(TRIM(G608))&gt;0</formula>
    </cfRule>
  </conditionalFormatting>
  <conditionalFormatting sqref="H608:K608">
    <cfRule type="notContainsBlanks" dxfId="8489" priority="8782">
      <formula>LEN(TRIM(H608))&gt;0</formula>
    </cfRule>
  </conditionalFormatting>
  <conditionalFormatting sqref="G608:K608">
    <cfRule type="notContainsBlanks" dxfId="8488" priority="8781">
      <formula>LEN(TRIM(G608))&gt;0</formula>
    </cfRule>
  </conditionalFormatting>
  <conditionalFormatting sqref="G608:K608">
    <cfRule type="notContainsBlanks" dxfId="8487" priority="8780">
      <formula>LEN(TRIM(G608))&gt;0</formula>
    </cfRule>
  </conditionalFormatting>
  <conditionalFormatting sqref="G608:K608">
    <cfRule type="notContainsBlanks" dxfId="8486" priority="8779">
      <formula>LEN(TRIM(G608))&gt;0</formula>
    </cfRule>
  </conditionalFormatting>
  <conditionalFormatting sqref="G608:K608">
    <cfRule type="notContainsBlanks" dxfId="8485" priority="8778">
      <formula>LEN(TRIM(G608))&gt;0</formula>
    </cfRule>
  </conditionalFormatting>
  <conditionalFormatting sqref="G608:K608">
    <cfRule type="notContainsBlanks" dxfId="8484" priority="8777">
      <formula>LEN(TRIM(G608))&gt;0</formula>
    </cfRule>
  </conditionalFormatting>
  <conditionalFormatting sqref="G608:K608">
    <cfRule type="notContainsBlanks" dxfId="8483" priority="8776">
      <formula>LEN(TRIM(G608))&gt;0</formula>
    </cfRule>
  </conditionalFormatting>
  <conditionalFormatting sqref="G608:K608">
    <cfRule type="notContainsBlanks" dxfId="8482" priority="8775">
      <formula>LEN(TRIM(G608))&gt;0</formula>
    </cfRule>
  </conditionalFormatting>
  <conditionalFormatting sqref="G608:K608">
    <cfRule type="notContainsBlanks" dxfId="8481" priority="8774">
      <formula>LEN(TRIM(G608))&gt;0</formula>
    </cfRule>
  </conditionalFormatting>
  <conditionalFormatting sqref="G608:K608">
    <cfRule type="notContainsBlanks" dxfId="8480" priority="8773">
      <formula>LEN(TRIM(G608))&gt;0</formula>
    </cfRule>
  </conditionalFormatting>
  <conditionalFormatting sqref="G608:K608">
    <cfRule type="notContainsBlanks" dxfId="8479" priority="8771">
      <formula>LEN(TRIM(G608))&gt;0</formula>
    </cfRule>
    <cfRule type="notContainsBlanks" dxfId="8478" priority="8772">
      <formula>LEN(TRIM(G608))&gt;0</formula>
    </cfRule>
  </conditionalFormatting>
  <conditionalFormatting sqref="G608:K608">
    <cfRule type="notContainsBlanks" dxfId="8477" priority="8770">
      <formula>LEN(TRIM(G608))&gt;0</formula>
    </cfRule>
  </conditionalFormatting>
  <conditionalFormatting sqref="G608:K608">
    <cfRule type="notContainsBlanks" dxfId="8476" priority="8769">
      <formula>LEN(TRIM(G608))&gt;0</formula>
    </cfRule>
  </conditionalFormatting>
  <conditionalFormatting sqref="G608:K608">
    <cfRule type="notContainsBlanks" dxfId="8475" priority="8768">
      <formula>LEN(TRIM(G608))&gt;0</formula>
    </cfRule>
  </conditionalFormatting>
  <conditionalFormatting sqref="G608:K608">
    <cfRule type="notContainsBlanks" dxfId="8474" priority="8767">
      <formula>LEN(TRIM(G608))&gt;0</formula>
    </cfRule>
  </conditionalFormatting>
  <conditionalFormatting sqref="G608:K608">
    <cfRule type="notContainsBlanks" dxfId="8473" priority="8766">
      <formula>LEN(TRIM(G608))&gt;0</formula>
    </cfRule>
  </conditionalFormatting>
  <conditionalFormatting sqref="G608:K608">
    <cfRule type="notContainsBlanks" dxfId="8472" priority="8765">
      <formula>LEN(TRIM(G608))&gt;0</formula>
    </cfRule>
  </conditionalFormatting>
  <conditionalFormatting sqref="G608:K608">
    <cfRule type="notContainsBlanks" dxfId="8471" priority="8764">
      <formula>LEN(TRIM(G608))&gt;0</formula>
    </cfRule>
  </conditionalFormatting>
  <conditionalFormatting sqref="G608:K608">
    <cfRule type="notContainsBlanks" dxfId="8470" priority="8763">
      <formula>LEN(TRIM(G608))&gt;0</formula>
    </cfRule>
  </conditionalFormatting>
  <conditionalFormatting sqref="G608:K608">
    <cfRule type="notContainsBlanks" dxfId="8469" priority="8762">
      <formula>LEN(TRIM(G608))&gt;0</formula>
    </cfRule>
  </conditionalFormatting>
  <conditionalFormatting sqref="G608:K608">
    <cfRule type="notContainsBlanks" priority="8761">
      <formula>LEN(TRIM(G608))&gt;0</formula>
    </cfRule>
  </conditionalFormatting>
  <conditionalFormatting sqref="G608:K608">
    <cfRule type="notContainsBlanks" dxfId="8468" priority="8760">
      <formula>LEN(TRIM(G608))&gt;0</formula>
    </cfRule>
  </conditionalFormatting>
  <conditionalFormatting sqref="G608:K608">
    <cfRule type="notContainsBlanks" dxfId="8467" priority="8759">
      <formula>LEN(TRIM(G608))&gt;0</formula>
    </cfRule>
  </conditionalFormatting>
  <conditionalFormatting sqref="G608:K608">
    <cfRule type="notContainsBlanks" dxfId="8466" priority="8758">
      <formula>LEN(TRIM(G608))&gt;0</formula>
    </cfRule>
  </conditionalFormatting>
  <conditionalFormatting sqref="G608:K608">
    <cfRule type="notContainsBlanks" dxfId="8465" priority="8757">
      <formula>LEN(TRIM(G608))&gt;0</formula>
    </cfRule>
  </conditionalFormatting>
  <conditionalFormatting sqref="G608:K608">
    <cfRule type="notContainsBlanks" dxfId="8464" priority="8756">
      <formula>LEN(TRIM(G608))&gt;0</formula>
    </cfRule>
  </conditionalFormatting>
  <conditionalFormatting sqref="G621">
    <cfRule type="notContainsBlanks" dxfId="8463" priority="8755">
      <formula>LEN(TRIM(G621))&gt;0</formula>
    </cfRule>
  </conditionalFormatting>
  <conditionalFormatting sqref="H621:K621">
    <cfRule type="notContainsBlanks" dxfId="8462" priority="8754">
      <formula>LEN(TRIM(H621))&gt;0</formula>
    </cfRule>
  </conditionalFormatting>
  <conditionalFormatting sqref="G621:K621">
    <cfRule type="notContainsBlanks" dxfId="8461" priority="8753">
      <formula>LEN(TRIM(G621))&gt;0</formula>
    </cfRule>
  </conditionalFormatting>
  <conditionalFormatting sqref="G621:K621">
    <cfRule type="notContainsBlanks" dxfId="8460" priority="8752">
      <formula>LEN(TRIM(G621))&gt;0</formula>
    </cfRule>
  </conditionalFormatting>
  <conditionalFormatting sqref="G621:K621">
    <cfRule type="notContainsBlanks" dxfId="8459" priority="8751">
      <formula>LEN(TRIM(G621))&gt;0</formula>
    </cfRule>
  </conditionalFormatting>
  <conditionalFormatting sqref="G621:K621">
    <cfRule type="notContainsBlanks" dxfId="8458" priority="8750">
      <formula>LEN(TRIM(G621))&gt;0</formula>
    </cfRule>
  </conditionalFormatting>
  <conditionalFormatting sqref="G621:K621">
    <cfRule type="notContainsBlanks" dxfId="8457" priority="8749">
      <formula>LEN(TRIM(G621))&gt;0</formula>
    </cfRule>
  </conditionalFormatting>
  <conditionalFormatting sqref="G621:K621">
    <cfRule type="notContainsBlanks" dxfId="8456" priority="8748">
      <formula>LEN(TRIM(G621))&gt;0</formula>
    </cfRule>
  </conditionalFormatting>
  <conditionalFormatting sqref="G621:K621">
    <cfRule type="notContainsBlanks" dxfId="8455" priority="8747">
      <formula>LEN(TRIM(G621))&gt;0</formula>
    </cfRule>
  </conditionalFormatting>
  <conditionalFormatting sqref="G621:K621">
    <cfRule type="notContainsBlanks" dxfId="8454" priority="8746">
      <formula>LEN(TRIM(G621))&gt;0</formula>
    </cfRule>
  </conditionalFormatting>
  <conditionalFormatting sqref="G621:K621">
    <cfRule type="notContainsBlanks" dxfId="8453" priority="8745">
      <formula>LEN(TRIM(G621))&gt;0</formula>
    </cfRule>
  </conditionalFormatting>
  <conditionalFormatting sqref="G621:K621">
    <cfRule type="notContainsBlanks" dxfId="8452" priority="8743">
      <formula>LEN(TRIM(G621))&gt;0</formula>
    </cfRule>
    <cfRule type="notContainsBlanks" dxfId="8451" priority="8744">
      <formula>LEN(TRIM(G621))&gt;0</formula>
    </cfRule>
  </conditionalFormatting>
  <conditionalFormatting sqref="G621:K621">
    <cfRule type="notContainsBlanks" dxfId="8450" priority="8742">
      <formula>LEN(TRIM(G621))&gt;0</formula>
    </cfRule>
  </conditionalFormatting>
  <conditionalFormatting sqref="G621:K621">
    <cfRule type="notContainsBlanks" dxfId="8449" priority="8741">
      <formula>LEN(TRIM(G621))&gt;0</formula>
    </cfRule>
  </conditionalFormatting>
  <conditionalFormatting sqref="G621:K621">
    <cfRule type="notContainsBlanks" dxfId="8448" priority="8740">
      <formula>LEN(TRIM(G621))&gt;0</formula>
    </cfRule>
  </conditionalFormatting>
  <conditionalFormatting sqref="G621:K621">
    <cfRule type="notContainsBlanks" dxfId="8447" priority="8739">
      <formula>LEN(TRIM(G621))&gt;0</formula>
    </cfRule>
  </conditionalFormatting>
  <conditionalFormatting sqref="G621:K621">
    <cfRule type="notContainsBlanks" dxfId="8446" priority="8738">
      <formula>LEN(TRIM(G621))&gt;0</formula>
    </cfRule>
  </conditionalFormatting>
  <conditionalFormatting sqref="G621:K621">
    <cfRule type="notContainsBlanks" dxfId="8445" priority="8737">
      <formula>LEN(TRIM(G621))&gt;0</formula>
    </cfRule>
  </conditionalFormatting>
  <conditionalFormatting sqref="G621:K621">
    <cfRule type="notContainsBlanks" dxfId="8444" priority="8736">
      <formula>LEN(TRIM(G621))&gt;0</formula>
    </cfRule>
  </conditionalFormatting>
  <conditionalFormatting sqref="G621:K621">
    <cfRule type="notContainsBlanks" dxfId="8443" priority="8735">
      <formula>LEN(TRIM(G621))&gt;0</formula>
    </cfRule>
  </conditionalFormatting>
  <conditionalFormatting sqref="G621:K621">
    <cfRule type="notContainsBlanks" dxfId="8442" priority="8734">
      <formula>LEN(TRIM(G621))&gt;0</formula>
    </cfRule>
  </conditionalFormatting>
  <conditionalFormatting sqref="G621:K621">
    <cfRule type="notContainsBlanks" priority="8733">
      <formula>LEN(TRIM(G621))&gt;0</formula>
    </cfRule>
  </conditionalFormatting>
  <conditionalFormatting sqref="G621:K621">
    <cfRule type="notContainsBlanks" dxfId="8441" priority="8732">
      <formula>LEN(TRIM(G621))&gt;0</formula>
    </cfRule>
  </conditionalFormatting>
  <conditionalFormatting sqref="G621:K621">
    <cfRule type="notContainsBlanks" dxfId="8440" priority="8731">
      <formula>LEN(TRIM(G621))&gt;0</formula>
    </cfRule>
  </conditionalFormatting>
  <conditionalFormatting sqref="G621:K621">
    <cfRule type="notContainsBlanks" dxfId="8439" priority="8730">
      <formula>LEN(TRIM(G621))&gt;0</formula>
    </cfRule>
  </conditionalFormatting>
  <conditionalFormatting sqref="G621:K621">
    <cfRule type="notContainsBlanks" dxfId="8438" priority="8729">
      <formula>LEN(TRIM(G621))&gt;0</formula>
    </cfRule>
  </conditionalFormatting>
  <conditionalFormatting sqref="G621:K621">
    <cfRule type="notContainsBlanks" dxfId="8437" priority="8728">
      <formula>LEN(TRIM(G621))&gt;0</formula>
    </cfRule>
  </conditionalFormatting>
  <conditionalFormatting sqref="G634">
    <cfRule type="notContainsBlanks" dxfId="8436" priority="8727">
      <formula>LEN(TRIM(G634))&gt;0</formula>
    </cfRule>
  </conditionalFormatting>
  <conditionalFormatting sqref="H634:K634">
    <cfRule type="notContainsBlanks" dxfId="8435" priority="8726">
      <formula>LEN(TRIM(H634))&gt;0</formula>
    </cfRule>
  </conditionalFormatting>
  <conditionalFormatting sqref="G634:K634">
    <cfRule type="notContainsBlanks" dxfId="8434" priority="8725">
      <formula>LEN(TRIM(G634))&gt;0</formula>
    </cfRule>
  </conditionalFormatting>
  <conditionalFormatting sqref="G634:K634">
    <cfRule type="notContainsBlanks" dxfId="8433" priority="8724">
      <formula>LEN(TRIM(G634))&gt;0</formula>
    </cfRule>
  </conditionalFormatting>
  <conditionalFormatting sqref="G634:K634">
    <cfRule type="notContainsBlanks" dxfId="8432" priority="8723">
      <formula>LEN(TRIM(G634))&gt;0</formula>
    </cfRule>
  </conditionalFormatting>
  <conditionalFormatting sqref="G634:K634">
    <cfRule type="notContainsBlanks" dxfId="8431" priority="8722">
      <formula>LEN(TRIM(G634))&gt;0</formula>
    </cfRule>
  </conditionalFormatting>
  <conditionalFormatting sqref="G634:K634">
    <cfRule type="notContainsBlanks" dxfId="8430" priority="8721">
      <formula>LEN(TRIM(G634))&gt;0</formula>
    </cfRule>
  </conditionalFormatting>
  <conditionalFormatting sqref="G634:K634">
    <cfRule type="notContainsBlanks" dxfId="8429" priority="8720">
      <formula>LEN(TRIM(G634))&gt;0</formula>
    </cfRule>
  </conditionalFormatting>
  <conditionalFormatting sqref="G634:K634">
    <cfRule type="notContainsBlanks" dxfId="8428" priority="8719">
      <formula>LEN(TRIM(G634))&gt;0</formula>
    </cfRule>
  </conditionalFormatting>
  <conditionalFormatting sqref="G634:K634">
    <cfRule type="notContainsBlanks" dxfId="8427" priority="8718">
      <formula>LEN(TRIM(G634))&gt;0</formula>
    </cfRule>
  </conditionalFormatting>
  <conditionalFormatting sqref="G634:K634">
    <cfRule type="notContainsBlanks" dxfId="8426" priority="8717">
      <formula>LEN(TRIM(G634))&gt;0</formula>
    </cfRule>
  </conditionalFormatting>
  <conditionalFormatting sqref="G634:K634">
    <cfRule type="notContainsBlanks" dxfId="8425" priority="8715">
      <formula>LEN(TRIM(G634))&gt;0</formula>
    </cfRule>
    <cfRule type="notContainsBlanks" dxfId="8424" priority="8716">
      <formula>LEN(TRIM(G634))&gt;0</formula>
    </cfRule>
  </conditionalFormatting>
  <conditionalFormatting sqref="G634:K634">
    <cfRule type="notContainsBlanks" dxfId="8423" priority="8714">
      <formula>LEN(TRIM(G634))&gt;0</formula>
    </cfRule>
  </conditionalFormatting>
  <conditionalFormatting sqref="G634:K634">
    <cfRule type="notContainsBlanks" dxfId="8422" priority="8713">
      <formula>LEN(TRIM(G634))&gt;0</formula>
    </cfRule>
  </conditionalFormatting>
  <conditionalFormatting sqref="G634:K634">
    <cfRule type="notContainsBlanks" dxfId="8421" priority="8712">
      <formula>LEN(TRIM(G634))&gt;0</formula>
    </cfRule>
  </conditionalFormatting>
  <conditionalFormatting sqref="G634:K634">
    <cfRule type="notContainsBlanks" dxfId="8420" priority="8711">
      <formula>LEN(TRIM(G634))&gt;0</formula>
    </cfRule>
  </conditionalFormatting>
  <conditionalFormatting sqref="G634:K634">
    <cfRule type="notContainsBlanks" dxfId="8419" priority="8710">
      <formula>LEN(TRIM(G634))&gt;0</formula>
    </cfRule>
  </conditionalFormatting>
  <conditionalFormatting sqref="G634:K634">
    <cfRule type="notContainsBlanks" dxfId="8418" priority="8709">
      <formula>LEN(TRIM(G634))&gt;0</formula>
    </cfRule>
  </conditionalFormatting>
  <conditionalFormatting sqref="G634:K634">
    <cfRule type="notContainsBlanks" dxfId="8417" priority="8708">
      <formula>LEN(TRIM(G634))&gt;0</formula>
    </cfRule>
  </conditionalFormatting>
  <conditionalFormatting sqref="G634:K634">
    <cfRule type="notContainsBlanks" dxfId="8416" priority="8707">
      <formula>LEN(TRIM(G634))&gt;0</formula>
    </cfRule>
  </conditionalFormatting>
  <conditionalFormatting sqref="G634:K634">
    <cfRule type="notContainsBlanks" dxfId="8415" priority="8706">
      <formula>LEN(TRIM(G634))&gt;0</formula>
    </cfRule>
  </conditionalFormatting>
  <conditionalFormatting sqref="G634:K634">
    <cfRule type="notContainsBlanks" priority="8705">
      <formula>LEN(TRIM(G634))&gt;0</formula>
    </cfRule>
  </conditionalFormatting>
  <conditionalFormatting sqref="G634:K634">
    <cfRule type="notContainsBlanks" dxfId="8414" priority="8704">
      <formula>LEN(TRIM(G634))&gt;0</formula>
    </cfRule>
  </conditionalFormatting>
  <conditionalFormatting sqref="G634:K634">
    <cfRule type="notContainsBlanks" dxfId="8413" priority="8703">
      <formula>LEN(TRIM(G634))&gt;0</formula>
    </cfRule>
  </conditionalFormatting>
  <conditionalFormatting sqref="G634:K634">
    <cfRule type="notContainsBlanks" dxfId="8412" priority="8702">
      <formula>LEN(TRIM(G634))&gt;0</formula>
    </cfRule>
  </conditionalFormatting>
  <conditionalFormatting sqref="G634:K634">
    <cfRule type="notContainsBlanks" dxfId="8411" priority="8701">
      <formula>LEN(TRIM(G634))&gt;0</formula>
    </cfRule>
  </conditionalFormatting>
  <conditionalFormatting sqref="G634:K634">
    <cfRule type="notContainsBlanks" dxfId="8410" priority="8700">
      <formula>LEN(TRIM(G634))&gt;0</formula>
    </cfRule>
  </conditionalFormatting>
  <conditionalFormatting sqref="G647">
    <cfRule type="notContainsBlanks" dxfId="8409" priority="8699">
      <formula>LEN(TRIM(G647))&gt;0</formula>
    </cfRule>
  </conditionalFormatting>
  <conditionalFormatting sqref="H647:K647">
    <cfRule type="notContainsBlanks" dxfId="8408" priority="8698">
      <formula>LEN(TRIM(H647))&gt;0</formula>
    </cfRule>
  </conditionalFormatting>
  <conditionalFormatting sqref="G647:K647">
    <cfRule type="notContainsBlanks" dxfId="8407" priority="8697">
      <formula>LEN(TRIM(G647))&gt;0</formula>
    </cfRule>
  </conditionalFormatting>
  <conditionalFormatting sqref="G647:K647">
    <cfRule type="notContainsBlanks" dxfId="8406" priority="8696">
      <formula>LEN(TRIM(G647))&gt;0</formula>
    </cfRule>
  </conditionalFormatting>
  <conditionalFormatting sqref="G647:K647">
    <cfRule type="notContainsBlanks" dxfId="8405" priority="8695">
      <formula>LEN(TRIM(G647))&gt;0</formula>
    </cfRule>
  </conditionalFormatting>
  <conditionalFormatting sqref="G647:K647">
    <cfRule type="notContainsBlanks" dxfId="8404" priority="8694">
      <formula>LEN(TRIM(G647))&gt;0</formula>
    </cfRule>
  </conditionalFormatting>
  <conditionalFormatting sqref="G647:K647">
    <cfRule type="notContainsBlanks" dxfId="8403" priority="8693">
      <formula>LEN(TRIM(G647))&gt;0</formula>
    </cfRule>
  </conditionalFormatting>
  <conditionalFormatting sqref="G647:K647">
    <cfRule type="notContainsBlanks" dxfId="8402" priority="8692">
      <formula>LEN(TRIM(G647))&gt;0</formula>
    </cfRule>
  </conditionalFormatting>
  <conditionalFormatting sqref="G647:K647">
    <cfRule type="notContainsBlanks" dxfId="8401" priority="8691">
      <formula>LEN(TRIM(G647))&gt;0</formula>
    </cfRule>
  </conditionalFormatting>
  <conditionalFormatting sqref="G647:K647">
    <cfRule type="notContainsBlanks" dxfId="8400" priority="8690">
      <formula>LEN(TRIM(G647))&gt;0</formula>
    </cfRule>
  </conditionalFormatting>
  <conditionalFormatting sqref="G647:K647">
    <cfRule type="notContainsBlanks" dxfId="8399" priority="8689">
      <formula>LEN(TRIM(G647))&gt;0</formula>
    </cfRule>
  </conditionalFormatting>
  <conditionalFormatting sqref="G647:K647">
    <cfRule type="notContainsBlanks" dxfId="8398" priority="8687">
      <formula>LEN(TRIM(G647))&gt;0</formula>
    </cfRule>
    <cfRule type="notContainsBlanks" dxfId="8397" priority="8688">
      <formula>LEN(TRIM(G647))&gt;0</formula>
    </cfRule>
  </conditionalFormatting>
  <conditionalFormatting sqref="G647:K647">
    <cfRule type="notContainsBlanks" dxfId="8396" priority="8686">
      <formula>LEN(TRIM(G647))&gt;0</formula>
    </cfRule>
  </conditionalFormatting>
  <conditionalFormatting sqref="G647:K647">
    <cfRule type="notContainsBlanks" dxfId="8395" priority="8685">
      <formula>LEN(TRIM(G647))&gt;0</formula>
    </cfRule>
  </conditionalFormatting>
  <conditionalFormatting sqref="G647:K647">
    <cfRule type="notContainsBlanks" dxfId="8394" priority="8684">
      <formula>LEN(TRIM(G647))&gt;0</formula>
    </cfRule>
  </conditionalFormatting>
  <conditionalFormatting sqref="G647:K647">
    <cfRule type="notContainsBlanks" dxfId="8393" priority="8683">
      <formula>LEN(TRIM(G647))&gt;0</formula>
    </cfRule>
  </conditionalFormatting>
  <conditionalFormatting sqref="G647:K647">
    <cfRule type="notContainsBlanks" dxfId="8392" priority="8682">
      <formula>LEN(TRIM(G647))&gt;0</formula>
    </cfRule>
  </conditionalFormatting>
  <conditionalFormatting sqref="G647:K647">
    <cfRule type="notContainsBlanks" dxfId="8391" priority="8681">
      <formula>LEN(TRIM(G647))&gt;0</formula>
    </cfRule>
  </conditionalFormatting>
  <conditionalFormatting sqref="G647:K647">
    <cfRule type="notContainsBlanks" dxfId="8390" priority="8680">
      <formula>LEN(TRIM(G647))&gt;0</formula>
    </cfRule>
  </conditionalFormatting>
  <conditionalFormatting sqref="G647:K647">
    <cfRule type="notContainsBlanks" dxfId="8389" priority="8679">
      <formula>LEN(TRIM(G647))&gt;0</formula>
    </cfRule>
  </conditionalFormatting>
  <conditionalFormatting sqref="G647:K647">
    <cfRule type="notContainsBlanks" dxfId="8388" priority="8678">
      <formula>LEN(TRIM(G647))&gt;0</formula>
    </cfRule>
  </conditionalFormatting>
  <conditionalFormatting sqref="G647:K647">
    <cfRule type="notContainsBlanks" priority="8677">
      <formula>LEN(TRIM(G647))&gt;0</formula>
    </cfRule>
  </conditionalFormatting>
  <conditionalFormatting sqref="G647:K647">
    <cfRule type="notContainsBlanks" dxfId="8387" priority="8676">
      <formula>LEN(TRIM(G647))&gt;0</formula>
    </cfRule>
  </conditionalFormatting>
  <conditionalFormatting sqref="G647:K647">
    <cfRule type="notContainsBlanks" dxfId="8386" priority="8675">
      <formula>LEN(TRIM(G647))&gt;0</formula>
    </cfRule>
  </conditionalFormatting>
  <conditionalFormatting sqref="G647:K647">
    <cfRule type="notContainsBlanks" dxfId="8385" priority="8674">
      <formula>LEN(TRIM(G647))&gt;0</formula>
    </cfRule>
  </conditionalFormatting>
  <conditionalFormatting sqref="G647:K647">
    <cfRule type="notContainsBlanks" dxfId="8384" priority="8673">
      <formula>LEN(TRIM(G647))&gt;0</formula>
    </cfRule>
  </conditionalFormatting>
  <conditionalFormatting sqref="G647:K647">
    <cfRule type="notContainsBlanks" dxfId="8383" priority="8672">
      <formula>LEN(TRIM(G647))&gt;0</formula>
    </cfRule>
  </conditionalFormatting>
  <conditionalFormatting sqref="G660">
    <cfRule type="notContainsBlanks" dxfId="8382" priority="8671">
      <formula>LEN(TRIM(G660))&gt;0</formula>
    </cfRule>
  </conditionalFormatting>
  <conditionalFormatting sqref="H660:K660">
    <cfRule type="notContainsBlanks" dxfId="8381" priority="8670">
      <formula>LEN(TRIM(H660))&gt;0</formula>
    </cfRule>
  </conditionalFormatting>
  <conditionalFormatting sqref="G660:K660">
    <cfRule type="notContainsBlanks" dxfId="8380" priority="8669">
      <formula>LEN(TRIM(G660))&gt;0</formula>
    </cfRule>
  </conditionalFormatting>
  <conditionalFormatting sqref="G660:K660">
    <cfRule type="notContainsBlanks" dxfId="8379" priority="8668">
      <formula>LEN(TRIM(G660))&gt;0</formula>
    </cfRule>
  </conditionalFormatting>
  <conditionalFormatting sqref="G660:K660">
    <cfRule type="notContainsBlanks" dxfId="8378" priority="8667">
      <formula>LEN(TRIM(G660))&gt;0</formula>
    </cfRule>
  </conditionalFormatting>
  <conditionalFormatting sqref="G660:K660">
    <cfRule type="notContainsBlanks" dxfId="8377" priority="8666">
      <formula>LEN(TRIM(G660))&gt;0</formula>
    </cfRule>
  </conditionalFormatting>
  <conditionalFormatting sqref="G660:K660">
    <cfRule type="notContainsBlanks" dxfId="8376" priority="8665">
      <formula>LEN(TRIM(G660))&gt;0</formula>
    </cfRule>
  </conditionalFormatting>
  <conditionalFormatting sqref="G660:K660">
    <cfRule type="notContainsBlanks" dxfId="8375" priority="8664">
      <formula>LEN(TRIM(G660))&gt;0</formula>
    </cfRule>
  </conditionalFormatting>
  <conditionalFormatting sqref="G660:K660">
    <cfRule type="notContainsBlanks" dxfId="8374" priority="8663">
      <formula>LEN(TRIM(G660))&gt;0</formula>
    </cfRule>
  </conditionalFormatting>
  <conditionalFormatting sqref="G660:K660">
    <cfRule type="notContainsBlanks" dxfId="8373" priority="8662">
      <formula>LEN(TRIM(G660))&gt;0</formula>
    </cfRule>
  </conditionalFormatting>
  <conditionalFormatting sqref="G660:K660">
    <cfRule type="notContainsBlanks" dxfId="8372" priority="8661">
      <formula>LEN(TRIM(G660))&gt;0</formula>
    </cfRule>
  </conditionalFormatting>
  <conditionalFormatting sqref="G660:K660">
    <cfRule type="notContainsBlanks" dxfId="8371" priority="8659">
      <formula>LEN(TRIM(G660))&gt;0</formula>
    </cfRule>
    <cfRule type="notContainsBlanks" dxfId="8370" priority="8660">
      <formula>LEN(TRIM(G660))&gt;0</formula>
    </cfRule>
  </conditionalFormatting>
  <conditionalFormatting sqref="G660:K660">
    <cfRule type="notContainsBlanks" dxfId="8369" priority="8658">
      <formula>LEN(TRIM(G660))&gt;0</formula>
    </cfRule>
  </conditionalFormatting>
  <conditionalFormatting sqref="G660:K660">
    <cfRule type="notContainsBlanks" dxfId="8368" priority="8657">
      <formula>LEN(TRIM(G660))&gt;0</formula>
    </cfRule>
  </conditionalFormatting>
  <conditionalFormatting sqref="G660:K660">
    <cfRule type="notContainsBlanks" dxfId="8367" priority="8656">
      <formula>LEN(TRIM(G660))&gt;0</formula>
    </cfRule>
  </conditionalFormatting>
  <conditionalFormatting sqref="G660:K660">
    <cfRule type="notContainsBlanks" dxfId="8366" priority="8655">
      <formula>LEN(TRIM(G660))&gt;0</formula>
    </cfRule>
  </conditionalFormatting>
  <conditionalFormatting sqref="G660:K660">
    <cfRule type="notContainsBlanks" dxfId="8365" priority="8654">
      <formula>LEN(TRIM(G660))&gt;0</formula>
    </cfRule>
  </conditionalFormatting>
  <conditionalFormatting sqref="G660:K660">
    <cfRule type="notContainsBlanks" dxfId="8364" priority="8653">
      <formula>LEN(TRIM(G660))&gt;0</formula>
    </cfRule>
  </conditionalFormatting>
  <conditionalFormatting sqref="G660:K660">
    <cfRule type="notContainsBlanks" dxfId="8363" priority="8652">
      <formula>LEN(TRIM(G660))&gt;0</formula>
    </cfRule>
  </conditionalFormatting>
  <conditionalFormatting sqref="G660:K660">
    <cfRule type="notContainsBlanks" dxfId="8362" priority="8651">
      <formula>LEN(TRIM(G660))&gt;0</formula>
    </cfRule>
  </conditionalFormatting>
  <conditionalFormatting sqref="G660:K660">
    <cfRule type="notContainsBlanks" dxfId="8361" priority="8650">
      <formula>LEN(TRIM(G660))&gt;0</formula>
    </cfRule>
  </conditionalFormatting>
  <conditionalFormatting sqref="G660:K660">
    <cfRule type="notContainsBlanks" priority="8649">
      <formula>LEN(TRIM(G660))&gt;0</formula>
    </cfRule>
  </conditionalFormatting>
  <conditionalFormatting sqref="G660:K660">
    <cfRule type="notContainsBlanks" dxfId="8360" priority="8648">
      <formula>LEN(TRIM(G660))&gt;0</formula>
    </cfRule>
  </conditionalFormatting>
  <conditionalFormatting sqref="G660:K660">
    <cfRule type="notContainsBlanks" dxfId="8359" priority="8647">
      <formula>LEN(TRIM(G660))&gt;0</formula>
    </cfRule>
  </conditionalFormatting>
  <conditionalFormatting sqref="G660:K660">
    <cfRule type="notContainsBlanks" dxfId="8358" priority="8646">
      <formula>LEN(TRIM(G660))&gt;0</formula>
    </cfRule>
  </conditionalFormatting>
  <conditionalFormatting sqref="G660:K660">
    <cfRule type="notContainsBlanks" dxfId="8357" priority="8645">
      <formula>LEN(TRIM(G660))&gt;0</formula>
    </cfRule>
  </conditionalFormatting>
  <conditionalFormatting sqref="G660:K660">
    <cfRule type="notContainsBlanks" dxfId="8356" priority="8644">
      <formula>LEN(TRIM(G660))&gt;0</formula>
    </cfRule>
  </conditionalFormatting>
  <conditionalFormatting sqref="G673">
    <cfRule type="notContainsBlanks" dxfId="8355" priority="8643">
      <formula>LEN(TRIM(G673))&gt;0</formula>
    </cfRule>
  </conditionalFormatting>
  <conditionalFormatting sqref="H673:K673">
    <cfRule type="notContainsBlanks" dxfId="8354" priority="8642">
      <formula>LEN(TRIM(H673))&gt;0</formula>
    </cfRule>
  </conditionalFormatting>
  <conditionalFormatting sqref="G673:K673">
    <cfRule type="notContainsBlanks" dxfId="8353" priority="8641">
      <formula>LEN(TRIM(G673))&gt;0</formula>
    </cfRule>
  </conditionalFormatting>
  <conditionalFormatting sqref="G673:K673">
    <cfRule type="notContainsBlanks" dxfId="8352" priority="8640">
      <formula>LEN(TRIM(G673))&gt;0</formula>
    </cfRule>
  </conditionalFormatting>
  <conditionalFormatting sqref="G673:K673">
    <cfRule type="notContainsBlanks" dxfId="8351" priority="8639">
      <formula>LEN(TRIM(G673))&gt;0</formula>
    </cfRule>
  </conditionalFormatting>
  <conditionalFormatting sqref="G673:K673">
    <cfRule type="notContainsBlanks" dxfId="8350" priority="8638">
      <formula>LEN(TRIM(G673))&gt;0</formula>
    </cfRule>
  </conditionalFormatting>
  <conditionalFormatting sqref="G673:K673">
    <cfRule type="notContainsBlanks" dxfId="8349" priority="8637">
      <formula>LEN(TRIM(G673))&gt;0</formula>
    </cfRule>
  </conditionalFormatting>
  <conditionalFormatting sqref="G673:K673">
    <cfRule type="notContainsBlanks" dxfId="8348" priority="8636">
      <formula>LEN(TRIM(G673))&gt;0</formula>
    </cfRule>
  </conditionalFormatting>
  <conditionalFormatting sqref="G673:K673">
    <cfRule type="notContainsBlanks" dxfId="8347" priority="8635">
      <formula>LEN(TRIM(G673))&gt;0</formula>
    </cfRule>
  </conditionalFormatting>
  <conditionalFormatting sqref="G673:K673">
    <cfRule type="notContainsBlanks" dxfId="8346" priority="8634">
      <formula>LEN(TRIM(G673))&gt;0</formula>
    </cfRule>
  </conditionalFormatting>
  <conditionalFormatting sqref="G673:K673">
    <cfRule type="notContainsBlanks" dxfId="8345" priority="8633">
      <formula>LEN(TRIM(G673))&gt;0</formula>
    </cfRule>
  </conditionalFormatting>
  <conditionalFormatting sqref="G673:K673">
    <cfRule type="notContainsBlanks" dxfId="8344" priority="8631">
      <formula>LEN(TRIM(G673))&gt;0</formula>
    </cfRule>
    <cfRule type="notContainsBlanks" dxfId="8343" priority="8632">
      <formula>LEN(TRIM(G673))&gt;0</formula>
    </cfRule>
  </conditionalFormatting>
  <conditionalFormatting sqref="G673:K673">
    <cfRule type="notContainsBlanks" dxfId="8342" priority="8630">
      <formula>LEN(TRIM(G673))&gt;0</formula>
    </cfRule>
  </conditionalFormatting>
  <conditionalFormatting sqref="G673:K673">
    <cfRule type="notContainsBlanks" dxfId="8341" priority="8629">
      <formula>LEN(TRIM(G673))&gt;0</formula>
    </cfRule>
  </conditionalFormatting>
  <conditionalFormatting sqref="G673:K673">
    <cfRule type="notContainsBlanks" dxfId="8340" priority="8628">
      <formula>LEN(TRIM(G673))&gt;0</formula>
    </cfRule>
  </conditionalFormatting>
  <conditionalFormatting sqref="G673:K673">
    <cfRule type="notContainsBlanks" dxfId="8339" priority="8627">
      <formula>LEN(TRIM(G673))&gt;0</formula>
    </cfRule>
  </conditionalFormatting>
  <conditionalFormatting sqref="G673:K673">
    <cfRule type="notContainsBlanks" dxfId="8338" priority="8626">
      <formula>LEN(TRIM(G673))&gt;0</formula>
    </cfRule>
  </conditionalFormatting>
  <conditionalFormatting sqref="G673:K673">
    <cfRule type="notContainsBlanks" dxfId="8337" priority="8625">
      <formula>LEN(TRIM(G673))&gt;0</formula>
    </cfRule>
  </conditionalFormatting>
  <conditionalFormatting sqref="G673:K673">
    <cfRule type="notContainsBlanks" dxfId="8336" priority="8624">
      <formula>LEN(TRIM(G673))&gt;0</formula>
    </cfRule>
  </conditionalFormatting>
  <conditionalFormatting sqref="G673:K673">
    <cfRule type="notContainsBlanks" dxfId="8335" priority="8623">
      <formula>LEN(TRIM(G673))&gt;0</formula>
    </cfRule>
  </conditionalFormatting>
  <conditionalFormatting sqref="G673:K673">
    <cfRule type="notContainsBlanks" dxfId="8334" priority="8622">
      <formula>LEN(TRIM(G673))&gt;0</formula>
    </cfRule>
  </conditionalFormatting>
  <conditionalFormatting sqref="G673:K673">
    <cfRule type="notContainsBlanks" priority="8621">
      <formula>LEN(TRIM(G673))&gt;0</formula>
    </cfRule>
  </conditionalFormatting>
  <conditionalFormatting sqref="G673:K673">
    <cfRule type="notContainsBlanks" dxfId="8333" priority="8620">
      <formula>LEN(TRIM(G673))&gt;0</formula>
    </cfRule>
  </conditionalFormatting>
  <conditionalFormatting sqref="G673:K673">
    <cfRule type="notContainsBlanks" dxfId="8332" priority="8619">
      <formula>LEN(TRIM(G673))&gt;0</formula>
    </cfRule>
  </conditionalFormatting>
  <conditionalFormatting sqref="G673:K673">
    <cfRule type="notContainsBlanks" dxfId="8331" priority="8618">
      <formula>LEN(TRIM(G673))&gt;0</formula>
    </cfRule>
  </conditionalFormatting>
  <conditionalFormatting sqref="G673:K673">
    <cfRule type="notContainsBlanks" dxfId="8330" priority="8617">
      <formula>LEN(TRIM(G673))&gt;0</formula>
    </cfRule>
  </conditionalFormatting>
  <conditionalFormatting sqref="G673:K673">
    <cfRule type="notContainsBlanks" dxfId="8329" priority="8616">
      <formula>LEN(TRIM(G673))&gt;0</formula>
    </cfRule>
  </conditionalFormatting>
  <conditionalFormatting sqref="G686">
    <cfRule type="notContainsBlanks" dxfId="8328" priority="8615">
      <formula>LEN(TRIM(G686))&gt;0</formula>
    </cfRule>
  </conditionalFormatting>
  <conditionalFormatting sqref="H686:K686">
    <cfRule type="notContainsBlanks" dxfId="8327" priority="8614">
      <formula>LEN(TRIM(H686))&gt;0</formula>
    </cfRule>
  </conditionalFormatting>
  <conditionalFormatting sqref="G686:K686">
    <cfRule type="notContainsBlanks" dxfId="8326" priority="8613">
      <formula>LEN(TRIM(G686))&gt;0</formula>
    </cfRule>
  </conditionalFormatting>
  <conditionalFormatting sqref="G686:K686">
    <cfRule type="notContainsBlanks" dxfId="8325" priority="8612">
      <formula>LEN(TRIM(G686))&gt;0</formula>
    </cfRule>
  </conditionalFormatting>
  <conditionalFormatting sqref="G686:K686">
    <cfRule type="notContainsBlanks" dxfId="8324" priority="8611">
      <formula>LEN(TRIM(G686))&gt;0</formula>
    </cfRule>
  </conditionalFormatting>
  <conditionalFormatting sqref="G686:K686">
    <cfRule type="notContainsBlanks" dxfId="8323" priority="8610">
      <formula>LEN(TRIM(G686))&gt;0</formula>
    </cfRule>
  </conditionalFormatting>
  <conditionalFormatting sqref="G686:K686">
    <cfRule type="notContainsBlanks" dxfId="8322" priority="8609">
      <formula>LEN(TRIM(G686))&gt;0</formula>
    </cfRule>
  </conditionalFormatting>
  <conditionalFormatting sqref="G686:K686">
    <cfRule type="notContainsBlanks" dxfId="8321" priority="8608">
      <formula>LEN(TRIM(G686))&gt;0</formula>
    </cfRule>
  </conditionalFormatting>
  <conditionalFormatting sqref="G686:K686">
    <cfRule type="notContainsBlanks" dxfId="8320" priority="8607">
      <formula>LEN(TRIM(G686))&gt;0</formula>
    </cfRule>
  </conditionalFormatting>
  <conditionalFormatting sqref="G686:K686">
    <cfRule type="notContainsBlanks" dxfId="8319" priority="8606">
      <formula>LEN(TRIM(G686))&gt;0</formula>
    </cfRule>
  </conditionalFormatting>
  <conditionalFormatting sqref="G686:K686">
    <cfRule type="notContainsBlanks" dxfId="8318" priority="8605">
      <formula>LEN(TRIM(G686))&gt;0</formula>
    </cfRule>
  </conditionalFormatting>
  <conditionalFormatting sqref="G686:K686">
    <cfRule type="notContainsBlanks" dxfId="8317" priority="8603">
      <formula>LEN(TRIM(G686))&gt;0</formula>
    </cfRule>
    <cfRule type="notContainsBlanks" dxfId="8316" priority="8604">
      <formula>LEN(TRIM(G686))&gt;0</formula>
    </cfRule>
  </conditionalFormatting>
  <conditionalFormatting sqref="G686:K686">
    <cfRule type="notContainsBlanks" dxfId="8315" priority="8602">
      <formula>LEN(TRIM(G686))&gt;0</formula>
    </cfRule>
  </conditionalFormatting>
  <conditionalFormatting sqref="G686:K686">
    <cfRule type="notContainsBlanks" dxfId="8314" priority="8601">
      <formula>LEN(TRIM(G686))&gt;0</formula>
    </cfRule>
  </conditionalFormatting>
  <conditionalFormatting sqref="G686:K686">
    <cfRule type="notContainsBlanks" dxfId="8313" priority="8600">
      <formula>LEN(TRIM(G686))&gt;0</formula>
    </cfRule>
  </conditionalFormatting>
  <conditionalFormatting sqref="G686:K686">
    <cfRule type="notContainsBlanks" dxfId="8312" priority="8599">
      <formula>LEN(TRIM(G686))&gt;0</formula>
    </cfRule>
  </conditionalFormatting>
  <conditionalFormatting sqref="G686:K686">
    <cfRule type="notContainsBlanks" dxfId="8311" priority="8598">
      <formula>LEN(TRIM(G686))&gt;0</formula>
    </cfRule>
  </conditionalFormatting>
  <conditionalFormatting sqref="G686:K686">
    <cfRule type="notContainsBlanks" dxfId="8310" priority="8597">
      <formula>LEN(TRIM(G686))&gt;0</formula>
    </cfRule>
  </conditionalFormatting>
  <conditionalFormatting sqref="G686:K686">
    <cfRule type="notContainsBlanks" dxfId="8309" priority="8596">
      <formula>LEN(TRIM(G686))&gt;0</formula>
    </cfRule>
  </conditionalFormatting>
  <conditionalFormatting sqref="G686:K686">
    <cfRule type="notContainsBlanks" dxfId="8308" priority="8595">
      <formula>LEN(TRIM(G686))&gt;0</formula>
    </cfRule>
  </conditionalFormatting>
  <conditionalFormatting sqref="G686:K686">
    <cfRule type="notContainsBlanks" dxfId="8307" priority="8594">
      <formula>LEN(TRIM(G686))&gt;0</formula>
    </cfRule>
  </conditionalFormatting>
  <conditionalFormatting sqref="G686:K686">
    <cfRule type="notContainsBlanks" priority="8593">
      <formula>LEN(TRIM(G686))&gt;0</formula>
    </cfRule>
  </conditionalFormatting>
  <conditionalFormatting sqref="G686:K686">
    <cfRule type="notContainsBlanks" dxfId="8306" priority="8592">
      <formula>LEN(TRIM(G686))&gt;0</formula>
    </cfRule>
  </conditionalFormatting>
  <conditionalFormatting sqref="G686:K686">
    <cfRule type="notContainsBlanks" dxfId="8305" priority="8591">
      <formula>LEN(TRIM(G686))&gt;0</formula>
    </cfRule>
  </conditionalFormatting>
  <conditionalFormatting sqref="G686:K686">
    <cfRule type="notContainsBlanks" dxfId="8304" priority="8590">
      <formula>LEN(TRIM(G686))&gt;0</formula>
    </cfRule>
  </conditionalFormatting>
  <conditionalFormatting sqref="G686:K686">
    <cfRule type="notContainsBlanks" dxfId="8303" priority="8589">
      <formula>LEN(TRIM(G686))&gt;0</formula>
    </cfRule>
  </conditionalFormatting>
  <conditionalFormatting sqref="G686:K686">
    <cfRule type="notContainsBlanks" dxfId="8302" priority="8588">
      <formula>LEN(TRIM(G686))&gt;0</formula>
    </cfRule>
  </conditionalFormatting>
  <conditionalFormatting sqref="G699">
    <cfRule type="notContainsBlanks" dxfId="8301" priority="8587">
      <formula>LEN(TRIM(G699))&gt;0</formula>
    </cfRule>
  </conditionalFormatting>
  <conditionalFormatting sqref="H699:K699">
    <cfRule type="notContainsBlanks" dxfId="8300" priority="8586">
      <formula>LEN(TRIM(H699))&gt;0</formula>
    </cfRule>
  </conditionalFormatting>
  <conditionalFormatting sqref="G699:K699">
    <cfRule type="notContainsBlanks" dxfId="8299" priority="8585">
      <formula>LEN(TRIM(G699))&gt;0</formula>
    </cfRule>
  </conditionalFormatting>
  <conditionalFormatting sqref="G699:K699">
    <cfRule type="notContainsBlanks" dxfId="8298" priority="8584">
      <formula>LEN(TRIM(G699))&gt;0</formula>
    </cfRule>
  </conditionalFormatting>
  <conditionalFormatting sqref="G699:K699">
    <cfRule type="notContainsBlanks" dxfId="8297" priority="8583">
      <formula>LEN(TRIM(G699))&gt;0</formula>
    </cfRule>
  </conditionalFormatting>
  <conditionalFormatting sqref="G699:K699">
    <cfRule type="notContainsBlanks" dxfId="8296" priority="8582">
      <formula>LEN(TRIM(G699))&gt;0</formula>
    </cfRule>
  </conditionalFormatting>
  <conditionalFormatting sqref="G699:K699">
    <cfRule type="notContainsBlanks" dxfId="8295" priority="8581">
      <formula>LEN(TRIM(G699))&gt;0</formula>
    </cfRule>
  </conditionalFormatting>
  <conditionalFormatting sqref="G699:K699">
    <cfRule type="notContainsBlanks" dxfId="8294" priority="8580">
      <formula>LEN(TRIM(G699))&gt;0</formula>
    </cfRule>
  </conditionalFormatting>
  <conditionalFormatting sqref="G699:K699">
    <cfRule type="notContainsBlanks" dxfId="8293" priority="8579">
      <formula>LEN(TRIM(G699))&gt;0</formula>
    </cfRule>
  </conditionalFormatting>
  <conditionalFormatting sqref="G699:K699">
    <cfRule type="notContainsBlanks" dxfId="8292" priority="8578">
      <formula>LEN(TRIM(G699))&gt;0</formula>
    </cfRule>
  </conditionalFormatting>
  <conditionalFormatting sqref="G699:K699">
    <cfRule type="notContainsBlanks" dxfId="8291" priority="8577">
      <formula>LEN(TRIM(G699))&gt;0</formula>
    </cfRule>
  </conditionalFormatting>
  <conditionalFormatting sqref="G699:K699">
    <cfRule type="notContainsBlanks" dxfId="8290" priority="8575">
      <formula>LEN(TRIM(G699))&gt;0</formula>
    </cfRule>
    <cfRule type="notContainsBlanks" dxfId="8289" priority="8576">
      <formula>LEN(TRIM(G699))&gt;0</formula>
    </cfRule>
  </conditionalFormatting>
  <conditionalFormatting sqref="G699:K699">
    <cfRule type="notContainsBlanks" dxfId="8288" priority="8574">
      <formula>LEN(TRIM(G699))&gt;0</formula>
    </cfRule>
  </conditionalFormatting>
  <conditionalFormatting sqref="G699:K699">
    <cfRule type="notContainsBlanks" dxfId="8287" priority="8573">
      <formula>LEN(TRIM(G699))&gt;0</formula>
    </cfRule>
  </conditionalFormatting>
  <conditionalFormatting sqref="G699:K699">
    <cfRule type="notContainsBlanks" dxfId="8286" priority="8572">
      <formula>LEN(TRIM(G699))&gt;0</formula>
    </cfRule>
  </conditionalFormatting>
  <conditionalFormatting sqref="G699:K699">
    <cfRule type="notContainsBlanks" dxfId="8285" priority="8571">
      <formula>LEN(TRIM(G699))&gt;0</formula>
    </cfRule>
  </conditionalFormatting>
  <conditionalFormatting sqref="G699:K699">
    <cfRule type="notContainsBlanks" dxfId="8284" priority="8570">
      <formula>LEN(TRIM(G699))&gt;0</formula>
    </cfRule>
  </conditionalFormatting>
  <conditionalFormatting sqref="G699:K699">
    <cfRule type="notContainsBlanks" dxfId="8283" priority="8569">
      <formula>LEN(TRIM(G699))&gt;0</formula>
    </cfRule>
  </conditionalFormatting>
  <conditionalFormatting sqref="G699:K699">
    <cfRule type="notContainsBlanks" dxfId="8282" priority="8568">
      <formula>LEN(TRIM(G699))&gt;0</formula>
    </cfRule>
  </conditionalFormatting>
  <conditionalFormatting sqref="G699:K699">
    <cfRule type="notContainsBlanks" dxfId="8281" priority="8567">
      <formula>LEN(TRIM(G699))&gt;0</formula>
    </cfRule>
  </conditionalFormatting>
  <conditionalFormatting sqref="G699:K699">
    <cfRule type="notContainsBlanks" dxfId="8280" priority="8566">
      <formula>LEN(TRIM(G699))&gt;0</formula>
    </cfRule>
  </conditionalFormatting>
  <conditionalFormatting sqref="G699:K699">
    <cfRule type="notContainsBlanks" priority="8565">
      <formula>LEN(TRIM(G699))&gt;0</formula>
    </cfRule>
  </conditionalFormatting>
  <conditionalFormatting sqref="G699:K699">
    <cfRule type="notContainsBlanks" dxfId="8279" priority="8564">
      <formula>LEN(TRIM(G699))&gt;0</formula>
    </cfRule>
  </conditionalFormatting>
  <conditionalFormatting sqref="G699:K699">
    <cfRule type="notContainsBlanks" dxfId="8278" priority="8563">
      <formula>LEN(TRIM(G699))&gt;0</formula>
    </cfRule>
  </conditionalFormatting>
  <conditionalFormatting sqref="G699:K699">
    <cfRule type="notContainsBlanks" dxfId="8277" priority="8562">
      <formula>LEN(TRIM(G699))&gt;0</formula>
    </cfRule>
  </conditionalFormatting>
  <conditionalFormatting sqref="G699:K699">
    <cfRule type="notContainsBlanks" dxfId="8276" priority="8561">
      <formula>LEN(TRIM(G699))&gt;0</formula>
    </cfRule>
  </conditionalFormatting>
  <conditionalFormatting sqref="G699:K699">
    <cfRule type="notContainsBlanks" dxfId="8275" priority="8560">
      <formula>LEN(TRIM(G699))&gt;0</formula>
    </cfRule>
  </conditionalFormatting>
  <conditionalFormatting sqref="G712">
    <cfRule type="notContainsBlanks" dxfId="8274" priority="8559">
      <formula>LEN(TRIM(G712))&gt;0</formula>
    </cfRule>
  </conditionalFormatting>
  <conditionalFormatting sqref="H712:K712">
    <cfRule type="notContainsBlanks" dxfId="8273" priority="8558">
      <formula>LEN(TRIM(H712))&gt;0</formula>
    </cfRule>
  </conditionalFormatting>
  <conditionalFormatting sqref="G712:K712">
    <cfRule type="notContainsBlanks" dxfId="8272" priority="8557">
      <formula>LEN(TRIM(G712))&gt;0</formula>
    </cfRule>
  </conditionalFormatting>
  <conditionalFormatting sqref="G712:K712">
    <cfRule type="notContainsBlanks" dxfId="8271" priority="8556">
      <formula>LEN(TRIM(G712))&gt;0</formula>
    </cfRule>
  </conditionalFormatting>
  <conditionalFormatting sqref="G712:K712">
    <cfRule type="notContainsBlanks" dxfId="8270" priority="8555">
      <formula>LEN(TRIM(G712))&gt;0</formula>
    </cfRule>
  </conditionalFormatting>
  <conditionalFormatting sqref="G712:K712">
    <cfRule type="notContainsBlanks" dxfId="8269" priority="8554">
      <formula>LEN(TRIM(G712))&gt;0</formula>
    </cfRule>
  </conditionalFormatting>
  <conditionalFormatting sqref="G712:K712">
    <cfRule type="notContainsBlanks" dxfId="8268" priority="8553">
      <formula>LEN(TRIM(G712))&gt;0</formula>
    </cfRule>
  </conditionalFormatting>
  <conditionalFormatting sqref="G712:K712">
    <cfRule type="notContainsBlanks" dxfId="8267" priority="8552">
      <formula>LEN(TRIM(G712))&gt;0</formula>
    </cfRule>
  </conditionalFormatting>
  <conditionalFormatting sqref="G712:K712">
    <cfRule type="notContainsBlanks" dxfId="8266" priority="8551">
      <formula>LEN(TRIM(G712))&gt;0</formula>
    </cfRule>
  </conditionalFormatting>
  <conditionalFormatting sqref="G712:K712">
    <cfRule type="notContainsBlanks" dxfId="8265" priority="8550">
      <formula>LEN(TRIM(G712))&gt;0</formula>
    </cfRule>
  </conditionalFormatting>
  <conditionalFormatting sqref="G712:K712">
    <cfRule type="notContainsBlanks" dxfId="8264" priority="8549">
      <formula>LEN(TRIM(G712))&gt;0</formula>
    </cfRule>
  </conditionalFormatting>
  <conditionalFormatting sqref="G712:K712">
    <cfRule type="notContainsBlanks" dxfId="8263" priority="8547">
      <formula>LEN(TRIM(G712))&gt;0</formula>
    </cfRule>
    <cfRule type="notContainsBlanks" dxfId="8262" priority="8548">
      <formula>LEN(TRIM(G712))&gt;0</formula>
    </cfRule>
  </conditionalFormatting>
  <conditionalFormatting sqref="G712:K712">
    <cfRule type="notContainsBlanks" dxfId="8261" priority="8546">
      <formula>LEN(TRIM(G712))&gt;0</formula>
    </cfRule>
  </conditionalFormatting>
  <conditionalFormatting sqref="G712:K712">
    <cfRule type="notContainsBlanks" dxfId="8260" priority="8545">
      <formula>LEN(TRIM(G712))&gt;0</formula>
    </cfRule>
  </conditionalFormatting>
  <conditionalFormatting sqref="G712:K712">
    <cfRule type="notContainsBlanks" dxfId="8259" priority="8544">
      <formula>LEN(TRIM(G712))&gt;0</formula>
    </cfRule>
  </conditionalFormatting>
  <conditionalFormatting sqref="G712:K712">
    <cfRule type="notContainsBlanks" dxfId="8258" priority="8543">
      <formula>LEN(TRIM(G712))&gt;0</formula>
    </cfRule>
  </conditionalFormatting>
  <conditionalFormatting sqref="G712:K712">
    <cfRule type="notContainsBlanks" dxfId="8257" priority="8542">
      <formula>LEN(TRIM(G712))&gt;0</formula>
    </cfRule>
  </conditionalFormatting>
  <conditionalFormatting sqref="G712:K712">
    <cfRule type="notContainsBlanks" dxfId="8256" priority="8541">
      <formula>LEN(TRIM(G712))&gt;0</formula>
    </cfRule>
  </conditionalFormatting>
  <conditionalFormatting sqref="G712:K712">
    <cfRule type="notContainsBlanks" dxfId="8255" priority="8540">
      <formula>LEN(TRIM(G712))&gt;0</formula>
    </cfRule>
  </conditionalFormatting>
  <conditionalFormatting sqref="G712:K712">
    <cfRule type="notContainsBlanks" dxfId="8254" priority="8539">
      <formula>LEN(TRIM(G712))&gt;0</formula>
    </cfRule>
  </conditionalFormatting>
  <conditionalFormatting sqref="G712:K712">
    <cfRule type="notContainsBlanks" dxfId="8253" priority="8538">
      <formula>LEN(TRIM(G712))&gt;0</formula>
    </cfRule>
  </conditionalFormatting>
  <conditionalFormatting sqref="G712:K712">
    <cfRule type="notContainsBlanks" priority="8537">
      <formula>LEN(TRIM(G712))&gt;0</formula>
    </cfRule>
  </conditionalFormatting>
  <conditionalFormatting sqref="G712:K712">
    <cfRule type="notContainsBlanks" dxfId="8252" priority="8536">
      <formula>LEN(TRIM(G712))&gt;0</formula>
    </cfRule>
  </conditionalFormatting>
  <conditionalFormatting sqref="G712:K712">
    <cfRule type="notContainsBlanks" dxfId="8251" priority="8535">
      <formula>LEN(TRIM(G712))&gt;0</formula>
    </cfRule>
  </conditionalFormatting>
  <conditionalFormatting sqref="G712:K712">
    <cfRule type="notContainsBlanks" dxfId="8250" priority="8534">
      <formula>LEN(TRIM(G712))&gt;0</formula>
    </cfRule>
  </conditionalFormatting>
  <conditionalFormatting sqref="G712:K712">
    <cfRule type="notContainsBlanks" dxfId="8249" priority="8533">
      <formula>LEN(TRIM(G712))&gt;0</formula>
    </cfRule>
  </conditionalFormatting>
  <conditionalFormatting sqref="G712:K712">
    <cfRule type="notContainsBlanks" dxfId="8248" priority="8532">
      <formula>LEN(TRIM(G712))&gt;0</formula>
    </cfRule>
  </conditionalFormatting>
  <conditionalFormatting sqref="G725">
    <cfRule type="notContainsBlanks" dxfId="8247" priority="8531">
      <formula>LEN(TRIM(G725))&gt;0</formula>
    </cfRule>
  </conditionalFormatting>
  <conditionalFormatting sqref="H725:K725">
    <cfRule type="notContainsBlanks" dxfId="8246" priority="8530">
      <formula>LEN(TRIM(H725))&gt;0</formula>
    </cfRule>
  </conditionalFormatting>
  <conditionalFormatting sqref="G725:K725">
    <cfRule type="notContainsBlanks" dxfId="8245" priority="8529">
      <formula>LEN(TRIM(G725))&gt;0</formula>
    </cfRule>
  </conditionalFormatting>
  <conditionalFormatting sqref="G725:K725">
    <cfRule type="notContainsBlanks" dxfId="8244" priority="8528">
      <formula>LEN(TRIM(G725))&gt;0</formula>
    </cfRule>
  </conditionalFormatting>
  <conditionalFormatting sqref="G725:K725">
    <cfRule type="notContainsBlanks" dxfId="8243" priority="8527">
      <formula>LEN(TRIM(G725))&gt;0</formula>
    </cfRule>
  </conditionalFormatting>
  <conditionalFormatting sqref="G725:K725">
    <cfRule type="notContainsBlanks" dxfId="8242" priority="8526">
      <formula>LEN(TRIM(G725))&gt;0</formula>
    </cfRule>
  </conditionalFormatting>
  <conditionalFormatting sqref="G725:K725">
    <cfRule type="notContainsBlanks" dxfId="8241" priority="8525">
      <formula>LEN(TRIM(G725))&gt;0</formula>
    </cfRule>
  </conditionalFormatting>
  <conditionalFormatting sqref="G725:K725">
    <cfRule type="notContainsBlanks" dxfId="8240" priority="8524">
      <formula>LEN(TRIM(G725))&gt;0</formula>
    </cfRule>
  </conditionalFormatting>
  <conditionalFormatting sqref="G725:K725">
    <cfRule type="notContainsBlanks" dxfId="8239" priority="8523">
      <formula>LEN(TRIM(G725))&gt;0</formula>
    </cfRule>
  </conditionalFormatting>
  <conditionalFormatting sqref="G725:K725">
    <cfRule type="notContainsBlanks" dxfId="8238" priority="8522">
      <formula>LEN(TRIM(G725))&gt;0</formula>
    </cfRule>
  </conditionalFormatting>
  <conditionalFormatting sqref="G725:K725">
    <cfRule type="notContainsBlanks" dxfId="8237" priority="8521">
      <formula>LEN(TRIM(G725))&gt;0</formula>
    </cfRule>
  </conditionalFormatting>
  <conditionalFormatting sqref="G725:K725">
    <cfRule type="notContainsBlanks" dxfId="8236" priority="8519">
      <formula>LEN(TRIM(G725))&gt;0</formula>
    </cfRule>
    <cfRule type="notContainsBlanks" dxfId="8235" priority="8520">
      <formula>LEN(TRIM(G725))&gt;0</formula>
    </cfRule>
  </conditionalFormatting>
  <conditionalFormatting sqref="G725:K725">
    <cfRule type="notContainsBlanks" dxfId="8234" priority="8518">
      <formula>LEN(TRIM(G725))&gt;0</formula>
    </cfRule>
  </conditionalFormatting>
  <conditionalFormatting sqref="G725:K725">
    <cfRule type="notContainsBlanks" dxfId="8233" priority="8517">
      <formula>LEN(TRIM(G725))&gt;0</formula>
    </cfRule>
  </conditionalFormatting>
  <conditionalFormatting sqref="G725:K725">
    <cfRule type="notContainsBlanks" dxfId="8232" priority="8516">
      <formula>LEN(TRIM(G725))&gt;0</formula>
    </cfRule>
  </conditionalFormatting>
  <conditionalFormatting sqref="G725:K725">
    <cfRule type="notContainsBlanks" dxfId="8231" priority="8515">
      <formula>LEN(TRIM(G725))&gt;0</formula>
    </cfRule>
  </conditionalFormatting>
  <conditionalFormatting sqref="G725:K725">
    <cfRule type="notContainsBlanks" dxfId="8230" priority="8514">
      <formula>LEN(TRIM(G725))&gt;0</formula>
    </cfRule>
  </conditionalFormatting>
  <conditionalFormatting sqref="G725:K725">
    <cfRule type="notContainsBlanks" dxfId="8229" priority="8513">
      <formula>LEN(TRIM(G725))&gt;0</formula>
    </cfRule>
  </conditionalFormatting>
  <conditionalFormatting sqref="G725:K725">
    <cfRule type="notContainsBlanks" dxfId="8228" priority="8512">
      <formula>LEN(TRIM(G725))&gt;0</formula>
    </cfRule>
  </conditionalFormatting>
  <conditionalFormatting sqref="G725:K725">
    <cfRule type="notContainsBlanks" dxfId="8227" priority="8511">
      <formula>LEN(TRIM(G725))&gt;0</formula>
    </cfRule>
  </conditionalFormatting>
  <conditionalFormatting sqref="G725:K725">
    <cfRule type="notContainsBlanks" dxfId="8226" priority="8510">
      <formula>LEN(TRIM(G725))&gt;0</formula>
    </cfRule>
  </conditionalFormatting>
  <conditionalFormatting sqref="G725:K725">
    <cfRule type="notContainsBlanks" priority="8509">
      <formula>LEN(TRIM(G725))&gt;0</formula>
    </cfRule>
  </conditionalFormatting>
  <conditionalFormatting sqref="G725:K725">
    <cfRule type="notContainsBlanks" dxfId="8225" priority="8508">
      <formula>LEN(TRIM(G725))&gt;0</formula>
    </cfRule>
  </conditionalFormatting>
  <conditionalFormatting sqref="G725:K725">
    <cfRule type="notContainsBlanks" dxfId="8224" priority="8507">
      <formula>LEN(TRIM(G725))&gt;0</formula>
    </cfRule>
  </conditionalFormatting>
  <conditionalFormatting sqref="G725:K725">
    <cfRule type="notContainsBlanks" dxfId="8223" priority="8506">
      <formula>LEN(TRIM(G725))&gt;0</formula>
    </cfRule>
  </conditionalFormatting>
  <conditionalFormatting sqref="G725:K725">
    <cfRule type="notContainsBlanks" dxfId="8222" priority="8505">
      <formula>LEN(TRIM(G725))&gt;0</formula>
    </cfRule>
  </conditionalFormatting>
  <conditionalFormatting sqref="G725:K725">
    <cfRule type="notContainsBlanks" dxfId="8221" priority="8504">
      <formula>LEN(TRIM(G725))&gt;0</formula>
    </cfRule>
  </conditionalFormatting>
  <conditionalFormatting sqref="G738">
    <cfRule type="notContainsBlanks" dxfId="8220" priority="8503">
      <formula>LEN(TRIM(G738))&gt;0</formula>
    </cfRule>
  </conditionalFormatting>
  <conditionalFormatting sqref="H738:K738">
    <cfRule type="notContainsBlanks" dxfId="8219" priority="8502">
      <formula>LEN(TRIM(H738))&gt;0</formula>
    </cfRule>
  </conditionalFormatting>
  <conditionalFormatting sqref="G738:K738">
    <cfRule type="notContainsBlanks" dxfId="8218" priority="8501">
      <formula>LEN(TRIM(G738))&gt;0</formula>
    </cfRule>
  </conditionalFormatting>
  <conditionalFormatting sqref="G738:K738">
    <cfRule type="notContainsBlanks" dxfId="8217" priority="8500">
      <formula>LEN(TRIM(G738))&gt;0</formula>
    </cfRule>
  </conditionalFormatting>
  <conditionalFormatting sqref="G738:K738">
    <cfRule type="notContainsBlanks" dxfId="8216" priority="8499">
      <formula>LEN(TRIM(G738))&gt;0</formula>
    </cfRule>
  </conditionalFormatting>
  <conditionalFormatting sqref="G738:K738">
    <cfRule type="notContainsBlanks" dxfId="8215" priority="8498">
      <formula>LEN(TRIM(G738))&gt;0</formula>
    </cfRule>
  </conditionalFormatting>
  <conditionalFormatting sqref="G738:K738">
    <cfRule type="notContainsBlanks" dxfId="8214" priority="8497">
      <formula>LEN(TRIM(G738))&gt;0</formula>
    </cfRule>
  </conditionalFormatting>
  <conditionalFormatting sqref="G738:K738">
    <cfRule type="notContainsBlanks" dxfId="8213" priority="8496">
      <formula>LEN(TRIM(G738))&gt;0</formula>
    </cfRule>
  </conditionalFormatting>
  <conditionalFormatting sqref="G738:K738">
    <cfRule type="notContainsBlanks" dxfId="8212" priority="8495">
      <formula>LEN(TRIM(G738))&gt;0</formula>
    </cfRule>
  </conditionalFormatting>
  <conditionalFormatting sqref="G738:K738">
    <cfRule type="notContainsBlanks" dxfId="8211" priority="8494">
      <formula>LEN(TRIM(G738))&gt;0</formula>
    </cfRule>
  </conditionalFormatting>
  <conditionalFormatting sqref="G738:K738">
    <cfRule type="notContainsBlanks" dxfId="8210" priority="8493">
      <formula>LEN(TRIM(G738))&gt;0</formula>
    </cfRule>
  </conditionalFormatting>
  <conditionalFormatting sqref="G738:K738">
    <cfRule type="notContainsBlanks" dxfId="8209" priority="8491">
      <formula>LEN(TRIM(G738))&gt;0</formula>
    </cfRule>
    <cfRule type="notContainsBlanks" dxfId="8208" priority="8492">
      <formula>LEN(TRIM(G738))&gt;0</formula>
    </cfRule>
  </conditionalFormatting>
  <conditionalFormatting sqref="G738:K738">
    <cfRule type="notContainsBlanks" dxfId="8207" priority="8490">
      <formula>LEN(TRIM(G738))&gt;0</formula>
    </cfRule>
  </conditionalFormatting>
  <conditionalFormatting sqref="G738:K738">
    <cfRule type="notContainsBlanks" dxfId="8206" priority="8489">
      <formula>LEN(TRIM(G738))&gt;0</formula>
    </cfRule>
  </conditionalFormatting>
  <conditionalFormatting sqref="G738:K738">
    <cfRule type="notContainsBlanks" dxfId="8205" priority="8488">
      <formula>LEN(TRIM(G738))&gt;0</formula>
    </cfRule>
  </conditionalFormatting>
  <conditionalFormatting sqref="G738:K738">
    <cfRule type="notContainsBlanks" dxfId="8204" priority="8487">
      <formula>LEN(TRIM(G738))&gt;0</formula>
    </cfRule>
  </conditionalFormatting>
  <conditionalFormatting sqref="G738:K738">
    <cfRule type="notContainsBlanks" dxfId="8203" priority="8486">
      <formula>LEN(TRIM(G738))&gt;0</formula>
    </cfRule>
  </conditionalFormatting>
  <conditionalFormatting sqref="G738:K738">
    <cfRule type="notContainsBlanks" dxfId="8202" priority="8485">
      <formula>LEN(TRIM(G738))&gt;0</formula>
    </cfRule>
  </conditionalFormatting>
  <conditionalFormatting sqref="G738:K738">
    <cfRule type="notContainsBlanks" dxfId="8201" priority="8484">
      <formula>LEN(TRIM(G738))&gt;0</formula>
    </cfRule>
  </conditionalFormatting>
  <conditionalFormatting sqref="G738:K738">
    <cfRule type="notContainsBlanks" dxfId="8200" priority="8483">
      <formula>LEN(TRIM(G738))&gt;0</formula>
    </cfRule>
  </conditionalFormatting>
  <conditionalFormatting sqref="G738:K738">
    <cfRule type="notContainsBlanks" dxfId="8199" priority="8482">
      <formula>LEN(TRIM(G738))&gt;0</formula>
    </cfRule>
  </conditionalFormatting>
  <conditionalFormatting sqref="G738:K738">
    <cfRule type="notContainsBlanks" priority="8481">
      <formula>LEN(TRIM(G738))&gt;0</formula>
    </cfRule>
  </conditionalFormatting>
  <conditionalFormatting sqref="G738:K738">
    <cfRule type="notContainsBlanks" dxfId="8198" priority="8480">
      <formula>LEN(TRIM(G738))&gt;0</formula>
    </cfRule>
  </conditionalFormatting>
  <conditionalFormatting sqref="G738:K738">
    <cfRule type="notContainsBlanks" dxfId="8197" priority="8479">
      <formula>LEN(TRIM(G738))&gt;0</formula>
    </cfRule>
  </conditionalFormatting>
  <conditionalFormatting sqref="G738:K738">
    <cfRule type="notContainsBlanks" dxfId="8196" priority="8478">
      <formula>LEN(TRIM(G738))&gt;0</formula>
    </cfRule>
  </conditionalFormatting>
  <conditionalFormatting sqref="G738:K738">
    <cfRule type="notContainsBlanks" dxfId="8195" priority="8477">
      <formula>LEN(TRIM(G738))&gt;0</formula>
    </cfRule>
  </conditionalFormatting>
  <conditionalFormatting sqref="G738:K738">
    <cfRule type="notContainsBlanks" dxfId="8194" priority="8476">
      <formula>LEN(TRIM(G738))&gt;0</formula>
    </cfRule>
  </conditionalFormatting>
  <conditionalFormatting sqref="G751">
    <cfRule type="notContainsBlanks" dxfId="8193" priority="8475">
      <formula>LEN(TRIM(G751))&gt;0</formula>
    </cfRule>
  </conditionalFormatting>
  <conditionalFormatting sqref="H751:K751">
    <cfRule type="notContainsBlanks" dxfId="8192" priority="8474">
      <formula>LEN(TRIM(H751))&gt;0</formula>
    </cfRule>
  </conditionalFormatting>
  <conditionalFormatting sqref="G751:K751">
    <cfRule type="notContainsBlanks" dxfId="8191" priority="8473">
      <formula>LEN(TRIM(G751))&gt;0</formula>
    </cfRule>
  </conditionalFormatting>
  <conditionalFormatting sqref="G751:K751">
    <cfRule type="notContainsBlanks" dxfId="8190" priority="8472">
      <formula>LEN(TRIM(G751))&gt;0</formula>
    </cfRule>
  </conditionalFormatting>
  <conditionalFormatting sqref="G751:K751">
    <cfRule type="notContainsBlanks" dxfId="8189" priority="8471">
      <formula>LEN(TRIM(G751))&gt;0</formula>
    </cfRule>
  </conditionalFormatting>
  <conditionalFormatting sqref="G751:K751">
    <cfRule type="notContainsBlanks" dxfId="8188" priority="8470">
      <formula>LEN(TRIM(G751))&gt;0</formula>
    </cfRule>
  </conditionalFormatting>
  <conditionalFormatting sqref="G751:K751">
    <cfRule type="notContainsBlanks" dxfId="8187" priority="8469">
      <formula>LEN(TRIM(G751))&gt;0</formula>
    </cfRule>
  </conditionalFormatting>
  <conditionalFormatting sqref="G751:K751">
    <cfRule type="notContainsBlanks" dxfId="8186" priority="8468">
      <formula>LEN(TRIM(G751))&gt;0</formula>
    </cfRule>
  </conditionalFormatting>
  <conditionalFormatting sqref="G751:K751">
    <cfRule type="notContainsBlanks" dxfId="8185" priority="8467">
      <formula>LEN(TRIM(G751))&gt;0</formula>
    </cfRule>
  </conditionalFormatting>
  <conditionalFormatting sqref="G751:K751">
    <cfRule type="notContainsBlanks" dxfId="8184" priority="8466">
      <formula>LEN(TRIM(G751))&gt;0</formula>
    </cfRule>
  </conditionalFormatting>
  <conditionalFormatting sqref="G751:K751">
    <cfRule type="notContainsBlanks" dxfId="8183" priority="8465">
      <formula>LEN(TRIM(G751))&gt;0</formula>
    </cfRule>
  </conditionalFormatting>
  <conditionalFormatting sqref="G751:K751">
    <cfRule type="notContainsBlanks" dxfId="8182" priority="8463">
      <formula>LEN(TRIM(G751))&gt;0</formula>
    </cfRule>
    <cfRule type="notContainsBlanks" dxfId="8181" priority="8464">
      <formula>LEN(TRIM(G751))&gt;0</formula>
    </cfRule>
  </conditionalFormatting>
  <conditionalFormatting sqref="G751:K751">
    <cfRule type="notContainsBlanks" dxfId="8180" priority="8462">
      <formula>LEN(TRIM(G751))&gt;0</formula>
    </cfRule>
  </conditionalFormatting>
  <conditionalFormatting sqref="G751:K751">
    <cfRule type="notContainsBlanks" dxfId="8179" priority="8461">
      <formula>LEN(TRIM(G751))&gt;0</formula>
    </cfRule>
  </conditionalFormatting>
  <conditionalFormatting sqref="G751:K751">
    <cfRule type="notContainsBlanks" dxfId="8178" priority="8460">
      <formula>LEN(TRIM(G751))&gt;0</formula>
    </cfRule>
  </conditionalFormatting>
  <conditionalFormatting sqref="G751:K751">
    <cfRule type="notContainsBlanks" dxfId="8177" priority="8459">
      <formula>LEN(TRIM(G751))&gt;0</formula>
    </cfRule>
  </conditionalFormatting>
  <conditionalFormatting sqref="G751:K751">
    <cfRule type="notContainsBlanks" dxfId="8176" priority="8458">
      <formula>LEN(TRIM(G751))&gt;0</formula>
    </cfRule>
  </conditionalFormatting>
  <conditionalFormatting sqref="G751:K751">
    <cfRule type="notContainsBlanks" dxfId="8175" priority="8457">
      <formula>LEN(TRIM(G751))&gt;0</formula>
    </cfRule>
  </conditionalFormatting>
  <conditionalFormatting sqref="G751:K751">
    <cfRule type="notContainsBlanks" dxfId="8174" priority="8456">
      <formula>LEN(TRIM(G751))&gt;0</formula>
    </cfRule>
  </conditionalFormatting>
  <conditionalFormatting sqref="G751:K751">
    <cfRule type="notContainsBlanks" dxfId="8173" priority="8455">
      <formula>LEN(TRIM(G751))&gt;0</formula>
    </cfRule>
  </conditionalFormatting>
  <conditionalFormatting sqref="G751:K751">
    <cfRule type="notContainsBlanks" dxfId="8172" priority="8454">
      <formula>LEN(TRIM(G751))&gt;0</formula>
    </cfRule>
  </conditionalFormatting>
  <conditionalFormatting sqref="G751:K751">
    <cfRule type="notContainsBlanks" priority="8453">
      <formula>LEN(TRIM(G751))&gt;0</formula>
    </cfRule>
  </conditionalFormatting>
  <conditionalFormatting sqref="G751:K751">
    <cfRule type="notContainsBlanks" dxfId="8171" priority="8452">
      <formula>LEN(TRIM(G751))&gt;0</formula>
    </cfRule>
  </conditionalFormatting>
  <conditionalFormatting sqref="G751:K751">
    <cfRule type="notContainsBlanks" dxfId="8170" priority="8451">
      <formula>LEN(TRIM(G751))&gt;0</formula>
    </cfRule>
  </conditionalFormatting>
  <conditionalFormatting sqref="G751:K751">
    <cfRule type="notContainsBlanks" dxfId="8169" priority="8450">
      <formula>LEN(TRIM(G751))&gt;0</formula>
    </cfRule>
  </conditionalFormatting>
  <conditionalFormatting sqref="G751:K751">
    <cfRule type="notContainsBlanks" dxfId="8168" priority="8449">
      <formula>LEN(TRIM(G751))&gt;0</formula>
    </cfRule>
  </conditionalFormatting>
  <conditionalFormatting sqref="G751:K751">
    <cfRule type="notContainsBlanks" dxfId="8167" priority="8448">
      <formula>LEN(TRIM(G751))&gt;0</formula>
    </cfRule>
  </conditionalFormatting>
  <conditionalFormatting sqref="G764">
    <cfRule type="notContainsBlanks" dxfId="8166" priority="8447">
      <formula>LEN(TRIM(G764))&gt;0</formula>
    </cfRule>
  </conditionalFormatting>
  <conditionalFormatting sqref="H764:K764">
    <cfRule type="notContainsBlanks" dxfId="8165" priority="8446">
      <formula>LEN(TRIM(H764))&gt;0</formula>
    </cfRule>
  </conditionalFormatting>
  <conditionalFormatting sqref="G764:K764">
    <cfRule type="notContainsBlanks" dxfId="8164" priority="8445">
      <formula>LEN(TRIM(G764))&gt;0</formula>
    </cfRule>
  </conditionalFormatting>
  <conditionalFormatting sqref="G764:K764">
    <cfRule type="notContainsBlanks" dxfId="8163" priority="8444">
      <formula>LEN(TRIM(G764))&gt;0</formula>
    </cfRule>
  </conditionalFormatting>
  <conditionalFormatting sqref="G764:K764">
    <cfRule type="notContainsBlanks" dxfId="8162" priority="8443">
      <formula>LEN(TRIM(G764))&gt;0</formula>
    </cfRule>
  </conditionalFormatting>
  <conditionalFormatting sqref="G764:K764">
    <cfRule type="notContainsBlanks" dxfId="8161" priority="8442">
      <formula>LEN(TRIM(G764))&gt;0</formula>
    </cfRule>
  </conditionalFormatting>
  <conditionalFormatting sqref="G764:K764">
    <cfRule type="notContainsBlanks" dxfId="8160" priority="8441">
      <formula>LEN(TRIM(G764))&gt;0</formula>
    </cfRule>
  </conditionalFormatting>
  <conditionalFormatting sqref="G764:K764">
    <cfRule type="notContainsBlanks" dxfId="8159" priority="8440">
      <formula>LEN(TRIM(G764))&gt;0</formula>
    </cfRule>
  </conditionalFormatting>
  <conditionalFormatting sqref="G764:K764">
    <cfRule type="notContainsBlanks" dxfId="8158" priority="8439">
      <formula>LEN(TRIM(G764))&gt;0</formula>
    </cfRule>
  </conditionalFormatting>
  <conditionalFormatting sqref="G764:K764">
    <cfRule type="notContainsBlanks" dxfId="8157" priority="8438">
      <formula>LEN(TRIM(G764))&gt;0</formula>
    </cfRule>
  </conditionalFormatting>
  <conditionalFormatting sqref="G764:K764">
    <cfRule type="notContainsBlanks" dxfId="8156" priority="8437">
      <formula>LEN(TRIM(G764))&gt;0</formula>
    </cfRule>
  </conditionalFormatting>
  <conditionalFormatting sqref="G764:K764">
    <cfRule type="notContainsBlanks" dxfId="8155" priority="8435">
      <formula>LEN(TRIM(G764))&gt;0</formula>
    </cfRule>
    <cfRule type="notContainsBlanks" dxfId="8154" priority="8436">
      <formula>LEN(TRIM(G764))&gt;0</formula>
    </cfRule>
  </conditionalFormatting>
  <conditionalFormatting sqref="G764:K764">
    <cfRule type="notContainsBlanks" dxfId="8153" priority="8434">
      <formula>LEN(TRIM(G764))&gt;0</formula>
    </cfRule>
  </conditionalFormatting>
  <conditionalFormatting sqref="G764:K764">
    <cfRule type="notContainsBlanks" dxfId="8152" priority="8433">
      <formula>LEN(TRIM(G764))&gt;0</formula>
    </cfRule>
  </conditionalFormatting>
  <conditionalFormatting sqref="G764:K764">
    <cfRule type="notContainsBlanks" dxfId="8151" priority="8432">
      <formula>LEN(TRIM(G764))&gt;0</formula>
    </cfRule>
  </conditionalFormatting>
  <conditionalFormatting sqref="G764:K764">
    <cfRule type="notContainsBlanks" dxfId="8150" priority="8431">
      <formula>LEN(TRIM(G764))&gt;0</formula>
    </cfRule>
  </conditionalFormatting>
  <conditionalFormatting sqref="G764:K764">
    <cfRule type="notContainsBlanks" dxfId="8149" priority="8430">
      <formula>LEN(TRIM(G764))&gt;0</formula>
    </cfRule>
  </conditionalFormatting>
  <conditionalFormatting sqref="G764:K764">
    <cfRule type="notContainsBlanks" dxfId="8148" priority="8429">
      <formula>LEN(TRIM(G764))&gt;0</formula>
    </cfRule>
  </conditionalFormatting>
  <conditionalFormatting sqref="G764:K764">
    <cfRule type="notContainsBlanks" dxfId="8147" priority="8428">
      <formula>LEN(TRIM(G764))&gt;0</formula>
    </cfRule>
  </conditionalFormatting>
  <conditionalFormatting sqref="G764:K764">
    <cfRule type="notContainsBlanks" dxfId="8146" priority="8427">
      <formula>LEN(TRIM(G764))&gt;0</formula>
    </cfRule>
  </conditionalFormatting>
  <conditionalFormatting sqref="G764:K764">
    <cfRule type="notContainsBlanks" dxfId="8145" priority="8426">
      <formula>LEN(TRIM(G764))&gt;0</formula>
    </cfRule>
  </conditionalFormatting>
  <conditionalFormatting sqref="G764:K764">
    <cfRule type="notContainsBlanks" priority="8425">
      <formula>LEN(TRIM(G764))&gt;0</formula>
    </cfRule>
  </conditionalFormatting>
  <conditionalFormatting sqref="G764:K764">
    <cfRule type="notContainsBlanks" dxfId="8144" priority="8424">
      <formula>LEN(TRIM(G764))&gt;0</formula>
    </cfRule>
  </conditionalFormatting>
  <conditionalFormatting sqref="G764:K764">
    <cfRule type="notContainsBlanks" dxfId="8143" priority="8423">
      <formula>LEN(TRIM(G764))&gt;0</formula>
    </cfRule>
  </conditionalFormatting>
  <conditionalFormatting sqref="G764:K764">
    <cfRule type="notContainsBlanks" dxfId="8142" priority="8422">
      <formula>LEN(TRIM(G764))&gt;0</formula>
    </cfRule>
  </conditionalFormatting>
  <conditionalFormatting sqref="G764:K764">
    <cfRule type="notContainsBlanks" dxfId="8141" priority="8421">
      <formula>LEN(TRIM(G764))&gt;0</formula>
    </cfRule>
  </conditionalFormatting>
  <conditionalFormatting sqref="G764:K764">
    <cfRule type="notContainsBlanks" dxfId="8140" priority="8420">
      <formula>LEN(TRIM(G764))&gt;0</formula>
    </cfRule>
  </conditionalFormatting>
  <conditionalFormatting sqref="G777">
    <cfRule type="notContainsBlanks" dxfId="8139" priority="8419">
      <formula>LEN(TRIM(G777))&gt;0</formula>
    </cfRule>
  </conditionalFormatting>
  <conditionalFormatting sqref="H777:K777">
    <cfRule type="notContainsBlanks" dxfId="8138" priority="8418">
      <formula>LEN(TRIM(H777))&gt;0</formula>
    </cfRule>
  </conditionalFormatting>
  <conditionalFormatting sqref="G777:K777">
    <cfRule type="notContainsBlanks" dxfId="8137" priority="8417">
      <formula>LEN(TRIM(G777))&gt;0</formula>
    </cfRule>
  </conditionalFormatting>
  <conditionalFormatting sqref="G777:K777">
    <cfRule type="notContainsBlanks" dxfId="8136" priority="8416">
      <formula>LEN(TRIM(G777))&gt;0</formula>
    </cfRule>
  </conditionalFormatting>
  <conditionalFormatting sqref="G777:K777">
    <cfRule type="notContainsBlanks" dxfId="8135" priority="8415">
      <formula>LEN(TRIM(G777))&gt;0</formula>
    </cfRule>
  </conditionalFormatting>
  <conditionalFormatting sqref="G777:K777">
    <cfRule type="notContainsBlanks" dxfId="8134" priority="8414">
      <formula>LEN(TRIM(G777))&gt;0</formula>
    </cfRule>
  </conditionalFormatting>
  <conditionalFormatting sqref="G777:K777">
    <cfRule type="notContainsBlanks" dxfId="8133" priority="8413">
      <formula>LEN(TRIM(G777))&gt;0</formula>
    </cfRule>
  </conditionalFormatting>
  <conditionalFormatting sqref="G777:K777">
    <cfRule type="notContainsBlanks" dxfId="8132" priority="8412">
      <formula>LEN(TRIM(G777))&gt;0</formula>
    </cfRule>
  </conditionalFormatting>
  <conditionalFormatting sqref="G777:K777">
    <cfRule type="notContainsBlanks" dxfId="8131" priority="8411">
      <formula>LEN(TRIM(G777))&gt;0</formula>
    </cfRule>
  </conditionalFormatting>
  <conditionalFormatting sqref="G777:K777">
    <cfRule type="notContainsBlanks" dxfId="8130" priority="8410">
      <formula>LEN(TRIM(G777))&gt;0</formula>
    </cfRule>
  </conditionalFormatting>
  <conditionalFormatting sqref="G777:K777">
    <cfRule type="notContainsBlanks" dxfId="8129" priority="8409">
      <formula>LEN(TRIM(G777))&gt;0</formula>
    </cfRule>
  </conditionalFormatting>
  <conditionalFormatting sqref="G777:K777">
    <cfRule type="notContainsBlanks" dxfId="8128" priority="8407">
      <formula>LEN(TRIM(G777))&gt;0</formula>
    </cfRule>
    <cfRule type="notContainsBlanks" dxfId="8127" priority="8408">
      <formula>LEN(TRIM(G777))&gt;0</formula>
    </cfRule>
  </conditionalFormatting>
  <conditionalFormatting sqref="G777:K777">
    <cfRule type="notContainsBlanks" dxfId="8126" priority="8406">
      <formula>LEN(TRIM(G777))&gt;0</formula>
    </cfRule>
  </conditionalFormatting>
  <conditionalFormatting sqref="G777:K777">
    <cfRule type="notContainsBlanks" dxfId="8125" priority="8405">
      <formula>LEN(TRIM(G777))&gt;0</formula>
    </cfRule>
  </conditionalFormatting>
  <conditionalFormatting sqref="G777:K777">
    <cfRule type="notContainsBlanks" dxfId="8124" priority="8404">
      <formula>LEN(TRIM(G777))&gt;0</formula>
    </cfRule>
  </conditionalFormatting>
  <conditionalFormatting sqref="G777:K777">
    <cfRule type="notContainsBlanks" dxfId="8123" priority="8403">
      <formula>LEN(TRIM(G777))&gt;0</formula>
    </cfRule>
  </conditionalFormatting>
  <conditionalFormatting sqref="G777:K777">
    <cfRule type="notContainsBlanks" dxfId="8122" priority="8402">
      <formula>LEN(TRIM(G777))&gt;0</formula>
    </cfRule>
  </conditionalFormatting>
  <conditionalFormatting sqref="G777:K777">
    <cfRule type="notContainsBlanks" dxfId="8121" priority="8401">
      <formula>LEN(TRIM(G777))&gt;0</formula>
    </cfRule>
  </conditionalFormatting>
  <conditionalFormatting sqref="G777:K777">
    <cfRule type="notContainsBlanks" dxfId="8120" priority="8400">
      <formula>LEN(TRIM(G777))&gt;0</formula>
    </cfRule>
  </conditionalFormatting>
  <conditionalFormatting sqref="G777:K777">
    <cfRule type="notContainsBlanks" dxfId="8119" priority="8399">
      <formula>LEN(TRIM(G777))&gt;0</formula>
    </cfRule>
  </conditionalFormatting>
  <conditionalFormatting sqref="G777:K777">
    <cfRule type="notContainsBlanks" dxfId="8118" priority="8398">
      <formula>LEN(TRIM(G777))&gt;0</formula>
    </cfRule>
  </conditionalFormatting>
  <conditionalFormatting sqref="G777:K777">
    <cfRule type="notContainsBlanks" priority="8397">
      <formula>LEN(TRIM(G777))&gt;0</formula>
    </cfRule>
  </conditionalFormatting>
  <conditionalFormatting sqref="G777:K777">
    <cfRule type="notContainsBlanks" dxfId="8117" priority="8396">
      <formula>LEN(TRIM(G777))&gt;0</formula>
    </cfRule>
  </conditionalFormatting>
  <conditionalFormatting sqref="G777:K777">
    <cfRule type="notContainsBlanks" dxfId="8116" priority="8395">
      <formula>LEN(TRIM(G777))&gt;0</formula>
    </cfRule>
  </conditionalFormatting>
  <conditionalFormatting sqref="G777:K777">
    <cfRule type="notContainsBlanks" dxfId="8115" priority="8394">
      <formula>LEN(TRIM(G777))&gt;0</formula>
    </cfRule>
  </conditionalFormatting>
  <conditionalFormatting sqref="G777:K777">
    <cfRule type="notContainsBlanks" dxfId="8114" priority="8393">
      <formula>LEN(TRIM(G777))&gt;0</formula>
    </cfRule>
  </conditionalFormatting>
  <conditionalFormatting sqref="G777:K777">
    <cfRule type="notContainsBlanks" dxfId="8113" priority="8392">
      <formula>LEN(TRIM(G777))&gt;0</formula>
    </cfRule>
  </conditionalFormatting>
  <conditionalFormatting sqref="G790">
    <cfRule type="notContainsBlanks" dxfId="8112" priority="8391">
      <formula>LEN(TRIM(G790))&gt;0</formula>
    </cfRule>
  </conditionalFormatting>
  <conditionalFormatting sqref="H790:K790">
    <cfRule type="notContainsBlanks" dxfId="8111" priority="8390">
      <formula>LEN(TRIM(H790))&gt;0</formula>
    </cfRule>
  </conditionalFormatting>
  <conditionalFormatting sqref="G790:K790">
    <cfRule type="notContainsBlanks" dxfId="8110" priority="8389">
      <formula>LEN(TRIM(G790))&gt;0</formula>
    </cfRule>
  </conditionalFormatting>
  <conditionalFormatting sqref="G790:K790">
    <cfRule type="notContainsBlanks" dxfId="8109" priority="8388">
      <formula>LEN(TRIM(G790))&gt;0</formula>
    </cfRule>
  </conditionalFormatting>
  <conditionalFormatting sqref="G790:K790">
    <cfRule type="notContainsBlanks" dxfId="8108" priority="8387">
      <formula>LEN(TRIM(G790))&gt;0</formula>
    </cfRule>
  </conditionalFormatting>
  <conditionalFormatting sqref="G790:K790">
    <cfRule type="notContainsBlanks" dxfId="8107" priority="8386">
      <formula>LEN(TRIM(G790))&gt;0</formula>
    </cfRule>
  </conditionalFormatting>
  <conditionalFormatting sqref="G790:K790">
    <cfRule type="notContainsBlanks" dxfId="8106" priority="8385">
      <formula>LEN(TRIM(G790))&gt;0</formula>
    </cfRule>
  </conditionalFormatting>
  <conditionalFormatting sqref="G790:K790">
    <cfRule type="notContainsBlanks" dxfId="8105" priority="8384">
      <formula>LEN(TRIM(G790))&gt;0</formula>
    </cfRule>
  </conditionalFormatting>
  <conditionalFormatting sqref="G790:K790">
    <cfRule type="notContainsBlanks" dxfId="8104" priority="8383">
      <formula>LEN(TRIM(G790))&gt;0</formula>
    </cfRule>
  </conditionalFormatting>
  <conditionalFormatting sqref="G790:K790">
    <cfRule type="notContainsBlanks" dxfId="8103" priority="8382">
      <formula>LEN(TRIM(G790))&gt;0</formula>
    </cfRule>
  </conditionalFormatting>
  <conditionalFormatting sqref="G790:K790">
    <cfRule type="notContainsBlanks" dxfId="8102" priority="8381">
      <formula>LEN(TRIM(G790))&gt;0</formula>
    </cfRule>
  </conditionalFormatting>
  <conditionalFormatting sqref="G790:K790">
    <cfRule type="notContainsBlanks" dxfId="8101" priority="8379">
      <formula>LEN(TRIM(G790))&gt;0</formula>
    </cfRule>
    <cfRule type="notContainsBlanks" dxfId="8100" priority="8380">
      <formula>LEN(TRIM(G790))&gt;0</formula>
    </cfRule>
  </conditionalFormatting>
  <conditionalFormatting sqref="G790:K790">
    <cfRule type="notContainsBlanks" dxfId="8099" priority="8378">
      <formula>LEN(TRIM(G790))&gt;0</formula>
    </cfRule>
  </conditionalFormatting>
  <conditionalFormatting sqref="G790:K790">
    <cfRule type="notContainsBlanks" dxfId="8098" priority="8377">
      <formula>LEN(TRIM(G790))&gt;0</formula>
    </cfRule>
  </conditionalFormatting>
  <conditionalFormatting sqref="G790:K790">
    <cfRule type="notContainsBlanks" dxfId="8097" priority="8376">
      <formula>LEN(TRIM(G790))&gt;0</formula>
    </cfRule>
  </conditionalFormatting>
  <conditionalFormatting sqref="G790:K790">
    <cfRule type="notContainsBlanks" dxfId="8096" priority="8375">
      <formula>LEN(TRIM(G790))&gt;0</formula>
    </cfRule>
  </conditionalFormatting>
  <conditionalFormatting sqref="G790:K790">
    <cfRule type="notContainsBlanks" dxfId="8095" priority="8374">
      <formula>LEN(TRIM(G790))&gt;0</formula>
    </cfRule>
  </conditionalFormatting>
  <conditionalFormatting sqref="G790:K790">
    <cfRule type="notContainsBlanks" dxfId="8094" priority="8373">
      <formula>LEN(TRIM(G790))&gt;0</formula>
    </cfRule>
  </conditionalFormatting>
  <conditionalFormatting sqref="G790:K790">
    <cfRule type="notContainsBlanks" dxfId="8093" priority="8372">
      <formula>LEN(TRIM(G790))&gt;0</formula>
    </cfRule>
  </conditionalFormatting>
  <conditionalFormatting sqref="G790:K790">
    <cfRule type="notContainsBlanks" dxfId="8092" priority="8371">
      <formula>LEN(TRIM(G790))&gt;0</formula>
    </cfRule>
  </conditionalFormatting>
  <conditionalFormatting sqref="G790:K790">
    <cfRule type="notContainsBlanks" dxfId="8091" priority="8370">
      <formula>LEN(TRIM(G790))&gt;0</formula>
    </cfRule>
  </conditionalFormatting>
  <conditionalFormatting sqref="G790:K790">
    <cfRule type="notContainsBlanks" priority="8369">
      <formula>LEN(TRIM(G790))&gt;0</formula>
    </cfRule>
  </conditionalFormatting>
  <conditionalFormatting sqref="G790:K790">
    <cfRule type="notContainsBlanks" dxfId="8090" priority="8368">
      <formula>LEN(TRIM(G790))&gt;0</formula>
    </cfRule>
  </conditionalFormatting>
  <conditionalFormatting sqref="G790:K790">
    <cfRule type="notContainsBlanks" dxfId="8089" priority="8367">
      <formula>LEN(TRIM(G790))&gt;0</formula>
    </cfRule>
  </conditionalFormatting>
  <conditionalFormatting sqref="G790:K790">
    <cfRule type="notContainsBlanks" dxfId="8088" priority="8366">
      <formula>LEN(TRIM(G790))&gt;0</formula>
    </cfRule>
  </conditionalFormatting>
  <conditionalFormatting sqref="G790:K790">
    <cfRule type="notContainsBlanks" dxfId="8087" priority="8365">
      <formula>LEN(TRIM(G790))&gt;0</formula>
    </cfRule>
  </conditionalFormatting>
  <conditionalFormatting sqref="G790:K790">
    <cfRule type="notContainsBlanks" dxfId="8086" priority="8364">
      <formula>LEN(TRIM(G790))&gt;0</formula>
    </cfRule>
  </conditionalFormatting>
  <conditionalFormatting sqref="G803">
    <cfRule type="notContainsBlanks" dxfId="8085" priority="8363">
      <formula>LEN(TRIM(G803))&gt;0</formula>
    </cfRule>
  </conditionalFormatting>
  <conditionalFormatting sqref="H803:K803">
    <cfRule type="notContainsBlanks" dxfId="8084" priority="8362">
      <formula>LEN(TRIM(H803))&gt;0</formula>
    </cfRule>
  </conditionalFormatting>
  <conditionalFormatting sqref="G803:K803">
    <cfRule type="notContainsBlanks" dxfId="8083" priority="8361">
      <formula>LEN(TRIM(G803))&gt;0</formula>
    </cfRule>
  </conditionalFormatting>
  <conditionalFormatting sqref="G803:K803">
    <cfRule type="notContainsBlanks" dxfId="8082" priority="8360">
      <formula>LEN(TRIM(G803))&gt;0</formula>
    </cfRule>
  </conditionalFormatting>
  <conditionalFormatting sqref="G803:K803">
    <cfRule type="notContainsBlanks" dxfId="8081" priority="8359">
      <formula>LEN(TRIM(G803))&gt;0</formula>
    </cfRule>
  </conditionalFormatting>
  <conditionalFormatting sqref="G803:K803">
    <cfRule type="notContainsBlanks" dxfId="8080" priority="8358">
      <formula>LEN(TRIM(G803))&gt;0</formula>
    </cfRule>
  </conditionalFormatting>
  <conditionalFormatting sqref="G803:K803">
    <cfRule type="notContainsBlanks" dxfId="8079" priority="8357">
      <formula>LEN(TRIM(G803))&gt;0</formula>
    </cfRule>
  </conditionalFormatting>
  <conditionalFormatting sqref="G803:K803">
    <cfRule type="notContainsBlanks" dxfId="8078" priority="8356">
      <formula>LEN(TRIM(G803))&gt;0</formula>
    </cfRule>
  </conditionalFormatting>
  <conditionalFormatting sqref="G803:K803">
    <cfRule type="notContainsBlanks" dxfId="8077" priority="8355">
      <formula>LEN(TRIM(G803))&gt;0</formula>
    </cfRule>
  </conditionalFormatting>
  <conditionalFormatting sqref="G803:K803">
    <cfRule type="notContainsBlanks" dxfId="8076" priority="8354">
      <formula>LEN(TRIM(G803))&gt;0</formula>
    </cfRule>
  </conditionalFormatting>
  <conditionalFormatting sqref="G803:K803">
    <cfRule type="notContainsBlanks" dxfId="8075" priority="8353">
      <formula>LEN(TRIM(G803))&gt;0</formula>
    </cfRule>
  </conditionalFormatting>
  <conditionalFormatting sqref="G803:K803">
    <cfRule type="notContainsBlanks" dxfId="8074" priority="8351">
      <formula>LEN(TRIM(G803))&gt;0</formula>
    </cfRule>
    <cfRule type="notContainsBlanks" dxfId="8073" priority="8352">
      <formula>LEN(TRIM(G803))&gt;0</formula>
    </cfRule>
  </conditionalFormatting>
  <conditionalFormatting sqref="G803:K803">
    <cfRule type="notContainsBlanks" dxfId="8072" priority="8350">
      <formula>LEN(TRIM(G803))&gt;0</formula>
    </cfRule>
  </conditionalFormatting>
  <conditionalFormatting sqref="G803:K803">
    <cfRule type="notContainsBlanks" dxfId="8071" priority="8349">
      <formula>LEN(TRIM(G803))&gt;0</formula>
    </cfRule>
  </conditionalFormatting>
  <conditionalFormatting sqref="G803:K803">
    <cfRule type="notContainsBlanks" dxfId="8070" priority="8348">
      <formula>LEN(TRIM(G803))&gt;0</formula>
    </cfRule>
  </conditionalFormatting>
  <conditionalFormatting sqref="G803:K803">
    <cfRule type="notContainsBlanks" dxfId="8069" priority="8347">
      <formula>LEN(TRIM(G803))&gt;0</formula>
    </cfRule>
  </conditionalFormatting>
  <conditionalFormatting sqref="G803:K803">
    <cfRule type="notContainsBlanks" dxfId="8068" priority="8346">
      <formula>LEN(TRIM(G803))&gt;0</formula>
    </cfRule>
  </conditionalFormatting>
  <conditionalFormatting sqref="G803:K803">
    <cfRule type="notContainsBlanks" dxfId="8067" priority="8345">
      <formula>LEN(TRIM(G803))&gt;0</formula>
    </cfRule>
  </conditionalFormatting>
  <conditionalFormatting sqref="G803:K803">
    <cfRule type="notContainsBlanks" dxfId="8066" priority="8344">
      <formula>LEN(TRIM(G803))&gt;0</formula>
    </cfRule>
  </conditionalFormatting>
  <conditionalFormatting sqref="G803:K803">
    <cfRule type="notContainsBlanks" dxfId="8065" priority="8343">
      <formula>LEN(TRIM(G803))&gt;0</formula>
    </cfRule>
  </conditionalFormatting>
  <conditionalFormatting sqref="G803:K803">
    <cfRule type="notContainsBlanks" dxfId="8064" priority="8342">
      <formula>LEN(TRIM(G803))&gt;0</formula>
    </cfRule>
  </conditionalFormatting>
  <conditionalFormatting sqref="G803:K803">
    <cfRule type="notContainsBlanks" priority="8341">
      <formula>LEN(TRIM(G803))&gt;0</formula>
    </cfRule>
  </conditionalFormatting>
  <conditionalFormatting sqref="G803:K803">
    <cfRule type="notContainsBlanks" dxfId="8063" priority="8340">
      <formula>LEN(TRIM(G803))&gt;0</formula>
    </cfRule>
  </conditionalFormatting>
  <conditionalFormatting sqref="G803:K803">
    <cfRule type="notContainsBlanks" dxfId="8062" priority="8339">
      <formula>LEN(TRIM(G803))&gt;0</formula>
    </cfRule>
  </conditionalFormatting>
  <conditionalFormatting sqref="G803:K803">
    <cfRule type="notContainsBlanks" dxfId="8061" priority="8338">
      <formula>LEN(TRIM(G803))&gt;0</formula>
    </cfRule>
  </conditionalFormatting>
  <conditionalFormatting sqref="G803:K803">
    <cfRule type="notContainsBlanks" dxfId="8060" priority="8337">
      <formula>LEN(TRIM(G803))&gt;0</formula>
    </cfRule>
  </conditionalFormatting>
  <conditionalFormatting sqref="G803:K803">
    <cfRule type="notContainsBlanks" dxfId="8059" priority="8336">
      <formula>LEN(TRIM(G803))&gt;0</formula>
    </cfRule>
  </conditionalFormatting>
  <conditionalFormatting sqref="G816">
    <cfRule type="notContainsBlanks" dxfId="8058" priority="8335">
      <formula>LEN(TRIM(G816))&gt;0</formula>
    </cfRule>
  </conditionalFormatting>
  <conditionalFormatting sqref="H816:K816">
    <cfRule type="notContainsBlanks" dxfId="8057" priority="8334">
      <formula>LEN(TRIM(H816))&gt;0</formula>
    </cfRule>
  </conditionalFormatting>
  <conditionalFormatting sqref="G816:K816">
    <cfRule type="notContainsBlanks" dxfId="8056" priority="8333">
      <formula>LEN(TRIM(G816))&gt;0</formula>
    </cfRule>
  </conditionalFormatting>
  <conditionalFormatting sqref="G816:K816">
    <cfRule type="notContainsBlanks" dxfId="8055" priority="8332">
      <formula>LEN(TRIM(G816))&gt;0</formula>
    </cfRule>
  </conditionalFormatting>
  <conditionalFormatting sqref="G816:K816">
    <cfRule type="notContainsBlanks" dxfId="8054" priority="8331">
      <formula>LEN(TRIM(G816))&gt;0</formula>
    </cfRule>
  </conditionalFormatting>
  <conditionalFormatting sqref="G816:K816">
    <cfRule type="notContainsBlanks" dxfId="8053" priority="8330">
      <formula>LEN(TRIM(G816))&gt;0</formula>
    </cfRule>
  </conditionalFormatting>
  <conditionalFormatting sqref="G816:K816">
    <cfRule type="notContainsBlanks" dxfId="8052" priority="8329">
      <formula>LEN(TRIM(G816))&gt;0</formula>
    </cfRule>
  </conditionalFormatting>
  <conditionalFormatting sqref="G816:K816">
    <cfRule type="notContainsBlanks" dxfId="8051" priority="8328">
      <formula>LEN(TRIM(G816))&gt;0</formula>
    </cfRule>
  </conditionalFormatting>
  <conditionalFormatting sqref="G816:K816">
    <cfRule type="notContainsBlanks" dxfId="8050" priority="8327">
      <formula>LEN(TRIM(G816))&gt;0</formula>
    </cfRule>
  </conditionalFormatting>
  <conditionalFormatting sqref="G816:K816">
    <cfRule type="notContainsBlanks" dxfId="8049" priority="8326">
      <formula>LEN(TRIM(G816))&gt;0</formula>
    </cfRule>
  </conditionalFormatting>
  <conditionalFormatting sqref="G816:K816">
    <cfRule type="notContainsBlanks" dxfId="8048" priority="8325">
      <formula>LEN(TRIM(G816))&gt;0</formula>
    </cfRule>
  </conditionalFormatting>
  <conditionalFormatting sqref="G816:K816">
    <cfRule type="notContainsBlanks" dxfId="8047" priority="8323">
      <formula>LEN(TRIM(G816))&gt;0</formula>
    </cfRule>
    <cfRule type="notContainsBlanks" dxfId="8046" priority="8324">
      <formula>LEN(TRIM(G816))&gt;0</formula>
    </cfRule>
  </conditionalFormatting>
  <conditionalFormatting sqref="G816:K816">
    <cfRule type="notContainsBlanks" dxfId="8045" priority="8322">
      <formula>LEN(TRIM(G816))&gt;0</formula>
    </cfRule>
  </conditionalFormatting>
  <conditionalFormatting sqref="G816:K816">
    <cfRule type="notContainsBlanks" dxfId="8044" priority="8321">
      <formula>LEN(TRIM(G816))&gt;0</formula>
    </cfRule>
  </conditionalFormatting>
  <conditionalFormatting sqref="G816:K816">
    <cfRule type="notContainsBlanks" dxfId="8043" priority="8320">
      <formula>LEN(TRIM(G816))&gt;0</formula>
    </cfRule>
  </conditionalFormatting>
  <conditionalFormatting sqref="G816:K816">
    <cfRule type="notContainsBlanks" dxfId="8042" priority="8319">
      <formula>LEN(TRIM(G816))&gt;0</formula>
    </cfRule>
  </conditionalFormatting>
  <conditionalFormatting sqref="G816:K816">
    <cfRule type="notContainsBlanks" dxfId="8041" priority="8318">
      <formula>LEN(TRIM(G816))&gt;0</formula>
    </cfRule>
  </conditionalFormatting>
  <conditionalFormatting sqref="G816:K816">
    <cfRule type="notContainsBlanks" dxfId="8040" priority="8317">
      <formula>LEN(TRIM(G816))&gt;0</formula>
    </cfRule>
  </conditionalFormatting>
  <conditionalFormatting sqref="G816:K816">
    <cfRule type="notContainsBlanks" dxfId="8039" priority="8316">
      <formula>LEN(TRIM(G816))&gt;0</formula>
    </cfRule>
  </conditionalFormatting>
  <conditionalFormatting sqref="G816:K816">
    <cfRule type="notContainsBlanks" dxfId="8038" priority="8315">
      <formula>LEN(TRIM(G816))&gt;0</formula>
    </cfRule>
  </conditionalFormatting>
  <conditionalFormatting sqref="G816:K816">
    <cfRule type="notContainsBlanks" dxfId="8037" priority="8314">
      <formula>LEN(TRIM(G816))&gt;0</formula>
    </cfRule>
  </conditionalFormatting>
  <conditionalFormatting sqref="G816:K816">
    <cfRule type="notContainsBlanks" priority="8313">
      <formula>LEN(TRIM(G816))&gt;0</formula>
    </cfRule>
  </conditionalFormatting>
  <conditionalFormatting sqref="G816:K816">
    <cfRule type="notContainsBlanks" dxfId="8036" priority="8312">
      <formula>LEN(TRIM(G816))&gt;0</formula>
    </cfRule>
  </conditionalFormatting>
  <conditionalFormatting sqref="G816:K816">
    <cfRule type="notContainsBlanks" dxfId="8035" priority="8311">
      <formula>LEN(TRIM(G816))&gt;0</formula>
    </cfRule>
  </conditionalFormatting>
  <conditionalFormatting sqref="G816:K816">
    <cfRule type="notContainsBlanks" dxfId="8034" priority="8310">
      <formula>LEN(TRIM(G816))&gt;0</formula>
    </cfRule>
  </conditionalFormatting>
  <conditionalFormatting sqref="G816:K816">
    <cfRule type="notContainsBlanks" dxfId="8033" priority="8309">
      <formula>LEN(TRIM(G816))&gt;0</formula>
    </cfRule>
  </conditionalFormatting>
  <conditionalFormatting sqref="G816:K816">
    <cfRule type="notContainsBlanks" dxfId="8032" priority="8308">
      <formula>LEN(TRIM(G816))&gt;0</formula>
    </cfRule>
  </conditionalFormatting>
  <conditionalFormatting sqref="G829">
    <cfRule type="notContainsBlanks" dxfId="8031" priority="8307">
      <formula>LEN(TRIM(G829))&gt;0</formula>
    </cfRule>
  </conditionalFormatting>
  <conditionalFormatting sqref="H829:K829">
    <cfRule type="notContainsBlanks" dxfId="8030" priority="8306">
      <formula>LEN(TRIM(H829))&gt;0</formula>
    </cfRule>
  </conditionalFormatting>
  <conditionalFormatting sqref="G829:K829">
    <cfRule type="notContainsBlanks" dxfId="8029" priority="8305">
      <formula>LEN(TRIM(G829))&gt;0</formula>
    </cfRule>
  </conditionalFormatting>
  <conditionalFormatting sqref="G829:K829">
    <cfRule type="notContainsBlanks" dxfId="8028" priority="8304">
      <formula>LEN(TRIM(G829))&gt;0</formula>
    </cfRule>
  </conditionalFormatting>
  <conditionalFormatting sqref="G829:K829">
    <cfRule type="notContainsBlanks" dxfId="8027" priority="8303">
      <formula>LEN(TRIM(G829))&gt;0</formula>
    </cfRule>
  </conditionalFormatting>
  <conditionalFormatting sqref="G829:K829">
    <cfRule type="notContainsBlanks" dxfId="8026" priority="8302">
      <formula>LEN(TRIM(G829))&gt;0</formula>
    </cfRule>
  </conditionalFormatting>
  <conditionalFormatting sqref="G829:K829">
    <cfRule type="notContainsBlanks" dxfId="8025" priority="8301">
      <formula>LEN(TRIM(G829))&gt;0</formula>
    </cfRule>
  </conditionalFormatting>
  <conditionalFormatting sqref="G829:K829">
    <cfRule type="notContainsBlanks" dxfId="8024" priority="8300">
      <formula>LEN(TRIM(G829))&gt;0</formula>
    </cfRule>
  </conditionalFormatting>
  <conditionalFormatting sqref="G829:K829">
    <cfRule type="notContainsBlanks" dxfId="8023" priority="8299">
      <formula>LEN(TRIM(G829))&gt;0</formula>
    </cfRule>
  </conditionalFormatting>
  <conditionalFormatting sqref="G829:K829">
    <cfRule type="notContainsBlanks" dxfId="8022" priority="8298">
      <formula>LEN(TRIM(G829))&gt;0</formula>
    </cfRule>
  </conditionalFormatting>
  <conditionalFormatting sqref="G829:K829">
    <cfRule type="notContainsBlanks" dxfId="8021" priority="8297">
      <formula>LEN(TRIM(G829))&gt;0</formula>
    </cfRule>
  </conditionalFormatting>
  <conditionalFormatting sqref="G829:K829">
    <cfRule type="notContainsBlanks" dxfId="8020" priority="8295">
      <formula>LEN(TRIM(G829))&gt;0</formula>
    </cfRule>
    <cfRule type="notContainsBlanks" dxfId="8019" priority="8296">
      <formula>LEN(TRIM(G829))&gt;0</formula>
    </cfRule>
  </conditionalFormatting>
  <conditionalFormatting sqref="G829:K829">
    <cfRule type="notContainsBlanks" dxfId="8018" priority="8294">
      <formula>LEN(TRIM(G829))&gt;0</formula>
    </cfRule>
  </conditionalFormatting>
  <conditionalFormatting sqref="G829:K829">
    <cfRule type="notContainsBlanks" dxfId="8017" priority="8293">
      <formula>LEN(TRIM(G829))&gt;0</formula>
    </cfRule>
  </conditionalFormatting>
  <conditionalFormatting sqref="G829:K829">
    <cfRule type="notContainsBlanks" dxfId="8016" priority="8292">
      <formula>LEN(TRIM(G829))&gt;0</formula>
    </cfRule>
  </conditionalFormatting>
  <conditionalFormatting sqref="G829:K829">
    <cfRule type="notContainsBlanks" dxfId="8015" priority="8291">
      <formula>LEN(TRIM(G829))&gt;0</formula>
    </cfRule>
  </conditionalFormatting>
  <conditionalFormatting sqref="G829:K829">
    <cfRule type="notContainsBlanks" dxfId="8014" priority="8290">
      <formula>LEN(TRIM(G829))&gt;0</formula>
    </cfRule>
  </conditionalFormatting>
  <conditionalFormatting sqref="G829:K829">
    <cfRule type="notContainsBlanks" dxfId="8013" priority="8289">
      <formula>LEN(TRIM(G829))&gt;0</formula>
    </cfRule>
  </conditionalFormatting>
  <conditionalFormatting sqref="G829:K829">
    <cfRule type="notContainsBlanks" dxfId="8012" priority="8288">
      <formula>LEN(TRIM(G829))&gt;0</formula>
    </cfRule>
  </conditionalFormatting>
  <conditionalFormatting sqref="G829:K829">
    <cfRule type="notContainsBlanks" dxfId="8011" priority="8287">
      <formula>LEN(TRIM(G829))&gt;0</formula>
    </cfRule>
  </conditionalFormatting>
  <conditionalFormatting sqref="G829:K829">
    <cfRule type="notContainsBlanks" dxfId="8010" priority="8286">
      <formula>LEN(TRIM(G829))&gt;0</formula>
    </cfRule>
  </conditionalFormatting>
  <conditionalFormatting sqref="G829:K829">
    <cfRule type="notContainsBlanks" priority="8285">
      <formula>LEN(TRIM(G829))&gt;0</formula>
    </cfRule>
  </conditionalFormatting>
  <conditionalFormatting sqref="G829:K829">
    <cfRule type="notContainsBlanks" dxfId="8009" priority="8284">
      <formula>LEN(TRIM(G829))&gt;0</formula>
    </cfRule>
  </conditionalFormatting>
  <conditionalFormatting sqref="G829:K829">
    <cfRule type="notContainsBlanks" dxfId="8008" priority="8283">
      <formula>LEN(TRIM(G829))&gt;0</formula>
    </cfRule>
  </conditionalFormatting>
  <conditionalFormatting sqref="G829:K829">
    <cfRule type="notContainsBlanks" dxfId="8007" priority="8282">
      <formula>LEN(TRIM(G829))&gt;0</formula>
    </cfRule>
  </conditionalFormatting>
  <conditionalFormatting sqref="G829:K829">
    <cfRule type="notContainsBlanks" dxfId="8006" priority="8281">
      <formula>LEN(TRIM(G829))&gt;0</formula>
    </cfRule>
  </conditionalFormatting>
  <conditionalFormatting sqref="G829:K829">
    <cfRule type="notContainsBlanks" dxfId="8005" priority="8280">
      <formula>LEN(TRIM(G829))&gt;0</formula>
    </cfRule>
  </conditionalFormatting>
  <conditionalFormatting sqref="G842">
    <cfRule type="notContainsBlanks" dxfId="8004" priority="8279">
      <formula>LEN(TRIM(G842))&gt;0</formula>
    </cfRule>
  </conditionalFormatting>
  <conditionalFormatting sqref="H842:K842">
    <cfRule type="notContainsBlanks" dxfId="8003" priority="8278">
      <formula>LEN(TRIM(H842))&gt;0</formula>
    </cfRule>
  </conditionalFormatting>
  <conditionalFormatting sqref="G842:K842">
    <cfRule type="notContainsBlanks" dxfId="8002" priority="8277">
      <formula>LEN(TRIM(G842))&gt;0</formula>
    </cfRule>
  </conditionalFormatting>
  <conditionalFormatting sqref="G842:K842">
    <cfRule type="notContainsBlanks" dxfId="8001" priority="8276">
      <formula>LEN(TRIM(G842))&gt;0</formula>
    </cfRule>
  </conditionalFormatting>
  <conditionalFormatting sqref="G842:K842">
    <cfRule type="notContainsBlanks" dxfId="8000" priority="8275">
      <formula>LEN(TRIM(G842))&gt;0</formula>
    </cfRule>
  </conditionalFormatting>
  <conditionalFormatting sqref="G842:K842">
    <cfRule type="notContainsBlanks" dxfId="7999" priority="8274">
      <formula>LEN(TRIM(G842))&gt;0</formula>
    </cfRule>
  </conditionalFormatting>
  <conditionalFormatting sqref="G842:K842">
    <cfRule type="notContainsBlanks" dxfId="7998" priority="8273">
      <formula>LEN(TRIM(G842))&gt;0</formula>
    </cfRule>
  </conditionalFormatting>
  <conditionalFormatting sqref="G842:K842">
    <cfRule type="notContainsBlanks" dxfId="7997" priority="8272">
      <formula>LEN(TRIM(G842))&gt;0</formula>
    </cfRule>
  </conditionalFormatting>
  <conditionalFormatting sqref="G842:K842">
    <cfRule type="notContainsBlanks" dxfId="7996" priority="8271">
      <formula>LEN(TRIM(G842))&gt;0</formula>
    </cfRule>
  </conditionalFormatting>
  <conditionalFormatting sqref="G842:K842">
    <cfRule type="notContainsBlanks" dxfId="7995" priority="8270">
      <formula>LEN(TRIM(G842))&gt;0</formula>
    </cfRule>
  </conditionalFormatting>
  <conditionalFormatting sqref="G842:K842">
    <cfRule type="notContainsBlanks" dxfId="7994" priority="8269">
      <formula>LEN(TRIM(G842))&gt;0</formula>
    </cfRule>
  </conditionalFormatting>
  <conditionalFormatting sqref="G842:K842">
    <cfRule type="notContainsBlanks" dxfId="7993" priority="8267">
      <formula>LEN(TRIM(G842))&gt;0</formula>
    </cfRule>
    <cfRule type="notContainsBlanks" dxfId="7992" priority="8268">
      <formula>LEN(TRIM(G842))&gt;0</formula>
    </cfRule>
  </conditionalFormatting>
  <conditionalFormatting sqref="G842:K842">
    <cfRule type="notContainsBlanks" dxfId="7991" priority="8266">
      <formula>LEN(TRIM(G842))&gt;0</formula>
    </cfRule>
  </conditionalFormatting>
  <conditionalFormatting sqref="G842:K842">
    <cfRule type="notContainsBlanks" dxfId="7990" priority="8265">
      <formula>LEN(TRIM(G842))&gt;0</formula>
    </cfRule>
  </conditionalFormatting>
  <conditionalFormatting sqref="G842:K842">
    <cfRule type="notContainsBlanks" dxfId="7989" priority="8264">
      <formula>LEN(TRIM(G842))&gt;0</formula>
    </cfRule>
  </conditionalFormatting>
  <conditionalFormatting sqref="G842:K842">
    <cfRule type="notContainsBlanks" dxfId="7988" priority="8263">
      <formula>LEN(TRIM(G842))&gt;0</formula>
    </cfRule>
  </conditionalFormatting>
  <conditionalFormatting sqref="G842:K842">
    <cfRule type="notContainsBlanks" dxfId="7987" priority="8262">
      <formula>LEN(TRIM(G842))&gt;0</formula>
    </cfRule>
  </conditionalFormatting>
  <conditionalFormatting sqref="G842:K842">
    <cfRule type="notContainsBlanks" dxfId="7986" priority="8261">
      <formula>LEN(TRIM(G842))&gt;0</formula>
    </cfRule>
  </conditionalFormatting>
  <conditionalFormatting sqref="G842:K842">
    <cfRule type="notContainsBlanks" dxfId="7985" priority="8260">
      <formula>LEN(TRIM(G842))&gt;0</formula>
    </cfRule>
  </conditionalFormatting>
  <conditionalFormatting sqref="G842:K842">
    <cfRule type="notContainsBlanks" dxfId="7984" priority="8259">
      <formula>LEN(TRIM(G842))&gt;0</formula>
    </cfRule>
  </conditionalFormatting>
  <conditionalFormatting sqref="G842:K842">
    <cfRule type="notContainsBlanks" dxfId="7983" priority="8258">
      <formula>LEN(TRIM(G842))&gt;0</formula>
    </cfRule>
  </conditionalFormatting>
  <conditionalFormatting sqref="G842:K842">
    <cfRule type="notContainsBlanks" priority="8257">
      <formula>LEN(TRIM(G842))&gt;0</formula>
    </cfRule>
  </conditionalFormatting>
  <conditionalFormatting sqref="G842:K842">
    <cfRule type="notContainsBlanks" dxfId="7982" priority="8256">
      <formula>LEN(TRIM(G842))&gt;0</formula>
    </cfRule>
  </conditionalFormatting>
  <conditionalFormatting sqref="G842:K842">
    <cfRule type="notContainsBlanks" dxfId="7981" priority="8255">
      <formula>LEN(TRIM(G842))&gt;0</formula>
    </cfRule>
  </conditionalFormatting>
  <conditionalFormatting sqref="G842:K842">
    <cfRule type="notContainsBlanks" dxfId="7980" priority="8254">
      <formula>LEN(TRIM(G842))&gt;0</formula>
    </cfRule>
  </conditionalFormatting>
  <conditionalFormatting sqref="G842:K842">
    <cfRule type="notContainsBlanks" dxfId="7979" priority="8253">
      <formula>LEN(TRIM(G842))&gt;0</formula>
    </cfRule>
  </conditionalFormatting>
  <conditionalFormatting sqref="G842:K842">
    <cfRule type="notContainsBlanks" dxfId="7978" priority="8252">
      <formula>LEN(TRIM(G842))&gt;0</formula>
    </cfRule>
  </conditionalFormatting>
  <conditionalFormatting sqref="G855">
    <cfRule type="notContainsBlanks" dxfId="7977" priority="8251">
      <formula>LEN(TRIM(G855))&gt;0</formula>
    </cfRule>
  </conditionalFormatting>
  <conditionalFormatting sqref="H855:K855">
    <cfRule type="notContainsBlanks" dxfId="7976" priority="8250">
      <formula>LEN(TRIM(H855))&gt;0</formula>
    </cfRule>
  </conditionalFormatting>
  <conditionalFormatting sqref="G855:K855">
    <cfRule type="notContainsBlanks" dxfId="7975" priority="8249">
      <formula>LEN(TRIM(G855))&gt;0</formula>
    </cfRule>
  </conditionalFormatting>
  <conditionalFormatting sqref="G855:K855">
    <cfRule type="notContainsBlanks" dxfId="7974" priority="8248">
      <formula>LEN(TRIM(G855))&gt;0</formula>
    </cfRule>
  </conditionalFormatting>
  <conditionalFormatting sqref="G855:K855">
    <cfRule type="notContainsBlanks" dxfId="7973" priority="8247">
      <formula>LEN(TRIM(G855))&gt;0</formula>
    </cfRule>
  </conditionalFormatting>
  <conditionalFormatting sqref="G855:K855">
    <cfRule type="notContainsBlanks" dxfId="7972" priority="8246">
      <formula>LEN(TRIM(G855))&gt;0</formula>
    </cfRule>
  </conditionalFormatting>
  <conditionalFormatting sqref="G855:K855">
    <cfRule type="notContainsBlanks" dxfId="7971" priority="8245">
      <formula>LEN(TRIM(G855))&gt;0</formula>
    </cfRule>
  </conditionalFormatting>
  <conditionalFormatting sqref="G855:K855">
    <cfRule type="notContainsBlanks" dxfId="7970" priority="8244">
      <formula>LEN(TRIM(G855))&gt;0</formula>
    </cfRule>
  </conditionalFormatting>
  <conditionalFormatting sqref="G855:K855">
    <cfRule type="notContainsBlanks" dxfId="7969" priority="8243">
      <formula>LEN(TRIM(G855))&gt;0</formula>
    </cfRule>
  </conditionalFormatting>
  <conditionalFormatting sqref="G855:K855">
    <cfRule type="notContainsBlanks" dxfId="7968" priority="8242">
      <formula>LEN(TRIM(G855))&gt;0</formula>
    </cfRule>
  </conditionalFormatting>
  <conditionalFormatting sqref="G855:K855">
    <cfRule type="notContainsBlanks" dxfId="7967" priority="8241">
      <formula>LEN(TRIM(G855))&gt;0</formula>
    </cfRule>
  </conditionalFormatting>
  <conditionalFormatting sqref="G855:K855">
    <cfRule type="notContainsBlanks" dxfId="7966" priority="8239">
      <formula>LEN(TRIM(G855))&gt;0</formula>
    </cfRule>
    <cfRule type="notContainsBlanks" dxfId="7965" priority="8240">
      <formula>LEN(TRIM(G855))&gt;0</formula>
    </cfRule>
  </conditionalFormatting>
  <conditionalFormatting sqref="G855:K855">
    <cfRule type="notContainsBlanks" dxfId="7964" priority="8238">
      <formula>LEN(TRIM(G855))&gt;0</formula>
    </cfRule>
  </conditionalFormatting>
  <conditionalFormatting sqref="G855:K855">
    <cfRule type="notContainsBlanks" dxfId="7963" priority="8237">
      <formula>LEN(TRIM(G855))&gt;0</formula>
    </cfRule>
  </conditionalFormatting>
  <conditionalFormatting sqref="G855:K855">
    <cfRule type="notContainsBlanks" dxfId="7962" priority="8236">
      <formula>LEN(TRIM(G855))&gt;0</formula>
    </cfRule>
  </conditionalFormatting>
  <conditionalFormatting sqref="G855:K855">
    <cfRule type="notContainsBlanks" dxfId="7961" priority="8235">
      <formula>LEN(TRIM(G855))&gt;0</formula>
    </cfRule>
  </conditionalFormatting>
  <conditionalFormatting sqref="G855:K855">
    <cfRule type="notContainsBlanks" dxfId="7960" priority="8234">
      <formula>LEN(TRIM(G855))&gt;0</formula>
    </cfRule>
  </conditionalFormatting>
  <conditionalFormatting sqref="G855:K855">
    <cfRule type="notContainsBlanks" dxfId="7959" priority="8233">
      <formula>LEN(TRIM(G855))&gt;0</formula>
    </cfRule>
  </conditionalFormatting>
  <conditionalFormatting sqref="G855:K855">
    <cfRule type="notContainsBlanks" dxfId="7958" priority="8232">
      <formula>LEN(TRIM(G855))&gt;0</formula>
    </cfRule>
  </conditionalFormatting>
  <conditionalFormatting sqref="G855:K855">
    <cfRule type="notContainsBlanks" dxfId="7957" priority="8231">
      <formula>LEN(TRIM(G855))&gt;0</formula>
    </cfRule>
  </conditionalFormatting>
  <conditionalFormatting sqref="G855:K855">
    <cfRule type="notContainsBlanks" dxfId="7956" priority="8230">
      <formula>LEN(TRIM(G855))&gt;0</formula>
    </cfRule>
  </conditionalFormatting>
  <conditionalFormatting sqref="G855:K855">
    <cfRule type="notContainsBlanks" priority="8229">
      <formula>LEN(TRIM(G855))&gt;0</formula>
    </cfRule>
  </conditionalFormatting>
  <conditionalFormatting sqref="G855:K855">
    <cfRule type="notContainsBlanks" dxfId="7955" priority="8228">
      <formula>LEN(TRIM(G855))&gt;0</formula>
    </cfRule>
  </conditionalFormatting>
  <conditionalFormatting sqref="G855:K855">
    <cfRule type="notContainsBlanks" dxfId="7954" priority="8227">
      <formula>LEN(TRIM(G855))&gt;0</formula>
    </cfRule>
  </conditionalFormatting>
  <conditionalFormatting sqref="G855:K855">
    <cfRule type="notContainsBlanks" dxfId="7953" priority="8226">
      <formula>LEN(TRIM(G855))&gt;0</formula>
    </cfRule>
  </conditionalFormatting>
  <conditionalFormatting sqref="G855:K855">
    <cfRule type="notContainsBlanks" dxfId="7952" priority="8225">
      <formula>LEN(TRIM(G855))&gt;0</formula>
    </cfRule>
  </conditionalFormatting>
  <conditionalFormatting sqref="G855:K855">
    <cfRule type="notContainsBlanks" dxfId="7951" priority="8224">
      <formula>LEN(TRIM(G855))&gt;0</formula>
    </cfRule>
  </conditionalFormatting>
  <conditionalFormatting sqref="G868">
    <cfRule type="notContainsBlanks" dxfId="7950" priority="8223">
      <formula>LEN(TRIM(G868))&gt;0</formula>
    </cfRule>
  </conditionalFormatting>
  <conditionalFormatting sqref="H868:K868">
    <cfRule type="notContainsBlanks" dxfId="7949" priority="8222">
      <formula>LEN(TRIM(H868))&gt;0</formula>
    </cfRule>
  </conditionalFormatting>
  <conditionalFormatting sqref="G868:K868">
    <cfRule type="notContainsBlanks" dxfId="7948" priority="8221">
      <formula>LEN(TRIM(G868))&gt;0</formula>
    </cfRule>
  </conditionalFormatting>
  <conditionalFormatting sqref="G868:K868">
    <cfRule type="notContainsBlanks" dxfId="7947" priority="8220">
      <formula>LEN(TRIM(G868))&gt;0</formula>
    </cfRule>
  </conditionalFormatting>
  <conditionalFormatting sqref="G868:K868">
    <cfRule type="notContainsBlanks" dxfId="7946" priority="8219">
      <formula>LEN(TRIM(G868))&gt;0</formula>
    </cfRule>
  </conditionalFormatting>
  <conditionalFormatting sqref="G868:K868">
    <cfRule type="notContainsBlanks" dxfId="7945" priority="8218">
      <formula>LEN(TRIM(G868))&gt;0</formula>
    </cfRule>
  </conditionalFormatting>
  <conditionalFormatting sqref="G868:K868">
    <cfRule type="notContainsBlanks" dxfId="7944" priority="8217">
      <formula>LEN(TRIM(G868))&gt;0</formula>
    </cfRule>
  </conditionalFormatting>
  <conditionalFormatting sqref="G868:K868">
    <cfRule type="notContainsBlanks" dxfId="7943" priority="8216">
      <formula>LEN(TRIM(G868))&gt;0</formula>
    </cfRule>
  </conditionalFormatting>
  <conditionalFormatting sqref="G868:K868">
    <cfRule type="notContainsBlanks" dxfId="7942" priority="8215">
      <formula>LEN(TRIM(G868))&gt;0</formula>
    </cfRule>
  </conditionalFormatting>
  <conditionalFormatting sqref="G868:K868">
    <cfRule type="notContainsBlanks" dxfId="7941" priority="8214">
      <formula>LEN(TRIM(G868))&gt;0</formula>
    </cfRule>
  </conditionalFormatting>
  <conditionalFormatting sqref="G868:K868">
    <cfRule type="notContainsBlanks" dxfId="7940" priority="8213">
      <formula>LEN(TRIM(G868))&gt;0</formula>
    </cfRule>
  </conditionalFormatting>
  <conditionalFormatting sqref="G868:K868">
    <cfRule type="notContainsBlanks" dxfId="7939" priority="8211">
      <formula>LEN(TRIM(G868))&gt;0</formula>
    </cfRule>
    <cfRule type="notContainsBlanks" dxfId="7938" priority="8212">
      <formula>LEN(TRIM(G868))&gt;0</formula>
    </cfRule>
  </conditionalFormatting>
  <conditionalFormatting sqref="G868:K868">
    <cfRule type="notContainsBlanks" dxfId="7937" priority="8210">
      <formula>LEN(TRIM(G868))&gt;0</formula>
    </cfRule>
  </conditionalFormatting>
  <conditionalFormatting sqref="G868:K868">
    <cfRule type="notContainsBlanks" dxfId="7936" priority="8209">
      <formula>LEN(TRIM(G868))&gt;0</formula>
    </cfRule>
  </conditionalFormatting>
  <conditionalFormatting sqref="G868:K868">
    <cfRule type="notContainsBlanks" dxfId="7935" priority="8208">
      <formula>LEN(TRIM(G868))&gt;0</formula>
    </cfRule>
  </conditionalFormatting>
  <conditionalFormatting sqref="G868:K868">
    <cfRule type="notContainsBlanks" dxfId="7934" priority="8207">
      <formula>LEN(TRIM(G868))&gt;0</formula>
    </cfRule>
  </conditionalFormatting>
  <conditionalFormatting sqref="G868:K868">
    <cfRule type="notContainsBlanks" dxfId="7933" priority="8206">
      <formula>LEN(TRIM(G868))&gt;0</formula>
    </cfRule>
  </conditionalFormatting>
  <conditionalFormatting sqref="G868:K868">
    <cfRule type="notContainsBlanks" dxfId="7932" priority="8205">
      <formula>LEN(TRIM(G868))&gt;0</formula>
    </cfRule>
  </conditionalFormatting>
  <conditionalFormatting sqref="G868:K868">
    <cfRule type="notContainsBlanks" dxfId="7931" priority="8204">
      <formula>LEN(TRIM(G868))&gt;0</formula>
    </cfRule>
  </conditionalFormatting>
  <conditionalFormatting sqref="G868:K868">
    <cfRule type="notContainsBlanks" dxfId="7930" priority="8203">
      <formula>LEN(TRIM(G868))&gt;0</formula>
    </cfRule>
  </conditionalFormatting>
  <conditionalFormatting sqref="G868:K868">
    <cfRule type="notContainsBlanks" dxfId="7929" priority="8202">
      <formula>LEN(TRIM(G868))&gt;0</formula>
    </cfRule>
  </conditionalFormatting>
  <conditionalFormatting sqref="G868:K868">
    <cfRule type="notContainsBlanks" priority="8201">
      <formula>LEN(TRIM(G868))&gt;0</formula>
    </cfRule>
  </conditionalFormatting>
  <conditionalFormatting sqref="G868:K868">
    <cfRule type="notContainsBlanks" dxfId="7928" priority="8200">
      <formula>LEN(TRIM(G868))&gt;0</formula>
    </cfRule>
  </conditionalFormatting>
  <conditionalFormatting sqref="G868:K868">
    <cfRule type="notContainsBlanks" dxfId="7927" priority="8199">
      <formula>LEN(TRIM(G868))&gt;0</formula>
    </cfRule>
  </conditionalFormatting>
  <conditionalFormatting sqref="G868:K868">
    <cfRule type="notContainsBlanks" dxfId="7926" priority="8198">
      <formula>LEN(TRIM(G868))&gt;0</formula>
    </cfRule>
  </conditionalFormatting>
  <conditionalFormatting sqref="G868:K868">
    <cfRule type="notContainsBlanks" dxfId="7925" priority="8197">
      <formula>LEN(TRIM(G868))&gt;0</formula>
    </cfRule>
  </conditionalFormatting>
  <conditionalFormatting sqref="G868:K868">
    <cfRule type="notContainsBlanks" dxfId="7924" priority="8196">
      <formula>LEN(TRIM(G868))&gt;0</formula>
    </cfRule>
  </conditionalFormatting>
  <conditionalFormatting sqref="G881">
    <cfRule type="notContainsBlanks" dxfId="7923" priority="8195">
      <formula>LEN(TRIM(G881))&gt;0</formula>
    </cfRule>
  </conditionalFormatting>
  <conditionalFormatting sqref="H881:K881">
    <cfRule type="notContainsBlanks" dxfId="7922" priority="8194">
      <formula>LEN(TRIM(H881))&gt;0</formula>
    </cfRule>
  </conditionalFormatting>
  <conditionalFormatting sqref="G881:K881">
    <cfRule type="notContainsBlanks" dxfId="7921" priority="8193">
      <formula>LEN(TRIM(G881))&gt;0</formula>
    </cfRule>
  </conditionalFormatting>
  <conditionalFormatting sqref="G881:K881">
    <cfRule type="notContainsBlanks" dxfId="7920" priority="8192">
      <formula>LEN(TRIM(G881))&gt;0</formula>
    </cfRule>
  </conditionalFormatting>
  <conditionalFormatting sqref="G881:K881">
    <cfRule type="notContainsBlanks" dxfId="7919" priority="8191">
      <formula>LEN(TRIM(G881))&gt;0</formula>
    </cfRule>
  </conditionalFormatting>
  <conditionalFormatting sqref="G881:K881">
    <cfRule type="notContainsBlanks" dxfId="7918" priority="8190">
      <formula>LEN(TRIM(G881))&gt;0</formula>
    </cfRule>
  </conditionalFormatting>
  <conditionalFormatting sqref="G881:K881">
    <cfRule type="notContainsBlanks" dxfId="7917" priority="8189">
      <formula>LEN(TRIM(G881))&gt;0</formula>
    </cfRule>
  </conditionalFormatting>
  <conditionalFormatting sqref="G881:K881">
    <cfRule type="notContainsBlanks" dxfId="7916" priority="8188">
      <formula>LEN(TRIM(G881))&gt;0</formula>
    </cfRule>
  </conditionalFormatting>
  <conditionalFormatting sqref="G881:K881">
    <cfRule type="notContainsBlanks" dxfId="7915" priority="8187">
      <formula>LEN(TRIM(G881))&gt;0</formula>
    </cfRule>
  </conditionalFormatting>
  <conditionalFormatting sqref="G881:K881">
    <cfRule type="notContainsBlanks" dxfId="7914" priority="8186">
      <formula>LEN(TRIM(G881))&gt;0</formula>
    </cfRule>
  </conditionalFormatting>
  <conditionalFormatting sqref="G881:K881">
    <cfRule type="notContainsBlanks" dxfId="7913" priority="8185">
      <formula>LEN(TRIM(G881))&gt;0</formula>
    </cfRule>
  </conditionalFormatting>
  <conditionalFormatting sqref="G881:K881">
    <cfRule type="notContainsBlanks" dxfId="7912" priority="8183">
      <formula>LEN(TRIM(G881))&gt;0</formula>
    </cfRule>
    <cfRule type="notContainsBlanks" dxfId="7911" priority="8184">
      <formula>LEN(TRIM(G881))&gt;0</formula>
    </cfRule>
  </conditionalFormatting>
  <conditionalFormatting sqref="G881:K881">
    <cfRule type="notContainsBlanks" dxfId="7910" priority="8182">
      <formula>LEN(TRIM(G881))&gt;0</formula>
    </cfRule>
  </conditionalFormatting>
  <conditionalFormatting sqref="G881:K881">
    <cfRule type="notContainsBlanks" dxfId="7909" priority="8181">
      <formula>LEN(TRIM(G881))&gt;0</formula>
    </cfRule>
  </conditionalFormatting>
  <conditionalFormatting sqref="G881:K881">
    <cfRule type="notContainsBlanks" dxfId="7908" priority="8180">
      <formula>LEN(TRIM(G881))&gt;0</formula>
    </cfRule>
  </conditionalFormatting>
  <conditionalFormatting sqref="G881:K881">
    <cfRule type="notContainsBlanks" dxfId="7907" priority="8179">
      <formula>LEN(TRIM(G881))&gt;0</formula>
    </cfRule>
  </conditionalFormatting>
  <conditionalFormatting sqref="G881:K881">
    <cfRule type="notContainsBlanks" dxfId="7906" priority="8178">
      <formula>LEN(TRIM(G881))&gt;0</formula>
    </cfRule>
  </conditionalFormatting>
  <conditionalFormatting sqref="G881:K881">
    <cfRule type="notContainsBlanks" dxfId="7905" priority="8177">
      <formula>LEN(TRIM(G881))&gt;0</formula>
    </cfRule>
  </conditionalFormatting>
  <conditionalFormatting sqref="G881:K881">
    <cfRule type="notContainsBlanks" dxfId="7904" priority="8176">
      <formula>LEN(TRIM(G881))&gt;0</formula>
    </cfRule>
  </conditionalFormatting>
  <conditionalFormatting sqref="G881:K881">
    <cfRule type="notContainsBlanks" dxfId="7903" priority="8175">
      <formula>LEN(TRIM(G881))&gt;0</formula>
    </cfRule>
  </conditionalFormatting>
  <conditionalFormatting sqref="G881:K881">
    <cfRule type="notContainsBlanks" dxfId="7902" priority="8174">
      <formula>LEN(TRIM(G881))&gt;0</formula>
    </cfRule>
  </conditionalFormatting>
  <conditionalFormatting sqref="G881:K881">
    <cfRule type="notContainsBlanks" priority="8173">
      <formula>LEN(TRIM(G881))&gt;0</formula>
    </cfRule>
  </conditionalFormatting>
  <conditionalFormatting sqref="G881:K881">
    <cfRule type="notContainsBlanks" dxfId="7901" priority="8172">
      <formula>LEN(TRIM(G881))&gt;0</formula>
    </cfRule>
  </conditionalFormatting>
  <conditionalFormatting sqref="G881:K881">
    <cfRule type="notContainsBlanks" dxfId="7900" priority="8171">
      <formula>LEN(TRIM(G881))&gt;0</formula>
    </cfRule>
  </conditionalFormatting>
  <conditionalFormatting sqref="G881:K881">
    <cfRule type="notContainsBlanks" dxfId="7899" priority="8170">
      <formula>LEN(TRIM(G881))&gt;0</formula>
    </cfRule>
  </conditionalFormatting>
  <conditionalFormatting sqref="G881:K881">
    <cfRule type="notContainsBlanks" dxfId="7898" priority="8169">
      <formula>LEN(TRIM(G881))&gt;0</formula>
    </cfRule>
  </conditionalFormatting>
  <conditionalFormatting sqref="G881:K881">
    <cfRule type="notContainsBlanks" dxfId="7897" priority="8168">
      <formula>LEN(TRIM(G881))&gt;0</formula>
    </cfRule>
  </conditionalFormatting>
  <conditionalFormatting sqref="G894">
    <cfRule type="notContainsBlanks" dxfId="7896" priority="8167">
      <formula>LEN(TRIM(G894))&gt;0</formula>
    </cfRule>
  </conditionalFormatting>
  <conditionalFormatting sqref="H894:K894">
    <cfRule type="notContainsBlanks" dxfId="7895" priority="8166">
      <formula>LEN(TRIM(H894))&gt;0</formula>
    </cfRule>
  </conditionalFormatting>
  <conditionalFormatting sqref="G894:K894">
    <cfRule type="notContainsBlanks" dxfId="7894" priority="8165">
      <formula>LEN(TRIM(G894))&gt;0</formula>
    </cfRule>
  </conditionalFormatting>
  <conditionalFormatting sqref="G894:K894">
    <cfRule type="notContainsBlanks" dxfId="7893" priority="8164">
      <formula>LEN(TRIM(G894))&gt;0</formula>
    </cfRule>
  </conditionalFormatting>
  <conditionalFormatting sqref="G894:K894">
    <cfRule type="notContainsBlanks" dxfId="7892" priority="8163">
      <formula>LEN(TRIM(G894))&gt;0</formula>
    </cfRule>
  </conditionalFormatting>
  <conditionalFormatting sqref="G894:K894">
    <cfRule type="notContainsBlanks" dxfId="7891" priority="8162">
      <formula>LEN(TRIM(G894))&gt;0</formula>
    </cfRule>
  </conditionalFormatting>
  <conditionalFormatting sqref="G894:K894">
    <cfRule type="notContainsBlanks" dxfId="7890" priority="8161">
      <formula>LEN(TRIM(G894))&gt;0</formula>
    </cfRule>
  </conditionalFormatting>
  <conditionalFormatting sqref="G894:K894">
    <cfRule type="notContainsBlanks" dxfId="7889" priority="8160">
      <formula>LEN(TRIM(G894))&gt;0</formula>
    </cfRule>
  </conditionalFormatting>
  <conditionalFormatting sqref="G894:K894">
    <cfRule type="notContainsBlanks" dxfId="7888" priority="8159">
      <formula>LEN(TRIM(G894))&gt;0</formula>
    </cfRule>
  </conditionalFormatting>
  <conditionalFormatting sqref="G894:K894">
    <cfRule type="notContainsBlanks" dxfId="7887" priority="8158">
      <formula>LEN(TRIM(G894))&gt;0</formula>
    </cfRule>
  </conditionalFormatting>
  <conditionalFormatting sqref="G894:K894">
    <cfRule type="notContainsBlanks" dxfId="7886" priority="8157">
      <formula>LEN(TRIM(G894))&gt;0</formula>
    </cfRule>
  </conditionalFormatting>
  <conditionalFormatting sqref="G894:K894">
    <cfRule type="notContainsBlanks" dxfId="7885" priority="8155">
      <formula>LEN(TRIM(G894))&gt;0</formula>
    </cfRule>
    <cfRule type="notContainsBlanks" dxfId="7884" priority="8156">
      <formula>LEN(TRIM(G894))&gt;0</formula>
    </cfRule>
  </conditionalFormatting>
  <conditionalFormatting sqref="G894:K894">
    <cfRule type="notContainsBlanks" dxfId="7883" priority="8154">
      <formula>LEN(TRIM(G894))&gt;0</formula>
    </cfRule>
  </conditionalFormatting>
  <conditionalFormatting sqref="G894:K894">
    <cfRule type="notContainsBlanks" dxfId="7882" priority="8153">
      <formula>LEN(TRIM(G894))&gt;0</formula>
    </cfRule>
  </conditionalFormatting>
  <conditionalFormatting sqref="G894:K894">
    <cfRule type="notContainsBlanks" dxfId="7881" priority="8152">
      <formula>LEN(TRIM(G894))&gt;0</formula>
    </cfRule>
  </conditionalFormatting>
  <conditionalFormatting sqref="G894:K894">
    <cfRule type="notContainsBlanks" dxfId="7880" priority="8151">
      <formula>LEN(TRIM(G894))&gt;0</formula>
    </cfRule>
  </conditionalFormatting>
  <conditionalFormatting sqref="G894:K894">
    <cfRule type="notContainsBlanks" dxfId="7879" priority="8150">
      <formula>LEN(TRIM(G894))&gt;0</formula>
    </cfRule>
  </conditionalFormatting>
  <conditionalFormatting sqref="G894:K894">
    <cfRule type="notContainsBlanks" dxfId="7878" priority="8149">
      <formula>LEN(TRIM(G894))&gt;0</formula>
    </cfRule>
  </conditionalFormatting>
  <conditionalFormatting sqref="G894:K894">
    <cfRule type="notContainsBlanks" dxfId="7877" priority="8148">
      <formula>LEN(TRIM(G894))&gt;0</formula>
    </cfRule>
  </conditionalFormatting>
  <conditionalFormatting sqref="G894:K894">
    <cfRule type="notContainsBlanks" dxfId="7876" priority="8147">
      <formula>LEN(TRIM(G894))&gt;0</formula>
    </cfRule>
  </conditionalFormatting>
  <conditionalFormatting sqref="G894:K894">
    <cfRule type="notContainsBlanks" dxfId="7875" priority="8146">
      <formula>LEN(TRIM(G894))&gt;0</formula>
    </cfRule>
  </conditionalFormatting>
  <conditionalFormatting sqref="G894:K894">
    <cfRule type="notContainsBlanks" priority="8145">
      <formula>LEN(TRIM(G894))&gt;0</formula>
    </cfRule>
  </conditionalFormatting>
  <conditionalFormatting sqref="G894:K894">
    <cfRule type="notContainsBlanks" dxfId="7874" priority="8144">
      <formula>LEN(TRIM(G894))&gt;0</formula>
    </cfRule>
  </conditionalFormatting>
  <conditionalFormatting sqref="G894:K894">
    <cfRule type="notContainsBlanks" dxfId="7873" priority="8143">
      <formula>LEN(TRIM(G894))&gt;0</formula>
    </cfRule>
  </conditionalFormatting>
  <conditionalFormatting sqref="G894:K894">
    <cfRule type="notContainsBlanks" dxfId="7872" priority="8142">
      <formula>LEN(TRIM(G894))&gt;0</formula>
    </cfRule>
  </conditionalFormatting>
  <conditionalFormatting sqref="G894:K894">
    <cfRule type="notContainsBlanks" dxfId="7871" priority="8141">
      <formula>LEN(TRIM(G894))&gt;0</formula>
    </cfRule>
  </conditionalFormatting>
  <conditionalFormatting sqref="G894:K894">
    <cfRule type="notContainsBlanks" dxfId="7870" priority="8140">
      <formula>LEN(TRIM(G894))&gt;0</formula>
    </cfRule>
  </conditionalFormatting>
  <conditionalFormatting sqref="G907">
    <cfRule type="notContainsBlanks" dxfId="7869" priority="8139">
      <formula>LEN(TRIM(G907))&gt;0</formula>
    </cfRule>
  </conditionalFormatting>
  <conditionalFormatting sqref="H907:K907">
    <cfRule type="notContainsBlanks" dxfId="7868" priority="8138">
      <formula>LEN(TRIM(H907))&gt;0</formula>
    </cfRule>
  </conditionalFormatting>
  <conditionalFormatting sqref="G907:K907">
    <cfRule type="notContainsBlanks" dxfId="7867" priority="8137">
      <formula>LEN(TRIM(G907))&gt;0</formula>
    </cfRule>
  </conditionalFormatting>
  <conditionalFormatting sqref="G907:K907">
    <cfRule type="notContainsBlanks" dxfId="7866" priority="8136">
      <formula>LEN(TRIM(G907))&gt;0</formula>
    </cfRule>
  </conditionalFormatting>
  <conditionalFormatting sqref="G907:K907">
    <cfRule type="notContainsBlanks" dxfId="7865" priority="8135">
      <formula>LEN(TRIM(G907))&gt;0</formula>
    </cfRule>
  </conditionalFormatting>
  <conditionalFormatting sqref="G907:K907">
    <cfRule type="notContainsBlanks" dxfId="7864" priority="8134">
      <formula>LEN(TRIM(G907))&gt;0</formula>
    </cfRule>
  </conditionalFormatting>
  <conditionalFormatting sqref="G907:K907">
    <cfRule type="notContainsBlanks" dxfId="7863" priority="8133">
      <formula>LEN(TRIM(G907))&gt;0</formula>
    </cfRule>
  </conditionalFormatting>
  <conditionalFormatting sqref="G907:K907">
    <cfRule type="notContainsBlanks" dxfId="7862" priority="8132">
      <formula>LEN(TRIM(G907))&gt;0</formula>
    </cfRule>
  </conditionalFormatting>
  <conditionalFormatting sqref="G907:K907">
    <cfRule type="notContainsBlanks" dxfId="7861" priority="8131">
      <formula>LEN(TRIM(G907))&gt;0</formula>
    </cfRule>
  </conditionalFormatting>
  <conditionalFormatting sqref="G907:K907">
    <cfRule type="notContainsBlanks" dxfId="7860" priority="8130">
      <formula>LEN(TRIM(G907))&gt;0</formula>
    </cfRule>
  </conditionalFormatting>
  <conditionalFormatting sqref="G907:K907">
    <cfRule type="notContainsBlanks" dxfId="7859" priority="8129">
      <formula>LEN(TRIM(G907))&gt;0</formula>
    </cfRule>
  </conditionalFormatting>
  <conditionalFormatting sqref="G907:K907">
    <cfRule type="notContainsBlanks" dxfId="7858" priority="8127">
      <formula>LEN(TRIM(G907))&gt;0</formula>
    </cfRule>
    <cfRule type="notContainsBlanks" dxfId="7857" priority="8128">
      <formula>LEN(TRIM(G907))&gt;0</formula>
    </cfRule>
  </conditionalFormatting>
  <conditionalFormatting sqref="G907:K907">
    <cfRule type="notContainsBlanks" dxfId="7856" priority="8126">
      <formula>LEN(TRIM(G907))&gt;0</formula>
    </cfRule>
  </conditionalFormatting>
  <conditionalFormatting sqref="G907:K907">
    <cfRule type="notContainsBlanks" dxfId="7855" priority="8125">
      <formula>LEN(TRIM(G907))&gt;0</formula>
    </cfRule>
  </conditionalFormatting>
  <conditionalFormatting sqref="G907:K907">
    <cfRule type="notContainsBlanks" dxfId="7854" priority="8124">
      <formula>LEN(TRIM(G907))&gt;0</formula>
    </cfRule>
  </conditionalFormatting>
  <conditionalFormatting sqref="G907:K907">
    <cfRule type="notContainsBlanks" dxfId="7853" priority="8123">
      <formula>LEN(TRIM(G907))&gt;0</formula>
    </cfRule>
  </conditionalFormatting>
  <conditionalFormatting sqref="G907:K907">
    <cfRule type="notContainsBlanks" dxfId="7852" priority="8122">
      <formula>LEN(TRIM(G907))&gt;0</formula>
    </cfRule>
  </conditionalFormatting>
  <conditionalFormatting sqref="G907:K907">
    <cfRule type="notContainsBlanks" dxfId="7851" priority="8121">
      <formula>LEN(TRIM(G907))&gt;0</formula>
    </cfRule>
  </conditionalFormatting>
  <conditionalFormatting sqref="G907:K907">
    <cfRule type="notContainsBlanks" dxfId="7850" priority="8120">
      <formula>LEN(TRIM(G907))&gt;0</formula>
    </cfRule>
  </conditionalFormatting>
  <conditionalFormatting sqref="G907:K907">
    <cfRule type="notContainsBlanks" dxfId="7849" priority="8119">
      <formula>LEN(TRIM(G907))&gt;0</formula>
    </cfRule>
  </conditionalFormatting>
  <conditionalFormatting sqref="G907:K907">
    <cfRule type="notContainsBlanks" dxfId="7848" priority="8118">
      <formula>LEN(TRIM(G907))&gt;0</formula>
    </cfRule>
  </conditionalFormatting>
  <conditionalFormatting sqref="G907:K907">
    <cfRule type="notContainsBlanks" priority="8117">
      <formula>LEN(TRIM(G907))&gt;0</formula>
    </cfRule>
  </conditionalFormatting>
  <conditionalFormatting sqref="G907:K907">
    <cfRule type="notContainsBlanks" dxfId="7847" priority="8116">
      <formula>LEN(TRIM(G907))&gt;0</formula>
    </cfRule>
  </conditionalFormatting>
  <conditionalFormatting sqref="G907:K907">
    <cfRule type="notContainsBlanks" dxfId="7846" priority="8115">
      <formula>LEN(TRIM(G907))&gt;0</formula>
    </cfRule>
  </conditionalFormatting>
  <conditionalFormatting sqref="G907:K907">
    <cfRule type="notContainsBlanks" dxfId="7845" priority="8114">
      <formula>LEN(TRIM(G907))&gt;0</formula>
    </cfRule>
  </conditionalFormatting>
  <conditionalFormatting sqref="G907:K907">
    <cfRule type="notContainsBlanks" dxfId="7844" priority="8113">
      <formula>LEN(TRIM(G907))&gt;0</formula>
    </cfRule>
  </conditionalFormatting>
  <conditionalFormatting sqref="G907:K907">
    <cfRule type="notContainsBlanks" dxfId="7843" priority="8112">
      <formula>LEN(TRIM(G907))&gt;0</formula>
    </cfRule>
  </conditionalFormatting>
  <conditionalFormatting sqref="G920">
    <cfRule type="notContainsBlanks" dxfId="7842" priority="8111">
      <formula>LEN(TRIM(G920))&gt;0</formula>
    </cfRule>
  </conditionalFormatting>
  <conditionalFormatting sqref="H920:K920">
    <cfRule type="notContainsBlanks" dxfId="7841" priority="8110">
      <formula>LEN(TRIM(H920))&gt;0</formula>
    </cfRule>
  </conditionalFormatting>
  <conditionalFormatting sqref="G920:K920">
    <cfRule type="notContainsBlanks" dxfId="7840" priority="8109">
      <formula>LEN(TRIM(G920))&gt;0</formula>
    </cfRule>
  </conditionalFormatting>
  <conditionalFormatting sqref="G920:K920">
    <cfRule type="notContainsBlanks" dxfId="7839" priority="8108">
      <formula>LEN(TRIM(G920))&gt;0</formula>
    </cfRule>
  </conditionalFormatting>
  <conditionalFormatting sqref="G920:K920">
    <cfRule type="notContainsBlanks" dxfId="7838" priority="8107">
      <formula>LEN(TRIM(G920))&gt;0</formula>
    </cfRule>
  </conditionalFormatting>
  <conditionalFormatting sqref="G920:K920">
    <cfRule type="notContainsBlanks" dxfId="7837" priority="8106">
      <formula>LEN(TRIM(G920))&gt;0</formula>
    </cfRule>
  </conditionalFormatting>
  <conditionalFormatting sqref="G920:K920">
    <cfRule type="notContainsBlanks" dxfId="7836" priority="8105">
      <formula>LEN(TRIM(G920))&gt;0</formula>
    </cfRule>
  </conditionalFormatting>
  <conditionalFormatting sqref="G920:K920">
    <cfRule type="notContainsBlanks" dxfId="7835" priority="8104">
      <formula>LEN(TRIM(G920))&gt;0</formula>
    </cfRule>
  </conditionalFormatting>
  <conditionalFormatting sqref="G920:K920">
    <cfRule type="notContainsBlanks" dxfId="7834" priority="8103">
      <formula>LEN(TRIM(G920))&gt;0</formula>
    </cfRule>
  </conditionalFormatting>
  <conditionalFormatting sqref="G920:K920">
    <cfRule type="notContainsBlanks" dxfId="7833" priority="8102">
      <formula>LEN(TRIM(G920))&gt;0</formula>
    </cfRule>
  </conditionalFormatting>
  <conditionalFormatting sqref="G920:K920">
    <cfRule type="notContainsBlanks" dxfId="7832" priority="8101">
      <formula>LEN(TRIM(G920))&gt;0</formula>
    </cfRule>
  </conditionalFormatting>
  <conditionalFormatting sqref="G920:K920">
    <cfRule type="notContainsBlanks" dxfId="7831" priority="8099">
      <formula>LEN(TRIM(G920))&gt;0</formula>
    </cfRule>
    <cfRule type="notContainsBlanks" dxfId="7830" priority="8100">
      <formula>LEN(TRIM(G920))&gt;0</formula>
    </cfRule>
  </conditionalFormatting>
  <conditionalFormatting sqref="G920:K920">
    <cfRule type="notContainsBlanks" dxfId="7829" priority="8098">
      <formula>LEN(TRIM(G920))&gt;0</formula>
    </cfRule>
  </conditionalFormatting>
  <conditionalFormatting sqref="G920:K920">
    <cfRule type="notContainsBlanks" dxfId="7828" priority="8097">
      <formula>LEN(TRIM(G920))&gt;0</formula>
    </cfRule>
  </conditionalFormatting>
  <conditionalFormatting sqref="G920:K920">
    <cfRule type="notContainsBlanks" dxfId="7827" priority="8096">
      <formula>LEN(TRIM(G920))&gt;0</formula>
    </cfRule>
  </conditionalFormatting>
  <conditionalFormatting sqref="G920:K920">
    <cfRule type="notContainsBlanks" dxfId="7826" priority="8095">
      <formula>LEN(TRIM(G920))&gt;0</formula>
    </cfRule>
  </conditionalFormatting>
  <conditionalFormatting sqref="G920:K920">
    <cfRule type="notContainsBlanks" dxfId="7825" priority="8094">
      <formula>LEN(TRIM(G920))&gt;0</formula>
    </cfRule>
  </conditionalFormatting>
  <conditionalFormatting sqref="G920:K920">
    <cfRule type="notContainsBlanks" dxfId="7824" priority="8093">
      <formula>LEN(TRIM(G920))&gt;0</formula>
    </cfRule>
  </conditionalFormatting>
  <conditionalFormatting sqref="G920:K920">
    <cfRule type="notContainsBlanks" dxfId="7823" priority="8092">
      <formula>LEN(TRIM(G920))&gt;0</formula>
    </cfRule>
  </conditionalFormatting>
  <conditionalFormatting sqref="G920:K920">
    <cfRule type="notContainsBlanks" dxfId="7822" priority="8091">
      <formula>LEN(TRIM(G920))&gt;0</formula>
    </cfRule>
  </conditionalFormatting>
  <conditionalFormatting sqref="G920:K920">
    <cfRule type="notContainsBlanks" dxfId="7821" priority="8090">
      <formula>LEN(TRIM(G920))&gt;0</formula>
    </cfRule>
  </conditionalFormatting>
  <conditionalFormatting sqref="G920:K920">
    <cfRule type="notContainsBlanks" priority="8089">
      <formula>LEN(TRIM(G920))&gt;0</formula>
    </cfRule>
  </conditionalFormatting>
  <conditionalFormatting sqref="G920:K920">
    <cfRule type="notContainsBlanks" dxfId="7820" priority="8088">
      <formula>LEN(TRIM(G920))&gt;0</formula>
    </cfRule>
  </conditionalFormatting>
  <conditionalFormatting sqref="G920:K920">
    <cfRule type="notContainsBlanks" dxfId="7819" priority="8087">
      <formula>LEN(TRIM(G920))&gt;0</formula>
    </cfRule>
  </conditionalFormatting>
  <conditionalFormatting sqref="G920:K920">
    <cfRule type="notContainsBlanks" dxfId="7818" priority="8086">
      <formula>LEN(TRIM(G920))&gt;0</formula>
    </cfRule>
  </conditionalFormatting>
  <conditionalFormatting sqref="G920:K920">
    <cfRule type="notContainsBlanks" dxfId="7817" priority="8085">
      <formula>LEN(TRIM(G920))&gt;0</formula>
    </cfRule>
  </conditionalFormatting>
  <conditionalFormatting sqref="G920:K920">
    <cfRule type="notContainsBlanks" dxfId="7816" priority="8084">
      <formula>LEN(TRIM(G920))&gt;0</formula>
    </cfRule>
  </conditionalFormatting>
  <conditionalFormatting sqref="G933">
    <cfRule type="notContainsBlanks" dxfId="7815" priority="8083">
      <formula>LEN(TRIM(G933))&gt;0</formula>
    </cfRule>
  </conditionalFormatting>
  <conditionalFormatting sqref="H933:K933">
    <cfRule type="notContainsBlanks" dxfId="7814" priority="8082">
      <formula>LEN(TRIM(H933))&gt;0</formula>
    </cfRule>
  </conditionalFormatting>
  <conditionalFormatting sqref="G933:K933">
    <cfRule type="notContainsBlanks" dxfId="7813" priority="8081">
      <formula>LEN(TRIM(G933))&gt;0</formula>
    </cfRule>
  </conditionalFormatting>
  <conditionalFormatting sqref="G933:K933">
    <cfRule type="notContainsBlanks" dxfId="7812" priority="8080">
      <formula>LEN(TRIM(G933))&gt;0</formula>
    </cfRule>
  </conditionalFormatting>
  <conditionalFormatting sqref="G933:K933">
    <cfRule type="notContainsBlanks" dxfId="7811" priority="8079">
      <formula>LEN(TRIM(G933))&gt;0</formula>
    </cfRule>
  </conditionalFormatting>
  <conditionalFormatting sqref="G933:K933">
    <cfRule type="notContainsBlanks" dxfId="7810" priority="8078">
      <formula>LEN(TRIM(G933))&gt;0</formula>
    </cfRule>
  </conditionalFormatting>
  <conditionalFormatting sqref="G933:K933">
    <cfRule type="notContainsBlanks" dxfId="7809" priority="8077">
      <formula>LEN(TRIM(G933))&gt;0</formula>
    </cfRule>
  </conditionalFormatting>
  <conditionalFormatting sqref="G933:K933">
    <cfRule type="notContainsBlanks" dxfId="7808" priority="8076">
      <formula>LEN(TRIM(G933))&gt;0</formula>
    </cfRule>
  </conditionalFormatting>
  <conditionalFormatting sqref="G933:K933">
    <cfRule type="notContainsBlanks" dxfId="7807" priority="8075">
      <formula>LEN(TRIM(G933))&gt;0</formula>
    </cfRule>
  </conditionalFormatting>
  <conditionalFormatting sqref="G933:K933">
    <cfRule type="notContainsBlanks" dxfId="7806" priority="8074">
      <formula>LEN(TRIM(G933))&gt;0</formula>
    </cfRule>
  </conditionalFormatting>
  <conditionalFormatting sqref="G933:K933">
    <cfRule type="notContainsBlanks" dxfId="7805" priority="8073">
      <formula>LEN(TRIM(G933))&gt;0</formula>
    </cfRule>
  </conditionalFormatting>
  <conditionalFormatting sqref="G933:K933">
    <cfRule type="notContainsBlanks" dxfId="7804" priority="8071">
      <formula>LEN(TRIM(G933))&gt;0</formula>
    </cfRule>
    <cfRule type="notContainsBlanks" dxfId="7803" priority="8072">
      <formula>LEN(TRIM(G933))&gt;0</formula>
    </cfRule>
  </conditionalFormatting>
  <conditionalFormatting sqref="G933:K933">
    <cfRule type="notContainsBlanks" dxfId="7802" priority="8070">
      <formula>LEN(TRIM(G933))&gt;0</formula>
    </cfRule>
  </conditionalFormatting>
  <conditionalFormatting sqref="G933:K933">
    <cfRule type="notContainsBlanks" dxfId="7801" priority="8069">
      <formula>LEN(TRIM(G933))&gt;0</formula>
    </cfRule>
  </conditionalFormatting>
  <conditionalFormatting sqref="G933:K933">
    <cfRule type="notContainsBlanks" dxfId="7800" priority="8068">
      <formula>LEN(TRIM(G933))&gt;0</formula>
    </cfRule>
  </conditionalFormatting>
  <conditionalFormatting sqref="G933:K933">
    <cfRule type="notContainsBlanks" dxfId="7799" priority="8067">
      <formula>LEN(TRIM(G933))&gt;0</formula>
    </cfRule>
  </conditionalFormatting>
  <conditionalFormatting sqref="G933:K933">
    <cfRule type="notContainsBlanks" dxfId="7798" priority="8066">
      <formula>LEN(TRIM(G933))&gt;0</formula>
    </cfRule>
  </conditionalFormatting>
  <conditionalFormatting sqref="G933:K933">
    <cfRule type="notContainsBlanks" dxfId="7797" priority="8065">
      <formula>LEN(TRIM(G933))&gt;0</formula>
    </cfRule>
  </conditionalFormatting>
  <conditionalFormatting sqref="G933:K933">
    <cfRule type="notContainsBlanks" dxfId="7796" priority="8064">
      <formula>LEN(TRIM(G933))&gt;0</formula>
    </cfRule>
  </conditionalFormatting>
  <conditionalFormatting sqref="G933:K933">
    <cfRule type="notContainsBlanks" dxfId="7795" priority="8063">
      <formula>LEN(TRIM(G933))&gt;0</formula>
    </cfRule>
  </conditionalFormatting>
  <conditionalFormatting sqref="G933:K933">
    <cfRule type="notContainsBlanks" dxfId="7794" priority="8062">
      <formula>LEN(TRIM(G933))&gt;0</formula>
    </cfRule>
  </conditionalFormatting>
  <conditionalFormatting sqref="G933:K933">
    <cfRule type="notContainsBlanks" priority="8061">
      <formula>LEN(TRIM(G933))&gt;0</formula>
    </cfRule>
  </conditionalFormatting>
  <conditionalFormatting sqref="G933:K933">
    <cfRule type="notContainsBlanks" dxfId="7793" priority="8060">
      <formula>LEN(TRIM(G933))&gt;0</formula>
    </cfRule>
  </conditionalFormatting>
  <conditionalFormatting sqref="G933:K933">
    <cfRule type="notContainsBlanks" dxfId="7792" priority="8059">
      <formula>LEN(TRIM(G933))&gt;0</formula>
    </cfRule>
  </conditionalFormatting>
  <conditionalFormatting sqref="G933:K933">
    <cfRule type="notContainsBlanks" dxfId="7791" priority="8058">
      <formula>LEN(TRIM(G933))&gt;0</formula>
    </cfRule>
  </conditionalFormatting>
  <conditionalFormatting sqref="G933:K933">
    <cfRule type="notContainsBlanks" dxfId="7790" priority="8057">
      <formula>LEN(TRIM(G933))&gt;0</formula>
    </cfRule>
  </conditionalFormatting>
  <conditionalFormatting sqref="G933:K933">
    <cfRule type="notContainsBlanks" dxfId="7789" priority="8056">
      <formula>LEN(TRIM(G933))&gt;0</formula>
    </cfRule>
  </conditionalFormatting>
  <conditionalFormatting sqref="G946">
    <cfRule type="notContainsBlanks" dxfId="7788" priority="8055">
      <formula>LEN(TRIM(G946))&gt;0</formula>
    </cfRule>
  </conditionalFormatting>
  <conditionalFormatting sqref="H946:K946">
    <cfRule type="notContainsBlanks" dxfId="7787" priority="8054">
      <formula>LEN(TRIM(H946))&gt;0</formula>
    </cfRule>
  </conditionalFormatting>
  <conditionalFormatting sqref="G946:K946">
    <cfRule type="notContainsBlanks" dxfId="7786" priority="8053">
      <formula>LEN(TRIM(G946))&gt;0</formula>
    </cfRule>
  </conditionalFormatting>
  <conditionalFormatting sqref="G946:K946">
    <cfRule type="notContainsBlanks" dxfId="7785" priority="8052">
      <formula>LEN(TRIM(G946))&gt;0</formula>
    </cfRule>
  </conditionalFormatting>
  <conditionalFormatting sqref="G946:K946">
    <cfRule type="notContainsBlanks" dxfId="7784" priority="8051">
      <formula>LEN(TRIM(G946))&gt;0</formula>
    </cfRule>
  </conditionalFormatting>
  <conditionalFormatting sqref="G946:K946">
    <cfRule type="notContainsBlanks" dxfId="7783" priority="8050">
      <formula>LEN(TRIM(G946))&gt;0</formula>
    </cfRule>
  </conditionalFormatting>
  <conditionalFormatting sqref="G946:K946">
    <cfRule type="notContainsBlanks" dxfId="7782" priority="8049">
      <formula>LEN(TRIM(G946))&gt;0</formula>
    </cfRule>
  </conditionalFormatting>
  <conditionalFormatting sqref="G946:K946">
    <cfRule type="notContainsBlanks" dxfId="7781" priority="8048">
      <formula>LEN(TRIM(G946))&gt;0</formula>
    </cfRule>
  </conditionalFormatting>
  <conditionalFormatting sqref="G946:K946">
    <cfRule type="notContainsBlanks" dxfId="7780" priority="8047">
      <formula>LEN(TRIM(G946))&gt;0</formula>
    </cfRule>
  </conditionalFormatting>
  <conditionalFormatting sqref="G946:K946">
    <cfRule type="notContainsBlanks" dxfId="7779" priority="8046">
      <formula>LEN(TRIM(G946))&gt;0</formula>
    </cfRule>
  </conditionalFormatting>
  <conditionalFormatting sqref="G946:K946">
    <cfRule type="notContainsBlanks" dxfId="7778" priority="8045">
      <formula>LEN(TRIM(G946))&gt;0</formula>
    </cfRule>
  </conditionalFormatting>
  <conditionalFormatting sqref="G946:K946">
    <cfRule type="notContainsBlanks" dxfId="7777" priority="8043">
      <formula>LEN(TRIM(G946))&gt;0</formula>
    </cfRule>
    <cfRule type="notContainsBlanks" dxfId="7776" priority="8044">
      <formula>LEN(TRIM(G946))&gt;0</formula>
    </cfRule>
  </conditionalFormatting>
  <conditionalFormatting sqref="G946:K946">
    <cfRule type="notContainsBlanks" dxfId="7775" priority="8042">
      <formula>LEN(TRIM(G946))&gt;0</formula>
    </cfRule>
  </conditionalFormatting>
  <conditionalFormatting sqref="G946:K946">
    <cfRule type="notContainsBlanks" dxfId="7774" priority="8041">
      <formula>LEN(TRIM(G946))&gt;0</formula>
    </cfRule>
  </conditionalFormatting>
  <conditionalFormatting sqref="G946:K946">
    <cfRule type="notContainsBlanks" dxfId="7773" priority="8040">
      <formula>LEN(TRIM(G946))&gt;0</formula>
    </cfRule>
  </conditionalFormatting>
  <conditionalFormatting sqref="G946:K946">
    <cfRule type="notContainsBlanks" dxfId="7772" priority="8039">
      <formula>LEN(TRIM(G946))&gt;0</formula>
    </cfRule>
  </conditionalFormatting>
  <conditionalFormatting sqref="G946:K946">
    <cfRule type="notContainsBlanks" dxfId="7771" priority="8038">
      <formula>LEN(TRIM(G946))&gt;0</formula>
    </cfRule>
  </conditionalFormatting>
  <conditionalFormatting sqref="G946:K946">
    <cfRule type="notContainsBlanks" dxfId="7770" priority="8037">
      <formula>LEN(TRIM(G946))&gt;0</formula>
    </cfRule>
  </conditionalFormatting>
  <conditionalFormatting sqref="G946:K946">
    <cfRule type="notContainsBlanks" dxfId="7769" priority="8036">
      <formula>LEN(TRIM(G946))&gt;0</formula>
    </cfRule>
  </conditionalFormatting>
  <conditionalFormatting sqref="G946:K946">
    <cfRule type="notContainsBlanks" dxfId="7768" priority="8035">
      <formula>LEN(TRIM(G946))&gt;0</formula>
    </cfRule>
  </conditionalFormatting>
  <conditionalFormatting sqref="G946:K946">
    <cfRule type="notContainsBlanks" dxfId="7767" priority="8034">
      <formula>LEN(TRIM(G946))&gt;0</formula>
    </cfRule>
  </conditionalFormatting>
  <conditionalFormatting sqref="G946:K946">
    <cfRule type="notContainsBlanks" priority="8033">
      <formula>LEN(TRIM(G946))&gt;0</formula>
    </cfRule>
  </conditionalFormatting>
  <conditionalFormatting sqref="G946:K946">
    <cfRule type="notContainsBlanks" dxfId="7766" priority="8032">
      <formula>LEN(TRIM(G946))&gt;0</formula>
    </cfRule>
  </conditionalFormatting>
  <conditionalFormatting sqref="G946:K946">
    <cfRule type="notContainsBlanks" dxfId="7765" priority="8031">
      <formula>LEN(TRIM(G946))&gt;0</formula>
    </cfRule>
  </conditionalFormatting>
  <conditionalFormatting sqref="G946:K946">
    <cfRule type="notContainsBlanks" dxfId="7764" priority="8030">
      <formula>LEN(TRIM(G946))&gt;0</formula>
    </cfRule>
  </conditionalFormatting>
  <conditionalFormatting sqref="G946:K946">
    <cfRule type="notContainsBlanks" dxfId="7763" priority="8029">
      <formula>LEN(TRIM(G946))&gt;0</formula>
    </cfRule>
  </conditionalFormatting>
  <conditionalFormatting sqref="G946:K946">
    <cfRule type="notContainsBlanks" dxfId="7762" priority="8028">
      <formula>LEN(TRIM(G946))&gt;0</formula>
    </cfRule>
  </conditionalFormatting>
  <conditionalFormatting sqref="G959">
    <cfRule type="notContainsBlanks" dxfId="7761" priority="8027">
      <formula>LEN(TRIM(G959))&gt;0</formula>
    </cfRule>
  </conditionalFormatting>
  <conditionalFormatting sqref="H959:K959">
    <cfRule type="notContainsBlanks" dxfId="7760" priority="8026">
      <formula>LEN(TRIM(H959))&gt;0</formula>
    </cfRule>
  </conditionalFormatting>
  <conditionalFormatting sqref="G959:K959">
    <cfRule type="notContainsBlanks" dxfId="7759" priority="8025">
      <formula>LEN(TRIM(G959))&gt;0</formula>
    </cfRule>
  </conditionalFormatting>
  <conditionalFormatting sqref="G959:K959">
    <cfRule type="notContainsBlanks" dxfId="7758" priority="8024">
      <formula>LEN(TRIM(G959))&gt;0</formula>
    </cfRule>
  </conditionalFormatting>
  <conditionalFormatting sqref="G959:K959">
    <cfRule type="notContainsBlanks" dxfId="7757" priority="8023">
      <formula>LEN(TRIM(G959))&gt;0</formula>
    </cfRule>
  </conditionalFormatting>
  <conditionalFormatting sqref="G959:K959">
    <cfRule type="notContainsBlanks" dxfId="7756" priority="8022">
      <formula>LEN(TRIM(G959))&gt;0</formula>
    </cfRule>
  </conditionalFormatting>
  <conditionalFormatting sqref="G959:K959">
    <cfRule type="notContainsBlanks" dxfId="7755" priority="8021">
      <formula>LEN(TRIM(G959))&gt;0</formula>
    </cfRule>
  </conditionalFormatting>
  <conditionalFormatting sqref="G959:K959">
    <cfRule type="notContainsBlanks" dxfId="7754" priority="8020">
      <formula>LEN(TRIM(G959))&gt;0</formula>
    </cfRule>
  </conditionalFormatting>
  <conditionalFormatting sqref="G959:K959">
    <cfRule type="notContainsBlanks" dxfId="7753" priority="8019">
      <formula>LEN(TRIM(G959))&gt;0</formula>
    </cfRule>
  </conditionalFormatting>
  <conditionalFormatting sqref="G959:K959">
    <cfRule type="notContainsBlanks" dxfId="7752" priority="8018">
      <formula>LEN(TRIM(G959))&gt;0</formula>
    </cfRule>
  </conditionalFormatting>
  <conditionalFormatting sqref="G959:K959">
    <cfRule type="notContainsBlanks" dxfId="7751" priority="8017">
      <formula>LEN(TRIM(G959))&gt;0</formula>
    </cfRule>
  </conditionalFormatting>
  <conditionalFormatting sqref="G959:K959">
    <cfRule type="notContainsBlanks" dxfId="7750" priority="8015">
      <formula>LEN(TRIM(G959))&gt;0</formula>
    </cfRule>
    <cfRule type="notContainsBlanks" dxfId="7749" priority="8016">
      <formula>LEN(TRIM(G959))&gt;0</formula>
    </cfRule>
  </conditionalFormatting>
  <conditionalFormatting sqref="G959:K959">
    <cfRule type="notContainsBlanks" dxfId="7748" priority="8014">
      <formula>LEN(TRIM(G959))&gt;0</formula>
    </cfRule>
  </conditionalFormatting>
  <conditionalFormatting sqref="G959:K959">
    <cfRule type="notContainsBlanks" dxfId="7747" priority="8013">
      <formula>LEN(TRIM(G959))&gt;0</formula>
    </cfRule>
  </conditionalFormatting>
  <conditionalFormatting sqref="G959:K959">
    <cfRule type="notContainsBlanks" dxfId="7746" priority="8012">
      <formula>LEN(TRIM(G959))&gt;0</formula>
    </cfRule>
  </conditionalFormatting>
  <conditionalFormatting sqref="G959:K959">
    <cfRule type="notContainsBlanks" dxfId="7745" priority="8011">
      <formula>LEN(TRIM(G959))&gt;0</formula>
    </cfRule>
  </conditionalFormatting>
  <conditionalFormatting sqref="G959:K959">
    <cfRule type="notContainsBlanks" dxfId="7744" priority="8010">
      <formula>LEN(TRIM(G959))&gt;0</formula>
    </cfRule>
  </conditionalFormatting>
  <conditionalFormatting sqref="G959:K959">
    <cfRule type="notContainsBlanks" dxfId="7743" priority="8009">
      <formula>LEN(TRIM(G959))&gt;0</formula>
    </cfRule>
  </conditionalFormatting>
  <conditionalFormatting sqref="G959:K959">
    <cfRule type="notContainsBlanks" dxfId="7742" priority="8008">
      <formula>LEN(TRIM(G959))&gt;0</formula>
    </cfRule>
  </conditionalFormatting>
  <conditionalFormatting sqref="G959:K959">
    <cfRule type="notContainsBlanks" dxfId="7741" priority="8007">
      <formula>LEN(TRIM(G959))&gt;0</formula>
    </cfRule>
  </conditionalFormatting>
  <conditionalFormatting sqref="G959:K959">
    <cfRule type="notContainsBlanks" dxfId="7740" priority="8006">
      <formula>LEN(TRIM(G959))&gt;0</formula>
    </cfRule>
  </conditionalFormatting>
  <conditionalFormatting sqref="G959:K959">
    <cfRule type="notContainsBlanks" priority="8005">
      <formula>LEN(TRIM(G959))&gt;0</formula>
    </cfRule>
  </conditionalFormatting>
  <conditionalFormatting sqref="G959:K959">
    <cfRule type="notContainsBlanks" dxfId="7739" priority="8004">
      <formula>LEN(TRIM(G959))&gt;0</formula>
    </cfRule>
  </conditionalFormatting>
  <conditionalFormatting sqref="G959:K959">
    <cfRule type="notContainsBlanks" dxfId="7738" priority="8003">
      <formula>LEN(TRIM(G959))&gt;0</formula>
    </cfRule>
  </conditionalFormatting>
  <conditionalFormatting sqref="G959:K959">
    <cfRule type="notContainsBlanks" dxfId="7737" priority="8002">
      <formula>LEN(TRIM(G959))&gt;0</formula>
    </cfRule>
  </conditionalFormatting>
  <conditionalFormatting sqref="G959:K959">
    <cfRule type="notContainsBlanks" dxfId="7736" priority="8001">
      <formula>LEN(TRIM(G959))&gt;0</formula>
    </cfRule>
  </conditionalFormatting>
  <conditionalFormatting sqref="G959:K959">
    <cfRule type="notContainsBlanks" dxfId="7735" priority="8000">
      <formula>LEN(TRIM(G959))&gt;0</formula>
    </cfRule>
  </conditionalFormatting>
  <conditionalFormatting sqref="G972">
    <cfRule type="notContainsBlanks" dxfId="7734" priority="7999">
      <formula>LEN(TRIM(G972))&gt;0</formula>
    </cfRule>
  </conditionalFormatting>
  <conditionalFormatting sqref="H972:K972">
    <cfRule type="notContainsBlanks" dxfId="7733" priority="7998">
      <formula>LEN(TRIM(H972))&gt;0</formula>
    </cfRule>
  </conditionalFormatting>
  <conditionalFormatting sqref="G972:K972">
    <cfRule type="notContainsBlanks" dxfId="7732" priority="7997">
      <formula>LEN(TRIM(G972))&gt;0</formula>
    </cfRule>
  </conditionalFormatting>
  <conditionalFormatting sqref="G972:K972">
    <cfRule type="notContainsBlanks" dxfId="7731" priority="7996">
      <formula>LEN(TRIM(G972))&gt;0</formula>
    </cfRule>
  </conditionalFormatting>
  <conditionalFormatting sqref="G972:K972">
    <cfRule type="notContainsBlanks" dxfId="7730" priority="7995">
      <formula>LEN(TRIM(G972))&gt;0</formula>
    </cfRule>
  </conditionalFormatting>
  <conditionalFormatting sqref="G972:K972">
    <cfRule type="notContainsBlanks" dxfId="7729" priority="7994">
      <formula>LEN(TRIM(G972))&gt;0</formula>
    </cfRule>
  </conditionalFormatting>
  <conditionalFormatting sqref="G972:K972">
    <cfRule type="notContainsBlanks" dxfId="7728" priority="7993">
      <formula>LEN(TRIM(G972))&gt;0</formula>
    </cfRule>
  </conditionalFormatting>
  <conditionalFormatting sqref="G972:K972">
    <cfRule type="notContainsBlanks" dxfId="7727" priority="7992">
      <formula>LEN(TRIM(G972))&gt;0</formula>
    </cfRule>
  </conditionalFormatting>
  <conditionalFormatting sqref="G972:K972">
    <cfRule type="notContainsBlanks" dxfId="7726" priority="7991">
      <formula>LEN(TRIM(G972))&gt;0</formula>
    </cfRule>
  </conditionalFormatting>
  <conditionalFormatting sqref="G972:K972">
    <cfRule type="notContainsBlanks" dxfId="7725" priority="7990">
      <formula>LEN(TRIM(G972))&gt;0</formula>
    </cfRule>
  </conditionalFormatting>
  <conditionalFormatting sqref="G972:K972">
    <cfRule type="notContainsBlanks" dxfId="7724" priority="7989">
      <formula>LEN(TRIM(G972))&gt;0</formula>
    </cfRule>
  </conditionalFormatting>
  <conditionalFormatting sqref="G972:K972">
    <cfRule type="notContainsBlanks" dxfId="7723" priority="7987">
      <formula>LEN(TRIM(G972))&gt;0</formula>
    </cfRule>
    <cfRule type="notContainsBlanks" dxfId="7722" priority="7988">
      <formula>LEN(TRIM(G972))&gt;0</formula>
    </cfRule>
  </conditionalFormatting>
  <conditionalFormatting sqref="G972:K972">
    <cfRule type="notContainsBlanks" dxfId="7721" priority="7986">
      <formula>LEN(TRIM(G972))&gt;0</formula>
    </cfRule>
  </conditionalFormatting>
  <conditionalFormatting sqref="G972:K972">
    <cfRule type="notContainsBlanks" dxfId="7720" priority="7985">
      <formula>LEN(TRIM(G972))&gt;0</formula>
    </cfRule>
  </conditionalFormatting>
  <conditionalFormatting sqref="G972:K972">
    <cfRule type="notContainsBlanks" dxfId="7719" priority="7984">
      <formula>LEN(TRIM(G972))&gt;0</formula>
    </cfRule>
  </conditionalFormatting>
  <conditionalFormatting sqref="G972:K972">
    <cfRule type="notContainsBlanks" dxfId="7718" priority="7983">
      <formula>LEN(TRIM(G972))&gt;0</formula>
    </cfRule>
  </conditionalFormatting>
  <conditionalFormatting sqref="G972:K972">
    <cfRule type="notContainsBlanks" dxfId="7717" priority="7982">
      <formula>LEN(TRIM(G972))&gt;0</formula>
    </cfRule>
  </conditionalFormatting>
  <conditionalFormatting sqref="G972:K972">
    <cfRule type="notContainsBlanks" dxfId="7716" priority="7981">
      <formula>LEN(TRIM(G972))&gt;0</formula>
    </cfRule>
  </conditionalFormatting>
  <conditionalFormatting sqref="G972:K972">
    <cfRule type="notContainsBlanks" dxfId="7715" priority="7980">
      <formula>LEN(TRIM(G972))&gt;0</formula>
    </cfRule>
  </conditionalFormatting>
  <conditionalFormatting sqref="G972:K972">
    <cfRule type="notContainsBlanks" dxfId="7714" priority="7979">
      <formula>LEN(TRIM(G972))&gt;0</formula>
    </cfRule>
  </conditionalFormatting>
  <conditionalFormatting sqref="G972:K972">
    <cfRule type="notContainsBlanks" dxfId="7713" priority="7978">
      <formula>LEN(TRIM(G972))&gt;0</formula>
    </cfRule>
  </conditionalFormatting>
  <conditionalFormatting sqref="G972:K972">
    <cfRule type="notContainsBlanks" priority="7977">
      <formula>LEN(TRIM(G972))&gt;0</formula>
    </cfRule>
  </conditionalFormatting>
  <conditionalFormatting sqref="G972:K972">
    <cfRule type="notContainsBlanks" dxfId="7712" priority="7976">
      <formula>LEN(TRIM(G972))&gt;0</formula>
    </cfRule>
  </conditionalFormatting>
  <conditionalFormatting sqref="G972:K972">
    <cfRule type="notContainsBlanks" dxfId="7711" priority="7975">
      <formula>LEN(TRIM(G972))&gt;0</formula>
    </cfRule>
  </conditionalFormatting>
  <conditionalFormatting sqref="G972:K972">
    <cfRule type="notContainsBlanks" dxfId="7710" priority="7974">
      <formula>LEN(TRIM(G972))&gt;0</formula>
    </cfRule>
  </conditionalFormatting>
  <conditionalFormatting sqref="G972:K972">
    <cfRule type="notContainsBlanks" dxfId="7709" priority="7973">
      <formula>LEN(TRIM(G972))&gt;0</formula>
    </cfRule>
  </conditionalFormatting>
  <conditionalFormatting sqref="G972:K972">
    <cfRule type="notContainsBlanks" dxfId="7708" priority="7972">
      <formula>LEN(TRIM(G972))&gt;0</formula>
    </cfRule>
  </conditionalFormatting>
  <conditionalFormatting sqref="G985">
    <cfRule type="notContainsBlanks" dxfId="7707" priority="7971">
      <formula>LEN(TRIM(G985))&gt;0</formula>
    </cfRule>
  </conditionalFormatting>
  <conditionalFormatting sqref="H985:K985">
    <cfRule type="notContainsBlanks" dxfId="7706" priority="7970">
      <formula>LEN(TRIM(H985))&gt;0</formula>
    </cfRule>
  </conditionalFormatting>
  <conditionalFormatting sqref="G985:K985">
    <cfRule type="notContainsBlanks" dxfId="7705" priority="7969">
      <formula>LEN(TRIM(G985))&gt;0</formula>
    </cfRule>
  </conditionalFormatting>
  <conditionalFormatting sqref="G985:K985">
    <cfRule type="notContainsBlanks" dxfId="7704" priority="7968">
      <formula>LEN(TRIM(G985))&gt;0</formula>
    </cfRule>
  </conditionalFormatting>
  <conditionalFormatting sqref="G985:K985">
    <cfRule type="notContainsBlanks" dxfId="7703" priority="7967">
      <formula>LEN(TRIM(G985))&gt;0</formula>
    </cfRule>
  </conditionalFormatting>
  <conditionalFormatting sqref="G985:K985">
    <cfRule type="notContainsBlanks" dxfId="7702" priority="7966">
      <formula>LEN(TRIM(G985))&gt;0</formula>
    </cfRule>
  </conditionalFormatting>
  <conditionalFormatting sqref="G985:K985">
    <cfRule type="notContainsBlanks" dxfId="7701" priority="7965">
      <formula>LEN(TRIM(G985))&gt;0</formula>
    </cfRule>
  </conditionalFormatting>
  <conditionalFormatting sqref="G985:K985">
    <cfRule type="notContainsBlanks" dxfId="7700" priority="7964">
      <formula>LEN(TRIM(G985))&gt;0</formula>
    </cfRule>
  </conditionalFormatting>
  <conditionalFormatting sqref="G985:K985">
    <cfRule type="notContainsBlanks" dxfId="7699" priority="7963">
      <formula>LEN(TRIM(G985))&gt;0</formula>
    </cfRule>
  </conditionalFormatting>
  <conditionalFormatting sqref="G985:K985">
    <cfRule type="notContainsBlanks" dxfId="7698" priority="7962">
      <formula>LEN(TRIM(G985))&gt;0</formula>
    </cfRule>
  </conditionalFormatting>
  <conditionalFormatting sqref="G985:K985">
    <cfRule type="notContainsBlanks" dxfId="7697" priority="7961">
      <formula>LEN(TRIM(G985))&gt;0</formula>
    </cfRule>
  </conditionalFormatting>
  <conditionalFormatting sqref="G985:K985">
    <cfRule type="notContainsBlanks" dxfId="7696" priority="7959">
      <formula>LEN(TRIM(G985))&gt;0</formula>
    </cfRule>
    <cfRule type="notContainsBlanks" dxfId="7695" priority="7960">
      <formula>LEN(TRIM(G985))&gt;0</formula>
    </cfRule>
  </conditionalFormatting>
  <conditionalFormatting sqref="G985:K985">
    <cfRule type="notContainsBlanks" dxfId="7694" priority="7958">
      <formula>LEN(TRIM(G985))&gt;0</formula>
    </cfRule>
  </conditionalFormatting>
  <conditionalFormatting sqref="G985:K985">
    <cfRule type="notContainsBlanks" dxfId="7693" priority="7957">
      <formula>LEN(TRIM(G985))&gt;0</formula>
    </cfRule>
  </conditionalFormatting>
  <conditionalFormatting sqref="G985:K985">
    <cfRule type="notContainsBlanks" dxfId="7692" priority="7956">
      <formula>LEN(TRIM(G985))&gt;0</formula>
    </cfRule>
  </conditionalFormatting>
  <conditionalFormatting sqref="G985:K985">
    <cfRule type="notContainsBlanks" dxfId="7691" priority="7955">
      <formula>LEN(TRIM(G985))&gt;0</formula>
    </cfRule>
  </conditionalFormatting>
  <conditionalFormatting sqref="G985:K985">
    <cfRule type="notContainsBlanks" dxfId="7690" priority="7954">
      <formula>LEN(TRIM(G985))&gt;0</formula>
    </cfRule>
  </conditionalFormatting>
  <conditionalFormatting sqref="G985:K985">
    <cfRule type="notContainsBlanks" dxfId="7689" priority="7953">
      <formula>LEN(TRIM(G985))&gt;0</formula>
    </cfRule>
  </conditionalFormatting>
  <conditionalFormatting sqref="G985:K985">
    <cfRule type="notContainsBlanks" dxfId="7688" priority="7952">
      <formula>LEN(TRIM(G985))&gt;0</formula>
    </cfRule>
  </conditionalFormatting>
  <conditionalFormatting sqref="G985:K985">
    <cfRule type="notContainsBlanks" dxfId="7687" priority="7951">
      <formula>LEN(TRIM(G985))&gt;0</formula>
    </cfRule>
  </conditionalFormatting>
  <conditionalFormatting sqref="G985:K985">
    <cfRule type="notContainsBlanks" dxfId="7686" priority="7950">
      <formula>LEN(TRIM(G985))&gt;0</formula>
    </cfRule>
  </conditionalFormatting>
  <conditionalFormatting sqref="G985:K985">
    <cfRule type="notContainsBlanks" priority="7949">
      <formula>LEN(TRIM(G985))&gt;0</formula>
    </cfRule>
  </conditionalFormatting>
  <conditionalFormatting sqref="G985:K985">
    <cfRule type="notContainsBlanks" dxfId="7685" priority="7948">
      <formula>LEN(TRIM(G985))&gt;0</formula>
    </cfRule>
  </conditionalFormatting>
  <conditionalFormatting sqref="G985:K985">
    <cfRule type="notContainsBlanks" dxfId="7684" priority="7947">
      <formula>LEN(TRIM(G985))&gt;0</formula>
    </cfRule>
  </conditionalFormatting>
  <conditionalFormatting sqref="G985:K985">
    <cfRule type="notContainsBlanks" dxfId="7683" priority="7946">
      <formula>LEN(TRIM(G985))&gt;0</formula>
    </cfRule>
  </conditionalFormatting>
  <conditionalFormatting sqref="G985:K985">
    <cfRule type="notContainsBlanks" dxfId="7682" priority="7945">
      <formula>LEN(TRIM(G985))&gt;0</formula>
    </cfRule>
  </conditionalFormatting>
  <conditionalFormatting sqref="G985:K985">
    <cfRule type="notContainsBlanks" dxfId="7681" priority="7944">
      <formula>LEN(TRIM(G985))&gt;0</formula>
    </cfRule>
  </conditionalFormatting>
  <conditionalFormatting sqref="G998">
    <cfRule type="notContainsBlanks" dxfId="7680" priority="7943">
      <formula>LEN(TRIM(G998))&gt;0</formula>
    </cfRule>
  </conditionalFormatting>
  <conditionalFormatting sqref="H998:K998">
    <cfRule type="notContainsBlanks" dxfId="7679" priority="7942">
      <formula>LEN(TRIM(H998))&gt;0</formula>
    </cfRule>
  </conditionalFormatting>
  <conditionalFormatting sqref="G998:K998">
    <cfRule type="notContainsBlanks" dxfId="7678" priority="7941">
      <formula>LEN(TRIM(G998))&gt;0</formula>
    </cfRule>
  </conditionalFormatting>
  <conditionalFormatting sqref="G998:K998">
    <cfRule type="notContainsBlanks" dxfId="7677" priority="7940">
      <formula>LEN(TRIM(G998))&gt;0</formula>
    </cfRule>
  </conditionalFormatting>
  <conditionalFormatting sqref="G998:K998">
    <cfRule type="notContainsBlanks" dxfId="7676" priority="7939">
      <formula>LEN(TRIM(G998))&gt;0</formula>
    </cfRule>
  </conditionalFormatting>
  <conditionalFormatting sqref="G998:K998">
    <cfRule type="notContainsBlanks" dxfId="7675" priority="7938">
      <formula>LEN(TRIM(G998))&gt;0</formula>
    </cfRule>
  </conditionalFormatting>
  <conditionalFormatting sqref="G998:K998">
    <cfRule type="notContainsBlanks" dxfId="7674" priority="7937">
      <formula>LEN(TRIM(G998))&gt;0</formula>
    </cfRule>
  </conditionalFormatting>
  <conditionalFormatting sqref="G998:K998">
    <cfRule type="notContainsBlanks" dxfId="7673" priority="7936">
      <formula>LEN(TRIM(G998))&gt;0</formula>
    </cfRule>
  </conditionalFormatting>
  <conditionalFormatting sqref="G998:K998">
    <cfRule type="notContainsBlanks" dxfId="7672" priority="7935">
      <formula>LEN(TRIM(G998))&gt;0</formula>
    </cfRule>
  </conditionalFormatting>
  <conditionalFormatting sqref="G998:K998">
    <cfRule type="notContainsBlanks" dxfId="7671" priority="7934">
      <formula>LEN(TRIM(G998))&gt;0</formula>
    </cfRule>
  </conditionalFormatting>
  <conditionalFormatting sqref="G998:K998">
    <cfRule type="notContainsBlanks" dxfId="7670" priority="7933">
      <formula>LEN(TRIM(G998))&gt;0</formula>
    </cfRule>
  </conditionalFormatting>
  <conditionalFormatting sqref="G998:K998">
    <cfRule type="notContainsBlanks" dxfId="7669" priority="7931">
      <formula>LEN(TRIM(G998))&gt;0</formula>
    </cfRule>
    <cfRule type="notContainsBlanks" dxfId="7668" priority="7932">
      <formula>LEN(TRIM(G998))&gt;0</formula>
    </cfRule>
  </conditionalFormatting>
  <conditionalFormatting sqref="G998:K998">
    <cfRule type="notContainsBlanks" dxfId="7667" priority="7930">
      <formula>LEN(TRIM(G998))&gt;0</formula>
    </cfRule>
  </conditionalFormatting>
  <conditionalFormatting sqref="G998:K998">
    <cfRule type="notContainsBlanks" dxfId="7666" priority="7929">
      <formula>LEN(TRIM(G998))&gt;0</formula>
    </cfRule>
  </conditionalFormatting>
  <conditionalFormatting sqref="G998:K998">
    <cfRule type="notContainsBlanks" dxfId="7665" priority="7928">
      <formula>LEN(TRIM(G998))&gt;0</formula>
    </cfRule>
  </conditionalFormatting>
  <conditionalFormatting sqref="G998:K998">
    <cfRule type="notContainsBlanks" dxfId="7664" priority="7927">
      <formula>LEN(TRIM(G998))&gt;0</formula>
    </cfRule>
  </conditionalFormatting>
  <conditionalFormatting sqref="G998:K998">
    <cfRule type="notContainsBlanks" dxfId="7663" priority="7926">
      <formula>LEN(TRIM(G998))&gt;0</formula>
    </cfRule>
  </conditionalFormatting>
  <conditionalFormatting sqref="G998:K998">
    <cfRule type="notContainsBlanks" dxfId="7662" priority="7925">
      <formula>LEN(TRIM(G998))&gt;0</formula>
    </cfRule>
  </conditionalFormatting>
  <conditionalFormatting sqref="G998:K998">
    <cfRule type="notContainsBlanks" dxfId="7661" priority="7924">
      <formula>LEN(TRIM(G998))&gt;0</formula>
    </cfRule>
  </conditionalFormatting>
  <conditionalFormatting sqref="G998:K998">
    <cfRule type="notContainsBlanks" dxfId="7660" priority="7923">
      <formula>LEN(TRIM(G998))&gt;0</formula>
    </cfRule>
  </conditionalFormatting>
  <conditionalFormatting sqref="G998:K998">
    <cfRule type="notContainsBlanks" dxfId="7659" priority="7922">
      <formula>LEN(TRIM(G998))&gt;0</formula>
    </cfRule>
  </conditionalFormatting>
  <conditionalFormatting sqref="G998:K998">
    <cfRule type="notContainsBlanks" priority="7921">
      <formula>LEN(TRIM(G998))&gt;0</formula>
    </cfRule>
  </conditionalFormatting>
  <conditionalFormatting sqref="G998:K998">
    <cfRule type="notContainsBlanks" dxfId="7658" priority="7920">
      <formula>LEN(TRIM(G998))&gt;0</formula>
    </cfRule>
  </conditionalFormatting>
  <conditionalFormatting sqref="G998:K998">
    <cfRule type="notContainsBlanks" dxfId="7657" priority="7919">
      <formula>LEN(TRIM(G998))&gt;0</formula>
    </cfRule>
  </conditionalFormatting>
  <conditionalFormatting sqref="G998:K998">
    <cfRule type="notContainsBlanks" dxfId="7656" priority="7918">
      <formula>LEN(TRIM(G998))&gt;0</formula>
    </cfRule>
  </conditionalFormatting>
  <conditionalFormatting sqref="G998:K998">
    <cfRule type="notContainsBlanks" dxfId="7655" priority="7917">
      <formula>LEN(TRIM(G998))&gt;0</formula>
    </cfRule>
  </conditionalFormatting>
  <conditionalFormatting sqref="G998:K998">
    <cfRule type="notContainsBlanks" dxfId="7654" priority="7916">
      <formula>LEN(TRIM(G998))&gt;0</formula>
    </cfRule>
  </conditionalFormatting>
  <conditionalFormatting sqref="G1011">
    <cfRule type="notContainsBlanks" dxfId="7653" priority="7915">
      <formula>LEN(TRIM(G1011))&gt;0</formula>
    </cfRule>
  </conditionalFormatting>
  <conditionalFormatting sqref="H1011:K1011">
    <cfRule type="notContainsBlanks" dxfId="7652" priority="7914">
      <formula>LEN(TRIM(H1011))&gt;0</formula>
    </cfRule>
  </conditionalFormatting>
  <conditionalFormatting sqref="G1011:K1011">
    <cfRule type="notContainsBlanks" dxfId="7651" priority="7913">
      <formula>LEN(TRIM(G1011))&gt;0</formula>
    </cfRule>
  </conditionalFormatting>
  <conditionalFormatting sqref="G1011:K1011">
    <cfRule type="notContainsBlanks" dxfId="7650" priority="7912">
      <formula>LEN(TRIM(G1011))&gt;0</formula>
    </cfRule>
  </conditionalFormatting>
  <conditionalFormatting sqref="G1011:K1011">
    <cfRule type="notContainsBlanks" dxfId="7649" priority="7911">
      <formula>LEN(TRIM(G1011))&gt;0</formula>
    </cfRule>
  </conditionalFormatting>
  <conditionalFormatting sqref="G1011:K1011">
    <cfRule type="notContainsBlanks" dxfId="7648" priority="7910">
      <formula>LEN(TRIM(G1011))&gt;0</formula>
    </cfRule>
  </conditionalFormatting>
  <conditionalFormatting sqref="G1011:K1011">
    <cfRule type="notContainsBlanks" dxfId="7647" priority="7909">
      <formula>LEN(TRIM(G1011))&gt;0</formula>
    </cfRule>
  </conditionalFormatting>
  <conditionalFormatting sqref="G1011:K1011">
    <cfRule type="notContainsBlanks" dxfId="7646" priority="7908">
      <formula>LEN(TRIM(G1011))&gt;0</formula>
    </cfRule>
  </conditionalFormatting>
  <conditionalFormatting sqref="G1011:K1011">
    <cfRule type="notContainsBlanks" dxfId="7645" priority="7907">
      <formula>LEN(TRIM(G1011))&gt;0</formula>
    </cfRule>
  </conditionalFormatting>
  <conditionalFormatting sqref="G1011:K1011">
    <cfRule type="notContainsBlanks" dxfId="7644" priority="7906">
      <formula>LEN(TRIM(G1011))&gt;0</formula>
    </cfRule>
  </conditionalFormatting>
  <conditionalFormatting sqref="G1011:K1011">
    <cfRule type="notContainsBlanks" dxfId="7643" priority="7905">
      <formula>LEN(TRIM(G1011))&gt;0</formula>
    </cfRule>
  </conditionalFormatting>
  <conditionalFormatting sqref="G1011:K1011">
    <cfRule type="notContainsBlanks" dxfId="7642" priority="7903">
      <formula>LEN(TRIM(G1011))&gt;0</formula>
    </cfRule>
    <cfRule type="notContainsBlanks" dxfId="7641" priority="7904">
      <formula>LEN(TRIM(G1011))&gt;0</formula>
    </cfRule>
  </conditionalFormatting>
  <conditionalFormatting sqref="G1011:K1011">
    <cfRule type="notContainsBlanks" dxfId="7640" priority="7902">
      <formula>LEN(TRIM(G1011))&gt;0</formula>
    </cfRule>
  </conditionalFormatting>
  <conditionalFormatting sqref="G1011:K1011">
    <cfRule type="notContainsBlanks" dxfId="7639" priority="7901">
      <formula>LEN(TRIM(G1011))&gt;0</formula>
    </cfRule>
  </conditionalFormatting>
  <conditionalFormatting sqref="G1011:K1011">
    <cfRule type="notContainsBlanks" dxfId="7638" priority="7900">
      <formula>LEN(TRIM(G1011))&gt;0</formula>
    </cfRule>
  </conditionalFormatting>
  <conditionalFormatting sqref="G1011:K1011">
    <cfRule type="notContainsBlanks" dxfId="7637" priority="7899">
      <formula>LEN(TRIM(G1011))&gt;0</formula>
    </cfRule>
  </conditionalFormatting>
  <conditionalFormatting sqref="G1011:K1011">
    <cfRule type="notContainsBlanks" dxfId="7636" priority="7898">
      <formula>LEN(TRIM(G1011))&gt;0</formula>
    </cfRule>
  </conditionalFormatting>
  <conditionalFormatting sqref="G1011:K1011">
    <cfRule type="notContainsBlanks" dxfId="7635" priority="7897">
      <formula>LEN(TRIM(G1011))&gt;0</formula>
    </cfRule>
  </conditionalFormatting>
  <conditionalFormatting sqref="G1011:K1011">
    <cfRule type="notContainsBlanks" dxfId="7634" priority="7896">
      <formula>LEN(TRIM(G1011))&gt;0</formula>
    </cfRule>
  </conditionalFormatting>
  <conditionalFormatting sqref="G1011:K1011">
    <cfRule type="notContainsBlanks" dxfId="7633" priority="7895">
      <formula>LEN(TRIM(G1011))&gt;0</formula>
    </cfRule>
  </conditionalFormatting>
  <conditionalFormatting sqref="G1011:K1011">
    <cfRule type="notContainsBlanks" dxfId="7632" priority="7894">
      <formula>LEN(TRIM(G1011))&gt;0</formula>
    </cfRule>
  </conditionalFormatting>
  <conditionalFormatting sqref="G1011:K1011">
    <cfRule type="notContainsBlanks" priority="7893">
      <formula>LEN(TRIM(G1011))&gt;0</formula>
    </cfRule>
  </conditionalFormatting>
  <conditionalFormatting sqref="G1011:K1011">
    <cfRule type="notContainsBlanks" dxfId="7631" priority="7892">
      <formula>LEN(TRIM(G1011))&gt;0</formula>
    </cfRule>
  </conditionalFormatting>
  <conditionalFormatting sqref="G1011:K1011">
    <cfRule type="notContainsBlanks" dxfId="7630" priority="7891">
      <formula>LEN(TRIM(G1011))&gt;0</formula>
    </cfRule>
  </conditionalFormatting>
  <conditionalFormatting sqref="G1011:K1011">
    <cfRule type="notContainsBlanks" dxfId="7629" priority="7890">
      <formula>LEN(TRIM(G1011))&gt;0</formula>
    </cfRule>
  </conditionalFormatting>
  <conditionalFormatting sqref="G1011:K1011">
    <cfRule type="notContainsBlanks" dxfId="7628" priority="7889">
      <formula>LEN(TRIM(G1011))&gt;0</formula>
    </cfRule>
  </conditionalFormatting>
  <conditionalFormatting sqref="G1011:K1011">
    <cfRule type="notContainsBlanks" dxfId="7627" priority="7888">
      <formula>LEN(TRIM(G1011))&gt;0</formula>
    </cfRule>
  </conditionalFormatting>
  <conditionalFormatting sqref="G1024">
    <cfRule type="notContainsBlanks" dxfId="7626" priority="7887">
      <formula>LEN(TRIM(G1024))&gt;0</formula>
    </cfRule>
  </conditionalFormatting>
  <conditionalFormatting sqref="H1024:K1024">
    <cfRule type="notContainsBlanks" dxfId="7625" priority="7886">
      <formula>LEN(TRIM(H1024))&gt;0</formula>
    </cfRule>
  </conditionalFormatting>
  <conditionalFormatting sqref="G1024:K1024">
    <cfRule type="notContainsBlanks" dxfId="7624" priority="7885">
      <formula>LEN(TRIM(G1024))&gt;0</formula>
    </cfRule>
  </conditionalFormatting>
  <conditionalFormatting sqref="G1024:K1024">
    <cfRule type="notContainsBlanks" dxfId="7623" priority="7884">
      <formula>LEN(TRIM(G1024))&gt;0</formula>
    </cfRule>
  </conditionalFormatting>
  <conditionalFormatting sqref="G1024:K1024">
    <cfRule type="notContainsBlanks" dxfId="7622" priority="7883">
      <formula>LEN(TRIM(G1024))&gt;0</formula>
    </cfRule>
  </conditionalFormatting>
  <conditionalFormatting sqref="G1024:K1024">
    <cfRule type="notContainsBlanks" dxfId="7621" priority="7882">
      <formula>LEN(TRIM(G1024))&gt;0</formula>
    </cfRule>
  </conditionalFormatting>
  <conditionalFormatting sqref="G1024:K1024">
    <cfRule type="notContainsBlanks" dxfId="7620" priority="7881">
      <formula>LEN(TRIM(G1024))&gt;0</formula>
    </cfRule>
  </conditionalFormatting>
  <conditionalFormatting sqref="G1024:K1024">
    <cfRule type="notContainsBlanks" dxfId="7619" priority="7880">
      <formula>LEN(TRIM(G1024))&gt;0</formula>
    </cfRule>
  </conditionalFormatting>
  <conditionalFormatting sqref="G1024:K1024">
    <cfRule type="notContainsBlanks" dxfId="7618" priority="7879">
      <formula>LEN(TRIM(G1024))&gt;0</formula>
    </cfRule>
  </conditionalFormatting>
  <conditionalFormatting sqref="G1024:K1024">
    <cfRule type="notContainsBlanks" dxfId="7617" priority="7878">
      <formula>LEN(TRIM(G1024))&gt;0</formula>
    </cfRule>
  </conditionalFormatting>
  <conditionalFormatting sqref="G1024:K1024">
    <cfRule type="notContainsBlanks" dxfId="7616" priority="7877">
      <formula>LEN(TRIM(G1024))&gt;0</formula>
    </cfRule>
  </conditionalFormatting>
  <conditionalFormatting sqref="G1024:K1024">
    <cfRule type="notContainsBlanks" dxfId="7615" priority="7875">
      <formula>LEN(TRIM(G1024))&gt;0</formula>
    </cfRule>
    <cfRule type="notContainsBlanks" dxfId="7614" priority="7876">
      <formula>LEN(TRIM(G1024))&gt;0</formula>
    </cfRule>
  </conditionalFormatting>
  <conditionalFormatting sqref="G1024:K1024">
    <cfRule type="notContainsBlanks" dxfId="7613" priority="7874">
      <formula>LEN(TRIM(G1024))&gt;0</formula>
    </cfRule>
  </conditionalFormatting>
  <conditionalFormatting sqref="G1024:K1024">
    <cfRule type="notContainsBlanks" dxfId="7612" priority="7873">
      <formula>LEN(TRIM(G1024))&gt;0</formula>
    </cfRule>
  </conditionalFormatting>
  <conditionalFormatting sqref="G1024:K1024">
    <cfRule type="notContainsBlanks" dxfId="7611" priority="7872">
      <formula>LEN(TRIM(G1024))&gt;0</formula>
    </cfRule>
  </conditionalFormatting>
  <conditionalFormatting sqref="G1024:K1024">
    <cfRule type="notContainsBlanks" dxfId="7610" priority="7871">
      <formula>LEN(TRIM(G1024))&gt;0</formula>
    </cfRule>
  </conditionalFormatting>
  <conditionalFormatting sqref="G1024:K1024">
    <cfRule type="notContainsBlanks" dxfId="7609" priority="7870">
      <formula>LEN(TRIM(G1024))&gt;0</formula>
    </cfRule>
  </conditionalFormatting>
  <conditionalFormatting sqref="G1024:K1024">
    <cfRule type="notContainsBlanks" dxfId="7608" priority="7869">
      <formula>LEN(TRIM(G1024))&gt;0</formula>
    </cfRule>
  </conditionalFormatting>
  <conditionalFormatting sqref="G1024:K1024">
    <cfRule type="notContainsBlanks" dxfId="7607" priority="7868">
      <formula>LEN(TRIM(G1024))&gt;0</formula>
    </cfRule>
  </conditionalFormatting>
  <conditionalFormatting sqref="G1024:K1024">
    <cfRule type="notContainsBlanks" dxfId="7606" priority="7867">
      <formula>LEN(TRIM(G1024))&gt;0</formula>
    </cfRule>
  </conditionalFormatting>
  <conditionalFormatting sqref="G1024:K1024">
    <cfRule type="notContainsBlanks" dxfId="7605" priority="7866">
      <formula>LEN(TRIM(G1024))&gt;0</formula>
    </cfRule>
  </conditionalFormatting>
  <conditionalFormatting sqref="G1024:K1024">
    <cfRule type="notContainsBlanks" priority="7865">
      <formula>LEN(TRIM(G1024))&gt;0</formula>
    </cfRule>
  </conditionalFormatting>
  <conditionalFormatting sqref="G1024:K1024">
    <cfRule type="notContainsBlanks" dxfId="7604" priority="7864">
      <formula>LEN(TRIM(G1024))&gt;0</formula>
    </cfRule>
  </conditionalFormatting>
  <conditionalFormatting sqref="G1024:K1024">
    <cfRule type="notContainsBlanks" dxfId="7603" priority="7863">
      <formula>LEN(TRIM(G1024))&gt;0</formula>
    </cfRule>
  </conditionalFormatting>
  <conditionalFormatting sqref="G1024:K1024">
    <cfRule type="notContainsBlanks" dxfId="7602" priority="7862">
      <formula>LEN(TRIM(G1024))&gt;0</formula>
    </cfRule>
  </conditionalFormatting>
  <conditionalFormatting sqref="G1024:K1024">
    <cfRule type="notContainsBlanks" dxfId="7601" priority="7861">
      <formula>LEN(TRIM(G1024))&gt;0</formula>
    </cfRule>
  </conditionalFormatting>
  <conditionalFormatting sqref="G1024:K1024">
    <cfRule type="notContainsBlanks" dxfId="7600" priority="7860">
      <formula>LEN(TRIM(G1024))&gt;0</formula>
    </cfRule>
  </conditionalFormatting>
  <conditionalFormatting sqref="G1037">
    <cfRule type="notContainsBlanks" dxfId="7599" priority="7859">
      <formula>LEN(TRIM(G1037))&gt;0</formula>
    </cfRule>
  </conditionalFormatting>
  <conditionalFormatting sqref="H1037:K1037">
    <cfRule type="notContainsBlanks" dxfId="7598" priority="7858">
      <formula>LEN(TRIM(H1037))&gt;0</formula>
    </cfRule>
  </conditionalFormatting>
  <conditionalFormatting sqref="G1037:K1037">
    <cfRule type="notContainsBlanks" dxfId="7597" priority="7857">
      <formula>LEN(TRIM(G1037))&gt;0</formula>
    </cfRule>
  </conditionalFormatting>
  <conditionalFormatting sqref="G1037:K1037">
    <cfRule type="notContainsBlanks" dxfId="7596" priority="7856">
      <formula>LEN(TRIM(G1037))&gt;0</formula>
    </cfRule>
  </conditionalFormatting>
  <conditionalFormatting sqref="G1037:K1037">
    <cfRule type="notContainsBlanks" dxfId="7595" priority="7855">
      <formula>LEN(TRIM(G1037))&gt;0</formula>
    </cfRule>
  </conditionalFormatting>
  <conditionalFormatting sqref="G1037:K1037">
    <cfRule type="notContainsBlanks" dxfId="7594" priority="7854">
      <formula>LEN(TRIM(G1037))&gt;0</formula>
    </cfRule>
  </conditionalFormatting>
  <conditionalFormatting sqref="G1037:K1037">
    <cfRule type="notContainsBlanks" dxfId="7593" priority="7853">
      <formula>LEN(TRIM(G1037))&gt;0</formula>
    </cfRule>
  </conditionalFormatting>
  <conditionalFormatting sqref="G1037:K1037">
    <cfRule type="notContainsBlanks" dxfId="7592" priority="7852">
      <formula>LEN(TRIM(G1037))&gt;0</formula>
    </cfRule>
  </conditionalFormatting>
  <conditionalFormatting sqref="G1037:K1037">
    <cfRule type="notContainsBlanks" dxfId="7591" priority="7851">
      <formula>LEN(TRIM(G1037))&gt;0</formula>
    </cfRule>
  </conditionalFormatting>
  <conditionalFormatting sqref="G1037:K1037">
    <cfRule type="notContainsBlanks" dxfId="7590" priority="7850">
      <formula>LEN(TRIM(G1037))&gt;0</formula>
    </cfRule>
  </conditionalFormatting>
  <conditionalFormatting sqref="G1037:K1037">
    <cfRule type="notContainsBlanks" dxfId="7589" priority="7849">
      <formula>LEN(TRIM(G1037))&gt;0</formula>
    </cfRule>
  </conditionalFormatting>
  <conditionalFormatting sqref="G1037:K1037">
    <cfRule type="notContainsBlanks" dxfId="7588" priority="7847">
      <formula>LEN(TRIM(G1037))&gt;0</formula>
    </cfRule>
    <cfRule type="notContainsBlanks" dxfId="7587" priority="7848">
      <formula>LEN(TRIM(G1037))&gt;0</formula>
    </cfRule>
  </conditionalFormatting>
  <conditionalFormatting sqref="G1037:K1037">
    <cfRule type="notContainsBlanks" dxfId="7586" priority="7846">
      <formula>LEN(TRIM(G1037))&gt;0</formula>
    </cfRule>
  </conditionalFormatting>
  <conditionalFormatting sqref="G1037:K1037">
    <cfRule type="notContainsBlanks" dxfId="7585" priority="7845">
      <formula>LEN(TRIM(G1037))&gt;0</formula>
    </cfRule>
  </conditionalFormatting>
  <conditionalFormatting sqref="G1037:K1037">
    <cfRule type="notContainsBlanks" dxfId="7584" priority="7844">
      <formula>LEN(TRIM(G1037))&gt;0</formula>
    </cfRule>
  </conditionalFormatting>
  <conditionalFormatting sqref="G1037:K1037">
    <cfRule type="notContainsBlanks" dxfId="7583" priority="7843">
      <formula>LEN(TRIM(G1037))&gt;0</formula>
    </cfRule>
  </conditionalFormatting>
  <conditionalFormatting sqref="G1037:K1037">
    <cfRule type="notContainsBlanks" dxfId="7582" priority="7842">
      <formula>LEN(TRIM(G1037))&gt;0</formula>
    </cfRule>
  </conditionalFormatting>
  <conditionalFormatting sqref="G1037:K1037">
    <cfRule type="notContainsBlanks" dxfId="7581" priority="7841">
      <formula>LEN(TRIM(G1037))&gt;0</formula>
    </cfRule>
  </conditionalFormatting>
  <conditionalFormatting sqref="G1037:K1037">
    <cfRule type="notContainsBlanks" dxfId="7580" priority="7840">
      <formula>LEN(TRIM(G1037))&gt;0</formula>
    </cfRule>
  </conditionalFormatting>
  <conditionalFormatting sqref="G1037:K1037">
    <cfRule type="notContainsBlanks" dxfId="7579" priority="7839">
      <formula>LEN(TRIM(G1037))&gt;0</formula>
    </cfRule>
  </conditionalFormatting>
  <conditionalFormatting sqref="G1037:K1037">
    <cfRule type="notContainsBlanks" dxfId="7578" priority="7838">
      <formula>LEN(TRIM(G1037))&gt;0</formula>
    </cfRule>
  </conditionalFormatting>
  <conditionalFormatting sqref="G1037:K1037">
    <cfRule type="notContainsBlanks" priority="7837">
      <formula>LEN(TRIM(G1037))&gt;0</formula>
    </cfRule>
  </conditionalFormatting>
  <conditionalFormatting sqref="G1037:K1037">
    <cfRule type="notContainsBlanks" dxfId="7577" priority="7836">
      <formula>LEN(TRIM(G1037))&gt;0</formula>
    </cfRule>
  </conditionalFormatting>
  <conditionalFormatting sqref="G1037:K1037">
    <cfRule type="notContainsBlanks" dxfId="7576" priority="7835">
      <formula>LEN(TRIM(G1037))&gt;0</formula>
    </cfRule>
  </conditionalFormatting>
  <conditionalFormatting sqref="G1037:K1037">
    <cfRule type="notContainsBlanks" dxfId="7575" priority="7834">
      <formula>LEN(TRIM(G1037))&gt;0</formula>
    </cfRule>
  </conditionalFormatting>
  <conditionalFormatting sqref="G1037:K1037">
    <cfRule type="notContainsBlanks" dxfId="7574" priority="7833">
      <formula>LEN(TRIM(G1037))&gt;0</formula>
    </cfRule>
  </conditionalFormatting>
  <conditionalFormatting sqref="G1037:K1037">
    <cfRule type="notContainsBlanks" dxfId="7573" priority="7832">
      <formula>LEN(TRIM(G1037))&gt;0</formula>
    </cfRule>
  </conditionalFormatting>
  <conditionalFormatting sqref="G1050">
    <cfRule type="notContainsBlanks" dxfId="7572" priority="7831">
      <formula>LEN(TRIM(G1050))&gt;0</formula>
    </cfRule>
  </conditionalFormatting>
  <conditionalFormatting sqref="H1050:K1050">
    <cfRule type="notContainsBlanks" dxfId="7571" priority="7830">
      <formula>LEN(TRIM(H1050))&gt;0</formula>
    </cfRule>
  </conditionalFormatting>
  <conditionalFormatting sqref="G1050:K1050">
    <cfRule type="notContainsBlanks" dxfId="7570" priority="7829">
      <formula>LEN(TRIM(G1050))&gt;0</formula>
    </cfRule>
  </conditionalFormatting>
  <conditionalFormatting sqref="G1050:K1050">
    <cfRule type="notContainsBlanks" dxfId="7569" priority="7828">
      <formula>LEN(TRIM(G1050))&gt;0</formula>
    </cfRule>
  </conditionalFormatting>
  <conditionalFormatting sqref="G1050:K1050">
    <cfRule type="notContainsBlanks" dxfId="7568" priority="7827">
      <formula>LEN(TRIM(G1050))&gt;0</formula>
    </cfRule>
  </conditionalFormatting>
  <conditionalFormatting sqref="G1050:K1050">
    <cfRule type="notContainsBlanks" dxfId="7567" priority="7826">
      <formula>LEN(TRIM(G1050))&gt;0</formula>
    </cfRule>
  </conditionalFormatting>
  <conditionalFormatting sqref="G1050:K1050">
    <cfRule type="notContainsBlanks" dxfId="7566" priority="7825">
      <formula>LEN(TRIM(G1050))&gt;0</formula>
    </cfRule>
  </conditionalFormatting>
  <conditionalFormatting sqref="G1050:K1050">
    <cfRule type="notContainsBlanks" dxfId="7565" priority="7824">
      <formula>LEN(TRIM(G1050))&gt;0</formula>
    </cfRule>
  </conditionalFormatting>
  <conditionalFormatting sqref="G1050:K1050">
    <cfRule type="notContainsBlanks" dxfId="7564" priority="7823">
      <formula>LEN(TRIM(G1050))&gt;0</formula>
    </cfRule>
  </conditionalFormatting>
  <conditionalFormatting sqref="G1050:K1050">
    <cfRule type="notContainsBlanks" dxfId="7563" priority="7822">
      <formula>LEN(TRIM(G1050))&gt;0</formula>
    </cfRule>
  </conditionalFormatting>
  <conditionalFormatting sqref="G1050:K1050">
    <cfRule type="notContainsBlanks" dxfId="7562" priority="7821">
      <formula>LEN(TRIM(G1050))&gt;0</formula>
    </cfRule>
  </conditionalFormatting>
  <conditionalFormatting sqref="G1050:K1050">
    <cfRule type="notContainsBlanks" dxfId="7561" priority="7819">
      <formula>LEN(TRIM(G1050))&gt;0</formula>
    </cfRule>
    <cfRule type="notContainsBlanks" dxfId="7560" priority="7820">
      <formula>LEN(TRIM(G1050))&gt;0</formula>
    </cfRule>
  </conditionalFormatting>
  <conditionalFormatting sqref="G1050:K1050">
    <cfRule type="notContainsBlanks" dxfId="7559" priority="7818">
      <formula>LEN(TRIM(G1050))&gt;0</formula>
    </cfRule>
  </conditionalFormatting>
  <conditionalFormatting sqref="G1050:K1050">
    <cfRule type="notContainsBlanks" dxfId="7558" priority="7817">
      <formula>LEN(TRIM(G1050))&gt;0</formula>
    </cfRule>
  </conditionalFormatting>
  <conditionalFormatting sqref="G1050:K1050">
    <cfRule type="notContainsBlanks" dxfId="7557" priority="7816">
      <formula>LEN(TRIM(G1050))&gt;0</formula>
    </cfRule>
  </conditionalFormatting>
  <conditionalFormatting sqref="G1050:K1050">
    <cfRule type="notContainsBlanks" dxfId="7556" priority="7815">
      <formula>LEN(TRIM(G1050))&gt;0</formula>
    </cfRule>
  </conditionalFormatting>
  <conditionalFormatting sqref="G1050:K1050">
    <cfRule type="notContainsBlanks" dxfId="7555" priority="7814">
      <formula>LEN(TRIM(G1050))&gt;0</formula>
    </cfRule>
  </conditionalFormatting>
  <conditionalFormatting sqref="G1050:K1050">
    <cfRule type="notContainsBlanks" dxfId="7554" priority="7813">
      <formula>LEN(TRIM(G1050))&gt;0</formula>
    </cfRule>
  </conditionalFormatting>
  <conditionalFormatting sqref="G1050:K1050">
    <cfRule type="notContainsBlanks" dxfId="7553" priority="7812">
      <formula>LEN(TRIM(G1050))&gt;0</formula>
    </cfRule>
  </conditionalFormatting>
  <conditionalFormatting sqref="G1050:K1050">
    <cfRule type="notContainsBlanks" dxfId="7552" priority="7811">
      <formula>LEN(TRIM(G1050))&gt;0</formula>
    </cfRule>
  </conditionalFormatting>
  <conditionalFormatting sqref="G1050:K1050">
    <cfRule type="notContainsBlanks" dxfId="7551" priority="7810">
      <formula>LEN(TRIM(G1050))&gt;0</formula>
    </cfRule>
  </conditionalFormatting>
  <conditionalFormatting sqref="G1050:K1050">
    <cfRule type="notContainsBlanks" priority="7809">
      <formula>LEN(TRIM(G1050))&gt;0</formula>
    </cfRule>
  </conditionalFormatting>
  <conditionalFormatting sqref="G1050:K1050">
    <cfRule type="notContainsBlanks" dxfId="7550" priority="7808">
      <formula>LEN(TRIM(G1050))&gt;0</formula>
    </cfRule>
  </conditionalFormatting>
  <conditionalFormatting sqref="G1050:K1050">
    <cfRule type="notContainsBlanks" dxfId="7549" priority="7807">
      <formula>LEN(TRIM(G1050))&gt;0</formula>
    </cfRule>
  </conditionalFormatting>
  <conditionalFormatting sqref="G1050:K1050">
    <cfRule type="notContainsBlanks" dxfId="7548" priority="7806">
      <formula>LEN(TRIM(G1050))&gt;0</formula>
    </cfRule>
  </conditionalFormatting>
  <conditionalFormatting sqref="G1050:K1050">
    <cfRule type="notContainsBlanks" dxfId="7547" priority="7805">
      <formula>LEN(TRIM(G1050))&gt;0</formula>
    </cfRule>
  </conditionalFormatting>
  <conditionalFormatting sqref="G1050:K1050">
    <cfRule type="notContainsBlanks" dxfId="7546" priority="7804">
      <formula>LEN(TRIM(G1050))&gt;0</formula>
    </cfRule>
  </conditionalFormatting>
  <conditionalFormatting sqref="G1063">
    <cfRule type="notContainsBlanks" dxfId="7545" priority="7803">
      <formula>LEN(TRIM(G1063))&gt;0</formula>
    </cfRule>
  </conditionalFormatting>
  <conditionalFormatting sqref="H1063:K1063">
    <cfRule type="notContainsBlanks" dxfId="7544" priority="7802">
      <formula>LEN(TRIM(H1063))&gt;0</formula>
    </cfRule>
  </conditionalFormatting>
  <conditionalFormatting sqref="G1063:K1063">
    <cfRule type="notContainsBlanks" dxfId="7543" priority="7801">
      <formula>LEN(TRIM(G1063))&gt;0</formula>
    </cfRule>
  </conditionalFormatting>
  <conditionalFormatting sqref="G1063:K1063">
    <cfRule type="notContainsBlanks" dxfId="7542" priority="7800">
      <formula>LEN(TRIM(G1063))&gt;0</formula>
    </cfRule>
  </conditionalFormatting>
  <conditionalFormatting sqref="G1063:K1063">
    <cfRule type="notContainsBlanks" dxfId="7541" priority="7799">
      <formula>LEN(TRIM(G1063))&gt;0</formula>
    </cfRule>
  </conditionalFormatting>
  <conditionalFormatting sqref="G1063:K1063">
    <cfRule type="notContainsBlanks" dxfId="7540" priority="7798">
      <formula>LEN(TRIM(G1063))&gt;0</formula>
    </cfRule>
  </conditionalFormatting>
  <conditionalFormatting sqref="G1063:K1063">
    <cfRule type="notContainsBlanks" dxfId="7539" priority="7797">
      <formula>LEN(TRIM(G1063))&gt;0</formula>
    </cfRule>
  </conditionalFormatting>
  <conditionalFormatting sqref="G1063:K1063">
    <cfRule type="notContainsBlanks" dxfId="7538" priority="7796">
      <formula>LEN(TRIM(G1063))&gt;0</formula>
    </cfRule>
  </conditionalFormatting>
  <conditionalFormatting sqref="G1063:K1063">
    <cfRule type="notContainsBlanks" dxfId="7537" priority="7795">
      <formula>LEN(TRIM(G1063))&gt;0</formula>
    </cfRule>
  </conditionalFormatting>
  <conditionalFormatting sqref="G1063:K1063">
    <cfRule type="notContainsBlanks" dxfId="7536" priority="7794">
      <formula>LEN(TRIM(G1063))&gt;0</formula>
    </cfRule>
  </conditionalFormatting>
  <conditionalFormatting sqref="G1063:K1063">
    <cfRule type="notContainsBlanks" dxfId="7535" priority="7793">
      <formula>LEN(TRIM(G1063))&gt;0</formula>
    </cfRule>
  </conditionalFormatting>
  <conditionalFormatting sqref="G1063:K1063">
    <cfRule type="notContainsBlanks" dxfId="7534" priority="7791">
      <formula>LEN(TRIM(G1063))&gt;0</formula>
    </cfRule>
    <cfRule type="notContainsBlanks" dxfId="7533" priority="7792">
      <formula>LEN(TRIM(G1063))&gt;0</formula>
    </cfRule>
  </conditionalFormatting>
  <conditionalFormatting sqref="G1063:K1063">
    <cfRule type="notContainsBlanks" dxfId="7532" priority="7790">
      <formula>LEN(TRIM(G1063))&gt;0</formula>
    </cfRule>
  </conditionalFormatting>
  <conditionalFormatting sqref="G1063:K1063">
    <cfRule type="notContainsBlanks" dxfId="7531" priority="7789">
      <formula>LEN(TRIM(G1063))&gt;0</formula>
    </cfRule>
  </conditionalFormatting>
  <conditionalFormatting sqref="G1063:K1063">
    <cfRule type="notContainsBlanks" dxfId="7530" priority="7788">
      <formula>LEN(TRIM(G1063))&gt;0</formula>
    </cfRule>
  </conditionalFormatting>
  <conditionalFormatting sqref="G1063:K1063">
    <cfRule type="notContainsBlanks" dxfId="7529" priority="7787">
      <formula>LEN(TRIM(G1063))&gt;0</formula>
    </cfRule>
  </conditionalFormatting>
  <conditionalFormatting sqref="G1063:K1063">
    <cfRule type="notContainsBlanks" dxfId="7528" priority="7786">
      <formula>LEN(TRIM(G1063))&gt;0</formula>
    </cfRule>
  </conditionalFormatting>
  <conditionalFormatting sqref="G1063:K1063">
    <cfRule type="notContainsBlanks" dxfId="7527" priority="7785">
      <formula>LEN(TRIM(G1063))&gt;0</formula>
    </cfRule>
  </conditionalFormatting>
  <conditionalFormatting sqref="G1063:K1063">
    <cfRule type="notContainsBlanks" dxfId="7526" priority="7784">
      <formula>LEN(TRIM(G1063))&gt;0</formula>
    </cfRule>
  </conditionalFormatting>
  <conditionalFormatting sqref="G1063:K1063">
    <cfRule type="notContainsBlanks" dxfId="7525" priority="7783">
      <formula>LEN(TRIM(G1063))&gt;0</formula>
    </cfRule>
  </conditionalFormatting>
  <conditionalFormatting sqref="G1063:K1063">
    <cfRule type="notContainsBlanks" dxfId="7524" priority="7782">
      <formula>LEN(TRIM(G1063))&gt;0</formula>
    </cfRule>
  </conditionalFormatting>
  <conditionalFormatting sqref="G1063:K1063">
    <cfRule type="notContainsBlanks" priority="7781">
      <formula>LEN(TRIM(G1063))&gt;0</formula>
    </cfRule>
  </conditionalFormatting>
  <conditionalFormatting sqref="G1063:K1063">
    <cfRule type="notContainsBlanks" dxfId="7523" priority="7780">
      <formula>LEN(TRIM(G1063))&gt;0</formula>
    </cfRule>
  </conditionalFormatting>
  <conditionalFormatting sqref="G1063:K1063">
    <cfRule type="notContainsBlanks" dxfId="7522" priority="7779">
      <formula>LEN(TRIM(G1063))&gt;0</formula>
    </cfRule>
  </conditionalFormatting>
  <conditionalFormatting sqref="G1063:K1063">
    <cfRule type="notContainsBlanks" dxfId="7521" priority="7778">
      <formula>LEN(TRIM(G1063))&gt;0</formula>
    </cfRule>
  </conditionalFormatting>
  <conditionalFormatting sqref="G1063:K1063">
    <cfRule type="notContainsBlanks" dxfId="7520" priority="7777">
      <formula>LEN(TRIM(G1063))&gt;0</formula>
    </cfRule>
  </conditionalFormatting>
  <conditionalFormatting sqref="G1063:K1063">
    <cfRule type="notContainsBlanks" dxfId="7519" priority="7776">
      <formula>LEN(TRIM(G1063))&gt;0</formula>
    </cfRule>
  </conditionalFormatting>
  <conditionalFormatting sqref="G1076">
    <cfRule type="notContainsBlanks" dxfId="7518" priority="7775">
      <formula>LEN(TRIM(G1076))&gt;0</formula>
    </cfRule>
  </conditionalFormatting>
  <conditionalFormatting sqref="H1076:K1076">
    <cfRule type="notContainsBlanks" dxfId="7517" priority="7774">
      <formula>LEN(TRIM(H1076))&gt;0</formula>
    </cfRule>
  </conditionalFormatting>
  <conditionalFormatting sqref="G1076:K1076">
    <cfRule type="notContainsBlanks" dxfId="7516" priority="7773">
      <formula>LEN(TRIM(G1076))&gt;0</formula>
    </cfRule>
  </conditionalFormatting>
  <conditionalFormatting sqref="G1076:K1076">
    <cfRule type="notContainsBlanks" dxfId="7515" priority="7772">
      <formula>LEN(TRIM(G1076))&gt;0</formula>
    </cfRule>
  </conditionalFormatting>
  <conditionalFormatting sqref="G1076:K1076">
    <cfRule type="notContainsBlanks" dxfId="7514" priority="7771">
      <formula>LEN(TRIM(G1076))&gt;0</formula>
    </cfRule>
  </conditionalFormatting>
  <conditionalFormatting sqref="G1076:K1076">
    <cfRule type="notContainsBlanks" dxfId="7513" priority="7770">
      <formula>LEN(TRIM(G1076))&gt;0</formula>
    </cfRule>
  </conditionalFormatting>
  <conditionalFormatting sqref="G1076:K1076">
    <cfRule type="notContainsBlanks" dxfId="7512" priority="7769">
      <formula>LEN(TRIM(G1076))&gt;0</formula>
    </cfRule>
  </conditionalFormatting>
  <conditionalFormatting sqref="G1076:K1076">
    <cfRule type="notContainsBlanks" dxfId="7511" priority="7768">
      <formula>LEN(TRIM(G1076))&gt;0</formula>
    </cfRule>
  </conditionalFormatting>
  <conditionalFormatting sqref="G1076:K1076">
    <cfRule type="notContainsBlanks" dxfId="7510" priority="7767">
      <formula>LEN(TRIM(G1076))&gt;0</formula>
    </cfRule>
  </conditionalFormatting>
  <conditionalFormatting sqref="G1076:K1076">
    <cfRule type="notContainsBlanks" dxfId="7509" priority="7766">
      <formula>LEN(TRIM(G1076))&gt;0</formula>
    </cfRule>
  </conditionalFormatting>
  <conditionalFormatting sqref="G1076:K1076">
    <cfRule type="notContainsBlanks" dxfId="7508" priority="7765">
      <formula>LEN(TRIM(G1076))&gt;0</formula>
    </cfRule>
  </conditionalFormatting>
  <conditionalFormatting sqref="G1076:K1076">
    <cfRule type="notContainsBlanks" dxfId="7507" priority="7763">
      <formula>LEN(TRIM(G1076))&gt;0</formula>
    </cfRule>
    <cfRule type="notContainsBlanks" dxfId="7506" priority="7764">
      <formula>LEN(TRIM(G1076))&gt;0</formula>
    </cfRule>
  </conditionalFormatting>
  <conditionalFormatting sqref="G1076:K1076">
    <cfRule type="notContainsBlanks" dxfId="7505" priority="7762">
      <formula>LEN(TRIM(G1076))&gt;0</formula>
    </cfRule>
  </conditionalFormatting>
  <conditionalFormatting sqref="G1076:K1076">
    <cfRule type="notContainsBlanks" dxfId="7504" priority="7761">
      <formula>LEN(TRIM(G1076))&gt;0</formula>
    </cfRule>
  </conditionalFormatting>
  <conditionalFormatting sqref="G1076:K1076">
    <cfRule type="notContainsBlanks" dxfId="7503" priority="7760">
      <formula>LEN(TRIM(G1076))&gt;0</formula>
    </cfRule>
  </conditionalFormatting>
  <conditionalFormatting sqref="G1076:K1076">
    <cfRule type="notContainsBlanks" dxfId="7502" priority="7759">
      <formula>LEN(TRIM(G1076))&gt;0</formula>
    </cfRule>
  </conditionalFormatting>
  <conditionalFormatting sqref="G1076:K1076">
    <cfRule type="notContainsBlanks" dxfId="7501" priority="7758">
      <formula>LEN(TRIM(G1076))&gt;0</formula>
    </cfRule>
  </conditionalFormatting>
  <conditionalFormatting sqref="G1076:K1076">
    <cfRule type="notContainsBlanks" dxfId="7500" priority="7757">
      <formula>LEN(TRIM(G1076))&gt;0</formula>
    </cfRule>
  </conditionalFormatting>
  <conditionalFormatting sqref="G1076:K1076">
    <cfRule type="notContainsBlanks" dxfId="7499" priority="7756">
      <formula>LEN(TRIM(G1076))&gt;0</formula>
    </cfRule>
  </conditionalFormatting>
  <conditionalFormatting sqref="G1076:K1076">
    <cfRule type="notContainsBlanks" dxfId="7498" priority="7755">
      <formula>LEN(TRIM(G1076))&gt;0</formula>
    </cfRule>
  </conditionalFormatting>
  <conditionalFormatting sqref="G1076:K1076">
    <cfRule type="notContainsBlanks" dxfId="7497" priority="7754">
      <formula>LEN(TRIM(G1076))&gt;0</formula>
    </cfRule>
  </conditionalFormatting>
  <conditionalFormatting sqref="G1076:K1076">
    <cfRule type="notContainsBlanks" priority="7753">
      <formula>LEN(TRIM(G1076))&gt;0</formula>
    </cfRule>
  </conditionalFormatting>
  <conditionalFormatting sqref="G1076:K1076">
    <cfRule type="notContainsBlanks" dxfId="7496" priority="7752">
      <formula>LEN(TRIM(G1076))&gt;0</formula>
    </cfRule>
  </conditionalFormatting>
  <conditionalFormatting sqref="G1076:K1076">
    <cfRule type="notContainsBlanks" dxfId="7495" priority="7751">
      <formula>LEN(TRIM(G1076))&gt;0</formula>
    </cfRule>
  </conditionalFormatting>
  <conditionalFormatting sqref="G1076:K1076">
    <cfRule type="notContainsBlanks" dxfId="7494" priority="7750">
      <formula>LEN(TRIM(G1076))&gt;0</formula>
    </cfRule>
  </conditionalFormatting>
  <conditionalFormatting sqref="G1076:K1076">
    <cfRule type="notContainsBlanks" dxfId="7493" priority="7749">
      <formula>LEN(TRIM(G1076))&gt;0</formula>
    </cfRule>
  </conditionalFormatting>
  <conditionalFormatting sqref="G1076:K1076">
    <cfRule type="notContainsBlanks" dxfId="7492" priority="7748">
      <formula>LEN(TRIM(G1076))&gt;0</formula>
    </cfRule>
  </conditionalFormatting>
  <conditionalFormatting sqref="G1089">
    <cfRule type="notContainsBlanks" dxfId="7491" priority="7747">
      <formula>LEN(TRIM(G1089))&gt;0</formula>
    </cfRule>
  </conditionalFormatting>
  <conditionalFormatting sqref="H1089:K1089">
    <cfRule type="notContainsBlanks" dxfId="7490" priority="7746">
      <formula>LEN(TRIM(H1089))&gt;0</formula>
    </cfRule>
  </conditionalFormatting>
  <conditionalFormatting sqref="G1089:K1089">
    <cfRule type="notContainsBlanks" dxfId="7489" priority="7745">
      <formula>LEN(TRIM(G1089))&gt;0</formula>
    </cfRule>
  </conditionalFormatting>
  <conditionalFormatting sqref="G1089:K1089">
    <cfRule type="notContainsBlanks" dxfId="7488" priority="7744">
      <formula>LEN(TRIM(G1089))&gt;0</formula>
    </cfRule>
  </conditionalFormatting>
  <conditionalFormatting sqref="G1089:K1089">
    <cfRule type="notContainsBlanks" dxfId="7487" priority="7743">
      <formula>LEN(TRIM(G1089))&gt;0</formula>
    </cfRule>
  </conditionalFormatting>
  <conditionalFormatting sqref="G1089:K1089">
    <cfRule type="notContainsBlanks" dxfId="7486" priority="7742">
      <formula>LEN(TRIM(G1089))&gt;0</formula>
    </cfRule>
  </conditionalFormatting>
  <conditionalFormatting sqref="G1089:K1089">
    <cfRule type="notContainsBlanks" dxfId="7485" priority="7741">
      <formula>LEN(TRIM(G1089))&gt;0</formula>
    </cfRule>
  </conditionalFormatting>
  <conditionalFormatting sqref="G1089:K1089">
    <cfRule type="notContainsBlanks" dxfId="7484" priority="7740">
      <formula>LEN(TRIM(G1089))&gt;0</formula>
    </cfRule>
  </conditionalFormatting>
  <conditionalFormatting sqref="G1089:K1089">
    <cfRule type="notContainsBlanks" dxfId="7483" priority="7739">
      <formula>LEN(TRIM(G1089))&gt;0</formula>
    </cfRule>
  </conditionalFormatting>
  <conditionalFormatting sqref="G1089:K1089">
    <cfRule type="notContainsBlanks" dxfId="7482" priority="7738">
      <formula>LEN(TRIM(G1089))&gt;0</formula>
    </cfRule>
  </conditionalFormatting>
  <conditionalFormatting sqref="G1089:K1089">
    <cfRule type="notContainsBlanks" dxfId="7481" priority="7737">
      <formula>LEN(TRIM(G1089))&gt;0</formula>
    </cfRule>
  </conditionalFormatting>
  <conditionalFormatting sqref="G1089:K1089">
    <cfRule type="notContainsBlanks" dxfId="7480" priority="7735">
      <formula>LEN(TRIM(G1089))&gt;0</formula>
    </cfRule>
    <cfRule type="notContainsBlanks" dxfId="7479" priority="7736">
      <formula>LEN(TRIM(G1089))&gt;0</formula>
    </cfRule>
  </conditionalFormatting>
  <conditionalFormatting sqref="G1089:K1089">
    <cfRule type="notContainsBlanks" dxfId="7478" priority="7734">
      <formula>LEN(TRIM(G1089))&gt;0</formula>
    </cfRule>
  </conditionalFormatting>
  <conditionalFormatting sqref="G1089:K1089">
    <cfRule type="notContainsBlanks" dxfId="7477" priority="7733">
      <formula>LEN(TRIM(G1089))&gt;0</formula>
    </cfRule>
  </conditionalFormatting>
  <conditionalFormatting sqref="G1089:K1089">
    <cfRule type="notContainsBlanks" dxfId="7476" priority="7732">
      <formula>LEN(TRIM(G1089))&gt;0</formula>
    </cfRule>
  </conditionalFormatting>
  <conditionalFormatting sqref="G1089:K1089">
    <cfRule type="notContainsBlanks" dxfId="7475" priority="7731">
      <formula>LEN(TRIM(G1089))&gt;0</formula>
    </cfRule>
  </conditionalFormatting>
  <conditionalFormatting sqref="G1089:K1089">
    <cfRule type="notContainsBlanks" dxfId="7474" priority="7730">
      <formula>LEN(TRIM(G1089))&gt;0</formula>
    </cfRule>
  </conditionalFormatting>
  <conditionalFormatting sqref="G1089:K1089">
    <cfRule type="notContainsBlanks" dxfId="7473" priority="7729">
      <formula>LEN(TRIM(G1089))&gt;0</formula>
    </cfRule>
  </conditionalFormatting>
  <conditionalFormatting sqref="G1089:K1089">
    <cfRule type="notContainsBlanks" dxfId="7472" priority="7728">
      <formula>LEN(TRIM(G1089))&gt;0</formula>
    </cfRule>
  </conditionalFormatting>
  <conditionalFormatting sqref="G1089:K1089">
    <cfRule type="notContainsBlanks" dxfId="7471" priority="7727">
      <formula>LEN(TRIM(G1089))&gt;0</formula>
    </cfRule>
  </conditionalFormatting>
  <conditionalFormatting sqref="G1089:K1089">
    <cfRule type="notContainsBlanks" dxfId="7470" priority="7726">
      <formula>LEN(TRIM(G1089))&gt;0</formula>
    </cfRule>
  </conditionalFormatting>
  <conditionalFormatting sqref="G1089:K1089">
    <cfRule type="notContainsBlanks" priority="7725">
      <formula>LEN(TRIM(G1089))&gt;0</formula>
    </cfRule>
  </conditionalFormatting>
  <conditionalFormatting sqref="G1089:K1089">
    <cfRule type="notContainsBlanks" dxfId="7469" priority="7724">
      <formula>LEN(TRIM(G1089))&gt;0</formula>
    </cfRule>
  </conditionalFormatting>
  <conditionalFormatting sqref="G1089:K1089">
    <cfRule type="notContainsBlanks" dxfId="7468" priority="7723">
      <formula>LEN(TRIM(G1089))&gt;0</formula>
    </cfRule>
  </conditionalFormatting>
  <conditionalFormatting sqref="G1089:K1089">
    <cfRule type="notContainsBlanks" dxfId="7467" priority="7722">
      <formula>LEN(TRIM(G1089))&gt;0</formula>
    </cfRule>
  </conditionalFormatting>
  <conditionalFormatting sqref="G1089:K1089">
    <cfRule type="notContainsBlanks" dxfId="7466" priority="7721">
      <formula>LEN(TRIM(G1089))&gt;0</formula>
    </cfRule>
  </conditionalFormatting>
  <conditionalFormatting sqref="G1089:K1089">
    <cfRule type="notContainsBlanks" dxfId="7465" priority="7720">
      <formula>LEN(TRIM(G1089))&gt;0</formula>
    </cfRule>
  </conditionalFormatting>
  <conditionalFormatting sqref="G1102">
    <cfRule type="notContainsBlanks" dxfId="7464" priority="7719">
      <formula>LEN(TRIM(G1102))&gt;0</formula>
    </cfRule>
  </conditionalFormatting>
  <conditionalFormatting sqref="H1102:K1102">
    <cfRule type="notContainsBlanks" dxfId="7463" priority="7718">
      <formula>LEN(TRIM(H1102))&gt;0</formula>
    </cfRule>
  </conditionalFormatting>
  <conditionalFormatting sqref="G1102:K1102">
    <cfRule type="notContainsBlanks" dxfId="7462" priority="7717">
      <formula>LEN(TRIM(G1102))&gt;0</formula>
    </cfRule>
  </conditionalFormatting>
  <conditionalFormatting sqref="G1102:K1102">
    <cfRule type="notContainsBlanks" dxfId="7461" priority="7716">
      <formula>LEN(TRIM(G1102))&gt;0</formula>
    </cfRule>
  </conditionalFormatting>
  <conditionalFormatting sqref="G1102:K1102">
    <cfRule type="notContainsBlanks" dxfId="7460" priority="7715">
      <formula>LEN(TRIM(G1102))&gt;0</formula>
    </cfRule>
  </conditionalFormatting>
  <conditionalFormatting sqref="G1102:K1102">
    <cfRule type="notContainsBlanks" dxfId="7459" priority="7714">
      <formula>LEN(TRIM(G1102))&gt;0</formula>
    </cfRule>
  </conditionalFormatting>
  <conditionalFormatting sqref="G1102:K1102">
    <cfRule type="notContainsBlanks" dxfId="7458" priority="7713">
      <formula>LEN(TRIM(G1102))&gt;0</formula>
    </cfRule>
  </conditionalFormatting>
  <conditionalFormatting sqref="G1102:K1102">
    <cfRule type="notContainsBlanks" dxfId="7457" priority="7712">
      <formula>LEN(TRIM(G1102))&gt;0</formula>
    </cfRule>
  </conditionalFormatting>
  <conditionalFormatting sqref="G1102:K1102">
    <cfRule type="notContainsBlanks" dxfId="7456" priority="7711">
      <formula>LEN(TRIM(G1102))&gt;0</formula>
    </cfRule>
  </conditionalFormatting>
  <conditionalFormatting sqref="G1102:K1102">
    <cfRule type="notContainsBlanks" dxfId="7455" priority="7710">
      <formula>LEN(TRIM(G1102))&gt;0</formula>
    </cfRule>
  </conditionalFormatting>
  <conditionalFormatting sqref="G1102:K1102">
    <cfRule type="notContainsBlanks" dxfId="7454" priority="7709">
      <formula>LEN(TRIM(G1102))&gt;0</formula>
    </cfRule>
  </conditionalFormatting>
  <conditionalFormatting sqref="G1102:K1102">
    <cfRule type="notContainsBlanks" dxfId="7453" priority="7707">
      <formula>LEN(TRIM(G1102))&gt;0</formula>
    </cfRule>
    <cfRule type="notContainsBlanks" dxfId="7452" priority="7708">
      <formula>LEN(TRIM(G1102))&gt;0</formula>
    </cfRule>
  </conditionalFormatting>
  <conditionalFormatting sqref="G1102:K1102">
    <cfRule type="notContainsBlanks" dxfId="7451" priority="7706">
      <formula>LEN(TRIM(G1102))&gt;0</formula>
    </cfRule>
  </conditionalFormatting>
  <conditionalFormatting sqref="G1102:K1102">
    <cfRule type="notContainsBlanks" dxfId="7450" priority="7705">
      <formula>LEN(TRIM(G1102))&gt;0</formula>
    </cfRule>
  </conditionalFormatting>
  <conditionalFormatting sqref="G1102:K1102">
    <cfRule type="notContainsBlanks" dxfId="7449" priority="7704">
      <formula>LEN(TRIM(G1102))&gt;0</formula>
    </cfRule>
  </conditionalFormatting>
  <conditionalFormatting sqref="G1102:K1102">
    <cfRule type="notContainsBlanks" dxfId="7448" priority="7703">
      <formula>LEN(TRIM(G1102))&gt;0</formula>
    </cfRule>
  </conditionalFormatting>
  <conditionalFormatting sqref="G1102:K1102">
    <cfRule type="notContainsBlanks" dxfId="7447" priority="7702">
      <formula>LEN(TRIM(G1102))&gt;0</formula>
    </cfRule>
  </conditionalFormatting>
  <conditionalFormatting sqref="G1102:K1102">
    <cfRule type="notContainsBlanks" dxfId="7446" priority="7701">
      <formula>LEN(TRIM(G1102))&gt;0</formula>
    </cfRule>
  </conditionalFormatting>
  <conditionalFormatting sqref="G1102:K1102">
    <cfRule type="notContainsBlanks" dxfId="7445" priority="7700">
      <formula>LEN(TRIM(G1102))&gt;0</formula>
    </cfRule>
  </conditionalFormatting>
  <conditionalFormatting sqref="G1102:K1102">
    <cfRule type="notContainsBlanks" dxfId="7444" priority="7699">
      <formula>LEN(TRIM(G1102))&gt;0</formula>
    </cfRule>
  </conditionalFormatting>
  <conditionalFormatting sqref="G1102:K1102">
    <cfRule type="notContainsBlanks" dxfId="7443" priority="7698">
      <formula>LEN(TRIM(G1102))&gt;0</formula>
    </cfRule>
  </conditionalFormatting>
  <conditionalFormatting sqref="G1102:K1102">
    <cfRule type="notContainsBlanks" priority="7697">
      <formula>LEN(TRIM(G1102))&gt;0</formula>
    </cfRule>
  </conditionalFormatting>
  <conditionalFormatting sqref="G1102:K1102">
    <cfRule type="notContainsBlanks" dxfId="7442" priority="7696">
      <formula>LEN(TRIM(G1102))&gt;0</formula>
    </cfRule>
  </conditionalFormatting>
  <conditionalFormatting sqref="G1102:K1102">
    <cfRule type="notContainsBlanks" dxfId="7441" priority="7695">
      <formula>LEN(TRIM(G1102))&gt;0</formula>
    </cfRule>
  </conditionalFormatting>
  <conditionalFormatting sqref="G1102:K1102">
    <cfRule type="notContainsBlanks" dxfId="7440" priority="7694">
      <formula>LEN(TRIM(G1102))&gt;0</formula>
    </cfRule>
  </conditionalFormatting>
  <conditionalFormatting sqref="G1102:K1102">
    <cfRule type="notContainsBlanks" dxfId="7439" priority="7693">
      <formula>LEN(TRIM(G1102))&gt;0</formula>
    </cfRule>
  </conditionalFormatting>
  <conditionalFormatting sqref="G1102:K1102">
    <cfRule type="notContainsBlanks" dxfId="7438" priority="7692">
      <formula>LEN(TRIM(G1102))&gt;0</formula>
    </cfRule>
  </conditionalFormatting>
  <conditionalFormatting sqref="G1115">
    <cfRule type="notContainsBlanks" dxfId="7437" priority="7691">
      <formula>LEN(TRIM(G1115))&gt;0</formula>
    </cfRule>
  </conditionalFormatting>
  <conditionalFormatting sqref="H1115:K1115">
    <cfRule type="notContainsBlanks" dxfId="7436" priority="7690">
      <formula>LEN(TRIM(H1115))&gt;0</formula>
    </cfRule>
  </conditionalFormatting>
  <conditionalFormatting sqref="G1115:K1115">
    <cfRule type="notContainsBlanks" dxfId="7435" priority="7689">
      <formula>LEN(TRIM(G1115))&gt;0</formula>
    </cfRule>
  </conditionalFormatting>
  <conditionalFormatting sqref="G1115:K1115">
    <cfRule type="notContainsBlanks" dxfId="7434" priority="7688">
      <formula>LEN(TRIM(G1115))&gt;0</formula>
    </cfRule>
  </conditionalFormatting>
  <conditionalFormatting sqref="G1115:K1115">
    <cfRule type="notContainsBlanks" dxfId="7433" priority="7687">
      <formula>LEN(TRIM(G1115))&gt;0</formula>
    </cfRule>
  </conditionalFormatting>
  <conditionalFormatting sqref="G1115:K1115">
    <cfRule type="notContainsBlanks" dxfId="7432" priority="7686">
      <formula>LEN(TRIM(G1115))&gt;0</formula>
    </cfRule>
  </conditionalFormatting>
  <conditionalFormatting sqref="G1115:K1115">
    <cfRule type="notContainsBlanks" dxfId="7431" priority="7685">
      <formula>LEN(TRIM(G1115))&gt;0</formula>
    </cfRule>
  </conditionalFormatting>
  <conditionalFormatting sqref="G1115:K1115">
    <cfRule type="notContainsBlanks" dxfId="7430" priority="7684">
      <formula>LEN(TRIM(G1115))&gt;0</formula>
    </cfRule>
  </conditionalFormatting>
  <conditionalFormatting sqref="G1115:K1115">
    <cfRule type="notContainsBlanks" dxfId="7429" priority="7683">
      <formula>LEN(TRIM(G1115))&gt;0</formula>
    </cfRule>
  </conditionalFormatting>
  <conditionalFormatting sqref="G1115:K1115">
    <cfRule type="notContainsBlanks" dxfId="7428" priority="7682">
      <formula>LEN(TRIM(G1115))&gt;0</formula>
    </cfRule>
  </conditionalFormatting>
  <conditionalFormatting sqref="G1115:K1115">
    <cfRule type="notContainsBlanks" dxfId="7427" priority="7681">
      <formula>LEN(TRIM(G1115))&gt;0</formula>
    </cfRule>
  </conditionalFormatting>
  <conditionalFormatting sqref="G1115:K1115">
    <cfRule type="notContainsBlanks" dxfId="7426" priority="7679">
      <formula>LEN(TRIM(G1115))&gt;0</formula>
    </cfRule>
    <cfRule type="notContainsBlanks" dxfId="7425" priority="7680">
      <formula>LEN(TRIM(G1115))&gt;0</formula>
    </cfRule>
  </conditionalFormatting>
  <conditionalFormatting sqref="G1115:K1115">
    <cfRule type="notContainsBlanks" dxfId="7424" priority="7678">
      <formula>LEN(TRIM(G1115))&gt;0</formula>
    </cfRule>
  </conditionalFormatting>
  <conditionalFormatting sqref="G1115:K1115">
    <cfRule type="notContainsBlanks" dxfId="7423" priority="7677">
      <formula>LEN(TRIM(G1115))&gt;0</formula>
    </cfRule>
  </conditionalFormatting>
  <conditionalFormatting sqref="G1115:K1115">
    <cfRule type="notContainsBlanks" dxfId="7422" priority="7676">
      <formula>LEN(TRIM(G1115))&gt;0</formula>
    </cfRule>
  </conditionalFormatting>
  <conditionalFormatting sqref="G1115:K1115">
    <cfRule type="notContainsBlanks" dxfId="7421" priority="7675">
      <formula>LEN(TRIM(G1115))&gt;0</formula>
    </cfRule>
  </conditionalFormatting>
  <conditionalFormatting sqref="G1115:K1115">
    <cfRule type="notContainsBlanks" dxfId="7420" priority="7674">
      <formula>LEN(TRIM(G1115))&gt;0</formula>
    </cfRule>
  </conditionalFormatting>
  <conditionalFormatting sqref="G1115:K1115">
    <cfRule type="notContainsBlanks" dxfId="7419" priority="7673">
      <formula>LEN(TRIM(G1115))&gt;0</formula>
    </cfRule>
  </conditionalFormatting>
  <conditionalFormatting sqref="G1115:K1115">
    <cfRule type="notContainsBlanks" dxfId="7418" priority="7672">
      <formula>LEN(TRIM(G1115))&gt;0</formula>
    </cfRule>
  </conditionalFormatting>
  <conditionalFormatting sqref="G1115:K1115">
    <cfRule type="notContainsBlanks" dxfId="7417" priority="7671">
      <formula>LEN(TRIM(G1115))&gt;0</formula>
    </cfRule>
  </conditionalFormatting>
  <conditionalFormatting sqref="G1115:K1115">
    <cfRule type="notContainsBlanks" dxfId="7416" priority="7670">
      <formula>LEN(TRIM(G1115))&gt;0</formula>
    </cfRule>
  </conditionalFormatting>
  <conditionalFormatting sqref="G1115:K1115">
    <cfRule type="notContainsBlanks" priority="7669">
      <formula>LEN(TRIM(G1115))&gt;0</formula>
    </cfRule>
  </conditionalFormatting>
  <conditionalFormatting sqref="G1115:K1115">
    <cfRule type="notContainsBlanks" dxfId="7415" priority="7668">
      <formula>LEN(TRIM(G1115))&gt;0</formula>
    </cfRule>
  </conditionalFormatting>
  <conditionalFormatting sqref="G1115:K1115">
    <cfRule type="notContainsBlanks" dxfId="7414" priority="7667">
      <formula>LEN(TRIM(G1115))&gt;0</formula>
    </cfRule>
  </conditionalFormatting>
  <conditionalFormatting sqref="G1115:K1115">
    <cfRule type="notContainsBlanks" dxfId="7413" priority="7666">
      <formula>LEN(TRIM(G1115))&gt;0</formula>
    </cfRule>
  </conditionalFormatting>
  <conditionalFormatting sqref="G1115:K1115">
    <cfRule type="notContainsBlanks" dxfId="7412" priority="7665">
      <formula>LEN(TRIM(G1115))&gt;0</formula>
    </cfRule>
  </conditionalFormatting>
  <conditionalFormatting sqref="G1115:K1115">
    <cfRule type="notContainsBlanks" dxfId="7411" priority="7664">
      <formula>LEN(TRIM(G1115))&gt;0</formula>
    </cfRule>
  </conditionalFormatting>
  <conditionalFormatting sqref="G1128">
    <cfRule type="notContainsBlanks" dxfId="7410" priority="7663">
      <formula>LEN(TRIM(G1128))&gt;0</formula>
    </cfRule>
  </conditionalFormatting>
  <conditionalFormatting sqref="H1128:K1128">
    <cfRule type="notContainsBlanks" dxfId="7409" priority="7662">
      <formula>LEN(TRIM(H1128))&gt;0</formula>
    </cfRule>
  </conditionalFormatting>
  <conditionalFormatting sqref="G1128:K1128">
    <cfRule type="notContainsBlanks" dxfId="7408" priority="7661">
      <formula>LEN(TRIM(G1128))&gt;0</formula>
    </cfRule>
  </conditionalFormatting>
  <conditionalFormatting sqref="G1128:K1128">
    <cfRule type="notContainsBlanks" dxfId="7407" priority="7660">
      <formula>LEN(TRIM(G1128))&gt;0</formula>
    </cfRule>
  </conditionalFormatting>
  <conditionalFormatting sqref="G1128:K1128">
    <cfRule type="notContainsBlanks" dxfId="7406" priority="7659">
      <formula>LEN(TRIM(G1128))&gt;0</formula>
    </cfRule>
  </conditionalFormatting>
  <conditionalFormatting sqref="G1128:K1128">
    <cfRule type="notContainsBlanks" dxfId="7405" priority="7658">
      <formula>LEN(TRIM(G1128))&gt;0</formula>
    </cfRule>
  </conditionalFormatting>
  <conditionalFormatting sqref="G1128:K1128">
    <cfRule type="notContainsBlanks" dxfId="7404" priority="7657">
      <formula>LEN(TRIM(G1128))&gt;0</formula>
    </cfRule>
  </conditionalFormatting>
  <conditionalFormatting sqref="G1128:K1128">
    <cfRule type="notContainsBlanks" dxfId="7403" priority="7656">
      <formula>LEN(TRIM(G1128))&gt;0</formula>
    </cfRule>
  </conditionalFormatting>
  <conditionalFormatting sqref="G1128:K1128">
    <cfRule type="notContainsBlanks" dxfId="7402" priority="7655">
      <formula>LEN(TRIM(G1128))&gt;0</formula>
    </cfRule>
  </conditionalFormatting>
  <conditionalFormatting sqref="G1128:K1128">
    <cfRule type="notContainsBlanks" dxfId="7401" priority="7654">
      <formula>LEN(TRIM(G1128))&gt;0</formula>
    </cfRule>
  </conditionalFormatting>
  <conditionalFormatting sqref="G1128:K1128">
    <cfRule type="notContainsBlanks" dxfId="7400" priority="7653">
      <formula>LEN(TRIM(G1128))&gt;0</formula>
    </cfRule>
  </conditionalFormatting>
  <conditionalFormatting sqref="G1128:K1128">
    <cfRule type="notContainsBlanks" dxfId="7399" priority="7651">
      <formula>LEN(TRIM(G1128))&gt;0</formula>
    </cfRule>
    <cfRule type="notContainsBlanks" dxfId="7398" priority="7652">
      <formula>LEN(TRIM(G1128))&gt;0</formula>
    </cfRule>
  </conditionalFormatting>
  <conditionalFormatting sqref="G1128:K1128">
    <cfRule type="notContainsBlanks" dxfId="7397" priority="7650">
      <formula>LEN(TRIM(G1128))&gt;0</formula>
    </cfRule>
  </conditionalFormatting>
  <conditionalFormatting sqref="G1128:K1128">
    <cfRule type="notContainsBlanks" dxfId="7396" priority="7649">
      <formula>LEN(TRIM(G1128))&gt;0</formula>
    </cfRule>
  </conditionalFormatting>
  <conditionalFormatting sqref="G1128:K1128">
    <cfRule type="notContainsBlanks" dxfId="7395" priority="7648">
      <formula>LEN(TRIM(G1128))&gt;0</formula>
    </cfRule>
  </conditionalFormatting>
  <conditionalFormatting sqref="G1128:K1128">
    <cfRule type="notContainsBlanks" dxfId="7394" priority="7647">
      <formula>LEN(TRIM(G1128))&gt;0</formula>
    </cfRule>
  </conditionalFormatting>
  <conditionalFormatting sqref="G1128:K1128">
    <cfRule type="notContainsBlanks" dxfId="7393" priority="7646">
      <formula>LEN(TRIM(G1128))&gt;0</formula>
    </cfRule>
  </conditionalFormatting>
  <conditionalFormatting sqref="G1128:K1128">
    <cfRule type="notContainsBlanks" dxfId="7392" priority="7645">
      <formula>LEN(TRIM(G1128))&gt;0</formula>
    </cfRule>
  </conditionalFormatting>
  <conditionalFormatting sqref="G1128:K1128">
    <cfRule type="notContainsBlanks" dxfId="7391" priority="7644">
      <formula>LEN(TRIM(G1128))&gt;0</formula>
    </cfRule>
  </conditionalFormatting>
  <conditionalFormatting sqref="G1128:K1128">
    <cfRule type="notContainsBlanks" dxfId="7390" priority="7643">
      <formula>LEN(TRIM(G1128))&gt;0</formula>
    </cfRule>
  </conditionalFormatting>
  <conditionalFormatting sqref="G1128:K1128">
    <cfRule type="notContainsBlanks" dxfId="7389" priority="7642">
      <formula>LEN(TRIM(G1128))&gt;0</formula>
    </cfRule>
  </conditionalFormatting>
  <conditionalFormatting sqref="G1128:K1128">
    <cfRule type="notContainsBlanks" priority="7641">
      <formula>LEN(TRIM(G1128))&gt;0</formula>
    </cfRule>
  </conditionalFormatting>
  <conditionalFormatting sqref="G1128:K1128">
    <cfRule type="notContainsBlanks" dxfId="7388" priority="7640">
      <formula>LEN(TRIM(G1128))&gt;0</formula>
    </cfRule>
  </conditionalFormatting>
  <conditionalFormatting sqref="G1128:K1128">
    <cfRule type="notContainsBlanks" dxfId="7387" priority="7639">
      <formula>LEN(TRIM(G1128))&gt;0</formula>
    </cfRule>
  </conditionalFormatting>
  <conditionalFormatting sqref="G1128:K1128">
    <cfRule type="notContainsBlanks" dxfId="7386" priority="7638">
      <formula>LEN(TRIM(G1128))&gt;0</formula>
    </cfRule>
  </conditionalFormatting>
  <conditionalFormatting sqref="G1128:K1128">
    <cfRule type="notContainsBlanks" dxfId="7385" priority="7637">
      <formula>LEN(TRIM(G1128))&gt;0</formula>
    </cfRule>
  </conditionalFormatting>
  <conditionalFormatting sqref="G1128:K1128">
    <cfRule type="notContainsBlanks" dxfId="7384" priority="7636">
      <formula>LEN(TRIM(G1128))&gt;0</formula>
    </cfRule>
  </conditionalFormatting>
  <conditionalFormatting sqref="G1141">
    <cfRule type="notContainsBlanks" dxfId="7383" priority="7635">
      <formula>LEN(TRIM(G1141))&gt;0</formula>
    </cfRule>
  </conditionalFormatting>
  <conditionalFormatting sqref="H1141:K1141">
    <cfRule type="notContainsBlanks" dxfId="7382" priority="7634">
      <formula>LEN(TRIM(H1141))&gt;0</formula>
    </cfRule>
  </conditionalFormatting>
  <conditionalFormatting sqref="G1141:K1141">
    <cfRule type="notContainsBlanks" dxfId="7381" priority="7633">
      <formula>LEN(TRIM(G1141))&gt;0</formula>
    </cfRule>
  </conditionalFormatting>
  <conditionalFormatting sqref="G1141:K1141">
    <cfRule type="notContainsBlanks" dxfId="7380" priority="7632">
      <formula>LEN(TRIM(G1141))&gt;0</formula>
    </cfRule>
  </conditionalFormatting>
  <conditionalFormatting sqref="G1141:K1141">
    <cfRule type="notContainsBlanks" dxfId="7379" priority="7631">
      <formula>LEN(TRIM(G1141))&gt;0</formula>
    </cfRule>
  </conditionalFormatting>
  <conditionalFormatting sqref="G1141:K1141">
    <cfRule type="notContainsBlanks" dxfId="7378" priority="7630">
      <formula>LEN(TRIM(G1141))&gt;0</formula>
    </cfRule>
  </conditionalFormatting>
  <conditionalFormatting sqref="G1141:K1141">
    <cfRule type="notContainsBlanks" dxfId="7377" priority="7629">
      <formula>LEN(TRIM(G1141))&gt;0</formula>
    </cfRule>
  </conditionalFormatting>
  <conditionalFormatting sqref="G1141:K1141">
    <cfRule type="notContainsBlanks" dxfId="7376" priority="7628">
      <formula>LEN(TRIM(G1141))&gt;0</formula>
    </cfRule>
  </conditionalFormatting>
  <conditionalFormatting sqref="G1141:K1141">
    <cfRule type="notContainsBlanks" dxfId="7375" priority="7627">
      <formula>LEN(TRIM(G1141))&gt;0</formula>
    </cfRule>
  </conditionalFormatting>
  <conditionalFormatting sqref="G1141:K1141">
    <cfRule type="notContainsBlanks" dxfId="7374" priority="7626">
      <formula>LEN(TRIM(G1141))&gt;0</formula>
    </cfRule>
  </conditionalFormatting>
  <conditionalFormatting sqref="G1141:K1141">
    <cfRule type="notContainsBlanks" dxfId="7373" priority="7625">
      <formula>LEN(TRIM(G1141))&gt;0</formula>
    </cfRule>
  </conditionalFormatting>
  <conditionalFormatting sqref="G1141:K1141">
    <cfRule type="notContainsBlanks" dxfId="7372" priority="7623">
      <formula>LEN(TRIM(G1141))&gt;0</formula>
    </cfRule>
    <cfRule type="notContainsBlanks" dxfId="7371" priority="7624">
      <formula>LEN(TRIM(G1141))&gt;0</formula>
    </cfRule>
  </conditionalFormatting>
  <conditionalFormatting sqref="G1141:K1141">
    <cfRule type="notContainsBlanks" dxfId="7370" priority="7622">
      <formula>LEN(TRIM(G1141))&gt;0</formula>
    </cfRule>
  </conditionalFormatting>
  <conditionalFormatting sqref="G1141:K1141">
    <cfRule type="notContainsBlanks" dxfId="7369" priority="7621">
      <formula>LEN(TRIM(G1141))&gt;0</formula>
    </cfRule>
  </conditionalFormatting>
  <conditionalFormatting sqref="G1141:K1141">
    <cfRule type="notContainsBlanks" dxfId="7368" priority="7620">
      <formula>LEN(TRIM(G1141))&gt;0</formula>
    </cfRule>
  </conditionalFormatting>
  <conditionalFormatting sqref="G1141:K1141">
    <cfRule type="notContainsBlanks" dxfId="7367" priority="7619">
      <formula>LEN(TRIM(G1141))&gt;0</formula>
    </cfRule>
  </conditionalFormatting>
  <conditionalFormatting sqref="G1141:K1141">
    <cfRule type="notContainsBlanks" dxfId="7366" priority="7618">
      <formula>LEN(TRIM(G1141))&gt;0</formula>
    </cfRule>
  </conditionalFormatting>
  <conditionalFormatting sqref="G1141:K1141">
    <cfRule type="notContainsBlanks" dxfId="7365" priority="7617">
      <formula>LEN(TRIM(G1141))&gt;0</formula>
    </cfRule>
  </conditionalFormatting>
  <conditionalFormatting sqref="G1141:K1141">
    <cfRule type="notContainsBlanks" dxfId="7364" priority="7616">
      <formula>LEN(TRIM(G1141))&gt;0</formula>
    </cfRule>
  </conditionalFormatting>
  <conditionalFormatting sqref="G1141:K1141">
    <cfRule type="notContainsBlanks" dxfId="7363" priority="7615">
      <formula>LEN(TRIM(G1141))&gt;0</formula>
    </cfRule>
  </conditionalFormatting>
  <conditionalFormatting sqref="G1141:K1141">
    <cfRule type="notContainsBlanks" dxfId="7362" priority="7614">
      <formula>LEN(TRIM(G1141))&gt;0</formula>
    </cfRule>
  </conditionalFormatting>
  <conditionalFormatting sqref="G1141:K1141">
    <cfRule type="notContainsBlanks" priority="7613">
      <formula>LEN(TRIM(G1141))&gt;0</formula>
    </cfRule>
  </conditionalFormatting>
  <conditionalFormatting sqref="G1141:K1141">
    <cfRule type="notContainsBlanks" dxfId="7361" priority="7612">
      <formula>LEN(TRIM(G1141))&gt;0</formula>
    </cfRule>
  </conditionalFormatting>
  <conditionalFormatting sqref="G1141:K1141">
    <cfRule type="notContainsBlanks" dxfId="7360" priority="7611">
      <formula>LEN(TRIM(G1141))&gt;0</formula>
    </cfRule>
  </conditionalFormatting>
  <conditionalFormatting sqref="G1141:K1141">
    <cfRule type="notContainsBlanks" dxfId="7359" priority="7610">
      <formula>LEN(TRIM(G1141))&gt;0</formula>
    </cfRule>
  </conditionalFormatting>
  <conditionalFormatting sqref="G1141:K1141">
    <cfRule type="notContainsBlanks" dxfId="7358" priority="7609">
      <formula>LEN(TRIM(G1141))&gt;0</formula>
    </cfRule>
  </conditionalFormatting>
  <conditionalFormatting sqref="G1141:K1141">
    <cfRule type="notContainsBlanks" dxfId="7357" priority="7608">
      <formula>LEN(TRIM(G1141))&gt;0</formula>
    </cfRule>
  </conditionalFormatting>
  <conditionalFormatting sqref="G1154">
    <cfRule type="notContainsBlanks" dxfId="7356" priority="7607">
      <formula>LEN(TRIM(G1154))&gt;0</formula>
    </cfRule>
  </conditionalFormatting>
  <conditionalFormatting sqref="H1154:K1154">
    <cfRule type="notContainsBlanks" dxfId="7355" priority="7606">
      <formula>LEN(TRIM(H1154))&gt;0</formula>
    </cfRule>
  </conditionalFormatting>
  <conditionalFormatting sqref="G1154:K1154">
    <cfRule type="notContainsBlanks" dxfId="7354" priority="7605">
      <formula>LEN(TRIM(G1154))&gt;0</formula>
    </cfRule>
  </conditionalFormatting>
  <conditionalFormatting sqref="G1154:K1154">
    <cfRule type="notContainsBlanks" dxfId="7353" priority="7604">
      <formula>LEN(TRIM(G1154))&gt;0</formula>
    </cfRule>
  </conditionalFormatting>
  <conditionalFormatting sqref="G1154:K1154">
    <cfRule type="notContainsBlanks" dxfId="7352" priority="7603">
      <formula>LEN(TRIM(G1154))&gt;0</formula>
    </cfRule>
  </conditionalFormatting>
  <conditionalFormatting sqref="G1154:K1154">
    <cfRule type="notContainsBlanks" dxfId="7351" priority="7602">
      <formula>LEN(TRIM(G1154))&gt;0</formula>
    </cfRule>
  </conditionalFormatting>
  <conditionalFormatting sqref="G1154:K1154">
    <cfRule type="notContainsBlanks" dxfId="7350" priority="7601">
      <formula>LEN(TRIM(G1154))&gt;0</formula>
    </cfRule>
  </conditionalFormatting>
  <conditionalFormatting sqref="G1154:K1154">
    <cfRule type="notContainsBlanks" dxfId="7349" priority="7600">
      <formula>LEN(TRIM(G1154))&gt;0</formula>
    </cfRule>
  </conditionalFormatting>
  <conditionalFormatting sqref="G1154:K1154">
    <cfRule type="notContainsBlanks" dxfId="7348" priority="7599">
      <formula>LEN(TRIM(G1154))&gt;0</formula>
    </cfRule>
  </conditionalFormatting>
  <conditionalFormatting sqref="G1154:K1154">
    <cfRule type="notContainsBlanks" dxfId="7347" priority="7598">
      <formula>LEN(TRIM(G1154))&gt;0</formula>
    </cfRule>
  </conditionalFormatting>
  <conditionalFormatting sqref="G1154:K1154">
    <cfRule type="notContainsBlanks" dxfId="7346" priority="7597">
      <formula>LEN(TRIM(G1154))&gt;0</formula>
    </cfRule>
  </conditionalFormatting>
  <conditionalFormatting sqref="G1154:K1154">
    <cfRule type="notContainsBlanks" dxfId="7345" priority="7595">
      <formula>LEN(TRIM(G1154))&gt;0</formula>
    </cfRule>
    <cfRule type="notContainsBlanks" dxfId="7344" priority="7596">
      <formula>LEN(TRIM(G1154))&gt;0</formula>
    </cfRule>
  </conditionalFormatting>
  <conditionalFormatting sqref="G1154:K1154">
    <cfRule type="notContainsBlanks" dxfId="7343" priority="7594">
      <formula>LEN(TRIM(G1154))&gt;0</formula>
    </cfRule>
  </conditionalFormatting>
  <conditionalFormatting sqref="G1154:K1154">
    <cfRule type="notContainsBlanks" dxfId="7342" priority="7593">
      <formula>LEN(TRIM(G1154))&gt;0</formula>
    </cfRule>
  </conditionalFormatting>
  <conditionalFormatting sqref="G1154:K1154">
    <cfRule type="notContainsBlanks" dxfId="7341" priority="7592">
      <formula>LEN(TRIM(G1154))&gt;0</formula>
    </cfRule>
  </conditionalFormatting>
  <conditionalFormatting sqref="G1154:K1154">
    <cfRule type="notContainsBlanks" dxfId="7340" priority="7591">
      <formula>LEN(TRIM(G1154))&gt;0</formula>
    </cfRule>
  </conditionalFormatting>
  <conditionalFormatting sqref="G1154:K1154">
    <cfRule type="notContainsBlanks" dxfId="7339" priority="7590">
      <formula>LEN(TRIM(G1154))&gt;0</formula>
    </cfRule>
  </conditionalFormatting>
  <conditionalFormatting sqref="G1154:K1154">
    <cfRule type="notContainsBlanks" dxfId="7338" priority="7589">
      <formula>LEN(TRIM(G1154))&gt;0</formula>
    </cfRule>
  </conditionalFormatting>
  <conditionalFormatting sqref="G1154:K1154">
    <cfRule type="notContainsBlanks" dxfId="7337" priority="7588">
      <formula>LEN(TRIM(G1154))&gt;0</formula>
    </cfRule>
  </conditionalFormatting>
  <conditionalFormatting sqref="G1154:K1154">
    <cfRule type="notContainsBlanks" dxfId="7336" priority="7587">
      <formula>LEN(TRIM(G1154))&gt;0</formula>
    </cfRule>
  </conditionalFormatting>
  <conditionalFormatting sqref="G1154:K1154">
    <cfRule type="notContainsBlanks" dxfId="7335" priority="7586">
      <formula>LEN(TRIM(G1154))&gt;0</formula>
    </cfRule>
  </conditionalFormatting>
  <conditionalFormatting sqref="G1154:K1154">
    <cfRule type="notContainsBlanks" priority="7585">
      <formula>LEN(TRIM(G1154))&gt;0</formula>
    </cfRule>
  </conditionalFormatting>
  <conditionalFormatting sqref="G1154:K1154">
    <cfRule type="notContainsBlanks" dxfId="7334" priority="7584">
      <formula>LEN(TRIM(G1154))&gt;0</formula>
    </cfRule>
  </conditionalFormatting>
  <conditionalFormatting sqref="G1154:K1154">
    <cfRule type="notContainsBlanks" dxfId="7333" priority="7583">
      <formula>LEN(TRIM(G1154))&gt;0</formula>
    </cfRule>
  </conditionalFormatting>
  <conditionalFormatting sqref="G1154:K1154">
    <cfRule type="notContainsBlanks" dxfId="7332" priority="7582">
      <formula>LEN(TRIM(G1154))&gt;0</formula>
    </cfRule>
  </conditionalFormatting>
  <conditionalFormatting sqref="G1154:K1154">
    <cfRule type="notContainsBlanks" dxfId="7331" priority="7581">
      <formula>LEN(TRIM(G1154))&gt;0</formula>
    </cfRule>
  </conditionalFormatting>
  <conditionalFormatting sqref="G1154:K1154">
    <cfRule type="notContainsBlanks" dxfId="7330" priority="7580">
      <formula>LEN(TRIM(G1154))&gt;0</formula>
    </cfRule>
  </conditionalFormatting>
  <conditionalFormatting sqref="G1167">
    <cfRule type="notContainsBlanks" dxfId="7329" priority="7579">
      <formula>LEN(TRIM(G1167))&gt;0</formula>
    </cfRule>
  </conditionalFormatting>
  <conditionalFormatting sqref="H1167:K1167">
    <cfRule type="notContainsBlanks" dxfId="7328" priority="7578">
      <formula>LEN(TRIM(H1167))&gt;0</formula>
    </cfRule>
  </conditionalFormatting>
  <conditionalFormatting sqref="G1167:K1167">
    <cfRule type="notContainsBlanks" dxfId="7327" priority="7577">
      <formula>LEN(TRIM(G1167))&gt;0</formula>
    </cfRule>
  </conditionalFormatting>
  <conditionalFormatting sqref="G1167:K1167">
    <cfRule type="notContainsBlanks" dxfId="7326" priority="7576">
      <formula>LEN(TRIM(G1167))&gt;0</formula>
    </cfRule>
  </conditionalFormatting>
  <conditionalFormatting sqref="G1167:K1167">
    <cfRule type="notContainsBlanks" dxfId="7325" priority="7575">
      <formula>LEN(TRIM(G1167))&gt;0</formula>
    </cfRule>
  </conditionalFormatting>
  <conditionalFormatting sqref="G1167:K1167">
    <cfRule type="notContainsBlanks" dxfId="7324" priority="7574">
      <formula>LEN(TRIM(G1167))&gt;0</formula>
    </cfRule>
  </conditionalFormatting>
  <conditionalFormatting sqref="G1167:K1167">
    <cfRule type="notContainsBlanks" dxfId="7323" priority="7573">
      <formula>LEN(TRIM(G1167))&gt;0</formula>
    </cfRule>
  </conditionalFormatting>
  <conditionalFormatting sqref="G1167:K1167">
    <cfRule type="notContainsBlanks" dxfId="7322" priority="7572">
      <formula>LEN(TRIM(G1167))&gt;0</formula>
    </cfRule>
  </conditionalFormatting>
  <conditionalFormatting sqref="G1167:K1167">
    <cfRule type="notContainsBlanks" dxfId="7321" priority="7571">
      <formula>LEN(TRIM(G1167))&gt;0</formula>
    </cfRule>
  </conditionalFormatting>
  <conditionalFormatting sqref="G1167:K1167">
    <cfRule type="notContainsBlanks" dxfId="7320" priority="7570">
      <formula>LEN(TRIM(G1167))&gt;0</formula>
    </cfRule>
  </conditionalFormatting>
  <conditionalFormatting sqref="G1167:K1167">
    <cfRule type="notContainsBlanks" dxfId="7319" priority="7569">
      <formula>LEN(TRIM(G1167))&gt;0</formula>
    </cfRule>
  </conditionalFormatting>
  <conditionalFormatting sqref="G1167:K1167">
    <cfRule type="notContainsBlanks" dxfId="7318" priority="7567">
      <formula>LEN(TRIM(G1167))&gt;0</formula>
    </cfRule>
    <cfRule type="notContainsBlanks" dxfId="7317" priority="7568">
      <formula>LEN(TRIM(G1167))&gt;0</formula>
    </cfRule>
  </conditionalFormatting>
  <conditionalFormatting sqref="G1167:K1167">
    <cfRule type="notContainsBlanks" dxfId="7316" priority="7566">
      <formula>LEN(TRIM(G1167))&gt;0</formula>
    </cfRule>
  </conditionalFormatting>
  <conditionalFormatting sqref="G1167:K1167">
    <cfRule type="notContainsBlanks" dxfId="7315" priority="7565">
      <formula>LEN(TRIM(G1167))&gt;0</formula>
    </cfRule>
  </conditionalFormatting>
  <conditionalFormatting sqref="G1167:K1167">
    <cfRule type="notContainsBlanks" dxfId="7314" priority="7564">
      <formula>LEN(TRIM(G1167))&gt;0</formula>
    </cfRule>
  </conditionalFormatting>
  <conditionalFormatting sqref="G1167:K1167">
    <cfRule type="notContainsBlanks" dxfId="7313" priority="7563">
      <formula>LEN(TRIM(G1167))&gt;0</formula>
    </cfRule>
  </conditionalFormatting>
  <conditionalFormatting sqref="G1167:K1167">
    <cfRule type="notContainsBlanks" dxfId="7312" priority="7562">
      <formula>LEN(TRIM(G1167))&gt;0</formula>
    </cfRule>
  </conditionalFormatting>
  <conditionalFormatting sqref="G1167:K1167">
    <cfRule type="notContainsBlanks" dxfId="7311" priority="7561">
      <formula>LEN(TRIM(G1167))&gt;0</formula>
    </cfRule>
  </conditionalFormatting>
  <conditionalFormatting sqref="G1167:K1167">
    <cfRule type="notContainsBlanks" dxfId="7310" priority="7560">
      <formula>LEN(TRIM(G1167))&gt;0</formula>
    </cfRule>
  </conditionalFormatting>
  <conditionalFormatting sqref="G1167:K1167">
    <cfRule type="notContainsBlanks" dxfId="7309" priority="7559">
      <formula>LEN(TRIM(G1167))&gt;0</formula>
    </cfRule>
  </conditionalFormatting>
  <conditionalFormatting sqref="G1167:K1167">
    <cfRule type="notContainsBlanks" dxfId="7308" priority="7558">
      <formula>LEN(TRIM(G1167))&gt;0</formula>
    </cfRule>
  </conditionalFormatting>
  <conditionalFormatting sqref="G1167:K1167">
    <cfRule type="notContainsBlanks" priority="7557">
      <formula>LEN(TRIM(G1167))&gt;0</formula>
    </cfRule>
  </conditionalFormatting>
  <conditionalFormatting sqref="G1167:K1167">
    <cfRule type="notContainsBlanks" dxfId="7307" priority="7556">
      <formula>LEN(TRIM(G1167))&gt;0</formula>
    </cfRule>
  </conditionalFormatting>
  <conditionalFormatting sqref="G1167:K1167">
    <cfRule type="notContainsBlanks" dxfId="7306" priority="7555">
      <formula>LEN(TRIM(G1167))&gt;0</formula>
    </cfRule>
  </conditionalFormatting>
  <conditionalFormatting sqref="G1167:K1167">
    <cfRule type="notContainsBlanks" dxfId="7305" priority="7554">
      <formula>LEN(TRIM(G1167))&gt;0</formula>
    </cfRule>
  </conditionalFormatting>
  <conditionalFormatting sqref="G1167:K1167">
    <cfRule type="notContainsBlanks" dxfId="7304" priority="7553">
      <formula>LEN(TRIM(G1167))&gt;0</formula>
    </cfRule>
  </conditionalFormatting>
  <conditionalFormatting sqref="G1167:K1167">
    <cfRule type="notContainsBlanks" dxfId="7303" priority="7552">
      <formula>LEN(TRIM(G1167))&gt;0</formula>
    </cfRule>
  </conditionalFormatting>
  <conditionalFormatting sqref="G1180">
    <cfRule type="notContainsBlanks" dxfId="7302" priority="7551">
      <formula>LEN(TRIM(G1180))&gt;0</formula>
    </cfRule>
  </conditionalFormatting>
  <conditionalFormatting sqref="H1180:K1180">
    <cfRule type="notContainsBlanks" dxfId="7301" priority="7550">
      <formula>LEN(TRIM(H1180))&gt;0</formula>
    </cfRule>
  </conditionalFormatting>
  <conditionalFormatting sqref="G1180:K1180">
    <cfRule type="notContainsBlanks" dxfId="7300" priority="7549">
      <formula>LEN(TRIM(G1180))&gt;0</formula>
    </cfRule>
  </conditionalFormatting>
  <conditionalFormatting sqref="G1180:K1180">
    <cfRule type="notContainsBlanks" dxfId="7299" priority="7548">
      <formula>LEN(TRIM(G1180))&gt;0</formula>
    </cfRule>
  </conditionalFormatting>
  <conditionalFormatting sqref="G1180:K1180">
    <cfRule type="notContainsBlanks" dxfId="7298" priority="7547">
      <formula>LEN(TRIM(G1180))&gt;0</formula>
    </cfRule>
  </conditionalFormatting>
  <conditionalFormatting sqref="G1180:K1180">
    <cfRule type="notContainsBlanks" dxfId="7297" priority="7546">
      <formula>LEN(TRIM(G1180))&gt;0</formula>
    </cfRule>
  </conditionalFormatting>
  <conditionalFormatting sqref="G1180:K1180">
    <cfRule type="notContainsBlanks" dxfId="7296" priority="7545">
      <formula>LEN(TRIM(G1180))&gt;0</formula>
    </cfRule>
  </conditionalFormatting>
  <conditionalFormatting sqref="G1180:K1180">
    <cfRule type="notContainsBlanks" dxfId="7295" priority="7544">
      <formula>LEN(TRIM(G1180))&gt;0</formula>
    </cfRule>
  </conditionalFormatting>
  <conditionalFormatting sqref="G1180:K1180">
    <cfRule type="notContainsBlanks" dxfId="7294" priority="7543">
      <formula>LEN(TRIM(G1180))&gt;0</formula>
    </cfRule>
  </conditionalFormatting>
  <conditionalFormatting sqref="G1180:K1180">
    <cfRule type="notContainsBlanks" dxfId="7293" priority="7542">
      <formula>LEN(TRIM(G1180))&gt;0</formula>
    </cfRule>
  </conditionalFormatting>
  <conditionalFormatting sqref="G1180:K1180">
    <cfRule type="notContainsBlanks" dxfId="7292" priority="7541">
      <formula>LEN(TRIM(G1180))&gt;0</formula>
    </cfRule>
  </conditionalFormatting>
  <conditionalFormatting sqref="G1180:K1180">
    <cfRule type="notContainsBlanks" dxfId="7291" priority="7539">
      <formula>LEN(TRIM(G1180))&gt;0</formula>
    </cfRule>
    <cfRule type="notContainsBlanks" dxfId="7290" priority="7540">
      <formula>LEN(TRIM(G1180))&gt;0</formula>
    </cfRule>
  </conditionalFormatting>
  <conditionalFormatting sqref="G1180:K1180">
    <cfRule type="notContainsBlanks" dxfId="7289" priority="7538">
      <formula>LEN(TRIM(G1180))&gt;0</formula>
    </cfRule>
  </conditionalFormatting>
  <conditionalFormatting sqref="G1180:K1180">
    <cfRule type="notContainsBlanks" dxfId="7288" priority="7537">
      <formula>LEN(TRIM(G1180))&gt;0</formula>
    </cfRule>
  </conditionalFormatting>
  <conditionalFormatting sqref="G1180:K1180">
    <cfRule type="notContainsBlanks" dxfId="7287" priority="7536">
      <formula>LEN(TRIM(G1180))&gt;0</formula>
    </cfRule>
  </conditionalFormatting>
  <conditionalFormatting sqref="G1180:K1180">
    <cfRule type="notContainsBlanks" dxfId="7286" priority="7535">
      <formula>LEN(TRIM(G1180))&gt;0</formula>
    </cfRule>
  </conditionalFormatting>
  <conditionalFormatting sqref="G1180:K1180">
    <cfRule type="notContainsBlanks" dxfId="7285" priority="7534">
      <formula>LEN(TRIM(G1180))&gt;0</formula>
    </cfRule>
  </conditionalFormatting>
  <conditionalFormatting sqref="G1180:K1180">
    <cfRule type="notContainsBlanks" dxfId="7284" priority="7533">
      <formula>LEN(TRIM(G1180))&gt;0</formula>
    </cfRule>
  </conditionalFormatting>
  <conditionalFormatting sqref="G1180:K1180">
    <cfRule type="notContainsBlanks" dxfId="7283" priority="7532">
      <formula>LEN(TRIM(G1180))&gt;0</formula>
    </cfRule>
  </conditionalFormatting>
  <conditionalFormatting sqref="G1180:K1180">
    <cfRule type="notContainsBlanks" dxfId="7282" priority="7531">
      <formula>LEN(TRIM(G1180))&gt;0</formula>
    </cfRule>
  </conditionalFormatting>
  <conditionalFormatting sqref="G1180:K1180">
    <cfRule type="notContainsBlanks" dxfId="7281" priority="7530">
      <formula>LEN(TRIM(G1180))&gt;0</formula>
    </cfRule>
  </conditionalFormatting>
  <conditionalFormatting sqref="G1180:K1180">
    <cfRule type="notContainsBlanks" priority="7529">
      <formula>LEN(TRIM(G1180))&gt;0</formula>
    </cfRule>
  </conditionalFormatting>
  <conditionalFormatting sqref="G1180:K1180">
    <cfRule type="notContainsBlanks" dxfId="7280" priority="7528">
      <formula>LEN(TRIM(G1180))&gt;0</formula>
    </cfRule>
  </conditionalFormatting>
  <conditionalFormatting sqref="G1180:K1180">
    <cfRule type="notContainsBlanks" dxfId="7279" priority="7527">
      <formula>LEN(TRIM(G1180))&gt;0</formula>
    </cfRule>
  </conditionalFormatting>
  <conditionalFormatting sqref="G1180:K1180">
    <cfRule type="notContainsBlanks" dxfId="7278" priority="7526">
      <formula>LEN(TRIM(G1180))&gt;0</formula>
    </cfRule>
  </conditionalFormatting>
  <conditionalFormatting sqref="G1180:K1180">
    <cfRule type="notContainsBlanks" dxfId="7277" priority="7525">
      <formula>LEN(TRIM(G1180))&gt;0</formula>
    </cfRule>
  </conditionalFormatting>
  <conditionalFormatting sqref="G1180:K1180">
    <cfRule type="notContainsBlanks" dxfId="7276" priority="7524">
      <formula>LEN(TRIM(G1180))&gt;0</formula>
    </cfRule>
  </conditionalFormatting>
  <conditionalFormatting sqref="G1193">
    <cfRule type="notContainsBlanks" dxfId="7275" priority="7523">
      <formula>LEN(TRIM(G1193))&gt;0</formula>
    </cfRule>
  </conditionalFormatting>
  <conditionalFormatting sqref="H1193:K1193">
    <cfRule type="notContainsBlanks" dxfId="7274" priority="7522">
      <formula>LEN(TRIM(H1193))&gt;0</formula>
    </cfRule>
  </conditionalFormatting>
  <conditionalFormatting sqref="G1193:K1193">
    <cfRule type="notContainsBlanks" dxfId="7273" priority="7521">
      <formula>LEN(TRIM(G1193))&gt;0</formula>
    </cfRule>
  </conditionalFormatting>
  <conditionalFormatting sqref="G1193:K1193">
    <cfRule type="notContainsBlanks" dxfId="7272" priority="7520">
      <formula>LEN(TRIM(G1193))&gt;0</formula>
    </cfRule>
  </conditionalFormatting>
  <conditionalFormatting sqref="G1193:K1193">
    <cfRule type="notContainsBlanks" dxfId="7271" priority="7519">
      <formula>LEN(TRIM(G1193))&gt;0</formula>
    </cfRule>
  </conditionalFormatting>
  <conditionalFormatting sqref="G1193:K1193">
    <cfRule type="notContainsBlanks" dxfId="7270" priority="7518">
      <formula>LEN(TRIM(G1193))&gt;0</formula>
    </cfRule>
  </conditionalFormatting>
  <conditionalFormatting sqref="G1193:K1193">
    <cfRule type="notContainsBlanks" dxfId="7269" priority="7517">
      <formula>LEN(TRIM(G1193))&gt;0</formula>
    </cfRule>
  </conditionalFormatting>
  <conditionalFormatting sqref="G1193:K1193">
    <cfRule type="notContainsBlanks" dxfId="7268" priority="7516">
      <formula>LEN(TRIM(G1193))&gt;0</formula>
    </cfRule>
  </conditionalFormatting>
  <conditionalFormatting sqref="G1193:K1193">
    <cfRule type="notContainsBlanks" dxfId="7267" priority="7515">
      <formula>LEN(TRIM(G1193))&gt;0</formula>
    </cfRule>
  </conditionalFormatting>
  <conditionalFormatting sqref="G1193:K1193">
    <cfRule type="notContainsBlanks" dxfId="7266" priority="7514">
      <formula>LEN(TRIM(G1193))&gt;0</formula>
    </cfRule>
  </conditionalFormatting>
  <conditionalFormatting sqref="G1193:K1193">
    <cfRule type="notContainsBlanks" dxfId="7265" priority="7513">
      <formula>LEN(TRIM(G1193))&gt;0</formula>
    </cfRule>
  </conditionalFormatting>
  <conditionalFormatting sqref="G1193:K1193">
    <cfRule type="notContainsBlanks" dxfId="7264" priority="7511">
      <formula>LEN(TRIM(G1193))&gt;0</formula>
    </cfRule>
    <cfRule type="notContainsBlanks" dxfId="7263" priority="7512">
      <formula>LEN(TRIM(G1193))&gt;0</formula>
    </cfRule>
  </conditionalFormatting>
  <conditionalFormatting sqref="G1193:K1193">
    <cfRule type="notContainsBlanks" dxfId="7262" priority="7510">
      <formula>LEN(TRIM(G1193))&gt;0</formula>
    </cfRule>
  </conditionalFormatting>
  <conditionalFormatting sqref="G1193:K1193">
    <cfRule type="notContainsBlanks" dxfId="7261" priority="7509">
      <formula>LEN(TRIM(G1193))&gt;0</formula>
    </cfRule>
  </conditionalFormatting>
  <conditionalFormatting sqref="G1193:K1193">
    <cfRule type="notContainsBlanks" dxfId="7260" priority="7508">
      <formula>LEN(TRIM(G1193))&gt;0</formula>
    </cfRule>
  </conditionalFormatting>
  <conditionalFormatting sqref="G1193:K1193">
    <cfRule type="notContainsBlanks" dxfId="7259" priority="7507">
      <formula>LEN(TRIM(G1193))&gt;0</formula>
    </cfRule>
  </conditionalFormatting>
  <conditionalFormatting sqref="G1193:K1193">
    <cfRule type="notContainsBlanks" dxfId="7258" priority="7506">
      <formula>LEN(TRIM(G1193))&gt;0</formula>
    </cfRule>
  </conditionalFormatting>
  <conditionalFormatting sqref="G1193:K1193">
    <cfRule type="notContainsBlanks" dxfId="7257" priority="7505">
      <formula>LEN(TRIM(G1193))&gt;0</formula>
    </cfRule>
  </conditionalFormatting>
  <conditionalFormatting sqref="G1193:K1193">
    <cfRule type="notContainsBlanks" dxfId="7256" priority="7504">
      <formula>LEN(TRIM(G1193))&gt;0</formula>
    </cfRule>
  </conditionalFormatting>
  <conditionalFormatting sqref="G1193:K1193">
    <cfRule type="notContainsBlanks" dxfId="7255" priority="7503">
      <formula>LEN(TRIM(G1193))&gt;0</formula>
    </cfRule>
  </conditionalFormatting>
  <conditionalFormatting sqref="G1193:K1193">
    <cfRule type="notContainsBlanks" dxfId="7254" priority="7502">
      <formula>LEN(TRIM(G1193))&gt;0</formula>
    </cfRule>
  </conditionalFormatting>
  <conditionalFormatting sqref="G1193:K1193">
    <cfRule type="notContainsBlanks" priority="7501">
      <formula>LEN(TRIM(G1193))&gt;0</formula>
    </cfRule>
  </conditionalFormatting>
  <conditionalFormatting sqref="G1193:K1193">
    <cfRule type="notContainsBlanks" dxfId="7253" priority="7500">
      <formula>LEN(TRIM(G1193))&gt;0</formula>
    </cfRule>
  </conditionalFormatting>
  <conditionalFormatting sqref="G1193:K1193">
    <cfRule type="notContainsBlanks" dxfId="7252" priority="7499">
      <formula>LEN(TRIM(G1193))&gt;0</formula>
    </cfRule>
  </conditionalFormatting>
  <conditionalFormatting sqref="G1193:K1193">
    <cfRule type="notContainsBlanks" dxfId="7251" priority="7498">
      <formula>LEN(TRIM(G1193))&gt;0</formula>
    </cfRule>
  </conditionalFormatting>
  <conditionalFormatting sqref="G1193:K1193">
    <cfRule type="notContainsBlanks" dxfId="7250" priority="7497">
      <formula>LEN(TRIM(G1193))&gt;0</formula>
    </cfRule>
  </conditionalFormatting>
  <conditionalFormatting sqref="G1193:K1193">
    <cfRule type="notContainsBlanks" dxfId="7249" priority="7496">
      <formula>LEN(TRIM(G1193))&gt;0</formula>
    </cfRule>
  </conditionalFormatting>
  <conditionalFormatting sqref="G1206">
    <cfRule type="notContainsBlanks" dxfId="7248" priority="7495">
      <formula>LEN(TRIM(G1206))&gt;0</formula>
    </cfRule>
  </conditionalFormatting>
  <conditionalFormatting sqref="H1206:K1206">
    <cfRule type="notContainsBlanks" dxfId="7247" priority="7494">
      <formula>LEN(TRIM(H1206))&gt;0</formula>
    </cfRule>
  </conditionalFormatting>
  <conditionalFormatting sqref="G1206:K1206">
    <cfRule type="notContainsBlanks" dxfId="7246" priority="7493">
      <formula>LEN(TRIM(G1206))&gt;0</formula>
    </cfRule>
  </conditionalFormatting>
  <conditionalFormatting sqref="G1206:K1206">
    <cfRule type="notContainsBlanks" dxfId="7245" priority="7492">
      <formula>LEN(TRIM(G1206))&gt;0</formula>
    </cfRule>
  </conditionalFormatting>
  <conditionalFormatting sqref="G1206:K1206">
    <cfRule type="notContainsBlanks" dxfId="7244" priority="7491">
      <formula>LEN(TRIM(G1206))&gt;0</formula>
    </cfRule>
  </conditionalFormatting>
  <conditionalFormatting sqref="G1206:K1206">
    <cfRule type="notContainsBlanks" dxfId="7243" priority="7490">
      <formula>LEN(TRIM(G1206))&gt;0</formula>
    </cfRule>
  </conditionalFormatting>
  <conditionalFormatting sqref="G1206:K1206">
    <cfRule type="notContainsBlanks" dxfId="7242" priority="7489">
      <formula>LEN(TRIM(G1206))&gt;0</formula>
    </cfRule>
  </conditionalFormatting>
  <conditionalFormatting sqref="G1206:K1206">
    <cfRule type="notContainsBlanks" dxfId="7241" priority="7488">
      <formula>LEN(TRIM(G1206))&gt;0</formula>
    </cfRule>
  </conditionalFormatting>
  <conditionalFormatting sqref="G1206:K1206">
    <cfRule type="notContainsBlanks" dxfId="7240" priority="7487">
      <formula>LEN(TRIM(G1206))&gt;0</formula>
    </cfRule>
  </conditionalFormatting>
  <conditionalFormatting sqref="G1206:K1206">
    <cfRule type="notContainsBlanks" dxfId="7239" priority="7486">
      <formula>LEN(TRIM(G1206))&gt;0</formula>
    </cfRule>
  </conditionalFormatting>
  <conditionalFormatting sqref="G1206:K1206">
    <cfRule type="notContainsBlanks" dxfId="7238" priority="7485">
      <formula>LEN(TRIM(G1206))&gt;0</formula>
    </cfRule>
  </conditionalFormatting>
  <conditionalFormatting sqref="G1206:K1206">
    <cfRule type="notContainsBlanks" dxfId="7237" priority="7483">
      <formula>LEN(TRIM(G1206))&gt;0</formula>
    </cfRule>
    <cfRule type="notContainsBlanks" dxfId="7236" priority="7484">
      <formula>LEN(TRIM(G1206))&gt;0</formula>
    </cfRule>
  </conditionalFormatting>
  <conditionalFormatting sqref="G1206:K1206">
    <cfRule type="notContainsBlanks" dxfId="7235" priority="7482">
      <formula>LEN(TRIM(G1206))&gt;0</formula>
    </cfRule>
  </conditionalFormatting>
  <conditionalFormatting sqref="G1206:K1206">
    <cfRule type="notContainsBlanks" dxfId="7234" priority="7481">
      <formula>LEN(TRIM(G1206))&gt;0</formula>
    </cfRule>
  </conditionalFormatting>
  <conditionalFormatting sqref="G1206:K1206">
    <cfRule type="notContainsBlanks" dxfId="7233" priority="7480">
      <formula>LEN(TRIM(G1206))&gt;0</formula>
    </cfRule>
  </conditionalFormatting>
  <conditionalFormatting sqref="G1206:K1206">
    <cfRule type="notContainsBlanks" dxfId="7232" priority="7479">
      <formula>LEN(TRIM(G1206))&gt;0</formula>
    </cfRule>
  </conditionalFormatting>
  <conditionalFormatting sqref="G1206:K1206">
    <cfRule type="notContainsBlanks" dxfId="7231" priority="7478">
      <formula>LEN(TRIM(G1206))&gt;0</formula>
    </cfRule>
  </conditionalFormatting>
  <conditionalFormatting sqref="G1206:K1206">
    <cfRule type="notContainsBlanks" dxfId="7230" priority="7477">
      <formula>LEN(TRIM(G1206))&gt;0</formula>
    </cfRule>
  </conditionalFormatting>
  <conditionalFormatting sqref="G1206:K1206">
    <cfRule type="notContainsBlanks" dxfId="7229" priority="7476">
      <formula>LEN(TRIM(G1206))&gt;0</formula>
    </cfRule>
  </conditionalFormatting>
  <conditionalFormatting sqref="G1206:K1206">
    <cfRule type="notContainsBlanks" dxfId="7228" priority="7475">
      <formula>LEN(TRIM(G1206))&gt;0</formula>
    </cfRule>
  </conditionalFormatting>
  <conditionalFormatting sqref="G1206:K1206">
    <cfRule type="notContainsBlanks" dxfId="7227" priority="7474">
      <formula>LEN(TRIM(G1206))&gt;0</formula>
    </cfRule>
  </conditionalFormatting>
  <conditionalFormatting sqref="G1206:K1206">
    <cfRule type="notContainsBlanks" priority="7473">
      <formula>LEN(TRIM(G1206))&gt;0</formula>
    </cfRule>
  </conditionalFormatting>
  <conditionalFormatting sqref="G1206:K1206">
    <cfRule type="notContainsBlanks" dxfId="7226" priority="7472">
      <formula>LEN(TRIM(G1206))&gt;0</formula>
    </cfRule>
  </conditionalFormatting>
  <conditionalFormatting sqref="G1206:K1206">
    <cfRule type="notContainsBlanks" dxfId="7225" priority="7471">
      <formula>LEN(TRIM(G1206))&gt;0</formula>
    </cfRule>
  </conditionalFormatting>
  <conditionalFormatting sqref="G1206:K1206">
    <cfRule type="notContainsBlanks" dxfId="7224" priority="7470">
      <formula>LEN(TRIM(G1206))&gt;0</formula>
    </cfRule>
  </conditionalFormatting>
  <conditionalFormatting sqref="G1206:K1206">
    <cfRule type="notContainsBlanks" dxfId="7223" priority="7469">
      <formula>LEN(TRIM(G1206))&gt;0</formula>
    </cfRule>
  </conditionalFormatting>
  <conditionalFormatting sqref="G1206:K1206">
    <cfRule type="notContainsBlanks" dxfId="7222" priority="7468">
      <formula>LEN(TRIM(G1206))&gt;0</formula>
    </cfRule>
  </conditionalFormatting>
  <conditionalFormatting sqref="G1219">
    <cfRule type="notContainsBlanks" dxfId="7221" priority="7467">
      <formula>LEN(TRIM(G1219))&gt;0</formula>
    </cfRule>
  </conditionalFormatting>
  <conditionalFormatting sqref="H1219:K1219">
    <cfRule type="notContainsBlanks" dxfId="7220" priority="7466">
      <formula>LEN(TRIM(H1219))&gt;0</formula>
    </cfRule>
  </conditionalFormatting>
  <conditionalFormatting sqref="G1219:K1219">
    <cfRule type="notContainsBlanks" dxfId="7219" priority="7465">
      <formula>LEN(TRIM(G1219))&gt;0</formula>
    </cfRule>
  </conditionalFormatting>
  <conditionalFormatting sqref="G1219:K1219">
    <cfRule type="notContainsBlanks" dxfId="7218" priority="7464">
      <formula>LEN(TRIM(G1219))&gt;0</formula>
    </cfRule>
  </conditionalFormatting>
  <conditionalFormatting sqref="G1219:K1219">
    <cfRule type="notContainsBlanks" dxfId="7217" priority="7463">
      <formula>LEN(TRIM(G1219))&gt;0</formula>
    </cfRule>
  </conditionalFormatting>
  <conditionalFormatting sqref="G1219:K1219">
    <cfRule type="notContainsBlanks" dxfId="7216" priority="7462">
      <formula>LEN(TRIM(G1219))&gt;0</formula>
    </cfRule>
  </conditionalFormatting>
  <conditionalFormatting sqref="G1219:K1219">
    <cfRule type="notContainsBlanks" dxfId="7215" priority="7461">
      <formula>LEN(TRIM(G1219))&gt;0</formula>
    </cfRule>
  </conditionalFormatting>
  <conditionalFormatting sqref="G1219:K1219">
    <cfRule type="notContainsBlanks" dxfId="7214" priority="7460">
      <formula>LEN(TRIM(G1219))&gt;0</formula>
    </cfRule>
  </conditionalFormatting>
  <conditionalFormatting sqref="G1219:K1219">
    <cfRule type="notContainsBlanks" dxfId="7213" priority="7459">
      <formula>LEN(TRIM(G1219))&gt;0</formula>
    </cfRule>
  </conditionalFormatting>
  <conditionalFormatting sqref="G1219:K1219">
    <cfRule type="notContainsBlanks" dxfId="7212" priority="7458">
      <formula>LEN(TRIM(G1219))&gt;0</formula>
    </cfRule>
  </conditionalFormatting>
  <conditionalFormatting sqref="G1219:K1219">
    <cfRule type="notContainsBlanks" dxfId="7211" priority="7457">
      <formula>LEN(TRIM(G1219))&gt;0</formula>
    </cfRule>
  </conditionalFormatting>
  <conditionalFormatting sqref="G1219:K1219">
    <cfRule type="notContainsBlanks" dxfId="7210" priority="7455">
      <formula>LEN(TRIM(G1219))&gt;0</formula>
    </cfRule>
    <cfRule type="notContainsBlanks" dxfId="7209" priority="7456">
      <formula>LEN(TRIM(G1219))&gt;0</formula>
    </cfRule>
  </conditionalFormatting>
  <conditionalFormatting sqref="G1219:K1219">
    <cfRule type="notContainsBlanks" dxfId="7208" priority="7454">
      <formula>LEN(TRIM(G1219))&gt;0</formula>
    </cfRule>
  </conditionalFormatting>
  <conditionalFormatting sqref="G1219:K1219">
    <cfRule type="notContainsBlanks" dxfId="7207" priority="7453">
      <formula>LEN(TRIM(G1219))&gt;0</formula>
    </cfRule>
  </conditionalFormatting>
  <conditionalFormatting sqref="G1219:K1219">
    <cfRule type="notContainsBlanks" dxfId="7206" priority="7452">
      <formula>LEN(TRIM(G1219))&gt;0</formula>
    </cfRule>
  </conditionalFormatting>
  <conditionalFormatting sqref="G1219:K1219">
    <cfRule type="notContainsBlanks" dxfId="7205" priority="7451">
      <formula>LEN(TRIM(G1219))&gt;0</formula>
    </cfRule>
  </conditionalFormatting>
  <conditionalFormatting sqref="G1219:K1219">
    <cfRule type="notContainsBlanks" dxfId="7204" priority="7450">
      <formula>LEN(TRIM(G1219))&gt;0</formula>
    </cfRule>
  </conditionalFormatting>
  <conditionalFormatting sqref="G1219:K1219">
    <cfRule type="notContainsBlanks" dxfId="7203" priority="7449">
      <formula>LEN(TRIM(G1219))&gt;0</formula>
    </cfRule>
  </conditionalFormatting>
  <conditionalFormatting sqref="G1219:K1219">
    <cfRule type="notContainsBlanks" dxfId="7202" priority="7448">
      <formula>LEN(TRIM(G1219))&gt;0</formula>
    </cfRule>
  </conditionalFormatting>
  <conditionalFormatting sqref="G1219:K1219">
    <cfRule type="notContainsBlanks" dxfId="7201" priority="7447">
      <formula>LEN(TRIM(G1219))&gt;0</formula>
    </cfRule>
  </conditionalFormatting>
  <conditionalFormatting sqref="G1219:K1219">
    <cfRule type="notContainsBlanks" dxfId="7200" priority="7446">
      <formula>LEN(TRIM(G1219))&gt;0</formula>
    </cfRule>
  </conditionalFormatting>
  <conditionalFormatting sqref="G1219:K1219">
    <cfRule type="notContainsBlanks" priority="7445">
      <formula>LEN(TRIM(G1219))&gt;0</formula>
    </cfRule>
  </conditionalFormatting>
  <conditionalFormatting sqref="G1219:K1219">
    <cfRule type="notContainsBlanks" dxfId="7199" priority="7444">
      <formula>LEN(TRIM(G1219))&gt;0</formula>
    </cfRule>
  </conditionalFormatting>
  <conditionalFormatting sqref="G1219:K1219">
    <cfRule type="notContainsBlanks" dxfId="7198" priority="7443">
      <formula>LEN(TRIM(G1219))&gt;0</formula>
    </cfRule>
  </conditionalFormatting>
  <conditionalFormatting sqref="G1219:K1219">
    <cfRule type="notContainsBlanks" dxfId="7197" priority="7442">
      <formula>LEN(TRIM(G1219))&gt;0</formula>
    </cfRule>
  </conditionalFormatting>
  <conditionalFormatting sqref="G1219:K1219">
    <cfRule type="notContainsBlanks" dxfId="7196" priority="7441">
      <formula>LEN(TRIM(G1219))&gt;0</formula>
    </cfRule>
  </conditionalFormatting>
  <conditionalFormatting sqref="G1219:K1219">
    <cfRule type="notContainsBlanks" dxfId="7195" priority="7440">
      <formula>LEN(TRIM(G1219))&gt;0</formula>
    </cfRule>
  </conditionalFormatting>
  <conditionalFormatting sqref="G1232">
    <cfRule type="notContainsBlanks" dxfId="7194" priority="7439">
      <formula>LEN(TRIM(G1232))&gt;0</formula>
    </cfRule>
  </conditionalFormatting>
  <conditionalFormatting sqref="H1232:K1232">
    <cfRule type="notContainsBlanks" dxfId="7193" priority="7438">
      <formula>LEN(TRIM(H1232))&gt;0</formula>
    </cfRule>
  </conditionalFormatting>
  <conditionalFormatting sqref="G1232:K1232">
    <cfRule type="notContainsBlanks" dxfId="7192" priority="7437">
      <formula>LEN(TRIM(G1232))&gt;0</formula>
    </cfRule>
  </conditionalFormatting>
  <conditionalFormatting sqref="G1232:K1232">
    <cfRule type="notContainsBlanks" dxfId="7191" priority="7436">
      <formula>LEN(TRIM(G1232))&gt;0</formula>
    </cfRule>
  </conditionalFormatting>
  <conditionalFormatting sqref="G1232:K1232">
    <cfRule type="notContainsBlanks" dxfId="7190" priority="7435">
      <formula>LEN(TRIM(G1232))&gt;0</formula>
    </cfRule>
  </conditionalFormatting>
  <conditionalFormatting sqref="G1232:K1232">
    <cfRule type="notContainsBlanks" dxfId="7189" priority="7434">
      <formula>LEN(TRIM(G1232))&gt;0</formula>
    </cfRule>
  </conditionalFormatting>
  <conditionalFormatting sqref="G1232:K1232">
    <cfRule type="notContainsBlanks" dxfId="7188" priority="7433">
      <formula>LEN(TRIM(G1232))&gt;0</formula>
    </cfRule>
  </conditionalFormatting>
  <conditionalFormatting sqref="G1232:K1232">
    <cfRule type="notContainsBlanks" dxfId="7187" priority="7432">
      <formula>LEN(TRIM(G1232))&gt;0</formula>
    </cfRule>
  </conditionalFormatting>
  <conditionalFormatting sqref="G1232:K1232">
    <cfRule type="notContainsBlanks" dxfId="7186" priority="7431">
      <formula>LEN(TRIM(G1232))&gt;0</formula>
    </cfRule>
  </conditionalFormatting>
  <conditionalFormatting sqref="G1232:K1232">
    <cfRule type="notContainsBlanks" dxfId="7185" priority="7430">
      <formula>LEN(TRIM(G1232))&gt;0</formula>
    </cfRule>
  </conditionalFormatting>
  <conditionalFormatting sqref="G1232:K1232">
    <cfRule type="notContainsBlanks" dxfId="7184" priority="7429">
      <formula>LEN(TRIM(G1232))&gt;0</formula>
    </cfRule>
  </conditionalFormatting>
  <conditionalFormatting sqref="G1232:K1232">
    <cfRule type="notContainsBlanks" dxfId="7183" priority="7427">
      <formula>LEN(TRIM(G1232))&gt;0</formula>
    </cfRule>
    <cfRule type="notContainsBlanks" dxfId="7182" priority="7428">
      <formula>LEN(TRIM(G1232))&gt;0</formula>
    </cfRule>
  </conditionalFormatting>
  <conditionalFormatting sqref="G1232:K1232">
    <cfRule type="notContainsBlanks" dxfId="7181" priority="7426">
      <formula>LEN(TRIM(G1232))&gt;0</formula>
    </cfRule>
  </conditionalFormatting>
  <conditionalFormatting sqref="G1232:K1232">
    <cfRule type="notContainsBlanks" dxfId="7180" priority="7425">
      <formula>LEN(TRIM(G1232))&gt;0</formula>
    </cfRule>
  </conditionalFormatting>
  <conditionalFormatting sqref="G1232:K1232">
    <cfRule type="notContainsBlanks" dxfId="7179" priority="7424">
      <formula>LEN(TRIM(G1232))&gt;0</formula>
    </cfRule>
  </conditionalFormatting>
  <conditionalFormatting sqref="G1232:K1232">
    <cfRule type="notContainsBlanks" dxfId="7178" priority="7423">
      <formula>LEN(TRIM(G1232))&gt;0</formula>
    </cfRule>
  </conditionalFormatting>
  <conditionalFormatting sqref="G1232:K1232">
    <cfRule type="notContainsBlanks" dxfId="7177" priority="7422">
      <formula>LEN(TRIM(G1232))&gt;0</formula>
    </cfRule>
  </conditionalFormatting>
  <conditionalFormatting sqref="G1232:K1232">
    <cfRule type="notContainsBlanks" dxfId="7176" priority="7421">
      <formula>LEN(TRIM(G1232))&gt;0</formula>
    </cfRule>
  </conditionalFormatting>
  <conditionalFormatting sqref="G1232:K1232">
    <cfRule type="notContainsBlanks" dxfId="7175" priority="7420">
      <formula>LEN(TRIM(G1232))&gt;0</formula>
    </cfRule>
  </conditionalFormatting>
  <conditionalFormatting sqref="G1232:K1232">
    <cfRule type="notContainsBlanks" dxfId="7174" priority="7419">
      <formula>LEN(TRIM(G1232))&gt;0</formula>
    </cfRule>
  </conditionalFormatting>
  <conditionalFormatting sqref="G1232:K1232">
    <cfRule type="notContainsBlanks" dxfId="7173" priority="7418">
      <formula>LEN(TRIM(G1232))&gt;0</formula>
    </cfRule>
  </conditionalFormatting>
  <conditionalFormatting sqref="G1232:K1232">
    <cfRule type="notContainsBlanks" priority="7417">
      <formula>LEN(TRIM(G1232))&gt;0</formula>
    </cfRule>
  </conditionalFormatting>
  <conditionalFormatting sqref="G1232:K1232">
    <cfRule type="notContainsBlanks" dxfId="7172" priority="7416">
      <formula>LEN(TRIM(G1232))&gt;0</formula>
    </cfRule>
  </conditionalFormatting>
  <conditionalFormatting sqref="G1232:K1232">
    <cfRule type="notContainsBlanks" dxfId="7171" priority="7415">
      <formula>LEN(TRIM(G1232))&gt;0</formula>
    </cfRule>
  </conditionalFormatting>
  <conditionalFormatting sqref="G1232:K1232">
    <cfRule type="notContainsBlanks" dxfId="7170" priority="7414">
      <formula>LEN(TRIM(G1232))&gt;0</formula>
    </cfRule>
  </conditionalFormatting>
  <conditionalFormatting sqref="G1232:K1232">
    <cfRule type="notContainsBlanks" dxfId="7169" priority="7413">
      <formula>LEN(TRIM(G1232))&gt;0</formula>
    </cfRule>
  </conditionalFormatting>
  <conditionalFormatting sqref="G1232:K1232">
    <cfRule type="notContainsBlanks" dxfId="7168" priority="7412">
      <formula>LEN(TRIM(G1232))&gt;0</formula>
    </cfRule>
  </conditionalFormatting>
  <conditionalFormatting sqref="G1245">
    <cfRule type="notContainsBlanks" dxfId="7167" priority="7411">
      <formula>LEN(TRIM(G1245))&gt;0</formula>
    </cfRule>
  </conditionalFormatting>
  <conditionalFormatting sqref="H1245:K1245">
    <cfRule type="notContainsBlanks" dxfId="7166" priority="7410">
      <formula>LEN(TRIM(H1245))&gt;0</formula>
    </cfRule>
  </conditionalFormatting>
  <conditionalFormatting sqref="G1245:K1245">
    <cfRule type="notContainsBlanks" dxfId="7165" priority="7409">
      <formula>LEN(TRIM(G1245))&gt;0</formula>
    </cfRule>
  </conditionalFormatting>
  <conditionalFormatting sqref="G1245:K1245">
    <cfRule type="notContainsBlanks" dxfId="7164" priority="7408">
      <formula>LEN(TRIM(G1245))&gt;0</formula>
    </cfRule>
  </conditionalFormatting>
  <conditionalFormatting sqref="G1245:K1245">
    <cfRule type="notContainsBlanks" dxfId="7163" priority="7407">
      <formula>LEN(TRIM(G1245))&gt;0</formula>
    </cfRule>
  </conditionalFormatting>
  <conditionalFormatting sqref="G1245:K1245">
    <cfRule type="notContainsBlanks" dxfId="7162" priority="7406">
      <formula>LEN(TRIM(G1245))&gt;0</formula>
    </cfRule>
  </conditionalFormatting>
  <conditionalFormatting sqref="G1245:K1245">
    <cfRule type="notContainsBlanks" dxfId="7161" priority="7405">
      <formula>LEN(TRIM(G1245))&gt;0</formula>
    </cfRule>
  </conditionalFormatting>
  <conditionalFormatting sqref="G1245:K1245">
    <cfRule type="notContainsBlanks" dxfId="7160" priority="7404">
      <formula>LEN(TRIM(G1245))&gt;0</formula>
    </cfRule>
  </conditionalFormatting>
  <conditionalFormatting sqref="G1245:K1245">
    <cfRule type="notContainsBlanks" dxfId="7159" priority="7403">
      <formula>LEN(TRIM(G1245))&gt;0</formula>
    </cfRule>
  </conditionalFormatting>
  <conditionalFormatting sqref="G1245:K1245">
    <cfRule type="notContainsBlanks" dxfId="7158" priority="7402">
      <formula>LEN(TRIM(G1245))&gt;0</formula>
    </cfRule>
  </conditionalFormatting>
  <conditionalFormatting sqref="G1245:K1245">
    <cfRule type="notContainsBlanks" dxfId="7157" priority="7401">
      <formula>LEN(TRIM(G1245))&gt;0</formula>
    </cfRule>
  </conditionalFormatting>
  <conditionalFormatting sqref="G1245:K1245">
    <cfRule type="notContainsBlanks" dxfId="7156" priority="7399">
      <formula>LEN(TRIM(G1245))&gt;0</formula>
    </cfRule>
    <cfRule type="notContainsBlanks" dxfId="7155" priority="7400">
      <formula>LEN(TRIM(G1245))&gt;0</formula>
    </cfRule>
  </conditionalFormatting>
  <conditionalFormatting sqref="G1245:K1245">
    <cfRule type="notContainsBlanks" dxfId="7154" priority="7398">
      <formula>LEN(TRIM(G1245))&gt;0</formula>
    </cfRule>
  </conditionalFormatting>
  <conditionalFormatting sqref="G1245:K1245">
    <cfRule type="notContainsBlanks" dxfId="7153" priority="7397">
      <formula>LEN(TRIM(G1245))&gt;0</formula>
    </cfRule>
  </conditionalFormatting>
  <conditionalFormatting sqref="G1245:K1245">
    <cfRule type="notContainsBlanks" dxfId="7152" priority="7396">
      <formula>LEN(TRIM(G1245))&gt;0</formula>
    </cfRule>
  </conditionalFormatting>
  <conditionalFormatting sqref="G1245:K1245">
    <cfRule type="notContainsBlanks" dxfId="7151" priority="7395">
      <formula>LEN(TRIM(G1245))&gt;0</formula>
    </cfRule>
  </conditionalFormatting>
  <conditionalFormatting sqref="G1245:K1245">
    <cfRule type="notContainsBlanks" dxfId="7150" priority="7394">
      <formula>LEN(TRIM(G1245))&gt;0</formula>
    </cfRule>
  </conditionalFormatting>
  <conditionalFormatting sqref="G1245:K1245">
    <cfRule type="notContainsBlanks" dxfId="7149" priority="7393">
      <formula>LEN(TRIM(G1245))&gt;0</formula>
    </cfRule>
  </conditionalFormatting>
  <conditionalFormatting sqref="G1245:K1245">
    <cfRule type="notContainsBlanks" dxfId="7148" priority="7392">
      <formula>LEN(TRIM(G1245))&gt;0</formula>
    </cfRule>
  </conditionalFormatting>
  <conditionalFormatting sqref="G1245:K1245">
    <cfRule type="notContainsBlanks" dxfId="7147" priority="7391">
      <formula>LEN(TRIM(G1245))&gt;0</formula>
    </cfRule>
  </conditionalFormatting>
  <conditionalFormatting sqref="G1245:K1245">
    <cfRule type="notContainsBlanks" dxfId="7146" priority="7390">
      <formula>LEN(TRIM(G1245))&gt;0</formula>
    </cfRule>
  </conditionalFormatting>
  <conditionalFormatting sqref="G1245:K1245">
    <cfRule type="notContainsBlanks" priority="7389">
      <formula>LEN(TRIM(G1245))&gt;0</formula>
    </cfRule>
  </conditionalFormatting>
  <conditionalFormatting sqref="G1245:K1245">
    <cfRule type="notContainsBlanks" dxfId="7145" priority="7388">
      <formula>LEN(TRIM(G1245))&gt;0</formula>
    </cfRule>
  </conditionalFormatting>
  <conditionalFormatting sqref="G1245:K1245">
    <cfRule type="notContainsBlanks" dxfId="7144" priority="7387">
      <formula>LEN(TRIM(G1245))&gt;0</formula>
    </cfRule>
  </conditionalFormatting>
  <conditionalFormatting sqref="G1245:K1245">
    <cfRule type="notContainsBlanks" dxfId="7143" priority="7386">
      <formula>LEN(TRIM(G1245))&gt;0</formula>
    </cfRule>
  </conditionalFormatting>
  <conditionalFormatting sqref="G1245:K1245">
    <cfRule type="notContainsBlanks" dxfId="7142" priority="7385">
      <formula>LEN(TRIM(G1245))&gt;0</formula>
    </cfRule>
  </conditionalFormatting>
  <conditionalFormatting sqref="G1245:K1245">
    <cfRule type="notContainsBlanks" dxfId="7141" priority="7384">
      <formula>LEN(TRIM(G1245))&gt;0</formula>
    </cfRule>
  </conditionalFormatting>
  <conditionalFormatting sqref="G1258">
    <cfRule type="notContainsBlanks" dxfId="7140" priority="7383">
      <formula>LEN(TRIM(G1258))&gt;0</formula>
    </cfRule>
  </conditionalFormatting>
  <conditionalFormatting sqref="H1258:K1258">
    <cfRule type="notContainsBlanks" dxfId="7139" priority="7382">
      <formula>LEN(TRIM(H1258))&gt;0</formula>
    </cfRule>
  </conditionalFormatting>
  <conditionalFormatting sqref="G1258:K1258">
    <cfRule type="notContainsBlanks" dxfId="7138" priority="7381">
      <formula>LEN(TRIM(G1258))&gt;0</formula>
    </cfRule>
  </conditionalFormatting>
  <conditionalFormatting sqref="G1258:K1258">
    <cfRule type="notContainsBlanks" dxfId="7137" priority="7380">
      <formula>LEN(TRIM(G1258))&gt;0</formula>
    </cfRule>
  </conditionalFormatting>
  <conditionalFormatting sqref="G1258:K1258">
    <cfRule type="notContainsBlanks" dxfId="7136" priority="7379">
      <formula>LEN(TRIM(G1258))&gt;0</formula>
    </cfRule>
  </conditionalFormatting>
  <conditionalFormatting sqref="G1258:K1258">
    <cfRule type="notContainsBlanks" dxfId="7135" priority="7378">
      <formula>LEN(TRIM(G1258))&gt;0</formula>
    </cfRule>
  </conditionalFormatting>
  <conditionalFormatting sqref="G1258:K1258">
    <cfRule type="notContainsBlanks" dxfId="7134" priority="7377">
      <formula>LEN(TRIM(G1258))&gt;0</formula>
    </cfRule>
  </conditionalFormatting>
  <conditionalFormatting sqref="G1258:K1258">
    <cfRule type="notContainsBlanks" dxfId="7133" priority="7376">
      <formula>LEN(TRIM(G1258))&gt;0</formula>
    </cfRule>
  </conditionalFormatting>
  <conditionalFormatting sqref="G1258:K1258">
    <cfRule type="notContainsBlanks" dxfId="7132" priority="7375">
      <formula>LEN(TRIM(G1258))&gt;0</formula>
    </cfRule>
  </conditionalFormatting>
  <conditionalFormatting sqref="G1258:K1258">
    <cfRule type="notContainsBlanks" dxfId="7131" priority="7374">
      <formula>LEN(TRIM(G1258))&gt;0</formula>
    </cfRule>
  </conditionalFormatting>
  <conditionalFormatting sqref="G1258:K1258">
    <cfRule type="notContainsBlanks" dxfId="7130" priority="7373">
      <formula>LEN(TRIM(G1258))&gt;0</formula>
    </cfRule>
  </conditionalFormatting>
  <conditionalFormatting sqref="G1258:K1258">
    <cfRule type="notContainsBlanks" dxfId="7129" priority="7371">
      <formula>LEN(TRIM(G1258))&gt;0</formula>
    </cfRule>
    <cfRule type="notContainsBlanks" dxfId="7128" priority="7372">
      <formula>LEN(TRIM(G1258))&gt;0</formula>
    </cfRule>
  </conditionalFormatting>
  <conditionalFormatting sqref="G1258:K1258">
    <cfRule type="notContainsBlanks" dxfId="7127" priority="7370">
      <formula>LEN(TRIM(G1258))&gt;0</formula>
    </cfRule>
  </conditionalFormatting>
  <conditionalFormatting sqref="G1258:K1258">
    <cfRule type="notContainsBlanks" dxfId="7126" priority="7369">
      <formula>LEN(TRIM(G1258))&gt;0</formula>
    </cfRule>
  </conditionalFormatting>
  <conditionalFormatting sqref="G1258:K1258">
    <cfRule type="notContainsBlanks" dxfId="7125" priority="7368">
      <formula>LEN(TRIM(G1258))&gt;0</formula>
    </cfRule>
  </conditionalFormatting>
  <conditionalFormatting sqref="G1258:K1258">
    <cfRule type="notContainsBlanks" dxfId="7124" priority="7367">
      <formula>LEN(TRIM(G1258))&gt;0</formula>
    </cfRule>
  </conditionalFormatting>
  <conditionalFormatting sqref="G1258:K1258">
    <cfRule type="notContainsBlanks" dxfId="7123" priority="7366">
      <formula>LEN(TRIM(G1258))&gt;0</formula>
    </cfRule>
  </conditionalFormatting>
  <conditionalFormatting sqref="G1258:K1258">
    <cfRule type="notContainsBlanks" dxfId="7122" priority="7365">
      <formula>LEN(TRIM(G1258))&gt;0</formula>
    </cfRule>
  </conditionalFormatting>
  <conditionalFormatting sqref="G1258:K1258">
    <cfRule type="notContainsBlanks" dxfId="7121" priority="7364">
      <formula>LEN(TRIM(G1258))&gt;0</formula>
    </cfRule>
  </conditionalFormatting>
  <conditionalFormatting sqref="G1258:K1258">
    <cfRule type="notContainsBlanks" dxfId="7120" priority="7363">
      <formula>LEN(TRIM(G1258))&gt;0</formula>
    </cfRule>
  </conditionalFormatting>
  <conditionalFormatting sqref="G1258:K1258">
    <cfRule type="notContainsBlanks" dxfId="7119" priority="7362">
      <formula>LEN(TRIM(G1258))&gt;0</formula>
    </cfRule>
  </conditionalFormatting>
  <conditionalFormatting sqref="G1258:K1258">
    <cfRule type="notContainsBlanks" priority="7361">
      <formula>LEN(TRIM(G1258))&gt;0</formula>
    </cfRule>
  </conditionalFormatting>
  <conditionalFormatting sqref="G1258:K1258">
    <cfRule type="notContainsBlanks" dxfId="7118" priority="7360">
      <formula>LEN(TRIM(G1258))&gt;0</formula>
    </cfRule>
  </conditionalFormatting>
  <conditionalFormatting sqref="G1258:K1258">
    <cfRule type="notContainsBlanks" dxfId="7117" priority="7359">
      <formula>LEN(TRIM(G1258))&gt;0</formula>
    </cfRule>
  </conditionalFormatting>
  <conditionalFormatting sqref="G1258:K1258">
    <cfRule type="notContainsBlanks" dxfId="7116" priority="7358">
      <formula>LEN(TRIM(G1258))&gt;0</formula>
    </cfRule>
  </conditionalFormatting>
  <conditionalFormatting sqref="G1258:K1258">
    <cfRule type="notContainsBlanks" dxfId="7115" priority="7357">
      <formula>LEN(TRIM(G1258))&gt;0</formula>
    </cfRule>
  </conditionalFormatting>
  <conditionalFormatting sqref="G1258:K1258">
    <cfRule type="notContainsBlanks" dxfId="7114" priority="7356">
      <formula>LEN(TRIM(G1258))&gt;0</formula>
    </cfRule>
  </conditionalFormatting>
  <conditionalFormatting sqref="G1271">
    <cfRule type="notContainsBlanks" dxfId="7113" priority="7355">
      <formula>LEN(TRIM(G1271))&gt;0</formula>
    </cfRule>
  </conditionalFormatting>
  <conditionalFormatting sqref="H1271:K1271">
    <cfRule type="notContainsBlanks" dxfId="7112" priority="7354">
      <formula>LEN(TRIM(H1271))&gt;0</formula>
    </cfRule>
  </conditionalFormatting>
  <conditionalFormatting sqref="G1271:K1271">
    <cfRule type="notContainsBlanks" dxfId="7111" priority="7353">
      <formula>LEN(TRIM(G1271))&gt;0</formula>
    </cfRule>
  </conditionalFormatting>
  <conditionalFormatting sqref="G1271:K1271">
    <cfRule type="notContainsBlanks" dxfId="7110" priority="7352">
      <formula>LEN(TRIM(G1271))&gt;0</formula>
    </cfRule>
  </conditionalFormatting>
  <conditionalFormatting sqref="G1271:K1271">
    <cfRule type="notContainsBlanks" dxfId="7109" priority="7351">
      <formula>LEN(TRIM(G1271))&gt;0</formula>
    </cfRule>
  </conditionalFormatting>
  <conditionalFormatting sqref="G1271:K1271">
    <cfRule type="notContainsBlanks" dxfId="7108" priority="7350">
      <formula>LEN(TRIM(G1271))&gt;0</formula>
    </cfRule>
  </conditionalFormatting>
  <conditionalFormatting sqref="G1271:K1271">
    <cfRule type="notContainsBlanks" dxfId="7107" priority="7349">
      <formula>LEN(TRIM(G1271))&gt;0</formula>
    </cfRule>
  </conditionalFormatting>
  <conditionalFormatting sqref="G1271:K1271">
    <cfRule type="notContainsBlanks" dxfId="7106" priority="7348">
      <formula>LEN(TRIM(G1271))&gt;0</formula>
    </cfRule>
  </conditionalFormatting>
  <conditionalFormatting sqref="G1271:K1271">
    <cfRule type="notContainsBlanks" dxfId="7105" priority="7347">
      <formula>LEN(TRIM(G1271))&gt;0</formula>
    </cfRule>
  </conditionalFormatting>
  <conditionalFormatting sqref="G1271:K1271">
    <cfRule type="notContainsBlanks" dxfId="7104" priority="7346">
      <formula>LEN(TRIM(G1271))&gt;0</formula>
    </cfRule>
  </conditionalFormatting>
  <conditionalFormatting sqref="G1271:K1271">
    <cfRule type="notContainsBlanks" dxfId="7103" priority="7345">
      <formula>LEN(TRIM(G1271))&gt;0</formula>
    </cfRule>
  </conditionalFormatting>
  <conditionalFormatting sqref="G1271:K1271">
    <cfRule type="notContainsBlanks" dxfId="7102" priority="7343">
      <formula>LEN(TRIM(G1271))&gt;0</formula>
    </cfRule>
    <cfRule type="notContainsBlanks" dxfId="7101" priority="7344">
      <formula>LEN(TRIM(G1271))&gt;0</formula>
    </cfRule>
  </conditionalFormatting>
  <conditionalFormatting sqref="G1271:K1271">
    <cfRule type="notContainsBlanks" dxfId="7100" priority="7342">
      <formula>LEN(TRIM(G1271))&gt;0</formula>
    </cfRule>
  </conditionalFormatting>
  <conditionalFormatting sqref="G1271:K1271">
    <cfRule type="notContainsBlanks" dxfId="7099" priority="7341">
      <formula>LEN(TRIM(G1271))&gt;0</formula>
    </cfRule>
  </conditionalFormatting>
  <conditionalFormatting sqref="G1271:K1271">
    <cfRule type="notContainsBlanks" dxfId="7098" priority="7340">
      <formula>LEN(TRIM(G1271))&gt;0</formula>
    </cfRule>
  </conditionalFormatting>
  <conditionalFormatting sqref="G1271:K1271">
    <cfRule type="notContainsBlanks" dxfId="7097" priority="7339">
      <formula>LEN(TRIM(G1271))&gt;0</formula>
    </cfRule>
  </conditionalFormatting>
  <conditionalFormatting sqref="G1271:K1271">
    <cfRule type="notContainsBlanks" dxfId="7096" priority="7338">
      <formula>LEN(TRIM(G1271))&gt;0</formula>
    </cfRule>
  </conditionalFormatting>
  <conditionalFormatting sqref="G1271:K1271">
    <cfRule type="notContainsBlanks" dxfId="7095" priority="7337">
      <formula>LEN(TRIM(G1271))&gt;0</formula>
    </cfRule>
  </conditionalFormatting>
  <conditionalFormatting sqref="G1271:K1271">
    <cfRule type="notContainsBlanks" dxfId="7094" priority="7336">
      <formula>LEN(TRIM(G1271))&gt;0</formula>
    </cfRule>
  </conditionalFormatting>
  <conditionalFormatting sqref="G1271:K1271">
    <cfRule type="notContainsBlanks" dxfId="7093" priority="7335">
      <formula>LEN(TRIM(G1271))&gt;0</formula>
    </cfRule>
  </conditionalFormatting>
  <conditionalFormatting sqref="G1271:K1271">
    <cfRule type="notContainsBlanks" dxfId="7092" priority="7334">
      <formula>LEN(TRIM(G1271))&gt;0</formula>
    </cfRule>
  </conditionalFormatting>
  <conditionalFormatting sqref="G1271:K1271">
    <cfRule type="notContainsBlanks" priority="7333">
      <formula>LEN(TRIM(G1271))&gt;0</formula>
    </cfRule>
  </conditionalFormatting>
  <conditionalFormatting sqref="G1271:K1271">
    <cfRule type="notContainsBlanks" dxfId="7091" priority="7332">
      <formula>LEN(TRIM(G1271))&gt;0</formula>
    </cfRule>
  </conditionalFormatting>
  <conditionalFormatting sqref="G1271:K1271">
    <cfRule type="notContainsBlanks" dxfId="7090" priority="7331">
      <formula>LEN(TRIM(G1271))&gt;0</formula>
    </cfRule>
  </conditionalFormatting>
  <conditionalFormatting sqref="G1271:K1271">
    <cfRule type="notContainsBlanks" dxfId="7089" priority="7330">
      <formula>LEN(TRIM(G1271))&gt;0</formula>
    </cfRule>
  </conditionalFormatting>
  <conditionalFormatting sqref="G1271:K1271">
    <cfRule type="notContainsBlanks" dxfId="7088" priority="7329">
      <formula>LEN(TRIM(G1271))&gt;0</formula>
    </cfRule>
  </conditionalFormatting>
  <conditionalFormatting sqref="G1271:K1271">
    <cfRule type="notContainsBlanks" dxfId="7087" priority="7328">
      <formula>LEN(TRIM(G1271))&gt;0</formula>
    </cfRule>
  </conditionalFormatting>
  <conditionalFormatting sqref="G1284">
    <cfRule type="notContainsBlanks" dxfId="7086" priority="7327">
      <formula>LEN(TRIM(G1284))&gt;0</formula>
    </cfRule>
  </conditionalFormatting>
  <conditionalFormatting sqref="H1284:K1284">
    <cfRule type="notContainsBlanks" dxfId="7085" priority="7326">
      <formula>LEN(TRIM(H1284))&gt;0</formula>
    </cfRule>
  </conditionalFormatting>
  <conditionalFormatting sqref="G1284:K1284">
    <cfRule type="notContainsBlanks" dxfId="7084" priority="7325">
      <formula>LEN(TRIM(G1284))&gt;0</formula>
    </cfRule>
  </conditionalFormatting>
  <conditionalFormatting sqref="G1284:K1284">
    <cfRule type="notContainsBlanks" dxfId="7083" priority="7324">
      <formula>LEN(TRIM(G1284))&gt;0</formula>
    </cfRule>
  </conditionalFormatting>
  <conditionalFormatting sqref="G1284:K1284">
    <cfRule type="notContainsBlanks" dxfId="7082" priority="7323">
      <formula>LEN(TRIM(G1284))&gt;0</formula>
    </cfRule>
  </conditionalFormatting>
  <conditionalFormatting sqref="G1284:K1284">
    <cfRule type="notContainsBlanks" dxfId="7081" priority="7322">
      <formula>LEN(TRIM(G1284))&gt;0</formula>
    </cfRule>
  </conditionalFormatting>
  <conditionalFormatting sqref="G1284:K1284">
    <cfRule type="notContainsBlanks" dxfId="7080" priority="7321">
      <formula>LEN(TRIM(G1284))&gt;0</formula>
    </cfRule>
  </conditionalFormatting>
  <conditionalFormatting sqref="G1284:K1284">
    <cfRule type="notContainsBlanks" dxfId="7079" priority="7320">
      <formula>LEN(TRIM(G1284))&gt;0</formula>
    </cfRule>
  </conditionalFormatting>
  <conditionalFormatting sqref="G1284:K1284">
    <cfRule type="notContainsBlanks" dxfId="7078" priority="7319">
      <formula>LEN(TRIM(G1284))&gt;0</formula>
    </cfRule>
  </conditionalFormatting>
  <conditionalFormatting sqref="G1284:K1284">
    <cfRule type="notContainsBlanks" dxfId="7077" priority="7318">
      <formula>LEN(TRIM(G1284))&gt;0</formula>
    </cfRule>
  </conditionalFormatting>
  <conditionalFormatting sqref="G1284:K1284">
    <cfRule type="notContainsBlanks" dxfId="7076" priority="7317">
      <formula>LEN(TRIM(G1284))&gt;0</formula>
    </cfRule>
  </conditionalFormatting>
  <conditionalFormatting sqref="G1284:K1284">
    <cfRule type="notContainsBlanks" dxfId="7075" priority="7315">
      <formula>LEN(TRIM(G1284))&gt;0</formula>
    </cfRule>
    <cfRule type="notContainsBlanks" dxfId="7074" priority="7316">
      <formula>LEN(TRIM(G1284))&gt;0</formula>
    </cfRule>
  </conditionalFormatting>
  <conditionalFormatting sqref="G1284:K1284">
    <cfRule type="notContainsBlanks" dxfId="7073" priority="7314">
      <formula>LEN(TRIM(G1284))&gt;0</formula>
    </cfRule>
  </conditionalFormatting>
  <conditionalFormatting sqref="G1284:K1284">
    <cfRule type="notContainsBlanks" dxfId="7072" priority="7313">
      <formula>LEN(TRIM(G1284))&gt;0</formula>
    </cfRule>
  </conditionalFormatting>
  <conditionalFormatting sqref="G1284:K1284">
    <cfRule type="notContainsBlanks" dxfId="7071" priority="7312">
      <formula>LEN(TRIM(G1284))&gt;0</formula>
    </cfRule>
  </conditionalFormatting>
  <conditionalFormatting sqref="G1284:K1284">
    <cfRule type="notContainsBlanks" dxfId="7070" priority="7311">
      <formula>LEN(TRIM(G1284))&gt;0</formula>
    </cfRule>
  </conditionalFormatting>
  <conditionalFormatting sqref="G1284:K1284">
    <cfRule type="notContainsBlanks" dxfId="7069" priority="7310">
      <formula>LEN(TRIM(G1284))&gt;0</formula>
    </cfRule>
  </conditionalFormatting>
  <conditionalFormatting sqref="G1284:K1284">
    <cfRule type="notContainsBlanks" dxfId="7068" priority="7309">
      <formula>LEN(TRIM(G1284))&gt;0</formula>
    </cfRule>
  </conditionalFormatting>
  <conditionalFormatting sqref="G1284:K1284">
    <cfRule type="notContainsBlanks" dxfId="7067" priority="7308">
      <formula>LEN(TRIM(G1284))&gt;0</formula>
    </cfRule>
  </conditionalFormatting>
  <conditionalFormatting sqref="G1284:K1284">
    <cfRule type="notContainsBlanks" dxfId="7066" priority="7307">
      <formula>LEN(TRIM(G1284))&gt;0</formula>
    </cfRule>
  </conditionalFormatting>
  <conditionalFormatting sqref="G1284:K1284">
    <cfRule type="notContainsBlanks" dxfId="7065" priority="7306">
      <formula>LEN(TRIM(G1284))&gt;0</formula>
    </cfRule>
  </conditionalFormatting>
  <conditionalFormatting sqref="G1284:K1284">
    <cfRule type="notContainsBlanks" priority="7305">
      <formula>LEN(TRIM(G1284))&gt;0</formula>
    </cfRule>
  </conditionalFormatting>
  <conditionalFormatting sqref="G1284:K1284">
    <cfRule type="notContainsBlanks" dxfId="7064" priority="7304">
      <formula>LEN(TRIM(G1284))&gt;0</formula>
    </cfRule>
  </conditionalFormatting>
  <conditionalFormatting sqref="G1284:K1284">
    <cfRule type="notContainsBlanks" dxfId="7063" priority="7303">
      <formula>LEN(TRIM(G1284))&gt;0</formula>
    </cfRule>
  </conditionalFormatting>
  <conditionalFormatting sqref="G1284:K1284">
    <cfRule type="notContainsBlanks" dxfId="7062" priority="7302">
      <formula>LEN(TRIM(G1284))&gt;0</formula>
    </cfRule>
  </conditionalFormatting>
  <conditionalFormatting sqref="G1284:K1284">
    <cfRule type="notContainsBlanks" dxfId="7061" priority="7301">
      <formula>LEN(TRIM(G1284))&gt;0</formula>
    </cfRule>
  </conditionalFormatting>
  <conditionalFormatting sqref="G1284:K1284">
    <cfRule type="notContainsBlanks" dxfId="7060" priority="7300">
      <formula>LEN(TRIM(G1284))&gt;0</formula>
    </cfRule>
  </conditionalFormatting>
  <conditionalFormatting sqref="G1297">
    <cfRule type="notContainsBlanks" dxfId="7059" priority="7299">
      <formula>LEN(TRIM(G1297))&gt;0</formula>
    </cfRule>
  </conditionalFormatting>
  <conditionalFormatting sqref="H1297:K1297">
    <cfRule type="notContainsBlanks" dxfId="7058" priority="7298">
      <formula>LEN(TRIM(H1297))&gt;0</formula>
    </cfRule>
  </conditionalFormatting>
  <conditionalFormatting sqref="G1297:K1297">
    <cfRule type="notContainsBlanks" dxfId="7057" priority="7297">
      <formula>LEN(TRIM(G1297))&gt;0</formula>
    </cfRule>
  </conditionalFormatting>
  <conditionalFormatting sqref="G1297:K1297">
    <cfRule type="notContainsBlanks" dxfId="7056" priority="7296">
      <formula>LEN(TRIM(G1297))&gt;0</formula>
    </cfRule>
  </conditionalFormatting>
  <conditionalFormatting sqref="G1297:K1297">
    <cfRule type="notContainsBlanks" dxfId="7055" priority="7295">
      <formula>LEN(TRIM(G1297))&gt;0</formula>
    </cfRule>
  </conditionalFormatting>
  <conditionalFormatting sqref="G1297:K1297">
    <cfRule type="notContainsBlanks" dxfId="7054" priority="7294">
      <formula>LEN(TRIM(G1297))&gt;0</formula>
    </cfRule>
  </conditionalFormatting>
  <conditionalFormatting sqref="G1297:K1297">
    <cfRule type="notContainsBlanks" dxfId="7053" priority="7293">
      <formula>LEN(TRIM(G1297))&gt;0</formula>
    </cfRule>
  </conditionalFormatting>
  <conditionalFormatting sqref="G1297:K1297">
    <cfRule type="notContainsBlanks" dxfId="7052" priority="7292">
      <formula>LEN(TRIM(G1297))&gt;0</formula>
    </cfRule>
  </conditionalFormatting>
  <conditionalFormatting sqref="G1297:K1297">
    <cfRule type="notContainsBlanks" dxfId="7051" priority="7291">
      <formula>LEN(TRIM(G1297))&gt;0</formula>
    </cfRule>
  </conditionalFormatting>
  <conditionalFormatting sqref="G1297:K1297">
    <cfRule type="notContainsBlanks" dxfId="7050" priority="7290">
      <formula>LEN(TRIM(G1297))&gt;0</formula>
    </cfRule>
  </conditionalFormatting>
  <conditionalFormatting sqref="G1297:K1297">
    <cfRule type="notContainsBlanks" dxfId="7049" priority="7289">
      <formula>LEN(TRIM(G1297))&gt;0</formula>
    </cfRule>
  </conditionalFormatting>
  <conditionalFormatting sqref="G1297:K1297">
    <cfRule type="notContainsBlanks" dxfId="7048" priority="7287">
      <formula>LEN(TRIM(G1297))&gt;0</formula>
    </cfRule>
    <cfRule type="notContainsBlanks" dxfId="7047" priority="7288">
      <formula>LEN(TRIM(G1297))&gt;0</formula>
    </cfRule>
  </conditionalFormatting>
  <conditionalFormatting sqref="G1297:K1297">
    <cfRule type="notContainsBlanks" dxfId="7046" priority="7286">
      <formula>LEN(TRIM(G1297))&gt;0</formula>
    </cfRule>
  </conditionalFormatting>
  <conditionalFormatting sqref="G1297:K1297">
    <cfRule type="notContainsBlanks" dxfId="7045" priority="7285">
      <formula>LEN(TRIM(G1297))&gt;0</formula>
    </cfRule>
  </conditionalFormatting>
  <conditionalFormatting sqref="G1297:K1297">
    <cfRule type="notContainsBlanks" dxfId="7044" priority="7284">
      <formula>LEN(TRIM(G1297))&gt;0</formula>
    </cfRule>
  </conditionalFormatting>
  <conditionalFormatting sqref="G1297:K1297">
    <cfRule type="notContainsBlanks" dxfId="7043" priority="7283">
      <formula>LEN(TRIM(G1297))&gt;0</formula>
    </cfRule>
  </conditionalFormatting>
  <conditionalFormatting sqref="G1297:K1297">
    <cfRule type="notContainsBlanks" dxfId="7042" priority="7282">
      <formula>LEN(TRIM(G1297))&gt;0</formula>
    </cfRule>
  </conditionalFormatting>
  <conditionalFormatting sqref="G1297:K1297">
    <cfRule type="notContainsBlanks" dxfId="7041" priority="7281">
      <formula>LEN(TRIM(G1297))&gt;0</formula>
    </cfRule>
  </conditionalFormatting>
  <conditionalFormatting sqref="G1297:K1297">
    <cfRule type="notContainsBlanks" dxfId="7040" priority="7280">
      <formula>LEN(TRIM(G1297))&gt;0</formula>
    </cfRule>
  </conditionalFormatting>
  <conditionalFormatting sqref="G1297:K1297">
    <cfRule type="notContainsBlanks" dxfId="7039" priority="7279">
      <formula>LEN(TRIM(G1297))&gt;0</formula>
    </cfRule>
  </conditionalFormatting>
  <conditionalFormatting sqref="G1297:K1297">
    <cfRule type="notContainsBlanks" dxfId="7038" priority="7278">
      <formula>LEN(TRIM(G1297))&gt;0</formula>
    </cfRule>
  </conditionalFormatting>
  <conditionalFormatting sqref="G1297:K1297">
    <cfRule type="notContainsBlanks" priority="7277">
      <formula>LEN(TRIM(G1297))&gt;0</formula>
    </cfRule>
  </conditionalFormatting>
  <conditionalFormatting sqref="G1297:K1297">
    <cfRule type="notContainsBlanks" dxfId="7037" priority="7276">
      <formula>LEN(TRIM(G1297))&gt;0</formula>
    </cfRule>
  </conditionalFormatting>
  <conditionalFormatting sqref="G1297:K1297">
    <cfRule type="notContainsBlanks" dxfId="7036" priority="7275">
      <formula>LEN(TRIM(G1297))&gt;0</formula>
    </cfRule>
  </conditionalFormatting>
  <conditionalFormatting sqref="G1297:K1297">
    <cfRule type="notContainsBlanks" dxfId="7035" priority="7274">
      <formula>LEN(TRIM(G1297))&gt;0</formula>
    </cfRule>
  </conditionalFormatting>
  <conditionalFormatting sqref="G1297:K1297">
    <cfRule type="notContainsBlanks" dxfId="7034" priority="7273">
      <formula>LEN(TRIM(G1297))&gt;0</formula>
    </cfRule>
  </conditionalFormatting>
  <conditionalFormatting sqref="G1297:K1297">
    <cfRule type="notContainsBlanks" dxfId="7033" priority="7272">
      <formula>LEN(TRIM(G1297))&gt;0</formula>
    </cfRule>
  </conditionalFormatting>
  <conditionalFormatting sqref="G1310">
    <cfRule type="notContainsBlanks" dxfId="7032" priority="7271">
      <formula>LEN(TRIM(G1310))&gt;0</formula>
    </cfRule>
  </conditionalFormatting>
  <conditionalFormatting sqref="H1310:K1310">
    <cfRule type="notContainsBlanks" dxfId="7031" priority="7270">
      <formula>LEN(TRIM(H1310))&gt;0</formula>
    </cfRule>
  </conditionalFormatting>
  <conditionalFormatting sqref="G1310:K1310">
    <cfRule type="notContainsBlanks" dxfId="7030" priority="7269">
      <formula>LEN(TRIM(G1310))&gt;0</formula>
    </cfRule>
  </conditionalFormatting>
  <conditionalFormatting sqref="G1310:K1310">
    <cfRule type="notContainsBlanks" dxfId="7029" priority="7268">
      <formula>LEN(TRIM(G1310))&gt;0</formula>
    </cfRule>
  </conditionalFormatting>
  <conditionalFormatting sqref="G1310:K1310">
    <cfRule type="notContainsBlanks" dxfId="7028" priority="7267">
      <formula>LEN(TRIM(G1310))&gt;0</formula>
    </cfRule>
  </conditionalFormatting>
  <conditionalFormatting sqref="G1310:K1310">
    <cfRule type="notContainsBlanks" dxfId="7027" priority="7266">
      <formula>LEN(TRIM(G1310))&gt;0</formula>
    </cfRule>
  </conditionalFormatting>
  <conditionalFormatting sqref="G1310:K1310">
    <cfRule type="notContainsBlanks" dxfId="7026" priority="7265">
      <formula>LEN(TRIM(G1310))&gt;0</formula>
    </cfRule>
  </conditionalFormatting>
  <conditionalFormatting sqref="G1310:K1310">
    <cfRule type="notContainsBlanks" dxfId="7025" priority="7264">
      <formula>LEN(TRIM(G1310))&gt;0</formula>
    </cfRule>
  </conditionalFormatting>
  <conditionalFormatting sqref="G1310:K1310">
    <cfRule type="notContainsBlanks" dxfId="7024" priority="7263">
      <formula>LEN(TRIM(G1310))&gt;0</formula>
    </cfRule>
  </conditionalFormatting>
  <conditionalFormatting sqref="G1310:K1310">
    <cfRule type="notContainsBlanks" dxfId="7023" priority="7262">
      <formula>LEN(TRIM(G1310))&gt;0</formula>
    </cfRule>
  </conditionalFormatting>
  <conditionalFormatting sqref="G1310:K1310">
    <cfRule type="notContainsBlanks" dxfId="7022" priority="7261">
      <formula>LEN(TRIM(G1310))&gt;0</formula>
    </cfRule>
  </conditionalFormatting>
  <conditionalFormatting sqref="G1310:K1310">
    <cfRule type="notContainsBlanks" dxfId="7021" priority="7259">
      <formula>LEN(TRIM(G1310))&gt;0</formula>
    </cfRule>
    <cfRule type="notContainsBlanks" dxfId="7020" priority="7260">
      <formula>LEN(TRIM(G1310))&gt;0</formula>
    </cfRule>
  </conditionalFormatting>
  <conditionalFormatting sqref="G1310:K1310">
    <cfRule type="notContainsBlanks" dxfId="7019" priority="7258">
      <formula>LEN(TRIM(G1310))&gt;0</formula>
    </cfRule>
  </conditionalFormatting>
  <conditionalFormatting sqref="G1310:K1310">
    <cfRule type="notContainsBlanks" dxfId="7018" priority="7257">
      <formula>LEN(TRIM(G1310))&gt;0</formula>
    </cfRule>
  </conditionalFormatting>
  <conditionalFormatting sqref="G1310:K1310">
    <cfRule type="notContainsBlanks" dxfId="7017" priority="7256">
      <formula>LEN(TRIM(G1310))&gt;0</formula>
    </cfRule>
  </conditionalFormatting>
  <conditionalFormatting sqref="G1310:K1310">
    <cfRule type="notContainsBlanks" dxfId="7016" priority="7255">
      <formula>LEN(TRIM(G1310))&gt;0</formula>
    </cfRule>
  </conditionalFormatting>
  <conditionalFormatting sqref="G1310:K1310">
    <cfRule type="notContainsBlanks" dxfId="7015" priority="7254">
      <formula>LEN(TRIM(G1310))&gt;0</formula>
    </cfRule>
  </conditionalFormatting>
  <conditionalFormatting sqref="G1310:K1310">
    <cfRule type="notContainsBlanks" dxfId="7014" priority="7253">
      <formula>LEN(TRIM(G1310))&gt;0</formula>
    </cfRule>
  </conditionalFormatting>
  <conditionalFormatting sqref="G1310:K1310">
    <cfRule type="notContainsBlanks" dxfId="7013" priority="7252">
      <formula>LEN(TRIM(G1310))&gt;0</formula>
    </cfRule>
  </conditionalFormatting>
  <conditionalFormatting sqref="G1310:K1310">
    <cfRule type="notContainsBlanks" dxfId="7012" priority="7251">
      <formula>LEN(TRIM(G1310))&gt;0</formula>
    </cfRule>
  </conditionalFormatting>
  <conditionalFormatting sqref="G1310:K1310">
    <cfRule type="notContainsBlanks" dxfId="7011" priority="7250">
      <formula>LEN(TRIM(G1310))&gt;0</formula>
    </cfRule>
  </conditionalFormatting>
  <conditionalFormatting sqref="G1310:K1310">
    <cfRule type="notContainsBlanks" priority="7249">
      <formula>LEN(TRIM(G1310))&gt;0</formula>
    </cfRule>
  </conditionalFormatting>
  <conditionalFormatting sqref="G1310:K1310">
    <cfRule type="notContainsBlanks" dxfId="7010" priority="7248">
      <formula>LEN(TRIM(G1310))&gt;0</formula>
    </cfRule>
  </conditionalFormatting>
  <conditionalFormatting sqref="G1310:K1310">
    <cfRule type="notContainsBlanks" dxfId="7009" priority="7247">
      <formula>LEN(TRIM(G1310))&gt;0</formula>
    </cfRule>
  </conditionalFormatting>
  <conditionalFormatting sqref="G1310:K1310">
    <cfRule type="notContainsBlanks" dxfId="7008" priority="7246">
      <formula>LEN(TRIM(G1310))&gt;0</formula>
    </cfRule>
  </conditionalFormatting>
  <conditionalFormatting sqref="G1310:K1310">
    <cfRule type="notContainsBlanks" dxfId="7007" priority="7245">
      <formula>LEN(TRIM(G1310))&gt;0</formula>
    </cfRule>
  </conditionalFormatting>
  <conditionalFormatting sqref="G1310:K1310">
    <cfRule type="notContainsBlanks" dxfId="7006" priority="7244">
      <formula>LEN(TRIM(G1310))&gt;0</formula>
    </cfRule>
  </conditionalFormatting>
  <conditionalFormatting sqref="G1323">
    <cfRule type="notContainsBlanks" dxfId="7005" priority="7243">
      <formula>LEN(TRIM(G1323))&gt;0</formula>
    </cfRule>
  </conditionalFormatting>
  <conditionalFormatting sqref="H1323:K1323">
    <cfRule type="notContainsBlanks" dxfId="7004" priority="7242">
      <formula>LEN(TRIM(H1323))&gt;0</formula>
    </cfRule>
  </conditionalFormatting>
  <conditionalFormatting sqref="G1323:K1323">
    <cfRule type="notContainsBlanks" dxfId="7003" priority="7241">
      <formula>LEN(TRIM(G1323))&gt;0</formula>
    </cfRule>
  </conditionalFormatting>
  <conditionalFormatting sqref="G1323:K1323">
    <cfRule type="notContainsBlanks" dxfId="7002" priority="7240">
      <formula>LEN(TRIM(G1323))&gt;0</formula>
    </cfRule>
  </conditionalFormatting>
  <conditionalFormatting sqref="G1323:K1323">
    <cfRule type="notContainsBlanks" dxfId="7001" priority="7239">
      <formula>LEN(TRIM(G1323))&gt;0</formula>
    </cfRule>
  </conditionalFormatting>
  <conditionalFormatting sqref="G1323:K1323">
    <cfRule type="notContainsBlanks" dxfId="7000" priority="7238">
      <formula>LEN(TRIM(G1323))&gt;0</formula>
    </cfRule>
  </conditionalFormatting>
  <conditionalFormatting sqref="G1323:K1323">
    <cfRule type="notContainsBlanks" dxfId="6999" priority="7237">
      <formula>LEN(TRIM(G1323))&gt;0</formula>
    </cfRule>
  </conditionalFormatting>
  <conditionalFormatting sqref="G1323:K1323">
    <cfRule type="notContainsBlanks" dxfId="6998" priority="7236">
      <formula>LEN(TRIM(G1323))&gt;0</formula>
    </cfRule>
  </conditionalFormatting>
  <conditionalFormatting sqref="G1323:K1323">
    <cfRule type="notContainsBlanks" dxfId="6997" priority="7235">
      <formula>LEN(TRIM(G1323))&gt;0</formula>
    </cfRule>
  </conditionalFormatting>
  <conditionalFormatting sqref="G1323:K1323">
    <cfRule type="notContainsBlanks" dxfId="6996" priority="7234">
      <formula>LEN(TRIM(G1323))&gt;0</formula>
    </cfRule>
  </conditionalFormatting>
  <conditionalFormatting sqref="G1323:K1323">
    <cfRule type="notContainsBlanks" dxfId="6995" priority="7233">
      <formula>LEN(TRIM(G1323))&gt;0</formula>
    </cfRule>
  </conditionalFormatting>
  <conditionalFormatting sqref="G1323:K1323">
    <cfRule type="notContainsBlanks" dxfId="6994" priority="7231">
      <formula>LEN(TRIM(G1323))&gt;0</formula>
    </cfRule>
    <cfRule type="notContainsBlanks" dxfId="6993" priority="7232">
      <formula>LEN(TRIM(G1323))&gt;0</formula>
    </cfRule>
  </conditionalFormatting>
  <conditionalFormatting sqref="G1323:K1323">
    <cfRule type="notContainsBlanks" dxfId="6992" priority="7230">
      <formula>LEN(TRIM(G1323))&gt;0</formula>
    </cfRule>
  </conditionalFormatting>
  <conditionalFormatting sqref="G1323:K1323">
    <cfRule type="notContainsBlanks" dxfId="6991" priority="7229">
      <formula>LEN(TRIM(G1323))&gt;0</formula>
    </cfRule>
  </conditionalFormatting>
  <conditionalFormatting sqref="G1323:K1323">
    <cfRule type="notContainsBlanks" dxfId="6990" priority="7228">
      <formula>LEN(TRIM(G1323))&gt;0</formula>
    </cfRule>
  </conditionalFormatting>
  <conditionalFormatting sqref="G1323:K1323">
    <cfRule type="notContainsBlanks" dxfId="6989" priority="7227">
      <formula>LEN(TRIM(G1323))&gt;0</formula>
    </cfRule>
  </conditionalFormatting>
  <conditionalFormatting sqref="G1323:K1323">
    <cfRule type="notContainsBlanks" dxfId="6988" priority="7226">
      <formula>LEN(TRIM(G1323))&gt;0</formula>
    </cfRule>
  </conditionalFormatting>
  <conditionalFormatting sqref="G1323:K1323">
    <cfRule type="notContainsBlanks" dxfId="6987" priority="7225">
      <formula>LEN(TRIM(G1323))&gt;0</formula>
    </cfRule>
  </conditionalFormatting>
  <conditionalFormatting sqref="G1323:K1323">
    <cfRule type="notContainsBlanks" dxfId="6986" priority="7224">
      <formula>LEN(TRIM(G1323))&gt;0</formula>
    </cfRule>
  </conditionalFormatting>
  <conditionalFormatting sqref="G1323:K1323">
    <cfRule type="notContainsBlanks" dxfId="6985" priority="7223">
      <formula>LEN(TRIM(G1323))&gt;0</formula>
    </cfRule>
  </conditionalFormatting>
  <conditionalFormatting sqref="G1323:K1323">
    <cfRule type="notContainsBlanks" dxfId="6984" priority="7222">
      <formula>LEN(TRIM(G1323))&gt;0</formula>
    </cfRule>
  </conditionalFormatting>
  <conditionalFormatting sqref="G1323:K1323">
    <cfRule type="notContainsBlanks" priority="7221">
      <formula>LEN(TRIM(G1323))&gt;0</formula>
    </cfRule>
  </conditionalFormatting>
  <conditionalFormatting sqref="G1323:K1323">
    <cfRule type="notContainsBlanks" dxfId="6983" priority="7220">
      <formula>LEN(TRIM(G1323))&gt;0</formula>
    </cfRule>
  </conditionalFormatting>
  <conditionalFormatting sqref="G1323:K1323">
    <cfRule type="notContainsBlanks" dxfId="6982" priority="7219">
      <formula>LEN(TRIM(G1323))&gt;0</formula>
    </cfRule>
  </conditionalFormatting>
  <conditionalFormatting sqref="G1323:K1323">
    <cfRule type="notContainsBlanks" dxfId="6981" priority="7218">
      <formula>LEN(TRIM(G1323))&gt;0</formula>
    </cfRule>
  </conditionalFormatting>
  <conditionalFormatting sqref="G1323:K1323">
    <cfRule type="notContainsBlanks" dxfId="6980" priority="7217">
      <formula>LEN(TRIM(G1323))&gt;0</formula>
    </cfRule>
  </conditionalFormatting>
  <conditionalFormatting sqref="G1323:K1323">
    <cfRule type="notContainsBlanks" dxfId="6979" priority="7216">
      <formula>LEN(TRIM(G1323))&gt;0</formula>
    </cfRule>
  </conditionalFormatting>
  <conditionalFormatting sqref="G424:K426 G428:K439 G441:K452 G454:K465 G467:K478 G480:K491 G493:K504 G506:K517 G519:K530 G532:K543 G545:K556 G558:K569 G571:K582 G584:K595 G597:K608 G610:K621 G623:K634 G636:K647 G649:K660 G662:K673 G675:K686 G688:K699 G701:K712 G714:K725 G727:K738 G740:K751 G753:K764 G766:K777 G779:K790 G792:K803 G805:K816 G818:K829 G831:K842 G844:K855 G857:K868 G870:K881 G883:K894 G896:K907 G909:K920 G922:K933 G935:K946 G948:K959 G961:K972 G974:K985 G987:K998 G1000:K1011 G1013:K1024 G1026:K1037 G1039:K1050 G1052:K1063 G1065:K1076 G1078:K1089 G1091:K1102 G1104:K1115 G1117:K1128 G1130:K1141 G1143:K1154 G1156:K1167 G1169:K1180 G1182:K1193 G1195:K1206 G1208:K1219 G1221:K1232 G1234:K1245 G1247:K1258 G1260:K1271 G1273:K1284 G1286:K1297 G1299:K1310 G1312:K1323 G1325:K1332">
    <cfRule type="notContainsBlanks" dxfId="6978" priority="7215">
      <formula>LEN(TRIM(G424))&gt;0</formula>
    </cfRule>
  </conditionalFormatting>
  <conditionalFormatting sqref="G424:L426 G428:L439 L427 G441:L452 L440 G454:L465 L453 G467:L478 L466 G480:L491 L479 G493:L504 L492 G506:L517 L505 G519:L530 L518 G532:L543 L531 G545:L556 L544 G558:L569 L557 G571:L582 L570 G584:L595 L583 G597:L608 L596 G610:L621 L609 G623:L634 L622 G636:L647 L635 G649:L660 L648 G662:L673 L661 G675:L686 L674 G688:L699 L687 G701:L712 L700 G714:L725 L713 G727:L738 L726 G740:L751 L739 G753:L764 L752 G766:L777 L765 G779:L790 L778 G792:L803 L791 G805:L816 L804 G818:L829 L817 G831:L842 L830 G844:L855 L843 G857:L868 L856 G870:L881 L869 G883:L894 L882 G896:L907 L895 G909:L920 L908 G922:L933 L921 G935:L946 L934 G948:L959 L947 G961:L972 L960 G974:L985 L973 G987:L998 L986 G1000:L1011 L999 G1013:L1024 L1012 G1026:L1037 L1025 G1039:L1050 L1038 G1052:L1063 L1051 G1065:L1076 L1064 G1078:L1089 L1077 G1091:L1102 L1090 G1104:L1115 L1103 G1117:L1128 L1116 G1130:L1141 L1129 G1143:L1154 L1142 G1156:L1167 L1155 G1169:L1180 L1168 G1182:L1193 L1181 G1195:L1206 L1194 G1208:L1219 L1207 G1221:L1232 L1220 G1234:L1245 L1233 G1247:L1258 L1246 G1260:L1271 L1259 G1273:L1284 L1272 G1286:L1297 L1285 G1299:L1310 L1298 G1312:L1323 L1311 G1325:L1332 L1324">
    <cfRule type="notContainsBlanks" dxfId="6977" priority="7214">
      <formula>LEN(TRIM(G424))&gt;0</formula>
    </cfRule>
  </conditionalFormatting>
  <conditionalFormatting sqref="N439:R439">
    <cfRule type="notContainsBlanks" dxfId="6976" priority="7213">
      <formula>LEN(TRIM(N439))&gt;0</formula>
    </cfRule>
  </conditionalFormatting>
  <conditionalFormatting sqref="N439:R439">
    <cfRule type="notContainsBlanks" dxfId="6975" priority="7212">
      <formula>LEN(TRIM(N439))&gt;0</formula>
    </cfRule>
  </conditionalFormatting>
  <conditionalFormatting sqref="N439:R439">
    <cfRule type="notContainsBlanks" dxfId="6974" priority="7211">
      <formula>LEN(TRIM(N439))&gt;0</formula>
    </cfRule>
  </conditionalFormatting>
  <conditionalFormatting sqref="N439:R439">
    <cfRule type="notContainsBlanks" dxfId="6973" priority="7210">
      <formula>LEN(TRIM(N439))&gt;0</formula>
    </cfRule>
  </conditionalFormatting>
  <conditionalFormatting sqref="N439:R439">
    <cfRule type="notContainsBlanks" dxfId="6972" priority="7209">
      <formula>LEN(TRIM(N439))&gt;0</formula>
    </cfRule>
  </conditionalFormatting>
  <conditionalFormatting sqref="N439:R439">
    <cfRule type="notContainsBlanks" dxfId="6971" priority="7208">
      <formula>LEN(TRIM(N439))&gt;0</formula>
    </cfRule>
  </conditionalFormatting>
  <conditionalFormatting sqref="N439:R439">
    <cfRule type="notContainsBlanks" dxfId="6970" priority="7207">
      <formula>LEN(TRIM(N439))&gt;0</formula>
    </cfRule>
  </conditionalFormatting>
  <conditionalFormatting sqref="N439:R439">
    <cfRule type="notContainsBlanks" dxfId="6969" priority="7206">
      <formula>LEN(TRIM(N439))&gt;0</formula>
    </cfRule>
  </conditionalFormatting>
  <conditionalFormatting sqref="N439:R439">
    <cfRule type="notContainsBlanks" dxfId="6968" priority="7205">
      <formula>LEN(TRIM(N439))&gt;0</formula>
    </cfRule>
  </conditionalFormatting>
  <conditionalFormatting sqref="N439:R439">
    <cfRule type="notContainsBlanks" dxfId="6967" priority="7203">
      <formula>LEN(TRIM(N439))&gt;0</formula>
    </cfRule>
    <cfRule type="notContainsBlanks" dxfId="6966" priority="7204">
      <formula>LEN(TRIM(N439))&gt;0</formula>
    </cfRule>
  </conditionalFormatting>
  <conditionalFormatting sqref="N439:R439">
    <cfRule type="notContainsBlanks" dxfId="6965" priority="7202">
      <formula>LEN(TRIM(N439))&gt;0</formula>
    </cfRule>
  </conditionalFormatting>
  <conditionalFormatting sqref="N439:R439">
    <cfRule type="notContainsBlanks" dxfId="6964" priority="7201">
      <formula>LEN(TRIM(N439))&gt;0</formula>
    </cfRule>
  </conditionalFormatting>
  <conditionalFormatting sqref="N439:R439">
    <cfRule type="notContainsBlanks" dxfId="6963" priority="7200">
      <formula>LEN(TRIM(N439))&gt;0</formula>
    </cfRule>
  </conditionalFormatting>
  <conditionalFormatting sqref="N439:R439">
    <cfRule type="notContainsBlanks" dxfId="6962" priority="7199">
      <formula>LEN(TRIM(N439))&gt;0</formula>
    </cfRule>
  </conditionalFormatting>
  <conditionalFormatting sqref="N439:R439">
    <cfRule type="notContainsBlanks" dxfId="6961" priority="7198">
      <formula>LEN(TRIM(N439))&gt;0</formula>
    </cfRule>
  </conditionalFormatting>
  <conditionalFormatting sqref="N439:R439">
    <cfRule type="notContainsBlanks" dxfId="6960" priority="7197">
      <formula>LEN(TRIM(N439))&gt;0</formula>
    </cfRule>
  </conditionalFormatting>
  <conditionalFormatting sqref="N439:R439">
    <cfRule type="notContainsBlanks" dxfId="6959" priority="7196">
      <formula>LEN(TRIM(N439))&gt;0</formula>
    </cfRule>
  </conditionalFormatting>
  <conditionalFormatting sqref="N439:R439">
    <cfRule type="notContainsBlanks" dxfId="6958" priority="7195">
      <formula>LEN(TRIM(N439))&gt;0</formula>
    </cfRule>
  </conditionalFormatting>
  <conditionalFormatting sqref="N439:R439">
    <cfRule type="notContainsBlanks" dxfId="6957" priority="7194">
      <formula>LEN(TRIM(N439))&gt;0</formula>
    </cfRule>
  </conditionalFormatting>
  <conditionalFormatting sqref="N439:R439">
    <cfRule type="notContainsBlanks" priority="7193">
      <formula>LEN(TRIM(N439))&gt;0</formula>
    </cfRule>
  </conditionalFormatting>
  <conditionalFormatting sqref="N439:R439">
    <cfRule type="notContainsBlanks" dxfId="6956" priority="7192">
      <formula>LEN(TRIM(N439))&gt;0</formula>
    </cfRule>
  </conditionalFormatting>
  <conditionalFormatting sqref="N439:R439">
    <cfRule type="notContainsBlanks" dxfId="6955" priority="7191">
      <formula>LEN(TRIM(N439))&gt;0</formula>
    </cfRule>
  </conditionalFormatting>
  <conditionalFormatting sqref="N439:R439">
    <cfRule type="notContainsBlanks" dxfId="6954" priority="7190">
      <formula>LEN(TRIM(N439))&gt;0</formula>
    </cfRule>
  </conditionalFormatting>
  <conditionalFormatting sqref="N439:R439">
    <cfRule type="notContainsBlanks" dxfId="6953" priority="7189">
      <formula>LEN(TRIM(N439))&gt;0</formula>
    </cfRule>
  </conditionalFormatting>
  <conditionalFormatting sqref="N439:R439">
    <cfRule type="notContainsBlanks" dxfId="6952" priority="7188">
      <formula>LEN(TRIM(N439))&gt;0</formula>
    </cfRule>
  </conditionalFormatting>
  <conditionalFormatting sqref="N452:R452">
    <cfRule type="notContainsBlanks" dxfId="6951" priority="7187">
      <formula>LEN(TRIM(N452))&gt;0</formula>
    </cfRule>
  </conditionalFormatting>
  <conditionalFormatting sqref="N452:R452">
    <cfRule type="notContainsBlanks" dxfId="6950" priority="7186">
      <formula>LEN(TRIM(N452))&gt;0</formula>
    </cfRule>
  </conditionalFormatting>
  <conditionalFormatting sqref="N452:R452">
    <cfRule type="notContainsBlanks" dxfId="6949" priority="7185">
      <formula>LEN(TRIM(N452))&gt;0</formula>
    </cfRule>
  </conditionalFormatting>
  <conditionalFormatting sqref="N452:R452">
    <cfRule type="notContainsBlanks" dxfId="6948" priority="7184">
      <formula>LEN(TRIM(N452))&gt;0</formula>
    </cfRule>
  </conditionalFormatting>
  <conditionalFormatting sqref="N452:R452">
    <cfRule type="notContainsBlanks" dxfId="6947" priority="7183">
      <formula>LEN(TRIM(N452))&gt;0</formula>
    </cfRule>
  </conditionalFormatting>
  <conditionalFormatting sqref="N452:R452">
    <cfRule type="notContainsBlanks" dxfId="6946" priority="7182">
      <formula>LEN(TRIM(N452))&gt;0</formula>
    </cfRule>
  </conditionalFormatting>
  <conditionalFormatting sqref="N452:R452">
    <cfRule type="notContainsBlanks" dxfId="6945" priority="7181">
      <formula>LEN(TRIM(N452))&gt;0</formula>
    </cfRule>
  </conditionalFormatting>
  <conditionalFormatting sqref="N452:R452">
    <cfRule type="notContainsBlanks" dxfId="6944" priority="7180">
      <formula>LEN(TRIM(N452))&gt;0</formula>
    </cfRule>
  </conditionalFormatting>
  <conditionalFormatting sqref="N452:R452">
    <cfRule type="notContainsBlanks" dxfId="6943" priority="7179">
      <formula>LEN(TRIM(N452))&gt;0</formula>
    </cfRule>
  </conditionalFormatting>
  <conditionalFormatting sqref="N452:R452">
    <cfRule type="notContainsBlanks" dxfId="6942" priority="7177">
      <formula>LEN(TRIM(N452))&gt;0</formula>
    </cfRule>
    <cfRule type="notContainsBlanks" dxfId="6941" priority="7178">
      <formula>LEN(TRIM(N452))&gt;0</formula>
    </cfRule>
  </conditionalFormatting>
  <conditionalFormatting sqref="N452:R452">
    <cfRule type="notContainsBlanks" dxfId="6940" priority="7176">
      <formula>LEN(TRIM(N452))&gt;0</formula>
    </cfRule>
  </conditionalFormatting>
  <conditionalFormatting sqref="N452:R452">
    <cfRule type="notContainsBlanks" dxfId="6939" priority="7175">
      <formula>LEN(TRIM(N452))&gt;0</formula>
    </cfRule>
  </conditionalFormatting>
  <conditionalFormatting sqref="N452:R452">
    <cfRule type="notContainsBlanks" dxfId="6938" priority="7174">
      <formula>LEN(TRIM(N452))&gt;0</formula>
    </cfRule>
  </conditionalFormatting>
  <conditionalFormatting sqref="N452:R452">
    <cfRule type="notContainsBlanks" dxfId="6937" priority="7173">
      <formula>LEN(TRIM(N452))&gt;0</formula>
    </cfRule>
  </conditionalFormatting>
  <conditionalFormatting sqref="N452:R452">
    <cfRule type="notContainsBlanks" dxfId="6936" priority="7172">
      <formula>LEN(TRIM(N452))&gt;0</formula>
    </cfRule>
  </conditionalFormatting>
  <conditionalFormatting sqref="N452:R452">
    <cfRule type="notContainsBlanks" dxfId="6935" priority="7171">
      <formula>LEN(TRIM(N452))&gt;0</formula>
    </cfRule>
  </conditionalFormatting>
  <conditionalFormatting sqref="N452:R452">
    <cfRule type="notContainsBlanks" dxfId="6934" priority="7170">
      <formula>LEN(TRIM(N452))&gt;0</formula>
    </cfRule>
  </conditionalFormatting>
  <conditionalFormatting sqref="N452:R452">
    <cfRule type="notContainsBlanks" dxfId="6933" priority="7169">
      <formula>LEN(TRIM(N452))&gt;0</formula>
    </cfRule>
  </conditionalFormatting>
  <conditionalFormatting sqref="N452:R452">
    <cfRule type="notContainsBlanks" dxfId="6932" priority="7168">
      <formula>LEN(TRIM(N452))&gt;0</formula>
    </cfRule>
  </conditionalFormatting>
  <conditionalFormatting sqref="N452:R452">
    <cfRule type="notContainsBlanks" priority="7167">
      <formula>LEN(TRIM(N452))&gt;0</formula>
    </cfRule>
  </conditionalFormatting>
  <conditionalFormatting sqref="N452:R452">
    <cfRule type="notContainsBlanks" dxfId="6931" priority="7166">
      <formula>LEN(TRIM(N452))&gt;0</formula>
    </cfRule>
  </conditionalFormatting>
  <conditionalFormatting sqref="N452:R452">
    <cfRule type="notContainsBlanks" dxfId="6930" priority="7165">
      <formula>LEN(TRIM(N452))&gt;0</formula>
    </cfRule>
  </conditionalFormatting>
  <conditionalFormatting sqref="N452:R452">
    <cfRule type="notContainsBlanks" dxfId="6929" priority="7164">
      <formula>LEN(TRIM(N452))&gt;0</formula>
    </cfRule>
  </conditionalFormatting>
  <conditionalFormatting sqref="N452:R452">
    <cfRule type="notContainsBlanks" dxfId="6928" priority="7163">
      <formula>LEN(TRIM(N452))&gt;0</formula>
    </cfRule>
  </conditionalFormatting>
  <conditionalFormatting sqref="N452:R452">
    <cfRule type="notContainsBlanks" dxfId="6927" priority="7162">
      <formula>LEN(TRIM(N452))&gt;0</formula>
    </cfRule>
  </conditionalFormatting>
  <conditionalFormatting sqref="N465:R465">
    <cfRule type="notContainsBlanks" dxfId="6926" priority="7161">
      <formula>LEN(TRIM(N465))&gt;0</formula>
    </cfRule>
  </conditionalFormatting>
  <conditionalFormatting sqref="N465:R465">
    <cfRule type="notContainsBlanks" dxfId="6925" priority="7160">
      <formula>LEN(TRIM(N465))&gt;0</formula>
    </cfRule>
  </conditionalFormatting>
  <conditionalFormatting sqref="N465:R465">
    <cfRule type="notContainsBlanks" dxfId="6924" priority="7159">
      <formula>LEN(TRIM(N465))&gt;0</formula>
    </cfRule>
  </conditionalFormatting>
  <conditionalFormatting sqref="N465:R465">
    <cfRule type="notContainsBlanks" dxfId="6923" priority="7158">
      <formula>LEN(TRIM(N465))&gt;0</formula>
    </cfRule>
  </conditionalFormatting>
  <conditionalFormatting sqref="N465:R465">
    <cfRule type="notContainsBlanks" dxfId="6922" priority="7157">
      <formula>LEN(TRIM(N465))&gt;0</formula>
    </cfRule>
  </conditionalFormatting>
  <conditionalFormatting sqref="N465:R465">
    <cfRule type="notContainsBlanks" dxfId="6921" priority="7156">
      <formula>LEN(TRIM(N465))&gt;0</formula>
    </cfRule>
  </conditionalFormatting>
  <conditionalFormatting sqref="N465:R465">
    <cfRule type="notContainsBlanks" dxfId="6920" priority="7155">
      <formula>LEN(TRIM(N465))&gt;0</formula>
    </cfRule>
  </conditionalFormatting>
  <conditionalFormatting sqref="N465:R465">
    <cfRule type="notContainsBlanks" dxfId="6919" priority="7154">
      <formula>LEN(TRIM(N465))&gt;0</formula>
    </cfRule>
  </conditionalFormatting>
  <conditionalFormatting sqref="N465:R465">
    <cfRule type="notContainsBlanks" dxfId="6918" priority="7153">
      <formula>LEN(TRIM(N465))&gt;0</formula>
    </cfRule>
  </conditionalFormatting>
  <conditionalFormatting sqref="N465:R465">
    <cfRule type="notContainsBlanks" dxfId="6917" priority="7151">
      <formula>LEN(TRIM(N465))&gt;0</formula>
    </cfRule>
    <cfRule type="notContainsBlanks" dxfId="6916" priority="7152">
      <formula>LEN(TRIM(N465))&gt;0</formula>
    </cfRule>
  </conditionalFormatting>
  <conditionalFormatting sqref="N465:R465">
    <cfRule type="notContainsBlanks" dxfId="6915" priority="7150">
      <formula>LEN(TRIM(N465))&gt;0</formula>
    </cfRule>
  </conditionalFormatting>
  <conditionalFormatting sqref="N465:R465">
    <cfRule type="notContainsBlanks" dxfId="6914" priority="7149">
      <formula>LEN(TRIM(N465))&gt;0</formula>
    </cfRule>
  </conditionalFormatting>
  <conditionalFormatting sqref="N465:R465">
    <cfRule type="notContainsBlanks" dxfId="6913" priority="7148">
      <formula>LEN(TRIM(N465))&gt;0</formula>
    </cfRule>
  </conditionalFormatting>
  <conditionalFormatting sqref="N465:R465">
    <cfRule type="notContainsBlanks" dxfId="6912" priority="7147">
      <formula>LEN(TRIM(N465))&gt;0</formula>
    </cfRule>
  </conditionalFormatting>
  <conditionalFormatting sqref="N465:R465">
    <cfRule type="notContainsBlanks" dxfId="6911" priority="7146">
      <formula>LEN(TRIM(N465))&gt;0</formula>
    </cfRule>
  </conditionalFormatting>
  <conditionalFormatting sqref="N465:R465">
    <cfRule type="notContainsBlanks" dxfId="6910" priority="7145">
      <formula>LEN(TRIM(N465))&gt;0</formula>
    </cfRule>
  </conditionalFormatting>
  <conditionalFormatting sqref="N465:R465">
    <cfRule type="notContainsBlanks" dxfId="6909" priority="7144">
      <formula>LEN(TRIM(N465))&gt;0</formula>
    </cfRule>
  </conditionalFormatting>
  <conditionalFormatting sqref="N465:R465">
    <cfRule type="notContainsBlanks" dxfId="6908" priority="7143">
      <formula>LEN(TRIM(N465))&gt;0</formula>
    </cfRule>
  </conditionalFormatting>
  <conditionalFormatting sqref="N465:R465">
    <cfRule type="notContainsBlanks" dxfId="6907" priority="7142">
      <formula>LEN(TRIM(N465))&gt;0</formula>
    </cfRule>
  </conditionalFormatting>
  <conditionalFormatting sqref="N465:R465">
    <cfRule type="notContainsBlanks" priority="7141">
      <formula>LEN(TRIM(N465))&gt;0</formula>
    </cfRule>
  </conditionalFormatting>
  <conditionalFormatting sqref="N465:R465">
    <cfRule type="notContainsBlanks" dxfId="6906" priority="7140">
      <formula>LEN(TRIM(N465))&gt;0</formula>
    </cfRule>
  </conditionalFormatting>
  <conditionalFormatting sqref="N465:R465">
    <cfRule type="notContainsBlanks" dxfId="6905" priority="7139">
      <formula>LEN(TRIM(N465))&gt;0</formula>
    </cfRule>
  </conditionalFormatting>
  <conditionalFormatting sqref="N465:R465">
    <cfRule type="notContainsBlanks" dxfId="6904" priority="7138">
      <formula>LEN(TRIM(N465))&gt;0</formula>
    </cfRule>
  </conditionalFormatting>
  <conditionalFormatting sqref="N465:R465">
    <cfRule type="notContainsBlanks" dxfId="6903" priority="7137">
      <formula>LEN(TRIM(N465))&gt;0</formula>
    </cfRule>
  </conditionalFormatting>
  <conditionalFormatting sqref="N465:R465">
    <cfRule type="notContainsBlanks" dxfId="6902" priority="7136">
      <formula>LEN(TRIM(N465))&gt;0</formula>
    </cfRule>
  </conditionalFormatting>
  <conditionalFormatting sqref="N478:R478">
    <cfRule type="notContainsBlanks" dxfId="6901" priority="7135">
      <formula>LEN(TRIM(N478))&gt;0</formula>
    </cfRule>
  </conditionalFormatting>
  <conditionalFormatting sqref="N478:R478">
    <cfRule type="notContainsBlanks" dxfId="6900" priority="7134">
      <formula>LEN(TRIM(N478))&gt;0</formula>
    </cfRule>
  </conditionalFormatting>
  <conditionalFormatting sqref="N478:R478">
    <cfRule type="notContainsBlanks" dxfId="6899" priority="7133">
      <formula>LEN(TRIM(N478))&gt;0</formula>
    </cfRule>
  </conditionalFormatting>
  <conditionalFormatting sqref="N478:R478">
    <cfRule type="notContainsBlanks" dxfId="6898" priority="7132">
      <formula>LEN(TRIM(N478))&gt;0</formula>
    </cfRule>
  </conditionalFormatting>
  <conditionalFormatting sqref="N478:R478">
    <cfRule type="notContainsBlanks" dxfId="6897" priority="7131">
      <formula>LEN(TRIM(N478))&gt;0</formula>
    </cfRule>
  </conditionalFormatting>
  <conditionalFormatting sqref="N478:R478">
    <cfRule type="notContainsBlanks" dxfId="6896" priority="7130">
      <formula>LEN(TRIM(N478))&gt;0</formula>
    </cfRule>
  </conditionalFormatting>
  <conditionalFormatting sqref="N478:R478">
    <cfRule type="notContainsBlanks" dxfId="6895" priority="7129">
      <formula>LEN(TRIM(N478))&gt;0</formula>
    </cfRule>
  </conditionalFormatting>
  <conditionalFormatting sqref="N478:R478">
    <cfRule type="notContainsBlanks" dxfId="6894" priority="7128">
      <formula>LEN(TRIM(N478))&gt;0</formula>
    </cfRule>
  </conditionalFormatting>
  <conditionalFormatting sqref="N478:R478">
    <cfRule type="notContainsBlanks" dxfId="6893" priority="7127">
      <formula>LEN(TRIM(N478))&gt;0</formula>
    </cfRule>
  </conditionalFormatting>
  <conditionalFormatting sqref="N478:R478">
    <cfRule type="notContainsBlanks" dxfId="6892" priority="7125">
      <formula>LEN(TRIM(N478))&gt;0</formula>
    </cfRule>
    <cfRule type="notContainsBlanks" dxfId="6891" priority="7126">
      <formula>LEN(TRIM(N478))&gt;0</formula>
    </cfRule>
  </conditionalFormatting>
  <conditionalFormatting sqref="N478:R478">
    <cfRule type="notContainsBlanks" dxfId="6890" priority="7124">
      <formula>LEN(TRIM(N478))&gt;0</formula>
    </cfRule>
  </conditionalFormatting>
  <conditionalFormatting sqref="N478:R478">
    <cfRule type="notContainsBlanks" dxfId="6889" priority="7123">
      <formula>LEN(TRIM(N478))&gt;0</formula>
    </cfRule>
  </conditionalFormatting>
  <conditionalFormatting sqref="N478:R478">
    <cfRule type="notContainsBlanks" dxfId="6888" priority="7122">
      <formula>LEN(TRIM(N478))&gt;0</formula>
    </cfRule>
  </conditionalFormatting>
  <conditionalFormatting sqref="N478:R478">
    <cfRule type="notContainsBlanks" dxfId="6887" priority="7121">
      <formula>LEN(TRIM(N478))&gt;0</formula>
    </cfRule>
  </conditionalFormatting>
  <conditionalFormatting sqref="N478:R478">
    <cfRule type="notContainsBlanks" dxfId="6886" priority="7120">
      <formula>LEN(TRIM(N478))&gt;0</formula>
    </cfRule>
  </conditionalFormatting>
  <conditionalFormatting sqref="N478:R478">
    <cfRule type="notContainsBlanks" dxfId="6885" priority="7119">
      <formula>LEN(TRIM(N478))&gt;0</formula>
    </cfRule>
  </conditionalFormatting>
  <conditionalFormatting sqref="N478:R478">
    <cfRule type="notContainsBlanks" dxfId="6884" priority="7118">
      <formula>LEN(TRIM(N478))&gt;0</formula>
    </cfRule>
  </conditionalFormatting>
  <conditionalFormatting sqref="N478:R478">
    <cfRule type="notContainsBlanks" dxfId="6883" priority="7117">
      <formula>LEN(TRIM(N478))&gt;0</formula>
    </cfRule>
  </conditionalFormatting>
  <conditionalFormatting sqref="N478:R478">
    <cfRule type="notContainsBlanks" dxfId="6882" priority="7116">
      <formula>LEN(TRIM(N478))&gt;0</formula>
    </cfRule>
  </conditionalFormatting>
  <conditionalFormatting sqref="N478:R478">
    <cfRule type="notContainsBlanks" priority="7115">
      <formula>LEN(TRIM(N478))&gt;0</formula>
    </cfRule>
  </conditionalFormatting>
  <conditionalFormatting sqref="N478:R478">
    <cfRule type="notContainsBlanks" dxfId="6881" priority="7114">
      <formula>LEN(TRIM(N478))&gt;0</formula>
    </cfRule>
  </conditionalFormatting>
  <conditionalFormatting sqref="N478:R478">
    <cfRule type="notContainsBlanks" dxfId="6880" priority="7113">
      <formula>LEN(TRIM(N478))&gt;0</formula>
    </cfRule>
  </conditionalFormatting>
  <conditionalFormatting sqref="N478:R478">
    <cfRule type="notContainsBlanks" dxfId="6879" priority="7112">
      <formula>LEN(TRIM(N478))&gt;0</formula>
    </cfRule>
  </conditionalFormatting>
  <conditionalFormatting sqref="N478:R478">
    <cfRule type="notContainsBlanks" dxfId="6878" priority="7111">
      <formula>LEN(TRIM(N478))&gt;0</formula>
    </cfRule>
  </conditionalFormatting>
  <conditionalFormatting sqref="N478:R478">
    <cfRule type="notContainsBlanks" dxfId="6877" priority="7110">
      <formula>LEN(TRIM(N478))&gt;0</formula>
    </cfRule>
  </conditionalFormatting>
  <conditionalFormatting sqref="N491:R491">
    <cfRule type="notContainsBlanks" dxfId="6876" priority="7109">
      <formula>LEN(TRIM(N491))&gt;0</formula>
    </cfRule>
  </conditionalFormatting>
  <conditionalFormatting sqref="N491:R491">
    <cfRule type="notContainsBlanks" dxfId="6875" priority="7108">
      <formula>LEN(TRIM(N491))&gt;0</formula>
    </cfRule>
  </conditionalFormatting>
  <conditionalFormatting sqref="N491:R491">
    <cfRule type="notContainsBlanks" dxfId="6874" priority="7107">
      <formula>LEN(TRIM(N491))&gt;0</formula>
    </cfRule>
  </conditionalFormatting>
  <conditionalFormatting sqref="N491:R491">
    <cfRule type="notContainsBlanks" dxfId="6873" priority="7106">
      <formula>LEN(TRIM(N491))&gt;0</formula>
    </cfRule>
  </conditionalFormatting>
  <conditionalFormatting sqref="N491:R491">
    <cfRule type="notContainsBlanks" dxfId="6872" priority="7105">
      <formula>LEN(TRIM(N491))&gt;0</formula>
    </cfRule>
  </conditionalFormatting>
  <conditionalFormatting sqref="N491:R491">
    <cfRule type="notContainsBlanks" dxfId="6871" priority="7104">
      <formula>LEN(TRIM(N491))&gt;0</formula>
    </cfRule>
  </conditionalFormatting>
  <conditionalFormatting sqref="N491:R491">
    <cfRule type="notContainsBlanks" dxfId="6870" priority="7103">
      <formula>LEN(TRIM(N491))&gt;0</formula>
    </cfRule>
  </conditionalFormatting>
  <conditionalFormatting sqref="N491:R491">
    <cfRule type="notContainsBlanks" dxfId="6869" priority="7102">
      <formula>LEN(TRIM(N491))&gt;0</formula>
    </cfRule>
  </conditionalFormatting>
  <conditionalFormatting sqref="N491:R491">
    <cfRule type="notContainsBlanks" dxfId="6868" priority="7101">
      <formula>LEN(TRIM(N491))&gt;0</formula>
    </cfRule>
  </conditionalFormatting>
  <conditionalFormatting sqref="N491:R491">
    <cfRule type="notContainsBlanks" dxfId="6867" priority="7099">
      <formula>LEN(TRIM(N491))&gt;0</formula>
    </cfRule>
    <cfRule type="notContainsBlanks" dxfId="6866" priority="7100">
      <formula>LEN(TRIM(N491))&gt;0</formula>
    </cfRule>
  </conditionalFormatting>
  <conditionalFormatting sqref="N491:R491">
    <cfRule type="notContainsBlanks" dxfId="6865" priority="7098">
      <formula>LEN(TRIM(N491))&gt;0</formula>
    </cfRule>
  </conditionalFormatting>
  <conditionalFormatting sqref="N491:R491">
    <cfRule type="notContainsBlanks" dxfId="6864" priority="7097">
      <formula>LEN(TRIM(N491))&gt;0</formula>
    </cfRule>
  </conditionalFormatting>
  <conditionalFormatting sqref="N491:R491">
    <cfRule type="notContainsBlanks" dxfId="6863" priority="7096">
      <formula>LEN(TRIM(N491))&gt;0</formula>
    </cfRule>
  </conditionalFormatting>
  <conditionalFormatting sqref="N491:R491">
    <cfRule type="notContainsBlanks" dxfId="6862" priority="7095">
      <formula>LEN(TRIM(N491))&gt;0</formula>
    </cfRule>
  </conditionalFormatting>
  <conditionalFormatting sqref="N491:R491">
    <cfRule type="notContainsBlanks" dxfId="6861" priority="7094">
      <formula>LEN(TRIM(N491))&gt;0</formula>
    </cfRule>
  </conditionalFormatting>
  <conditionalFormatting sqref="N491:R491">
    <cfRule type="notContainsBlanks" dxfId="6860" priority="7093">
      <formula>LEN(TRIM(N491))&gt;0</formula>
    </cfRule>
  </conditionalFormatting>
  <conditionalFormatting sqref="N491:R491">
    <cfRule type="notContainsBlanks" dxfId="6859" priority="7092">
      <formula>LEN(TRIM(N491))&gt;0</formula>
    </cfRule>
  </conditionalFormatting>
  <conditionalFormatting sqref="N491:R491">
    <cfRule type="notContainsBlanks" dxfId="6858" priority="7091">
      <formula>LEN(TRIM(N491))&gt;0</formula>
    </cfRule>
  </conditionalFormatting>
  <conditionalFormatting sqref="N491:R491">
    <cfRule type="notContainsBlanks" dxfId="6857" priority="7090">
      <formula>LEN(TRIM(N491))&gt;0</formula>
    </cfRule>
  </conditionalFormatting>
  <conditionalFormatting sqref="N491:R491">
    <cfRule type="notContainsBlanks" priority="7089">
      <formula>LEN(TRIM(N491))&gt;0</formula>
    </cfRule>
  </conditionalFormatting>
  <conditionalFormatting sqref="N491:R491">
    <cfRule type="notContainsBlanks" dxfId="6856" priority="7088">
      <formula>LEN(TRIM(N491))&gt;0</formula>
    </cfRule>
  </conditionalFormatting>
  <conditionalFormatting sqref="N491:R491">
    <cfRule type="notContainsBlanks" dxfId="6855" priority="7087">
      <formula>LEN(TRIM(N491))&gt;0</formula>
    </cfRule>
  </conditionalFormatting>
  <conditionalFormatting sqref="N491:R491">
    <cfRule type="notContainsBlanks" dxfId="6854" priority="7086">
      <formula>LEN(TRIM(N491))&gt;0</formula>
    </cfRule>
  </conditionalFormatting>
  <conditionalFormatting sqref="N491:R491">
    <cfRule type="notContainsBlanks" dxfId="6853" priority="7085">
      <formula>LEN(TRIM(N491))&gt;0</formula>
    </cfRule>
  </conditionalFormatting>
  <conditionalFormatting sqref="N491:R491">
    <cfRule type="notContainsBlanks" dxfId="6852" priority="7084">
      <formula>LEN(TRIM(N491))&gt;0</formula>
    </cfRule>
  </conditionalFormatting>
  <conditionalFormatting sqref="N504:R504">
    <cfRule type="notContainsBlanks" dxfId="6851" priority="7083">
      <formula>LEN(TRIM(N504))&gt;0</formula>
    </cfRule>
  </conditionalFormatting>
  <conditionalFormatting sqref="N504:R504">
    <cfRule type="notContainsBlanks" dxfId="6850" priority="7082">
      <formula>LEN(TRIM(N504))&gt;0</formula>
    </cfRule>
  </conditionalFormatting>
  <conditionalFormatting sqref="N504:R504">
    <cfRule type="notContainsBlanks" dxfId="6849" priority="7081">
      <formula>LEN(TRIM(N504))&gt;0</formula>
    </cfRule>
  </conditionalFormatting>
  <conditionalFormatting sqref="N504:R504">
    <cfRule type="notContainsBlanks" dxfId="6848" priority="7080">
      <formula>LEN(TRIM(N504))&gt;0</formula>
    </cfRule>
  </conditionalFormatting>
  <conditionalFormatting sqref="N504:R504">
    <cfRule type="notContainsBlanks" dxfId="6847" priority="7079">
      <formula>LEN(TRIM(N504))&gt;0</formula>
    </cfRule>
  </conditionalFormatting>
  <conditionalFormatting sqref="N504:R504">
    <cfRule type="notContainsBlanks" dxfId="6846" priority="7078">
      <formula>LEN(TRIM(N504))&gt;0</formula>
    </cfRule>
  </conditionalFormatting>
  <conditionalFormatting sqref="N504:R504">
    <cfRule type="notContainsBlanks" dxfId="6845" priority="7077">
      <formula>LEN(TRIM(N504))&gt;0</formula>
    </cfRule>
  </conditionalFormatting>
  <conditionalFormatting sqref="N504:R504">
    <cfRule type="notContainsBlanks" dxfId="6844" priority="7076">
      <formula>LEN(TRIM(N504))&gt;0</formula>
    </cfRule>
  </conditionalFormatting>
  <conditionalFormatting sqref="N504:R504">
    <cfRule type="notContainsBlanks" dxfId="6843" priority="7075">
      <formula>LEN(TRIM(N504))&gt;0</formula>
    </cfRule>
  </conditionalFormatting>
  <conditionalFormatting sqref="N504:R504">
    <cfRule type="notContainsBlanks" dxfId="6842" priority="7073">
      <formula>LEN(TRIM(N504))&gt;0</formula>
    </cfRule>
    <cfRule type="notContainsBlanks" dxfId="6841" priority="7074">
      <formula>LEN(TRIM(N504))&gt;0</formula>
    </cfRule>
  </conditionalFormatting>
  <conditionalFormatting sqref="N504:R504">
    <cfRule type="notContainsBlanks" dxfId="6840" priority="7072">
      <formula>LEN(TRIM(N504))&gt;0</formula>
    </cfRule>
  </conditionalFormatting>
  <conditionalFormatting sqref="N504:R504">
    <cfRule type="notContainsBlanks" dxfId="6839" priority="7071">
      <formula>LEN(TRIM(N504))&gt;0</formula>
    </cfRule>
  </conditionalFormatting>
  <conditionalFormatting sqref="N504:R504">
    <cfRule type="notContainsBlanks" dxfId="6838" priority="7070">
      <formula>LEN(TRIM(N504))&gt;0</formula>
    </cfRule>
  </conditionalFormatting>
  <conditionalFormatting sqref="N504:R504">
    <cfRule type="notContainsBlanks" dxfId="6837" priority="7069">
      <formula>LEN(TRIM(N504))&gt;0</formula>
    </cfRule>
  </conditionalFormatting>
  <conditionalFormatting sqref="N504:R504">
    <cfRule type="notContainsBlanks" dxfId="6836" priority="7068">
      <formula>LEN(TRIM(N504))&gt;0</formula>
    </cfRule>
  </conditionalFormatting>
  <conditionalFormatting sqref="N504:R504">
    <cfRule type="notContainsBlanks" dxfId="6835" priority="7067">
      <formula>LEN(TRIM(N504))&gt;0</formula>
    </cfRule>
  </conditionalFormatting>
  <conditionalFormatting sqref="N504:R504">
    <cfRule type="notContainsBlanks" dxfId="6834" priority="7066">
      <formula>LEN(TRIM(N504))&gt;0</formula>
    </cfRule>
  </conditionalFormatting>
  <conditionalFormatting sqref="N504:R504">
    <cfRule type="notContainsBlanks" dxfId="6833" priority="7065">
      <formula>LEN(TRIM(N504))&gt;0</formula>
    </cfRule>
  </conditionalFormatting>
  <conditionalFormatting sqref="N504:R504">
    <cfRule type="notContainsBlanks" dxfId="6832" priority="7064">
      <formula>LEN(TRIM(N504))&gt;0</formula>
    </cfRule>
  </conditionalFormatting>
  <conditionalFormatting sqref="N504:R504">
    <cfRule type="notContainsBlanks" priority="7063">
      <formula>LEN(TRIM(N504))&gt;0</formula>
    </cfRule>
  </conditionalFormatting>
  <conditionalFormatting sqref="N504:R504">
    <cfRule type="notContainsBlanks" dxfId="6831" priority="7062">
      <formula>LEN(TRIM(N504))&gt;0</formula>
    </cfRule>
  </conditionalFormatting>
  <conditionalFormatting sqref="N504:R504">
    <cfRule type="notContainsBlanks" dxfId="6830" priority="7061">
      <formula>LEN(TRIM(N504))&gt;0</formula>
    </cfRule>
  </conditionalFormatting>
  <conditionalFormatting sqref="N504:R504">
    <cfRule type="notContainsBlanks" dxfId="6829" priority="7060">
      <formula>LEN(TRIM(N504))&gt;0</formula>
    </cfRule>
  </conditionalFormatting>
  <conditionalFormatting sqref="N504:R504">
    <cfRule type="notContainsBlanks" dxfId="6828" priority="7059">
      <formula>LEN(TRIM(N504))&gt;0</formula>
    </cfRule>
  </conditionalFormatting>
  <conditionalFormatting sqref="N504:R504">
    <cfRule type="notContainsBlanks" dxfId="6827" priority="7058">
      <formula>LEN(TRIM(N504))&gt;0</formula>
    </cfRule>
  </conditionalFormatting>
  <conditionalFormatting sqref="N530:R530">
    <cfRule type="notContainsBlanks" dxfId="6826" priority="7057">
      <formula>LEN(TRIM(N530))&gt;0</formula>
    </cfRule>
  </conditionalFormatting>
  <conditionalFormatting sqref="N530:R530">
    <cfRule type="notContainsBlanks" dxfId="6825" priority="7056">
      <formula>LEN(TRIM(N530))&gt;0</formula>
    </cfRule>
  </conditionalFormatting>
  <conditionalFormatting sqref="N530:R530">
    <cfRule type="notContainsBlanks" dxfId="6824" priority="7055">
      <formula>LEN(TRIM(N530))&gt;0</formula>
    </cfRule>
  </conditionalFormatting>
  <conditionalFormatting sqref="N530:R530">
    <cfRule type="notContainsBlanks" dxfId="6823" priority="7054">
      <formula>LEN(TRIM(N530))&gt;0</formula>
    </cfRule>
  </conditionalFormatting>
  <conditionalFormatting sqref="N530:R530">
    <cfRule type="notContainsBlanks" dxfId="6822" priority="7053">
      <formula>LEN(TRIM(N530))&gt;0</formula>
    </cfRule>
  </conditionalFormatting>
  <conditionalFormatting sqref="N530:R530">
    <cfRule type="notContainsBlanks" dxfId="6821" priority="7052">
      <formula>LEN(TRIM(N530))&gt;0</formula>
    </cfRule>
  </conditionalFormatting>
  <conditionalFormatting sqref="N530:R530">
    <cfRule type="notContainsBlanks" dxfId="6820" priority="7051">
      <formula>LEN(TRIM(N530))&gt;0</formula>
    </cfRule>
  </conditionalFormatting>
  <conditionalFormatting sqref="N530:R530">
    <cfRule type="notContainsBlanks" dxfId="6819" priority="7050">
      <formula>LEN(TRIM(N530))&gt;0</formula>
    </cfRule>
  </conditionalFormatting>
  <conditionalFormatting sqref="N530:R530">
    <cfRule type="notContainsBlanks" dxfId="6818" priority="7049">
      <formula>LEN(TRIM(N530))&gt;0</formula>
    </cfRule>
  </conditionalFormatting>
  <conditionalFormatting sqref="N530:R530">
    <cfRule type="notContainsBlanks" dxfId="6817" priority="7047">
      <formula>LEN(TRIM(N530))&gt;0</formula>
    </cfRule>
    <cfRule type="notContainsBlanks" dxfId="6816" priority="7048">
      <formula>LEN(TRIM(N530))&gt;0</formula>
    </cfRule>
  </conditionalFormatting>
  <conditionalFormatting sqref="N530:R530">
    <cfRule type="notContainsBlanks" dxfId="6815" priority="7046">
      <formula>LEN(TRIM(N530))&gt;0</formula>
    </cfRule>
  </conditionalFormatting>
  <conditionalFormatting sqref="N530:R530">
    <cfRule type="notContainsBlanks" dxfId="6814" priority="7045">
      <formula>LEN(TRIM(N530))&gt;0</formula>
    </cfRule>
  </conditionalFormatting>
  <conditionalFormatting sqref="N530:R530">
    <cfRule type="notContainsBlanks" dxfId="6813" priority="7044">
      <formula>LEN(TRIM(N530))&gt;0</formula>
    </cfRule>
  </conditionalFormatting>
  <conditionalFormatting sqref="N530:R530">
    <cfRule type="notContainsBlanks" dxfId="6812" priority="7043">
      <formula>LEN(TRIM(N530))&gt;0</formula>
    </cfRule>
  </conditionalFormatting>
  <conditionalFormatting sqref="N530:R530">
    <cfRule type="notContainsBlanks" dxfId="6811" priority="7042">
      <formula>LEN(TRIM(N530))&gt;0</formula>
    </cfRule>
  </conditionalFormatting>
  <conditionalFormatting sqref="N530:R530">
    <cfRule type="notContainsBlanks" dxfId="6810" priority="7041">
      <formula>LEN(TRIM(N530))&gt;0</formula>
    </cfRule>
  </conditionalFormatting>
  <conditionalFormatting sqref="N530:R530">
    <cfRule type="notContainsBlanks" dxfId="6809" priority="7040">
      <formula>LEN(TRIM(N530))&gt;0</formula>
    </cfRule>
  </conditionalFormatting>
  <conditionalFormatting sqref="N530:R530">
    <cfRule type="notContainsBlanks" dxfId="6808" priority="7039">
      <formula>LEN(TRIM(N530))&gt;0</formula>
    </cfRule>
  </conditionalFormatting>
  <conditionalFormatting sqref="N530:R530">
    <cfRule type="notContainsBlanks" dxfId="6807" priority="7038">
      <formula>LEN(TRIM(N530))&gt;0</formula>
    </cfRule>
  </conditionalFormatting>
  <conditionalFormatting sqref="N530:R530">
    <cfRule type="notContainsBlanks" priority="7037">
      <formula>LEN(TRIM(N530))&gt;0</formula>
    </cfRule>
  </conditionalFormatting>
  <conditionalFormatting sqref="N530:R530">
    <cfRule type="notContainsBlanks" dxfId="6806" priority="7036">
      <formula>LEN(TRIM(N530))&gt;0</formula>
    </cfRule>
  </conditionalFormatting>
  <conditionalFormatting sqref="N530:R530">
    <cfRule type="notContainsBlanks" dxfId="6805" priority="7035">
      <formula>LEN(TRIM(N530))&gt;0</formula>
    </cfRule>
  </conditionalFormatting>
  <conditionalFormatting sqref="N530:R530">
    <cfRule type="notContainsBlanks" dxfId="6804" priority="7034">
      <formula>LEN(TRIM(N530))&gt;0</formula>
    </cfRule>
  </conditionalFormatting>
  <conditionalFormatting sqref="N530:R530">
    <cfRule type="notContainsBlanks" dxfId="6803" priority="7033">
      <formula>LEN(TRIM(N530))&gt;0</formula>
    </cfRule>
  </conditionalFormatting>
  <conditionalFormatting sqref="N530:R530">
    <cfRule type="notContainsBlanks" dxfId="6802" priority="7032">
      <formula>LEN(TRIM(N530))&gt;0</formula>
    </cfRule>
  </conditionalFormatting>
  <conditionalFormatting sqref="N543:R543">
    <cfRule type="notContainsBlanks" dxfId="6801" priority="7031">
      <formula>LEN(TRIM(N543))&gt;0</formula>
    </cfRule>
  </conditionalFormatting>
  <conditionalFormatting sqref="N543:R543">
    <cfRule type="notContainsBlanks" dxfId="6800" priority="7030">
      <formula>LEN(TRIM(N543))&gt;0</formula>
    </cfRule>
  </conditionalFormatting>
  <conditionalFormatting sqref="N543:R543">
    <cfRule type="notContainsBlanks" dxfId="6799" priority="7029">
      <formula>LEN(TRIM(N543))&gt;0</formula>
    </cfRule>
  </conditionalFormatting>
  <conditionalFormatting sqref="N543:R543">
    <cfRule type="notContainsBlanks" dxfId="6798" priority="7028">
      <formula>LEN(TRIM(N543))&gt;0</formula>
    </cfRule>
  </conditionalFormatting>
  <conditionalFormatting sqref="N543:R543">
    <cfRule type="notContainsBlanks" dxfId="6797" priority="7027">
      <formula>LEN(TRIM(N543))&gt;0</formula>
    </cfRule>
  </conditionalFormatting>
  <conditionalFormatting sqref="N543:R543">
    <cfRule type="notContainsBlanks" dxfId="6796" priority="7026">
      <formula>LEN(TRIM(N543))&gt;0</formula>
    </cfRule>
  </conditionalFormatting>
  <conditionalFormatting sqref="N543:R543">
    <cfRule type="notContainsBlanks" dxfId="6795" priority="7025">
      <formula>LEN(TRIM(N543))&gt;0</formula>
    </cfRule>
  </conditionalFormatting>
  <conditionalFormatting sqref="N543:R543">
    <cfRule type="notContainsBlanks" dxfId="6794" priority="7024">
      <formula>LEN(TRIM(N543))&gt;0</formula>
    </cfRule>
  </conditionalFormatting>
  <conditionalFormatting sqref="N543:R543">
    <cfRule type="notContainsBlanks" dxfId="6793" priority="7023">
      <formula>LEN(TRIM(N543))&gt;0</formula>
    </cfRule>
  </conditionalFormatting>
  <conditionalFormatting sqref="N543:R543">
    <cfRule type="notContainsBlanks" dxfId="6792" priority="7021">
      <formula>LEN(TRIM(N543))&gt;0</formula>
    </cfRule>
    <cfRule type="notContainsBlanks" dxfId="6791" priority="7022">
      <formula>LEN(TRIM(N543))&gt;0</formula>
    </cfRule>
  </conditionalFormatting>
  <conditionalFormatting sqref="N543:R543">
    <cfRule type="notContainsBlanks" dxfId="6790" priority="7020">
      <formula>LEN(TRIM(N543))&gt;0</formula>
    </cfRule>
  </conditionalFormatting>
  <conditionalFormatting sqref="N543:R543">
    <cfRule type="notContainsBlanks" dxfId="6789" priority="7019">
      <formula>LEN(TRIM(N543))&gt;0</formula>
    </cfRule>
  </conditionalFormatting>
  <conditionalFormatting sqref="N543:R543">
    <cfRule type="notContainsBlanks" dxfId="6788" priority="7018">
      <formula>LEN(TRIM(N543))&gt;0</formula>
    </cfRule>
  </conditionalFormatting>
  <conditionalFormatting sqref="N543:R543">
    <cfRule type="notContainsBlanks" dxfId="6787" priority="7017">
      <formula>LEN(TRIM(N543))&gt;0</formula>
    </cfRule>
  </conditionalFormatting>
  <conditionalFormatting sqref="N543:R543">
    <cfRule type="notContainsBlanks" dxfId="6786" priority="7016">
      <formula>LEN(TRIM(N543))&gt;0</formula>
    </cfRule>
  </conditionalFormatting>
  <conditionalFormatting sqref="N543:R543">
    <cfRule type="notContainsBlanks" dxfId="6785" priority="7015">
      <formula>LEN(TRIM(N543))&gt;0</formula>
    </cfRule>
  </conditionalFormatting>
  <conditionalFormatting sqref="N543:R543">
    <cfRule type="notContainsBlanks" dxfId="6784" priority="7014">
      <formula>LEN(TRIM(N543))&gt;0</formula>
    </cfRule>
  </conditionalFormatting>
  <conditionalFormatting sqref="N543:R543">
    <cfRule type="notContainsBlanks" dxfId="6783" priority="7013">
      <formula>LEN(TRIM(N543))&gt;0</formula>
    </cfRule>
  </conditionalFormatting>
  <conditionalFormatting sqref="N543:R543">
    <cfRule type="notContainsBlanks" dxfId="6782" priority="7012">
      <formula>LEN(TRIM(N543))&gt;0</formula>
    </cfRule>
  </conditionalFormatting>
  <conditionalFormatting sqref="N543:R543">
    <cfRule type="notContainsBlanks" priority="7011">
      <formula>LEN(TRIM(N543))&gt;0</formula>
    </cfRule>
  </conditionalFormatting>
  <conditionalFormatting sqref="N543:R543">
    <cfRule type="notContainsBlanks" dxfId="6781" priority="7010">
      <formula>LEN(TRIM(N543))&gt;0</formula>
    </cfRule>
  </conditionalFormatting>
  <conditionalFormatting sqref="N543:R543">
    <cfRule type="notContainsBlanks" dxfId="6780" priority="7009">
      <formula>LEN(TRIM(N543))&gt;0</formula>
    </cfRule>
  </conditionalFormatting>
  <conditionalFormatting sqref="N543:R543">
    <cfRule type="notContainsBlanks" dxfId="6779" priority="7008">
      <formula>LEN(TRIM(N543))&gt;0</formula>
    </cfRule>
  </conditionalFormatting>
  <conditionalFormatting sqref="N543:R543">
    <cfRule type="notContainsBlanks" dxfId="6778" priority="7007">
      <formula>LEN(TRIM(N543))&gt;0</formula>
    </cfRule>
  </conditionalFormatting>
  <conditionalFormatting sqref="N543:R543">
    <cfRule type="notContainsBlanks" dxfId="6777" priority="7006">
      <formula>LEN(TRIM(N543))&gt;0</formula>
    </cfRule>
  </conditionalFormatting>
  <conditionalFormatting sqref="N556:R556">
    <cfRule type="notContainsBlanks" dxfId="6776" priority="7005">
      <formula>LEN(TRIM(N556))&gt;0</formula>
    </cfRule>
  </conditionalFormatting>
  <conditionalFormatting sqref="N556:R556">
    <cfRule type="notContainsBlanks" dxfId="6775" priority="7004">
      <formula>LEN(TRIM(N556))&gt;0</formula>
    </cfRule>
  </conditionalFormatting>
  <conditionalFormatting sqref="N556:R556">
    <cfRule type="notContainsBlanks" dxfId="6774" priority="7003">
      <formula>LEN(TRIM(N556))&gt;0</formula>
    </cfRule>
  </conditionalFormatting>
  <conditionalFormatting sqref="N556:R556">
    <cfRule type="notContainsBlanks" dxfId="6773" priority="7002">
      <formula>LEN(TRIM(N556))&gt;0</formula>
    </cfRule>
  </conditionalFormatting>
  <conditionalFormatting sqref="N556:R556">
    <cfRule type="notContainsBlanks" dxfId="6772" priority="7001">
      <formula>LEN(TRIM(N556))&gt;0</formula>
    </cfRule>
  </conditionalFormatting>
  <conditionalFormatting sqref="N556:R556">
    <cfRule type="notContainsBlanks" dxfId="6771" priority="7000">
      <formula>LEN(TRIM(N556))&gt;0</formula>
    </cfRule>
  </conditionalFormatting>
  <conditionalFormatting sqref="N556:R556">
    <cfRule type="notContainsBlanks" dxfId="6770" priority="6999">
      <formula>LEN(TRIM(N556))&gt;0</formula>
    </cfRule>
  </conditionalFormatting>
  <conditionalFormatting sqref="N556:R556">
    <cfRule type="notContainsBlanks" dxfId="6769" priority="6998">
      <formula>LEN(TRIM(N556))&gt;0</formula>
    </cfRule>
  </conditionalFormatting>
  <conditionalFormatting sqref="N556:R556">
    <cfRule type="notContainsBlanks" dxfId="6768" priority="6997">
      <formula>LEN(TRIM(N556))&gt;0</formula>
    </cfRule>
  </conditionalFormatting>
  <conditionalFormatting sqref="N556:R556">
    <cfRule type="notContainsBlanks" dxfId="6767" priority="6995">
      <formula>LEN(TRIM(N556))&gt;0</formula>
    </cfRule>
    <cfRule type="notContainsBlanks" dxfId="6766" priority="6996">
      <formula>LEN(TRIM(N556))&gt;0</formula>
    </cfRule>
  </conditionalFormatting>
  <conditionalFormatting sqref="N556:R556">
    <cfRule type="notContainsBlanks" dxfId="6765" priority="6994">
      <formula>LEN(TRIM(N556))&gt;0</formula>
    </cfRule>
  </conditionalFormatting>
  <conditionalFormatting sqref="N556:R556">
    <cfRule type="notContainsBlanks" dxfId="6764" priority="6993">
      <formula>LEN(TRIM(N556))&gt;0</formula>
    </cfRule>
  </conditionalFormatting>
  <conditionalFormatting sqref="N556:R556">
    <cfRule type="notContainsBlanks" dxfId="6763" priority="6992">
      <formula>LEN(TRIM(N556))&gt;0</formula>
    </cfRule>
  </conditionalFormatting>
  <conditionalFormatting sqref="N556:R556">
    <cfRule type="notContainsBlanks" dxfId="6762" priority="6991">
      <formula>LEN(TRIM(N556))&gt;0</formula>
    </cfRule>
  </conditionalFormatting>
  <conditionalFormatting sqref="N556:R556">
    <cfRule type="notContainsBlanks" dxfId="6761" priority="6990">
      <formula>LEN(TRIM(N556))&gt;0</formula>
    </cfRule>
  </conditionalFormatting>
  <conditionalFormatting sqref="N556:R556">
    <cfRule type="notContainsBlanks" dxfId="6760" priority="6989">
      <formula>LEN(TRIM(N556))&gt;0</formula>
    </cfRule>
  </conditionalFormatting>
  <conditionalFormatting sqref="N556:R556">
    <cfRule type="notContainsBlanks" dxfId="6759" priority="6988">
      <formula>LEN(TRIM(N556))&gt;0</formula>
    </cfRule>
  </conditionalFormatting>
  <conditionalFormatting sqref="N556:R556">
    <cfRule type="notContainsBlanks" dxfId="6758" priority="6987">
      <formula>LEN(TRIM(N556))&gt;0</formula>
    </cfRule>
  </conditionalFormatting>
  <conditionalFormatting sqref="N556:R556">
    <cfRule type="notContainsBlanks" dxfId="6757" priority="6986">
      <formula>LEN(TRIM(N556))&gt;0</formula>
    </cfRule>
  </conditionalFormatting>
  <conditionalFormatting sqref="N556:R556">
    <cfRule type="notContainsBlanks" priority="6985">
      <formula>LEN(TRIM(N556))&gt;0</formula>
    </cfRule>
  </conditionalFormatting>
  <conditionalFormatting sqref="N556:R556">
    <cfRule type="notContainsBlanks" dxfId="6756" priority="6984">
      <formula>LEN(TRIM(N556))&gt;0</formula>
    </cfRule>
  </conditionalFormatting>
  <conditionalFormatting sqref="N556:R556">
    <cfRule type="notContainsBlanks" dxfId="6755" priority="6983">
      <formula>LEN(TRIM(N556))&gt;0</formula>
    </cfRule>
  </conditionalFormatting>
  <conditionalFormatting sqref="N556:R556">
    <cfRule type="notContainsBlanks" dxfId="6754" priority="6982">
      <formula>LEN(TRIM(N556))&gt;0</formula>
    </cfRule>
  </conditionalFormatting>
  <conditionalFormatting sqref="N556:R556">
    <cfRule type="notContainsBlanks" dxfId="6753" priority="6981">
      <formula>LEN(TRIM(N556))&gt;0</formula>
    </cfRule>
  </conditionalFormatting>
  <conditionalFormatting sqref="N556:R556">
    <cfRule type="notContainsBlanks" dxfId="6752" priority="6980">
      <formula>LEN(TRIM(N556))&gt;0</formula>
    </cfRule>
  </conditionalFormatting>
  <conditionalFormatting sqref="N569:R569">
    <cfRule type="notContainsBlanks" dxfId="6751" priority="6979">
      <formula>LEN(TRIM(N569))&gt;0</formula>
    </cfRule>
  </conditionalFormatting>
  <conditionalFormatting sqref="N569:R569">
    <cfRule type="notContainsBlanks" dxfId="6750" priority="6978">
      <formula>LEN(TRIM(N569))&gt;0</formula>
    </cfRule>
  </conditionalFormatting>
  <conditionalFormatting sqref="N569:R569">
    <cfRule type="notContainsBlanks" dxfId="6749" priority="6977">
      <formula>LEN(TRIM(N569))&gt;0</formula>
    </cfRule>
  </conditionalFormatting>
  <conditionalFormatting sqref="N569:R569">
    <cfRule type="notContainsBlanks" dxfId="6748" priority="6976">
      <formula>LEN(TRIM(N569))&gt;0</formula>
    </cfRule>
  </conditionalFormatting>
  <conditionalFormatting sqref="N569:R569">
    <cfRule type="notContainsBlanks" dxfId="6747" priority="6975">
      <formula>LEN(TRIM(N569))&gt;0</formula>
    </cfRule>
  </conditionalFormatting>
  <conditionalFormatting sqref="N569:R569">
    <cfRule type="notContainsBlanks" dxfId="6746" priority="6974">
      <formula>LEN(TRIM(N569))&gt;0</formula>
    </cfRule>
  </conditionalFormatting>
  <conditionalFormatting sqref="N569:R569">
    <cfRule type="notContainsBlanks" dxfId="6745" priority="6973">
      <formula>LEN(TRIM(N569))&gt;0</formula>
    </cfRule>
  </conditionalFormatting>
  <conditionalFormatting sqref="N569:R569">
    <cfRule type="notContainsBlanks" dxfId="6744" priority="6972">
      <formula>LEN(TRIM(N569))&gt;0</formula>
    </cfRule>
  </conditionalFormatting>
  <conditionalFormatting sqref="N569:R569">
    <cfRule type="notContainsBlanks" dxfId="6743" priority="6971">
      <formula>LEN(TRIM(N569))&gt;0</formula>
    </cfRule>
  </conditionalFormatting>
  <conditionalFormatting sqref="N569:R569">
    <cfRule type="notContainsBlanks" dxfId="6742" priority="6969">
      <formula>LEN(TRIM(N569))&gt;0</formula>
    </cfRule>
    <cfRule type="notContainsBlanks" dxfId="6741" priority="6970">
      <formula>LEN(TRIM(N569))&gt;0</formula>
    </cfRule>
  </conditionalFormatting>
  <conditionalFormatting sqref="N569:R569">
    <cfRule type="notContainsBlanks" dxfId="6740" priority="6968">
      <formula>LEN(TRIM(N569))&gt;0</formula>
    </cfRule>
  </conditionalFormatting>
  <conditionalFormatting sqref="N569:R569">
    <cfRule type="notContainsBlanks" dxfId="6739" priority="6967">
      <formula>LEN(TRIM(N569))&gt;0</formula>
    </cfRule>
  </conditionalFormatting>
  <conditionalFormatting sqref="N569:R569">
    <cfRule type="notContainsBlanks" dxfId="6738" priority="6966">
      <formula>LEN(TRIM(N569))&gt;0</formula>
    </cfRule>
  </conditionalFormatting>
  <conditionalFormatting sqref="N569:R569">
    <cfRule type="notContainsBlanks" dxfId="6737" priority="6965">
      <formula>LEN(TRIM(N569))&gt;0</formula>
    </cfRule>
  </conditionalFormatting>
  <conditionalFormatting sqref="N569:R569">
    <cfRule type="notContainsBlanks" dxfId="6736" priority="6964">
      <formula>LEN(TRIM(N569))&gt;0</formula>
    </cfRule>
  </conditionalFormatting>
  <conditionalFormatting sqref="N569:R569">
    <cfRule type="notContainsBlanks" dxfId="6735" priority="6963">
      <formula>LEN(TRIM(N569))&gt;0</formula>
    </cfRule>
  </conditionalFormatting>
  <conditionalFormatting sqref="N569:R569">
    <cfRule type="notContainsBlanks" dxfId="6734" priority="6962">
      <formula>LEN(TRIM(N569))&gt;0</formula>
    </cfRule>
  </conditionalFormatting>
  <conditionalFormatting sqref="N569:R569">
    <cfRule type="notContainsBlanks" dxfId="6733" priority="6961">
      <formula>LEN(TRIM(N569))&gt;0</formula>
    </cfRule>
  </conditionalFormatting>
  <conditionalFormatting sqref="N569:R569">
    <cfRule type="notContainsBlanks" dxfId="6732" priority="6960">
      <formula>LEN(TRIM(N569))&gt;0</formula>
    </cfRule>
  </conditionalFormatting>
  <conditionalFormatting sqref="N569:R569">
    <cfRule type="notContainsBlanks" priority="6959">
      <formula>LEN(TRIM(N569))&gt;0</formula>
    </cfRule>
  </conditionalFormatting>
  <conditionalFormatting sqref="N569:R569">
    <cfRule type="notContainsBlanks" dxfId="6731" priority="6958">
      <formula>LEN(TRIM(N569))&gt;0</formula>
    </cfRule>
  </conditionalFormatting>
  <conditionalFormatting sqref="N569:R569">
    <cfRule type="notContainsBlanks" dxfId="6730" priority="6957">
      <formula>LEN(TRIM(N569))&gt;0</formula>
    </cfRule>
  </conditionalFormatting>
  <conditionalFormatting sqref="N569:R569">
    <cfRule type="notContainsBlanks" dxfId="6729" priority="6956">
      <formula>LEN(TRIM(N569))&gt;0</formula>
    </cfRule>
  </conditionalFormatting>
  <conditionalFormatting sqref="N569:R569">
    <cfRule type="notContainsBlanks" dxfId="6728" priority="6955">
      <formula>LEN(TRIM(N569))&gt;0</formula>
    </cfRule>
  </conditionalFormatting>
  <conditionalFormatting sqref="N569:R569">
    <cfRule type="notContainsBlanks" dxfId="6727" priority="6954">
      <formula>LEN(TRIM(N569))&gt;0</formula>
    </cfRule>
  </conditionalFormatting>
  <conditionalFormatting sqref="N582:R582">
    <cfRule type="notContainsBlanks" dxfId="6726" priority="6953">
      <formula>LEN(TRIM(N582))&gt;0</formula>
    </cfRule>
  </conditionalFormatting>
  <conditionalFormatting sqref="N582:R582">
    <cfRule type="notContainsBlanks" dxfId="6725" priority="6952">
      <formula>LEN(TRIM(N582))&gt;0</formula>
    </cfRule>
  </conditionalFormatting>
  <conditionalFormatting sqref="N582:R582">
    <cfRule type="notContainsBlanks" dxfId="6724" priority="6951">
      <formula>LEN(TRIM(N582))&gt;0</formula>
    </cfRule>
  </conditionalFormatting>
  <conditionalFormatting sqref="N582:R582">
    <cfRule type="notContainsBlanks" dxfId="6723" priority="6950">
      <formula>LEN(TRIM(N582))&gt;0</formula>
    </cfRule>
  </conditionalFormatting>
  <conditionalFormatting sqref="N582:R582">
    <cfRule type="notContainsBlanks" dxfId="6722" priority="6949">
      <formula>LEN(TRIM(N582))&gt;0</formula>
    </cfRule>
  </conditionalFormatting>
  <conditionalFormatting sqref="N582:R582">
    <cfRule type="notContainsBlanks" dxfId="6721" priority="6948">
      <formula>LEN(TRIM(N582))&gt;0</formula>
    </cfRule>
  </conditionalFormatting>
  <conditionalFormatting sqref="N582:R582">
    <cfRule type="notContainsBlanks" dxfId="6720" priority="6947">
      <formula>LEN(TRIM(N582))&gt;0</formula>
    </cfRule>
  </conditionalFormatting>
  <conditionalFormatting sqref="N582:R582">
    <cfRule type="notContainsBlanks" dxfId="6719" priority="6946">
      <formula>LEN(TRIM(N582))&gt;0</formula>
    </cfRule>
  </conditionalFormatting>
  <conditionalFormatting sqref="N582:R582">
    <cfRule type="notContainsBlanks" dxfId="6718" priority="6945">
      <formula>LEN(TRIM(N582))&gt;0</formula>
    </cfRule>
  </conditionalFormatting>
  <conditionalFormatting sqref="N582:R582">
    <cfRule type="notContainsBlanks" dxfId="6717" priority="6943">
      <formula>LEN(TRIM(N582))&gt;0</formula>
    </cfRule>
    <cfRule type="notContainsBlanks" dxfId="6716" priority="6944">
      <formula>LEN(TRIM(N582))&gt;0</formula>
    </cfRule>
  </conditionalFormatting>
  <conditionalFormatting sqref="N582:R582">
    <cfRule type="notContainsBlanks" dxfId="6715" priority="6942">
      <formula>LEN(TRIM(N582))&gt;0</formula>
    </cfRule>
  </conditionalFormatting>
  <conditionalFormatting sqref="N582:R582">
    <cfRule type="notContainsBlanks" dxfId="6714" priority="6941">
      <formula>LEN(TRIM(N582))&gt;0</formula>
    </cfRule>
  </conditionalFormatting>
  <conditionalFormatting sqref="N582:R582">
    <cfRule type="notContainsBlanks" dxfId="6713" priority="6940">
      <formula>LEN(TRIM(N582))&gt;0</formula>
    </cfRule>
  </conditionalFormatting>
  <conditionalFormatting sqref="N582:R582">
    <cfRule type="notContainsBlanks" dxfId="6712" priority="6939">
      <formula>LEN(TRIM(N582))&gt;0</formula>
    </cfRule>
  </conditionalFormatting>
  <conditionalFormatting sqref="N582:R582">
    <cfRule type="notContainsBlanks" dxfId="6711" priority="6938">
      <formula>LEN(TRIM(N582))&gt;0</formula>
    </cfRule>
  </conditionalFormatting>
  <conditionalFormatting sqref="N582:R582">
    <cfRule type="notContainsBlanks" dxfId="6710" priority="6937">
      <formula>LEN(TRIM(N582))&gt;0</formula>
    </cfRule>
  </conditionalFormatting>
  <conditionalFormatting sqref="N582:R582">
    <cfRule type="notContainsBlanks" dxfId="6709" priority="6936">
      <formula>LEN(TRIM(N582))&gt;0</formula>
    </cfRule>
  </conditionalFormatting>
  <conditionalFormatting sqref="N582:R582">
    <cfRule type="notContainsBlanks" dxfId="6708" priority="6935">
      <formula>LEN(TRIM(N582))&gt;0</formula>
    </cfRule>
  </conditionalFormatting>
  <conditionalFormatting sqref="N582:R582">
    <cfRule type="notContainsBlanks" dxfId="6707" priority="6934">
      <formula>LEN(TRIM(N582))&gt;0</formula>
    </cfRule>
  </conditionalFormatting>
  <conditionalFormatting sqref="N582:R582">
    <cfRule type="notContainsBlanks" priority="6933">
      <formula>LEN(TRIM(N582))&gt;0</formula>
    </cfRule>
  </conditionalFormatting>
  <conditionalFormatting sqref="N582:R582">
    <cfRule type="notContainsBlanks" dxfId="6706" priority="6932">
      <formula>LEN(TRIM(N582))&gt;0</formula>
    </cfRule>
  </conditionalFormatting>
  <conditionalFormatting sqref="N582:R582">
    <cfRule type="notContainsBlanks" dxfId="6705" priority="6931">
      <formula>LEN(TRIM(N582))&gt;0</formula>
    </cfRule>
  </conditionalFormatting>
  <conditionalFormatting sqref="N582:R582">
    <cfRule type="notContainsBlanks" dxfId="6704" priority="6930">
      <formula>LEN(TRIM(N582))&gt;0</formula>
    </cfRule>
  </conditionalFormatting>
  <conditionalFormatting sqref="N582:R582">
    <cfRule type="notContainsBlanks" dxfId="6703" priority="6929">
      <formula>LEN(TRIM(N582))&gt;0</formula>
    </cfRule>
  </conditionalFormatting>
  <conditionalFormatting sqref="N582:R582">
    <cfRule type="notContainsBlanks" dxfId="6702" priority="6928">
      <formula>LEN(TRIM(N582))&gt;0</formula>
    </cfRule>
  </conditionalFormatting>
  <conditionalFormatting sqref="N595:R595">
    <cfRule type="notContainsBlanks" dxfId="6701" priority="6927">
      <formula>LEN(TRIM(N595))&gt;0</formula>
    </cfRule>
  </conditionalFormatting>
  <conditionalFormatting sqref="N595:R595">
    <cfRule type="notContainsBlanks" dxfId="6700" priority="6926">
      <formula>LEN(TRIM(N595))&gt;0</formula>
    </cfRule>
  </conditionalFormatting>
  <conditionalFormatting sqref="N595:R595">
    <cfRule type="notContainsBlanks" dxfId="6699" priority="6925">
      <formula>LEN(TRIM(N595))&gt;0</formula>
    </cfRule>
  </conditionalFormatting>
  <conditionalFormatting sqref="N595:R595">
    <cfRule type="notContainsBlanks" dxfId="6698" priority="6924">
      <formula>LEN(TRIM(N595))&gt;0</formula>
    </cfRule>
  </conditionalFormatting>
  <conditionalFormatting sqref="N595:R595">
    <cfRule type="notContainsBlanks" dxfId="6697" priority="6923">
      <formula>LEN(TRIM(N595))&gt;0</formula>
    </cfRule>
  </conditionalFormatting>
  <conditionalFormatting sqref="N595:R595">
    <cfRule type="notContainsBlanks" dxfId="6696" priority="6922">
      <formula>LEN(TRIM(N595))&gt;0</formula>
    </cfRule>
  </conditionalFormatting>
  <conditionalFormatting sqref="N595:R595">
    <cfRule type="notContainsBlanks" dxfId="6695" priority="6921">
      <formula>LEN(TRIM(N595))&gt;0</formula>
    </cfRule>
  </conditionalFormatting>
  <conditionalFormatting sqref="N595:R595">
    <cfRule type="notContainsBlanks" dxfId="6694" priority="6920">
      <formula>LEN(TRIM(N595))&gt;0</formula>
    </cfRule>
  </conditionalFormatting>
  <conditionalFormatting sqref="N595:R595">
    <cfRule type="notContainsBlanks" dxfId="6693" priority="6919">
      <formula>LEN(TRIM(N595))&gt;0</formula>
    </cfRule>
  </conditionalFormatting>
  <conditionalFormatting sqref="N595:R595">
    <cfRule type="notContainsBlanks" dxfId="6692" priority="6917">
      <formula>LEN(TRIM(N595))&gt;0</formula>
    </cfRule>
    <cfRule type="notContainsBlanks" dxfId="6691" priority="6918">
      <formula>LEN(TRIM(N595))&gt;0</formula>
    </cfRule>
  </conditionalFormatting>
  <conditionalFormatting sqref="N595:R595">
    <cfRule type="notContainsBlanks" dxfId="6690" priority="6916">
      <formula>LEN(TRIM(N595))&gt;0</formula>
    </cfRule>
  </conditionalFormatting>
  <conditionalFormatting sqref="N595:R595">
    <cfRule type="notContainsBlanks" dxfId="6689" priority="6915">
      <formula>LEN(TRIM(N595))&gt;0</formula>
    </cfRule>
  </conditionalFormatting>
  <conditionalFormatting sqref="N595:R595">
    <cfRule type="notContainsBlanks" dxfId="6688" priority="6914">
      <formula>LEN(TRIM(N595))&gt;0</formula>
    </cfRule>
  </conditionalFormatting>
  <conditionalFormatting sqref="N595:R595">
    <cfRule type="notContainsBlanks" dxfId="6687" priority="6913">
      <formula>LEN(TRIM(N595))&gt;0</formula>
    </cfRule>
  </conditionalFormatting>
  <conditionalFormatting sqref="N595:R595">
    <cfRule type="notContainsBlanks" dxfId="6686" priority="6912">
      <formula>LEN(TRIM(N595))&gt;0</formula>
    </cfRule>
  </conditionalFormatting>
  <conditionalFormatting sqref="N595:R595">
    <cfRule type="notContainsBlanks" dxfId="6685" priority="6911">
      <formula>LEN(TRIM(N595))&gt;0</formula>
    </cfRule>
  </conditionalFormatting>
  <conditionalFormatting sqref="N595:R595">
    <cfRule type="notContainsBlanks" dxfId="6684" priority="6910">
      <formula>LEN(TRIM(N595))&gt;0</formula>
    </cfRule>
  </conditionalFormatting>
  <conditionalFormatting sqref="N595:R595">
    <cfRule type="notContainsBlanks" dxfId="6683" priority="6909">
      <formula>LEN(TRIM(N595))&gt;0</formula>
    </cfRule>
  </conditionalFormatting>
  <conditionalFormatting sqref="N595:R595">
    <cfRule type="notContainsBlanks" dxfId="6682" priority="6908">
      <formula>LEN(TRIM(N595))&gt;0</formula>
    </cfRule>
  </conditionalFormatting>
  <conditionalFormatting sqref="N595:R595">
    <cfRule type="notContainsBlanks" priority="6907">
      <formula>LEN(TRIM(N595))&gt;0</formula>
    </cfRule>
  </conditionalFormatting>
  <conditionalFormatting sqref="N595:R595">
    <cfRule type="notContainsBlanks" dxfId="6681" priority="6906">
      <formula>LEN(TRIM(N595))&gt;0</formula>
    </cfRule>
  </conditionalFormatting>
  <conditionalFormatting sqref="N595:R595">
    <cfRule type="notContainsBlanks" dxfId="6680" priority="6905">
      <formula>LEN(TRIM(N595))&gt;0</formula>
    </cfRule>
  </conditionalFormatting>
  <conditionalFormatting sqref="N595:R595">
    <cfRule type="notContainsBlanks" dxfId="6679" priority="6904">
      <formula>LEN(TRIM(N595))&gt;0</formula>
    </cfRule>
  </conditionalFormatting>
  <conditionalFormatting sqref="N595:R595">
    <cfRule type="notContainsBlanks" dxfId="6678" priority="6903">
      <formula>LEN(TRIM(N595))&gt;0</formula>
    </cfRule>
  </conditionalFormatting>
  <conditionalFormatting sqref="N595:R595">
    <cfRule type="notContainsBlanks" dxfId="6677" priority="6902">
      <formula>LEN(TRIM(N595))&gt;0</formula>
    </cfRule>
  </conditionalFormatting>
  <conditionalFormatting sqref="N608:R608">
    <cfRule type="notContainsBlanks" dxfId="6676" priority="6901">
      <formula>LEN(TRIM(N608))&gt;0</formula>
    </cfRule>
  </conditionalFormatting>
  <conditionalFormatting sqref="N608:R608">
    <cfRule type="notContainsBlanks" dxfId="6675" priority="6900">
      <formula>LEN(TRIM(N608))&gt;0</formula>
    </cfRule>
  </conditionalFormatting>
  <conditionalFormatting sqref="N608:R608">
    <cfRule type="notContainsBlanks" dxfId="6674" priority="6899">
      <formula>LEN(TRIM(N608))&gt;0</formula>
    </cfRule>
  </conditionalFormatting>
  <conditionalFormatting sqref="N608:R608">
    <cfRule type="notContainsBlanks" dxfId="6673" priority="6898">
      <formula>LEN(TRIM(N608))&gt;0</formula>
    </cfRule>
  </conditionalFormatting>
  <conditionalFormatting sqref="N608:R608">
    <cfRule type="notContainsBlanks" dxfId="6672" priority="6897">
      <formula>LEN(TRIM(N608))&gt;0</formula>
    </cfRule>
  </conditionalFormatting>
  <conditionalFormatting sqref="N608:R608">
    <cfRule type="notContainsBlanks" dxfId="6671" priority="6896">
      <formula>LEN(TRIM(N608))&gt;0</formula>
    </cfRule>
  </conditionalFormatting>
  <conditionalFormatting sqref="N608:R608">
    <cfRule type="notContainsBlanks" dxfId="6670" priority="6895">
      <formula>LEN(TRIM(N608))&gt;0</formula>
    </cfRule>
  </conditionalFormatting>
  <conditionalFormatting sqref="N608:R608">
    <cfRule type="notContainsBlanks" dxfId="6669" priority="6894">
      <formula>LEN(TRIM(N608))&gt;0</formula>
    </cfRule>
  </conditionalFormatting>
  <conditionalFormatting sqref="N608:R608">
    <cfRule type="notContainsBlanks" dxfId="6668" priority="6893">
      <formula>LEN(TRIM(N608))&gt;0</formula>
    </cfRule>
  </conditionalFormatting>
  <conditionalFormatting sqref="N608:R608">
    <cfRule type="notContainsBlanks" dxfId="6667" priority="6891">
      <formula>LEN(TRIM(N608))&gt;0</formula>
    </cfRule>
    <cfRule type="notContainsBlanks" dxfId="6666" priority="6892">
      <formula>LEN(TRIM(N608))&gt;0</formula>
    </cfRule>
  </conditionalFormatting>
  <conditionalFormatting sqref="N608:R608">
    <cfRule type="notContainsBlanks" dxfId="6665" priority="6890">
      <formula>LEN(TRIM(N608))&gt;0</formula>
    </cfRule>
  </conditionalFormatting>
  <conditionalFormatting sqref="N608:R608">
    <cfRule type="notContainsBlanks" dxfId="6664" priority="6889">
      <formula>LEN(TRIM(N608))&gt;0</formula>
    </cfRule>
  </conditionalFormatting>
  <conditionalFormatting sqref="N608:R608">
    <cfRule type="notContainsBlanks" dxfId="6663" priority="6888">
      <formula>LEN(TRIM(N608))&gt;0</formula>
    </cfRule>
  </conditionalFormatting>
  <conditionalFormatting sqref="N608:R608">
    <cfRule type="notContainsBlanks" dxfId="6662" priority="6887">
      <formula>LEN(TRIM(N608))&gt;0</formula>
    </cfRule>
  </conditionalFormatting>
  <conditionalFormatting sqref="N608:R608">
    <cfRule type="notContainsBlanks" dxfId="6661" priority="6886">
      <formula>LEN(TRIM(N608))&gt;0</formula>
    </cfRule>
  </conditionalFormatting>
  <conditionalFormatting sqref="N608:R608">
    <cfRule type="notContainsBlanks" dxfId="6660" priority="6885">
      <formula>LEN(TRIM(N608))&gt;0</formula>
    </cfRule>
  </conditionalFormatting>
  <conditionalFormatting sqref="N608:R608">
    <cfRule type="notContainsBlanks" dxfId="6659" priority="6884">
      <formula>LEN(TRIM(N608))&gt;0</formula>
    </cfRule>
  </conditionalFormatting>
  <conditionalFormatting sqref="N608:R608">
    <cfRule type="notContainsBlanks" dxfId="6658" priority="6883">
      <formula>LEN(TRIM(N608))&gt;0</formula>
    </cfRule>
  </conditionalFormatting>
  <conditionalFormatting sqref="N608:R608">
    <cfRule type="notContainsBlanks" dxfId="6657" priority="6882">
      <formula>LEN(TRIM(N608))&gt;0</formula>
    </cfRule>
  </conditionalFormatting>
  <conditionalFormatting sqref="N608:R608">
    <cfRule type="notContainsBlanks" priority="6881">
      <formula>LEN(TRIM(N608))&gt;0</formula>
    </cfRule>
  </conditionalFormatting>
  <conditionalFormatting sqref="N608:R608">
    <cfRule type="notContainsBlanks" dxfId="6656" priority="6880">
      <formula>LEN(TRIM(N608))&gt;0</formula>
    </cfRule>
  </conditionalFormatting>
  <conditionalFormatting sqref="N608:R608">
    <cfRule type="notContainsBlanks" dxfId="6655" priority="6879">
      <formula>LEN(TRIM(N608))&gt;0</formula>
    </cfRule>
  </conditionalFormatting>
  <conditionalFormatting sqref="N608:R608">
    <cfRule type="notContainsBlanks" dxfId="6654" priority="6878">
      <formula>LEN(TRIM(N608))&gt;0</formula>
    </cfRule>
  </conditionalFormatting>
  <conditionalFormatting sqref="N608:R608">
    <cfRule type="notContainsBlanks" dxfId="6653" priority="6877">
      <formula>LEN(TRIM(N608))&gt;0</formula>
    </cfRule>
  </conditionalFormatting>
  <conditionalFormatting sqref="N608:R608">
    <cfRule type="notContainsBlanks" dxfId="6652" priority="6876">
      <formula>LEN(TRIM(N608))&gt;0</formula>
    </cfRule>
  </conditionalFormatting>
  <conditionalFormatting sqref="N621:R621">
    <cfRule type="notContainsBlanks" dxfId="6651" priority="6875">
      <formula>LEN(TRIM(N621))&gt;0</formula>
    </cfRule>
  </conditionalFormatting>
  <conditionalFormatting sqref="N621:R621">
    <cfRule type="notContainsBlanks" dxfId="6650" priority="6874">
      <formula>LEN(TRIM(N621))&gt;0</formula>
    </cfRule>
  </conditionalFormatting>
  <conditionalFormatting sqref="N621:R621">
    <cfRule type="notContainsBlanks" dxfId="6649" priority="6873">
      <formula>LEN(TRIM(N621))&gt;0</formula>
    </cfRule>
  </conditionalFormatting>
  <conditionalFormatting sqref="N621:R621">
    <cfRule type="notContainsBlanks" dxfId="6648" priority="6872">
      <formula>LEN(TRIM(N621))&gt;0</formula>
    </cfRule>
  </conditionalFormatting>
  <conditionalFormatting sqref="N621:R621">
    <cfRule type="notContainsBlanks" dxfId="6647" priority="6871">
      <formula>LEN(TRIM(N621))&gt;0</formula>
    </cfRule>
  </conditionalFormatting>
  <conditionalFormatting sqref="N621:R621">
    <cfRule type="notContainsBlanks" dxfId="6646" priority="6870">
      <formula>LEN(TRIM(N621))&gt;0</formula>
    </cfRule>
  </conditionalFormatting>
  <conditionalFormatting sqref="N621:R621">
    <cfRule type="notContainsBlanks" dxfId="6645" priority="6869">
      <formula>LEN(TRIM(N621))&gt;0</formula>
    </cfRule>
  </conditionalFormatting>
  <conditionalFormatting sqref="N621:R621">
    <cfRule type="notContainsBlanks" dxfId="6644" priority="6868">
      <formula>LEN(TRIM(N621))&gt;0</formula>
    </cfRule>
  </conditionalFormatting>
  <conditionalFormatting sqref="N621:R621">
    <cfRule type="notContainsBlanks" dxfId="6643" priority="6867">
      <formula>LEN(TRIM(N621))&gt;0</formula>
    </cfRule>
  </conditionalFormatting>
  <conditionalFormatting sqref="N621:R621">
    <cfRule type="notContainsBlanks" dxfId="6642" priority="6865">
      <formula>LEN(TRIM(N621))&gt;0</formula>
    </cfRule>
    <cfRule type="notContainsBlanks" dxfId="6641" priority="6866">
      <formula>LEN(TRIM(N621))&gt;0</formula>
    </cfRule>
  </conditionalFormatting>
  <conditionalFormatting sqref="N621:R621">
    <cfRule type="notContainsBlanks" dxfId="6640" priority="6864">
      <formula>LEN(TRIM(N621))&gt;0</formula>
    </cfRule>
  </conditionalFormatting>
  <conditionalFormatting sqref="N621:R621">
    <cfRule type="notContainsBlanks" dxfId="6639" priority="6863">
      <formula>LEN(TRIM(N621))&gt;0</formula>
    </cfRule>
  </conditionalFormatting>
  <conditionalFormatting sqref="N621:R621">
    <cfRule type="notContainsBlanks" dxfId="6638" priority="6862">
      <formula>LEN(TRIM(N621))&gt;0</formula>
    </cfRule>
  </conditionalFormatting>
  <conditionalFormatting sqref="N621:R621">
    <cfRule type="notContainsBlanks" dxfId="6637" priority="6861">
      <formula>LEN(TRIM(N621))&gt;0</formula>
    </cfRule>
  </conditionalFormatting>
  <conditionalFormatting sqref="N621:R621">
    <cfRule type="notContainsBlanks" dxfId="6636" priority="6860">
      <formula>LEN(TRIM(N621))&gt;0</formula>
    </cfRule>
  </conditionalFormatting>
  <conditionalFormatting sqref="N621:R621">
    <cfRule type="notContainsBlanks" dxfId="6635" priority="6859">
      <formula>LEN(TRIM(N621))&gt;0</formula>
    </cfRule>
  </conditionalFormatting>
  <conditionalFormatting sqref="N621:R621">
    <cfRule type="notContainsBlanks" dxfId="6634" priority="6858">
      <formula>LEN(TRIM(N621))&gt;0</formula>
    </cfRule>
  </conditionalFormatting>
  <conditionalFormatting sqref="N621:R621">
    <cfRule type="notContainsBlanks" dxfId="6633" priority="6857">
      <formula>LEN(TRIM(N621))&gt;0</formula>
    </cfRule>
  </conditionalFormatting>
  <conditionalFormatting sqref="N621:R621">
    <cfRule type="notContainsBlanks" dxfId="6632" priority="6856">
      <formula>LEN(TRIM(N621))&gt;0</formula>
    </cfRule>
  </conditionalFormatting>
  <conditionalFormatting sqref="N621:R621">
    <cfRule type="notContainsBlanks" priority="6855">
      <formula>LEN(TRIM(N621))&gt;0</formula>
    </cfRule>
  </conditionalFormatting>
  <conditionalFormatting sqref="N621:R621">
    <cfRule type="notContainsBlanks" dxfId="6631" priority="6854">
      <formula>LEN(TRIM(N621))&gt;0</formula>
    </cfRule>
  </conditionalFormatting>
  <conditionalFormatting sqref="N621:R621">
    <cfRule type="notContainsBlanks" dxfId="6630" priority="6853">
      <formula>LEN(TRIM(N621))&gt;0</formula>
    </cfRule>
  </conditionalFormatting>
  <conditionalFormatting sqref="N621:R621">
    <cfRule type="notContainsBlanks" dxfId="6629" priority="6852">
      <formula>LEN(TRIM(N621))&gt;0</formula>
    </cfRule>
  </conditionalFormatting>
  <conditionalFormatting sqref="N621:R621">
    <cfRule type="notContainsBlanks" dxfId="6628" priority="6851">
      <formula>LEN(TRIM(N621))&gt;0</formula>
    </cfRule>
  </conditionalFormatting>
  <conditionalFormatting sqref="N621:R621">
    <cfRule type="notContainsBlanks" dxfId="6627" priority="6850">
      <formula>LEN(TRIM(N621))&gt;0</formula>
    </cfRule>
  </conditionalFormatting>
  <conditionalFormatting sqref="N634:R634">
    <cfRule type="notContainsBlanks" dxfId="6626" priority="6849">
      <formula>LEN(TRIM(N634))&gt;0</formula>
    </cfRule>
  </conditionalFormatting>
  <conditionalFormatting sqref="N634:R634">
    <cfRule type="notContainsBlanks" dxfId="6625" priority="6848">
      <formula>LEN(TRIM(N634))&gt;0</formula>
    </cfRule>
  </conditionalFormatting>
  <conditionalFormatting sqref="N634:R634">
    <cfRule type="notContainsBlanks" dxfId="6624" priority="6847">
      <formula>LEN(TRIM(N634))&gt;0</formula>
    </cfRule>
  </conditionalFormatting>
  <conditionalFormatting sqref="N634:R634">
    <cfRule type="notContainsBlanks" dxfId="6623" priority="6846">
      <formula>LEN(TRIM(N634))&gt;0</formula>
    </cfRule>
  </conditionalFormatting>
  <conditionalFormatting sqref="N634:R634">
    <cfRule type="notContainsBlanks" dxfId="6622" priority="6845">
      <formula>LEN(TRIM(N634))&gt;0</formula>
    </cfRule>
  </conditionalFormatting>
  <conditionalFormatting sqref="N634:R634">
    <cfRule type="notContainsBlanks" dxfId="6621" priority="6844">
      <formula>LEN(TRIM(N634))&gt;0</formula>
    </cfRule>
  </conditionalFormatting>
  <conditionalFormatting sqref="N634:R634">
    <cfRule type="notContainsBlanks" dxfId="6620" priority="6843">
      <formula>LEN(TRIM(N634))&gt;0</formula>
    </cfRule>
  </conditionalFormatting>
  <conditionalFormatting sqref="N634:R634">
    <cfRule type="notContainsBlanks" dxfId="6619" priority="6842">
      <formula>LEN(TRIM(N634))&gt;0</formula>
    </cfRule>
  </conditionalFormatting>
  <conditionalFormatting sqref="N634:R634">
    <cfRule type="notContainsBlanks" dxfId="6618" priority="6841">
      <formula>LEN(TRIM(N634))&gt;0</formula>
    </cfRule>
  </conditionalFormatting>
  <conditionalFormatting sqref="N634:R634">
    <cfRule type="notContainsBlanks" dxfId="6617" priority="6839">
      <formula>LEN(TRIM(N634))&gt;0</formula>
    </cfRule>
    <cfRule type="notContainsBlanks" dxfId="6616" priority="6840">
      <formula>LEN(TRIM(N634))&gt;0</formula>
    </cfRule>
  </conditionalFormatting>
  <conditionalFormatting sqref="N634:R634">
    <cfRule type="notContainsBlanks" dxfId="6615" priority="6838">
      <formula>LEN(TRIM(N634))&gt;0</formula>
    </cfRule>
  </conditionalFormatting>
  <conditionalFormatting sqref="N634:R634">
    <cfRule type="notContainsBlanks" dxfId="6614" priority="6837">
      <formula>LEN(TRIM(N634))&gt;0</formula>
    </cfRule>
  </conditionalFormatting>
  <conditionalFormatting sqref="N634:R634">
    <cfRule type="notContainsBlanks" dxfId="6613" priority="6836">
      <formula>LEN(TRIM(N634))&gt;0</formula>
    </cfRule>
  </conditionalFormatting>
  <conditionalFormatting sqref="N634:R634">
    <cfRule type="notContainsBlanks" dxfId="6612" priority="6835">
      <formula>LEN(TRIM(N634))&gt;0</formula>
    </cfRule>
  </conditionalFormatting>
  <conditionalFormatting sqref="N634:R634">
    <cfRule type="notContainsBlanks" dxfId="6611" priority="6834">
      <formula>LEN(TRIM(N634))&gt;0</formula>
    </cfRule>
  </conditionalFormatting>
  <conditionalFormatting sqref="N634:R634">
    <cfRule type="notContainsBlanks" dxfId="6610" priority="6833">
      <formula>LEN(TRIM(N634))&gt;0</formula>
    </cfRule>
  </conditionalFormatting>
  <conditionalFormatting sqref="N634:R634">
    <cfRule type="notContainsBlanks" dxfId="6609" priority="6832">
      <formula>LEN(TRIM(N634))&gt;0</formula>
    </cfRule>
  </conditionalFormatting>
  <conditionalFormatting sqref="N634:R634">
    <cfRule type="notContainsBlanks" dxfId="6608" priority="6831">
      <formula>LEN(TRIM(N634))&gt;0</formula>
    </cfRule>
  </conditionalFormatting>
  <conditionalFormatting sqref="N634:R634">
    <cfRule type="notContainsBlanks" dxfId="6607" priority="6830">
      <formula>LEN(TRIM(N634))&gt;0</formula>
    </cfRule>
  </conditionalFormatting>
  <conditionalFormatting sqref="N634:R634">
    <cfRule type="notContainsBlanks" priority="6829">
      <formula>LEN(TRIM(N634))&gt;0</formula>
    </cfRule>
  </conditionalFormatting>
  <conditionalFormatting sqref="N634:R634">
    <cfRule type="notContainsBlanks" dxfId="6606" priority="6828">
      <formula>LEN(TRIM(N634))&gt;0</formula>
    </cfRule>
  </conditionalFormatting>
  <conditionalFormatting sqref="N634:R634">
    <cfRule type="notContainsBlanks" dxfId="6605" priority="6827">
      <formula>LEN(TRIM(N634))&gt;0</formula>
    </cfRule>
  </conditionalFormatting>
  <conditionalFormatting sqref="N634:R634">
    <cfRule type="notContainsBlanks" dxfId="6604" priority="6826">
      <formula>LEN(TRIM(N634))&gt;0</formula>
    </cfRule>
  </conditionalFormatting>
  <conditionalFormatting sqref="N634:R634">
    <cfRule type="notContainsBlanks" dxfId="6603" priority="6825">
      <formula>LEN(TRIM(N634))&gt;0</formula>
    </cfRule>
  </conditionalFormatting>
  <conditionalFormatting sqref="N634:R634">
    <cfRule type="notContainsBlanks" dxfId="6602" priority="6824">
      <formula>LEN(TRIM(N634))&gt;0</formula>
    </cfRule>
  </conditionalFormatting>
  <conditionalFormatting sqref="N647:R647">
    <cfRule type="notContainsBlanks" dxfId="6601" priority="6823">
      <formula>LEN(TRIM(N647))&gt;0</formula>
    </cfRule>
  </conditionalFormatting>
  <conditionalFormatting sqref="N647:R647">
    <cfRule type="notContainsBlanks" dxfId="6600" priority="6822">
      <formula>LEN(TRIM(N647))&gt;0</formula>
    </cfRule>
  </conditionalFormatting>
  <conditionalFormatting sqref="N647:R647">
    <cfRule type="notContainsBlanks" dxfId="6599" priority="6821">
      <formula>LEN(TRIM(N647))&gt;0</formula>
    </cfRule>
  </conditionalFormatting>
  <conditionalFormatting sqref="N647:R647">
    <cfRule type="notContainsBlanks" dxfId="6598" priority="6820">
      <formula>LEN(TRIM(N647))&gt;0</formula>
    </cfRule>
  </conditionalFormatting>
  <conditionalFormatting sqref="N647:R647">
    <cfRule type="notContainsBlanks" dxfId="6597" priority="6819">
      <formula>LEN(TRIM(N647))&gt;0</formula>
    </cfRule>
  </conditionalFormatting>
  <conditionalFormatting sqref="N647:R647">
    <cfRule type="notContainsBlanks" dxfId="6596" priority="6818">
      <formula>LEN(TRIM(N647))&gt;0</formula>
    </cfRule>
  </conditionalFormatting>
  <conditionalFormatting sqref="N647:R647">
    <cfRule type="notContainsBlanks" dxfId="6595" priority="6817">
      <formula>LEN(TRIM(N647))&gt;0</formula>
    </cfRule>
  </conditionalFormatting>
  <conditionalFormatting sqref="N647:R647">
    <cfRule type="notContainsBlanks" dxfId="6594" priority="6816">
      <formula>LEN(TRIM(N647))&gt;0</formula>
    </cfRule>
  </conditionalFormatting>
  <conditionalFormatting sqref="N647:R647">
    <cfRule type="notContainsBlanks" dxfId="6593" priority="6815">
      <formula>LEN(TRIM(N647))&gt;0</formula>
    </cfRule>
  </conditionalFormatting>
  <conditionalFormatting sqref="N647:R647">
    <cfRule type="notContainsBlanks" dxfId="6592" priority="6813">
      <formula>LEN(TRIM(N647))&gt;0</formula>
    </cfRule>
    <cfRule type="notContainsBlanks" dxfId="6591" priority="6814">
      <formula>LEN(TRIM(N647))&gt;0</formula>
    </cfRule>
  </conditionalFormatting>
  <conditionalFormatting sqref="N647:R647">
    <cfRule type="notContainsBlanks" dxfId="6590" priority="6812">
      <formula>LEN(TRIM(N647))&gt;0</formula>
    </cfRule>
  </conditionalFormatting>
  <conditionalFormatting sqref="N647:R647">
    <cfRule type="notContainsBlanks" dxfId="6589" priority="6811">
      <formula>LEN(TRIM(N647))&gt;0</formula>
    </cfRule>
  </conditionalFormatting>
  <conditionalFormatting sqref="N647:R647">
    <cfRule type="notContainsBlanks" dxfId="6588" priority="6810">
      <formula>LEN(TRIM(N647))&gt;0</formula>
    </cfRule>
  </conditionalFormatting>
  <conditionalFormatting sqref="N647:R647">
    <cfRule type="notContainsBlanks" dxfId="6587" priority="6809">
      <formula>LEN(TRIM(N647))&gt;0</formula>
    </cfRule>
  </conditionalFormatting>
  <conditionalFormatting sqref="N647:R647">
    <cfRule type="notContainsBlanks" dxfId="6586" priority="6808">
      <formula>LEN(TRIM(N647))&gt;0</formula>
    </cfRule>
  </conditionalFormatting>
  <conditionalFormatting sqref="N647:R647">
    <cfRule type="notContainsBlanks" dxfId="6585" priority="6807">
      <formula>LEN(TRIM(N647))&gt;0</formula>
    </cfRule>
  </conditionalFormatting>
  <conditionalFormatting sqref="N647:R647">
    <cfRule type="notContainsBlanks" dxfId="6584" priority="6806">
      <formula>LEN(TRIM(N647))&gt;0</formula>
    </cfRule>
  </conditionalFormatting>
  <conditionalFormatting sqref="N647:R647">
    <cfRule type="notContainsBlanks" dxfId="6583" priority="6805">
      <formula>LEN(TRIM(N647))&gt;0</formula>
    </cfRule>
  </conditionalFormatting>
  <conditionalFormatting sqref="N647:R647">
    <cfRule type="notContainsBlanks" dxfId="6582" priority="6804">
      <formula>LEN(TRIM(N647))&gt;0</formula>
    </cfRule>
  </conditionalFormatting>
  <conditionalFormatting sqref="N647:R647">
    <cfRule type="notContainsBlanks" priority="6803">
      <formula>LEN(TRIM(N647))&gt;0</formula>
    </cfRule>
  </conditionalFormatting>
  <conditionalFormatting sqref="N647:R647">
    <cfRule type="notContainsBlanks" dxfId="6581" priority="6802">
      <formula>LEN(TRIM(N647))&gt;0</formula>
    </cfRule>
  </conditionalFormatting>
  <conditionalFormatting sqref="N647:R647">
    <cfRule type="notContainsBlanks" dxfId="6580" priority="6801">
      <formula>LEN(TRIM(N647))&gt;0</formula>
    </cfRule>
  </conditionalFormatting>
  <conditionalFormatting sqref="N647:R647">
    <cfRule type="notContainsBlanks" dxfId="6579" priority="6800">
      <formula>LEN(TRIM(N647))&gt;0</formula>
    </cfRule>
  </conditionalFormatting>
  <conditionalFormatting sqref="N647:R647">
    <cfRule type="notContainsBlanks" dxfId="6578" priority="6799">
      <formula>LEN(TRIM(N647))&gt;0</formula>
    </cfRule>
  </conditionalFormatting>
  <conditionalFormatting sqref="N647:R647">
    <cfRule type="notContainsBlanks" dxfId="6577" priority="6798">
      <formula>LEN(TRIM(N647))&gt;0</formula>
    </cfRule>
  </conditionalFormatting>
  <conditionalFormatting sqref="N660:R660">
    <cfRule type="notContainsBlanks" dxfId="6576" priority="6797">
      <formula>LEN(TRIM(N660))&gt;0</formula>
    </cfRule>
  </conditionalFormatting>
  <conditionalFormatting sqref="N660:R660">
    <cfRule type="notContainsBlanks" dxfId="6575" priority="6796">
      <formula>LEN(TRIM(N660))&gt;0</formula>
    </cfRule>
  </conditionalFormatting>
  <conditionalFormatting sqref="N660:R660">
    <cfRule type="notContainsBlanks" dxfId="6574" priority="6795">
      <formula>LEN(TRIM(N660))&gt;0</formula>
    </cfRule>
  </conditionalFormatting>
  <conditionalFormatting sqref="N660:R660">
    <cfRule type="notContainsBlanks" dxfId="6573" priority="6794">
      <formula>LEN(TRIM(N660))&gt;0</formula>
    </cfRule>
  </conditionalFormatting>
  <conditionalFormatting sqref="N660:R660">
    <cfRule type="notContainsBlanks" dxfId="6572" priority="6793">
      <formula>LEN(TRIM(N660))&gt;0</formula>
    </cfRule>
  </conditionalFormatting>
  <conditionalFormatting sqref="N660:R660">
    <cfRule type="notContainsBlanks" dxfId="6571" priority="6792">
      <formula>LEN(TRIM(N660))&gt;0</formula>
    </cfRule>
  </conditionalFormatting>
  <conditionalFormatting sqref="N660:R660">
    <cfRule type="notContainsBlanks" dxfId="6570" priority="6791">
      <formula>LEN(TRIM(N660))&gt;0</formula>
    </cfRule>
  </conditionalFormatting>
  <conditionalFormatting sqref="N660:R660">
    <cfRule type="notContainsBlanks" dxfId="6569" priority="6790">
      <formula>LEN(TRIM(N660))&gt;0</formula>
    </cfRule>
  </conditionalFormatting>
  <conditionalFormatting sqref="N660:R660">
    <cfRule type="notContainsBlanks" dxfId="6568" priority="6789">
      <formula>LEN(TRIM(N660))&gt;0</formula>
    </cfRule>
  </conditionalFormatting>
  <conditionalFormatting sqref="N660:R660">
    <cfRule type="notContainsBlanks" dxfId="6567" priority="6787">
      <formula>LEN(TRIM(N660))&gt;0</formula>
    </cfRule>
    <cfRule type="notContainsBlanks" dxfId="6566" priority="6788">
      <formula>LEN(TRIM(N660))&gt;0</formula>
    </cfRule>
  </conditionalFormatting>
  <conditionalFormatting sqref="N660:R660">
    <cfRule type="notContainsBlanks" dxfId="6565" priority="6786">
      <formula>LEN(TRIM(N660))&gt;0</formula>
    </cfRule>
  </conditionalFormatting>
  <conditionalFormatting sqref="N660:R660">
    <cfRule type="notContainsBlanks" dxfId="6564" priority="6785">
      <formula>LEN(TRIM(N660))&gt;0</formula>
    </cfRule>
  </conditionalFormatting>
  <conditionalFormatting sqref="N660:R660">
    <cfRule type="notContainsBlanks" dxfId="6563" priority="6784">
      <formula>LEN(TRIM(N660))&gt;0</formula>
    </cfRule>
  </conditionalFormatting>
  <conditionalFormatting sqref="N660:R660">
    <cfRule type="notContainsBlanks" dxfId="6562" priority="6783">
      <formula>LEN(TRIM(N660))&gt;0</formula>
    </cfRule>
  </conditionalFormatting>
  <conditionalFormatting sqref="N660:R660">
    <cfRule type="notContainsBlanks" dxfId="6561" priority="6782">
      <formula>LEN(TRIM(N660))&gt;0</formula>
    </cfRule>
  </conditionalFormatting>
  <conditionalFormatting sqref="N660:R660">
    <cfRule type="notContainsBlanks" dxfId="6560" priority="6781">
      <formula>LEN(TRIM(N660))&gt;0</formula>
    </cfRule>
  </conditionalFormatting>
  <conditionalFormatting sqref="N660:R660">
    <cfRule type="notContainsBlanks" dxfId="6559" priority="6780">
      <formula>LEN(TRIM(N660))&gt;0</formula>
    </cfRule>
  </conditionalFormatting>
  <conditionalFormatting sqref="N660:R660">
    <cfRule type="notContainsBlanks" dxfId="6558" priority="6779">
      <formula>LEN(TRIM(N660))&gt;0</formula>
    </cfRule>
  </conditionalFormatting>
  <conditionalFormatting sqref="N660:R660">
    <cfRule type="notContainsBlanks" dxfId="6557" priority="6778">
      <formula>LEN(TRIM(N660))&gt;0</formula>
    </cfRule>
  </conditionalFormatting>
  <conditionalFormatting sqref="N660:R660">
    <cfRule type="notContainsBlanks" priority="6777">
      <formula>LEN(TRIM(N660))&gt;0</formula>
    </cfRule>
  </conditionalFormatting>
  <conditionalFormatting sqref="N660:R660">
    <cfRule type="notContainsBlanks" dxfId="6556" priority="6776">
      <formula>LEN(TRIM(N660))&gt;0</formula>
    </cfRule>
  </conditionalFormatting>
  <conditionalFormatting sqref="N660:R660">
    <cfRule type="notContainsBlanks" dxfId="6555" priority="6775">
      <formula>LEN(TRIM(N660))&gt;0</formula>
    </cfRule>
  </conditionalFormatting>
  <conditionalFormatting sqref="N660:R660">
    <cfRule type="notContainsBlanks" dxfId="6554" priority="6774">
      <formula>LEN(TRIM(N660))&gt;0</formula>
    </cfRule>
  </conditionalFormatting>
  <conditionalFormatting sqref="N660:R660">
    <cfRule type="notContainsBlanks" dxfId="6553" priority="6773">
      <formula>LEN(TRIM(N660))&gt;0</formula>
    </cfRule>
  </conditionalFormatting>
  <conditionalFormatting sqref="N660:R660">
    <cfRule type="notContainsBlanks" dxfId="6552" priority="6772">
      <formula>LEN(TRIM(N660))&gt;0</formula>
    </cfRule>
  </conditionalFormatting>
  <conditionalFormatting sqref="N673:R673">
    <cfRule type="notContainsBlanks" dxfId="6551" priority="6771">
      <formula>LEN(TRIM(N673))&gt;0</formula>
    </cfRule>
  </conditionalFormatting>
  <conditionalFormatting sqref="N673:R673">
    <cfRule type="notContainsBlanks" dxfId="6550" priority="6770">
      <formula>LEN(TRIM(N673))&gt;0</formula>
    </cfRule>
  </conditionalFormatting>
  <conditionalFormatting sqref="N673:R673">
    <cfRule type="notContainsBlanks" dxfId="6549" priority="6769">
      <formula>LEN(TRIM(N673))&gt;0</formula>
    </cfRule>
  </conditionalFormatting>
  <conditionalFormatting sqref="N673:R673">
    <cfRule type="notContainsBlanks" dxfId="6548" priority="6768">
      <formula>LEN(TRIM(N673))&gt;0</formula>
    </cfRule>
  </conditionalFormatting>
  <conditionalFormatting sqref="N673:R673">
    <cfRule type="notContainsBlanks" dxfId="6547" priority="6767">
      <formula>LEN(TRIM(N673))&gt;0</formula>
    </cfRule>
  </conditionalFormatting>
  <conditionalFormatting sqref="N673:R673">
    <cfRule type="notContainsBlanks" dxfId="6546" priority="6766">
      <formula>LEN(TRIM(N673))&gt;0</formula>
    </cfRule>
  </conditionalFormatting>
  <conditionalFormatting sqref="N673:R673">
    <cfRule type="notContainsBlanks" dxfId="6545" priority="6765">
      <formula>LEN(TRIM(N673))&gt;0</formula>
    </cfRule>
  </conditionalFormatting>
  <conditionalFormatting sqref="N673:R673">
    <cfRule type="notContainsBlanks" dxfId="6544" priority="6764">
      <formula>LEN(TRIM(N673))&gt;0</formula>
    </cfRule>
  </conditionalFormatting>
  <conditionalFormatting sqref="N673:R673">
    <cfRule type="notContainsBlanks" dxfId="6543" priority="6763">
      <formula>LEN(TRIM(N673))&gt;0</formula>
    </cfRule>
  </conditionalFormatting>
  <conditionalFormatting sqref="N673:R673">
    <cfRule type="notContainsBlanks" dxfId="6542" priority="6761">
      <formula>LEN(TRIM(N673))&gt;0</formula>
    </cfRule>
    <cfRule type="notContainsBlanks" dxfId="6541" priority="6762">
      <formula>LEN(TRIM(N673))&gt;0</formula>
    </cfRule>
  </conditionalFormatting>
  <conditionalFormatting sqref="N673:R673">
    <cfRule type="notContainsBlanks" dxfId="6540" priority="6760">
      <formula>LEN(TRIM(N673))&gt;0</formula>
    </cfRule>
  </conditionalFormatting>
  <conditionalFormatting sqref="N673:R673">
    <cfRule type="notContainsBlanks" dxfId="6539" priority="6759">
      <formula>LEN(TRIM(N673))&gt;0</formula>
    </cfRule>
  </conditionalFormatting>
  <conditionalFormatting sqref="N673:R673">
    <cfRule type="notContainsBlanks" dxfId="6538" priority="6758">
      <formula>LEN(TRIM(N673))&gt;0</formula>
    </cfRule>
  </conditionalFormatting>
  <conditionalFormatting sqref="N673:R673">
    <cfRule type="notContainsBlanks" dxfId="6537" priority="6757">
      <formula>LEN(TRIM(N673))&gt;0</formula>
    </cfRule>
  </conditionalFormatting>
  <conditionalFormatting sqref="N673:R673">
    <cfRule type="notContainsBlanks" dxfId="6536" priority="6756">
      <formula>LEN(TRIM(N673))&gt;0</formula>
    </cfRule>
  </conditionalFormatting>
  <conditionalFormatting sqref="N673:R673">
    <cfRule type="notContainsBlanks" dxfId="6535" priority="6755">
      <formula>LEN(TRIM(N673))&gt;0</formula>
    </cfRule>
  </conditionalFormatting>
  <conditionalFormatting sqref="N673:R673">
    <cfRule type="notContainsBlanks" dxfId="6534" priority="6754">
      <formula>LEN(TRIM(N673))&gt;0</formula>
    </cfRule>
  </conditionalFormatting>
  <conditionalFormatting sqref="N673:R673">
    <cfRule type="notContainsBlanks" dxfId="6533" priority="6753">
      <formula>LEN(TRIM(N673))&gt;0</formula>
    </cfRule>
  </conditionalFormatting>
  <conditionalFormatting sqref="N673:R673">
    <cfRule type="notContainsBlanks" dxfId="6532" priority="6752">
      <formula>LEN(TRIM(N673))&gt;0</formula>
    </cfRule>
  </conditionalFormatting>
  <conditionalFormatting sqref="N673:R673">
    <cfRule type="notContainsBlanks" priority="6751">
      <formula>LEN(TRIM(N673))&gt;0</formula>
    </cfRule>
  </conditionalFormatting>
  <conditionalFormatting sqref="N673:R673">
    <cfRule type="notContainsBlanks" dxfId="6531" priority="6750">
      <formula>LEN(TRIM(N673))&gt;0</formula>
    </cfRule>
  </conditionalFormatting>
  <conditionalFormatting sqref="N673:R673">
    <cfRule type="notContainsBlanks" dxfId="6530" priority="6749">
      <formula>LEN(TRIM(N673))&gt;0</formula>
    </cfRule>
  </conditionalFormatting>
  <conditionalFormatting sqref="N673:R673">
    <cfRule type="notContainsBlanks" dxfId="6529" priority="6748">
      <formula>LEN(TRIM(N673))&gt;0</formula>
    </cfRule>
  </conditionalFormatting>
  <conditionalFormatting sqref="N673:R673">
    <cfRule type="notContainsBlanks" dxfId="6528" priority="6747">
      <formula>LEN(TRIM(N673))&gt;0</formula>
    </cfRule>
  </conditionalFormatting>
  <conditionalFormatting sqref="N673:R673">
    <cfRule type="notContainsBlanks" dxfId="6527" priority="6746">
      <formula>LEN(TRIM(N673))&gt;0</formula>
    </cfRule>
  </conditionalFormatting>
  <conditionalFormatting sqref="N686:R686">
    <cfRule type="notContainsBlanks" dxfId="6526" priority="6745">
      <formula>LEN(TRIM(N686))&gt;0</formula>
    </cfRule>
  </conditionalFormatting>
  <conditionalFormatting sqref="N686:R686">
    <cfRule type="notContainsBlanks" dxfId="6525" priority="6744">
      <formula>LEN(TRIM(N686))&gt;0</formula>
    </cfRule>
  </conditionalFormatting>
  <conditionalFormatting sqref="N686:R686">
    <cfRule type="notContainsBlanks" dxfId="6524" priority="6743">
      <formula>LEN(TRIM(N686))&gt;0</formula>
    </cfRule>
  </conditionalFormatting>
  <conditionalFormatting sqref="N686:R686">
    <cfRule type="notContainsBlanks" dxfId="6523" priority="6742">
      <formula>LEN(TRIM(N686))&gt;0</formula>
    </cfRule>
  </conditionalFormatting>
  <conditionalFormatting sqref="N686:R686">
    <cfRule type="notContainsBlanks" dxfId="6522" priority="6741">
      <formula>LEN(TRIM(N686))&gt;0</formula>
    </cfRule>
  </conditionalFormatting>
  <conditionalFormatting sqref="N686:R686">
    <cfRule type="notContainsBlanks" dxfId="6521" priority="6740">
      <formula>LEN(TRIM(N686))&gt;0</formula>
    </cfRule>
  </conditionalFormatting>
  <conditionalFormatting sqref="N686:R686">
    <cfRule type="notContainsBlanks" dxfId="6520" priority="6739">
      <formula>LEN(TRIM(N686))&gt;0</formula>
    </cfRule>
  </conditionalFormatting>
  <conditionalFormatting sqref="N686:R686">
    <cfRule type="notContainsBlanks" dxfId="6519" priority="6738">
      <formula>LEN(TRIM(N686))&gt;0</formula>
    </cfRule>
  </conditionalFormatting>
  <conditionalFormatting sqref="N686:R686">
    <cfRule type="notContainsBlanks" dxfId="6518" priority="6737">
      <formula>LEN(TRIM(N686))&gt;0</formula>
    </cfRule>
  </conditionalFormatting>
  <conditionalFormatting sqref="N686:R686">
    <cfRule type="notContainsBlanks" dxfId="6517" priority="6735">
      <formula>LEN(TRIM(N686))&gt;0</formula>
    </cfRule>
    <cfRule type="notContainsBlanks" dxfId="6516" priority="6736">
      <formula>LEN(TRIM(N686))&gt;0</formula>
    </cfRule>
  </conditionalFormatting>
  <conditionalFormatting sqref="N686:R686">
    <cfRule type="notContainsBlanks" dxfId="6515" priority="6734">
      <formula>LEN(TRIM(N686))&gt;0</formula>
    </cfRule>
  </conditionalFormatting>
  <conditionalFormatting sqref="N686:R686">
    <cfRule type="notContainsBlanks" dxfId="6514" priority="6733">
      <formula>LEN(TRIM(N686))&gt;0</formula>
    </cfRule>
  </conditionalFormatting>
  <conditionalFormatting sqref="N686:R686">
    <cfRule type="notContainsBlanks" dxfId="6513" priority="6732">
      <formula>LEN(TRIM(N686))&gt;0</formula>
    </cfRule>
  </conditionalFormatting>
  <conditionalFormatting sqref="N686:R686">
    <cfRule type="notContainsBlanks" dxfId="6512" priority="6731">
      <formula>LEN(TRIM(N686))&gt;0</formula>
    </cfRule>
  </conditionalFormatting>
  <conditionalFormatting sqref="N686:R686">
    <cfRule type="notContainsBlanks" dxfId="6511" priority="6730">
      <formula>LEN(TRIM(N686))&gt;0</formula>
    </cfRule>
  </conditionalFormatting>
  <conditionalFormatting sqref="N686:R686">
    <cfRule type="notContainsBlanks" dxfId="6510" priority="6729">
      <formula>LEN(TRIM(N686))&gt;0</formula>
    </cfRule>
  </conditionalFormatting>
  <conditionalFormatting sqref="N686:R686">
    <cfRule type="notContainsBlanks" dxfId="6509" priority="6728">
      <formula>LEN(TRIM(N686))&gt;0</formula>
    </cfRule>
  </conditionalFormatting>
  <conditionalFormatting sqref="N686:R686">
    <cfRule type="notContainsBlanks" dxfId="6508" priority="6727">
      <formula>LEN(TRIM(N686))&gt;0</formula>
    </cfRule>
  </conditionalFormatting>
  <conditionalFormatting sqref="N686:R686">
    <cfRule type="notContainsBlanks" dxfId="6507" priority="6726">
      <formula>LEN(TRIM(N686))&gt;0</formula>
    </cfRule>
  </conditionalFormatting>
  <conditionalFormatting sqref="N686:R686">
    <cfRule type="notContainsBlanks" priority="6725">
      <formula>LEN(TRIM(N686))&gt;0</formula>
    </cfRule>
  </conditionalFormatting>
  <conditionalFormatting sqref="N686:R686">
    <cfRule type="notContainsBlanks" dxfId="6506" priority="6724">
      <formula>LEN(TRIM(N686))&gt;0</formula>
    </cfRule>
  </conditionalFormatting>
  <conditionalFormatting sqref="N686:R686">
    <cfRule type="notContainsBlanks" dxfId="6505" priority="6723">
      <formula>LEN(TRIM(N686))&gt;0</formula>
    </cfRule>
  </conditionalFormatting>
  <conditionalFormatting sqref="N686:R686">
    <cfRule type="notContainsBlanks" dxfId="6504" priority="6722">
      <formula>LEN(TRIM(N686))&gt;0</formula>
    </cfRule>
  </conditionalFormatting>
  <conditionalFormatting sqref="N686:R686">
    <cfRule type="notContainsBlanks" dxfId="6503" priority="6721">
      <formula>LEN(TRIM(N686))&gt;0</formula>
    </cfRule>
  </conditionalFormatting>
  <conditionalFormatting sqref="N686:R686">
    <cfRule type="notContainsBlanks" dxfId="6502" priority="6720">
      <formula>LEN(TRIM(N686))&gt;0</formula>
    </cfRule>
  </conditionalFormatting>
  <conditionalFormatting sqref="N699:R699">
    <cfRule type="notContainsBlanks" dxfId="6501" priority="6719">
      <formula>LEN(TRIM(N699))&gt;0</formula>
    </cfRule>
  </conditionalFormatting>
  <conditionalFormatting sqref="N699:R699">
    <cfRule type="notContainsBlanks" dxfId="6500" priority="6718">
      <formula>LEN(TRIM(N699))&gt;0</formula>
    </cfRule>
  </conditionalFormatting>
  <conditionalFormatting sqref="N699:R699">
    <cfRule type="notContainsBlanks" dxfId="6499" priority="6717">
      <formula>LEN(TRIM(N699))&gt;0</formula>
    </cfRule>
  </conditionalFormatting>
  <conditionalFormatting sqref="N699:R699">
    <cfRule type="notContainsBlanks" dxfId="6498" priority="6716">
      <formula>LEN(TRIM(N699))&gt;0</formula>
    </cfRule>
  </conditionalFormatting>
  <conditionalFormatting sqref="N699:R699">
    <cfRule type="notContainsBlanks" dxfId="6497" priority="6715">
      <formula>LEN(TRIM(N699))&gt;0</formula>
    </cfRule>
  </conditionalFormatting>
  <conditionalFormatting sqref="N699:R699">
    <cfRule type="notContainsBlanks" dxfId="6496" priority="6714">
      <formula>LEN(TRIM(N699))&gt;0</formula>
    </cfRule>
  </conditionalFormatting>
  <conditionalFormatting sqref="N699:R699">
    <cfRule type="notContainsBlanks" dxfId="6495" priority="6713">
      <formula>LEN(TRIM(N699))&gt;0</formula>
    </cfRule>
  </conditionalFormatting>
  <conditionalFormatting sqref="N699:R699">
    <cfRule type="notContainsBlanks" dxfId="6494" priority="6712">
      <formula>LEN(TRIM(N699))&gt;0</formula>
    </cfRule>
  </conditionalFormatting>
  <conditionalFormatting sqref="N699:R699">
    <cfRule type="notContainsBlanks" dxfId="6493" priority="6711">
      <formula>LEN(TRIM(N699))&gt;0</formula>
    </cfRule>
  </conditionalFormatting>
  <conditionalFormatting sqref="N699:R699">
    <cfRule type="notContainsBlanks" dxfId="6492" priority="6709">
      <formula>LEN(TRIM(N699))&gt;0</formula>
    </cfRule>
    <cfRule type="notContainsBlanks" dxfId="6491" priority="6710">
      <formula>LEN(TRIM(N699))&gt;0</formula>
    </cfRule>
  </conditionalFormatting>
  <conditionalFormatting sqref="N699:R699">
    <cfRule type="notContainsBlanks" dxfId="6490" priority="6708">
      <formula>LEN(TRIM(N699))&gt;0</formula>
    </cfRule>
  </conditionalFormatting>
  <conditionalFormatting sqref="N699:R699">
    <cfRule type="notContainsBlanks" dxfId="6489" priority="6707">
      <formula>LEN(TRIM(N699))&gt;0</formula>
    </cfRule>
  </conditionalFormatting>
  <conditionalFormatting sqref="N699:R699">
    <cfRule type="notContainsBlanks" dxfId="6488" priority="6706">
      <formula>LEN(TRIM(N699))&gt;0</formula>
    </cfRule>
  </conditionalFormatting>
  <conditionalFormatting sqref="N699:R699">
    <cfRule type="notContainsBlanks" dxfId="6487" priority="6705">
      <formula>LEN(TRIM(N699))&gt;0</formula>
    </cfRule>
  </conditionalFormatting>
  <conditionalFormatting sqref="N699:R699">
    <cfRule type="notContainsBlanks" dxfId="6486" priority="6704">
      <formula>LEN(TRIM(N699))&gt;0</formula>
    </cfRule>
  </conditionalFormatting>
  <conditionalFormatting sqref="N699:R699">
    <cfRule type="notContainsBlanks" dxfId="6485" priority="6703">
      <formula>LEN(TRIM(N699))&gt;0</formula>
    </cfRule>
  </conditionalFormatting>
  <conditionalFormatting sqref="N699:R699">
    <cfRule type="notContainsBlanks" dxfId="6484" priority="6702">
      <formula>LEN(TRIM(N699))&gt;0</formula>
    </cfRule>
  </conditionalFormatting>
  <conditionalFormatting sqref="N699:R699">
    <cfRule type="notContainsBlanks" dxfId="6483" priority="6701">
      <formula>LEN(TRIM(N699))&gt;0</formula>
    </cfRule>
  </conditionalFormatting>
  <conditionalFormatting sqref="N699:R699">
    <cfRule type="notContainsBlanks" dxfId="6482" priority="6700">
      <formula>LEN(TRIM(N699))&gt;0</formula>
    </cfRule>
  </conditionalFormatting>
  <conditionalFormatting sqref="N699:R699">
    <cfRule type="notContainsBlanks" priority="6699">
      <formula>LEN(TRIM(N699))&gt;0</formula>
    </cfRule>
  </conditionalFormatting>
  <conditionalFormatting sqref="N699:R699">
    <cfRule type="notContainsBlanks" dxfId="6481" priority="6698">
      <formula>LEN(TRIM(N699))&gt;0</formula>
    </cfRule>
  </conditionalFormatting>
  <conditionalFormatting sqref="N699:R699">
    <cfRule type="notContainsBlanks" dxfId="6480" priority="6697">
      <formula>LEN(TRIM(N699))&gt;0</formula>
    </cfRule>
  </conditionalFormatting>
  <conditionalFormatting sqref="N699:R699">
    <cfRule type="notContainsBlanks" dxfId="6479" priority="6696">
      <formula>LEN(TRIM(N699))&gt;0</formula>
    </cfRule>
  </conditionalFormatting>
  <conditionalFormatting sqref="N699:R699">
    <cfRule type="notContainsBlanks" dxfId="6478" priority="6695">
      <formula>LEN(TRIM(N699))&gt;0</formula>
    </cfRule>
  </conditionalFormatting>
  <conditionalFormatting sqref="N699:R699">
    <cfRule type="notContainsBlanks" dxfId="6477" priority="6694">
      <formula>LEN(TRIM(N699))&gt;0</formula>
    </cfRule>
  </conditionalFormatting>
  <conditionalFormatting sqref="N712:R712">
    <cfRule type="notContainsBlanks" dxfId="6476" priority="6693">
      <formula>LEN(TRIM(N712))&gt;0</formula>
    </cfRule>
  </conditionalFormatting>
  <conditionalFormatting sqref="N712:R712">
    <cfRule type="notContainsBlanks" dxfId="6475" priority="6692">
      <formula>LEN(TRIM(N712))&gt;0</formula>
    </cfRule>
  </conditionalFormatting>
  <conditionalFormatting sqref="N712:R712">
    <cfRule type="notContainsBlanks" dxfId="6474" priority="6691">
      <formula>LEN(TRIM(N712))&gt;0</formula>
    </cfRule>
  </conditionalFormatting>
  <conditionalFormatting sqref="N712:R712">
    <cfRule type="notContainsBlanks" dxfId="6473" priority="6690">
      <formula>LEN(TRIM(N712))&gt;0</formula>
    </cfRule>
  </conditionalFormatting>
  <conditionalFormatting sqref="N712:R712">
    <cfRule type="notContainsBlanks" dxfId="6472" priority="6689">
      <formula>LEN(TRIM(N712))&gt;0</formula>
    </cfRule>
  </conditionalFormatting>
  <conditionalFormatting sqref="N712:R712">
    <cfRule type="notContainsBlanks" dxfId="6471" priority="6688">
      <formula>LEN(TRIM(N712))&gt;0</formula>
    </cfRule>
  </conditionalFormatting>
  <conditionalFormatting sqref="N712:R712">
    <cfRule type="notContainsBlanks" dxfId="6470" priority="6687">
      <formula>LEN(TRIM(N712))&gt;0</formula>
    </cfRule>
  </conditionalFormatting>
  <conditionalFormatting sqref="N712:R712">
    <cfRule type="notContainsBlanks" dxfId="6469" priority="6686">
      <formula>LEN(TRIM(N712))&gt;0</formula>
    </cfRule>
  </conditionalFormatting>
  <conditionalFormatting sqref="N712:R712">
    <cfRule type="notContainsBlanks" dxfId="6468" priority="6685">
      <formula>LEN(TRIM(N712))&gt;0</formula>
    </cfRule>
  </conditionalFormatting>
  <conditionalFormatting sqref="N712:R712">
    <cfRule type="notContainsBlanks" dxfId="6467" priority="6683">
      <formula>LEN(TRIM(N712))&gt;0</formula>
    </cfRule>
    <cfRule type="notContainsBlanks" dxfId="6466" priority="6684">
      <formula>LEN(TRIM(N712))&gt;0</formula>
    </cfRule>
  </conditionalFormatting>
  <conditionalFormatting sqref="N712:R712">
    <cfRule type="notContainsBlanks" dxfId="6465" priority="6682">
      <formula>LEN(TRIM(N712))&gt;0</formula>
    </cfRule>
  </conditionalFormatting>
  <conditionalFormatting sqref="N712:R712">
    <cfRule type="notContainsBlanks" dxfId="6464" priority="6681">
      <formula>LEN(TRIM(N712))&gt;0</formula>
    </cfRule>
  </conditionalFormatting>
  <conditionalFormatting sqref="N712:R712">
    <cfRule type="notContainsBlanks" dxfId="6463" priority="6680">
      <formula>LEN(TRIM(N712))&gt;0</formula>
    </cfRule>
  </conditionalFormatting>
  <conditionalFormatting sqref="N712:R712">
    <cfRule type="notContainsBlanks" dxfId="6462" priority="6679">
      <formula>LEN(TRIM(N712))&gt;0</formula>
    </cfRule>
  </conditionalFormatting>
  <conditionalFormatting sqref="N712:R712">
    <cfRule type="notContainsBlanks" dxfId="6461" priority="6678">
      <formula>LEN(TRIM(N712))&gt;0</formula>
    </cfRule>
  </conditionalFormatting>
  <conditionalFormatting sqref="N712:R712">
    <cfRule type="notContainsBlanks" dxfId="6460" priority="6677">
      <formula>LEN(TRIM(N712))&gt;0</formula>
    </cfRule>
  </conditionalFormatting>
  <conditionalFormatting sqref="N712:R712">
    <cfRule type="notContainsBlanks" dxfId="6459" priority="6676">
      <formula>LEN(TRIM(N712))&gt;0</formula>
    </cfRule>
  </conditionalFormatting>
  <conditionalFormatting sqref="N712:R712">
    <cfRule type="notContainsBlanks" dxfId="6458" priority="6675">
      <formula>LEN(TRIM(N712))&gt;0</formula>
    </cfRule>
  </conditionalFormatting>
  <conditionalFormatting sqref="N712:R712">
    <cfRule type="notContainsBlanks" dxfId="6457" priority="6674">
      <formula>LEN(TRIM(N712))&gt;0</formula>
    </cfRule>
  </conditionalFormatting>
  <conditionalFormatting sqref="N712:R712">
    <cfRule type="notContainsBlanks" priority="6673">
      <formula>LEN(TRIM(N712))&gt;0</formula>
    </cfRule>
  </conditionalFormatting>
  <conditionalFormatting sqref="N712:R712">
    <cfRule type="notContainsBlanks" dxfId="6456" priority="6672">
      <formula>LEN(TRIM(N712))&gt;0</formula>
    </cfRule>
  </conditionalFormatting>
  <conditionalFormatting sqref="N712:R712">
    <cfRule type="notContainsBlanks" dxfId="6455" priority="6671">
      <formula>LEN(TRIM(N712))&gt;0</formula>
    </cfRule>
  </conditionalFormatting>
  <conditionalFormatting sqref="N712:R712">
    <cfRule type="notContainsBlanks" dxfId="6454" priority="6670">
      <formula>LEN(TRIM(N712))&gt;0</formula>
    </cfRule>
  </conditionalFormatting>
  <conditionalFormatting sqref="N712:R712">
    <cfRule type="notContainsBlanks" dxfId="6453" priority="6669">
      <formula>LEN(TRIM(N712))&gt;0</formula>
    </cfRule>
  </conditionalFormatting>
  <conditionalFormatting sqref="N712:R712">
    <cfRule type="notContainsBlanks" dxfId="6452" priority="6668">
      <formula>LEN(TRIM(N712))&gt;0</formula>
    </cfRule>
  </conditionalFormatting>
  <conditionalFormatting sqref="N725:R725">
    <cfRule type="notContainsBlanks" dxfId="6451" priority="6667">
      <formula>LEN(TRIM(N725))&gt;0</formula>
    </cfRule>
  </conditionalFormatting>
  <conditionalFormatting sqref="N725:R725">
    <cfRule type="notContainsBlanks" dxfId="6450" priority="6666">
      <formula>LEN(TRIM(N725))&gt;0</formula>
    </cfRule>
  </conditionalFormatting>
  <conditionalFormatting sqref="N725:R725">
    <cfRule type="notContainsBlanks" dxfId="6449" priority="6665">
      <formula>LEN(TRIM(N725))&gt;0</formula>
    </cfRule>
  </conditionalFormatting>
  <conditionalFormatting sqref="N725:R725">
    <cfRule type="notContainsBlanks" dxfId="6448" priority="6664">
      <formula>LEN(TRIM(N725))&gt;0</formula>
    </cfRule>
  </conditionalFormatting>
  <conditionalFormatting sqref="N725:R725">
    <cfRule type="notContainsBlanks" dxfId="6447" priority="6663">
      <formula>LEN(TRIM(N725))&gt;0</formula>
    </cfRule>
  </conditionalFormatting>
  <conditionalFormatting sqref="N725:R725">
    <cfRule type="notContainsBlanks" dxfId="6446" priority="6662">
      <formula>LEN(TRIM(N725))&gt;0</formula>
    </cfRule>
  </conditionalFormatting>
  <conditionalFormatting sqref="N725:R725">
    <cfRule type="notContainsBlanks" dxfId="6445" priority="6661">
      <formula>LEN(TRIM(N725))&gt;0</formula>
    </cfRule>
  </conditionalFormatting>
  <conditionalFormatting sqref="N725:R725">
    <cfRule type="notContainsBlanks" dxfId="6444" priority="6660">
      <formula>LEN(TRIM(N725))&gt;0</formula>
    </cfRule>
  </conditionalFormatting>
  <conditionalFormatting sqref="N725:R725">
    <cfRule type="notContainsBlanks" dxfId="6443" priority="6659">
      <formula>LEN(TRIM(N725))&gt;0</formula>
    </cfRule>
  </conditionalFormatting>
  <conditionalFormatting sqref="N725:R725">
    <cfRule type="notContainsBlanks" dxfId="6442" priority="6657">
      <formula>LEN(TRIM(N725))&gt;0</formula>
    </cfRule>
    <cfRule type="notContainsBlanks" dxfId="6441" priority="6658">
      <formula>LEN(TRIM(N725))&gt;0</formula>
    </cfRule>
  </conditionalFormatting>
  <conditionalFormatting sqref="N725:R725">
    <cfRule type="notContainsBlanks" dxfId="6440" priority="6656">
      <formula>LEN(TRIM(N725))&gt;0</formula>
    </cfRule>
  </conditionalFormatting>
  <conditionalFormatting sqref="N725:R725">
    <cfRule type="notContainsBlanks" dxfId="6439" priority="6655">
      <formula>LEN(TRIM(N725))&gt;0</formula>
    </cfRule>
  </conditionalFormatting>
  <conditionalFormatting sqref="N725:R725">
    <cfRule type="notContainsBlanks" dxfId="6438" priority="6654">
      <formula>LEN(TRIM(N725))&gt;0</formula>
    </cfRule>
  </conditionalFormatting>
  <conditionalFormatting sqref="N725:R725">
    <cfRule type="notContainsBlanks" dxfId="6437" priority="6653">
      <formula>LEN(TRIM(N725))&gt;0</formula>
    </cfRule>
  </conditionalFormatting>
  <conditionalFormatting sqref="N725:R725">
    <cfRule type="notContainsBlanks" dxfId="6436" priority="6652">
      <formula>LEN(TRIM(N725))&gt;0</formula>
    </cfRule>
  </conditionalFormatting>
  <conditionalFormatting sqref="N725:R725">
    <cfRule type="notContainsBlanks" dxfId="6435" priority="6651">
      <formula>LEN(TRIM(N725))&gt;0</formula>
    </cfRule>
  </conditionalFormatting>
  <conditionalFormatting sqref="N725:R725">
    <cfRule type="notContainsBlanks" dxfId="6434" priority="6650">
      <formula>LEN(TRIM(N725))&gt;0</formula>
    </cfRule>
  </conditionalFormatting>
  <conditionalFormatting sqref="N725:R725">
    <cfRule type="notContainsBlanks" dxfId="6433" priority="6649">
      <formula>LEN(TRIM(N725))&gt;0</formula>
    </cfRule>
  </conditionalFormatting>
  <conditionalFormatting sqref="N725:R725">
    <cfRule type="notContainsBlanks" dxfId="6432" priority="6648">
      <formula>LEN(TRIM(N725))&gt;0</formula>
    </cfRule>
  </conditionalFormatting>
  <conditionalFormatting sqref="N725:R725">
    <cfRule type="notContainsBlanks" priority="6647">
      <formula>LEN(TRIM(N725))&gt;0</formula>
    </cfRule>
  </conditionalFormatting>
  <conditionalFormatting sqref="N725:R725">
    <cfRule type="notContainsBlanks" dxfId="6431" priority="6646">
      <formula>LEN(TRIM(N725))&gt;0</formula>
    </cfRule>
  </conditionalFormatting>
  <conditionalFormatting sqref="N725:R725">
    <cfRule type="notContainsBlanks" dxfId="6430" priority="6645">
      <formula>LEN(TRIM(N725))&gt;0</formula>
    </cfRule>
  </conditionalFormatting>
  <conditionalFormatting sqref="N725:R725">
    <cfRule type="notContainsBlanks" dxfId="6429" priority="6644">
      <formula>LEN(TRIM(N725))&gt;0</formula>
    </cfRule>
  </conditionalFormatting>
  <conditionalFormatting sqref="N725:R725">
    <cfRule type="notContainsBlanks" dxfId="6428" priority="6643">
      <formula>LEN(TRIM(N725))&gt;0</formula>
    </cfRule>
  </conditionalFormatting>
  <conditionalFormatting sqref="N725:R725">
    <cfRule type="notContainsBlanks" dxfId="6427" priority="6642">
      <formula>LEN(TRIM(N725))&gt;0</formula>
    </cfRule>
  </conditionalFormatting>
  <conditionalFormatting sqref="N738:R738">
    <cfRule type="notContainsBlanks" dxfId="6426" priority="6641">
      <formula>LEN(TRIM(N738))&gt;0</formula>
    </cfRule>
  </conditionalFormatting>
  <conditionalFormatting sqref="N738:R738">
    <cfRule type="notContainsBlanks" dxfId="6425" priority="6640">
      <formula>LEN(TRIM(N738))&gt;0</formula>
    </cfRule>
  </conditionalFormatting>
  <conditionalFormatting sqref="N738:R738">
    <cfRule type="notContainsBlanks" dxfId="6424" priority="6639">
      <formula>LEN(TRIM(N738))&gt;0</formula>
    </cfRule>
  </conditionalFormatting>
  <conditionalFormatting sqref="N738:R738">
    <cfRule type="notContainsBlanks" dxfId="6423" priority="6638">
      <formula>LEN(TRIM(N738))&gt;0</formula>
    </cfRule>
  </conditionalFormatting>
  <conditionalFormatting sqref="N738:R738">
    <cfRule type="notContainsBlanks" dxfId="6422" priority="6637">
      <formula>LEN(TRIM(N738))&gt;0</formula>
    </cfRule>
  </conditionalFormatting>
  <conditionalFormatting sqref="N738:R738">
    <cfRule type="notContainsBlanks" dxfId="6421" priority="6636">
      <formula>LEN(TRIM(N738))&gt;0</formula>
    </cfRule>
  </conditionalFormatting>
  <conditionalFormatting sqref="N738:R738">
    <cfRule type="notContainsBlanks" dxfId="6420" priority="6635">
      <formula>LEN(TRIM(N738))&gt;0</formula>
    </cfRule>
  </conditionalFormatting>
  <conditionalFormatting sqref="N738:R738">
    <cfRule type="notContainsBlanks" dxfId="6419" priority="6634">
      <formula>LEN(TRIM(N738))&gt;0</formula>
    </cfRule>
  </conditionalFormatting>
  <conditionalFormatting sqref="N738:R738">
    <cfRule type="notContainsBlanks" dxfId="6418" priority="6633">
      <formula>LEN(TRIM(N738))&gt;0</formula>
    </cfRule>
  </conditionalFormatting>
  <conditionalFormatting sqref="N738:R738">
    <cfRule type="notContainsBlanks" dxfId="6417" priority="6631">
      <formula>LEN(TRIM(N738))&gt;0</formula>
    </cfRule>
    <cfRule type="notContainsBlanks" dxfId="6416" priority="6632">
      <formula>LEN(TRIM(N738))&gt;0</formula>
    </cfRule>
  </conditionalFormatting>
  <conditionalFormatting sqref="N738:R738">
    <cfRule type="notContainsBlanks" dxfId="6415" priority="6630">
      <formula>LEN(TRIM(N738))&gt;0</formula>
    </cfRule>
  </conditionalFormatting>
  <conditionalFormatting sqref="N738:R738">
    <cfRule type="notContainsBlanks" dxfId="6414" priority="6629">
      <formula>LEN(TRIM(N738))&gt;0</formula>
    </cfRule>
  </conditionalFormatting>
  <conditionalFormatting sqref="N738:R738">
    <cfRule type="notContainsBlanks" dxfId="6413" priority="6628">
      <formula>LEN(TRIM(N738))&gt;0</formula>
    </cfRule>
  </conditionalFormatting>
  <conditionalFormatting sqref="N738:R738">
    <cfRule type="notContainsBlanks" dxfId="6412" priority="6627">
      <formula>LEN(TRIM(N738))&gt;0</formula>
    </cfRule>
  </conditionalFormatting>
  <conditionalFormatting sqref="N738:R738">
    <cfRule type="notContainsBlanks" dxfId="6411" priority="6626">
      <formula>LEN(TRIM(N738))&gt;0</formula>
    </cfRule>
  </conditionalFormatting>
  <conditionalFormatting sqref="N738:R738">
    <cfRule type="notContainsBlanks" dxfId="6410" priority="6625">
      <formula>LEN(TRIM(N738))&gt;0</formula>
    </cfRule>
  </conditionalFormatting>
  <conditionalFormatting sqref="N738:R738">
    <cfRule type="notContainsBlanks" dxfId="6409" priority="6624">
      <formula>LEN(TRIM(N738))&gt;0</formula>
    </cfRule>
  </conditionalFormatting>
  <conditionalFormatting sqref="N738:R738">
    <cfRule type="notContainsBlanks" dxfId="6408" priority="6623">
      <formula>LEN(TRIM(N738))&gt;0</formula>
    </cfRule>
  </conditionalFormatting>
  <conditionalFormatting sqref="N738:R738">
    <cfRule type="notContainsBlanks" dxfId="6407" priority="6622">
      <formula>LEN(TRIM(N738))&gt;0</formula>
    </cfRule>
  </conditionalFormatting>
  <conditionalFormatting sqref="N738:R738">
    <cfRule type="notContainsBlanks" priority="6621">
      <formula>LEN(TRIM(N738))&gt;0</formula>
    </cfRule>
  </conditionalFormatting>
  <conditionalFormatting sqref="N738:R738">
    <cfRule type="notContainsBlanks" dxfId="6406" priority="6620">
      <formula>LEN(TRIM(N738))&gt;0</formula>
    </cfRule>
  </conditionalFormatting>
  <conditionalFormatting sqref="N738:R738">
    <cfRule type="notContainsBlanks" dxfId="6405" priority="6619">
      <formula>LEN(TRIM(N738))&gt;0</formula>
    </cfRule>
  </conditionalFormatting>
  <conditionalFormatting sqref="N738:R738">
    <cfRule type="notContainsBlanks" dxfId="6404" priority="6618">
      <formula>LEN(TRIM(N738))&gt;0</formula>
    </cfRule>
  </conditionalFormatting>
  <conditionalFormatting sqref="N738:R738">
    <cfRule type="notContainsBlanks" dxfId="6403" priority="6617">
      <formula>LEN(TRIM(N738))&gt;0</formula>
    </cfRule>
  </conditionalFormatting>
  <conditionalFormatting sqref="N738:R738">
    <cfRule type="notContainsBlanks" dxfId="6402" priority="6616">
      <formula>LEN(TRIM(N738))&gt;0</formula>
    </cfRule>
  </conditionalFormatting>
  <conditionalFormatting sqref="N751:R751">
    <cfRule type="notContainsBlanks" dxfId="6401" priority="6615">
      <formula>LEN(TRIM(N751))&gt;0</formula>
    </cfRule>
  </conditionalFormatting>
  <conditionalFormatting sqref="N751:R751">
    <cfRule type="notContainsBlanks" dxfId="6400" priority="6614">
      <formula>LEN(TRIM(N751))&gt;0</formula>
    </cfRule>
  </conditionalFormatting>
  <conditionalFormatting sqref="N751:R751">
    <cfRule type="notContainsBlanks" dxfId="6399" priority="6613">
      <formula>LEN(TRIM(N751))&gt;0</formula>
    </cfRule>
  </conditionalFormatting>
  <conditionalFormatting sqref="N751:R751">
    <cfRule type="notContainsBlanks" dxfId="6398" priority="6612">
      <formula>LEN(TRIM(N751))&gt;0</formula>
    </cfRule>
  </conditionalFormatting>
  <conditionalFormatting sqref="N751:R751">
    <cfRule type="notContainsBlanks" dxfId="6397" priority="6611">
      <formula>LEN(TRIM(N751))&gt;0</formula>
    </cfRule>
  </conditionalFormatting>
  <conditionalFormatting sqref="N751:R751">
    <cfRule type="notContainsBlanks" dxfId="6396" priority="6610">
      <formula>LEN(TRIM(N751))&gt;0</formula>
    </cfRule>
  </conditionalFormatting>
  <conditionalFormatting sqref="N751:R751">
    <cfRule type="notContainsBlanks" dxfId="6395" priority="6609">
      <formula>LEN(TRIM(N751))&gt;0</formula>
    </cfRule>
  </conditionalFormatting>
  <conditionalFormatting sqref="N751:R751">
    <cfRule type="notContainsBlanks" dxfId="6394" priority="6608">
      <formula>LEN(TRIM(N751))&gt;0</formula>
    </cfRule>
  </conditionalFormatting>
  <conditionalFormatting sqref="N751:R751">
    <cfRule type="notContainsBlanks" dxfId="6393" priority="6607">
      <formula>LEN(TRIM(N751))&gt;0</formula>
    </cfRule>
  </conditionalFormatting>
  <conditionalFormatting sqref="N751:R751">
    <cfRule type="notContainsBlanks" dxfId="6392" priority="6605">
      <formula>LEN(TRIM(N751))&gt;0</formula>
    </cfRule>
    <cfRule type="notContainsBlanks" dxfId="6391" priority="6606">
      <formula>LEN(TRIM(N751))&gt;0</formula>
    </cfRule>
  </conditionalFormatting>
  <conditionalFormatting sqref="N751:R751">
    <cfRule type="notContainsBlanks" dxfId="6390" priority="6604">
      <formula>LEN(TRIM(N751))&gt;0</formula>
    </cfRule>
  </conditionalFormatting>
  <conditionalFormatting sqref="N751:R751">
    <cfRule type="notContainsBlanks" dxfId="6389" priority="6603">
      <formula>LEN(TRIM(N751))&gt;0</formula>
    </cfRule>
  </conditionalFormatting>
  <conditionalFormatting sqref="N751:R751">
    <cfRule type="notContainsBlanks" dxfId="6388" priority="6602">
      <formula>LEN(TRIM(N751))&gt;0</formula>
    </cfRule>
  </conditionalFormatting>
  <conditionalFormatting sqref="N751:R751">
    <cfRule type="notContainsBlanks" dxfId="6387" priority="6601">
      <formula>LEN(TRIM(N751))&gt;0</formula>
    </cfRule>
  </conditionalFormatting>
  <conditionalFormatting sqref="N751:R751">
    <cfRule type="notContainsBlanks" dxfId="6386" priority="6600">
      <formula>LEN(TRIM(N751))&gt;0</formula>
    </cfRule>
  </conditionalFormatting>
  <conditionalFormatting sqref="N751:R751">
    <cfRule type="notContainsBlanks" dxfId="6385" priority="6599">
      <formula>LEN(TRIM(N751))&gt;0</formula>
    </cfRule>
  </conditionalFormatting>
  <conditionalFormatting sqref="N751:R751">
    <cfRule type="notContainsBlanks" dxfId="6384" priority="6598">
      <formula>LEN(TRIM(N751))&gt;0</formula>
    </cfRule>
  </conditionalFormatting>
  <conditionalFormatting sqref="N751:R751">
    <cfRule type="notContainsBlanks" dxfId="6383" priority="6597">
      <formula>LEN(TRIM(N751))&gt;0</formula>
    </cfRule>
  </conditionalFormatting>
  <conditionalFormatting sqref="N751:R751">
    <cfRule type="notContainsBlanks" dxfId="6382" priority="6596">
      <formula>LEN(TRIM(N751))&gt;0</formula>
    </cfRule>
  </conditionalFormatting>
  <conditionalFormatting sqref="N751:R751">
    <cfRule type="notContainsBlanks" priority="6595">
      <formula>LEN(TRIM(N751))&gt;0</formula>
    </cfRule>
  </conditionalFormatting>
  <conditionalFormatting sqref="N751:R751">
    <cfRule type="notContainsBlanks" dxfId="6381" priority="6594">
      <formula>LEN(TRIM(N751))&gt;0</formula>
    </cfRule>
  </conditionalFormatting>
  <conditionalFormatting sqref="N751:R751">
    <cfRule type="notContainsBlanks" dxfId="6380" priority="6593">
      <formula>LEN(TRIM(N751))&gt;0</formula>
    </cfRule>
  </conditionalFormatting>
  <conditionalFormatting sqref="N751:R751">
    <cfRule type="notContainsBlanks" dxfId="6379" priority="6592">
      <formula>LEN(TRIM(N751))&gt;0</formula>
    </cfRule>
  </conditionalFormatting>
  <conditionalFormatting sqref="N751:R751">
    <cfRule type="notContainsBlanks" dxfId="6378" priority="6591">
      <formula>LEN(TRIM(N751))&gt;0</formula>
    </cfRule>
  </conditionalFormatting>
  <conditionalFormatting sqref="N751:R751">
    <cfRule type="notContainsBlanks" dxfId="6377" priority="6590">
      <formula>LEN(TRIM(N751))&gt;0</formula>
    </cfRule>
  </conditionalFormatting>
  <conditionalFormatting sqref="N764:R764">
    <cfRule type="notContainsBlanks" dxfId="6376" priority="6589">
      <formula>LEN(TRIM(N764))&gt;0</formula>
    </cfRule>
  </conditionalFormatting>
  <conditionalFormatting sqref="N764:R764">
    <cfRule type="notContainsBlanks" dxfId="6375" priority="6588">
      <formula>LEN(TRIM(N764))&gt;0</formula>
    </cfRule>
  </conditionalFormatting>
  <conditionalFormatting sqref="N764:R764">
    <cfRule type="notContainsBlanks" dxfId="6374" priority="6587">
      <formula>LEN(TRIM(N764))&gt;0</formula>
    </cfRule>
  </conditionalFormatting>
  <conditionalFormatting sqref="N764:R764">
    <cfRule type="notContainsBlanks" dxfId="6373" priority="6586">
      <formula>LEN(TRIM(N764))&gt;0</formula>
    </cfRule>
  </conditionalFormatting>
  <conditionalFormatting sqref="N764:R764">
    <cfRule type="notContainsBlanks" dxfId="6372" priority="6585">
      <formula>LEN(TRIM(N764))&gt;0</formula>
    </cfRule>
  </conditionalFormatting>
  <conditionalFormatting sqref="N764:R764">
    <cfRule type="notContainsBlanks" dxfId="6371" priority="6584">
      <formula>LEN(TRIM(N764))&gt;0</formula>
    </cfRule>
  </conditionalFormatting>
  <conditionalFormatting sqref="N764:R764">
    <cfRule type="notContainsBlanks" dxfId="6370" priority="6583">
      <formula>LEN(TRIM(N764))&gt;0</formula>
    </cfRule>
  </conditionalFormatting>
  <conditionalFormatting sqref="N764:R764">
    <cfRule type="notContainsBlanks" dxfId="6369" priority="6582">
      <formula>LEN(TRIM(N764))&gt;0</formula>
    </cfRule>
  </conditionalFormatting>
  <conditionalFormatting sqref="N764:R764">
    <cfRule type="notContainsBlanks" dxfId="6368" priority="6581">
      <formula>LEN(TRIM(N764))&gt;0</formula>
    </cfRule>
  </conditionalFormatting>
  <conditionalFormatting sqref="N764:R764">
    <cfRule type="notContainsBlanks" dxfId="6367" priority="6579">
      <formula>LEN(TRIM(N764))&gt;0</formula>
    </cfRule>
    <cfRule type="notContainsBlanks" dxfId="6366" priority="6580">
      <formula>LEN(TRIM(N764))&gt;0</formula>
    </cfRule>
  </conditionalFormatting>
  <conditionalFormatting sqref="N764:R764">
    <cfRule type="notContainsBlanks" dxfId="6365" priority="6578">
      <formula>LEN(TRIM(N764))&gt;0</formula>
    </cfRule>
  </conditionalFormatting>
  <conditionalFormatting sqref="N764:R764">
    <cfRule type="notContainsBlanks" dxfId="6364" priority="6577">
      <formula>LEN(TRIM(N764))&gt;0</formula>
    </cfRule>
  </conditionalFormatting>
  <conditionalFormatting sqref="N764:R764">
    <cfRule type="notContainsBlanks" dxfId="6363" priority="6576">
      <formula>LEN(TRIM(N764))&gt;0</formula>
    </cfRule>
  </conditionalFormatting>
  <conditionalFormatting sqref="N764:R764">
    <cfRule type="notContainsBlanks" dxfId="6362" priority="6575">
      <formula>LEN(TRIM(N764))&gt;0</formula>
    </cfRule>
  </conditionalFormatting>
  <conditionalFormatting sqref="N764:R764">
    <cfRule type="notContainsBlanks" dxfId="6361" priority="6574">
      <formula>LEN(TRIM(N764))&gt;0</formula>
    </cfRule>
  </conditionalFormatting>
  <conditionalFormatting sqref="N764:R764">
    <cfRule type="notContainsBlanks" dxfId="6360" priority="6573">
      <formula>LEN(TRIM(N764))&gt;0</formula>
    </cfRule>
  </conditionalFormatting>
  <conditionalFormatting sqref="N764:R764">
    <cfRule type="notContainsBlanks" dxfId="6359" priority="6572">
      <formula>LEN(TRIM(N764))&gt;0</formula>
    </cfRule>
  </conditionalFormatting>
  <conditionalFormatting sqref="N764:R764">
    <cfRule type="notContainsBlanks" dxfId="6358" priority="6571">
      <formula>LEN(TRIM(N764))&gt;0</formula>
    </cfRule>
  </conditionalFormatting>
  <conditionalFormatting sqref="N764:R764">
    <cfRule type="notContainsBlanks" dxfId="6357" priority="6570">
      <formula>LEN(TRIM(N764))&gt;0</formula>
    </cfRule>
  </conditionalFormatting>
  <conditionalFormatting sqref="N764:R764">
    <cfRule type="notContainsBlanks" priority="6569">
      <formula>LEN(TRIM(N764))&gt;0</formula>
    </cfRule>
  </conditionalFormatting>
  <conditionalFormatting sqref="N764:R764">
    <cfRule type="notContainsBlanks" dxfId="6356" priority="6568">
      <formula>LEN(TRIM(N764))&gt;0</formula>
    </cfRule>
  </conditionalFormatting>
  <conditionalFormatting sqref="N764:R764">
    <cfRule type="notContainsBlanks" dxfId="6355" priority="6567">
      <formula>LEN(TRIM(N764))&gt;0</formula>
    </cfRule>
  </conditionalFormatting>
  <conditionalFormatting sqref="N764:R764">
    <cfRule type="notContainsBlanks" dxfId="6354" priority="6566">
      <formula>LEN(TRIM(N764))&gt;0</formula>
    </cfRule>
  </conditionalFormatting>
  <conditionalFormatting sqref="N764:R764">
    <cfRule type="notContainsBlanks" dxfId="6353" priority="6565">
      <formula>LEN(TRIM(N764))&gt;0</formula>
    </cfRule>
  </conditionalFormatting>
  <conditionalFormatting sqref="N764:R764">
    <cfRule type="notContainsBlanks" dxfId="6352" priority="6564">
      <formula>LEN(TRIM(N764))&gt;0</formula>
    </cfRule>
  </conditionalFormatting>
  <conditionalFormatting sqref="N777:R777">
    <cfRule type="notContainsBlanks" dxfId="6351" priority="6563">
      <formula>LEN(TRIM(N777))&gt;0</formula>
    </cfRule>
  </conditionalFormatting>
  <conditionalFormatting sqref="N777:R777">
    <cfRule type="notContainsBlanks" dxfId="6350" priority="6562">
      <formula>LEN(TRIM(N777))&gt;0</formula>
    </cfRule>
  </conditionalFormatting>
  <conditionalFormatting sqref="N777:R777">
    <cfRule type="notContainsBlanks" dxfId="6349" priority="6561">
      <formula>LEN(TRIM(N777))&gt;0</formula>
    </cfRule>
  </conditionalFormatting>
  <conditionalFormatting sqref="N777:R777">
    <cfRule type="notContainsBlanks" dxfId="6348" priority="6560">
      <formula>LEN(TRIM(N777))&gt;0</formula>
    </cfRule>
  </conditionalFormatting>
  <conditionalFormatting sqref="N777:R777">
    <cfRule type="notContainsBlanks" dxfId="6347" priority="6559">
      <formula>LEN(TRIM(N777))&gt;0</formula>
    </cfRule>
  </conditionalFormatting>
  <conditionalFormatting sqref="N777:R777">
    <cfRule type="notContainsBlanks" dxfId="6346" priority="6558">
      <formula>LEN(TRIM(N777))&gt;0</formula>
    </cfRule>
  </conditionalFormatting>
  <conditionalFormatting sqref="N777:R777">
    <cfRule type="notContainsBlanks" dxfId="6345" priority="6557">
      <formula>LEN(TRIM(N777))&gt;0</formula>
    </cfRule>
  </conditionalFormatting>
  <conditionalFormatting sqref="N777:R777">
    <cfRule type="notContainsBlanks" dxfId="6344" priority="6556">
      <formula>LEN(TRIM(N777))&gt;0</formula>
    </cfRule>
  </conditionalFormatting>
  <conditionalFormatting sqref="N777:R777">
    <cfRule type="notContainsBlanks" dxfId="6343" priority="6555">
      <formula>LEN(TRIM(N777))&gt;0</formula>
    </cfRule>
  </conditionalFormatting>
  <conditionalFormatting sqref="N777:R777">
    <cfRule type="notContainsBlanks" dxfId="6342" priority="6553">
      <formula>LEN(TRIM(N777))&gt;0</formula>
    </cfRule>
    <cfRule type="notContainsBlanks" dxfId="6341" priority="6554">
      <formula>LEN(TRIM(N777))&gt;0</formula>
    </cfRule>
  </conditionalFormatting>
  <conditionalFormatting sqref="N777:R777">
    <cfRule type="notContainsBlanks" dxfId="6340" priority="6552">
      <formula>LEN(TRIM(N777))&gt;0</formula>
    </cfRule>
  </conditionalFormatting>
  <conditionalFormatting sqref="N777:R777">
    <cfRule type="notContainsBlanks" dxfId="6339" priority="6551">
      <formula>LEN(TRIM(N777))&gt;0</formula>
    </cfRule>
  </conditionalFormatting>
  <conditionalFormatting sqref="N777:R777">
    <cfRule type="notContainsBlanks" dxfId="6338" priority="6550">
      <formula>LEN(TRIM(N777))&gt;0</formula>
    </cfRule>
  </conditionalFormatting>
  <conditionalFormatting sqref="N777:R777">
    <cfRule type="notContainsBlanks" dxfId="6337" priority="6549">
      <formula>LEN(TRIM(N777))&gt;0</formula>
    </cfRule>
  </conditionalFormatting>
  <conditionalFormatting sqref="N777:R777">
    <cfRule type="notContainsBlanks" dxfId="6336" priority="6548">
      <formula>LEN(TRIM(N777))&gt;0</formula>
    </cfRule>
  </conditionalFormatting>
  <conditionalFormatting sqref="N777:R777">
    <cfRule type="notContainsBlanks" dxfId="6335" priority="6547">
      <formula>LEN(TRIM(N777))&gt;0</formula>
    </cfRule>
  </conditionalFormatting>
  <conditionalFormatting sqref="N777:R777">
    <cfRule type="notContainsBlanks" dxfId="6334" priority="6546">
      <formula>LEN(TRIM(N777))&gt;0</formula>
    </cfRule>
  </conditionalFormatting>
  <conditionalFormatting sqref="N777:R777">
    <cfRule type="notContainsBlanks" dxfId="6333" priority="6545">
      <formula>LEN(TRIM(N777))&gt;0</formula>
    </cfRule>
  </conditionalFormatting>
  <conditionalFormatting sqref="N777:R777">
    <cfRule type="notContainsBlanks" dxfId="6332" priority="6544">
      <formula>LEN(TRIM(N777))&gt;0</formula>
    </cfRule>
  </conditionalFormatting>
  <conditionalFormatting sqref="N777:R777">
    <cfRule type="notContainsBlanks" priority="6543">
      <formula>LEN(TRIM(N777))&gt;0</formula>
    </cfRule>
  </conditionalFormatting>
  <conditionalFormatting sqref="N777:R777">
    <cfRule type="notContainsBlanks" dxfId="6331" priority="6542">
      <formula>LEN(TRIM(N777))&gt;0</formula>
    </cfRule>
  </conditionalFormatting>
  <conditionalFormatting sqref="N777:R777">
    <cfRule type="notContainsBlanks" dxfId="6330" priority="6541">
      <formula>LEN(TRIM(N777))&gt;0</formula>
    </cfRule>
  </conditionalFormatting>
  <conditionalFormatting sqref="N777:R777">
    <cfRule type="notContainsBlanks" dxfId="6329" priority="6540">
      <formula>LEN(TRIM(N777))&gt;0</formula>
    </cfRule>
  </conditionalFormatting>
  <conditionalFormatting sqref="N777:R777">
    <cfRule type="notContainsBlanks" dxfId="6328" priority="6539">
      <formula>LEN(TRIM(N777))&gt;0</formula>
    </cfRule>
  </conditionalFormatting>
  <conditionalFormatting sqref="N777:R777">
    <cfRule type="notContainsBlanks" dxfId="6327" priority="6538">
      <formula>LEN(TRIM(N777))&gt;0</formula>
    </cfRule>
  </conditionalFormatting>
  <conditionalFormatting sqref="N790:R790">
    <cfRule type="notContainsBlanks" dxfId="6326" priority="6537">
      <formula>LEN(TRIM(N790))&gt;0</formula>
    </cfRule>
  </conditionalFormatting>
  <conditionalFormatting sqref="N790:R790">
    <cfRule type="notContainsBlanks" dxfId="6325" priority="6536">
      <formula>LEN(TRIM(N790))&gt;0</formula>
    </cfRule>
  </conditionalFormatting>
  <conditionalFormatting sqref="N790:R790">
    <cfRule type="notContainsBlanks" dxfId="6324" priority="6535">
      <formula>LEN(TRIM(N790))&gt;0</formula>
    </cfRule>
  </conditionalFormatting>
  <conditionalFormatting sqref="N790:R790">
    <cfRule type="notContainsBlanks" dxfId="6323" priority="6534">
      <formula>LEN(TRIM(N790))&gt;0</formula>
    </cfRule>
  </conditionalFormatting>
  <conditionalFormatting sqref="N790:R790">
    <cfRule type="notContainsBlanks" dxfId="6322" priority="6533">
      <formula>LEN(TRIM(N790))&gt;0</formula>
    </cfRule>
  </conditionalFormatting>
  <conditionalFormatting sqref="N790:R790">
    <cfRule type="notContainsBlanks" dxfId="6321" priority="6532">
      <formula>LEN(TRIM(N790))&gt;0</formula>
    </cfRule>
  </conditionalFormatting>
  <conditionalFormatting sqref="N790:R790">
    <cfRule type="notContainsBlanks" dxfId="6320" priority="6531">
      <formula>LEN(TRIM(N790))&gt;0</formula>
    </cfRule>
  </conditionalFormatting>
  <conditionalFormatting sqref="N790:R790">
    <cfRule type="notContainsBlanks" dxfId="6319" priority="6530">
      <formula>LEN(TRIM(N790))&gt;0</formula>
    </cfRule>
  </conditionalFormatting>
  <conditionalFormatting sqref="N790:R790">
    <cfRule type="notContainsBlanks" dxfId="6318" priority="6529">
      <formula>LEN(TRIM(N790))&gt;0</formula>
    </cfRule>
  </conditionalFormatting>
  <conditionalFormatting sqref="N790:R790">
    <cfRule type="notContainsBlanks" dxfId="6317" priority="6527">
      <formula>LEN(TRIM(N790))&gt;0</formula>
    </cfRule>
    <cfRule type="notContainsBlanks" dxfId="6316" priority="6528">
      <formula>LEN(TRIM(N790))&gt;0</formula>
    </cfRule>
  </conditionalFormatting>
  <conditionalFormatting sqref="N790:R790">
    <cfRule type="notContainsBlanks" dxfId="6315" priority="6526">
      <formula>LEN(TRIM(N790))&gt;0</formula>
    </cfRule>
  </conditionalFormatting>
  <conditionalFormatting sqref="N790:R790">
    <cfRule type="notContainsBlanks" dxfId="6314" priority="6525">
      <formula>LEN(TRIM(N790))&gt;0</formula>
    </cfRule>
  </conditionalFormatting>
  <conditionalFormatting sqref="N790:R790">
    <cfRule type="notContainsBlanks" dxfId="6313" priority="6524">
      <formula>LEN(TRIM(N790))&gt;0</formula>
    </cfRule>
  </conditionalFormatting>
  <conditionalFormatting sqref="N790:R790">
    <cfRule type="notContainsBlanks" dxfId="6312" priority="6523">
      <formula>LEN(TRIM(N790))&gt;0</formula>
    </cfRule>
  </conditionalFormatting>
  <conditionalFormatting sqref="N790:R790">
    <cfRule type="notContainsBlanks" dxfId="6311" priority="6522">
      <formula>LEN(TRIM(N790))&gt;0</formula>
    </cfRule>
  </conditionalFormatting>
  <conditionalFormatting sqref="N790:R790">
    <cfRule type="notContainsBlanks" dxfId="6310" priority="6521">
      <formula>LEN(TRIM(N790))&gt;0</formula>
    </cfRule>
  </conditionalFormatting>
  <conditionalFormatting sqref="N790:R790">
    <cfRule type="notContainsBlanks" dxfId="6309" priority="6520">
      <formula>LEN(TRIM(N790))&gt;0</formula>
    </cfRule>
  </conditionalFormatting>
  <conditionalFormatting sqref="N790:R790">
    <cfRule type="notContainsBlanks" dxfId="6308" priority="6519">
      <formula>LEN(TRIM(N790))&gt;0</formula>
    </cfRule>
  </conditionalFormatting>
  <conditionalFormatting sqref="N790:R790">
    <cfRule type="notContainsBlanks" dxfId="6307" priority="6518">
      <formula>LEN(TRIM(N790))&gt;0</formula>
    </cfRule>
  </conditionalFormatting>
  <conditionalFormatting sqref="N790:R790">
    <cfRule type="notContainsBlanks" priority="6517">
      <formula>LEN(TRIM(N790))&gt;0</formula>
    </cfRule>
  </conditionalFormatting>
  <conditionalFormatting sqref="N790:R790">
    <cfRule type="notContainsBlanks" dxfId="6306" priority="6516">
      <formula>LEN(TRIM(N790))&gt;0</formula>
    </cfRule>
  </conditionalFormatting>
  <conditionalFormatting sqref="N790:R790">
    <cfRule type="notContainsBlanks" dxfId="6305" priority="6515">
      <formula>LEN(TRIM(N790))&gt;0</formula>
    </cfRule>
  </conditionalFormatting>
  <conditionalFormatting sqref="N790:R790">
    <cfRule type="notContainsBlanks" dxfId="6304" priority="6514">
      <formula>LEN(TRIM(N790))&gt;0</formula>
    </cfRule>
  </conditionalFormatting>
  <conditionalFormatting sqref="N790:R790">
    <cfRule type="notContainsBlanks" dxfId="6303" priority="6513">
      <formula>LEN(TRIM(N790))&gt;0</formula>
    </cfRule>
  </conditionalFormatting>
  <conditionalFormatting sqref="N790:R790">
    <cfRule type="notContainsBlanks" dxfId="6302" priority="6512">
      <formula>LEN(TRIM(N790))&gt;0</formula>
    </cfRule>
  </conditionalFormatting>
  <conditionalFormatting sqref="N803:R803">
    <cfRule type="notContainsBlanks" dxfId="6301" priority="6511">
      <formula>LEN(TRIM(N803))&gt;0</formula>
    </cfRule>
  </conditionalFormatting>
  <conditionalFormatting sqref="N803:R803">
    <cfRule type="notContainsBlanks" dxfId="6300" priority="6510">
      <formula>LEN(TRIM(N803))&gt;0</formula>
    </cfRule>
  </conditionalFormatting>
  <conditionalFormatting sqref="N803:R803">
    <cfRule type="notContainsBlanks" dxfId="6299" priority="6509">
      <formula>LEN(TRIM(N803))&gt;0</formula>
    </cfRule>
  </conditionalFormatting>
  <conditionalFormatting sqref="N803:R803">
    <cfRule type="notContainsBlanks" dxfId="6298" priority="6508">
      <formula>LEN(TRIM(N803))&gt;0</formula>
    </cfRule>
  </conditionalFormatting>
  <conditionalFormatting sqref="N803:R803">
    <cfRule type="notContainsBlanks" dxfId="6297" priority="6507">
      <formula>LEN(TRIM(N803))&gt;0</formula>
    </cfRule>
  </conditionalFormatting>
  <conditionalFormatting sqref="N803:R803">
    <cfRule type="notContainsBlanks" dxfId="6296" priority="6506">
      <formula>LEN(TRIM(N803))&gt;0</formula>
    </cfRule>
  </conditionalFormatting>
  <conditionalFormatting sqref="N803:R803">
    <cfRule type="notContainsBlanks" dxfId="6295" priority="6505">
      <formula>LEN(TRIM(N803))&gt;0</formula>
    </cfRule>
  </conditionalFormatting>
  <conditionalFormatting sqref="N803:R803">
    <cfRule type="notContainsBlanks" dxfId="6294" priority="6504">
      <formula>LEN(TRIM(N803))&gt;0</formula>
    </cfRule>
  </conditionalFormatting>
  <conditionalFormatting sqref="N803:R803">
    <cfRule type="notContainsBlanks" dxfId="6293" priority="6503">
      <formula>LEN(TRIM(N803))&gt;0</formula>
    </cfRule>
  </conditionalFormatting>
  <conditionalFormatting sqref="N803:R803">
    <cfRule type="notContainsBlanks" dxfId="6292" priority="6501">
      <formula>LEN(TRIM(N803))&gt;0</formula>
    </cfRule>
    <cfRule type="notContainsBlanks" dxfId="6291" priority="6502">
      <formula>LEN(TRIM(N803))&gt;0</formula>
    </cfRule>
  </conditionalFormatting>
  <conditionalFormatting sqref="N803:R803">
    <cfRule type="notContainsBlanks" dxfId="6290" priority="6500">
      <formula>LEN(TRIM(N803))&gt;0</formula>
    </cfRule>
  </conditionalFormatting>
  <conditionalFormatting sqref="N803:R803">
    <cfRule type="notContainsBlanks" dxfId="6289" priority="6499">
      <formula>LEN(TRIM(N803))&gt;0</formula>
    </cfRule>
  </conditionalFormatting>
  <conditionalFormatting sqref="N803:R803">
    <cfRule type="notContainsBlanks" dxfId="6288" priority="6498">
      <formula>LEN(TRIM(N803))&gt;0</formula>
    </cfRule>
  </conditionalFormatting>
  <conditionalFormatting sqref="N803:R803">
    <cfRule type="notContainsBlanks" dxfId="6287" priority="6497">
      <formula>LEN(TRIM(N803))&gt;0</formula>
    </cfRule>
  </conditionalFormatting>
  <conditionalFormatting sqref="N803:R803">
    <cfRule type="notContainsBlanks" dxfId="6286" priority="6496">
      <formula>LEN(TRIM(N803))&gt;0</formula>
    </cfRule>
  </conditionalFormatting>
  <conditionalFormatting sqref="N803:R803">
    <cfRule type="notContainsBlanks" dxfId="6285" priority="6495">
      <formula>LEN(TRIM(N803))&gt;0</formula>
    </cfRule>
  </conditionalFormatting>
  <conditionalFormatting sqref="N803:R803">
    <cfRule type="notContainsBlanks" dxfId="6284" priority="6494">
      <formula>LEN(TRIM(N803))&gt;0</formula>
    </cfRule>
  </conditionalFormatting>
  <conditionalFormatting sqref="N803:R803">
    <cfRule type="notContainsBlanks" dxfId="6283" priority="6493">
      <formula>LEN(TRIM(N803))&gt;0</formula>
    </cfRule>
  </conditionalFormatting>
  <conditionalFormatting sqref="N803:R803">
    <cfRule type="notContainsBlanks" dxfId="6282" priority="6492">
      <formula>LEN(TRIM(N803))&gt;0</formula>
    </cfRule>
  </conditionalFormatting>
  <conditionalFormatting sqref="N803:R803">
    <cfRule type="notContainsBlanks" priority="6491">
      <formula>LEN(TRIM(N803))&gt;0</formula>
    </cfRule>
  </conditionalFormatting>
  <conditionalFormatting sqref="N803:R803">
    <cfRule type="notContainsBlanks" dxfId="6281" priority="6490">
      <formula>LEN(TRIM(N803))&gt;0</formula>
    </cfRule>
  </conditionalFormatting>
  <conditionalFormatting sqref="N803:R803">
    <cfRule type="notContainsBlanks" dxfId="6280" priority="6489">
      <formula>LEN(TRIM(N803))&gt;0</formula>
    </cfRule>
  </conditionalFormatting>
  <conditionalFormatting sqref="N803:R803">
    <cfRule type="notContainsBlanks" dxfId="6279" priority="6488">
      <formula>LEN(TRIM(N803))&gt;0</formula>
    </cfRule>
  </conditionalFormatting>
  <conditionalFormatting sqref="N803:R803">
    <cfRule type="notContainsBlanks" dxfId="6278" priority="6487">
      <formula>LEN(TRIM(N803))&gt;0</formula>
    </cfRule>
  </conditionalFormatting>
  <conditionalFormatting sqref="N803:R803">
    <cfRule type="notContainsBlanks" dxfId="6277" priority="6486">
      <formula>LEN(TRIM(N803))&gt;0</formula>
    </cfRule>
  </conditionalFormatting>
  <conditionalFormatting sqref="N816:R816">
    <cfRule type="notContainsBlanks" dxfId="6276" priority="6485">
      <formula>LEN(TRIM(N816))&gt;0</formula>
    </cfRule>
  </conditionalFormatting>
  <conditionalFormatting sqref="N816:R816">
    <cfRule type="notContainsBlanks" dxfId="6275" priority="6484">
      <formula>LEN(TRIM(N816))&gt;0</formula>
    </cfRule>
  </conditionalFormatting>
  <conditionalFormatting sqref="N816:R816">
    <cfRule type="notContainsBlanks" dxfId="6274" priority="6483">
      <formula>LEN(TRIM(N816))&gt;0</formula>
    </cfRule>
  </conditionalFormatting>
  <conditionalFormatting sqref="N816:R816">
    <cfRule type="notContainsBlanks" dxfId="6273" priority="6482">
      <formula>LEN(TRIM(N816))&gt;0</formula>
    </cfRule>
  </conditionalFormatting>
  <conditionalFormatting sqref="N816:R816">
    <cfRule type="notContainsBlanks" dxfId="6272" priority="6481">
      <formula>LEN(TRIM(N816))&gt;0</formula>
    </cfRule>
  </conditionalFormatting>
  <conditionalFormatting sqref="N816:R816">
    <cfRule type="notContainsBlanks" dxfId="6271" priority="6480">
      <formula>LEN(TRIM(N816))&gt;0</formula>
    </cfRule>
  </conditionalFormatting>
  <conditionalFormatting sqref="N816:R816">
    <cfRule type="notContainsBlanks" dxfId="6270" priority="6479">
      <formula>LEN(TRIM(N816))&gt;0</formula>
    </cfRule>
  </conditionalFormatting>
  <conditionalFormatting sqref="N816:R816">
    <cfRule type="notContainsBlanks" dxfId="6269" priority="6478">
      <formula>LEN(TRIM(N816))&gt;0</formula>
    </cfRule>
  </conditionalFormatting>
  <conditionalFormatting sqref="N816:R816">
    <cfRule type="notContainsBlanks" dxfId="6268" priority="6477">
      <formula>LEN(TRIM(N816))&gt;0</formula>
    </cfRule>
  </conditionalFormatting>
  <conditionalFormatting sqref="N816:R816">
    <cfRule type="notContainsBlanks" dxfId="6267" priority="6475">
      <formula>LEN(TRIM(N816))&gt;0</formula>
    </cfRule>
    <cfRule type="notContainsBlanks" dxfId="6266" priority="6476">
      <formula>LEN(TRIM(N816))&gt;0</formula>
    </cfRule>
  </conditionalFormatting>
  <conditionalFormatting sqref="N816:R816">
    <cfRule type="notContainsBlanks" dxfId="6265" priority="6474">
      <formula>LEN(TRIM(N816))&gt;0</formula>
    </cfRule>
  </conditionalFormatting>
  <conditionalFormatting sqref="N816:R816">
    <cfRule type="notContainsBlanks" dxfId="6264" priority="6473">
      <formula>LEN(TRIM(N816))&gt;0</formula>
    </cfRule>
  </conditionalFormatting>
  <conditionalFormatting sqref="N816:R816">
    <cfRule type="notContainsBlanks" dxfId="6263" priority="6472">
      <formula>LEN(TRIM(N816))&gt;0</formula>
    </cfRule>
  </conditionalFormatting>
  <conditionalFormatting sqref="N816:R816">
    <cfRule type="notContainsBlanks" dxfId="6262" priority="6471">
      <formula>LEN(TRIM(N816))&gt;0</formula>
    </cfRule>
  </conditionalFormatting>
  <conditionalFormatting sqref="N816:R816">
    <cfRule type="notContainsBlanks" dxfId="6261" priority="6470">
      <formula>LEN(TRIM(N816))&gt;0</formula>
    </cfRule>
  </conditionalFormatting>
  <conditionalFormatting sqref="N816:R816">
    <cfRule type="notContainsBlanks" dxfId="6260" priority="6469">
      <formula>LEN(TRIM(N816))&gt;0</formula>
    </cfRule>
  </conditionalFormatting>
  <conditionalFormatting sqref="N816:R816">
    <cfRule type="notContainsBlanks" dxfId="6259" priority="6468">
      <formula>LEN(TRIM(N816))&gt;0</formula>
    </cfRule>
  </conditionalFormatting>
  <conditionalFormatting sqref="N816:R816">
    <cfRule type="notContainsBlanks" dxfId="6258" priority="6467">
      <formula>LEN(TRIM(N816))&gt;0</formula>
    </cfRule>
  </conditionalFormatting>
  <conditionalFormatting sqref="N816:R816">
    <cfRule type="notContainsBlanks" dxfId="6257" priority="6466">
      <formula>LEN(TRIM(N816))&gt;0</formula>
    </cfRule>
  </conditionalFormatting>
  <conditionalFormatting sqref="N816:R816">
    <cfRule type="notContainsBlanks" priority="6465">
      <formula>LEN(TRIM(N816))&gt;0</formula>
    </cfRule>
  </conditionalFormatting>
  <conditionalFormatting sqref="N816:R816">
    <cfRule type="notContainsBlanks" dxfId="6256" priority="6464">
      <formula>LEN(TRIM(N816))&gt;0</formula>
    </cfRule>
  </conditionalFormatting>
  <conditionalFormatting sqref="N816:R816">
    <cfRule type="notContainsBlanks" dxfId="6255" priority="6463">
      <formula>LEN(TRIM(N816))&gt;0</formula>
    </cfRule>
  </conditionalFormatting>
  <conditionalFormatting sqref="N816:R816">
    <cfRule type="notContainsBlanks" dxfId="6254" priority="6462">
      <formula>LEN(TRIM(N816))&gt;0</formula>
    </cfRule>
  </conditionalFormatting>
  <conditionalFormatting sqref="N816:R816">
    <cfRule type="notContainsBlanks" dxfId="6253" priority="6461">
      <formula>LEN(TRIM(N816))&gt;0</formula>
    </cfRule>
  </conditionalFormatting>
  <conditionalFormatting sqref="N816:R816">
    <cfRule type="notContainsBlanks" dxfId="6252" priority="6460">
      <formula>LEN(TRIM(N816))&gt;0</formula>
    </cfRule>
  </conditionalFormatting>
  <conditionalFormatting sqref="N829:R829">
    <cfRule type="notContainsBlanks" dxfId="6251" priority="6459">
      <formula>LEN(TRIM(N829))&gt;0</formula>
    </cfRule>
  </conditionalFormatting>
  <conditionalFormatting sqref="N829:R829">
    <cfRule type="notContainsBlanks" dxfId="6250" priority="6458">
      <formula>LEN(TRIM(N829))&gt;0</formula>
    </cfRule>
  </conditionalFormatting>
  <conditionalFormatting sqref="N829:R829">
    <cfRule type="notContainsBlanks" dxfId="6249" priority="6457">
      <formula>LEN(TRIM(N829))&gt;0</formula>
    </cfRule>
  </conditionalFormatting>
  <conditionalFormatting sqref="N829:R829">
    <cfRule type="notContainsBlanks" dxfId="6248" priority="6456">
      <formula>LEN(TRIM(N829))&gt;0</formula>
    </cfRule>
  </conditionalFormatting>
  <conditionalFormatting sqref="N829:R829">
    <cfRule type="notContainsBlanks" dxfId="6247" priority="6455">
      <formula>LEN(TRIM(N829))&gt;0</formula>
    </cfRule>
  </conditionalFormatting>
  <conditionalFormatting sqref="N829:R829">
    <cfRule type="notContainsBlanks" dxfId="6246" priority="6454">
      <formula>LEN(TRIM(N829))&gt;0</formula>
    </cfRule>
  </conditionalFormatting>
  <conditionalFormatting sqref="N829:R829">
    <cfRule type="notContainsBlanks" dxfId="6245" priority="6453">
      <formula>LEN(TRIM(N829))&gt;0</formula>
    </cfRule>
  </conditionalFormatting>
  <conditionalFormatting sqref="N829:R829">
    <cfRule type="notContainsBlanks" dxfId="6244" priority="6452">
      <formula>LEN(TRIM(N829))&gt;0</formula>
    </cfRule>
  </conditionalFormatting>
  <conditionalFormatting sqref="N829:R829">
    <cfRule type="notContainsBlanks" dxfId="6243" priority="6451">
      <formula>LEN(TRIM(N829))&gt;0</formula>
    </cfRule>
  </conditionalFormatting>
  <conditionalFormatting sqref="N829:R829">
    <cfRule type="notContainsBlanks" dxfId="6242" priority="6449">
      <formula>LEN(TRIM(N829))&gt;0</formula>
    </cfRule>
    <cfRule type="notContainsBlanks" dxfId="6241" priority="6450">
      <formula>LEN(TRIM(N829))&gt;0</formula>
    </cfRule>
  </conditionalFormatting>
  <conditionalFormatting sqref="N829:R829">
    <cfRule type="notContainsBlanks" dxfId="6240" priority="6448">
      <formula>LEN(TRIM(N829))&gt;0</formula>
    </cfRule>
  </conditionalFormatting>
  <conditionalFormatting sqref="N829:R829">
    <cfRule type="notContainsBlanks" dxfId="6239" priority="6447">
      <formula>LEN(TRIM(N829))&gt;0</formula>
    </cfRule>
  </conditionalFormatting>
  <conditionalFormatting sqref="N829:R829">
    <cfRule type="notContainsBlanks" dxfId="6238" priority="6446">
      <formula>LEN(TRIM(N829))&gt;0</formula>
    </cfRule>
  </conditionalFormatting>
  <conditionalFormatting sqref="N829:R829">
    <cfRule type="notContainsBlanks" dxfId="6237" priority="6445">
      <formula>LEN(TRIM(N829))&gt;0</formula>
    </cfRule>
  </conditionalFormatting>
  <conditionalFormatting sqref="N829:R829">
    <cfRule type="notContainsBlanks" dxfId="6236" priority="6444">
      <formula>LEN(TRIM(N829))&gt;0</formula>
    </cfRule>
  </conditionalFormatting>
  <conditionalFormatting sqref="N829:R829">
    <cfRule type="notContainsBlanks" dxfId="6235" priority="6443">
      <formula>LEN(TRIM(N829))&gt;0</formula>
    </cfRule>
  </conditionalFormatting>
  <conditionalFormatting sqref="N829:R829">
    <cfRule type="notContainsBlanks" dxfId="6234" priority="6442">
      <formula>LEN(TRIM(N829))&gt;0</formula>
    </cfRule>
  </conditionalFormatting>
  <conditionalFormatting sqref="N829:R829">
    <cfRule type="notContainsBlanks" dxfId="6233" priority="6441">
      <formula>LEN(TRIM(N829))&gt;0</formula>
    </cfRule>
  </conditionalFormatting>
  <conditionalFormatting sqref="N829:R829">
    <cfRule type="notContainsBlanks" dxfId="6232" priority="6440">
      <formula>LEN(TRIM(N829))&gt;0</formula>
    </cfRule>
  </conditionalFormatting>
  <conditionalFormatting sqref="N829:R829">
    <cfRule type="notContainsBlanks" priority="6439">
      <formula>LEN(TRIM(N829))&gt;0</formula>
    </cfRule>
  </conditionalFormatting>
  <conditionalFormatting sqref="N829:R829">
    <cfRule type="notContainsBlanks" dxfId="6231" priority="6438">
      <formula>LEN(TRIM(N829))&gt;0</formula>
    </cfRule>
  </conditionalFormatting>
  <conditionalFormatting sqref="N829:R829">
    <cfRule type="notContainsBlanks" dxfId="6230" priority="6437">
      <formula>LEN(TRIM(N829))&gt;0</formula>
    </cfRule>
  </conditionalFormatting>
  <conditionalFormatting sqref="N829:R829">
    <cfRule type="notContainsBlanks" dxfId="6229" priority="6436">
      <formula>LEN(TRIM(N829))&gt;0</formula>
    </cfRule>
  </conditionalFormatting>
  <conditionalFormatting sqref="N829:R829">
    <cfRule type="notContainsBlanks" dxfId="6228" priority="6435">
      <formula>LEN(TRIM(N829))&gt;0</formula>
    </cfRule>
  </conditionalFormatting>
  <conditionalFormatting sqref="N829:R829">
    <cfRule type="notContainsBlanks" dxfId="6227" priority="6434">
      <formula>LEN(TRIM(N829))&gt;0</formula>
    </cfRule>
  </conditionalFormatting>
  <conditionalFormatting sqref="N842:R842">
    <cfRule type="notContainsBlanks" dxfId="6226" priority="6433">
      <formula>LEN(TRIM(N842))&gt;0</formula>
    </cfRule>
  </conditionalFormatting>
  <conditionalFormatting sqref="N842:R842">
    <cfRule type="notContainsBlanks" dxfId="6225" priority="6432">
      <formula>LEN(TRIM(N842))&gt;0</formula>
    </cfRule>
  </conditionalFormatting>
  <conditionalFormatting sqref="N842:R842">
    <cfRule type="notContainsBlanks" dxfId="6224" priority="6431">
      <formula>LEN(TRIM(N842))&gt;0</formula>
    </cfRule>
  </conditionalFormatting>
  <conditionalFormatting sqref="N842:R842">
    <cfRule type="notContainsBlanks" dxfId="6223" priority="6430">
      <formula>LEN(TRIM(N842))&gt;0</formula>
    </cfRule>
  </conditionalFormatting>
  <conditionalFormatting sqref="N842:R842">
    <cfRule type="notContainsBlanks" dxfId="6222" priority="6429">
      <formula>LEN(TRIM(N842))&gt;0</formula>
    </cfRule>
  </conditionalFormatting>
  <conditionalFormatting sqref="N842:R842">
    <cfRule type="notContainsBlanks" dxfId="6221" priority="6428">
      <formula>LEN(TRIM(N842))&gt;0</formula>
    </cfRule>
  </conditionalFormatting>
  <conditionalFormatting sqref="N842:R842">
    <cfRule type="notContainsBlanks" dxfId="6220" priority="6427">
      <formula>LEN(TRIM(N842))&gt;0</formula>
    </cfRule>
  </conditionalFormatting>
  <conditionalFormatting sqref="N842:R842">
    <cfRule type="notContainsBlanks" dxfId="6219" priority="6426">
      <formula>LEN(TRIM(N842))&gt;0</formula>
    </cfRule>
  </conditionalFormatting>
  <conditionalFormatting sqref="N842:R842">
    <cfRule type="notContainsBlanks" dxfId="6218" priority="6425">
      <formula>LEN(TRIM(N842))&gt;0</formula>
    </cfRule>
  </conditionalFormatting>
  <conditionalFormatting sqref="N842:R842">
    <cfRule type="notContainsBlanks" dxfId="6217" priority="6423">
      <formula>LEN(TRIM(N842))&gt;0</formula>
    </cfRule>
    <cfRule type="notContainsBlanks" dxfId="6216" priority="6424">
      <formula>LEN(TRIM(N842))&gt;0</formula>
    </cfRule>
  </conditionalFormatting>
  <conditionalFormatting sqref="N842:R842">
    <cfRule type="notContainsBlanks" dxfId="6215" priority="6422">
      <formula>LEN(TRIM(N842))&gt;0</formula>
    </cfRule>
  </conditionalFormatting>
  <conditionalFormatting sqref="N842:R842">
    <cfRule type="notContainsBlanks" dxfId="6214" priority="6421">
      <formula>LEN(TRIM(N842))&gt;0</formula>
    </cfRule>
  </conditionalFormatting>
  <conditionalFormatting sqref="N842:R842">
    <cfRule type="notContainsBlanks" dxfId="6213" priority="6420">
      <formula>LEN(TRIM(N842))&gt;0</formula>
    </cfRule>
  </conditionalFormatting>
  <conditionalFormatting sqref="N842:R842">
    <cfRule type="notContainsBlanks" dxfId="6212" priority="6419">
      <formula>LEN(TRIM(N842))&gt;0</formula>
    </cfRule>
  </conditionalFormatting>
  <conditionalFormatting sqref="N842:R842">
    <cfRule type="notContainsBlanks" dxfId="6211" priority="6418">
      <formula>LEN(TRIM(N842))&gt;0</formula>
    </cfRule>
  </conditionalFormatting>
  <conditionalFormatting sqref="N842:R842">
    <cfRule type="notContainsBlanks" dxfId="6210" priority="6417">
      <formula>LEN(TRIM(N842))&gt;0</formula>
    </cfRule>
  </conditionalFormatting>
  <conditionalFormatting sqref="N842:R842">
    <cfRule type="notContainsBlanks" dxfId="6209" priority="6416">
      <formula>LEN(TRIM(N842))&gt;0</formula>
    </cfRule>
  </conditionalFormatting>
  <conditionalFormatting sqref="N842:R842">
    <cfRule type="notContainsBlanks" dxfId="6208" priority="6415">
      <formula>LEN(TRIM(N842))&gt;0</formula>
    </cfRule>
  </conditionalFormatting>
  <conditionalFormatting sqref="N842:R842">
    <cfRule type="notContainsBlanks" dxfId="6207" priority="6414">
      <formula>LEN(TRIM(N842))&gt;0</formula>
    </cfRule>
  </conditionalFormatting>
  <conditionalFormatting sqref="N842:R842">
    <cfRule type="notContainsBlanks" priority="6413">
      <formula>LEN(TRIM(N842))&gt;0</formula>
    </cfRule>
  </conditionalFormatting>
  <conditionalFormatting sqref="N842:R842">
    <cfRule type="notContainsBlanks" dxfId="6206" priority="6412">
      <formula>LEN(TRIM(N842))&gt;0</formula>
    </cfRule>
  </conditionalFormatting>
  <conditionalFormatting sqref="N842:R842">
    <cfRule type="notContainsBlanks" dxfId="6205" priority="6411">
      <formula>LEN(TRIM(N842))&gt;0</formula>
    </cfRule>
  </conditionalFormatting>
  <conditionalFormatting sqref="N842:R842">
    <cfRule type="notContainsBlanks" dxfId="6204" priority="6410">
      <formula>LEN(TRIM(N842))&gt;0</formula>
    </cfRule>
  </conditionalFormatting>
  <conditionalFormatting sqref="N842:R842">
    <cfRule type="notContainsBlanks" dxfId="6203" priority="6409">
      <formula>LEN(TRIM(N842))&gt;0</formula>
    </cfRule>
  </conditionalFormatting>
  <conditionalFormatting sqref="N842:R842">
    <cfRule type="notContainsBlanks" dxfId="6202" priority="6408">
      <formula>LEN(TRIM(N842))&gt;0</formula>
    </cfRule>
  </conditionalFormatting>
  <conditionalFormatting sqref="N855:R855">
    <cfRule type="notContainsBlanks" dxfId="6201" priority="6407">
      <formula>LEN(TRIM(N855))&gt;0</formula>
    </cfRule>
  </conditionalFormatting>
  <conditionalFormatting sqref="N855:R855">
    <cfRule type="notContainsBlanks" dxfId="6200" priority="6406">
      <formula>LEN(TRIM(N855))&gt;0</formula>
    </cfRule>
  </conditionalFormatting>
  <conditionalFormatting sqref="N855:R855">
    <cfRule type="notContainsBlanks" dxfId="6199" priority="6405">
      <formula>LEN(TRIM(N855))&gt;0</formula>
    </cfRule>
  </conditionalFormatting>
  <conditionalFormatting sqref="N855:R855">
    <cfRule type="notContainsBlanks" dxfId="6198" priority="6404">
      <formula>LEN(TRIM(N855))&gt;0</formula>
    </cfRule>
  </conditionalFormatting>
  <conditionalFormatting sqref="N855:R855">
    <cfRule type="notContainsBlanks" dxfId="6197" priority="6403">
      <formula>LEN(TRIM(N855))&gt;0</formula>
    </cfRule>
  </conditionalFormatting>
  <conditionalFormatting sqref="N855:R855">
    <cfRule type="notContainsBlanks" dxfId="6196" priority="6402">
      <formula>LEN(TRIM(N855))&gt;0</formula>
    </cfRule>
  </conditionalFormatting>
  <conditionalFormatting sqref="N855:R855">
    <cfRule type="notContainsBlanks" dxfId="6195" priority="6401">
      <formula>LEN(TRIM(N855))&gt;0</formula>
    </cfRule>
  </conditionalFormatting>
  <conditionalFormatting sqref="N855:R855">
    <cfRule type="notContainsBlanks" dxfId="6194" priority="6400">
      <formula>LEN(TRIM(N855))&gt;0</formula>
    </cfRule>
  </conditionalFormatting>
  <conditionalFormatting sqref="N855:R855">
    <cfRule type="notContainsBlanks" dxfId="6193" priority="6399">
      <formula>LEN(TRIM(N855))&gt;0</formula>
    </cfRule>
  </conditionalFormatting>
  <conditionalFormatting sqref="N855:R855">
    <cfRule type="notContainsBlanks" dxfId="6192" priority="6397">
      <formula>LEN(TRIM(N855))&gt;0</formula>
    </cfRule>
    <cfRule type="notContainsBlanks" dxfId="6191" priority="6398">
      <formula>LEN(TRIM(N855))&gt;0</formula>
    </cfRule>
  </conditionalFormatting>
  <conditionalFormatting sqref="N855:R855">
    <cfRule type="notContainsBlanks" dxfId="6190" priority="6396">
      <formula>LEN(TRIM(N855))&gt;0</formula>
    </cfRule>
  </conditionalFormatting>
  <conditionalFormatting sqref="N855:R855">
    <cfRule type="notContainsBlanks" dxfId="6189" priority="6395">
      <formula>LEN(TRIM(N855))&gt;0</formula>
    </cfRule>
  </conditionalFormatting>
  <conditionalFormatting sqref="N855:R855">
    <cfRule type="notContainsBlanks" dxfId="6188" priority="6394">
      <formula>LEN(TRIM(N855))&gt;0</formula>
    </cfRule>
  </conditionalFormatting>
  <conditionalFormatting sqref="N855:R855">
    <cfRule type="notContainsBlanks" dxfId="6187" priority="6393">
      <formula>LEN(TRIM(N855))&gt;0</formula>
    </cfRule>
  </conditionalFormatting>
  <conditionalFormatting sqref="N855:R855">
    <cfRule type="notContainsBlanks" dxfId="6186" priority="6392">
      <formula>LEN(TRIM(N855))&gt;0</formula>
    </cfRule>
  </conditionalFormatting>
  <conditionalFormatting sqref="N855:R855">
    <cfRule type="notContainsBlanks" dxfId="6185" priority="6391">
      <formula>LEN(TRIM(N855))&gt;0</formula>
    </cfRule>
  </conditionalFormatting>
  <conditionalFormatting sqref="N855:R855">
    <cfRule type="notContainsBlanks" dxfId="6184" priority="6390">
      <formula>LEN(TRIM(N855))&gt;0</formula>
    </cfRule>
  </conditionalFormatting>
  <conditionalFormatting sqref="N855:R855">
    <cfRule type="notContainsBlanks" dxfId="6183" priority="6389">
      <formula>LEN(TRIM(N855))&gt;0</formula>
    </cfRule>
  </conditionalFormatting>
  <conditionalFormatting sqref="N855:R855">
    <cfRule type="notContainsBlanks" dxfId="6182" priority="6388">
      <formula>LEN(TRIM(N855))&gt;0</formula>
    </cfRule>
  </conditionalFormatting>
  <conditionalFormatting sqref="N855:R855">
    <cfRule type="notContainsBlanks" priority="6387">
      <formula>LEN(TRIM(N855))&gt;0</formula>
    </cfRule>
  </conditionalFormatting>
  <conditionalFormatting sqref="N855:R855">
    <cfRule type="notContainsBlanks" dxfId="6181" priority="6386">
      <formula>LEN(TRIM(N855))&gt;0</formula>
    </cfRule>
  </conditionalFormatting>
  <conditionalFormatting sqref="N855:R855">
    <cfRule type="notContainsBlanks" dxfId="6180" priority="6385">
      <formula>LEN(TRIM(N855))&gt;0</formula>
    </cfRule>
  </conditionalFormatting>
  <conditionalFormatting sqref="N855:R855">
    <cfRule type="notContainsBlanks" dxfId="6179" priority="6384">
      <formula>LEN(TRIM(N855))&gt;0</formula>
    </cfRule>
  </conditionalFormatting>
  <conditionalFormatting sqref="N855:R855">
    <cfRule type="notContainsBlanks" dxfId="6178" priority="6383">
      <formula>LEN(TRIM(N855))&gt;0</formula>
    </cfRule>
  </conditionalFormatting>
  <conditionalFormatting sqref="N855:R855">
    <cfRule type="notContainsBlanks" dxfId="6177" priority="6382">
      <formula>LEN(TRIM(N855))&gt;0</formula>
    </cfRule>
  </conditionalFormatting>
  <conditionalFormatting sqref="N868:R868">
    <cfRule type="notContainsBlanks" dxfId="6176" priority="6381">
      <formula>LEN(TRIM(N868))&gt;0</formula>
    </cfRule>
  </conditionalFormatting>
  <conditionalFormatting sqref="N868:R868">
    <cfRule type="notContainsBlanks" dxfId="6175" priority="6380">
      <formula>LEN(TRIM(N868))&gt;0</formula>
    </cfRule>
  </conditionalFormatting>
  <conditionalFormatting sqref="N868:R868">
    <cfRule type="notContainsBlanks" dxfId="6174" priority="6379">
      <formula>LEN(TRIM(N868))&gt;0</formula>
    </cfRule>
  </conditionalFormatting>
  <conditionalFormatting sqref="N868:R868">
    <cfRule type="notContainsBlanks" dxfId="6173" priority="6378">
      <formula>LEN(TRIM(N868))&gt;0</formula>
    </cfRule>
  </conditionalFormatting>
  <conditionalFormatting sqref="N868:R868">
    <cfRule type="notContainsBlanks" dxfId="6172" priority="6377">
      <formula>LEN(TRIM(N868))&gt;0</formula>
    </cfRule>
  </conditionalFormatting>
  <conditionalFormatting sqref="N868:R868">
    <cfRule type="notContainsBlanks" dxfId="6171" priority="6376">
      <formula>LEN(TRIM(N868))&gt;0</formula>
    </cfRule>
  </conditionalFormatting>
  <conditionalFormatting sqref="N868:R868">
    <cfRule type="notContainsBlanks" dxfId="6170" priority="6375">
      <formula>LEN(TRIM(N868))&gt;0</formula>
    </cfRule>
  </conditionalFormatting>
  <conditionalFormatting sqref="N868:R868">
    <cfRule type="notContainsBlanks" dxfId="6169" priority="6374">
      <formula>LEN(TRIM(N868))&gt;0</formula>
    </cfRule>
  </conditionalFormatting>
  <conditionalFormatting sqref="N868:R868">
    <cfRule type="notContainsBlanks" dxfId="6168" priority="6373">
      <formula>LEN(TRIM(N868))&gt;0</formula>
    </cfRule>
  </conditionalFormatting>
  <conditionalFormatting sqref="N868:R868">
    <cfRule type="notContainsBlanks" dxfId="6167" priority="6371">
      <formula>LEN(TRIM(N868))&gt;0</formula>
    </cfRule>
    <cfRule type="notContainsBlanks" dxfId="6166" priority="6372">
      <formula>LEN(TRIM(N868))&gt;0</formula>
    </cfRule>
  </conditionalFormatting>
  <conditionalFormatting sqref="N868:R868">
    <cfRule type="notContainsBlanks" dxfId="6165" priority="6370">
      <formula>LEN(TRIM(N868))&gt;0</formula>
    </cfRule>
  </conditionalFormatting>
  <conditionalFormatting sqref="N868:R868">
    <cfRule type="notContainsBlanks" dxfId="6164" priority="6369">
      <formula>LEN(TRIM(N868))&gt;0</formula>
    </cfRule>
  </conditionalFormatting>
  <conditionalFormatting sqref="N868:R868">
    <cfRule type="notContainsBlanks" dxfId="6163" priority="6368">
      <formula>LEN(TRIM(N868))&gt;0</formula>
    </cfRule>
  </conditionalFormatting>
  <conditionalFormatting sqref="N868:R868">
    <cfRule type="notContainsBlanks" dxfId="6162" priority="6367">
      <formula>LEN(TRIM(N868))&gt;0</formula>
    </cfRule>
  </conditionalFormatting>
  <conditionalFormatting sqref="N868:R868">
    <cfRule type="notContainsBlanks" dxfId="6161" priority="6366">
      <formula>LEN(TRIM(N868))&gt;0</formula>
    </cfRule>
  </conditionalFormatting>
  <conditionalFormatting sqref="N868:R868">
    <cfRule type="notContainsBlanks" dxfId="6160" priority="6365">
      <formula>LEN(TRIM(N868))&gt;0</formula>
    </cfRule>
  </conditionalFormatting>
  <conditionalFormatting sqref="N868:R868">
    <cfRule type="notContainsBlanks" dxfId="6159" priority="6364">
      <formula>LEN(TRIM(N868))&gt;0</formula>
    </cfRule>
  </conditionalFormatting>
  <conditionalFormatting sqref="N868:R868">
    <cfRule type="notContainsBlanks" dxfId="6158" priority="6363">
      <formula>LEN(TRIM(N868))&gt;0</formula>
    </cfRule>
  </conditionalFormatting>
  <conditionalFormatting sqref="N868:R868">
    <cfRule type="notContainsBlanks" dxfId="6157" priority="6362">
      <formula>LEN(TRIM(N868))&gt;0</formula>
    </cfRule>
  </conditionalFormatting>
  <conditionalFormatting sqref="N868:R868">
    <cfRule type="notContainsBlanks" priority="6361">
      <formula>LEN(TRIM(N868))&gt;0</formula>
    </cfRule>
  </conditionalFormatting>
  <conditionalFormatting sqref="N868:R868">
    <cfRule type="notContainsBlanks" dxfId="6156" priority="6360">
      <formula>LEN(TRIM(N868))&gt;0</formula>
    </cfRule>
  </conditionalFormatting>
  <conditionalFormatting sqref="N868:R868">
    <cfRule type="notContainsBlanks" dxfId="6155" priority="6359">
      <formula>LEN(TRIM(N868))&gt;0</formula>
    </cfRule>
  </conditionalFormatting>
  <conditionalFormatting sqref="N868:R868">
    <cfRule type="notContainsBlanks" dxfId="6154" priority="6358">
      <formula>LEN(TRIM(N868))&gt;0</formula>
    </cfRule>
  </conditionalFormatting>
  <conditionalFormatting sqref="N868:R868">
    <cfRule type="notContainsBlanks" dxfId="6153" priority="6357">
      <formula>LEN(TRIM(N868))&gt;0</formula>
    </cfRule>
  </conditionalFormatting>
  <conditionalFormatting sqref="N868:R868">
    <cfRule type="notContainsBlanks" dxfId="6152" priority="6356">
      <formula>LEN(TRIM(N868))&gt;0</formula>
    </cfRule>
  </conditionalFormatting>
  <conditionalFormatting sqref="N881:R881">
    <cfRule type="notContainsBlanks" dxfId="6151" priority="6355">
      <formula>LEN(TRIM(N881))&gt;0</formula>
    </cfRule>
  </conditionalFormatting>
  <conditionalFormatting sqref="N881:R881">
    <cfRule type="notContainsBlanks" dxfId="6150" priority="6354">
      <formula>LEN(TRIM(N881))&gt;0</formula>
    </cfRule>
  </conditionalFormatting>
  <conditionalFormatting sqref="N881:R881">
    <cfRule type="notContainsBlanks" dxfId="6149" priority="6353">
      <formula>LEN(TRIM(N881))&gt;0</formula>
    </cfRule>
  </conditionalFormatting>
  <conditionalFormatting sqref="N881:R881">
    <cfRule type="notContainsBlanks" dxfId="6148" priority="6352">
      <formula>LEN(TRIM(N881))&gt;0</formula>
    </cfRule>
  </conditionalFormatting>
  <conditionalFormatting sqref="N881:R881">
    <cfRule type="notContainsBlanks" dxfId="6147" priority="6351">
      <formula>LEN(TRIM(N881))&gt;0</formula>
    </cfRule>
  </conditionalFormatting>
  <conditionalFormatting sqref="N881:R881">
    <cfRule type="notContainsBlanks" dxfId="6146" priority="6350">
      <formula>LEN(TRIM(N881))&gt;0</formula>
    </cfRule>
  </conditionalFormatting>
  <conditionalFormatting sqref="N881:R881">
    <cfRule type="notContainsBlanks" dxfId="6145" priority="6349">
      <formula>LEN(TRIM(N881))&gt;0</formula>
    </cfRule>
  </conditionalFormatting>
  <conditionalFormatting sqref="N881:R881">
    <cfRule type="notContainsBlanks" dxfId="6144" priority="6348">
      <formula>LEN(TRIM(N881))&gt;0</formula>
    </cfRule>
  </conditionalFormatting>
  <conditionalFormatting sqref="N881:R881">
    <cfRule type="notContainsBlanks" dxfId="6143" priority="6347">
      <formula>LEN(TRIM(N881))&gt;0</formula>
    </cfRule>
  </conditionalFormatting>
  <conditionalFormatting sqref="N881:R881">
    <cfRule type="notContainsBlanks" dxfId="6142" priority="6345">
      <formula>LEN(TRIM(N881))&gt;0</formula>
    </cfRule>
    <cfRule type="notContainsBlanks" dxfId="6141" priority="6346">
      <formula>LEN(TRIM(N881))&gt;0</formula>
    </cfRule>
  </conditionalFormatting>
  <conditionalFormatting sqref="N881:R881">
    <cfRule type="notContainsBlanks" dxfId="6140" priority="6344">
      <formula>LEN(TRIM(N881))&gt;0</formula>
    </cfRule>
  </conditionalFormatting>
  <conditionalFormatting sqref="N881:R881">
    <cfRule type="notContainsBlanks" dxfId="6139" priority="6343">
      <formula>LEN(TRIM(N881))&gt;0</formula>
    </cfRule>
  </conditionalFormatting>
  <conditionalFormatting sqref="N881:R881">
    <cfRule type="notContainsBlanks" dxfId="6138" priority="6342">
      <formula>LEN(TRIM(N881))&gt;0</formula>
    </cfRule>
  </conditionalFormatting>
  <conditionalFormatting sqref="N881:R881">
    <cfRule type="notContainsBlanks" dxfId="6137" priority="6341">
      <formula>LEN(TRIM(N881))&gt;0</formula>
    </cfRule>
  </conditionalFormatting>
  <conditionalFormatting sqref="N881:R881">
    <cfRule type="notContainsBlanks" dxfId="6136" priority="6340">
      <formula>LEN(TRIM(N881))&gt;0</formula>
    </cfRule>
  </conditionalFormatting>
  <conditionalFormatting sqref="N881:R881">
    <cfRule type="notContainsBlanks" dxfId="6135" priority="6339">
      <formula>LEN(TRIM(N881))&gt;0</formula>
    </cfRule>
  </conditionalFormatting>
  <conditionalFormatting sqref="N881:R881">
    <cfRule type="notContainsBlanks" dxfId="6134" priority="6338">
      <formula>LEN(TRIM(N881))&gt;0</formula>
    </cfRule>
  </conditionalFormatting>
  <conditionalFormatting sqref="N881:R881">
    <cfRule type="notContainsBlanks" dxfId="6133" priority="6337">
      <formula>LEN(TRIM(N881))&gt;0</formula>
    </cfRule>
  </conditionalFormatting>
  <conditionalFormatting sqref="N881:R881">
    <cfRule type="notContainsBlanks" dxfId="6132" priority="6336">
      <formula>LEN(TRIM(N881))&gt;0</formula>
    </cfRule>
  </conditionalFormatting>
  <conditionalFormatting sqref="N881:R881">
    <cfRule type="notContainsBlanks" priority="6335">
      <formula>LEN(TRIM(N881))&gt;0</formula>
    </cfRule>
  </conditionalFormatting>
  <conditionalFormatting sqref="N881:R881">
    <cfRule type="notContainsBlanks" dxfId="6131" priority="6334">
      <formula>LEN(TRIM(N881))&gt;0</formula>
    </cfRule>
  </conditionalFormatting>
  <conditionalFormatting sqref="N881:R881">
    <cfRule type="notContainsBlanks" dxfId="6130" priority="6333">
      <formula>LEN(TRIM(N881))&gt;0</formula>
    </cfRule>
  </conditionalFormatting>
  <conditionalFormatting sqref="N881:R881">
    <cfRule type="notContainsBlanks" dxfId="6129" priority="6332">
      <formula>LEN(TRIM(N881))&gt;0</formula>
    </cfRule>
  </conditionalFormatting>
  <conditionalFormatting sqref="N881:R881">
    <cfRule type="notContainsBlanks" dxfId="6128" priority="6331">
      <formula>LEN(TRIM(N881))&gt;0</formula>
    </cfRule>
  </conditionalFormatting>
  <conditionalFormatting sqref="N881:R881">
    <cfRule type="notContainsBlanks" dxfId="6127" priority="6330">
      <formula>LEN(TRIM(N881))&gt;0</formula>
    </cfRule>
  </conditionalFormatting>
  <conditionalFormatting sqref="N894:R894">
    <cfRule type="notContainsBlanks" dxfId="6126" priority="6329">
      <formula>LEN(TRIM(N894))&gt;0</formula>
    </cfRule>
  </conditionalFormatting>
  <conditionalFormatting sqref="N894:R894">
    <cfRule type="notContainsBlanks" dxfId="6125" priority="6328">
      <formula>LEN(TRIM(N894))&gt;0</formula>
    </cfRule>
  </conditionalFormatting>
  <conditionalFormatting sqref="N894:R894">
    <cfRule type="notContainsBlanks" dxfId="6124" priority="6327">
      <formula>LEN(TRIM(N894))&gt;0</formula>
    </cfRule>
  </conditionalFormatting>
  <conditionalFormatting sqref="N894:R894">
    <cfRule type="notContainsBlanks" dxfId="6123" priority="6326">
      <formula>LEN(TRIM(N894))&gt;0</formula>
    </cfRule>
  </conditionalFormatting>
  <conditionalFormatting sqref="N894:R894">
    <cfRule type="notContainsBlanks" dxfId="6122" priority="6325">
      <formula>LEN(TRIM(N894))&gt;0</formula>
    </cfRule>
  </conditionalFormatting>
  <conditionalFormatting sqref="N894:R894">
    <cfRule type="notContainsBlanks" dxfId="6121" priority="6324">
      <formula>LEN(TRIM(N894))&gt;0</formula>
    </cfRule>
  </conditionalFormatting>
  <conditionalFormatting sqref="N894:R894">
    <cfRule type="notContainsBlanks" dxfId="6120" priority="6323">
      <formula>LEN(TRIM(N894))&gt;0</formula>
    </cfRule>
  </conditionalFormatting>
  <conditionalFormatting sqref="N894:R894">
    <cfRule type="notContainsBlanks" dxfId="6119" priority="6322">
      <formula>LEN(TRIM(N894))&gt;0</formula>
    </cfRule>
  </conditionalFormatting>
  <conditionalFormatting sqref="N894:R894">
    <cfRule type="notContainsBlanks" dxfId="6118" priority="6321">
      <formula>LEN(TRIM(N894))&gt;0</formula>
    </cfRule>
  </conditionalFormatting>
  <conditionalFormatting sqref="N894:R894">
    <cfRule type="notContainsBlanks" dxfId="6117" priority="6319">
      <formula>LEN(TRIM(N894))&gt;0</formula>
    </cfRule>
    <cfRule type="notContainsBlanks" dxfId="6116" priority="6320">
      <formula>LEN(TRIM(N894))&gt;0</formula>
    </cfRule>
  </conditionalFormatting>
  <conditionalFormatting sqref="N894:R894">
    <cfRule type="notContainsBlanks" dxfId="6115" priority="6318">
      <formula>LEN(TRIM(N894))&gt;0</formula>
    </cfRule>
  </conditionalFormatting>
  <conditionalFormatting sqref="N894:R894">
    <cfRule type="notContainsBlanks" dxfId="6114" priority="6317">
      <formula>LEN(TRIM(N894))&gt;0</formula>
    </cfRule>
  </conditionalFormatting>
  <conditionalFormatting sqref="N894:R894">
    <cfRule type="notContainsBlanks" dxfId="6113" priority="6316">
      <formula>LEN(TRIM(N894))&gt;0</formula>
    </cfRule>
  </conditionalFormatting>
  <conditionalFormatting sqref="N894:R894">
    <cfRule type="notContainsBlanks" dxfId="6112" priority="6315">
      <formula>LEN(TRIM(N894))&gt;0</formula>
    </cfRule>
  </conditionalFormatting>
  <conditionalFormatting sqref="N894:R894">
    <cfRule type="notContainsBlanks" dxfId="6111" priority="6314">
      <formula>LEN(TRIM(N894))&gt;0</formula>
    </cfRule>
  </conditionalFormatting>
  <conditionalFormatting sqref="N894:R894">
    <cfRule type="notContainsBlanks" dxfId="6110" priority="6313">
      <formula>LEN(TRIM(N894))&gt;0</formula>
    </cfRule>
  </conditionalFormatting>
  <conditionalFormatting sqref="N894:R894">
    <cfRule type="notContainsBlanks" dxfId="6109" priority="6312">
      <formula>LEN(TRIM(N894))&gt;0</formula>
    </cfRule>
  </conditionalFormatting>
  <conditionalFormatting sqref="N894:R894">
    <cfRule type="notContainsBlanks" dxfId="6108" priority="6311">
      <formula>LEN(TRIM(N894))&gt;0</formula>
    </cfRule>
  </conditionalFormatting>
  <conditionalFormatting sqref="N894:R894">
    <cfRule type="notContainsBlanks" dxfId="6107" priority="6310">
      <formula>LEN(TRIM(N894))&gt;0</formula>
    </cfRule>
  </conditionalFormatting>
  <conditionalFormatting sqref="N894:R894">
    <cfRule type="notContainsBlanks" priority="6309">
      <formula>LEN(TRIM(N894))&gt;0</formula>
    </cfRule>
  </conditionalFormatting>
  <conditionalFormatting sqref="N894:R894">
    <cfRule type="notContainsBlanks" dxfId="6106" priority="6308">
      <formula>LEN(TRIM(N894))&gt;0</formula>
    </cfRule>
  </conditionalFormatting>
  <conditionalFormatting sqref="N894:R894">
    <cfRule type="notContainsBlanks" dxfId="6105" priority="6307">
      <formula>LEN(TRIM(N894))&gt;0</formula>
    </cfRule>
  </conditionalFormatting>
  <conditionalFormatting sqref="N894:R894">
    <cfRule type="notContainsBlanks" dxfId="6104" priority="6306">
      <formula>LEN(TRIM(N894))&gt;0</formula>
    </cfRule>
  </conditionalFormatting>
  <conditionalFormatting sqref="N894:R894">
    <cfRule type="notContainsBlanks" dxfId="6103" priority="6305">
      <formula>LEN(TRIM(N894))&gt;0</formula>
    </cfRule>
  </conditionalFormatting>
  <conditionalFormatting sqref="N894:R894">
    <cfRule type="notContainsBlanks" dxfId="6102" priority="6304">
      <formula>LEN(TRIM(N894))&gt;0</formula>
    </cfRule>
  </conditionalFormatting>
  <conditionalFormatting sqref="N907:R907">
    <cfRule type="notContainsBlanks" dxfId="6101" priority="6303">
      <formula>LEN(TRIM(N907))&gt;0</formula>
    </cfRule>
  </conditionalFormatting>
  <conditionalFormatting sqref="N907:R907">
    <cfRule type="notContainsBlanks" dxfId="6100" priority="6302">
      <formula>LEN(TRIM(N907))&gt;0</formula>
    </cfRule>
  </conditionalFormatting>
  <conditionalFormatting sqref="N907:R907">
    <cfRule type="notContainsBlanks" dxfId="6099" priority="6301">
      <formula>LEN(TRIM(N907))&gt;0</formula>
    </cfRule>
  </conditionalFormatting>
  <conditionalFormatting sqref="N907:R907">
    <cfRule type="notContainsBlanks" dxfId="6098" priority="6300">
      <formula>LEN(TRIM(N907))&gt;0</formula>
    </cfRule>
  </conditionalFormatting>
  <conditionalFormatting sqref="N907:R907">
    <cfRule type="notContainsBlanks" dxfId="6097" priority="6299">
      <formula>LEN(TRIM(N907))&gt;0</formula>
    </cfRule>
  </conditionalFormatting>
  <conditionalFormatting sqref="N907:R907">
    <cfRule type="notContainsBlanks" dxfId="6096" priority="6298">
      <formula>LEN(TRIM(N907))&gt;0</formula>
    </cfRule>
  </conditionalFormatting>
  <conditionalFormatting sqref="N907:R907">
    <cfRule type="notContainsBlanks" dxfId="6095" priority="6297">
      <formula>LEN(TRIM(N907))&gt;0</formula>
    </cfRule>
  </conditionalFormatting>
  <conditionalFormatting sqref="N907:R907">
    <cfRule type="notContainsBlanks" dxfId="6094" priority="6296">
      <formula>LEN(TRIM(N907))&gt;0</formula>
    </cfRule>
  </conditionalFormatting>
  <conditionalFormatting sqref="N907:R907">
    <cfRule type="notContainsBlanks" dxfId="6093" priority="6295">
      <formula>LEN(TRIM(N907))&gt;0</formula>
    </cfRule>
  </conditionalFormatting>
  <conditionalFormatting sqref="N907:R907">
    <cfRule type="notContainsBlanks" dxfId="6092" priority="6293">
      <formula>LEN(TRIM(N907))&gt;0</formula>
    </cfRule>
    <cfRule type="notContainsBlanks" dxfId="6091" priority="6294">
      <formula>LEN(TRIM(N907))&gt;0</formula>
    </cfRule>
  </conditionalFormatting>
  <conditionalFormatting sqref="N907:R907">
    <cfRule type="notContainsBlanks" dxfId="6090" priority="6292">
      <formula>LEN(TRIM(N907))&gt;0</formula>
    </cfRule>
  </conditionalFormatting>
  <conditionalFormatting sqref="N907:R907">
    <cfRule type="notContainsBlanks" dxfId="6089" priority="6291">
      <formula>LEN(TRIM(N907))&gt;0</formula>
    </cfRule>
  </conditionalFormatting>
  <conditionalFormatting sqref="N907:R907">
    <cfRule type="notContainsBlanks" dxfId="6088" priority="6290">
      <formula>LEN(TRIM(N907))&gt;0</formula>
    </cfRule>
  </conditionalFormatting>
  <conditionalFormatting sqref="N907:R907">
    <cfRule type="notContainsBlanks" dxfId="6087" priority="6289">
      <formula>LEN(TRIM(N907))&gt;0</formula>
    </cfRule>
  </conditionalFormatting>
  <conditionalFormatting sqref="N907:R907">
    <cfRule type="notContainsBlanks" dxfId="6086" priority="6288">
      <formula>LEN(TRIM(N907))&gt;0</formula>
    </cfRule>
  </conditionalFormatting>
  <conditionalFormatting sqref="N907:R907">
    <cfRule type="notContainsBlanks" dxfId="6085" priority="6287">
      <formula>LEN(TRIM(N907))&gt;0</formula>
    </cfRule>
  </conditionalFormatting>
  <conditionalFormatting sqref="N907:R907">
    <cfRule type="notContainsBlanks" dxfId="6084" priority="6286">
      <formula>LEN(TRIM(N907))&gt;0</formula>
    </cfRule>
  </conditionalFormatting>
  <conditionalFormatting sqref="N907:R907">
    <cfRule type="notContainsBlanks" dxfId="6083" priority="6285">
      <formula>LEN(TRIM(N907))&gt;0</formula>
    </cfRule>
  </conditionalFormatting>
  <conditionalFormatting sqref="N907:R907">
    <cfRule type="notContainsBlanks" dxfId="6082" priority="6284">
      <formula>LEN(TRIM(N907))&gt;0</formula>
    </cfRule>
  </conditionalFormatting>
  <conditionalFormatting sqref="N907:R907">
    <cfRule type="notContainsBlanks" priority="6283">
      <formula>LEN(TRIM(N907))&gt;0</formula>
    </cfRule>
  </conditionalFormatting>
  <conditionalFormatting sqref="N907:R907">
    <cfRule type="notContainsBlanks" dxfId="6081" priority="6282">
      <formula>LEN(TRIM(N907))&gt;0</formula>
    </cfRule>
  </conditionalFormatting>
  <conditionalFormatting sqref="N907:R907">
    <cfRule type="notContainsBlanks" dxfId="6080" priority="6281">
      <formula>LEN(TRIM(N907))&gt;0</formula>
    </cfRule>
  </conditionalFormatting>
  <conditionalFormatting sqref="N907:R907">
    <cfRule type="notContainsBlanks" dxfId="6079" priority="6280">
      <formula>LEN(TRIM(N907))&gt;0</formula>
    </cfRule>
  </conditionalFormatting>
  <conditionalFormatting sqref="N907:R907">
    <cfRule type="notContainsBlanks" dxfId="6078" priority="6279">
      <formula>LEN(TRIM(N907))&gt;0</formula>
    </cfRule>
  </conditionalFormatting>
  <conditionalFormatting sqref="N907:R907">
    <cfRule type="notContainsBlanks" dxfId="6077" priority="6278">
      <formula>LEN(TRIM(N907))&gt;0</formula>
    </cfRule>
  </conditionalFormatting>
  <conditionalFormatting sqref="N920:R920">
    <cfRule type="notContainsBlanks" dxfId="6076" priority="6277">
      <formula>LEN(TRIM(N920))&gt;0</formula>
    </cfRule>
  </conditionalFormatting>
  <conditionalFormatting sqref="N920:R920">
    <cfRule type="notContainsBlanks" dxfId="6075" priority="6276">
      <formula>LEN(TRIM(N920))&gt;0</formula>
    </cfRule>
  </conditionalFormatting>
  <conditionalFormatting sqref="N920:R920">
    <cfRule type="notContainsBlanks" dxfId="6074" priority="6275">
      <formula>LEN(TRIM(N920))&gt;0</formula>
    </cfRule>
  </conditionalFormatting>
  <conditionalFormatting sqref="N920:R920">
    <cfRule type="notContainsBlanks" dxfId="6073" priority="6274">
      <formula>LEN(TRIM(N920))&gt;0</formula>
    </cfRule>
  </conditionalFormatting>
  <conditionalFormatting sqref="N920:R920">
    <cfRule type="notContainsBlanks" dxfId="6072" priority="6273">
      <formula>LEN(TRIM(N920))&gt;0</formula>
    </cfRule>
  </conditionalFormatting>
  <conditionalFormatting sqref="N920:R920">
    <cfRule type="notContainsBlanks" dxfId="6071" priority="6272">
      <formula>LEN(TRIM(N920))&gt;0</formula>
    </cfRule>
  </conditionalFormatting>
  <conditionalFormatting sqref="N920:R920">
    <cfRule type="notContainsBlanks" dxfId="6070" priority="6271">
      <formula>LEN(TRIM(N920))&gt;0</formula>
    </cfRule>
  </conditionalFormatting>
  <conditionalFormatting sqref="N920:R920">
    <cfRule type="notContainsBlanks" dxfId="6069" priority="6270">
      <formula>LEN(TRIM(N920))&gt;0</formula>
    </cfRule>
  </conditionalFormatting>
  <conditionalFormatting sqref="N920:R920">
    <cfRule type="notContainsBlanks" dxfId="6068" priority="6269">
      <formula>LEN(TRIM(N920))&gt;0</formula>
    </cfRule>
  </conditionalFormatting>
  <conditionalFormatting sqref="N920:R920">
    <cfRule type="notContainsBlanks" dxfId="6067" priority="6267">
      <formula>LEN(TRIM(N920))&gt;0</formula>
    </cfRule>
    <cfRule type="notContainsBlanks" dxfId="6066" priority="6268">
      <formula>LEN(TRIM(N920))&gt;0</formula>
    </cfRule>
  </conditionalFormatting>
  <conditionalFormatting sqref="N920:R920">
    <cfRule type="notContainsBlanks" dxfId="6065" priority="6266">
      <formula>LEN(TRIM(N920))&gt;0</formula>
    </cfRule>
  </conditionalFormatting>
  <conditionalFormatting sqref="N920:R920">
    <cfRule type="notContainsBlanks" dxfId="6064" priority="6265">
      <formula>LEN(TRIM(N920))&gt;0</formula>
    </cfRule>
  </conditionalFormatting>
  <conditionalFormatting sqref="N920:R920">
    <cfRule type="notContainsBlanks" dxfId="6063" priority="6264">
      <formula>LEN(TRIM(N920))&gt;0</formula>
    </cfRule>
  </conditionalFormatting>
  <conditionalFormatting sqref="N920:R920">
    <cfRule type="notContainsBlanks" dxfId="6062" priority="6263">
      <formula>LEN(TRIM(N920))&gt;0</formula>
    </cfRule>
  </conditionalFormatting>
  <conditionalFormatting sqref="N920:R920">
    <cfRule type="notContainsBlanks" dxfId="6061" priority="6262">
      <formula>LEN(TRIM(N920))&gt;0</formula>
    </cfRule>
  </conditionalFormatting>
  <conditionalFormatting sqref="N920:R920">
    <cfRule type="notContainsBlanks" dxfId="6060" priority="6261">
      <formula>LEN(TRIM(N920))&gt;0</formula>
    </cfRule>
  </conditionalFormatting>
  <conditionalFormatting sqref="N920:R920">
    <cfRule type="notContainsBlanks" dxfId="6059" priority="6260">
      <formula>LEN(TRIM(N920))&gt;0</formula>
    </cfRule>
  </conditionalFormatting>
  <conditionalFormatting sqref="N920:R920">
    <cfRule type="notContainsBlanks" dxfId="6058" priority="6259">
      <formula>LEN(TRIM(N920))&gt;0</formula>
    </cfRule>
  </conditionalFormatting>
  <conditionalFormatting sqref="N920:R920">
    <cfRule type="notContainsBlanks" dxfId="6057" priority="6258">
      <formula>LEN(TRIM(N920))&gt;0</formula>
    </cfRule>
  </conditionalFormatting>
  <conditionalFormatting sqref="N920:R920">
    <cfRule type="notContainsBlanks" priority="6257">
      <formula>LEN(TRIM(N920))&gt;0</formula>
    </cfRule>
  </conditionalFormatting>
  <conditionalFormatting sqref="N920:R920">
    <cfRule type="notContainsBlanks" dxfId="6056" priority="6256">
      <formula>LEN(TRIM(N920))&gt;0</formula>
    </cfRule>
  </conditionalFormatting>
  <conditionalFormatting sqref="N920:R920">
    <cfRule type="notContainsBlanks" dxfId="6055" priority="6255">
      <formula>LEN(TRIM(N920))&gt;0</formula>
    </cfRule>
  </conditionalFormatting>
  <conditionalFormatting sqref="N920:R920">
    <cfRule type="notContainsBlanks" dxfId="6054" priority="6254">
      <formula>LEN(TRIM(N920))&gt;0</formula>
    </cfRule>
  </conditionalFormatting>
  <conditionalFormatting sqref="N920:R920">
    <cfRule type="notContainsBlanks" dxfId="6053" priority="6253">
      <formula>LEN(TRIM(N920))&gt;0</formula>
    </cfRule>
  </conditionalFormatting>
  <conditionalFormatting sqref="N920:R920">
    <cfRule type="notContainsBlanks" dxfId="6052" priority="6252">
      <formula>LEN(TRIM(N920))&gt;0</formula>
    </cfRule>
  </conditionalFormatting>
  <conditionalFormatting sqref="N933:R933">
    <cfRule type="notContainsBlanks" dxfId="6051" priority="6251">
      <formula>LEN(TRIM(N933))&gt;0</formula>
    </cfRule>
  </conditionalFormatting>
  <conditionalFormatting sqref="N933:R933">
    <cfRule type="notContainsBlanks" dxfId="6050" priority="6250">
      <formula>LEN(TRIM(N933))&gt;0</formula>
    </cfRule>
  </conditionalFormatting>
  <conditionalFormatting sqref="N933:R933">
    <cfRule type="notContainsBlanks" dxfId="6049" priority="6249">
      <formula>LEN(TRIM(N933))&gt;0</formula>
    </cfRule>
  </conditionalFormatting>
  <conditionalFormatting sqref="N933:R933">
    <cfRule type="notContainsBlanks" dxfId="6048" priority="6248">
      <formula>LEN(TRIM(N933))&gt;0</formula>
    </cfRule>
  </conditionalFormatting>
  <conditionalFormatting sqref="N933:R933">
    <cfRule type="notContainsBlanks" dxfId="6047" priority="6247">
      <formula>LEN(TRIM(N933))&gt;0</formula>
    </cfRule>
  </conditionalFormatting>
  <conditionalFormatting sqref="N933:R933">
    <cfRule type="notContainsBlanks" dxfId="6046" priority="6246">
      <formula>LEN(TRIM(N933))&gt;0</formula>
    </cfRule>
  </conditionalFormatting>
  <conditionalFormatting sqref="N933:R933">
    <cfRule type="notContainsBlanks" dxfId="6045" priority="6245">
      <formula>LEN(TRIM(N933))&gt;0</formula>
    </cfRule>
  </conditionalFormatting>
  <conditionalFormatting sqref="N933:R933">
    <cfRule type="notContainsBlanks" dxfId="6044" priority="6244">
      <formula>LEN(TRIM(N933))&gt;0</formula>
    </cfRule>
  </conditionalFormatting>
  <conditionalFormatting sqref="N933:R933">
    <cfRule type="notContainsBlanks" dxfId="6043" priority="6243">
      <formula>LEN(TRIM(N933))&gt;0</formula>
    </cfRule>
  </conditionalFormatting>
  <conditionalFormatting sqref="N933:R933">
    <cfRule type="notContainsBlanks" dxfId="6042" priority="6241">
      <formula>LEN(TRIM(N933))&gt;0</formula>
    </cfRule>
    <cfRule type="notContainsBlanks" dxfId="6041" priority="6242">
      <formula>LEN(TRIM(N933))&gt;0</formula>
    </cfRule>
  </conditionalFormatting>
  <conditionalFormatting sqref="N933:R933">
    <cfRule type="notContainsBlanks" dxfId="6040" priority="6240">
      <formula>LEN(TRIM(N933))&gt;0</formula>
    </cfRule>
  </conditionalFormatting>
  <conditionalFormatting sqref="N933:R933">
    <cfRule type="notContainsBlanks" dxfId="6039" priority="6239">
      <formula>LEN(TRIM(N933))&gt;0</formula>
    </cfRule>
  </conditionalFormatting>
  <conditionalFormatting sqref="N933:R933">
    <cfRule type="notContainsBlanks" dxfId="6038" priority="6238">
      <formula>LEN(TRIM(N933))&gt;0</formula>
    </cfRule>
  </conditionalFormatting>
  <conditionalFormatting sqref="N933:R933">
    <cfRule type="notContainsBlanks" dxfId="6037" priority="6237">
      <formula>LEN(TRIM(N933))&gt;0</formula>
    </cfRule>
  </conditionalFormatting>
  <conditionalFormatting sqref="N933:R933">
    <cfRule type="notContainsBlanks" dxfId="6036" priority="6236">
      <formula>LEN(TRIM(N933))&gt;0</formula>
    </cfRule>
  </conditionalFormatting>
  <conditionalFormatting sqref="N933:R933">
    <cfRule type="notContainsBlanks" dxfId="6035" priority="6235">
      <formula>LEN(TRIM(N933))&gt;0</formula>
    </cfRule>
  </conditionalFormatting>
  <conditionalFormatting sqref="N933:R933">
    <cfRule type="notContainsBlanks" dxfId="6034" priority="6234">
      <formula>LEN(TRIM(N933))&gt;0</formula>
    </cfRule>
  </conditionalFormatting>
  <conditionalFormatting sqref="N933:R933">
    <cfRule type="notContainsBlanks" dxfId="6033" priority="6233">
      <formula>LEN(TRIM(N933))&gt;0</formula>
    </cfRule>
  </conditionalFormatting>
  <conditionalFormatting sqref="N933:R933">
    <cfRule type="notContainsBlanks" dxfId="6032" priority="6232">
      <formula>LEN(TRIM(N933))&gt;0</formula>
    </cfRule>
  </conditionalFormatting>
  <conditionalFormatting sqref="N933:R933">
    <cfRule type="notContainsBlanks" priority="6231">
      <formula>LEN(TRIM(N933))&gt;0</formula>
    </cfRule>
  </conditionalFormatting>
  <conditionalFormatting sqref="N933:R933">
    <cfRule type="notContainsBlanks" dxfId="6031" priority="6230">
      <formula>LEN(TRIM(N933))&gt;0</formula>
    </cfRule>
  </conditionalFormatting>
  <conditionalFormatting sqref="N933:R933">
    <cfRule type="notContainsBlanks" dxfId="6030" priority="6229">
      <formula>LEN(TRIM(N933))&gt;0</formula>
    </cfRule>
  </conditionalFormatting>
  <conditionalFormatting sqref="N933:R933">
    <cfRule type="notContainsBlanks" dxfId="6029" priority="6228">
      <formula>LEN(TRIM(N933))&gt;0</formula>
    </cfRule>
  </conditionalFormatting>
  <conditionalFormatting sqref="N933:R933">
    <cfRule type="notContainsBlanks" dxfId="6028" priority="6227">
      <formula>LEN(TRIM(N933))&gt;0</formula>
    </cfRule>
  </conditionalFormatting>
  <conditionalFormatting sqref="N933:R933">
    <cfRule type="notContainsBlanks" dxfId="6027" priority="6226">
      <formula>LEN(TRIM(N933))&gt;0</formula>
    </cfRule>
  </conditionalFormatting>
  <conditionalFormatting sqref="N946:R946">
    <cfRule type="notContainsBlanks" dxfId="6026" priority="6225">
      <formula>LEN(TRIM(N946))&gt;0</formula>
    </cfRule>
  </conditionalFormatting>
  <conditionalFormatting sqref="N946:R946">
    <cfRule type="notContainsBlanks" dxfId="6025" priority="6224">
      <formula>LEN(TRIM(N946))&gt;0</formula>
    </cfRule>
  </conditionalFormatting>
  <conditionalFormatting sqref="N946:R946">
    <cfRule type="notContainsBlanks" dxfId="6024" priority="6223">
      <formula>LEN(TRIM(N946))&gt;0</formula>
    </cfRule>
  </conditionalFormatting>
  <conditionalFormatting sqref="N946:R946">
    <cfRule type="notContainsBlanks" dxfId="6023" priority="6222">
      <formula>LEN(TRIM(N946))&gt;0</formula>
    </cfRule>
  </conditionalFormatting>
  <conditionalFormatting sqref="N946:R946">
    <cfRule type="notContainsBlanks" dxfId="6022" priority="6221">
      <formula>LEN(TRIM(N946))&gt;0</formula>
    </cfRule>
  </conditionalFormatting>
  <conditionalFormatting sqref="N946:R946">
    <cfRule type="notContainsBlanks" dxfId="6021" priority="6220">
      <formula>LEN(TRIM(N946))&gt;0</formula>
    </cfRule>
  </conditionalFormatting>
  <conditionalFormatting sqref="N946:R946">
    <cfRule type="notContainsBlanks" dxfId="6020" priority="6219">
      <formula>LEN(TRIM(N946))&gt;0</formula>
    </cfRule>
  </conditionalFormatting>
  <conditionalFormatting sqref="N946:R946">
    <cfRule type="notContainsBlanks" dxfId="6019" priority="6218">
      <formula>LEN(TRIM(N946))&gt;0</formula>
    </cfRule>
  </conditionalFormatting>
  <conditionalFormatting sqref="N946:R946">
    <cfRule type="notContainsBlanks" dxfId="6018" priority="6217">
      <formula>LEN(TRIM(N946))&gt;0</formula>
    </cfRule>
  </conditionalFormatting>
  <conditionalFormatting sqref="N946:R946">
    <cfRule type="notContainsBlanks" dxfId="6017" priority="6215">
      <formula>LEN(TRIM(N946))&gt;0</formula>
    </cfRule>
    <cfRule type="notContainsBlanks" dxfId="6016" priority="6216">
      <formula>LEN(TRIM(N946))&gt;0</formula>
    </cfRule>
  </conditionalFormatting>
  <conditionalFormatting sqref="N946:R946">
    <cfRule type="notContainsBlanks" dxfId="6015" priority="6214">
      <formula>LEN(TRIM(N946))&gt;0</formula>
    </cfRule>
  </conditionalFormatting>
  <conditionalFormatting sqref="N946:R946">
    <cfRule type="notContainsBlanks" dxfId="6014" priority="6213">
      <formula>LEN(TRIM(N946))&gt;0</formula>
    </cfRule>
  </conditionalFormatting>
  <conditionalFormatting sqref="N946:R946">
    <cfRule type="notContainsBlanks" dxfId="6013" priority="6212">
      <formula>LEN(TRIM(N946))&gt;0</formula>
    </cfRule>
  </conditionalFormatting>
  <conditionalFormatting sqref="N946:R946">
    <cfRule type="notContainsBlanks" dxfId="6012" priority="6211">
      <formula>LEN(TRIM(N946))&gt;0</formula>
    </cfRule>
  </conditionalFormatting>
  <conditionalFormatting sqref="N946:R946">
    <cfRule type="notContainsBlanks" dxfId="6011" priority="6210">
      <formula>LEN(TRIM(N946))&gt;0</formula>
    </cfRule>
  </conditionalFormatting>
  <conditionalFormatting sqref="N946:R946">
    <cfRule type="notContainsBlanks" dxfId="6010" priority="6209">
      <formula>LEN(TRIM(N946))&gt;0</formula>
    </cfRule>
  </conditionalFormatting>
  <conditionalFormatting sqref="N946:R946">
    <cfRule type="notContainsBlanks" dxfId="6009" priority="6208">
      <formula>LEN(TRIM(N946))&gt;0</formula>
    </cfRule>
  </conditionalFormatting>
  <conditionalFormatting sqref="N946:R946">
    <cfRule type="notContainsBlanks" dxfId="6008" priority="6207">
      <formula>LEN(TRIM(N946))&gt;0</formula>
    </cfRule>
  </conditionalFormatting>
  <conditionalFormatting sqref="N946:R946">
    <cfRule type="notContainsBlanks" dxfId="6007" priority="6206">
      <formula>LEN(TRIM(N946))&gt;0</formula>
    </cfRule>
  </conditionalFormatting>
  <conditionalFormatting sqref="N946:R946">
    <cfRule type="notContainsBlanks" priority="6205">
      <formula>LEN(TRIM(N946))&gt;0</formula>
    </cfRule>
  </conditionalFormatting>
  <conditionalFormatting sqref="N946:R946">
    <cfRule type="notContainsBlanks" dxfId="6006" priority="6204">
      <formula>LEN(TRIM(N946))&gt;0</formula>
    </cfRule>
  </conditionalFormatting>
  <conditionalFormatting sqref="N946:R946">
    <cfRule type="notContainsBlanks" dxfId="6005" priority="6203">
      <formula>LEN(TRIM(N946))&gt;0</formula>
    </cfRule>
  </conditionalFormatting>
  <conditionalFormatting sqref="N946:R946">
    <cfRule type="notContainsBlanks" dxfId="6004" priority="6202">
      <formula>LEN(TRIM(N946))&gt;0</formula>
    </cfRule>
  </conditionalFormatting>
  <conditionalFormatting sqref="N946:R946">
    <cfRule type="notContainsBlanks" dxfId="6003" priority="6201">
      <formula>LEN(TRIM(N946))&gt;0</formula>
    </cfRule>
  </conditionalFormatting>
  <conditionalFormatting sqref="N946:R946">
    <cfRule type="notContainsBlanks" dxfId="6002" priority="6200">
      <formula>LEN(TRIM(N946))&gt;0</formula>
    </cfRule>
  </conditionalFormatting>
  <conditionalFormatting sqref="N959:R959">
    <cfRule type="notContainsBlanks" dxfId="6001" priority="6199">
      <formula>LEN(TRIM(N959))&gt;0</formula>
    </cfRule>
  </conditionalFormatting>
  <conditionalFormatting sqref="N959:R959">
    <cfRule type="notContainsBlanks" dxfId="6000" priority="6198">
      <formula>LEN(TRIM(N959))&gt;0</formula>
    </cfRule>
  </conditionalFormatting>
  <conditionalFormatting sqref="N959:R959">
    <cfRule type="notContainsBlanks" dxfId="5999" priority="6197">
      <formula>LEN(TRIM(N959))&gt;0</formula>
    </cfRule>
  </conditionalFormatting>
  <conditionalFormatting sqref="N959:R959">
    <cfRule type="notContainsBlanks" dxfId="5998" priority="6196">
      <formula>LEN(TRIM(N959))&gt;0</formula>
    </cfRule>
  </conditionalFormatting>
  <conditionalFormatting sqref="N959:R959">
    <cfRule type="notContainsBlanks" dxfId="5997" priority="6195">
      <formula>LEN(TRIM(N959))&gt;0</formula>
    </cfRule>
  </conditionalFormatting>
  <conditionalFormatting sqref="N959:R959">
    <cfRule type="notContainsBlanks" dxfId="5996" priority="6194">
      <formula>LEN(TRIM(N959))&gt;0</formula>
    </cfRule>
  </conditionalFormatting>
  <conditionalFormatting sqref="N959:R959">
    <cfRule type="notContainsBlanks" dxfId="5995" priority="6193">
      <formula>LEN(TRIM(N959))&gt;0</formula>
    </cfRule>
  </conditionalFormatting>
  <conditionalFormatting sqref="N959:R959">
    <cfRule type="notContainsBlanks" dxfId="5994" priority="6192">
      <formula>LEN(TRIM(N959))&gt;0</formula>
    </cfRule>
  </conditionalFormatting>
  <conditionalFormatting sqref="N959:R959">
    <cfRule type="notContainsBlanks" dxfId="5993" priority="6191">
      <formula>LEN(TRIM(N959))&gt;0</formula>
    </cfRule>
  </conditionalFormatting>
  <conditionalFormatting sqref="N959:R959">
    <cfRule type="notContainsBlanks" dxfId="5992" priority="6189">
      <formula>LEN(TRIM(N959))&gt;0</formula>
    </cfRule>
    <cfRule type="notContainsBlanks" dxfId="5991" priority="6190">
      <formula>LEN(TRIM(N959))&gt;0</formula>
    </cfRule>
  </conditionalFormatting>
  <conditionalFormatting sqref="N959:R959">
    <cfRule type="notContainsBlanks" dxfId="5990" priority="6188">
      <formula>LEN(TRIM(N959))&gt;0</formula>
    </cfRule>
  </conditionalFormatting>
  <conditionalFormatting sqref="N959:R959">
    <cfRule type="notContainsBlanks" dxfId="5989" priority="6187">
      <formula>LEN(TRIM(N959))&gt;0</formula>
    </cfRule>
  </conditionalFormatting>
  <conditionalFormatting sqref="N959:R959">
    <cfRule type="notContainsBlanks" dxfId="5988" priority="6186">
      <formula>LEN(TRIM(N959))&gt;0</formula>
    </cfRule>
  </conditionalFormatting>
  <conditionalFormatting sqref="N959:R959">
    <cfRule type="notContainsBlanks" dxfId="5987" priority="6185">
      <formula>LEN(TRIM(N959))&gt;0</formula>
    </cfRule>
  </conditionalFormatting>
  <conditionalFormatting sqref="N959:R959">
    <cfRule type="notContainsBlanks" dxfId="5986" priority="6184">
      <formula>LEN(TRIM(N959))&gt;0</formula>
    </cfRule>
  </conditionalFormatting>
  <conditionalFormatting sqref="N959:R959">
    <cfRule type="notContainsBlanks" dxfId="5985" priority="6183">
      <formula>LEN(TRIM(N959))&gt;0</formula>
    </cfRule>
  </conditionalFormatting>
  <conditionalFormatting sqref="N959:R959">
    <cfRule type="notContainsBlanks" dxfId="5984" priority="6182">
      <formula>LEN(TRIM(N959))&gt;0</formula>
    </cfRule>
  </conditionalFormatting>
  <conditionalFormatting sqref="N959:R959">
    <cfRule type="notContainsBlanks" dxfId="5983" priority="6181">
      <formula>LEN(TRIM(N959))&gt;0</formula>
    </cfRule>
  </conditionalFormatting>
  <conditionalFormatting sqref="N959:R959">
    <cfRule type="notContainsBlanks" dxfId="5982" priority="6180">
      <formula>LEN(TRIM(N959))&gt;0</formula>
    </cfRule>
  </conditionalFormatting>
  <conditionalFormatting sqref="N959:R959">
    <cfRule type="notContainsBlanks" priority="6179">
      <formula>LEN(TRIM(N959))&gt;0</formula>
    </cfRule>
  </conditionalFormatting>
  <conditionalFormatting sqref="N959:R959">
    <cfRule type="notContainsBlanks" dxfId="5981" priority="6178">
      <formula>LEN(TRIM(N959))&gt;0</formula>
    </cfRule>
  </conditionalFormatting>
  <conditionalFormatting sqref="N959:R959">
    <cfRule type="notContainsBlanks" dxfId="5980" priority="6177">
      <formula>LEN(TRIM(N959))&gt;0</formula>
    </cfRule>
  </conditionalFormatting>
  <conditionalFormatting sqref="N959:R959">
    <cfRule type="notContainsBlanks" dxfId="5979" priority="6176">
      <formula>LEN(TRIM(N959))&gt;0</formula>
    </cfRule>
  </conditionalFormatting>
  <conditionalFormatting sqref="N959:R959">
    <cfRule type="notContainsBlanks" dxfId="5978" priority="6175">
      <formula>LEN(TRIM(N959))&gt;0</formula>
    </cfRule>
  </conditionalFormatting>
  <conditionalFormatting sqref="N959:R959">
    <cfRule type="notContainsBlanks" dxfId="5977" priority="6174">
      <formula>LEN(TRIM(N959))&gt;0</formula>
    </cfRule>
  </conditionalFormatting>
  <conditionalFormatting sqref="N972:R972">
    <cfRule type="notContainsBlanks" dxfId="5976" priority="6173">
      <formula>LEN(TRIM(N972))&gt;0</formula>
    </cfRule>
  </conditionalFormatting>
  <conditionalFormatting sqref="N972:R972">
    <cfRule type="notContainsBlanks" dxfId="5975" priority="6172">
      <formula>LEN(TRIM(N972))&gt;0</formula>
    </cfRule>
  </conditionalFormatting>
  <conditionalFormatting sqref="N972:R972">
    <cfRule type="notContainsBlanks" dxfId="5974" priority="6171">
      <formula>LEN(TRIM(N972))&gt;0</formula>
    </cfRule>
  </conditionalFormatting>
  <conditionalFormatting sqref="N972:R972">
    <cfRule type="notContainsBlanks" dxfId="5973" priority="6170">
      <formula>LEN(TRIM(N972))&gt;0</formula>
    </cfRule>
  </conditionalFormatting>
  <conditionalFormatting sqref="N972:R972">
    <cfRule type="notContainsBlanks" dxfId="5972" priority="6169">
      <formula>LEN(TRIM(N972))&gt;0</formula>
    </cfRule>
  </conditionalFormatting>
  <conditionalFormatting sqref="N972:R972">
    <cfRule type="notContainsBlanks" dxfId="5971" priority="6168">
      <formula>LEN(TRIM(N972))&gt;0</formula>
    </cfRule>
  </conditionalFormatting>
  <conditionalFormatting sqref="N972:R972">
    <cfRule type="notContainsBlanks" dxfId="5970" priority="6167">
      <formula>LEN(TRIM(N972))&gt;0</formula>
    </cfRule>
  </conditionalFormatting>
  <conditionalFormatting sqref="N972:R972">
    <cfRule type="notContainsBlanks" dxfId="5969" priority="6166">
      <formula>LEN(TRIM(N972))&gt;0</formula>
    </cfRule>
  </conditionalFormatting>
  <conditionalFormatting sqref="N972:R972">
    <cfRule type="notContainsBlanks" dxfId="5968" priority="6165">
      <formula>LEN(TRIM(N972))&gt;0</formula>
    </cfRule>
  </conditionalFormatting>
  <conditionalFormatting sqref="N972:R972">
    <cfRule type="notContainsBlanks" dxfId="5967" priority="6163">
      <formula>LEN(TRIM(N972))&gt;0</formula>
    </cfRule>
    <cfRule type="notContainsBlanks" dxfId="5966" priority="6164">
      <formula>LEN(TRIM(N972))&gt;0</formula>
    </cfRule>
  </conditionalFormatting>
  <conditionalFormatting sqref="N972:R972">
    <cfRule type="notContainsBlanks" dxfId="5965" priority="6162">
      <formula>LEN(TRIM(N972))&gt;0</formula>
    </cfRule>
  </conditionalFormatting>
  <conditionalFormatting sqref="N972:R972">
    <cfRule type="notContainsBlanks" dxfId="5964" priority="6161">
      <formula>LEN(TRIM(N972))&gt;0</formula>
    </cfRule>
  </conditionalFormatting>
  <conditionalFormatting sqref="N972:R972">
    <cfRule type="notContainsBlanks" dxfId="5963" priority="6160">
      <formula>LEN(TRIM(N972))&gt;0</formula>
    </cfRule>
  </conditionalFormatting>
  <conditionalFormatting sqref="N972:R972">
    <cfRule type="notContainsBlanks" dxfId="5962" priority="6159">
      <formula>LEN(TRIM(N972))&gt;0</formula>
    </cfRule>
  </conditionalFormatting>
  <conditionalFormatting sqref="N972:R972">
    <cfRule type="notContainsBlanks" dxfId="5961" priority="6158">
      <formula>LEN(TRIM(N972))&gt;0</formula>
    </cfRule>
  </conditionalFormatting>
  <conditionalFormatting sqref="N972:R972">
    <cfRule type="notContainsBlanks" dxfId="5960" priority="6157">
      <formula>LEN(TRIM(N972))&gt;0</formula>
    </cfRule>
  </conditionalFormatting>
  <conditionalFormatting sqref="N972:R972">
    <cfRule type="notContainsBlanks" dxfId="5959" priority="6156">
      <formula>LEN(TRIM(N972))&gt;0</formula>
    </cfRule>
  </conditionalFormatting>
  <conditionalFormatting sqref="N972:R972">
    <cfRule type="notContainsBlanks" dxfId="5958" priority="6155">
      <formula>LEN(TRIM(N972))&gt;0</formula>
    </cfRule>
  </conditionalFormatting>
  <conditionalFormatting sqref="N972:R972">
    <cfRule type="notContainsBlanks" dxfId="5957" priority="6154">
      <formula>LEN(TRIM(N972))&gt;0</formula>
    </cfRule>
  </conditionalFormatting>
  <conditionalFormatting sqref="N972:R972">
    <cfRule type="notContainsBlanks" priority="6153">
      <formula>LEN(TRIM(N972))&gt;0</formula>
    </cfRule>
  </conditionalFormatting>
  <conditionalFormatting sqref="N972:R972">
    <cfRule type="notContainsBlanks" dxfId="5956" priority="6152">
      <formula>LEN(TRIM(N972))&gt;0</formula>
    </cfRule>
  </conditionalFormatting>
  <conditionalFormatting sqref="N972:R972">
    <cfRule type="notContainsBlanks" dxfId="5955" priority="6151">
      <formula>LEN(TRIM(N972))&gt;0</formula>
    </cfRule>
  </conditionalFormatting>
  <conditionalFormatting sqref="N972:R972">
    <cfRule type="notContainsBlanks" dxfId="5954" priority="6150">
      <formula>LEN(TRIM(N972))&gt;0</formula>
    </cfRule>
  </conditionalFormatting>
  <conditionalFormatting sqref="N972:R972">
    <cfRule type="notContainsBlanks" dxfId="5953" priority="6149">
      <formula>LEN(TRIM(N972))&gt;0</formula>
    </cfRule>
  </conditionalFormatting>
  <conditionalFormatting sqref="N972:R972">
    <cfRule type="notContainsBlanks" dxfId="5952" priority="6148">
      <formula>LEN(TRIM(N972))&gt;0</formula>
    </cfRule>
  </conditionalFormatting>
  <conditionalFormatting sqref="N985:R985">
    <cfRule type="notContainsBlanks" dxfId="5951" priority="6147">
      <formula>LEN(TRIM(N985))&gt;0</formula>
    </cfRule>
  </conditionalFormatting>
  <conditionalFormatting sqref="N985:R985">
    <cfRule type="notContainsBlanks" dxfId="5950" priority="6146">
      <formula>LEN(TRIM(N985))&gt;0</formula>
    </cfRule>
  </conditionalFormatting>
  <conditionalFormatting sqref="N985:R985">
    <cfRule type="notContainsBlanks" dxfId="5949" priority="6145">
      <formula>LEN(TRIM(N985))&gt;0</formula>
    </cfRule>
  </conditionalFormatting>
  <conditionalFormatting sqref="N985:R985">
    <cfRule type="notContainsBlanks" dxfId="5948" priority="6144">
      <formula>LEN(TRIM(N985))&gt;0</formula>
    </cfRule>
  </conditionalFormatting>
  <conditionalFormatting sqref="N985:R985">
    <cfRule type="notContainsBlanks" dxfId="5947" priority="6143">
      <formula>LEN(TRIM(N985))&gt;0</formula>
    </cfRule>
  </conditionalFormatting>
  <conditionalFormatting sqref="N985:R985">
    <cfRule type="notContainsBlanks" dxfId="5946" priority="6142">
      <formula>LEN(TRIM(N985))&gt;0</formula>
    </cfRule>
  </conditionalFormatting>
  <conditionalFormatting sqref="N985:R985">
    <cfRule type="notContainsBlanks" dxfId="5945" priority="6141">
      <formula>LEN(TRIM(N985))&gt;0</formula>
    </cfRule>
  </conditionalFormatting>
  <conditionalFormatting sqref="N985:R985">
    <cfRule type="notContainsBlanks" dxfId="5944" priority="6140">
      <formula>LEN(TRIM(N985))&gt;0</formula>
    </cfRule>
  </conditionalFormatting>
  <conditionalFormatting sqref="N985:R985">
    <cfRule type="notContainsBlanks" dxfId="5943" priority="6139">
      <formula>LEN(TRIM(N985))&gt;0</formula>
    </cfRule>
  </conditionalFormatting>
  <conditionalFormatting sqref="N985:R985">
    <cfRule type="notContainsBlanks" dxfId="5942" priority="6137">
      <formula>LEN(TRIM(N985))&gt;0</formula>
    </cfRule>
    <cfRule type="notContainsBlanks" dxfId="5941" priority="6138">
      <formula>LEN(TRIM(N985))&gt;0</formula>
    </cfRule>
  </conditionalFormatting>
  <conditionalFormatting sqref="N985:R985">
    <cfRule type="notContainsBlanks" dxfId="5940" priority="6136">
      <formula>LEN(TRIM(N985))&gt;0</formula>
    </cfRule>
  </conditionalFormatting>
  <conditionalFormatting sqref="N985:R985">
    <cfRule type="notContainsBlanks" dxfId="5939" priority="6135">
      <formula>LEN(TRIM(N985))&gt;0</formula>
    </cfRule>
  </conditionalFormatting>
  <conditionalFormatting sqref="N985:R985">
    <cfRule type="notContainsBlanks" dxfId="5938" priority="6134">
      <formula>LEN(TRIM(N985))&gt;0</formula>
    </cfRule>
  </conditionalFormatting>
  <conditionalFormatting sqref="N985:R985">
    <cfRule type="notContainsBlanks" dxfId="5937" priority="6133">
      <formula>LEN(TRIM(N985))&gt;0</formula>
    </cfRule>
  </conditionalFormatting>
  <conditionalFormatting sqref="N985:R985">
    <cfRule type="notContainsBlanks" dxfId="5936" priority="6132">
      <formula>LEN(TRIM(N985))&gt;0</formula>
    </cfRule>
  </conditionalFormatting>
  <conditionalFormatting sqref="N985:R985">
    <cfRule type="notContainsBlanks" dxfId="5935" priority="6131">
      <formula>LEN(TRIM(N985))&gt;0</formula>
    </cfRule>
  </conditionalFormatting>
  <conditionalFormatting sqref="N985:R985">
    <cfRule type="notContainsBlanks" dxfId="5934" priority="6130">
      <formula>LEN(TRIM(N985))&gt;0</formula>
    </cfRule>
  </conditionalFormatting>
  <conditionalFormatting sqref="N985:R985">
    <cfRule type="notContainsBlanks" dxfId="5933" priority="6129">
      <formula>LEN(TRIM(N985))&gt;0</formula>
    </cfRule>
  </conditionalFormatting>
  <conditionalFormatting sqref="N985:R985">
    <cfRule type="notContainsBlanks" dxfId="5932" priority="6128">
      <formula>LEN(TRIM(N985))&gt;0</formula>
    </cfRule>
  </conditionalFormatting>
  <conditionalFormatting sqref="N985:R985">
    <cfRule type="notContainsBlanks" priority="6127">
      <formula>LEN(TRIM(N985))&gt;0</formula>
    </cfRule>
  </conditionalFormatting>
  <conditionalFormatting sqref="N985:R985">
    <cfRule type="notContainsBlanks" dxfId="5931" priority="6126">
      <formula>LEN(TRIM(N985))&gt;0</formula>
    </cfRule>
  </conditionalFormatting>
  <conditionalFormatting sqref="N985:R985">
    <cfRule type="notContainsBlanks" dxfId="5930" priority="6125">
      <formula>LEN(TRIM(N985))&gt;0</formula>
    </cfRule>
  </conditionalFormatting>
  <conditionalFormatting sqref="N985:R985">
    <cfRule type="notContainsBlanks" dxfId="5929" priority="6124">
      <formula>LEN(TRIM(N985))&gt;0</formula>
    </cfRule>
  </conditionalFormatting>
  <conditionalFormatting sqref="N985:R985">
    <cfRule type="notContainsBlanks" dxfId="5928" priority="6123">
      <formula>LEN(TRIM(N985))&gt;0</formula>
    </cfRule>
  </conditionalFormatting>
  <conditionalFormatting sqref="N985:R985">
    <cfRule type="notContainsBlanks" dxfId="5927" priority="6122">
      <formula>LEN(TRIM(N985))&gt;0</formula>
    </cfRule>
  </conditionalFormatting>
  <conditionalFormatting sqref="N998:R998">
    <cfRule type="notContainsBlanks" dxfId="5926" priority="6121">
      <formula>LEN(TRIM(N998))&gt;0</formula>
    </cfRule>
  </conditionalFormatting>
  <conditionalFormatting sqref="N998:R998">
    <cfRule type="notContainsBlanks" dxfId="5925" priority="6120">
      <formula>LEN(TRIM(N998))&gt;0</formula>
    </cfRule>
  </conditionalFormatting>
  <conditionalFormatting sqref="N998:R998">
    <cfRule type="notContainsBlanks" dxfId="5924" priority="6119">
      <formula>LEN(TRIM(N998))&gt;0</formula>
    </cfRule>
  </conditionalFormatting>
  <conditionalFormatting sqref="N998:R998">
    <cfRule type="notContainsBlanks" dxfId="5923" priority="6118">
      <formula>LEN(TRIM(N998))&gt;0</formula>
    </cfRule>
  </conditionalFormatting>
  <conditionalFormatting sqref="N998:R998">
    <cfRule type="notContainsBlanks" dxfId="5922" priority="6117">
      <formula>LEN(TRIM(N998))&gt;0</formula>
    </cfRule>
  </conditionalFormatting>
  <conditionalFormatting sqref="N998:R998">
    <cfRule type="notContainsBlanks" dxfId="5921" priority="6116">
      <formula>LEN(TRIM(N998))&gt;0</formula>
    </cfRule>
  </conditionalFormatting>
  <conditionalFormatting sqref="N998:R998">
    <cfRule type="notContainsBlanks" dxfId="5920" priority="6115">
      <formula>LEN(TRIM(N998))&gt;0</formula>
    </cfRule>
  </conditionalFormatting>
  <conditionalFormatting sqref="N998:R998">
    <cfRule type="notContainsBlanks" dxfId="5919" priority="6114">
      <formula>LEN(TRIM(N998))&gt;0</formula>
    </cfRule>
  </conditionalFormatting>
  <conditionalFormatting sqref="N998:R998">
    <cfRule type="notContainsBlanks" dxfId="5918" priority="6113">
      <formula>LEN(TRIM(N998))&gt;0</formula>
    </cfRule>
  </conditionalFormatting>
  <conditionalFormatting sqref="N998:R998">
    <cfRule type="notContainsBlanks" dxfId="5917" priority="6111">
      <formula>LEN(TRIM(N998))&gt;0</formula>
    </cfRule>
    <cfRule type="notContainsBlanks" dxfId="5916" priority="6112">
      <formula>LEN(TRIM(N998))&gt;0</formula>
    </cfRule>
  </conditionalFormatting>
  <conditionalFormatting sqref="N998:R998">
    <cfRule type="notContainsBlanks" dxfId="5915" priority="6110">
      <formula>LEN(TRIM(N998))&gt;0</formula>
    </cfRule>
  </conditionalFormatting>
  <conditionalFormatting sqref="N998:R998">
    <cfRule type="notContainsBlanks" dxfId="5914" priority="6109">
      <formula>LEN(TRIM(N998))&gt;0</formula>
    </cfRule>
  </conditionalFormatting>
  <conditionalFormatting sqref="N998:R998">
    <cfRule type="notContainsBlanks" dxfId="5913" priority="6108">
      <formula>LEN(TRIM(N998))&gt;0</formula>
    </cfRule>
  </conditionalFormatting>
  <conditionalFormatting sqref="N998:R998">
    <cfRule type="notContainsBlanks" dxfId="5912" priority="6107">
      <formula>LEN(TRIM(N998))&gt;0</formula>
    </cfRule>
  </conditionalFormatting>
  <conditionalFormatting sqref="N998:R998">
    <cfRule type="notContainsBlanks" dxfId="5911" priority="6106">
      <formula>LEN(TRIM(N998))&gt;0</formula>
    </cfRule>
  </conditionalFormatting>
  <conditionalFormatting sqref="N998:R998">
    <cfRule type="notContainsBlanks" dxfId="5910" priority="6105">
      <formula>LEN(TRIM(N998))&gt;0</formula>
    </cfRule>
  </conditionalFormatting>
  <conditionalFormatting sqref="N998:R998">
    <cfRule type="notContainsBlanks" dxfId="5909" priority="6104">
      <formula>LEN(TRIM(N998))&gt;0</formula>
    </cfRule>
  </conditionalFormatting>
  <conditionalFormatting sqref="N998:R998">
    <cfRule type="notContainsBlanks" dxfId="5908" priority="6103">
      <formula>LEN(TRIM(N998))&gt;0</formula>
    </cfRule>
  </conditionalFormatting>
  <conditionalFormatting sqref="N998:R998">
    <cfRule type="notContainsBlanks" dxfId="5907" priority="6102">
      <formula>LEN(TRIM(N998))&gt;0</formula>
    </cfRule>
  </conditionalFormatting>
  <conditionalFormatting sqref="N998:R998">
    <cfRule type="notContainsBlanks" priority="6101">
      <formula>LEN(TRIM(N998))&gt;0</formula>
    </cfRule>
  </conditionalFormatting>
  <conditionalFormatting sqref="N998:R998">
    <cfRule type="notContainsBlanks" dxfId="5906" priority="6100">
      <formula>LEN(TRIM(N998))&gt;0</formula>
    </cfRule>
  </conditionalFormatting>
  <conditionalFormatting sqref="N998:R998">
    <cfRule type="notContainsBlanks" dxfId="5905" priority="6099">
      <formula>LEN(TRIM(N998))&gt;0</formula>
    </cfRule>
  </conditionalFormatting>
  <conditionalFormatting sqref="N998:R998">
    <cfRule type="notContainsBlanks" dxfId="5904" priority="6098">
      <formula>LEN(TRIM(N998))&gt;0</formula>
    </cfRule>
  </conditionalFormatting>
  <conditionalFormatting sqref="N998:R998">
    <cfRule type="notContainsBlanks" dxfId="5903" priority="6097">
      <formula>LEN(TRIM(N998))&gt;0</formula>
    </cfRule>
  </conditionalFormatting>
  <conditionalFormatting sqref="N998:R998">
    <cfRule type="notContainsBlanks" dxfId="5902" priority="6096">
      <formula>LEN(TRIM(N998))&gt;0</formula>
    </cfRule>
  </conditionalFormatting>
  <conditionalFormatting sqref="N1011:R1011">
    <cfRule type="notContainsBlanks" dxfId="5901" priority="6095">
      <formula>LEN(TRIM(N1011))&gt;0</formula>
    </cfRule>
  </conditionalFormatting>
  <conditionalFormatting sqref="N1011:R1011">
    <cfRule type="notContainsBlanks" dxfId="5900" priority="6094">
      <formula>LEN(TRIM(N1011))&gt;0</formula>
    </cfRule>
  </conditionalFormatting>
  <conditionalFormatting sqref="N1011:R1011">
    <cfRule type="notContainsBlanks" dxfId="5899" priority="6093">
      <formula>LEN(TRIM(N1011))&gt;0</formula>
    </cfRule>
  </conditionalFormatting>
  <conditionalFormatting sqref="N1011:R1011">
    <cfRule type="notContainsBlanks" dxfId="5898" priority="6092">
      <formula>LEN(TRIM(N1011))&gt;0</formula>
    </cfRule>
  </conditionalFormatting>
  <conditionalFormatting sqref="N1011:R1011">
    <cfRule type="notContainsBlanks" dxfId="5897" priority="6091">
      <formula>LEN(TRIM(N1011))&gt;0</formula>
    </cfRule>
  </conditionalFormatting>
  <conditionalFormatting sqref="N1011:R1011">
    <cfRule type="notContainsBlanks" dxfId="5896" priority="6090">
      <formula>LEN(TRIM(N1011))&gt;0</formula>
    </cfRule>
  </conditionalFormatting>
  <conditionalFormatting sqref="N1011:R1011">
    <cfRule type="notContainsBlanks" dxfId="5895" priority="6089">
      <formula>LEN(TRIM(N1011))&gt;0</formula>
    </cfRule>
  </conditionalFormatting>
  <conditionalFormatting sqref="N1011:R1011">
    <cfRule type="notContainsBlanks" dxfId="5894" priority="6088">
      <formula>LEN(TRIM(N1011))&gt;0</formula>
    </cfRule>
  </conditionalFormatting>
  <conditionalFormatting sqref="N1011:R1011">
    <cfRule type="notContainsBlanks" dxfId="5893" priority="6087">
      <formula>LEN(TRIM(N1011))&gt;0</formula>
    </cfRule>
  </conditionalFormatting>
  <conditionalFormatting sqref="N1011:R1011">
    <cfRule type="notContainsBlanks" dxfId="5892" priority="6085">
      <formula>LEN(TRIM(N1011))&gt;0</formula>
    </cfRule>
    <cfRule type="notContainsBlanks" dxfId="5891" priority="6086">
      <formula>LEN(TRIM(N1011))&gt;0</formula>
    </cfRule>
  </conditionalFormatting>
  <conditionalFormatting sqref="N1011:R1011">
    <cfRule type="notContainsBlanks" dxfId="5890" priority="6084">
      <formula>LEN(TRIM(N1011))&gt;0</formula>
    </cfRule>
  </conditionalFormatting>
  <conditionalFormatting sqref="N1011:R1011">
    <cfRule type="notContainsBlanks" dxfId="5889" priority="6083">
      <formula>LEN(TRIM(N1011))&gt;0</formula>
    </cfRule>
  </conditionalFormatting>
  <conditionalFormatting sqref="N1011:R1011">
    <cfRule type="notContainsBlanks" dxfId="5888" priority="6082">
      <formula>LEN(TRIM(N1011))&gt;0</formula>
    </cfRule>
  </conditionalFormatting>
  <conditionalFormatting sqref="N1011:R1011">
    <cfRule type="notContainsBlanks" dxfId="5887" priority="6081">
      <formula>LEN(TRIM(N1011))&gt;0</formula>
    </cfRule>
  </conditionalFormatting>
  <conditionalFormatting sqref="N1011:R1011">
    <cfRule type="notContainsBlanks" dxfId="5886" priority="6080">
      <formula>LEN(TRIM(N1011))&gt;0</formula>
    </cfRule>
  </conditionalFormatting>
  <conditionalFormatting sqref="N1011:R1011">
    <cfRule type="notContainsBlanks" dxfId="5885" priority="6079">
      <formula>LEN(TRIM(N1011))&gt;0</formula>
    </cfRule>
  </conditionalFormatting>
  <conditionalFormatting sqref="N1011:R1011">
    <cfRule type="notContainsBlanks" dxfId="5884" priority="6078">
      <formula>LEN(TRIM(N1011))&gt;0</formula>
    </cfRule>
  </conditionalFormatting>
  <conditionalFormatting sqref="N1011:R1011">
    <cfRule type="notContainsBlanks" dxfId="5883" priority="6077">
      <formula>LEN(TRIM(N1011))&gt;0</formula>
    </cfRule>
  </conditionalFormatting>
  <conditionalFormatting sqref="N1011:R1011">
    <cfRule type="notContainsBlanks" dxfId="5882" priority="6076">
      <formula>LEN(TRIM(N1011))&gt;0</formula>
    </cfRule>
  </conditionalFormatting>
  <conditionalFormatting sqref="N1011:R1011">
    <cfRule type="notContainsBlanks" priority="6075">
      <formula>LEN(TRIM(N1011))&gt;0</formula>
    </cfRule>
  </conditionalFormatting>
  <conditionalFormatting sqref="N1011:R1011">
    <cfRule type="notContainsBlanks" dxfId="5881" priority="6074">
      <formula>LEN(TRIM(N1011))&gt;0</formula>
    </cfRule>
  </conditionalFormatting>
  <conditionalFormatting sqref="N1011:R1011">
    <cfRule type="notContainsBlanks" dxfId="5880" priority="6073">
      <formula>LEN(TRIM(N1011))&gt;0</formula>
    </cfRule>
  </conditionalFormatting>
  <conditionalFormatting sqref="N1011:R1011">
    <cfRule type="notContainsBlanks" dxfId="5879" priority="6072">
      <formula>LEN(TRIM(N1011))&gt;0</formula>
    </cfRule>
  </conditionalFormatting>
  <conditionalFormatting sqref="N1011:R1011">
    <cfRule type="notContainsBlanks" dxfId="5878" priority="6071">
      <formula>LEN(TRIM(N1011))&gt;0</formula>
    </cfRule>
  </conditionalFormatting>
  <conditionalFormatting sqref="N1011:R1011">
    <cfRule type="notContainsBlanks" dxfId="5877" priority="6070">
      <formula>LEN(TRIM(N1011))&gt;0</formula>
    </cfRule>
  </conditionalFormatting>
  <conditionalFormatting sqref="N1024:R1024">
    <cfRule type="notContainsBlanks" dxfId="5876" priority="6069">
      <formula>LEN(TRIM(N1024))&gt;0</formula>
    </cfRule>
  </conditionalFormatting>
  <conditionalFormatting sqref="N1024:R1024">
    <cfRule type="notContainsBlanks" dxfId="5875" priority="6068">
      <formula>LEN(TRIM(N1024))&gt;0</formula>
    </cfRule>
  </conditionalFormatting>
  <conditionalFormatting sqref="N1024:R1024">
    <cfRule type="notContainsBlanks" dxfId="5874" priority="6067">
      <formula>LEN(TRIM(N1024))&gt;0</formula>
    </cfRule>
  </conditionalFormatting>
  <conditionalFormatting sqref="N1024:R1024">
    <cfRule type="notContainsBlanks" dxfId="5873" priority="6066">
      <formula>LEN(TRIM(N1024))&gt;0</formula>
    </cfRule>
  </conditionalFormatting>
  <conditionalFormatting sqref="N1024:R1024">
    <cfRule type="notContainsBlanks" dxfId="5872" priority="6065">
      <formula>LEN(TRIM(N1024))&gt;0</formula>
    </cfRule>
  </conditionalFormatting>
  <conditionalFormatting sqref="N1024:R1024">
    <cfRule type="notContainsBlanks" dxfId="5871" priority="6064">
      <formula>LEN(TRIM(N1024))&gt;0</formula>
    </cfRule>
  </conditionalFormatting>
  <conditionalFormatting sqref="N1024:R1024">
    <cfRule type="notContainsBlanks" dxfId="5870" priority="6063">
      <formula>LEN(TRIM(N1024))&gt;0</formula>
    </cfRule>
  </conditionalFormatting>
  <conditionalFormatting sqref="N1024:R1024">
    <cfRule type="notContainsBlanks" dxfId="5869" priority="6062">
      <formula>LEN(TRIM(N1024))&gt;0</formula>
    </cfRule>
  </conditionalFormatting>
  <conditionalFormatting sqref="N1024:R1024">
    <cfRule type="notContainsBlanks" dxfId="5868" priority="6061">
      <formula>LEN(TRIM(N1024))&gt;0</formula>
    </cfRule>
  </conditionalFormatting>
  <conditionalFormatting sqref="N1024:R1024">
    <cfRule type="notContainsBlanks" dxfId="5867" priority="6059">
      <formula>LEN(TRIM(N1024))&gt;0</formula>
    </cfRule>
    <cfRule type="notContainsBlanks" dxfId="5866" priority="6060">
      <formula>LEN(TRIM(N1024))&gt;0</formula>
    </cfRule>
  </conditionalFormatting>
  <conditionalFormatting sqref="N1024:R1024">
    <cfRule type="notContainsBlanks" dxfId="5865" priority="6058">
      <formula>LEN(TRIM(N1024))&gt;0</formula>
    </cfRule>
  </conditionalFormatting>
  <conditionalFormatting sqref="N1024:R1024">
    <cfRule type="notContainsBlanks" dxfId="5864" priority="6057">
      <formula>LEN(TRIM(N1024))&gt;0</formula>
    </cfRule>
  </conditionalFormatting>
  <conditionalFormatting sqref="N1024:R1024">
    <cfRule type="notContainsBlanks" dxfId="5863" priority="6056">
      <formula>LEN(TRIM(N1024))&gt;0</formula>
    </cfRule>
  </conditionalFormatting>
  <conditionalFormatting sqref="N1024:R1024">
    <cfRule type="notContainsBlanks" dxfId="5862" priority="6055">
      <formula>LEN(TRIM(N1024))&gt;0</formula>
    </cfRule>
  </conditionalFormatting>
  <conditionalFormatting sqref="N1024:R1024">
    <cfRule type="notContainsBlanks" dxfId="5861" priority="6054">
      <formula>LEN(TRIM(N1024))&gt;0</formula>
    </cfRule>
  </conditionalFormatting>
  <conditionalFormatting sqref="N1024:R1024">
    <cfRule type="notContainsBlanks" dxfId="5860" priority="6053">
      <formula>LEN(TRIM(N1024))&gt;0</formula>
    </cfRule>
  </conditionalFormatting>
  <conditionalFormatting sqref="N1024:R1024">
    <cfRule type="notContainsBlanks" dxfId="5859" priority="6052">
      <formula>LEN(TRIM(N1024))&gt;0</formula>
    </cfRule>
  </conditionalFormatting>
  <conditionalFormatting sqref="N1024:R1024">
    <cfRule type="notContainsBlanks" dxfId="5858" priority="6051">
      <formula>LEN(TRIM(N1024))&gt;0</formula>
    </cfRule>
  </conditionalFormatting>
  <conditionalFormatting sqref="N1024:R1024">
    <cfRule type="notContainsBlanks" dxfId="5857" priority="6050">
      <formula>LEN(TRIM(N1024))&gt;0</formula>
    </cfRule>
  </conditionalFormatting>
  <conditionalFormatting sqref="N1024:R1024">
    <cfRule type="notContainsBlanks" priority="6049">
      <formula>LEN(TRIM(N1024))&gt;0</formula>
    </cfRule>
  </conditionalFormatting>
  <conditionalFormatting sqref="N1024:R1024">
    <cfRule type="notContainsBlanks" dxfId="5856" priority="6048">
      <formula>LEN(TRIM(N1024))&gt;0</formula>
    </cfRule>
  </conditionalFormatting>
  <conditionalFormatting sqref="N1024:R1024">
    <cfRule type="notContainsBlanks" dxfId="5855" priority="6047">
      <formula>LEN(TRIM(N1024))&gt;0</formula>
    </cfRule>
  </conditionalFormatting>
  <conditionalFormatting sqref="N1024:R1024">
    <cfRule type="notContainsBlanks" dxfId="5854" priority="6046">
      <formula>LEN(TRIM(N1024))&gt;0</formula>
    </cfRule>
  </conditionalFormatting>
  <conditionalFormatting sqref="N1024:R1024">
    <cfRule type="notContainsBlanks" dxfId="5853" priority="6045">
      <formula>LEN(TRIM(N1024))&gt;0</formula>
    </cfRule>
  </conditionalFormatting>
  <conditionalFormatting sqref="N1024:R1024">
    <cfRule type="notContainsBlanks" dxfId="5852" priority="6044">
      <formula>LEN(TRIM(N1024))&gt;0</formula>
    </cfRule>
  </conditionalFormatting>
  <conditionalFormatting sqref="N1037:R1037">
    <cfRule type="notContainsBlanks" dxfId="5851" priority="6043">
      <formula>LEN(TRIM(N1037))&gt;0</formula>
    </cfRule>
  </conditionalFormatting>
  <conditionalFormatting sqref="N1037:R1037">
    <cfRule type="notContainsBlanks" dxfId="5850" priority="6042">
      <formula>LEN(TRIM(N1037))&gt;0</formula>
    </cfRule>
  </conditionalFormatting>
  <conditionalFormatting sqref="N1037:R1037">
    <cfRule type="notContainsBlanks" dxfId="5849" priority="6041">
      <formula>LEN(TRIM(N1037))&gt;0</formula>
    </cfRule>
  </conditionalFormatting>
  <conditionalFormatting sqref="N1037:R1037">
    <cfRule type="notContainsBlanks" dxfId="5848" priority="6040">
      <formula>LEN(TRIM(N1037))&gt;0</formula>
    </cfRule>
  </conditionalFormatting>
  <conditionalFormatting sqref="N1037:R1037">
    <cfRule type="notContainsBlanks" dxfId="5847" priority="6039">
      <formula>LEN(TRIM(N1037))&gt;0</formula>
    </cfRule>
  </conditionalFormatting>
  <conditionalFormatting sqref="N1037:R1037">
    <cfRule type="notContainsBlanks" dxfId="5846" priority="6038">
      <formula>LEN(TRIM(N1037))&gt;0</formula>
    </cfRule>
  </conditionalFormatting>
  <conditionalFormatting sqref="N1037:R1037">
    <cfRule type="notContainsBlanks" dxfId="5845" priority="6037">
      <formula>LEN(TRIM(N1037))&gt;0</formula>
    </cfRule>
  </conditionalFormatting>
  <conditionalFormatting sqref="N1037:R1037">
    <cfRule type="notContainsBlanks" dxfId="5844" priority="6036">
      <formula>LEN(TRIM(N1037))&gt;0</formula>
    </cfRule>
  </conditionalFormatting>
  <conditionalFormatting sqref="N1037:R1037">
    <cfRule type="notContainsBlanks" dxfId="5843" priority="6035">
      <formula>LEN(TRIM(N1037))&gt;0</formula>
    </cfRule>
  </conditionalFormatting>
  <conditionalFormatting sqref="N1037:R1037">
    <cfRule type="notContainsBlanks" dxfId="5842" priority="6033">
      <formula>LEN(TRIM(N1037))&gt;0</formula>
    </cfRule>
    <cfRule type="notContainsBlanks" dxfId="5841" priority="6034">
      <formula>LEN(TRIM(N1037))&gt;0</formula>
    </cfRule>
  </conditionalFormatting>
  <conditionalFormatting sqref="N1037:R1037">
    <cfRule type="notContainsBlanks" dxfId="5840" priority="6032">
      <formula>LEN(TRIM(N1037))&gt;0</formula>
    </cfRule>
  </conditionalFormatting>
  <conditionalFormatting sqref="N1037:R1037">
    <cfRule type="notContainsBlanks" dxfId="5839" priority="6031">
      <formula>LEN(TRIM(N1037))&gt;0</formula>
    </cfRule>
  </conditionalFormatting>
  <conditionalFormatting sqref="N1037:R1037">
    <cfRule type="notContainsBlanks" dxfId="5838" priority="6030">
      <formula>LEN(TRIM(N1037))&gt;0</formula>
    </cfRule>
  </conditionalFormatting>
  <conditionalFormatting sqref="N1037:R1037">
    <cfRule type="notContainsBlanks" dxfId="5837" priority="6029">
      <formula>LEN(TRIM(N1037))&gt;0</formula>
    </cfRule>
  </conditionalFormatting>
  <conditionalFormatting sqref="N1037:R1037">
    <cfRule type="notContainsBlanks" dxfId="5836" priority="6028">
      <formula>LEN(TRIM(N1037))&gt;0</formula>
    </cfRule>
  </conditionalFormatting>
  <conditionalFormatting sqref="N1037:R1037">
    <cfRule type="notContainsBlanks" dxfId="5835" priority="6027">
      <formula>LEN(TRIM(N1037))&gt;0</formula>
    </cfRule>
  </conditionalFormatting>
  <conditionalFormatting sqref="N1037:R1037">
    <cfRule type="notContainsBlanks" dxfId="5834" priority="6026">
      <formula>LEN(TRIM(N1037))&gt;0</formula>
    </cfRule>
  </conditionalFormatting>
  <conditionalFormatting sqref="N1037:R1037">
    <cfRule type="notContainsBlanks" dxfId="5833" priority="6025">
      <formula>LEN(TRIM(N1037))&gt;0</formula>
    </cfRule>
  </conditionalFormatting>
  <conditionalFormatting sqref="N1037:R1037">
    <cfRule type="notContainsBlanks" dxfId="5832" priority="6024">
      <formula>LEN(TRIM(N1037))&gt;0</formula>
    </cfRule>
  </conditionalFormatting>
  <conditionalFormatting sqref="N1037:R1037">
    <cfRule type="notContainsBlanks" priority="6023">
      <formula>LEN(TRIM(N1037))&gt;0</formula>
    </cfRule>
  </conditionalFormatting>
  <conditionalFormatting sqref="N1037:R1037">
    <cfRule type="notContainsBlanks" dxfId="5831" priority="6022">
      <formula>LEN(TRIM(N1037))&gt;0</formula>
    </cfRule>
  </conditionalFormatting>
  <conditionalFormatting sqref="N1037:R1037">
    <cfRule type="notContainsBlanks" dxfId="5830" priority="6021">
      <formula>LEN(TRIM(N1037))&gt;0</formula>
    </cfRule>
  </conditionalFormatting>
  <conditionalFormatting sqref="N1037:R1037">
    <cfRule type="notContainsBlanks" dxfId="5829" priority="6020">
      <formula>LEN(TRIM(N1037))&gt;0</formula>
    </cfRule>
  </conditionalFormatting>
  <conditionalFormatting sqref="N1037:R1037">
    <cfRule type="notContainsBlanks" dxfId="5828" priority="6019">
      <formula>LEN(TRIM(N1037))&gt;0</formula>
    </cfRule>
  </conditionalFormatting>
  <conditionalFormatting sqref="N1037:R1037">
    <cfRule type="notContainsBlanks" dxfId="5827" priority="6018">
      <formula>LEN(TRIM(N1037))&gt;0</formula>
    </cfRule>
  </conditionalFormatting>
  <conditionalFormatting sqref="N1050:R1050">
    <cfRule type="notContainsBlanks" dxfId="5826" priority="6017">
      <formula>LEN(TRIM(N1050))&gt;0</formula>
    </cfRule>
  </conditionalFormatting>
  <conditionalFormatting sqref="N1050:R1050">
    <cfRule type="notContainsBlanks" dxfId="5825" priority="6016">
      <formula>LEN(TRIM(N1050))&gt;0</formula>
    </cfRule>
  </conditionalFormatting>
  <conditionalFormatting sqref="N1050:R1050">
    <cfRule type="notContainsBlanks" dxfId="5824" priority="6015">
      <formula>LEN(TRIM(N1050))&gt;0</formula>
    </cfRule>
  </conditionalFormatting>
  <conditionalFormatting sqref="N1050:R1050">
    <cfRule type="notContainsBlanks" dxfId="5823" priority="6014">
      <formula>LEN(TRIM(N1050))&gt;0</formula>
    </cfRule>
  </conditionalFormatting>
  <conditionalFormatting sqref="N1050:R1050">
    <cfRule type="notContainsBlanks" dxfId="5822" priority="6013">
      <formula>LEN(TRIM(N1050))&gt;0</formula>
    </cfRule>
  </conditionalFormatting>
  <conditionalFormatting sqref="N1050:R1050">
    <cfRule type="notContainsBlanks" dxfId="5821" priority="6012">
      <formula>LEN(TRIM(N1050))&gt;0</formula>
    </cfRule>
  </conditionalFormatting>
  <conditionalFormatting sqref="N1050:R1050">
    <cfRule type="notContainsBlanks" dxfId="5820" priority="6011">
      <formula>LEN(TRIM(N1050))&gt;0</formula>
    </cfRule>
  </conditionalFormatting>
  <conditionalFormatting sqref="N1050:R1050">
    <cfRule type="notContainsBlanks" dxfId="5819" priority="6010">
      <formula>LEN(TRIM(N1050))&gt;0</formula>
    </cfRule>
  </conditionalFormatting>
  <conditionalFormatting sqref="N1050:R1050">
    <cfRule type="notContainsBlanks" dxfId="5818" priority="6009">
      <formula>LEN(TRIM(N1050))&gt;0</formula>
    </cfRule>
  </conditionalFormatting>
  <conditionalFormatting sqref="N1050:R1050">
    <cfRule type="notContainsBlanks" dxfId="5817" priority="6007">
      <formula>LEN(TRIM(N1050))&gt;0</formula>
    </cfRule>
    <cfRule type="notContainsBlanks" dxfId="5816" priority="6008">
      <formula>LEN(TRIM(N1050))&gt;0</formula>
    </cfRule>
  </conditionalFormatting>
  <conditionalFormatting sqref="N1050:R1050">
    <cfRule type="notContainsBlanks" dxfId="5815" priority="6006">
      <formula>LEN(TRIM(N1050))&gt;0</formula>
    </cfRule>
  </conditionalFormatting>
  <conditionalFormatting sqref="N1050:R1050">
    <cfRule type="notContainsBlanks" dxfId="5814" priority="6005">
      <formula>LEN(TRIM(N1050))&gt;0</formula>
    </cfRule>
  </conditionalFormatting>
  <conditionalFormatting sqref="N1050:R1050">
    <cfRule type="notContainsBlanks" dxfId="5813" priority="6004">
      <formula>LEN(TRIM(N1050))&gt;0</formula>
    </cfRule>
  </conditionalFormatting>
  <conditionalFormatting sqref="N1050:R1050">
    <cfRule type="notContainsBlanks" dxfId="5812" priority="6003">
      <formula>LEN(TRIM(N1050))&gt;0</formula>
    </cfRule>
  </conditionalFormatting>
  <conditionalFormatting sqref="N1050:R1050">
    <cfRule type="notContainsBlanks" dxfId="5811" priority="6002">
      <formula>LEN(TRIM(N1050))&gt;0</formula>
    </cfRule>
  </conditionalFormatting>
  <conditionalFormatting sqref="N1050:R1050">
    <cfRule type="notContainsBlanks" dxfId="5810" priority="6001">
      <formula>LEN(TRIM(N1050))&gt;0</formula>
    </cfRule>
  </conditionalFormatting>
  <conditionalFormatting sqref="N1050:R1050">
    <cfRule type="notContainsBlanks" dxfId="5809" priority="6000">
      <formula>LEN(TRIM(N1050))&gt;0</formula>
    </cfRule>
  </conditionalFormatting>
  <conditionalFormatting sqref="N1050:R1050">
    <cfRule type="notContainsBlanks" dxfId="5808" priority="5999">
      <formula>LEN(TRIM(N1050))&gt;0</formula>
    </cfRule>
  </conditionalFormatting>
  <conditionalFormatting sqref="N1050:R1050">
    <cfRule type="notContainsBlanks" dxfId="5807" priority="5998">
      <formula>LEN(TRIM(N1050))&gt;0</formula>
    </cfRule>
  </conditionalFormatting>
  <conditionalFormatting sqref="N1050:R1050">
    <cfRule type="notContainsBlanks" priority="5997">
      <formula>LEN(TRIM(N1050))&gt;0</formula>
    </cfRule>
  </conditionalFormatting>
  <conditionalFormatting sqref="N1050:R1050">
    <cfRule type="notContainsBlanks" dxfId="5806" priority="5996">
      <formula>LEN(TRIM(N1050))&gt;0</formula>
    </cfRule>
  </conditionalFormatting>
  <conditionalFormatting sqref="N1050:R1050">
    <cfRule type="notContainsBlanks" dxfId="5805" priority="5995">
      <formula>LEN(TRIM(N1050))&gt;0</formula>
    </cfRule>
  </conditionalFormatting>
  <conditionalFormatting sqref="N1050:R1050">
    <cfRule type="notContainsBlanks" dxfId="5804" priority="5994">
      <formula>LEN(TRIM(N1050))&gt;0</formula>
    </cfRule>
  </conditionalFormatting>
  <conditionalFormatting sqref="N1050:R1050">
    <cfRule type="notContainsBlanks" dxfId="5803" priority="5993">
      <formula>LEN(TRIM(N1050))&gt;0</formula>
    </cfRule>
  </conditionalFormatting>
  <conditionalFormatting sqref="N1050:R1050">
    <cfRule type="notContainsBlanks" dxfId="5802" priority="5992">
      <formula>LEN(TRIM(N1050))&gt;0</formula>
    </cfRule>
  </conditionalFormatting>
  <conditionalFormatting sqref="N1063:R1063">
    <cfRule type="notContainsBlanks" dxfId="5801" priority="5991">
      <formula>LEN(TRIM(N1063))&gt;0</formula>
    </cfRule>
  </conditionalFormatting>
  <conditionalFormatting sqref="N1063:R1063">
    <cfRule type="notContainsBlanks" dxfId="5800" priority="5990">
      <formula>LEN(TRIM(N1063))&gt;0</formula>
    </cfRule>
  </conditionalFormatting>
  <conditionalFormatting sqref="N1063:R1063">
    <cfRule type="notContainsBlanks" dxfId="5799" priority="5989">
      <formula>LEN(TRIM(N1063))&gt;0</formula>
    </cfRule>
  </conditionalFormatting>
  <conditionalFormatting sqref="N1063:R1063">
    <cfRule type="notContainsBlanks" dxfId="5798" priority="5988">
      <formula>LEN(TRIM(N1063))&gt;0</formula>
    </cfRule>
  </conditionalFormatting>
  <conditionalFormatting sqref="N1063:R1063">
    <cfRule type="notContainsBlanks" dxfId="5797" priority="5987">
      <formula>LEN(TRIM(N1063))&gt;0</formula>
    </cfRule>
  </conditionalFormatting>
  <conditionalFormatting sqref="N1063:R1063">
    <cfRule type="notContainsBlanks" dxfId="5796" priority="5986">
      <formula>LEN(TRIM(N1063))&gt;0</formula>
    </cfRule>
  </conditionalFormatting>
  <conditionalFormatting sqref="N1063:R1063">
    <cfRule type="notContainsBlanks" dxfId="5795" priority="5985">
      <formula>LEN(TRIM(N1063))&gt;0</formula>
    </cfRule>
  </conditionalFormatting>
  <conditionalFormatting sqref="N1063:R1063">
    <cfRule type="notContainsBlanks" dxfId="5794" priority="5984">
      <formula>LEN(TRIM(N1063))&gt;0</formula>
    </cfRule>
  </conditionalFormatting>
  <conditionalFormatting sqref="N1063:R1063">
    <cfRule type="notContainsBlanks" dxfId="5793" priority="5983">
      <formula>LEN(TRIM(N1063))&gt;0</formula>
    </cfRule>
  </conditionalFormatting>
  <conditionalFormatting sqref="N1063:R1063">
    <cfRule type="notContainsBlanks" dxfId="5792" priority="5981">
      <formula>LEN(TRIM(N1063))&gt;0</formula>
    </cfRule>
    <cfRule type="notContainsBlanks" dxfId="5791" priority="5982">
      <formula>LEN(TRIM(N1063))&gt;0</formula>
    </cfRule>
  </conditionalFormatting>
  <conditionalFormatting sqref="N1063:R1063">
    <cfRule type="notContainsBlanks" dxfId="5790" priority="5980">
      <formula>LEN(TRIM(N1063))&gt;0</formula>
    </cfRule>
  </conditionalFormatting>
  <conditionalFormatting sqref="N1063:R1063">
    <cfRule type="notContainsBlanks" dxfId="5789" priority="5979">
      <formula>LEN(TRIM(N1063))&gt;0</formula>
    </cfRule>
  </conditionalFormatting>
  <conditionalFormatting sqref="N1063:R1063">
    <cfRule type="notContainsBlanks" dxfId="5788" priority="5978">
      <formula>LEN(TRIM(N1063))&gt;0</formula>
    </cfRule>
  </conditionalFormatting>
  <conditionalFormatting sqref="N1063:R1063">
    <cfRule type="notContainsBlanks" dxfId="5787" priority="5977">
      <formula>LEN(TRIM(N1063))&gt;0</formula>
    </cfRule>
  </conditionalFormatting>
  <conditionalFormatting sqref="N1063:R1063">
    <cfRule type="notContainsBlanks" dxfId="5786" priority="5976">
      <formula>LEN(TRIM(N1063))&gt;0</formula>
    </cfRule>
  </conditionalFormatting>
  <conditionalFormatting sqref="N1063:R1063">
    <cfRule type="notContainsBlanks" dxfId="5785" priority="5975">
      <formula>LEN(TRIM(N1063))&gt;0</formula>
    </cfRule>
  </conditionalFormatting>
  <conditionalFormatting sqref="N1063:R1063">
    <cfRule type="notContainsBlanks" dxfId="5784" priority="5974">
      <formula>LEN(TRIM(N1063))&gt;0</formula>
    </cfRule>
  </conditionalFormatting>
  <conditionalFormatting sqref="N1063:R1063">
    <cfRule type="notContainsBlanks" dxfId="5783" priority="5973">
      <formula>LEN(TRIM(N1063))&gt;0</formula>
    </cfRule>
  </conditionalFormatting>
  <conditionalFormatting sqref="N1063:R1063">
    <cfRule type="notContainsBlanks" dxfId="5782" priority="5972">
      <formula>LEN(TRIM(N1063))&gt;0</formula>
    </cfRule>
  </conditionalFormatting>
  <conditionalFormatting sqref="N1063:R1063">
    <cfRule type="notContainsBlanks" priority="5971">
      <formula>LEN(TRIM(N1063))&gt;0</formula>
    </cfRule>
  </conditionalFormatting>
  <conditionalFormatting sqref="N1063:R1063">
    <cfRule type="notContainsBlanks" dxfId="5781" priority="5970">
      <formula>LEN(TRIM(N1063))&gt;0</formula>
    </cfRule>
  </conditionalFormatting>
  <conditionalFormatting sqref="N1063:R1063">
    <cfRule type="notContainsBlanks" dxfId="5780" priority="5969">
      <formula>LEN(TRIM(N1063))&gt;0</formula>
    </cfRule>
  </conditionalFormatting>
  <conditionalFormatting sqref="N1063:R1063">
    <cfRule type="notContainsBlanks" dxfId="5779" priority="5968">
      <formula>LEN(TRIM(N1063))&gt;0</formula>
    </cfRule>
  </conditionalFormatting>
  <conditionalFormatting sqref="N1063:R1063">
    <cfRule type="notContainsBlanks" dxfId="5778" priority="5967">
      <formula>LEN(TRIM(N1063))&gt;0</formula>
    </cfRule>
  </conditionalFormatting>
  <conditionalFormatting sqref="N1063:R1063">
    <cfRule type="notContainsBlanks" dxfId="5777" priority="5966">
      <formula>LEN(TRIM(N1063))&gt;0</formula>
    </cfRule>
  </conditionalFormatting>
  <conditionalFormatting sqref="N1076:R1076">
    <cfRule type="notContainsBlanks" dxfId="5776" priority="5965">
      <formula>LEN(TRIM(N1076))&gt;0</formula>
    </cfRule>
  </conditionalFormatting>
  <conditionalFormatting sqref="N1076:R1076">
    <cfRule type="notContainsBlanks" dxfId="5775" priority="5964">
      <formula>LEN(TRIM(N1076))&gt;0</formula>
    </cfRule>
  </conditionalFormatting>
  <conditionalFormatting sqref="N1076:R1076">
    <cfRule type="notContainsBlanks" dxfId="5774" priority="5963">
      <formula>LEN(TRIM(N1076))&gt;0</formula>
    </cfRule>
  </conditionalFormatting>
  <conditionalFormatting sqref="N1076:R1076">
    <cfRule type="notContainsBlanks" dxfId="5773" priority="5962">
      <formula>LEN(TRIM(N1076))&gt;0</formula>
    </cfRule>
  </conditionalFormatting>
  <conditionalFormatting sqref="N1076:R1076">
    <cfRule type="notContainsBlanks" dxfId="5772" priority="5961">
      <formula>LEN(TRIM(N1076))&gt;0</formula>
    </cfRule>
  </conditionalFormatting>
  <conditionalFormatting sqref="N1076:R1076">
    <cfRule type="notContainsBlanks" dxfId="5771" priority="5960">
      <formula>LEN(TRIM(N1076))&gt;0</formula>
    </cfRule>
  </conditionalFormatting>
  <conditionalFormatting sqref="N1076:R1076">
    <cfRule type="notContainsBlanks" dxfId="5770" priority="5959">
      <formula>LEN(TRIM(N1076))&gt;0</formula>
    </cfRule>
  </conditionalFormatting>
  <conditionalFormatting sqref="N1076:R1076">
    <cfRule type="notContainsBlanks" dxfId="5769" priority="5958">
      <formula>LEN(TRIM(N1076))&gt;0</formula>
    </cfRule>
  </conditionalFormatting>
  <conditionalFormatting sqref="N1076:R1076">
    <cfRule type="notContainsBlanks" dxfId="5768" priority="5957">
      <formula>LEN(TRIM(N1076))&gt;0</formula>
    </cfRule>
  </conditionalFormatting>
  <conditionalFormatting sqref="N1076:R1076">
    <cfRule type="notContainsBlanks" dxfId="5767" priority="5955">
      <formula>LEN(TRIM(N1076))&gt;0</formula>
    </cfRule>
    <cfRule type="notContainsBlanks" dxfId="5766" priority="5956">
      <formula>LEN(TRIM(N1076))&gt;0</formula>
    </cfRule>
  </conditionalFormatting>
  <conditionalFormatting sqref="N1076:R1076">
    <cfRule type="notContainsBlanks" dxfId="5765" priority="5954">
      <formula>LEN(TRIM(N1076))&gt;0</formula>
    </cfRule>
  </conditionalFormatting>
  <conditionalFormatting sqref="N1076:R1076">
    <cfRule type="notContainsBlanks" dxfId="5764" priority="5953">
      <formula>LEN(TRIM(N1076))&gt;0</formula>
    </cfRule>
  </conditionalFormatting>
  <conditionalFormatting sqref="N1076:R1076">
    <cfRule type="notContainsBlanks" dxfId="5763" priority="5952">
      <formula>LEN(TRIM(N1076))&gt;0</formula>
    </cfRule>
  </conditionalFormatting>
  <conditionalFormatting sqref="N1076:R1076">
    <cfRule type="notContainsBlanks" dxfId="5762" priority="5951">
      <formula>LEN(TRIM(N1076))&gt;0</formula>
    </cfRule>
  </conditionalFormatting>
  <conditionalFormatting sqref="N1076:R1076">
    <cfRule type="notContainsBlanks" dxfId="5761" priority="5950">
      <formula>LEN(TRIM(N1076))&gt;0</formula>
    </cfRule>
  </conditionalFormatting>
  <conditionalFormatting sqref="N1076:R1076">
    <cfRule type="notContainsBlanks" dxfId="5760" priority="5949">
      <formula>LEN(TRIM(N1076))&gt;0</formula>
    </cfRule>
  </conditionalFormatting>
  <conditionalFormatting sqref="N1076:R1076">
    <cfRule type="notContainsBlanks" dxfId="5759" priority="5948">
      <formula>LEN(TRIM(N1076))&gt;0</formula>
    </cfRule>
  </conditionalFormatting>
  <conditionalFormatting sqref="N1076:R1076">
    <cfRule type="notContainsBlanks" dxfId="5758" priority="5947">
      <formula>LEN(TRIM(N1076))&gt;0</formula>
    </cfRule>
  </conditionalFormatting>
  <conditionalFormatting sqref="N1076:R1076">
    <cfRule type="notContainsBlanks" dxfId="5757" priority="5946">
      <formula>LEN(TRIM(N1076))&gt;0</formula>
    </cfRule>
  </conditionalFormatting>
  <conditionalFormatting sqref="N1076:R1076">
    <cfRule type="notContainsBlanks" priority="5945">
      <formula>LEN(TRIM(N1076))&gt;0</formula>
    </cfRule>
  </conditionalFormatting>
  <conditionalFormatting sqref="N1076:R1076">
    <cfRule type="notContainsBlanks" dxfId="5756" priority="5944">
      <formula>LEN(TRIM(N1076))&gt;0</formula>
    </cfRule>
  </conditionalFormatting>
  <conditionalFormatting sqref="N1076:R1076">
    <cfRule type="notContainsBlanks" dxfId="5755" priority="5943">
      <formula>LEN(TRIM(N1076))&gt;0</formula>
    </cfRule>
  </conditionalFormatting>
  <conditionalFormatting sqref="N1076:R1076">
    <cfRule type="notContainsBlanks" dxfId="5754" priority="5942">
      <formula>LEN(TRIM(N1076))&gt;0</formula>
    </cfRule>
  </conditionalFormatting>
  <conditionalFormatting sqref="N1076:R1076">
    <cfRule type="notContainsBlanks" dxfId="5753" priority="5941">
      <formula>LEN(TRIM(N1076))&gt;0</formula>
    </cfRule>
  </conditionalFormatting>
  <conditionalFormatting sqref="N1076:R1076">
    <cfRule type="notContainsBlanks" dxfId="5752" priority="5940">
      <formula>LEN(TRIM(N1076))&gt;0</formula>
    </cfRule>
  </conditionalFormatting>
  <conditionalFormatting sqref="N1089:R1089">
    <cfRule type="notContainsBlanks" dxfId="5751" priority="5939">
      <formula>LEN(TRIM(N1089))&gt;0</formula>
    </cfRule>
  </conditionalFormatting>
  <conditionalFormatting sqref="N1089:R1089">
    <cfRule type="notContainsBlanks" dxfId="5750" priority="5938">
      <formula>LEN(TRIM(N1089))&gt;0</formula>
    </cfRule>
  </conditionalFormatting>
  <conditionalFormatting sqref="N1089:R1089">
    <cfRule type="notContainsBlanks" dxfId="5749" priority="5937">
      <formula>LEN(TRIM(N1089))&gt;0</formula>
    </cfRule>
  </conditionalFormatting>
  <conditionalFormatting sqref="N1089:R1089">
    <cfRule type="notContainsBlanks" dxfId="5748" priority="5936">
      <formula>LEN(TRIM(N1089))&gt;0</formula>
    </cfRule>
  </conditionalFormatting>
  <conditionalFormatting sqref="N1089:R1089">
    <cfRule type="notContainsBlanks" dxfId="5747" priority="5935">
      <formula>LEN(TRIM(N1089))&gt;0</formula>
    </cfRule>
  </conditionalFormatting>
  <conditionalFormatting sqref="N1089:R1089">
    <cfRule type="notContainsBlanks" dxfId="5746" priority="5934">
      <formula>LEN(TRIM(N1089))&gt;0</formula>
    </cfRule>
  </conditionalFormatting>
  <conditionalFormatting sqref="N1089:R1089">
    <cfRule type="notContainsBlanks" dxfId="5745" priority="5933">
      <formula>LEN(TRIM(N1089))&gt;0</formula>
    </cfRule>
  </conditionalFormatting>
  <conditionalFormatting sqref="N1089:R1089">
    <cfRule type="notContainsBlanks" dxfId="5744" priority="5932">
      <formula>LEN(TRIM(N1089))&gt;0</formula>
    </cfRule>
  </conditionalFormatting>
  <conditionalFormatting sqref="N1089:R1089">
    <cfRule type="notContainsBlanks" dxfId="5743" priority="5931">
      <formula>LEN(TRIM(N1089))&gt;0</formula>
    </cfRule>
  </conditionalFormatting>
  <conditionalFormatting sqref="N1089:R1089">
    <cfRule type="notContainsBlanks" dxfId="5742" priority="5929">
      <formula>LEN(TRIM(N1089))&gt;0</formula>
    </cfRule>
    <cfRule type="notContainsBlanks" dxfId="5741" priority="5930">
      <formula>LEN(TRIM(N1089))&gt;0</formula>
    </cfRule>
  </conditionalFormatting>
  <conditionalFormatting sqref="N1089:R1089">
    <cfRule type="notContainsBlanks" dxfId="5740" priority="5928">
      <formula>LEN(TRIM(N1089))&gt;0</formula>
    </cfRule>
  </conditionalFormatting>
  <conditionalFormatting sqref="N1089:R1089">
    <cfRule type="notContainsBlanks" dxfId="5739" priority="5927">
      <formula>LEN(TRIM(N1089))&gt;0</formula>
    </cfRule>
  </conditionalFormatting>
  <conditionalFormatting sqref="N1089:R1089">
    <cfRule type="notContainsBlanks" dxfId="5738" priority="5926">
      <formula>LEN(TRIM(N1089))&gt;0</formula>
    </cfRule>
  </conditionalFormatting>
  <conditionalFormatting sqref="N1089:R1089">
    <cfRule type="notContainsBlanks" dxfId="5737" priority="5925">
      <formula>LEN(TRIM(N1089))&gt;0</formula>
    </cfRule>
  </conditionalFormatting>
  <conditionalFormatting sqref="N1089:R1089">
    <cfRule type="notContainsBlanks" dxfId="5736" priority="5924">
      <formula>LEN(TRIM(N1089))&gt;0</formula>
    </cfRule>
  </conditionalFormatting>
  <conditionalFormatting sqref="N1089:R1089">
    <cfRule type="notContainsBlanks" dxfId="5735" priority="5923">
      <formula>LEN(TRIM(N1089))&gt;0</formula>
    </cfRule>
  </conditionalFormatting>
  <conditionalFormatting sqref="N1089:R1089">
    <cfRule type="notContainsBlanks" dxfId="5734" priority="5922">
      <formula>LEN(TRIM(N1089))&gt;0</formula>
    </cfRule>
  </conditionalFormatting>
  <conditionalFormatting sqref="N1089:R1089">
    <cfRule type="notContainsBlanks" dxfId="5733" priority="5921">
      <formula>LEN(TRIM(N1089))&gt;0</formula>
    </cfRule>
  </conditionalFormatting>
  <conditionalFormatting sqref="N1089:R1089">
    <cfRule type="notContainsBlanks" dxfId="5732" priority="5920">
      <formula>LEN(TRIM(N1089))&gt;0</formula>
    </cfRule>
  </conditionalFormatting>
  <conditionalFormatting sqref="N1089:R1089">
    <cfRule type="notContainsBlanks" priority="5919">
      <formula>LEN(TRIM(N1089))&gt;0</formula>
    </cfRule>
  </conditionalFormatting>
  <conditionalFormatting sqref="N1089:R1089">
    <cfRule type="notContainsBlanks" dxfId="5731" priority="5918">
      <formula>LEN(TRIM(N1089))&gt;0</formula>
    </cfRule>
  </conditionalFormatting>
  <conditionalFormatting sqref="N1089:R1089">
    <cfRule type="notContainsBlanks" dxfId="5730" priority="5917">
      <formula>LEN(TRIM(N1089))&gt;0</formula>
    </cfRule>
  </conditionalFormatting>
  <conditionalFormatting sqref="N1089:R1089">
    <cfRule type="notContainsBlanks" dxfId="5729" priority="5916">
      <formula>LEN(TRIM(N1089))&gt;0</formula>
    </cfRule>
  </conditionalFormatting>
  <conditionalFormatting sqref="N1089:R1089">
    <cfRule type="notContainsBlanks" dxfId="5728" priority="5915">
      <formula>LEN(TRIM(N1089))&gt;0</formula>
    </cfRule>
  </conditionalFormatting>
  <conditionalFormatting sqref="N1089:R1089">
    <cfRule type="notContainsBlanks" dxfId="5727" priority="5914">
      <formula>LEN(TRIM(N1089))&gt;0</formula>
    </cfRule>
  </conditionalFormatting>
  <conditionalFormatting sqref="N1102:R1102">
    <cfRule type="notContainsBlanks" dxfId="5726" priority="5913">
      <formula>LEN(TRIM(N1102))&gt;0</formula>
    </cfRule>
  </conditionalFormatting>
  <conditionalFormatting sqref="N1102:R1102">
    <cfRule type="notContainsBlanks" dxfId="5725" priority="5912">
      <formula>LEN(TRIM(N1102))&gt;0</formula>
    </cfRule>
  </conditionalFormatting>
  <conditionalFormatting sqref="N1102:R1102">
    <cfRule type="notContainsBlanks" dxfId="5724" priority="5911">
      <formula>LEN(TRIM(N1102))&gt;0</formula>
    </cfRule>
  </conditionalFormatting>
  <conditionalFormatting sqref="N1102:R1102">
    <cfRule type="notContainsBlanks" dxfId="5723" priority="5910">
      <formula>LEN(TRIM(N1102))&gt;0</formula>
    </cfRule>
  </conditionalFormatting>
  <conditionalFormatting sqref="N1102:R1102">
    <cfRule type="notContainsBlanks" dxfId="5722" priority="5909">
      <formula>LEN(TRIM(N1102))&gt;0</formula>
    </cfRule>
  </conditionalFormatting>
  <conditionalFormatting sqref="N1102:R1102">
    <cfRule type="notContainsBlanks" dxfId="5721" priority="5908">
      <formula>LEN(TRIM(N1102))&gt;0</formula>
    </cfRule>
  </conditionalFormatting>
  <conditionalFormatting sqref="N1102:R1102">
    <cfRule type="notContainsBlanks" dxfId="5720" priority="5907">
      <formula>LEN(TRIM(N1102))&gt;0</formula>
    </cfRule>
  </conditionalFormatting>
  <conditionalFormatting sqref="N1102:R1102">
    <cfRule type="notContainsBlanks" dxfId="5719" priority="5906">
      <formula>LEN(TRIM(N1102))&gt;0</formula>
    </cfRule>
  </conditionalFormatting>
  <conditionalFormatting sqref="N1102:R1102">
    <cfRule type="notContainsBlanks" dxfId="5718" priority="5905">
      <formula>LEN(TRIM(N1102))&gt;0</formula>
    </cfRule>
  </conditionalFormatting>
  <conditionalFormatting sqref="N1102:R1102">
    <cfRule type="notContainsBlanks" dxfId="5717" priority="5903">
      <formula>LEN(TRIM(N1102))&gt;0</formula>
    </cfRule>
    <cfRule type="notContainsBlanks" dxfId="5716" priority="5904">
      <formula>LEN(TRIM(N1102))&gt;0</formula>
    </cfRule>
  </conditionalFormatting>
  <conditionalFormatting sqref="N1102:R1102">
    <cfRule type="notContainsBlanks" dxfId="5715" priority="5902">
      <formula>LEN(TRIM(N1102))&gt;0</formula>
    </cfRule>
  </conditionalFormatting>
  <conditionalFormatting sqref="N1102:R1102">
    <cfRule type="notContainsBlanks" dxfId="5714" priority="5901">
      <formula>LEN(TRIM(N1102))&gt;0</formula>
    </cfRule>
  </conditionalFormatting>
  <conditionalFormatting sqref="N1102:R1102">
    <cfRule type="notContainsBlanks" dxfId="5713" priority="5900">
      <formula>LEN(TRIM(N1102))&gt;0</formula>
    </cfRule>
  </conditionalFormatting>
  <conditionalFormatting sqref="N1102:R1102">
    <cfRule type="notContainsBlanks" dxfId="5712" priority="5899">
      <formula>LEN(TRIM(N1102))&gt;0</formula>
    </cfRule>
  </conditionalFormatting>
  <conditionalFormatting sqref="N1102:R1102">
    <cfRule type="notContainsBlanks" dxfId="5711" priority="5898">
      <formula>LEN(TRIM(N1102))&gt;0</formula>
    </cfRule>
  </conditionalFormatting>
  <conditionalFormatting sqref="N1102:R1102">
    <cfRule type="notContainsBlanks" dxfId="5710" priority="5897">
      <formula>LEN(TRIM(N1102))&gt;0</formula>
    </cfRule>
  </conditionalFormatting>
  <conditionalFormatting sqref="N1102:R1102">
    <cfRule type="notContainsBlanks" dxfId="5709" priority="5896">
      <formula>LEN(TRIM(N1102))&gt;0</formula>
    </cfRule>
  </conditionalFormatting>
  <conditionalFormatting sqref="N1102:R1102">
    <cfRule type="notContainsBlanks" dxfId="5708" priority="5895">
      <formula>LEN(TRIM(N1102))&gt;0</formula>
    </cfRule>
  </conditionalFormatting>
  <conditionalFormatting sqref="N1102:R1102">
    <cfRule type="notContainsBlanks" dxfId="5707" priority="5894">
      <formula>LEN(TRIM(N1102))&gt;0</formula>
    </cfRule>
  </conditionalFormatting>
  <conditionalFormatting sqref="N1102:R1102">
    <cfRule type="notContainsBlanks" priority="5893">
      <formula>LEN(TRIM(N1102))&gt;0</formula>
    </cfRule>
  </conditionalFormatting>
  <conditionalFormatting sqref="N1102:R1102">
    <cfRule type="notContainsBlanks" dxfId="5706" priority="5892">
      <formula>LEN(TRIM(N1102))&gt;0</formula>
    </cfRule>
  </conditionalFormatting>
  <conditionalFormatting sqref="N1102:R1102">
    <cfRule type="notContainsBlanks" dxfId="5705" priority="5891">
      <formula>LEN(TRIM(N1102))&gt;0</formula>
    </cfRule>
  </conditionalFormatting>
  <conditionalFormatting sqref="N1102:R1102">
    <cfRule type="notContainsBlanks" dxfId="5704" priority="5890">
      <formula>LEN(TRIM(N1102))&gt;0</formula>
    </cfRule>
  </conditionalFormatting>
  <conditionalFormatting sqref="N1102:R1102">
    <cfRule type="notContainsBlanks" dxfId="5703" priority="5889">
      <formula>LEN(TRIM(N1102))&gt;0</formula>
    </cfRule>
  </conditionalFormatting>
  <conditionalFormatting sqref="N1102:R1102">
    <cfRule type="notContainsBlanks" dxfId="5702" priority="5888">
      <formula>LEN(TRIM(N1102))&gt;0</formula>
    </cfRule>
  </conditionalFormatting>
  <conditionalFormatting sqref="N1115:R1115">
    <cfRule type="notContainsBlanks" dxfId="5701" priority="5887">
      <formula>LEN(TRIM(N1115))&gt;0</formula>
    </cfRule>
  </conditionalFormatting>
  <conditionalFormatting sqref="N1115:R1115">
    <cfRule type="notContainsBlanks" dxfId="5700" priority="5886">
      <formula>LEN(TRIM(N1115))&gt;0</formula>
    </cfRule>
  </conditionalFormatting>
  <conditionalFormatting sqref="N1115:R1115">
    <cfRule type="notContainsBlanks" dxfId="5699" priority="5885">
      <formula>LEN(TRIM(N1115))&gt;0</formula>
    </cfRule>
  </conditionalFormatting>
  <conditionalFormatting sqref="N1115:R1115">
    <cfRule type="notContainsBlanks" dxfId="5698" priority="5884">
      <formula>LEN(TRIM(N1115))&gt;0</formula>
    </cfRule>
  </conditionalFormatting>
  <conditionalFormatting sqref="N1115:R1115">
    <cfRule type="notContainsBlanks" dxfId="5697" priority="5883">
      <formula>LEN(TRIM(N1115))&gt;0</formula>
    </cfRule>
  </conditionalFormatting>
  <conditionalFormatting sqref="N1115:R1115">
    <cfRule type="notContainsBlanks" dxfId="5696" priority="5882">
      <formula>LEN(TRIM(N1115))&gt;0</formula>
    </cfRule>
  </conditionalFormatting>
  <conditionalFormatting sqref="N1115:R1115">
    <cfRule type="notContainsBlanks" dxfId="5695" priority="5881">
      <formula>LEN(TRIM(N1115))&gt;0</formula>
    </cfRule>
  </conditionalFormatting>
  <conditionalFormatting sqref="N1115:R1115">
    <cfRule type="notContainsBlanks" dxfId="5694" priority="5880">
      <formula>LEN(TRIM(N1115))&gt;0</formula>
    </cfRule>
  </conditionalFormatting>
  <conditionalFormatting sqref="N1115:R1115">
    <cfRule type="notContainsBlanks" dxfId="5693" priority="5879">
      <formula>LEN(TRIM(N1115))&gt;0</formula>
    </cfRule>
  </conditionalFormatting>
  <conditionalFormatting sqref="N1115:R1115">
    <cfRule type="notContainsBlanks" dxfId="5692" priority="5877">
      <formula>LEN(TRIM(N1115))&gt;0</formula>
    </cfRule>
    <cfRule type="notContainsBlanks" dxfId="5691" priority="5878">
      <formula>LEN(TRIM(N1115))&gt;0</formula>
    </cfRule>
  </conditionalFormatting>
  <conditionalFormatting sqref="N1115:R1115">
    <cfRule type="notContainsBlanks" dxfId="5690" priority="5876">
      <formula>LEN(TRIM(N1115))&gt;0</formula>
    </cfRule>
  </conditionalFormatting>
  <conditionalFormatting sqref="N1115:R1115">
    <cfRule type="notContainsBlanks" dxfId="5689" priority="5875">
      <formula>LEN(TRIM(N1115))&gt;0</formula>
    </cfRule>
  </conditionalFormatting>
  <conditionalFormatting sqref="N1115:R1115">
    <cfRule type="notContainsBlanks" dxfId="5688" priority="5874">
      <formula>LEN(TRIM(N1115))&gt;0</formula>
    </cfRule>
  </conditionalFormatting>
  <conditionalFormatting sqref="N1115:R1115">
    <cfRule type="notContainsBlanks" dxfId="5687" priority="5873">
      <formula>LEN(TRIM(N1115))&gt;0</formula>
    </cfRule>
  </conditionalFormatting>
  <conditionalFormatting sqref="N1115:R1115">
    <cfRule type="notContainsBlanks" dxfId="5686" priority="5872">
      <formula>LEN(TRIM(N1115))&gt;0</formula>
    </cfRule>
  </conditionalFormatting>
  <conditionalFormatting sqref="N1115:R1115">
    <cfRule type="notContainsBlanks" dxfId="5685" priority="5871">
      <formula>LEN(TRIM(N1115))&gt;0</formula>
    </cfRule>
  </conditionalFormatting>
  <conditionalFormatting sqref="N1115:R1115">
    <cfRule type="notContainsBlanks" dxfId="5684" priority="5870">
      <formula>LEN(TRIM(N1115))&gt;0</formula>
    </cfRule>
  </conditionalFormatting>
  <conditionalFormatting sqref="N1115:R1115">
    <cfRule type="notContainsBlanks" dxfId="5683" priority="5869">
      <formula>LEN(TRIM(N1115))&gt;0</formula>
    </cfRule>
  </conditionalFormatting>
  <conditionalFormatting sqref="N1115:R1115">
    <cfRule type="notContainsBlanks" dxfId="5682" priority="5868">
      <formula>LEN(TRIM(N1115))&gt;0</formula>
    </cfRule>
  </conditionalFormatting>
  <conditionalFormatting sqref="N1115:R1115">
    <cfRule type="notContainsBlanks" priority="5867">
      <formula>LEN(TRIM(N1115))&gt;0</formula>
    </cfRule>
  </conditionalFormatting>
  <conditionalFormatting sqref="N1115:R1115">
    <cfRule type="notContainsBlanks" dxfId="5681" priority="5866">
      <formula>LEN(TRIM(N1115))&gt;0</formula>
    </cfRule>
  </conditionalFormatting>
  <conditionalFormatting sqref="N1115:R1115">
    <cfRule type="notContainsBlanks" dxfId="5680" priority="5865">
      <formula>LEN(TRIM(N1115))&gt;0</formula>
    </cfRule>
  </conditionalFormatting>
  <conditionalFormatting sqref="N1115:R1115">
    <cfRule type="notContainsBlanks" dxfId="5679" priority="5864">
      <formula>LEN(TRIM(N1115))&gt;0</formula>
    </cfRule>
  </conditionalFormatting>
  <conditionalFormatting sqref="N1115:R1115">
    <cfRule type="notContainsBlanks" dxfId="5678" priority="5863">
      <formula>LEN(TRIM(N1115))&gt;0</formula>
    </cfRule>
  </conditionalFormatting>
  <conditionalFormatting sqref="N1115:R1115">
    <cfRule type="notContainsBlanks" dxfId="5677" priority="5862">
      <formula>LEN(TRIM(N1115))&gt;0</formula>
    </cfRule>
  </conditionalFormatting>
  <conditionalFormatting sqref="N1128:R1128">
    <cfRule type="notContainsBlanks" dxfId="5676" priority="5861">
      <formula>LEN(TRIM(N1128))&gt;0</formula>
    </cfRule>
  </conditionalFormatting>
  <conditionalFormatting sqref="N1128:R1128">
    <cfRule type="notContainsBlanks" dxfId="5675" priority="5860">
      <formula>LEN(TRIM(N1128))&gt;0</formula>
    </cfRule>
  </conditionalFormatting>
  <conditionalFormatting sqref="N1128:R1128">
    <cfRule type="notContainsBlanks" dxfId="5674" priority="5859">
      <formula>LEN(TRIM(N1128))&gt;0</formula>
    </cfRule>
  </conditionalFormatting>
  <conditionalFormatting sqref="N1128:R1128">
    <cfRule type="notContainsBlanks" dxfId="5673" priority="5858">
      <formula>LEN(TRIM(N1128))&gt;0</formula>
    </cfRule>
  </conditionalFormatting>
  <conditionalFormatting sqref="N1128:R1128">
    <cfRule type="notContainsBlanks" dxfId="5672" priority="5857">
      <formula>LEN(TRIM(N1128))&gt;0</formula>
    </cfRule>
  </conditionalFormatting>
  <conditionalFormatting sqref="N1128:R1128">
    <cfRule type="notContainsBlanks" dxfId="5671" priority="5856">
      <formula>LEN(TRIM(N1128))&gt;0</formula>
    </cfRule>
  </conditionalFormatting>
  <conditionalFormatting sqref="N1128:R1128">
    <cfRule type="notContainsBlanks" dxfId="5670" priority="5855">
      <formula>LEN(TRIM(N1128))&gt;0</formula>
    </cfRule>
  </conditionalFormatting>
  <conditionalFormatting sqref="N1128:R1128">
    <cfRule type="notContainsBlanks" dxfId="5669" priority="5854">
      <formula>LEN(TRIM(N1128))&gt;0</formula>
    </cfRule>
  </conditionalFormatting>
  <conditionalFormatting sqref="N1128:R1128">
    <cfRule type="notContainsBlanks" dxfId="5668" priority="5853">
      <formula>LEN(TRIM(N1128))&gt;0</formula>
    </cfRule>
  </conditionalFormatting>
  <conditionalFormatting sqref="N1128:R1128">
    <cfRule type="notContainsBlanks" dxfId="5667" priority="5851">
      <formula>LEN(TRIM(N1128))&gt;0</formula>
    </cfRule>
    <cfRule type="notContainsBlanks" dxfId="5666" priority="5852">
      <formula>LEN(TRIM(N1128))&gt;0</formula>
    </cfRule>
  </conditionalFormatting>
  <conditionalFormatting sqref="N1128:R1128">
    <cfRule type="notContainsBlanks" dxfId="5665" priority="5850">
      <formula>LEN(TRIM(N1128))&gt;0</formula>
    </cfRule>
  </conditionalFormatting>
  <conditionalFormatting sqref="N1128:R1128">
    <cfRule type="notContainsBlanks" dxfId="5664" priority="5849">
      <formula>LEN(TRIM(N1128))&gt;0</formula>
    </cfRule>
  </conditionalFormatting>
  <conditionalFormatting sqref="N1128:R1128">
    <cfRule type="notContainsBlanks" dxfId="5663" priority="5848">
      <formula>LEN(TRIM(N1128))&gt;0</formula>
    </cfRule>
  </conditionalFormatting>
  <conditionalFormatting sqref="N1128:R1128">
    <cfRule type="notContainsBlanks" dxfId="5662" priority="5847">
      <formula>LEN(TRIM(N1128))&gt;0</formula>
    </cfRule>
  </conditionalFormatting>
  <conditionalFormatting sqref="N1128:R1128">
    <cfRule type="notContainsBlanks" dxfId="5661" priority="5846">
      <formula>LEN(TRIM(N1128))&gt;0</formula>
    </cfRule>
  </conditionalFormatting>
  <conditionalFormatting sqref="N1128:R1128">
    <cfRule type="notContainsBlanks" dxfId="5660" priority="5845">
      <formula>LEN(TRIM(N1128))&gt;0</formula>
    </cfRule>
  </conditionalFormatting>
  <conditionalFormatting sqref="N1128:R1128">
    <cfRule type="notContainsBlanks" dxfId="5659" priority="5844">
      <formula>LEN(TRIM(N1128))&gt;0</formula>
    </cfRule>
  </conditionalFormatting>
  <conditionalFormatting sqref="N1128:R1128">
    <cfRule type="notContainsBlanks" dxfId="5658" priority="5843">
      <formula>LEN(TRIM(N1128))&gt;0</formula>
    </cfRule>
  </conditionalFormatting>
  <conditionalFormatting sqref="N1128:R1128">
    <cfRule type="notContainsBlanks" dxfId="5657" priority="5842">
      <formula>LEN(TRIM(N1128))&gt;0</formula>
    </cfRule>
  </conditionalFormatting>
  <conditionalFormatting sqref="N1128:R1128">
    <cfRule type="notContainsBlanks" priority="5841">
      <formula>LEN(TRIM(N1128))&gt;0</formula>
    </cfRule>
  </conditionalFormatting>
  <conditionalFormatting sqref="N1128:R1128">
    <cfRule type="notContainsBlanks" dxfId="5656" priority="5840">
      <formula>LEN(TRIM(N1128))&gt;0</formula>
    </cfRule>
  </conditionalFormatting>
  <conditionalFormatting sqref="N1128:R1128">
    <cfRule type="notContainsBlanks" dxfId="5655" priority="5839">
      <formula>LEN(TRIM(N1128))&gt;0</formula>
    </cfRule>
  </conditionalFormatting>
  <conditionalFormatting sqref="N1128:R1128">
    <cfRule type="notContainsBlanks" dxfId="5654" priority="5838">
      <formula>LEN(TRIM(N1128))&gt;0</formula>
    </cfRule>
  </conditionalFormatting>
  <conditionalFormatting sqref="N1128:R1128">
    <cfRule type="notContainsBlanks" dxfId="5653" priority="5837">
      <formula>LEN(TRIM(N1128))&gt;0</formula>
    </cfRule>
  </conditionalFormatting>
  <conditionalFormatting sqref="N1128:R1128">
    <cfRule type="notContainsBlanks" dxfId="5652" priority="5836">
      <formula>LEN(TRIM(N1128))&gt;0</formula>
    </cfRule>
  </conditionalFormatting>
  <conditionalFormatting sqref="N1141:R1141">
    <cfRule type="notContainsBlanks" dxfId="5651" priority="5835">
      <formula>LEN(TRIM(N1141))&gt;0</formula>
    </cfRule>
  </conditionalFormatting>
  <conditionalFormatting sqref="N1141:R1141">
    <cfRule type="notContainsBlanks" dxfId="5650" priority="5834">
      <formula>LEN(TRIM(N1141))&gt;0</formula>
    </cfRule>
  </conditionalFormatting>
  <conditionalFormatting sqref="N1141:R1141">
    <cfRule type="notContainsBlanks" dxfId="5649" priority="5833">
      <formula>LEN(TRIM(N1141))&gt;0</formula>
    </cfRule>
  </conditionalFormatting>
  <conditionalFormatting sqref="N1141:R1141">
    <cfRule type="notContainsBlanks" dxfId="5648" priority="5832">
      <formula>LEN(TRIM(N1141))&gt;0</formula>
    </cfRule>
  </conditionalFormatting>
  <conditionalFormatting sqref="N1141:R1141">
    <cfRule type="notContainsBlanks" dxfId="5647" priority="5831">
      <formula>LEN(TRIM(N1141))&gt;0</formula>
    </cfRule>
  </conditionalFormatting>
  <conditionalFormatting sqref="N1141:R1141">
    <cfRule type="notContainsBlanks" dxfId="5646" priority="5830">
      <formula>LEN(TRIM(N1141))&gt;0</formula>
    </cfRule>
  </conditionalFormatting>
  <conditionalFormatting sqref="N1141:R1141">
    <cfRule type="notContainsBlanks" dxfId="5645" priority="5829">
      <formula>LEN(TRIM(N1141))&gt;0</formula>
    </cfRule>
  </conditionalFormatting>
  <conditionalFormatting sqref="N1141:R1141">
    <cfRule type="notContainsBlanks" dxfId="5644" priority="5828">
      <formula>LEN(TRIM(N1141))&gt;0</formula>
    </cfRule>
  </conditionalFormatting>
  <conditionalFormatting sqref="N1141:R1141">
    <cfRule type="notContainsBlanks" dxfId="5643" priority="5827">
      <formula>LEN(TRIM(N1141))&gt;0</formula>
    </cfRule>
  </conditionalFormatting>
  <conditionalFormatting sqref="N1141:R1141">
    <cfRule type="notContainsBlanks" dxfId="5642" priority="5825">
      <formula>LEN(TRIM(N1141))&gt;0</formula>
    </cfRule>
    <cfRule type="notContainsBlanks" dxfId="5641" priority="5826">
      <formula>LEN(TRIM(N1141))&gt;0</formula>
    </cfRule>
  </conditionalFormatting>
  <conditionalFormatting sqref="N1141:R1141">
    <cfRule type="notContainsBlanks" dxfId="5640" priority="5824">
      <formula>LEN(TRIM(N1141))&gt;0</formula>
    </cfRule>
  </conditionalFormatting>
  <conditionalFormatting sqref="N1141:R1141">
    <cfRule type="notContainsBlanks" dxfId="5639" priority="5823">
      <formula>LEN(TRIM(N1141))&gt;0</formula>
    </cfRule>
  </conditionalFormatting>
  <conditionalFormatting sqref="N1141:R1141">
    <cfRule type="notContainsBlanks" dxfId="5638" priority="5822">
      <formula>LEN(TRIM(N1141))&gt;0</formula>
    </cfRule>
  </conditionalFormatting>
  <conditionalFormatting sqref="N1141:R1141">
    <cfRule type="notContainsBlanks" dxfId="5637" priority="5821">
      <formula>LEN(TRIM(N1141))&gt;0</formula>
    </cfRule>
  </conditionalFormatting>
  <conditionalFormatting sqref="N1141:R1141">
    <cfRule type="notContainsBlanks" dxfId="5636" priority="5820">
      <formula>LEN(TRIM(N1141))&gt;0</formula>
    </cfRule>
  </conditionalFormatting>
  <conditionalFormatting sqref="N1141:R1141">
    <cfRule type="notContainsBlanks" dxfId="5635" priority="5819">
      <formula>LEN(TRIM(N1141))&gt;0</formula>
    </cfRule>
  </conditionalFormatting>
  <conditionalFormatting sqref="N1141:R1141">
    <cfRule type="notContainsBlanks" dxfId="5634" priority="5818">
      <formula>LEN(TRIM(N1141))&gt;0</formula>
    </cfRule>
  </conditionalFormatting>
  <conditionalFormatting sqref="N1141:R1141">
    <cfRule type="notContainsBlanks" dxfId="5633" priority="5817">
      <formula>LEN(TRIM(N1141))&gt;0</formula>
    </cfRule>
  </conditionalFormatting>
  <conditionalFormatting sqref="N1141:R1141">
    <cfRule type="notContainsBlanks" dxfId="5632" priority="5816">
      <formula>LEN(TRIM(N1141))&gt;0</formula>
    </cfRule>
  </conditionalFormatting>
  <conditionalFormatting sqref="N1141:R1141">
    <cfRule type="notContainsBlanks" priority="5815">
      <formula>LEN(TRIM(N1141))&gt;0</formula>
    </cfRule>
  </conditionalFormatting>
  <conditionalFormatting sqref="N1141:R1141">
    <cfRule type="notContainsBlanks" dxfId="5631" priority="5814">
      <formula>LEN(TRIM(N1141))&gt;0</formula>
    </cfRule>
  </conditionalFormatting>
  <conditionalFormatting sqref="N1141:R1141">
    <cfRule type="notContainsBlanks" dxfId="5630" priority="5813">
      <formula>LEN(TRIM(N1141))&gt;0</formula>
    </cfRule>
  </conditionalFormatting>
  <conditionalFormatting sqref="N1141:R1141">
    <cfRule type="notContainsBlanks" dxfId="5629" priority="5812">
      <formula>LEN(TRIM(N1141))&gt;0</formula>
    </cfRule>
  </conditionalFormatting>
  <conditionalFormatting sqref="N1141:R1141">
    <cfRule type="notContainsBlanks" dxfId="5628" priority="5811">
      <formula>LEN(TRIM(N1141))&gt;0</formula>
    </cfRule>
  </conditionalFormatting>
  <conditionalFormatting sqref="N1141:R1141">
    <cfRule type="notContainsBlanks" dxfId="5627" priority="5810">
      <formula>LEN(TRIM(N1141))&gt;0</formula>
    </cfRule>
  </conditionalFormatting>
  <conditionalFormatting sqref="N1154:R1154">
    <cfRule type="notContainsBlanks" dxfId="5626" priority="5809">
      <formula>LEN(TRIM(N1154))&gt;0</formula>
    </cfRule>
  </conditionalFormatting>
  <conditionalFormatting sqref="N1154:R1154">
    <cfRule type="notContainsBlanks" dxfId="5625" priority="5808">
      <formula>LEN(TRIM(N1154))&gt;0</formula>
    </cfRule>
  </conditionalFormatting>
  <conditionalFormatting sqref="N1154:R1154">
    <cfRule type="notContainsBlanks" dxfId="5624" priority="5807">
      <formula>LEN(TRIM(N1154))&gt;0</formula>
    </cfRule>
  </conditionalFormatting>
  <conditionalFormatting sqref="N1154:R1154">
    <cfRule type="notContainsBlanks" dxfId="5623" priority="5806">
      <formula>LEN(TRIM(N1154))&gt;0</formula>
    </cfRule>
  </conditionalFormatting>
  <conditionalFormatting sqref="N1154:R1154">
    <cfRule type="notContainsBlanks" dxfId="5622" priority="5805">
      <formula>LEN(TRIM(N1154))&gt;0</formula>
    </cfRule>
  </conditionalFormatting>
  <conditionalFormatting sqref="N1154:R1154">
    <cfRule type="notContainsBlanks" dxfId="5621" priority="5804">
      <formula>LEN(TRIM(N1154))&gt;0</formula>
    </cfRule>
  </conditionalFormatting>
  <conditionalFormatting sqref="N1154:R1154">
    <cfRule type="notContainsBlanks" dxfId="5620" priority="5803">
      <formula>LEN(TRIM(N1154))&gt;0</formula>
    </cfRule>
  </conditionalFormatting>
  <conditionalFormatting sqref="N1154:R1154">
    <cfRule type="notContainsBlanks" dxfId="5619" priority="5802">
      <formula>LEN(TRIM(N1154))&gt;0</formula>
    </cfRule>
  </conditionalFormatting>
  <conditionalFormatting sqref="N1154:R1154">
    <cfRule type="notContainsBlanks" dxfId="5618" priority="5801">
      <formula>LEN(TRIM(N1154))&gt;0</formula>
    </cfRule>
  </conditionalFormatting>
  <conditionalFormatting sqref="N1154:R1154">
    <cfRule type="notContainsBlanks" dxfId="5617" priority="5799">
      <formula>LEN(TRIM(N1154))&gt;0</formula>
    </cfRule>
    <cfRule type="notContainsBlanks" dxfId="5616" priority="5800">
      <formula>LEN(TRIM(N1154))&gt;0</formula>
    </cfRule>
  </conditionalFormatting>
  <conditionalFormatting sqref="N1154:R1154">
    <cfRule type="notContainsBlanks" dxfId="5615" priority="5798">
      <formula>LEN(TRIM(N1154))&gt;0</formula>
    </cfRule>
  </conditionalFormatting>
  <conditionalFormatting sqref="N1154:R1154">
    <cfRule type="notContainsBlanks" dxfId="5614" priority="5797">
      <formula>LEN(TRIM(N1154))&gt;0</formula>
    </cfRule>
  </conditionalFormatting>
  <conditionalFormatting sqref="N1154:R1154">
    <cfRule type="notContainsBlanks" dxfId="5613" priority="5796">
      <formula>LEN(TRIM(N1154))&gt;0</formula>
    </cfRule>
  </conditionalFormatting>
  <conditionalFormatting sqref="N1154:R1154">
    <cfRule type="notContainsBlanks" dxfId="5612" priority="5795">
      <formula>LEN(TRIM(N1154))&gt;0</formula>
    </cfRule>
  </conditionalFormatting>
  <conditionalFormatting sqref="N1154:R1154">
    <cfRule type="notContainsBlanks" dxfId="5611" priority="5794">
      <formula>LEN(TRIM(N1154))&gt;0</formula>
    </cfRule>
  </conditionalFormatting>
  <conditionalFormatting sqref="N1154:R1154">
    <cfRule type="notContainsBlanks" dxfId="5610" priority="5793">
      <formula>LEN(TRIM(N1154))&gt;0</formula>
    </cfRule>
  </conditionalFormatting>
  <conditionalFormatting sqref="N1154:R1154">
    <cfRule type="notContainsBlanks" dxfId="5609" priority="5792">
      <formula>LEN(TRIM(N1154))&gt;0</formula>
    </cfRule>
  </conditionalFormatting>
  <conditionalFormatting sqref="N1154:R1154">
    <cfRule type="notContainsBlanks" dxfId="5608" priority="5791">
      <formula>LEN(TRIM(N1154))&gt;0</formula>
    </cfRule>
  </conditionalFormatting>
  <conditionalFormatting sqref="N1154:R1154">
    <cfRule type="notContainsBlanks" dxfId="5607" priority="5790">
      <formula>LEN(TRIM(N1154))&gt;0</formula>
    </cfRule>
  </conditionalFormatting>
  <conditionalFormatting sqref="N1154:R1154">
    <cfRule type="notContainsBlanks" priority="5789">
      <formula>LEN(TRIM(N1154))&gt;0</formula>
    </cfRule>
  </conditionalFormatting>
  <conditionalFormatting sqref="N1154:R1154">
    <cfRule type="notContainsBlanks" dxfId="5606" priority="5788">
      <formula>LEN(TRIM(N1154))&gt;0</formula>
    </cfRule>
  </conditionalFormatting>
  <conditionalFormatting sqref="N1154:R1154">
    <cfRule type="notContainsBlanks" dxfId="5605" priority="5787">
      <formula>LEN(TRIM(N1154))&gt;0</formula>
    </cfRule>
  </conditionalFormatting>
  <conditionalFormatting sqref="N1154:R1154">
    <cfRule type="notContainsBlanks" dxfId="5604" priority="5786">
      <formula>LEN(TRIM(N1154))&gt;0</formula>
    </cfRule>
  </conditionalFormatting>
  <conditionalFormatting sqref="N1154:R1154">
    <cfRule type="notContainsBlanks" dxfId="5603" priority="5785">
      <formula>LEN(TRIM(N1154))&gt;0</formula>
    </cfRule>
  </conditionalFormatting>
  <conditionalFormatting sqref="N1154:R1154">
    <cfRule type="notContainsBlanks" dxfId="5602" priority="5784">
      <formula>LEN(TRIM(N1154))&gt;0</formula>
    </cfRule>
  </conditionalFormatting>
  <conditionalFormatting sqref="N1167:R1167">
    <cfRule type="notContainsBlanks" dxfId="5601" priority="5783">
      <formula>LEN(TRIM(N1167))&gt;0</formula>
    </cfRule>
  </conditionalFormatting>
  <conditionalFormatting sqref="N1167:R1167">
    <cfRule type="notContainsBlanks" dxfId="5600" priority="5782">
      <formula>LEN(TRIM(N1167))&gt;0</formula>
    </cfRule>
  </conditionalFormatting>
  <conditionalFormatting sqref="N1167:R1167">
    <cfRule type="notContainsBlanks" dxfId="5599" priority="5781">
      <formula>LEN(TRIM(N1167))&gt;0</formula>
    </cfRule>
  </conditionalFormatting>
  <conditionalFormatting sqref="N1167:R1167">
    <cfRule type="notContainsBlanks" dxfId="5598" priority="5780">
      <formula>LEN(TRIM(N1167))&gt;0</formula>
    </cfRule>
  </conditionalFormatting>
  <conditionalFormatting sqref="N1167:R1167">
    <cfRule type="notContainsBlanks" dxfId="5597" priority="5779">
      <formula>LEN(TRIM(N1167))&gt;0</formula>
    </cfRule>
  </conditionalFormatting>
  <conditionalFormatting sqref="N1167:R1167">
    <cfRule type="notContainsBlanks" dxfId="5596" priority="5778">
      <formula>LEN(TRIM(N1167))&gt;0</formula>
    </cfRule>
  </conditionalFormatting>
  <conditionalFormatting sqref="N1167:R1167">
    <cfRule type="notContainsBlanks" dxfId="5595" priority="5777">
      <formula>LEN(TRIM(N1167))&gt;0</formula>
    </cfRule>
  </conditionalFormatting>
  <conditionalFormatting sqref="N1167:R1167">
    <cfRule type="notContainsBlanks" dxfId="5594" priority="5776">
      <formula>LEN(TRIM(N1167))&gt;0</formula>
    </cfRule>
  </conditionalFormatting>
  <conditionalFormatting sqref="N1167:R1167">
    <cfRule type="notContainsBlanks" dxfId="5593" priority="5775">
      <formula>LEN(TRIM(N1167))&gt;0</formula>
    </cfRule>
  </conditionalFormatting>
  <conditionalFormatting sqref="N1167:R1167">
    <cfRule type="notContainsBlanks" dxfId="5592" priority="5773">
      <formula>LEN(TRIM(N1167))&gt;0</formula>
    </cfRule>
    <cfRule type="notContainsBlanks" dxfId="5591" priority="5774">
      <formula>LEN(TRIM(N1167))&gt;0</formula>
    </cfRule>
  </conditionalFormatting>
  <conditionalFormatting sqref="N1167:R1167">
    <cfRule type="notContainsBlanks" dxfId="5590" priority="5772">
      <formula>LEN(TRIM(N1167))&gt;0</formula>
    </cfRule>
  </conditionalFormatting>
  <conditionalFormatting sqref="N1167:R1167">
    <cfRule type="notContainsBlanks" dxfId="5589" priority="5771">
      <formula>LEN(TRIM(N1167))&gt;0</formula>
    </cfRule>
  </conditionalFormatting>
  <conditionalFormatting sqref="N1167:R1167">
    <cfRule type="notContainsBlanks" dxfId="5588" priority="5770">
      <formula>LEN(TRIM(N1167))&gt;0</formula>
    </cfRule>
  </conditionalFormatting>
  <conditionalFormatting sqref="N1167:R1167">
    <cfRule type="notContainsBlanks" dxfId="5587" priority="5769">
      <formula>LEN(TRIM(N1167))&gt;0</formula>
    </cfRule>
  </conditionalFormatting>
  <conditionalFormatting sqref="N1167:R1167">
    <cfRule type="notContainsBlanks" dxfId="5586" priority="5768">
      <formula>LEN(TRIM(N1167))&gt;0</formula>
    </cfRule>
  </conditionalFormatting>
  <conditionalFormatting sqref="N1167:R1167">
    <cfRule type="notContainsBlanks" dxfId="5585" priority="5767">
      <formula>LEN(TRIM(N1167))&gt;0</formula>
    </cfRule>
  </conditionalFormatting>
  <conditionalFormatting sqref="N1167:R1167">
    <cfRule type="notContainsBlanks" dxfId="5584" priority="5766">
      <formula>LEN(TRIM(N1167))&gt;0</formula>
    </cfRule>
  </conditionalFormatting>
  <conditionalFormatting sqref="N1167:R1167">
    <cfRule type="notContainsBlanks" dxfId="5583" priority="5765">
      <formula>LEN(TRIM(N1167))&gt;0</formula>
    </cfRule>
  </conditionalFormatting>
  <conditionalFormatting sqref="N1167:R1167">
    <cfRule type="notContainsBlanks" dxfId="5582" priority="5764">
      <formula>LEN(TRIM(N1167))&gt;0</formula>
    </cfRule>
  </conditionalFormatting>
  <conditionalFormatting sqref="N1167:R1167">
    <cfRule type="notContainsBlanks" priority="5763">
      <formula>LEN(TRIM(N1167))&gt;0</formula>
    </cfRule>
  </conditionalFormatting>
  <conditionalFormatting sqref="N1167:R1167">
    <cfRule type="notContainsBlanks" dxfId="5581" priority="5762">
      <formula>LEN(TRIM(N1167))&gt;0</formula>
    </cfRule>
  </conditionalFormatting>
  <conditionalFormatting sqref="N1167:R1167">
    <cfRule type="notContainsBlanks" dxfId="5580" priority="5761">
      <formula>LEN(TRIM(N1167))&gt;0</formula>
    </cfRule>
  </conditionalFormatting>
  <conditionalFormatting sqref="N1167:R1167">
    <cfRule type="notContainsBlanks" dxfId="5579" priority="5760">
      <formula>LEN(TRIM(N1167))&gt;0</formula>
    </cfRule>
  </conditionalFormatting>
  <conditionalFormatting sqref="N1167:R1167">
    <cfRule type="notContainsBlanks" dxfId="5578" priority="5759">
      <formula>LEN(TRIM(N1167))&gt;0</formula>
    </cfRule>
  </conditionalFormatting>
  <conditionalFormatting sqref="N1167:R1167">
    <cfRule type="notContainsBlanks" dxfId="5577" priority="5758">
      <formula>LEN(TRIM(N1167))&gt;0</formula>
    </cfRule>
  </conditionalFormatting>
  <conditionalFormatting sqref="N1180:R1180">
    <cfRule type="notContainsBlanks" dxfId="5576" priority="5757">
      <formula>LEN(TRIM(N1180))&gt;0</formula>
    </cfRule>
  </conditionalFormatting>
  <conditionalFormatting sqref="N1180:R1180">
    <cfRule type="notContainsBlanks" dxfId="5575" priority="5756">
      <formula>LEN(TRIM(N1180))&gt;0</formula>
    </cfRule>
  </conditionalFormatting>
  <conditionalFormatting sqref="N1180:R1180">
    <cfRule type="notContainsBlanks" dxfId="5574" priority="5755">
      <formula>LEN(TRIM(N1180))&gt;0</formula>
    </cfRule>
  </conditionalFormatting>
  <conditionalFormatting sqref="N1180:R1180">
    <cfRule type="notContainsBlanks" dxfId="5573" priority="5754">
      <formula>LEN(TRIM(N1180))&gt;0</formula>
    </cfRule>
  </conditionalFormatting>
  <conditionalFormatting sqref="N1180:R1180">
    <cfRule type="notContainsBlanks" dxfId="5572" priority="5753">
      <formula>LEN(TRIM(N1180))&gt;0</formula>
    </cfRule>
  </conditionalFormatting>
  <conditionalFormatting sqref="N1180:R1180">
    <cfRule type="notContainsBlanks" dxfId="5571" priority="5752">
      <formula>LEN(TRIM(N1180))&gt;0</formula>
    </cfRule>
  </conditionalFormatting>
  <conditionalFormatting sqref="N1180:R1180">
    <cfRule type="notContainsBlanks" dxfId="5570" priority="5751">
      <formula>LEN(TRIM(N1180))&gt;0</formula>
    </cfRule>
  </conditionalFormatting>
  <conditionalFormatting sqref="N1180:R1180">
    <cfRule type="notContainsBlanks" dxfId="5569" priority="5750">
      <formula>LEN(TRIM(N1180))&gt;0</formula>
    </cfRule>
  </conditionalFormatting>
  <conditionalFormatting sqref="N1180:R1180">
    <cfRule type="notContainsBlanks" dxfId="5568" priority="5749">
      <formula>LEN(TRIM(N1180))&gt;0</formula>
    </cfRule>
  </conditionalFormatting>
  <conditionalFormatting sqref="N1180:R1180">
    <cfRule type="notContainsBlanks" dxfId="5567" priority="5747">
      <formula>LEN(TRIM(N1180))&gt;0</formula>
    </cfRule>
    <cfRule type="notContainsBlanks" dxfId="5566" priority="5748">
      <formula>LEN(TRIM(N1180))&gt;0</formula>
    </cfRule>
  </conditionalFormatting>
  <conditionalFormatting sqref="N1180:R1180">
    <cfRule type="notContainsBlanks" dxfId="5565" priority="5746">
      <formula>LEN(TRIM(N1180))&gt;0</formula>
    </cfRule>
  </conditionalFormatting>
  <conditionalFormatting sqref="N1180:R1180">
    <cfRule type="notContainsBlanks" dxfId="5564" priority="5745">
      <formula>LEN(TRIM(N1180))&gt;0</formula>
    </cfRule>
  </conditionalFormatting>
  <conditionalFormatting sqref="N1180:R1180">
    <cfRule type="notContainsBlanks" dxfId="5563" priority="5744">
      <formula>LEN(TRIM(N1180))&gt;0</formula>
    </cfRule>
  </conditionalFormatting>
  <conditionalFormatting sqref="N1180:R1180">
    <cfRule type="notContainsBlanks" dxfId="5562" priority="5743">
      <formula>LEN(TRIM(N1180))&gt;0</formula>
    </cfRule>
  </conditionalFormatting>
  <conditionalFormatting sqref="N1180:R1180">
    <cfRule type="notContainsBlanks" dxfId="5561" priority="5742">
      <formula>LEN(TRIM(N1180))&gt;0</formula>
    </cfRule>
  </conditionalFormatting>
  <conditionalFormatting sqref="N1180:R1180">
    <cfRule type="notContainsBlanks" dxfId="5560" priority="5741">
      <formula>LEN(TRIM(N1180))&gt;0</formula>
    </cfRule>
  </conditionalFormatting>
  <conditionalFormatting sqref="N1180:R1180">
    <cfRule type="notContainsBlanks" dxfId="5559" priority="5740">
      <formula>LEN(TRIM(N1180))&gt;0</formula>
    </cfRule>
  </conditionalFormatting>
  <conditionalFormatting sqref="N1180:R1180">
    <cfRule type="notContainsBlanks" dxfId="5558" priority="5739">
      <formula>LEN(TRIM(N1180))&gt;0</formula>
    </cfRule>
  </conditionalFormatting>
  <conditionalFormatting sqref="N1180:R1180">
    <cfRule type="notContainsBlanks" dxfId="5557" priority="5738">
      <formula>LEN(TRIM(N1180))&gt;0</formula>
    </cfRule>
  </conditionalFormatting>
  <conditionalFormatting sqref="N1180:R1180">
    <cfRule type="notContainsBlanks" priority="5737">
      <formula>LEN(TRIM(N1180))&gt;0</formula>
    </cfRule>
  </conditionalFormatting>
  <conditionalFormatting sqref="N1180:R1180">
    <cfRule type="notContainsBlanks" dxfId="5556" priority="5736">
      <formula>LEN(TRIM(N1180))&gt;0</formula>
    </cfRule>
  </conditionalFormatting>
  <conditionalFormatting sqref="N1180:R1180">
    <cfRule type="notContainsBlanks" dxfId="5555" priority="5735">
      <formula>LEN(TRIM(N1180))&gt;0</formula>
    </cfRule>
  </conditionalFormatting>
  <conditionalFormatting sqref="N1180:R1180">
    <cfRule type="notContainsBlanks" dxfId="5554" priority="5734">
      <formula>LEN(TRIM(N1180))&gt;0</formula>
    </cfRule>
  </conditionalFormatting>
  <conditionalFormatting sqref="N1180:R1180">
    <cfRule type="notContainsBlanks" dxfId="5553" priority="5733">
      <formula>LEN(TRIM(N1180))&gt;0</formula>
    </cfRule>
  </conditionalFormatting>
  <conditionalFormatting sqref="N1180:R1180">
    <cfRule type="notContainsBlanks" dxfId="5552" priority="5732">
      <formula>LEN(TRIM(N1180))&gt;0</formula>
    </cfRule>
  </conditionalFormatting>
  <conditionalFormatting sqref="N1193:R1193">
    <cfRule type="notContainsBlanks" dxfId="5551" priority="5731">
      <formula>LEN(TRIM(N1193))&gt;0</formula>
    </cfRule>
  </conditionalFormatting>
  <conditionalFormatting sqref="N1193:R1193">
    <cfRule type="notContainsBlanks" dxfId="5550" priority="5730">
      <formula>LEN(TRIM(N1193))&gt;0</formula>
    </cfRule>
  </conditionalFormatting>
  <conditionalFormatting sqref="N1193:R1193">
    <cfRule type="notContainsBlanks" dxfId="5549" priority="5729">
      <formula>LEN(TRIM(N1193))&gt;0</formula>
    </cfRule>
  </conditionalFormatting>
  <conditionalFormatting sqref="N1193:R1193">
    <cfRule type="notContainsBlanks" dxfId="5548" priority="5728">
      <formula>LEN(TRIM(N1193))&gt;0</formula>
    </cfRule>
  </conditionalFormatting>
  <conditionalFormatting sqref="N1193:R1193">
    <cfRule type="notContainsBlanks" dxfId="5547" priority="5727">
      <formula>LEN(TRIM(N1193))&gt;0</formula>
    </cfRule>
  </conditionalFormatting>
  <conditionalFormatting sqref="N1193:R1193">
    <cfRule type="notContainsBlanks" dxfId="5546" priority="5726">
      <formula>LEN(TRIM(N1193))&gt;0</formula>
    </cfRule>
  </conditionalFormatting>
  <conditionalFormatting sqref="N1193:R1193">
    <cfRule type="notContainsBlanks" dxfId="5545" priority="5725">
      <formula>LEN(TRIM(N1193))&gt;0</formula>
    </cfRule>
  </conditionalFormatting>
  <conditionalFormatting sqref="N1193:R1193">
    <cfRule type="notContainsBlanks" dxfId="5544" priority="5724">
      <formula>LEN(TRIM(N1193))&gt;0</formula>
    </cfRule>
  </conditionalFormatting>
  <conditionalFormatting sqref="N1193:R1193">
    <cfRule type="notContainsBlanks" dxfId="5543" priority="5723">
      <formula>LEN(TRIM(N1193))&gt;0</formula>
    </cfRule>
  </conditionalFormatting>
  <conditionalFormatting sqref="N1193:R1193">
    <cfRule type="notContainsBlanks" dxfId="5542" priority="5721">
      <formula>LEN(TRIM(N1193))&gt;0</formula>
    </cfRule>
    <cfRule type="notContainsBlanks" dxfId="5541" priority="5722">
      <formula>LEN(TRIM(N1193))&gt;0</formula>
    </cfRule>
  </conditionalFormatting>
  <conditionalFormatting sqref="N1193:R1193">
    <cfRule type="notContainsBlanks" dxfId="5540" priority="5720">
      <formula>LEN(TRIM(N1193))&gt;0</formula>
    </cfRule>
  </conditionalFormatting>
  <conditionalFormatting sqref="N1193:R1193">
    <cfRule type="notContainsBlanks" dxfId="5539" priority="5719">
      <formula>LEN(TRIM(N1193))&gt;0</formula>
    </cfRule>
  </conditionalFormatting>
  <conditionalFormatting sqref="N1193:R1193">
    <cfRule type="notContainsBlanks" dxfId="5538" priority="5718">
      <formula>LEN(TRIM(N1193))&gt;0</formula>
    </cfRule>
  </conditionalFormatting>
  <conditionalFormatting sqref="N1193:R1193">
    <cfRule type="notContainsBlanks" dxfId="5537" priority="5717">
      <formula>LEN(TRIM(N1193))&gt;0</formula>
    </cfRule>
  </conditionalFormatting>
  <conditionalFormatting sqref="N1193:R1193">
    <cfRule type="notContainsBlanks" dxfId="5536" priority="5716">
      <formula>LEN(TRIM(N1193))&gt;0</formula>
    </cfRule>
  </conditionalFormatting>
  <conditionalFormatting sqref="N1193:R1193">
    <cfRule type="notContainsBlanks" dxfId="5535" priority="5715">
      <formula>LEN(TRIM(N1193))&gt;0</formula>
    </cfRule>
  </conditionalFormatting>
  <conditionalFormatting sqref="N1193:R1193">
    <cfRule type="notContainsBlanks" dxfId="5534" priority="5714">
      <formula>LEN(TRIM(N1193))&gt;0</formula>
    </cfRule>
  </conditionalFormatting>
  <conditionalFormatting sqref="N1193:R1193">
    <cfRule type="notContainsBlanks" dxfId="5533" priority="5713">
      <formula>LEN(TRIM(N1193))&gt;0</formula>
    </cfRule>
  </conditionalFormatting>
  <conditionalFormatting sqref="N1193:R1193">
    <cfRule type="notContainsBlanks" dxfId="5532" priority="5712">
      <formula>LEN(TRIM(N1193))&gt;0</formula>
    </cfRule>
  </conditionalFormatting>
  <conditionalFormatting sqref="N1193:R1193">
    <cfRule type="notContainsBlanks" priority="5711">
      <formula>LEN(TRIM(N1193))&gt;0</formula>
    </cfRule>
  </conditionalFormatting>
  <conditionalFormatting sqref="N1193:R1193">
    <cfRule type="notContainsBlanks" dxfId="5531" priority="5710">
      <formula>LEN(TRIM(N1193))&gt;0</formula>
    </cfRule>
  </conditionalFormatting>
  <conditionalFormatting sqref="N1193:R1193">
    <cfRule type="notContainsBlanks" dxfId="5530" priority="5709">
      <formula>LEN(TRIM(N1193))&gt;0</formula>
    </cfRule>
  </conditionalFormatting>
  <conditionalFormatting sqref="N1193:R1193">
    <cfRule type="notContainsBlanks" dxfId="5529" priority="5708">
      <formula>LEN(TRIM(N1193))&gt;0</formula>
    </cfRule>
  </conditionalFormatting>
  <conditionalFormatting sqref="N1193:R1193">
    <cfRule type="notContainsBlanks" dxfId="5528" priority="5707">
      <formula>LEN(TRIM(N1193))&gt;0</formula>
    </cfRule>
  </conditionalFormatting>
  <conditionalFormatting sqref="N1193:R1193">
    <cfRule type="notContainsBlanks" dxfId="5527" priority="5706">
      <formula>LEN(TRIM(N1193))&gt;0</formula>
    </cfRule>
  </conditionalFormatting>
  <conditionalFormatting sqref="N1206:R1206">
    <cfRule type="notContainsBlanks" dxfId="5526" priority="5705">
      <formula>LEN(TRIM(N1206))&gt;0</formula>
    </cfRule>
  </conditionalFormatting>
  <conditionalFormatting sqref="N1206:R1206">
    <cfRule type="notContainsBlanks" dxfId="5525" priority="5704">
      <formula>LEN(TRIM(N1206))&gt;0</formula>
    </cfRule>
  </conditionalFormatting>
  <conditionalFormatting sqref="N1206:R1206">
    <cfRule type="notContainsBlanks" dxfId="5524" priority="5703">
      <formula>LEN(TRIM(N1206))&gt;0</formula>
    </cfRule>
  </conditionalFormatting>
  <conditionalFormatting sqref="N1206:R1206">
    <cfRule type="notContainsBlanks" dxfId="5523" priority="5702">
      <formula>LEN(TRIM(N1206))&gt;0</formula>
    </cfRule>
  </conditionalFormatting>
  <conditionalFormatting sqref="N1206:R1206">
    <cfRule type="notContainsBlanks" dxfId="5522" priority="5701">
      <formula>LEN(TRIM(N1206))&gt;0</formula>
    </cfRule>
  </conditionalFormatting>
  <conditionalFormatting sqref="N1206:R1206">
    <cfRule type="notContainsBlanks" dxfId="5521" priority="5700">
      <formula>LEN(TRIM(N1206))&gt;0</formula>
    </cfRule>
  </conditionalFormatting>
  <conditionalFormatting sqref="N1206:R1206">
    <cfRule type="notContainsBlanks" dxfId="5520" priority="5699">
      <formula>LEN(TRIM(N1206))&gt;0</formula>
    </cfRule>
  </conditionalFormatting>
  <conditionalFormatting sqref="N1206:R1206">
    <cfRule type="notContainsBlanks" dxfId="5519" priority="5698">
      <formula>LEN(TRIM(N1206))&gt;0</formula>
    </cfRule>
  </conditionalFormatting>
  <conditionalFormatting sqref="N1206:R1206">
    <cfRule type="notContainsBlanks" dxfId="5518" priority="5697">
      <formula>LEN(TRIM(N1206))&gt;0</formula>
    </cfRule>
  </conditionalFormatting>
  <conditionalFormatting sqref="N1206:R1206">
    <cfRule type="notContainsBlanks" dxfId="5517" priority="5695">
      <formula>LEN(TRIM(N1206))&gt;0</formula>
    </cfRule>
    <cfRule type="notContainsBlanks" dxfId="5516" priority="5696">
      <formula>LEN(TRIM(N1206))&gt;0</formula>
    </cfRule>
  </conditionalFormatting>
  <conditionalFormatting sqref="N1206:R1206">
    <cfRule type="notContainsBlanks" dxfId="5515" priority="5694">
      <formula>LEN(TRIM(N1206))&gt;0</formula>
    </cfRule>
  </conditionalFormatting>
  <conditionalFormatting sqref="N1206:R1206">
    <cfRule type="notContainsBlanks" dxfId="5514" priority="5693">
      <formula>LEN(TRIM(N1206))&gt;0</formula>
    </cfRule>
  </conditionalFormatting>
  <conditionalFormatting sqref="N1206:R1206">
    <cfRule type="notContainsBlanks" dxfId="5513" priority="5692">
      <formula>LEN(TRIM(N1206))&gt;0</formula>
    </cfRule>
  </conditionalFormatting>
  <conditionalFormatting sqref="N1206:R1206">
    <cfRule type="notContainsBlanks" dxfId="5512" priority="5691">
      <formula>LEN(TRIM(N1206))&gt;0</formula>
    </cfRule>
  </conditionalFormatting>
  <conditionalFormatting sqref="N1206:R1206">
    <cfRule type="notContainsBlanks" dxfId="5511" priority="5690">
      <formula>LEN(TRIM(N1206))&gt;0</formula>
    </cfRule>
  </conditionalFormatting>
  <conditionalFormatting sqref="N1206:R1206">
    <cfRule type="notContainsBlanks" dxfId="5510" priority="5689">
      <formula>LEN(TRIM(N1206))&gt;0</formula>
    </cfRule>
  </conditionalFormatting>
  <conditionalFormatting sqref="N1206:R1206">
    <cfRule type="notContainsBlanks" dxfId="5509" priority="5688">
      <formula>LEN(TRIM(N1206))&gt;0</formula>
    </cfRule>
  </conditionalFormatting>
  <conditionalFormatting sqref="N1206:R1206">
    <cfRule type="notContainsBlanks" dxfId="5508" priority="5687">
      <formula>LEN(TRIM(N1206))&gt;0</formula>
    </cfRule>
  </conditionalFormatting>
  <conditionalFormatting sqref="N1206:R1206">
    <cfRule type="notContainsBlanks" dxfId="5507" priority="5686">
      <formula>LEN(TRIM(N1206))&gt;0</formula>
    </cfRule>
  </conditionalFormatting>
  <conditionalFormatting sqref="N1206:R1206">
    <cfRule type="notContainsBlanks" priority="5685">
      <formula>LEN(TRIM(N1206))&gt;0</formula>
    </cfRule>
  </conditionalFormatting>
  <conditionalFormatting sqref="N1206:R1206">
    <cfRule type="notContainsBlanks" dxfId="5506" priority="5684">
      <formula>LEN(TRIM(N1206))&gt;0</formula>
    </cfRule>
  </conditionalFormatting>
  <conditionalFormatting sqref="N1206:R1206">
    <cfRule type="notContainsBlanks" dxfId="5505" priority="5683">
      <formula>LEN(TRIM(N1206))&gt;0</formula>
    </cfRule>
  </conditionalFormatting>
  <conditionalFormatting sqref="N1206:R1206">
    <cfRule type="notContainsBlanks" dxfId="5504" priority="5682">
      <formula>LEN(TRIM(N1206))&gt;0</formula>
    </cfRule>
  </conditionalFormatting>
  <conditionalFormatting sqref="N1206:R1206">
    <cfRule type="notContainsBlanks" dxfId="5503" priority="5681">
      <formula>LEN(TRIM(N1206))&gt;0</formula>
    </cfRule>
  </conditionalFormatting>
  <conditionalFormatting sqref="N1206:R1206">
    <cfRule type="notContainsBlanks" dxfId="5502" priority="5680">
      <formula>LEN(TRIM(N1206))&gt;0</formula>
    </cfRule>
  </conditionalFormatting>
  <conditionalFormatting sqref="N1219:R1219">
    <cfRule type="notContainsBlanks" dxfId="5501" priority="5679">
      <formula>LEN(TRIM(N1219))&gt;0</formula>
    </cfRule>
  </conditionalFormatting>
  <conditionalFormatting sqref="N1219:R1219">
    <cfRule type="notContainsBlanks" dxfId="5500" priority="5678">
      <formula>LEN(TRIM(N1219))&gt;0</formula>
    </cfRule>
  </conditionalFormatting>
  <conditionalFormatting sqref="N1219:R1219">
    <cfRule type="notContainsBlanks" dxfId="5499" priority="5677">
      <formula>LEN(TRIM(N1219))&gt;0</formula>
    </cfRule>
  </conditionalFormatting>
  <conditionalFormatting sqref="N1219:R1219">
    <cfRule type="notContainsBlanks" dxfId="5498" priority="5676">
      <formula>LEN(TRIM(N1219))&gt;0</formula>
    </cfRule>
  </conditionalFormatting>
  <conditionalFormatting sqref="N1219:R1219">
    <cfRule type="notContainsBlanks" dxfId="5497" priority="5675">
      <formula>LEN(TRIM(N1219))&gt;0</formula>
    </cfRule>
  </conditionalFormatting>
  <conditionalFormatting sqref="N1219:R1219">
    <cfRule type="notContainsBlanks" dxfId="5496" priority="5674">
      <formula>LEN(TRIM(N1219))&gt;0</formula>
    </cfRule>
  </conditionalFormatting>
  <conditionalFormatting sqref="N1219:R1219">
    <cfRule type="notContainsBlanks" dxfId="5495" priority="5673">
      <formula>LEN(TRIM(N1219))&gt;0</formula>
    </cfRule>
  </conditionalFormatting>
  <conditionalFormatting sqref="N1219:R1219">
    <cfRule type="notContainsBlanks" dxfId="5494" priority="5672">
      <formula>LEN(TRIM(N1219))&gt;0</formula>
    </cfRule>
  </conditionalFormatting>
  <conditionalFormatting sqref="N1219:R1219">
    <cfRule type="notContainsBlanks" dxfId="5493" priority="5671">
      <formula>LEN(TRIM(N1219))&gt;0</formula>
    </cfRule>
  </conditionalFormatting>
  <conditionalFormatting sqref="N1219:R1219">
    <cfRule type="notContainsBlanks" dxfId="5492" priority="5669">
      <formula>LEN(TRIM(N1219))&gt;0</formula>
    </cfRule>
    <cfRule type="notContainsBlanks" dxfId="5491" priority="5670">
      <formula>LEN(TRIM(N1219))&gt;0</formula>
    </cfRule>
  </conditionalFormatting>
  <conditionalFormatting sqref="N1219:R1219">
    <cfRule type="notContainsBlanks" dxfId="5490" priority="5668">
      <formula>LEN(TRIM(N1219))&gt;0</formula>
    </cfRule>
  </conditionalFormatting>
  <conditionalFormatting sqref="N1219:R1219">
    <cfRule type="notContainsBlanks" dxfId="5489" priority="5667">
      <formula>LEN(TRIM(N1219))&gt;0</formula>
    </cfRule>
  </conditionalFormatting>
  <conditionalFormatting sqref="N1219:R1219">
    <cfRule type="notContainsBlanks" dxfId="5488" priority="5666">
      <formula>LEN(TRIM(N1219))&gt;0</formula>
    </cfRule>
  </conditionalFormatting>
  <conditionalFormatting sqref="N1219:R1219">
    <cfRule type="notContainsBlanks" dxfId="5487" priority="5665">
      <formula>LEN(TRIM(N1219))&gt;0</formula>
    </cfRule>
  </conditionalFormatting>
  <conditionalFormatting sqref="N1219:R1219">
    <cfRule type="notContainsBlanks" dxfId="5486" priority="5664">
      <formula>LEN(TRIM(N1219))&gt;0</formula>
    </cfRule>
  </conditionalFormatting>
  <conditionalFormatting sqref="N1219:R1219">
    <cfRule type="notContainsBlanks" dxfId="5485" priority="5663">
      <formula>LEN(TRIM(N1219))&gt;0</formula>
    </cfRule>
  </conditionalFormatting>
  <conditionalFormatting sqref="N1219:R1219">
    <cfRule type="notContainsBlanks" dxfId="5484" priority="5662">
      <formula>LEN(TRIM(N1219))&gt;0</formula>
    </cfRule>
  </conditionalFormatting>
  <conditionalFormatting sqref="N1219:R1219">
    <cfRule type="notContainsBlanks" dxfId="5483" priority="5661">
      <formula>LEN(TRIM(N1219))&gt;0</formula>
    </cfRule>
  </conditionalFormatting>
  <conditionalFormatting sqref="N1219:R1219">
    <cfRule type="notContainsBlanks" dxfId="5482" priority="5660">
      <formula>LEN(TRIM(N1219))&gt;0</formula>
    </cfRule>
  </conditionalFormatting>
  <conditionalFormatting sqref="N1219:R1219">
    <cfRule type="notContainsBlanks" priority="5659">
      <formula>LEN(TRIM(N1219))&gt;0</formula>
    </cfRule>
  </conditionalFormatting>
  <conditionalFormatting sqref="N1219:R1219">
    <cfRule type="notContainsBlanks" dxfId="5481" priority="5658">
      <formula>LEN(TRIM(N1219))&gt;0</formula>
    </cfRule>
  </conditionalFormatting>
  <conditionalFormatting sqref="N1219:R1219">
    <cfRule type="notContainsBlanks" dxfId="5480" priority="5657">
      <formula>LEN(TRIM(N1219))&gt;0</formula>
    </cfRule>
  </conditionalFormatting>
  <conditionalFormatting sqref="N1219:R1219">
    <cfRule type="notContainsBlanks" dxfId="5479" priority="5656">
      <formula>LEN(TRIM(N1219))&gt;0</formula>
    </cfRule>
  </conditionalFormatting>
  <conditionalFormatting sqref="N1219:R1219">
    <cfRule type="notContainsBlanks" dxfId="5478" priority="5655">
      <formula>LEN(TRIM(N1219))&gt;0</formula>
    </cfRule>
  </conditionalFormatting>
  <conditionalFormatting sqref="N1219:R1219">
    <cfRule type="notContainsBlanks" dxfId="5477" priority="5654">
      <formula>LEN(TRIM(N1219))&gt;0</formula>
    </cfRule>
  </conditionalFormatting>
  <conditionalFormatting sqref="N1232:R1232">
    <cfRule type="notContainsBlanks" dxfId="5476" priority="5653">
      <formula>LEN(TRIM(N1232))&gt;0</formula>
    </cfRule>
  </conditionalFormatting>
  <conditionalFormatting sqref="N1232:R1232">
    <cfRule type="notContainsBlanks" dxfId="5475" priority="5652">
      <formula>LEN(TRIM(N1232))&gt;0</formula>
    </cfRule>
  </conditionalFormatting>
  <conditionalFormatting sqref="N1232:R1232">
    <cfRule type="notContainsBlanks" dxfId="5474" priority="5651">
      <formula>LEN(TRIM(N1232))&gt;0</formula>
    </cfRule>
  </conditionalFormatting>
  <conditionalFormatting sqref="N1232:R1232">
    <cfRule type="notContainsBlanks" dxfId="5473" priority="5650">
      <formula>LEN(TRIM(N1232))&gt;0</formula>
    </cfRule>
  </conditionalFormatting>
  <conditionalFormatting sqref="N1232:R1232">
    <cfRule type="notContainsBlanks" dxfId="5472" priority="5649">
      <formula>LEN(TRIM(N1232))&gt;0</formula>
    </cfRule>
  </conditionalFormatting>
  <conditionalFormatting sqref="N1232:R1232">
    <cfRule type="notContainsBlanks" dxfId="5471" priority="5648">
      <formula>LEN(TRIM(N1232))&gt;0</formula>
    </cfRule>
  </conditionalFormatting>
  <conditionalFormatting sqref="N1232:R1232">
    <cfRule type="notContainsBlanks" dxfId="5470" priority="5647">
      <formula>LEN(TRIM(N1232))&gt;0</formula>
    </cfRule>
  </conditionalFormatting>
  <conditionalFormatting sqref="N1232:R1232">
    <cfRule type="notContainsBlanks" dxfId="5469" priority="5646">
      <formula>LEN(TRIM(N1232))&gt;0</formula>
    </cfRule>
  </conditionalFormatting>
  <conditionalFormatting sqref="N1232:R1232">
    <cfRule type="notContainsBlanks" dxfId="5468" priority="5645">
      <formula>LEN(TRIM(N1232))&gt;0</formula>
    </cfRule>
  </conditionalFormatting>
  <conditionalFormatting sqref="N1232:R1232">
    <cfRule type="notContainsBlanks" dxfId="5467" priority="5643">
      <formula>LEN(TRIM(N1232))&gt;0</formula>
    </cfRule>
    <cfRule type="notContainsBlanks" dxfId="5466" priority="5644">
      <formula>LEN(TRIM(N1232))&gt;0</formula>
    </cfRule>
  </conditionalFormatting>
  <conditionalFormatting sqref="N1232:R1232">
    <cfRule type="notContainsBlanks" dxfId="5465" priority="5642">
      <formula>LEN(TRIM(N1232))&gt;0</formula>
    </cfRule>
  </conditionalFormatting>
  <conditionalFormatting sqref="N1232:R1232">
    <cfRule type="notContainsBlanks" dxfId="5464" priority="5641">
      <formula>LEN(TRIM(N1232))&gt;0</formula>
    </cfRule>
  </conditionalFormatting>
  <conditionalFormatting sqref="N1232:R1232">
    <cfRule type="notContainsBlanks" dxfId="5463" priority="5640">
      <formula>LEN(TRIM(N1232))&gt;0</formula>
    </cfRule>
  </conditionalFormatting>
  <conditionalFormatting sqref="N1232:R1232">
    <cfRule type="notContainsBlanks" dxfId="5462" priority="5639">
      <formula>LEN(TRIM(N1232))&gt;0</formula>
    </cfRule>
  </conditionalFormatting>
  <conditionalFormatting sqref="N1232:R1232">
    <cfRule type="notContainsBlanks" dxfId="5461" priority="5638">
      <formula>LEN(TRIM(N1232))&gt;0</formula>
    </cfRule>
  </conditionalFormatting>
  <conditionalFormatting sqref="N1232:R1232">
    <cfRule type="notContainsBlanks" dxfId="5460" priority="5637">
      <formula>LEN(TRIM(N1232))&gt;0</formula>
    </cfRule>
  </conditionalFormatting>
  <conditionalFormatting sqref="N1232:R1232">
    <cfRule type="notContainsBlanks" dxfId="5459" priority="5636">
      <formula>LEN(TRIM(N1232))&gt;0</formula>
    </cfRule>
  </conditionalFormatting>
  <conditionalFormatting sqref="N1232:R1232">
    <cfRule type="notContainsBlanks" dxfId="5458" priority="5635">
      <formula>LEN(TRIM(N1232))&gt;0</formula>
    </cfRule>
  </conditionalFormatting>
  <conditionalFormatting sqref="N1232:R1232">
    <cfRule type="notContainsBlanks" dxfId="5457" priority="5634">
      <formula>LEN(TRIM(N1232))&gt;0</formula>
    </cfRule>
  </conditionalFormatting>
  <conditionalFormatting sqref="N1232:R1232">
    <cfRule type="notContainsBlanks" priority="5633">
      <formula>LEN(TRIM(N1232))&gt;0</formula>
    </cfRule>
  </conditionalFormatting>
  <conditionalFormatting sqref="N1232:R1232">
    <cfRule type="notContainsBlanks" dxfId="5456" priority="5632">
      <formula>LEN(TRIM(N1232))&gt;0</formula>
    </cfRule>
  </conditionalFormatting>
  <conditionalFormatting sqref="N1232:R1232">
    <cfRule type="notContainsBlanks" dxfId="5455" priority="5631">
      <formula>LEN(TRIM(N1232))&gt;0</formula>
    </cfRule>
  </conditionalFormatting>
  <conditionalFormatting sqref="N1232:R1232">
    <cfRule type="notContainsBlanks" dxfId="5454" priority="5630">
      <formula>LEN(TRIM(N1232))&gt;0</formula>
    </cfRule>
  </conditionalFormatting>
  <conditionalFormatting sqref="N1232:R1232">
    <cfRule type="notContainsBlanks" dxfId="5453" priority="5629">
      <formula>LEN(TRIM(N1232))&gt;0</formula>
    </cfRule>
  </conditionalFormatting>
  <conditionalFormatting sqref="N1232:R1232">
    <cfRule type="notContainsBlanks" dxfId="5452" priority="5628">
      <formula>LEN(TRIM(N1232))&gt;0</formula>
    </cfRule>
  </conditionalFormatting>
  <conditionalFormatting sqref="N1245:R1245">
    <cfRule type="notContainsBlanks" dxfId="5451" priority="5627">
      <formula>LEN(TRIM(N1245))&gt;0</formula>
    </cfRule>
  </conditionalFormatting>
  <conditionalFormatting sqref="N1245:R1245">
    <cfRule type="notContainsBlanks" dxfId="5450" priority="5626">
      <formula>LEN(TRIM(N1245))&gt;0</formula>
    </cfRule>
  </conditionalFormatting>
  <conditionalFormatting sqref="N1245:R1245">
    <cfRule type="notContainsBlanks" dxfId="5449" priority="5625">
      <formula>LEN(TRIM(N1245))&gt;0</formula>
    </cfRule>
  </conditionalFormatting>
  <conditionalFormatting sqref="N1245:R1245">
    <cfRule type="notContainsBlanks" dxfId="5448" priority="5624">
      <formula>LEN(TRIM(N1245))&gt;0</formula>
    </cfRule>
  </conditionalFormatting>
  <conditionalFormatting sqref="N1245:R1245">
    <cfRule type="notContainsBlanks" dxfId="5447" priority="5623">
      <formula>LEN(TRIM(N1245))&gt;0</formula>
    </cfRule>
  </conditionalFormatting>
  <conditionalFormatting sqref="N1245:R1245">
    <cfRule type="notContainsBlanks" dxfId="5446" priority="5622">
      <formula>LEN(TRIM(N1245))&gt;0</formula>
    </cfRule>
  </conditionalFormatting>
  <conditionalFormatting sqref="N1245:R1245">
    <cfRule type="notContainsBlanks" dxfId="5445" priority="5621">
      <formula>LEN(TRIM(N1245))&gt;0</formula>
    </cfRule>
  </conditionalFormatting>
  <conditionalFormatting sqref="N1245:R1245">
    <cfRule type="notContainsBlanks" dxfId="5444" priority="5620">
      <formula>LEN(TRIM(N1245))&gt;0</formula>
    </cfRule>
  </conditionalFormatting>
  <conditionalFormatting sqref="N1245:R1245">
    <cfRule type="notContainsBlanks" dxfId="5443" priority="5619">
      <formula>LEN(TRIM(N1245))&gt;0</formula>
    </cfRule>
  </conditionalFormatting>
  <conditionalFormatting sqref="N1245:R1245">
    <cfRule type="notContainsBlanks" dxfId="5442" priority="5617">
      <formula>LEN(TRIM(N1245))&gt;0</formula>
    </cfRule>
    <cfRule type="notContainsBlanks" dxfId="5441" priority="5618">
      <formula>LEN(TRIM(N1245))&gt;0</formula>
    </cfRule>
  </conditionalFormatting>
  <conditionalFormatting sqref="N1245:R1245">
    <cfRule type="notContainsBlanks" dxfId="5440" priority="5616">
      <formula>LEN(TRIM(N1245))&gt;0</formula>
    </cfRule>
  </conditionalFormatting>
  <conditionalFormatting sqref="N1245:R1245">
    <cfRule type="notContainsBlanks" dxfId="5439" priority="5615">
      <formula>LEN(TRIM(N1245))&gt;0</formula>
    </cfRule>
  </conditionalFormatting>
  <conditionalFormatting sqref="N1245:R1245">
    <cfRule type="notContainsBlanks" dxfId="5438" priority="5614">
      <formula>LEN(TRIM(N1245))&gt;0</formula>
    </cfRule>
  </conditionalFormatting>
  <conditionalFormatting sqref="N1245:R1245">
    <cfRule type="notContainsBlanks" dxfId="5437" priority="5613">
      <formula>LEN(TRIM(N1245))&gt;0</formula>
    </cfRule>
  </conditionalFormatting>
  <conditionalFormatting sqref="N1245:R1245">
    <cfRule type="notContainsBlanks" dxfId="5436" priority="5612">
      <formula>LEN(TRIM(N1245))&gt;0</formula>
    </cfRule>
  </conditionalFormatting>
  <conditionalFormatting sqref="N1245:R1245">
    <cfRule type="notContainsBlanks" dxfId="5435" priority="5611">
      <formula>LEN(TRIM(N1245))&gt;0</formula>
    </cfRule>
  </conditionalFormatting>
  <conditionalFormatting sqref="N1245:R1245">
    <cfRule type="notContainsBlanks" dxfId="5434" priority="5610">
      <formula>LEN(TRIM(N1245))&gt;0</formula>
    </cfRule>
  </conditionalFormatting>
  <conditionalFormatting sqref="N1245:R1245">
    <cfRule type="notContainsBlanks" dxfId="5433" priority="5609">
      <formula>LEN(TRIM(N1245))&gt;0</formula>
    </cfRule>
  </conditionalFormatting>
  <conditionalFormatting sqref="N1245:R1245">
    <cfRule type="notContainsBlanks" dxfId="5432" priority="5608">
      <formula>LEN(TRIM(N1245))&gt;0</formula>
    </cfRule>
  </conditionalFormatting>
  <conditionalFormatting sqref="N1245:R1245">
    <cfRule type="notContainsBlanks" priority="5607">
      <formula>LEN(TRIM(N1245))&gt;0</formula>
    </cfRule>
  </conditionalFormatting>
  <conditionalFormatting sqref="N1245:R1245">
    <cfRule type="notContainsBlanks" dxfId="5431" priority="5606">
      <formula>LEN(TRIM(N1245))&gt;0</formula>
    </cfRule>
  </conditionalFormatting>
  <conditionalFormatting sqref="N1245:R1245">
    <cfRule type="notContainsBlanks" dxfId="5430" priority="5605">
      <formula>LEN(TRIM(N1245))&gt;0</formula>
    </cfRule>
  </conditionalFormatting>
  <conditionalFormatting sqref="N1245:R1245">
    <cfRule type="notContainsBlanks" dxfId="5429" priority="5604">
      <formula>LEN(TRIM(N1245))&gt;0</formula>
    </cfRule>
  </conditionalFormatting>
  <conditionalFormatting sqref="N1245:R1245">
    <cfRule type="notContainsBlanks" dxfId="5428" priority="5603">
      <formula>LEN(TRIM(N1245))&gt;0</formula>
    </cfRule>
  </conditionalFormatting>
  <conditionalFormatting sqref="N1245:R1245">
    <cfRule type="notContainsBlanks" dxfId="5427" priority="5602">
      <formula>LEN(TRIM(N1245))&gt;0</formula>
    </cfRule>
  </conditionalFormatting>
  <conditionalFormatting sqref="N1258:R1258">
    <cfRule type="notContainsBlanks" dxfId="5426" priority="5601">
      <formula>LEN(TRIM(N1258))&gt;0</formula>
    </cfRule>
  </conditionalFormatting>
  <conditionalFormatting sqref="N1258:R1258">
    <cfRule type="notContainsBlanks" dxfId="5425" priority="5600">
      <formula>LEN(TRIM(N1258))&gt;0</formula>
    </cfRule>
  </conditionalFormatting>
  <conditionalFormatting sqref="N1258:R1258">
    <cfRule type="notContainsBlanks" dxfId="5424" priority="5599">
      <formula>LEN(TRIM(N1258))&gt;0</formula>
    </cfRule>
  </conditionalFormatting>
  <conditionalFormatting sqref="N1258:R1258">
    <cfRule type="notContainsBlanks" dxfId="5423" priority="5598">
      <formula>LEN(TRIM(N1258))&gt;0</formula>
    </cfRule>
  </conditionalFormatting>
  <conditionalFormatting sqref="N1258:R1258">
    <cfRule type="notContainsBlanks" dxfId="5422" priority="5597">
      <formula>LEN(TRIM(N1258))&gt;0</formula>
    </cfRule>
  </conditionalFormatting>
  <conditionalFormatting sqref="N1258:R1258">
    <cfRule type="notContainsBlanks" dxfId="5421" priority="5596">
      <formula>LEN(TRIM(N1258))&gt;0</formula>
    </cfRule>
  </conditionalFormatting>
  <conditionalFormatting sqref="N1258:R1258">
    <cfRule type="notContainsBlanks" dxfId="5420" priority="5595">
      <formula>LEN(TRIM(N1258))&gt;0</formula>
    </cfRule>
  </conditionalFormatting>
  <conditionalFormatting sqref="N1258:R1258">
    <cfRule type="notContainsBlanks" dxfId="5419" priority="5594">
      <formula>LEN(TRIM(N1258))&gt;0</formula>
    </cfRule>
  </conditionalFormatting>
  <conditionalFormatting sqref="N1258:R1258">
    <cfRule type="notContainsBlanks" dxfId="5418" priority="5593">
      <formula>LEN(TRIM(N1258))&gt;0</formula>
    </cfRule>
  </conditionalFormatting>
  <conditionalFormatting sqref="N1258:R1258">
    <cfRule type="notContainsBlanks" dxfId="5417" priority="5591">
      <formula>LEN(TRIM(N1258))&gt;0</formula>
    </cfRule>
    <cfRule type="notContainsBlanks" dxfId="5416" priority="5592">
      <formula>LEN(TRIM(N1258))&gt;0</formula>
    </cfRule>
  </conditionalFormatting>
  <conditionalFormatting sqref="N1258:R1258">
    <cfRule type="notContainsBlanks" dxfId="5415" priority="5590">
      <formula>LEN(TRIM(N1258))&gt;0</formula>
    </cfRule>
  </conditionalFormatting>
  <conditionalFormatting sqref="N1258:R1258">
    <cfRule type="notContainsBlanks" dxfId="5414" priority="5589">
      <formula>LEN(TRIM(N1258))&gt;0</formula>
    </cfRule>
  </conditionalFormatting>
  <conditionalFormatting sqref="N1258:R1258">
    <cfRule type="notContainsBlanks" dxfId="5413" priority="5588">
      <formula>LEN(TRIM(N1258))&gt;0</formula>
    </cfRule>
  </conditionalFormatting>
  <conditionalFormatting sqref="N1258:R1258">
    <cfRule type="notContainsBlanks" dxfId="5412" priority="5587">
      <formula>LEN(TRIM(N1258))&gt;0</formula>
    </cfRule>
  </conditionalFormatting>
  <conditionalFormatting sqref="N1258:R1258">
    <cfRule type="notContainsBlanks" dxfId="5411" priority="5586">
      <formula>LEN(TRIM(N1258))&gt;0</formula>
    </cfRule>
  </conditionalFormatting>
  <conditionalFormatting sqref="N1258:R1258">
    <cfRule type="notContainsBlanks" dxfId="5410" priority="5585">
      <formula>LEN(TRIM(N1258))&gt;0</formula>
    </cfRule>
  </conditionalFormatting>
  <conditionalFormatting sqref="N1258:R1258">
    <cfRule type="notContainsBlanks" dxfId="5409" priority="5584">
      <formula>LEN(TRIM(N1258))&gt;0</formula>
    </cfRule>
  </conditionalFormatting>
  <conditionalFormatting sqref="N1258:R1258">
    <cfRule type="notContainsBlanks" dxfId="5408" priority="5583">
      <formula>LEN(TRIM(N1258))&gt;0</formula>
    </cfRule>
  </conditionalFormatting>
  <conditionalFormatting sqref="N1258:R1258">
    <cfRule type="notContainsBlanks" dxfId="5407" priority="5582">
      <formula>LEN(TRIM(N1258))&gt;0</formula>
    </cfRule>
  </conditionalFormatting>
  <conditionalFormatting sqref="N1258:R1258">
    <cfRule type="notContainsBlanks" priority="5581">
      <formula>LEN(TRIM(N1258))&gt;0</formula>
    </cfRule>
  </conditionalFormatting>
  <conditionalFormatting sqref="N1258:R1258">
    <cfRule type="notContainsBlanks" dxfId="5406" priority="5580">
      <formula>LEN(TRIM(N1258))&gt;0</formula>
    </cfRule>
  </conditionalFormatting>
  <conditionalFormatting sqref="N1258:R1258">
    <cfRule type="notContainsBlanks" dxfId="5405" priority="5579">
      <formula>LEN(TRIM(N1258))&gt;0</formula>
    </cfRule>
  </conditionalFormatting>
  <conditionalFormatting sqref="N1258:R1258">
    <cfRule type="notContainsBlanks" dxfId="5404" priority="5578">
      <formula>LEN(TRIM(N1258))&gt;0</formula>
    </cfRule>
  </conditionalFormatting>
  <conditionalFormatting sqref="N1258:R1258">
    <cfRule type="notContainsBlanks" dxfId="5403" priority="5577">
      <formula>LEN(TRIM(N1258))&gt;0</formula>
    </cfRule>
  </conditionalFormatting>
  <conditionalFormatting sqref="N1258:R1258">
    <cfRule type="notContainsBlanks" dxfId="5402" priority="5576">
      <formula>LEN(TRIM(N1258))&gt;0</formula>
    </cfRule>
  </conditionalFormatting>
  <conditionalFormatting sqref="N1271:R1271">
    <cfRule type="notContainsBlanks" dxfId="5401" priority="5575">
      <formula>LEN(TRIM(N1271))&gt;0</formula>
    </cfRule>
  </conditionalFormatting>
  <conditionalFormatting sqref="N1271:R1271">
    <cfRule type="notContainsBlanks" dxfId="5400" priority="5574">
      <formula>LEN(TRIM(N1271))&gt;0</formula>
    </cfRule>
  </conditionalFormatting>
  <conditionalFormatting sqref="N1271:R1271">
    <cfRule type="notContainsBlanks" dxfId="5399" priority="5573">
      <formula>LEN(TRIM(N1271))&gt;0</formula>
    </cfRule>
  </conditionalFormatting>
  <conditionalFormatting sqref="N1271:R1271">
    <cfRule type="notContainsBlanks" dxfId="5398" priority="5572">
      <formula>LEN(TRIM(N1271))&gt;0</formula>
    </cfRule>
  </conditionalFormatting>
  <conditionalFormatting sqref="N1271:R1271">
    <cfRule type="notContainsBlanks" dxfId="5397" priority="5571">
      <formula>LEN(TRIM(N1271))&gt;0</formula>
    </cfRule>
  </conditionalFormatting>
  <conditionalFormatting sqref="N1271:R1271">
    <cfRule type="notContainsBlanks" dxfId="5396" priority="5570">
      <formula>LEN(TRIM(N1271))&gt;0</formula>
    </cfRule>
  </conditionalFormatting>
  <conditionalFormatting sqref="N1271:R1271">
    <cfRule type="notContainsBlanks" dxfId="5395" priority="5569">
      <formula>LEN(TRIM(N1271))&gt;0</formula>
    </cfRule>
  </conditionalFormatting>
  <conditionalFormatting sqref="N1271:R1271">
    <cfRule type="notContainsBlanks" dxfId="5394" priority="5568">
      <formula>LEN(TRIM(N1271))&gt;0</formula>
    </cfRule>
  </conditionalFormatting>
  <conditionalFormatting sqref="N1271:R1271">
    <cfRule type="notContainsBlanks" dxfId="5393" priority="5567">
      <formula>LEN(TRIM(N1271))&gt;0</formula>
    </cfRule>
  </conditionalFormatting>
  <conditionalFormatting sqref="N1271:R1271">
    <cfRule type="notContainsBlanks" dxfId="5392" priority="5565">
      <formula>LEN(TRIM(N1271))&gt;0</formula>
    </cfRule>
    <cfRule type="notContainsBlanks" dxfId="5391" priority="5566">
      <formula>LEN(TRIM(N1271))&gt;0</formula>
    </cfRule>
  </conditionalFormatting>
  <conditionalFormatting sqref="N1271:R1271">
    <cfRule type="notContainsBlanks" dxfId="5390" priority="5564">
      <formula>LEN(TRIM(N1271))&gt;0</formula>
    </cfRule>
  </conditionalFormatting>
  <conditionalFormatting sqref="N1271:R1271">
    <cfRule type="notContainsBlanks" dxfId="5389" priority="5563">
      <formula>LEN(TRIM(N1271))&gt;0</formula>
    </cfRule>
  </conditionalFormatting>
  <conditionalFormatting sqref="N1271:R1271">
    <cfRule type="notContainsBlanks" dxfId="5388" priority="5562">
      <formula>LEN(TRIM(N1271))&gt;0</formula>
    </cfRule>
  </conditionalFormatting>
  <conditionalFormatting sqref="N1271:R1271">
    <cfRule type="notContainsBlanks" dxfId="5387" priority="5561">
      <formula>LEN(TRIM(N1271))&gt;0</formula>
    </cfRule>
  </conditionalFormatting>
  <conditionalFormatting sqref="N1271:R1271">
    <cfRule type="notContainsBlanks" dxfId="5386" priority="5560">
      <formula>LEN(TRIM(N1271))&gt;0</formula>
    </cfRule>
  </conditionalFormatting>
  <conditionalFormatting sqref="N1271:R1271">
    <cfRule type="notContainsBlanks" dxfId="5385" priority="5559">
      <formula>LEN(TRIM(N1271))&gt;0</formula>
    </cfRule>
  </conditionalFormatting>
  <conditionalFormatting sqref="N1271:R1271">
    <cfRule type="notContainsBlanks" dxfId="5384" priority="5558">
      <formula>LEN(TRIM(N1271))&gt;0</formula>
    </cfRule>
  </conditionalFormatting>
  <conditionalFormatting sqref="N1271:R1271">
    <cfRule type="notContainsBlanks" dxfId="5383" priority="5557">
      <formula>LEN(TRIM(N1271))&gt;0</formula>
    </cfRule>
  </conditionalFormatting>
  <conditionalFormatting sqref="N1271:R1271">
    <cfRule type="notContainsBlanks" dxfId="5382" priority="5556">
      <formula>LEN(TRIM(N1271))&gt;0</formula>
    </cfRule>
  </conditionalFormatting>
  <conditionalFormatting sqref="N1271:R1271">
    <cfRule type="notContainsBlanks" priority="5555">
      <formula>LEN(TRIM(N1271))&gt;0</formula>
    </cfRule>
  </conditionalFormatting>
  <conditionalFormatting sqref="N1271:R1271">
    <cfRule type="notContainsBlanks" dxfId="5381" priority="5554">
      <formula>LEN(TRIM(N1271))&gt;0</formula>
    </cfRule>
  </conditionalFormatting>
  <conditionalFormatting sqref="N1271:R1271">
    <cfRule type="notContainsBlanks" dxfId="5380" priority="5553">
      <formula>LEN(TRIM(N1271))&gt;0</formula>
    </cfRule>
  </conditionalFormatting>
  <conditionalFormatting sqref="N1271:R1271">
    <cfRule type="notContainsBlanks" dxfId="5379" priority="5552">
      <formula>LEN(TRIM(N1271))&gt;0</formula>
    </cfRule>
  </conditionalFormatting>
  <conditionalFormatting sqref="N1271:R1271">
    <cfRule type="notContainsBlanks" dxfId="5378" priority="5551">
      <formula>LEN(TRIM(N1271))&gt;0</formula>
    </cfRule>
  </conditionalFormatting>
  <conditionalFormatting sqref="N1271:R1271">
    <cfRule type="notContainsBlanks" dxfId="5377" priority="5550">
      <formula>LEN(TRIM(N1271))&gt;0</formula>
    </cfRule>
  </conditionalFormatting>
  <conditionalFormatting sqref="N1284:R1284">
    <cfRule type="notContainsBlanks" dxfId="5376" priority="5549">
      <formula>LEN(TRIM(N1284))&gt;0</formula>
    </cfRule>
  </conditionalFormatting>
  <conditionalFormatting sqref="N1284:R1284">
    <cfRule type="notContainsBlanks" dxfId="5375" priority="5548">
      <formula>LEN(TRIM(N1284))&gt;0</formula>
    </cfRule>
  </conditionalFormatting>
  <conditionalFormatting sqref="N1284:R1284">
    <cfRule type="notContainsBlanks" dxfId="5374" priority="5547">
      <formula>LEN(TRIM(N1284))&gt;0</formula>
    </cfRule>
  </conditionalFormatting>
  <conditionalFormatting sqref="N1284:R1284">
    <cfRule type="notContainsBlanks" dxfId="5373" priority="5546">
      <formula>LEN(TRIM(N1284))&gt;0</formula>
    </cfRule>
  </conditionalFormatting>
  <conditionalFormatting sqref="N1284:R1284">
    <cfRule type="notContainsBlanks" dxfId="5372" priority="5545">
      <formula>LEN(TRIM(N1284))&gt;0</formula>
    </cfRule>
  </conditionalFormatting>
  <conditionalFormatting sqref="N1284:R1284">
    <cfRule type="notContainsBlanks" dxfId="5371" priority="5544">
      <formula>LEN(TRIM(N1284))&gt;0</formula>
    </cfRule>
  </conditionalFormatting>
  <conditionalFormatting sqref="N1284:R1284">
    <cfRule type="notContainsBlanks" dxfId="5370" priority="5543">
      <formula>LEN(TRIM(N1284))&gt;0</formula>
    </cfRule>
  </conditionalFormatting>
  <conditionalFormatting sqref="N1284:R1284">
    <cfRule type="notContainsBlanks" dxfId="5369" priority="5542">
      <formula>LEN(TRIM(N1284))&gt;0</formula>
    </cfRule>
  </conditionalFormatting>
  <conditionalFormatting sqref="N1284:R1284">
    <cfRule type="notContainsBlanks" dxfId="5368" priority="5541">
      <formula>LEN(TRIM(N1284))&gt;0</formula>
    </cfRule>
  </conditionalFormatting>
  <conditionalFormatting sqref="N1284:R1284">
    <cfRule type="notContainsBlanks" dxfId="5367" priority="5539">
      <formula>LEN(TRIM(N1284))&gt;0</formula>
    </cfRule>
    <cfRule type="notContainsBlanks" dxfId="5366" priority="5540">
      <formula>LEN(TRIM(N1284))&gt;0</formula>
    </cfRule>
  </conditionalFormatting>
  <conditionalFormatting sqref="N1284:R1284">
    <cfRule type="notContainsBlanks" dxfId="5365" priority="5538">
      <formula>LEN(TRIM(N1284))&gt;0</formula>
    </cfRule>
  </conditionalFormatting>
  <conditionalFormatting sqref="N1284:R1284">
    <cfRule type="notContainsBlanks" dxfId="5364" priority="5537">
      <formula>LEN(TRIM(N1284))&gt;0</formula>
    </cfRule>
  </conditionalFormatting>
  <conditionalFormatting sqref="N1284:R1284">
    <cfRule type="notContainsBlanks" dxfId="5363" priority="5536">
      <formula>LEN(TRIM(N1284))&gt;0</formula>
    </cfRule>
  </conditionalFormatting>
  <conditionalFormatting sqref="N1284:R1284">
    <cfRule type="notContainsBlanks" dxfId="5362" priority="5535">
      <formula>LEN(TRIM(N1284))&gt;0</formula>
    </cfRule>
  </conditionalFormatting>
  <conditionalFormatting sqref="N1284:R1284">
    <cfRule type="notContainsBlanks" dxfId="5361" priority="5534">
      <formula>LEN(TRIM(N1284))&gt;0</formula>
    </cfRule>
  </conditionalFormatting>
  <conditionalFormatting sqref="N1284:R1284">
    <cfRule type="notContainsBlanks" dxfId="5360" priority="5533">
      <formula>LEN(TRIM(N1284))&gt;0</formula>
    </cfRule>
  </conditionalFormatting>
  <conditionalFormatting sqref="N1284:R1284">
    <cfRule type="notContainsBlanks" dxfId="5359" priority="5532">
      <formula>LEN(TRIM(N1284))&gt;0</formula>
    </cfRule>
  </conditionalFormatting>
  <conditionalFormatting sqref="N1284:R1284">
    <cfRule type="notContainsBlanks" dxfId="5358" priority="5531">
      <formula>LEN(TRIM(N1284))&gt;0</formula>
    </cfRule>
  </conditionalFormatting>
  <conditionalFormatting sqref="N1284:R1284">
    <cfRule type="notContainsBlanks" dxfId="5357" priority="5530">
      <formula>LEN(TRIM(N1284))&gt;0</formula>
    </cfRule>
  </conditionalFormatting>
  <conditionalFormatting sqref="N1284:R1284">
    <cfRule type="notContainsBlanks" priority="5529">
      <formula>LEN(TRIM(N1284))&gt;0</formula>
    </cfRule>
  </conditionalFormatting>
  <conditionalFormatting sqref="N1284:R1284">
    <cfRule type="notContainsBlanks" dxfId="5356" priority="5528">
      <formula>LEN(TRIM(N1284))&gt;0</formula>
    </cfRule>
  </conditionalFormatting>
  <conditionalFormatting sqref="N1284:R1284">
    <cfRule type="notContainsBlanks" dxfId="5355" priority="5527">
      <formula>LEN(TRIM(N1284))&gt;0</formula>
    </cfRule>
  </conditionalFormatting>
  <conditionalFormatting sqref="N1284:R1284">
    <cfRule type="notContainsBlanks" dxfId="5354" priority="5526">
      <formula>LEN(TRIM(N1284))&gt;0</formula>
    </cfRule>
  </conditionalFormatting>
  <conditionalFormatting sqref="N1284:R1284">
    <cfRule type="notContainsBlanks" dxfId="5353" priority="5525">
      <formula>LEN(TRIM(N1284))&gt;0</formula>
    </cfRule>
  </conditionalFormatting>
  <conditionalFormatting sqref="N1284:R1284">
    <cfRule type="notContainsBlanks" dxfId="5352" priority="5524">
      <formula>LEN(TRIM(N1284))&gt;0</formula>
    </cfRule>
  </conditionalFormatting>
  <conditionalFormatting sqref="N1297:R1297">
    <cfRule type="notContainsBlanks" dxfId="5351" priority="5523">
      <formula>LEN(TRIM(N1297))&gt;0</formula>
    </cfRule>
  </conditionalFormatting>
  <conditionalFormatting sqref="N1297:R1297">
    <cfRule type="notContainsBlanks" dxfId="5350" priority="5522">
      <formula>LEN(TRIM(N1297))&gt;0</formula>
    </cfRule>
  </conditionalFormatting>
  <conditionalFormatting sqref="N1297:R1297">
    <cfRule type="notContainsBlanks" dxfId="5349" priority="5521">
      <formula>LEN(TRIM(N1297))&gt;0</formula>
    </cfRule>
  </conditionalFormatting>
  <conditionalFormatting sqref="N1297:R1297">
    <cfRule type="notContainsBlanks" dxfId="5348" priority="5520">
      <formula>LEN(TRIM(N1297))&gt;0</formula>
    </cfRule>
  </conditionalFormatting>
  <conditionalFormatting sqref="N1297:R1297">
    <cfRule type="notContainsBlanks" dxfId="5347" priority="5519">
      <formula>LEN(TRIM(N1297))&gt;0</formula>
    </cfRule>
  </conditionalFormatting>
  <conditionalFormatting sqref="N1297:R1297">
    <cfRule type="notContainsBlanks" dxfId="5346" priority="5518">
      <formula>LEN(TRIM(N1297))&gt;0</formula>
    </cfRule>
  </conditionalFormatting>
  <conditionalFormatting sqref="N1297:R1297">
    <cfRule type="notContainsBlanks" dxfId="5345" priority="5517">
      <formula>LEN(TRIM(N1297))&gt;0</formula>
    </cfRule>
  </conditionalFormatting>
  <conditionalFormatting sqref="N1297:R1297">
    <cfRule type="notContainsBlanks" dxfId="5344" priority="5516">
      <formula>LEN(TRIM(N1297))&gt;0</formula>
    </cfRule>
  </conditionalFormatting>
  <conditionalFormatting sqref="N1297:R1297">
    <cfRule type="notContainsBlanks" dxfId="5343" priority="5515">
      <formula>LEN(TRIM(N1297))&gt;0</formula>
    </cfRule>
  </conditionalFormatting>
  <conditionalFormatting sqref="N1297:R1297">
    <cfRule type="notContainsBlanks" dxfId="5342" priority="5513">
      <formula>LEN(TRIM(N1297))&gt;0</formula>
    </cfRule>
    <cfRule type="notContainsBlanks" dxfId="5341" priority="5514">
      <formula>LEN(TRIM(N1297))&gt;0</formula>
    </cfRule>
  </conditionalFormatting>
  <conditionalFormatting sqref="N1297:R1297">
    <cfRule type="notContainsBlanks" dxfId="5340" priority="5512">
      <formula>LEN(TRIM(N1297))&gt;0</formula>
    </cfRule>
  </conditionalFormatting>
  <conditionalFormatting sqref="N1297:R1297">
    <cfRule type="notContainsBlanks" dxfId="5339" priority="5511">
      <formula>LEN(TRIM(N1297))&gt;0</formula>
    </cfRule>
  </conditionalFormatting>
  <conditionalFormatting sqref="N1297:R1297">
    <cfRule type="notContainsBlanks" dxfId="5338" priority="5510">
      <formula>LEN(TRIM(N1297))&gt;0</formula>
    </cfRule>
  </conditionalFormatting>
  <conditionalFormatting sqref="N1297:R1297">
    <cfRule type="notContainsBlanks" dxfId="5337" priority="5509">
      <formula>LEN(TRIM(N1297))&gt;0</formula>
    </cfRule>
  </conditionalFormatting>
  <conditionalFormatting sqref="N1297:R1297">
    <cfRule type="notContainsBlanks" dxfId="5336" priority="5508">
      <formula>LEN(TRIM(N1297))&gt;0</formula>
    </cfRule>
  </conditionalFormatting>
  <conditionalFormatting sqref="N1297:R1297">
    <cfRule type="notContainsBlanks" dxfId="5335" priority="5507">
      <formula>LEN(TRIM(N1297))&gt;0</formula>
    </cfRule>
  </conditionalFormatting>
  <conditionalFormatting sqref="N1297:R1297">
    <cfRule type="notContainsBlanks" dxfId="5334" priority="5506">
      <formula>LEN(TRIM(N1297))&gt;0</formula>
    </cfRule>
  </conditionalFormatting>
  <conditionalFormatting sqref="N1297:R1297">
    <cfRule type="notContainsBlanks" dxfId="5333" priority="5505">
      <formula>LEN(TRIM(N1297))&gt;0</formula>
    </cfRule>
  </conditionalFormatting>
  <conditionalFormatting sqref="N1297:R1297">
    <cfRule type="notContainsBlanks" dxfId="5332" priority="5504">
      <formula>LEN(TRIM(N1297))&gt;0</formula>
    </cfRule>
  </conditionalFormatting>
  <conditionalFormatting sqref="N1297:R1297">
    <cfRule type="notContainsBlanks" priority="5503">
      <formula>LEN(TRIM(N1297))&gt;0</formula>
    </cfRule>
  </conditionalFormatting>
  <conditionalFormatting sqref="N1297:R1297">
    <cfRule type="notContainsBlanks" dxfId="5331" priority="5502">
      <formula>LEN(TRIM(N1297))&gt;0</formula>
    </cfRule>
  </conditionalFormatting>
  <conditionalFormatting sqref="N1297:R1297">
    <cfRule type="notContainsBlanks" dxfId="5330" priority="5501">
      <formula>LEN(TRIM(N1297))&gt;0</formula>
    </cfRule>
  </conditionalFormatting>
  <conditionalFormatting sqref="N1297:R1297">
    <cfRule type="notContainsBlanks" dxfId="5329" priority="5500">
      <formula>LEN(TRIM(N1297))&gt;0</formula>
    </cfRule>
  </conditionalFormatting>
  <conditionalFormatting sqref="N1297:R1297">
    <cfRule type="notContainsBlanks" dxfId="5328" priority="5499">
      <formula>LEN(TRIM(N1297))&gt;0</formula>
    </cfRule>
  </conditionalFormatting>
  <conditionalFormatting sqref="N1297:R1297">
    <cfRule type="notContainsBlanks" dxfId="5327" priority="5498">
      <formula>LEN(TRIM(N1297))&gt;0</formula>
    </cfRule>
  </conditionalFormatting>
  <conditionalFormatting sqref="N1310:R1310">
    <cfRule type="notContainsBlanks" dxfId="5326" priority="5497">
      <formula>LEN(TRIM(N1310))&gt;0</formula>
    </cfRule>
  </conditionalFormatting>
  <conditionalFormatting sqref="N1310:R1310">
    <cfRule type="notContainsBlanks" dxfId="5325" priority="5496">
      <formula>LEN(TRIM(N1310))&gt;0</formula>
    </cfRule>
  </conditionalFormatting>
  <conditionalFormatting sqref="N1310:R1310">
    <cfRule type="notContainsBlanks" dxfId="5324" priority="5495">
      <formula>LEN(TRIM(N1310))&gt;0</formula>
    </cfRule>
  </conditionalFormatting>
  <conditionalFormatting sqref="N1310:R1310">
    <cfRule type="notContainsBlanks" dxfId="5323" priority="5494">
      <formula>LEN(TRIM(N1310))&gt;0</formula>
    </cfRule>
  </conditionalFormatting>
  <conditionalFormatting sqref="N1310:R1310">
    <cfRule type="notContainsBlanks" dxfId="5322" priority="5493">
      <formula>LEN(TRIM(N1310))&gt;0</formula>
    </cfRule>
  </conditionalFormatting>
  <conditionalFormatting sqref="N1310:R1310">
    <cfRule type="notContainsBlanks" dxfId="5321" priority="5492">
      <formula>LEN(TRIM(N1310))&gt;0</formula>
    </cfRule>
  </conditionalFormatting>
  <conditionalFormatting sqref="N1310:R1310">
    <cfRule type="notContainsBlanks" dxfId="5320" priority="5491">
      <formula>LEN(TRIM(N1310))&gt;0</formula>
    </cfRule>
  </conditionalFormatting>
  <conditionalFormatting sqref="N1310:R1310">
    <cfRule type="notContainsBlanks" dxfId="5319" priority="5490">
      <formula>LEN(TRIM(N1310))&gt;0</formula>
    </cfRule>
  </conditionalFormatting>
  <conditionalFormatting sqref="N1310:R1310">
    <cfRule type="notContainsBlanks" dxfId="5318" priority="5489">
      <formula>LEN(TRIM(N1310))&gt;0</formula>
    </cfRule>
  </conditionalFormatting>
  <conditionalFormatting sqref="N1310:R1310">
    <cfRule type="notContainsBlanks" dxfId="5317" priority="5487">
      <formula>LEN(TRIM(N1310))&gt;0</formula>
    </cfRule>
    <cfRule type="notContainsBlanks" dxfId="5316" priority="5488">
      <formula>LEN(TRIM(N1310))&gt;0</formula>
    </cfRule>
  </conditionalFormatting>
  <conditionalFormatting sqref="N1310:R1310">
    <cfRule type="notContainsBlanks" dxfId="5315" priority="5486">
      <formula>LEN(TRIM(N1310))&gt;0</formula>
    </cfRule>
  </conditionalFormatting>
  <conditionalFormatting sqref="N1310:R1310">
    <cfRule type="notContainsBlanks" dxfId="5314" priority="5485">
      <formula>LEN(TRIM(N1310))&gt;0</formula>
    </cfRule>
  </conditionalFormatting>
  <conditionalFormatting sqref="N1310:R1310">
    <cfRule type="notContainsBlanks" dxfId="5313" priority="5484">
      <formula>LEN(TRIM(N1310))&gt;0</formula>
    </cfRule>
  </conditionalFormatting>
  <conditionalFormatting sqref="N1310:R1310">
    <cfRule type="notContainsBlanks" dxfId="5312" priority="5483">
      <formula>LEN(TRIM(N1310))&gt;0</formula>
    </cfRule>
  </conditionalFormatting>
  <conditionalFormatting sqref="N1310:R1310">
    <cfRule type="notContainsBlanks" dxfId="5311" priority="5482">
      <formula>LEN(TRIM(N1310))&gt;0</formula>
    </cfRule>
  </conditionalFormatting>
  <conditionalFormatting sqref="N1310:R1310">
    <cfRule type="notContainsBlanks" dxfId="5310" priority="5481">
      <formula>LEN(TRIM(N1310))&gt;0</formula>
    </cfRule>
  </conditionalFormatting>
  <conditionalFormatting sqref="N1310:R1310">
    <cfRule type="notContainsBlanks" dxfId="5309" priority="5480">
      <formula>LEN(TRIM(N1310))&gt;0</formula>
    </cfRule>
  </conditionalFormatting>
  <conditionalFormatting sqref="N1310:R1310">
    <cfRule type="notContainsBlanks" dxfId="5308" priority="5479">
      <formula>LEN(TRIM(N1310))&gt;0</formula>
    </cfRule>
  </conditionalFormatting>
  <conditionalFormatting sqref="N1310:R1310">
    <cfRule type="notContainsBlanks" dxfId="5307" priority="5478">
      <formula>LEN(TRIM(N1310))&gt;0</formula>
    </cfRule>
  </conditionalFormatting>
  <conditionalFormatting sqref="N1310:R1310">
    <cfRule type="notContainsBlanks" priority="5477">
      <formula>LEN(TRIM(N1310))&gt;0</formula>
    </cfRule>
  </conditionalFormatting>
  <conditionalFormatting sqref="N1310:R1310">
    <cfRule type="notContainsBlanks" dxfId="5306" priority="5476">
      <formula>LEN(TRIM(N1310))&gt;0</formula>
    </cfRule>
  </conditionalFormatting>
  <conditionalFormatting sqref="N1310:R1310">
    <cfRule type="notContainsBlanks" dxfId="5305" priority="5475">
      <formula>LEN(TRIM(N1310))&gt;0</formula>
    </cfRule>
  </conditionalFormatting>
  <conditionalFormatting sqref="N1310:R1310">
    <cfRule type="notContainsBlanks" dxfId="5304" priority="5474">
      <formula>LEN(TRIM(N1310))&gt;0</formula>
    </cfRule>
  </conditionalFormatting>
  <conditionalFormatting sqref="N1310:R1310">
    <cfRule type="notContainsBlanks" dxfId="5303" priority="5473">
      <formula>LEN(TRIM(N1310))&gt;0</formula>
    </cfRule>
  </conditionalFormatting>
  <conditionalFormatting sqref="N1310:R1310">
    <cfRule type="notContainsBlanks" dxfId="5302" priority="5472">
      <formula>LEN(TRIM(N1310))&gt;0</formula>
    </cfRule>
  </conditionalFormatting>
  <conditionalFormatting sqref="N1323:R1323">
    <cfRule type="notContainsBlanks" dxfId="5301" priority="5471">
      <formula>LEN(TRIM(N1323))&gt;0</formula>
    </cfRule>
  </conditionalFormatting>
  <conditionalFormatting sqref="N1323:R1323">
    <cfRule type="notContainsBlanks" dxfId="5300" priority="5470">
      <formula>LEN(TRIM(N1323))&gt;0</formula>
    </cfRule>
  </conditionalFormatting>
  <conditionalFormatting sqref="N1323:R1323">
    <cfRule type="notContainsBlanks" dxfId="5299" priority="5469">
      <formula>LEN(TRIM(N1323))&gt;0</formula>
    </cfRule>
  </conditionalFormatting>
  <conditionalFormatting sqref="N1323:R1323">
    <cfRule type="notContainsBlanks" dxfId="5298" priority="5468">
      <formula>LEN(TRIM(N1323))&gt;0</formula>
    </cfRule>
  </conditionalFormatting>
  <conditionalFormatting sqref="N1323:R1323">
    <cfRule type="notContainsBlanks" dxfId="5297" priority="5467">
      <formula>LEN(TRIM(N1323))&gt;0</formula>
    </cfRule>
  </conditionalFormatting>
  <conditionalFormatting sqref="N1323:R1323">
    <cfRule type="notContainsBlanks" dxfId="5296" priority="5466">
      <formula>LEN(TRIM(N1323))&gt;0</formula>
    </cfRule>
  </conditionalFormatting>
  <conditionalFormatting sqref="N1323:R1323">
    <cfRule type="notContainsBlanks" dxfId="5295" priority="5465">
      <formula>LEN(TRIM(N1323))&gt;0</formula>
    </cfRule>
  </conditionalFormatting>
  <conditionalFormatting sqref="N1323:R1323">
    <cfRule type="notContainsBlanks" dxfId="5294" priority="5464">
      <formula>LEN(TRIM(N1323))&gt;0</formula>
    </cfRule>
  </conditionalFormatting>
  <conditionalFormatting sqref="N1323:R1323">
    <cfRule type="notContainsBlanks" dxfId="5293" priority="5463">
      <formula>LEN(TRIM(N1323))&gt;0</formula>
    </cfRule>
  </conditionalFormatting>
  <conditionalFormatting sqref="N1323:R1323">
    <cfRule type="notContainsBlanks" dxfId="5292" priority="5461">
      <formula>LEN(TRIM(N1323))&gt;0</formula>
    </cfRule>
    <cfRule type="notContainsBlanks" dxfId="5291" priority="5462">
      <formula>LEN(TRIM(N1323))&gt;0</formula>
    </cfRule>
  </conditionalFormatting>
  <conditionalFormatting sqref="N1323:R1323">
    <cfRule type="notContainsBlanks" dxfId="5290" priority="5460">
      <formula>LEN(TRIM(N1323))&gt;0</formula>
    </cfRule>
  </conditionalFormatting>
  <conditionalFormatting sqref="N1323:R1323">
    <cfRule type="notContainsBlanks" dxfId="5289" priority="5459">
      <formula>LEN(TRIM(N1323))&gt;0</formula>
    </cfRule>
  </conditionalFormatting>
  <conditionalFormatting sqref="N1323:R1323">
    <cfRule type="notContainsBlanks" dxfId="5288" priority="5458">
      <formula>LEN(TRIM(N1323))&gt;0</formula>
    </cfRule>
  </conditionalFormatting>
  <conditionalFormatting sqref="N1323:R1323">
    <cfRule type="notContainsBlanks" dxfId="5287" priority="5457">
      <formula>LEN(TRIM(N1323))&gt;0</formula>
    </cfRule>
  </conditionalFormatting>
  <conditionalFormatting sqref="N1323:R1323">
    <cfRule type="notContainsBlanks" dxfId="5286" priority="5456">
      <formula>LEN(TRIM(N1323))&gt;0</formula>
    </cfRule>
  </conditionalFormatting>
  <conditionalFormatting sqref="N1323:R1323">
    <cfRule type="notContainsBlanks" dxfId="5285" priority="5455">
      <formula>LEN(TRIM(N1323))&gt;0</formula>
    </cfRule>
  </conditionalFormatting>
  <conditionalFormatting sqref="N1323:R1323">
    <cfRule type="notContainsBlanks" dxfId="5284" priority="5454">
      <formula>LEN(TRIM(N1323))&gt;0</formula>
    </cfRule>
  </conditionalFormatting>
  <conditionalFormatting sqref="N1323:R1323">
    <cfRule type="notContainsBlanks" dxfId="5283" priority="5453">
      <formula>LEN(TRIM(N1323))&gt;0</formula>
    </cfRule>
  </conditionalFormatting>
  <conditionalFormatting sqref="N1323:R1323">
    <cfRule type="notContainsBlanks" dxfId="5282" priority="5452">
      <formula>LEN(TRIM(N1323))&gt;0</formula>
    </cfRule>
  </conditionalFormatting>
  <conditionalFormatting sqref="N1323:R1323">
    <cfRule type="notContainsBlanks" priority="5451">
      <formula>LEN(TRIM(N1323))&gt;0</formula>
    </cfRule>
  </conditionalFormatting>
  <conditionalFormatting sqref="N1323:R1323">
    <cfRule type="notContainsBlanks" dxfId="5281" priority="5450">
      <formula>LEN(TRIM(N1323))&gt;0</formula>
    </cfRule>
  </conditionalFormatting>
  <conditionalFormatting sqref="N1323:R1323">
    <cfRule type="notContainsBlanks" dxfId="5280" priority="5449">
      <formula>LEN(TRIM(N1323))&gt;0</formula>
    </cfRule>
  </conditionalFormatting>
  <conditionalFormatting sqref="N1323:R1323">
    <cfRule type="notContainsBlanks" dxfId="5279" priority="5448">
      <formula>LEN(TRIM(N1323))&gt;0</formula>
    </cfRule>
  </conditionalFormatting>
  <conditionalFormatting sqref="N1323:R1323">
    <cfRule type="notContainsBlanks" dxfId="5278" priority="5447">
      <formula>LEN(TRIM(N1323))&gt;0</formula>
    </cfRule>
  </conditionalFormatting>
  <conditionalFormatting sqref="N1323:R1323">
    <cfRule type="notContainsBlanks" dxfId="5277" priority="5446">
      <formula>LEN(TRIM(N1323))&gt;0</formula>
    </cfRule>
  </conditionalFormatting>
  <conditionalFormatting sqref="N517:R517">
    <cfRule type="notContainsBlanks" dxfId="5276" priority="5445">
      <formula>LEN(TRIM(N517))&gt;0</formula>
    </cfRule>
  </conditionalFormatting>
  <conditionalFormatting sqref="N517:R517">
    <cfRule type="notContainsBlanks" dxfId="5275" priority="5444">
      <formula>LEN(TRIM(N517))&gt;0</formula>
    </cfRule>
  </conditionalFormatting>
  <conditionalFormatting sqref="N517:R517">
    <cfRule type="notContainsBlanks" dxfId="5274" priority="5443">
      <formula>LEN(TRIM(N517))&gt;0</formula>
    </cfRule>
  </conditionalFormatting>
  <conditionalFormatting sqref="N517:R517">
    <cfRule type="notContainsBlanks" dxfId="5273" priority="5442">
      <formula>LEN(TRIM(N517))&gt;0</formula>
    </cfRule>
  </conditionalFormatting>
  <conditionalFormatting sqref="N517:R517">
    <cfRule type="notContainsBlanks" dxfId="5272" priority="5441">
      <formula>LEN(TRIM(N517))&gt;0</formula>
    </cfRule>
  </conditionalFormatting>
  <conditionalFormatting sqref="N517:R517">
    <cfRule type="notContainsBlanks" dxfId="5271" priority="5440">
      <formula>LEN(TRIM(N517))&gt;0</formula>
    </cfRule>
  </conditionalFormatting>
  <conditionalFormatting sqref="N517:R517">
    <cfRule type="notContainsBlanks" dxfId="5270" priority="5439">
      <formula>LEN(TRIM(N517))&gt;0</formula>
    </cfRule>
  </conditionalFormatting>
  <conditionalFormatting sqref="N517:R517">
    <cfRule type="notContainsBlanks" dxfId="5269" priority="5438">
      <formula>LEN(TRIM(N517))&gt;0</formula>
    </cfRule>
  </conditionalFormatting>
  <conditionalFormatting sqref="N517:R517">
    <cfRule type="notContainsBlanks" dxfId="5268" priority="5437">
      <formula>LEN(TRIM(N517))&gt;0</formula>
    </cfRule>
  </conditionalFormatting>
  <conditionalFormatting sqref="N517:R517">
    <cfRule type="notContainsBlanks" dxfId="5267" priority="5435">
      <formula>LEN(TRIM(N517))&gt;0</formula>
    </cfRule>
    <cfRule type="notContainsBlanks" dxfId="5266" priority="5436">
      <formula>LEN(TRIM(N517))&gt;0</formula>
    </cfRule>
  </conditionalFormatting>
  <conditionalFormatting sqref="N517:R517">
    <cfRule type="notContainsBlanks" dxfId="5265" priority="5434">
      <formula>LEN(TRIM(N517))&gt;0</formula>
    </cfRule>
  </conditionalFormatting>
  <conditionalFormatting sqref="N517:R517">
    <cfRule type="notContainsBlanks" dxfId="5264" priority="5433">
      <formula>LEN(TRIM(N517))&gt;0</formula>
    </cfRule>
  </conditionalFormatting>
  <conditionalFormatting sqref="N517:R517">
    <cfRule type="notContainsBlanks" dxfId="5263" priority="5432">
      <formula>LEN(TRIM(N517))&gt;0</formula>
    </cfRule>
  </conditionalFormatting>
  <conditionalFormatting sqref="N517:R517">
    <cfRule type="notContainsBlanks" dxfId="5262" priority="5431">
      <formula>LEN(TRIM(N517))&gt;0</formula>
    </cfRule>
  </conditionalFormatting>
  <conditionalFormatting sqref="N517:R517">
    <cfRule type="notContainsBlanks" dxfId="5261" priority="5430">
      <formula>LEN(TRIM(N517))&gt;0</formula>
    </cfRule>
  </conditionalFormatting>
  <conditionalFormatting sqref="N517:R517">
    <cfRule type="notContainsBlanks" dxfId="5260" priority="5429">
      <formula>LEN(TRIM(N517))&gt;0</formula>
    </cfRule>
  </conditionalFormatting>
  <conditionalFormatting sqref="N517:R517">
    <cfRule type="notContainsBlanks" dxfId="5259" priority="5428">
      <formula>LEN(TRIM(N517))&gt;0</formula>
    </cfRule>
  </conditionalFormatting>
  <conditionalFormatting sqref="N517:R517">
    <cfRule type="notContainsBlanks" dxfId="5258" priority="5427">
      <formula>LEN(TRIM(N517))&gt;0</formula>
    </cfRule>
  </conditionalFormatting>
  <conditionalFormatting sqref="N517:R517">
    <cfRule type="notContainsBlanks" dxfId="5257" priority="5426">
      <formula>LEN(TRIM(N517))&gt;0</formula>
    </cfRule>
  </conditionalFormatting>
  <conditionalFormatting sqref="N517:R517">
    <cfRule type="notContainsBlanks" priority="5425">
      <formula>LEN(TRIM(N517))&gt;0</formula>
    </cfRule>
  </conditionalFormatting>
  <conditionalFormatting sqref="N517:R517">
    <cfRule type="notContainsBlanks" dxfId="5256" priority="5424">
      <formula>LEN(TRIM(N517))&gt;0</formula>
    </cfRule>
  </conditionalFormatting>
  <conditionalFormatting sqref="N517:R517">
    <cfRule type="notContainsBlanks" dxfId="5255" priority="5423">
      <formula>LEN(TRIM(N517))&gt;0</formula>
    </cfRule>
  </conditionalFormatting>
  <conditionalFormatting sqref="N517:R517">
    <cfRule type="notContainsBlanks" dxfId="5254" priority="5422">
      <formula>LEN(TRIM(N517))&gt;0</formula>
    </cfRule>
  </conditionalFormatting>
  <conditionalFormatting sqref="N517:R517">
    <cfRule type="notContainsBlanks" dxfId="5253" priority="5421">
      <formula>LEN(TRIM(N517))&gt;0</formula>
    </cfRule>
  </conditionalFormatting>
  <conditionalFormatting sqref="N517:R517">
    <cfRule type="notContainsBlanks" dxfId="5252" priority="5420">
      <formula>LEN(TRIM(N517))&gt;0</formula>
    </cfRule>
  </conditionalFormatting>
  <conditionalFormatting sqref="N424:S426 N428:S439 S427 N441:S452 S440 N454:S465 S453 N467:S478 S466 N480:S491 S479 N493:S504 S492 N506:S517 S505 N519:S530 S518 N532:S543 S531 N545:S556 S544 N558:S569 S557 N571:S582 S570 N584:S595 S583 N597:S608 S596 N610:S621 S609 N623:S634 S622 N636:S647 S635 N649:S660 S648 N662:S673 S661 N675:S686 S674 N688:S699 S687 N701:S712 S700 N714:S725 S713 N727:S738 S726 N740:S751 S739 N753:S764 S752 N766:S777 S765 N779:S790 S778 N792:S803 S791 N805:S816 S804 N818:S829 S817 N831:S842 S830 N844:S855 S843 N857:S868 S856 N870:S881 S869 N883:S894 S882 N896:S907 S895 N909:S920 S908 N922:S933 S921 N935:S946 S934 N948:S959 S947 N961:S972 S960 N974:S985 S973 N987:S998 S986 N1000:S1011 S999 N1013:S1024 S1012 N1026:S1037 S1025 N1039:S1050 S1038 N1052:S1063 S1051 N1065:S1076 S1064 N1078:S1089 S1077 N1091:S1102 S1090 N1104:S1115 S1103 N1117:S1128 S1116 N1130:S1141 S1129 N1143:S1154 S1142 N1156:S1167 S1155 N1169:S1180 S1168 N1182:S1193 S1181 N1195:S1206 S1194 N1208:S1219 S1207 N1221:S1232 S1220 N1234:S1245 S1233 N1247:S1258 S1246 N1260:S1271 S1259 N1273:S1284 S1272 N1286:S1297 S1285 N1299:S1310 S1298 N1312:S1323 S1311 N1325:S1332 S1324">
    <cfRule type="notContainsBlanks" dxfId="5251" priority="5419">
      <formula>LEN(TRIM(N424))&gt;0</formula>
    </cfRule>
  </conditionalFormatting>
  <conditionalFormatting sqref="U426:Y426">
    <cfRule type="notContainsBlanks" dxfId="5250" priority="5418">
      <formula>LEN(TRIM(U426))&gt;0</formula>
    </cfRule>
  </conditionalFormatting>
  <conditionalFormatting sqref="U426:Y426">
    <cfRule type="notContainsBlanks" dxfId="5249" priority="5417">
      <formula>LEN(TRIM(U426))&gt;0</formula>
    </cfRule>
  </conditionalFormatting>
  <conditionalFormatting sqref="U426:Y426">
    <cfRule type="notContainsBlanks" dxfId="5248" priority="5416">
      <formula>LEN(TRIM(U426))&gt;0</formula>
    </cfRule>
  </conditionalFormatting>
  <conditionalFormatting sqref="U426:Y426">
    <cfRule type="notContainsBlanks" dxfId="5247" priority="5415">
      <formula>LEN(TRIM(U426))&gt;0</formula>
    </cfRule>
  </conditionalFormatting>
  <conditionalFormatting sqref="U426:Y426">
    <cfRule type="notContainsBlanks" dxfId="5246" priority="5414">
      <formula>LEN(TRIM(U426))&gt;0</formula>
    </cfRule>
  </conditionalFormatting>
  <conditionalFormatting sqref="U426:Y426">
    <cfRule type="notContainsBlanks" dxfId="5245" priority="5413">
      <formula>LEN(TRIM(U426))&gt;0</formula>
    </cfRule>
  </conditionalFormatting>
  <conditionalFormatting sqref="U426:Y426">
    <cfRule type="notContainsBlanks" dxfId="5244" priority="5412">
      <formula>LEN(TRIM(U426))&gt;0</formula>
    </cfRule>
  </conditionalFormatting>
  <conditionalFormatting sqref="U426:Y426">
    <cfRule type="notContainsBlanks" dxfId="5243" priority="5411">
      <formula>LEN(TRIM(U426))&gt;0</formula>
    </cfRule>
  </conditionalFormatting>
  <conditionalFormatting sqref="U426:Y426">
    <cfRule type="notContainsBlanks" dxfId="5242" priority="5410">
      <formula>LEN(TRIM(U426))&gt;0</formula>
    </cfRule>
  </conditionalFormatting>
  <conditionalFormatting sqref="U426:Y426">
    <cfRule type="notContainsBlanks" dxfId="5241" priority="5408">
      <formula>LEN(TRIM(U426))&gt;0</formula>
    </cfRule>
    <cfRule type="notContainsBlanks" dxfId="5240" priority="5409">
      <formula>LEN(TRIM(U426))&gt;0</formula>
    </cfRule>
  </conditionalFormatting>
  <conditionalFormatting sqref="U426:Y426">
    <cfRule type="notContainsBlanks" dxfId="5239" priority="5407">
      <formula>LEN(TRIM(U426))&gt;0</formula>
    </cfRule>
  </conditionalFormatting>
  <conditionalFormatting sqref="U426:Y426">
    <cfRule type="notContainsBlanks" dxfId="5238" priority="5406">
      <formula>LEN(TRIM(U426))&gt;0</formula>
    </cfRule>
  </conditionalFormatting>
  <conditionalFormatting sqref="U426:Y426">
    <cfRule type="notContainsBlanks" dxfId="5237" priority="5405">
      <formula>LEN(TRIM(U426))&gt;0</formula>
    </cfRule>
  </conditionalFormatting>
  <conditionalFormatting sqref="U426:Y426">
    <cfRule type="notContainsBlanks" dxfId="5236" priority="5404">
      <formula>LEN(TRIM(U426))&gt;0</formula>
    </cfRule>
  </conditionalFormatting>
  <conditionalFormatting sqref="U426:Y426">
    <cfRule type="notContainsBlanks" dxfId="5235" priority="5403">
      <formula>LEN(TRIM(U426))&gt;0</formula>
    </cfRule>
  </conditionalFormatting>
  <conditionalFormatting sqref="U426:Y426">
    <cfRule type="notContainsBlanks" dxfId="5234" priority="5402">
      <formula>LEN(TRIM(U426))&gt;0</formula>
    </cfRule>
  </conditionalFormatting>
  <conditionalFormatting sqref="U426:Y426">
    <cfRule type="notContainsBlanks" dxfId="5233" priority="5401">
      <formula>LEN(TRIM(U426))&gt;0</formula>
    </cfRule>
  </conditionalFormatting>
  <conditionalFormatting sqref="U426:Y426">
    <cfRule type="notContainsBlanks" dxfId="5232" priority="5400">
      <formula>LEN(TRIM(U426))&gt;0</formula>
    </cfRule>
  </conditionalFormatting>
  <conditionalFormatting sqref="U426:Y426">
    <cfRule type="notContainsBlanks" dxfId="5231" priority="5399">
      <formula>LEN(TRIM(U426))&gt;0</formula>
    </cfRule>
  </conditionalFormatting>
  <conditionalFormatting sqref="U426:Y426">
    <cfRule type="notContainsBlanks" priority="5398">
      <formula>LEN(TRIM(U426))&gt;0</formula>
    </cfRule>
  </conditionalFormatting>
  <conditionalFormatting sqref="U426:Y426">
    <cfRule type="notContainsBlanks" dxfId="5230" priority="5397">
      <formula>LEN(TRIM(U426))&gt;0</formula>
    </cfRule>
  </conditionalFormatting>
  <conditionalFormatting sqref="U426:Y426">
    <cfRule type="notContainsBlanks" dxfId="5229" priority="5396">
      <formula>LEN(TRIM(U426))&gt;0</formula>
    </cfRule>
  </conditionalFormatting>
  <conditionalFormatting sqref="U426:Y426">
    <cfRule type="notContainsBlanks" dxfId="5228" priority="5395">
      <formula>LEN(TRIM(U426))&gt;0</formula>
    </cfRule>
  </conditionalFormatting>
  <conditionalFormatting sqref="U426:Y426">
    <cfRule type="notContainsBlanks" dxfId="5227" priority="5394">
      <formula>LEN(TRIM(U426))&gt;0</formula>
    </cfRule>
  </conditionalFormatting>
  <conditionalFormatting sqref="U426:Y426">
    <cfRule type="notContainsBlanks" dxfId="5226" priority="5393">
      <formula>LEN(TRIM(U426))&gt;0</formula>
    </cfRule>
  </conditionalFormatting>
  <conditionalFormatting sqref="U439:Y439">
    <cfRule type="notContainsBlanks" dxfId="5225" priority="5392">
      <formula>LEN(TRIM(U439))&gt;0</formula>
    </cfRule>
  </conditionalFormatting>
  <conditionalFormatting sqref="U439:Y439">
    <cfRule type="notContainsBlanks" dxfId="5224" priority="5391">
      <formula>LEN(TRIM(U439))&gt;0</formula>
    </cfRule>
  </conditionalFormatting>
  <conditionalFormatting sqref="U439:Y439">
    <cfRule type="notContainsBlanks" dxfId="5223" priority="5390">
      <formula>LEN(TRIM(U439))&gt;0</formula>
    </cfRule>
  </conditionalFormatting>
  <conditionalFormatting sqref="U439:Y439">
    <cfRule type="notContainsBlanks" dxfId="5222" priority="5389">
      <formula>LEN(TRIM(U439))&gt;0</formula>
    </cfRule>
  </conditionalFormatting>
  <conditionalFormatting sqref="U439:Y439">
    <cfRule type="notContainsBlanks" dxfId="5221" priority="5388">
      <formula>LEN(TRIM(U439))&gt;0</formula>
    </cfRule>
  </conditionalFormatting>
  <conditionalFormatting sqref="U439:Y439">
    <cfRule type="notContainsBlanks" dxfId="5220" priority="5387">
      <formula>LEN(TRIM(U439))&gt;0</formula>
    </cfRule>
  </conditionalFormatting>
  <conditionalFormatting sqref="U439:Y439">
    <cfRule type="notContainsBlanks" dxfId="5219" priority="5386">
      <formula>LEN(TRIM(U439))&gt;0</formula>
    </cfRule>
  </conditionalFormatting>
  <conditionalFormatting sqref="U439:Y439">
    <cfRule type="notContainsBlanks" dxfId="5218" priority="5385">
      <formula>LEN(TRIM(U439))&gt;0</formula>
    </cfRule>
  </conditionalFormatting>
  <conditionalFormatting sqref="U439:Y439">
    <cfRule type="notContainsBlanks" dxfId="5217" priority="5384">
      <formula>LEN(TRIM(U439))&gt;0</formula>
    </cfRule>
  </conditionalFormatting>
  <conditionalFormatting sqref="U439:Y439">
    <cfRule type="notContainsBlanks" dxfId="5216" priority="5382">
      <formula>LEN(TRIM(U439))&gt;0</formula>
    </cfRule>
    <cfRule type="notContainsBlanks" dxfId="5215" priority="5383">
      <formula>LEN(TRIM(U439))&gt;0</formula>
    </cfRule>
  </conditionalFormatting>
  <conditionalFormatting sqref="U439:Y439">
    <cfRule type="notContainsBlanks" dxfId="5214" priority="5381">
      <formula>LEN(TRIM(U439))&gt;0</formula>
    </cfRule>
  </conditionalFormatting>
  <conditionalFormatting sqref="U439:Y439">
    <cfRule type="notContainsBlanks" dxfId="5213" priority="5380">
      <formula>LEN(TRIM(U439))&gt;0</formula>
    </cfRule>
  </conditionalFormatting>
  <conditionalFormatting sqref="U439:Y439">
    <cfRule type="notContainsBlanks" dxfId="5212" priority="5379">
      <formula>LEN(TRIM(U439))&gt;0</formula>
    </cfRule>
  </conditionalFormatting>
  <conditionalFormatting sqref="U439:Y439">
    <cfRule type="notContainsBlanks" dxfId="5211" priority="5378">
      <formula>LEN(TRIM(U439))&gt;0</formula>
    </cfRule>
  </conditionalFormatting>
  <conditionalFormatting sqref="U439:Y439">
    <cfRule type="notContainsBlanks" dxfId="5210" priority="5377">
      <formula>LEN(TRIM(U439))&gt;0</formula>
    </cfRule>
  </conditionalFormatting>
  <conditionalFormatting sqref="U439:Y439">
    <cfRule type="notContainsBlanks" dxfId="5209" priority="5376">
      <formula>LEN(TRIM(U439))&gt;0</formula>
    </cfRule>
  </conditionalFormatting>
  <conditionalFormatting sqref="U439:Y439">
    <cfRule type="notContainsBlanks" dxfId="5208" priority="5375">
      <formula>LEN(TRIM(U439))&gt;0</formula>
    </cfRule>
  </conditionalFormatting>
  <conditionalFormatting sqref="U439:Y439">
    <cfRule type="notContainsBlanks" dxfId="5207" priority="5374">
      <formula>LEN(TRIM(U439))&gt;0</formula>
    </cfRule>
  </conditionalFormatting>
  <conditionalFormatting sqref="U439:Y439">
    <cfRule type="notContainsBlanks" dxfId="5206" priority="5373">
      <formula>LEN(TRIM(U439))&gt;0</formula>
    </cfRule>
  </conditionalFormatting>
  <conditionalFormatting sqref="U439:Y439">
    <cfRule type="notContainsBlanks" priority="5372">
      <formula>LEN(TRIM(U439))&gt;0</formula>
    </cfRule>
  </conditionalFormatting>
  <conditionalFormatting sqref="U439:Y439">
    <cfRule type="notContainsBlanks" dxfId="5205" priority="5371">
      <formula>LEN(TRIM(U439))&gt;0</formula>
    </cfRule>
  </conditionalFormatting>
  <conditionalFormatting sqref="U439:Y439">
    <cfRule type="notContainsBlanks" dxfId="5204" priority="5370">
      <formula>LEN(TRIM(U439))&gt;0</formula>
    </cfRule>
  </conditionalFormatting>
  <conditionalFormatting sqref="U439:Y439">
    <cfRule type="notContainsBlanks" dxfId="5203" priority="5369">
      <formula>LEN(TRIM(U439))&gt;0</formula>
    </cfRule>
  </conditionalFormatting>
  <conditionalFormatting sqref="U439:Y439">
    <cfRule type="notContainsBlanks" dxfId="5202" priority="5368">
      <formula>LEN(TRIM(U439))&gt;0</formula>
    </cfRule>
  </conditionalFormatting>
  <conditionalFormatting sqref="U439:Y439">
    <cfRule type="notContainsBlanks" dxfId="5201" priority="5367">
      <formula>LEN(TRIM(U439))&gt;0</formula>
    </cfRule>
  </conditionalFormatting>
  <conditionalFormatting sqref="U452:Y452">
    <cfRule type="notContainsBlanks" dxfId="5200" priority="5366">
      <formula>LEN(TRIM(U452))&gt;0</formula>
    </cfRule>
  </conditionalFormatting>
  <conditionalFormatting sqref="U452:Y452">
    <cfRule type="notContainsBlanks" dxfId="5199" priority="5365">
      <formula>LEN(TRIM(U452))&gt;0</formula>
    </cfRule>
  </conditionalFormatting>
  <conditionalFormatting sqref="U452:Y452">
    <cfRule type="notContainsBlanks" dxfId="5198" priority="5364">
      <formula>LEN(TRIM(U452))&gt;0</formula>
    </cfRule>
  </conditionalFormatting>
  <conditionalFormatting sqref="U452:Y452">
    <cfRule type="notContainsBlanks" dxfId="5197" priority="5363">
      <formula>LEN(TRIM(U452))&gt;0</formula>
    </cfRule>
  </conditionalFormatting>
  <conditionalFormatting sqref="U452:Y452">
    <cfRule type="notContainsBlanks" dxfId="5196" priority="5362">
      <formula>LEN(TRIM(U452))&gt;0</formula>
    </cfRule>
  </conditionalFormatting>
  <conditionalFormatting sqref="U452:Y452">
    <cfRule type="notContainsBlanks" dxfId="5195" priority="5361">
      <formula>LEN(TRIM(U452))&gt;0</formula>
    </cfRule>
  </conditionalFormatting>
  <conditionalFormatting sqref="U452:Y452">
    <cfRule type="notContainsBlanks" dxfId="5194" priority="5360">
      <formula>LEN(TRIM(U452))&gt;0</formula>
    </cfRule>
  </conditionalFormatting>
  <conditionalFormatting sqref="U452:Y452">
    <cfRule type="notContainsBlanks" dxfId="5193" priority="5359">
      <formula>LEN(TRIM(U452))&gt;0</formula>
    </cfRule>
  </conditionalFormatting>
  <conditionalFormatting sqref="U452:Y452">
    <cfRule type="notContainsBlanks" dxfId="5192" priority="5358">
      <formula>LEN(TRIM(U452))&gt;0</formula>
    </cfRule>
  </conditionalFormatting>
  <conditionalFormatting sqref="U452:Y452">
    <cfRule type="notContainsBlanks" dxfId="5191" priority="5356">
      <formula>LEN(TRIM(U452))&gt;0</formula>
    </cfRule>
    <cfRule type="notContainsBlanks" dxfId="5190" priority="5357">
      <formula>LEN(TRIM(U452))&gt;0</formula>
    </cfRule>
  </conditionalFormatting>
  <conditionalFormatting sqref="U452:Y452">
    <cfRule type="notContainsBlanks" dxfId="5189" priority="5355">
      <formula>LEN(TRIM(U452))&gt;0</formula>
    </cfRule>
  </conditionalFormatting>
  <conditionalFormatting sqref="U452:Y452">
    <cfRule type="notContainsBlanks" dxfId="5188" priority="5354">
      <formula>LEN(TRIM(U452))&gt;0</formula>
    </cfRule>
  </conditionalFormatting>
  <conditionalFormatting sqref="U452:Y452">
    <cfRule type="notContainsBlanks" dxfId="5187" priority="5353">
      <formula>LEN(TRIM(U452))&gt;0</formula>
    </cfRule>
  </conditionalFormatting>
  <conditionalFormatting sqref="U452:Y452">
    <cfRule type="notContainsBlanks" dxfId="5186" priority="5352">
      <formula>LEN(TRIM(U452))&gt;0</formula>
    </cfRule>
  </conditionalFormatting>
  <conditionalFormatting sqref="U452:Y452">
    <cfRule type="notContainsBlanks" dxfId="5185" priority="5351">
      <formula>LEN(TRIM(U452))&gt;0</formula>
    </cfRule>
  </conditionalFormatting>
  <conditionalFormatting sqref="U452:Y452">
    <cfRule type="notContainsBlanks" dxfId="5184" priority="5350">
      <formula>LEN(TRIM(U452))&gt;0</formula>
    </cfRule>
  </conditionalFormatting>
  <conditionalFormatting sqref="U452:Y452">
    <cfRule type="notContainsBlanks" dxfId="5183" priority="5349">
      <formula>LEN(TRIM(U452))&gt;0</formula>
    </cfRule>
  </conditionalFormatting>
  <conditionalFormatting sqref="U452:Y452">
    <cfRule type="notContainsBlanks" dxfId="5182" priority="5348">
      <formula>LEN(TRIM(U452))&gt;0</formula>
    </cfRule>
  </conditionalFormatting>
  <conditionalFormatting sqref="U452:Y452">
    <cfRule type="notContainsBlanks" dxfId="5181" priority="5347">
      <formula>LEN(TRIM(U452))&gt;0</formula>
    </cfRule>
  </conditionalFormatting>
  <conditionalFormatting sqref="U452:Y452">
    <cfRule type="notContainsBlanks" priority="5346">
      <formula>LEN(TRIM(U452))&gt;0</formula>
    </cfRule>
  </conditionalFormatting>
  <conditionalFormatting sqref="U452:Y452">
    <cfRule type="notContainsBlanks" dxfId="5180" priority="5345">
      <formula>LEN(TRIM(U452))&gt;0</formula>
    </cfRule>
  </conditionalFormatting>
  <conditionalFormatting sqref="U452:Y452">
    <cfRule type="notContainsBlanks" dxfId="5179" priority="5344">
      <formula>LEN(TRIM(U452))&gt;0</formula>
    </cfRule>
  </conditionalFormatting>
  <conditionalFormatting sqref="U452:Y452">
    <cfRule type="notContainsBlanks" dxfId="5178" priority="5343">
      <formula>LEN(TRIM(U452))&gt;0</formula>
    </cfRule>
  </conditionalFormatting>
  <conditionalFormatting sqref="U452:Y452">
    <cfRule type="notContainsBlanks" dxfId="5177" priority="5342">
      <formula>LEN(TRIM(U452))&gt;0</formula>
    </cfRule>
  </conditionalFormatting>
  <conditionalFormatting sqref="U452:Y452">
    <cfRule type="notContainsBlanks" dxfId="5176" priority="5341">
      <formula>LEN(TRIM(U452))&gt;0</formula>
    </cfRule>
  </conditionalFormatting>
  <conditionalFormatting sqref="U465:Y465">
    <cfRule type="notContainsBlanks" dxfId="5175" priority="5340">
      <formula>LEN(TRIM(U465))&gt;0</formula>
    </cfRule>
  </conditionalFormatting>
  <conditionalFormatting sqref="U465:Y465">
    <cfRule type="notContainsBlanks" dxfId="5174" priority="5339">
      <formula>LEN(TRIM(U465))&gt;0</formula>
    </cfRule>
  </conditionalFormatting>
  <conditionalFormatting sqref="U465:Y465">
    <cfRule type="notContainsBlanks" dxfId="5173" priority="5338">
      <formula>LEN(TRIM(U465))&gt;0</formula>
    </cfRule>
  </conditionalFormatting>
  <conditionalFormatting sqref="U465:Y465">
    <cfRule type="notContainsBlanks" dxfId="5172" priority="5337">
      <formula>LEN(TRIM(U465))&gt;0</formula>
    </cfRule>
  </conditionalFormatting>
  <conditionalFormatting sqref="U465:Y465">
    <cfRule type="notContainsBlanks" dxfId="5171" priority="5336">
      <formula>LEN(TRIM(U465))&gt;0</formula>
    </cfRule>
  </conditionalFormatting>
  <conditionalFormatting sqref="U465:Y465">
    <cfRule type="notContainsBlanks" dxfId="5170" priority="5335">
      <formula>LEN(TRIM(U465))&gt;0</formula>
    </cfRule>
  </conditionalFormatting>
  <conditionalFormatting sqref="U465:Y465">
    <cfRule type="notContainsBlanks" dxfId="5169" priority="5334">
      <formula>LEN(TRIM(U465))&gt;0</formula>
    </cfRule>
  </conditionalFormatting>
  <conditionalFormatting sqref="U465:Y465">
    <cfRule type="notContainsBlanks" dxfId="5168" priority="5333">
      <formula>LEN(TRIM(U465))&gt;0</formula>
    </cfRule>
  </conditionalFormatting>
  <conditionalFormatting sqref="U465:Y465">
    <cfRule type="notContainsBlanks" dxfId="5167" priority="5332">
      <formula>LEN(TRIM(U465))&gt;0</formula>
    </cfRule>
  </conditionalFormatting>
  <conditionalFormatting sqref="U465:Y465">
    <cfRule type="notContainsBlanks" dxfId="5166" priority="5330">
      <formula>LEN(TRIM(U465))&gt;0</formula>
    </cfRule>
    <cfRule type="notContainsBlanks" dxfId="5165" priority="5331">
      <formula>LEN(TRIM(U465))&gt;0</formula>
    </cfRule>
  </conditionalFormatting>
  <conditionalFormatting sqref="U465:Y465">
    <cfRule type="notContainsBlanks" dxfId="5164" priority="5329">
      <formula>LEN(TRIM(U465))&gt;0</formula>
    </cfRule>
  </conditionalFormatting>
  <conditionalFormatting sqref="U465:Y465">
    <cfRule type="notContainsBlanks" dxfId="5163" priority="5328">
      <formula>LEN(TRIM(U465))&gt;0</formula>
    </cfRule>
  </conditionalFormatting>
  <conditionalFormatting sqref="U465:Y465">
    <cfRule type="notContainsBlanks" dxfId="5162" priority="5327">
      <formula>LEN(TRIM(U465))&gt;0</formula>
    </cfRule>
  </conditionalFormatting>
  <conditionalFormatting sqref="U465:Y465">
    <cfRule type="notContainsBlanks" dxfId="5161" priority="5326">
      <formula>LEN(TRIM(U465))&gt;0</formula>
    </cfRule>
  </conditionalFormatting>
  <conditionalFormatting sqref="U465:Y465">
    <cfRule type="notContainsBlanks" dxfId="5160" priority="5325">
      <formula>LEN(TRIM(U465))&gt;0</formula>
    </cfRule>
  </conditionalFormatting>
  <conditionalFormatting sqref="U465:Y465">
    <cfRule type="notContainsBlanks" dxfId="5159" priority="5324">
      <formula>LEN(TRIM(U465))&gt;0</formula>
    </cfRule>
  </conditionalFormatting>
  <conditionalFormatting sqref="U465:Y465">
    <cfRule type="notContainsBlanks" dxfId="5158" priority="5323">
      <formula>LEN(TRIM(U465))&gt;0</formula>
    </cfRule>
  </conditionalFormatting>
  <conditionalFormatting sqref="U465:Y465">
    <cfRule type="notContainsBlanks" dxfId="5157" priority="5322">
      <formula>LEN(TRIM(U465))&gt;0</formula>
    </cfRule>
  </conditionalFormatting>
  <conditionalFormatting sqref="U465:Y465">
    <cfRule type="notContainsBlanks" dxfId="5156" priority="5321">
      <formula>LEN(TRIM(U465))&gt;0</formula>
    </cfRule>
  </conditionalFormatting>
  <conditionalFormatting sqref="U465:Y465">
    <cfRule type="notContainsBlanks" priority="5320">
      <formula>LEN(TRIM(U465))&gt;0</formula>
    </cfRule>
  </conditionalFormatting>
  <conditionalFormatting sqref="U465:Y465">
    <cfRule type="notContainsBlanks" dxfId="5155" priority="5319">
      <formula>LEN(TRIM(U465))&gt;0</formula>
    </cfRule>
  </conditionalFormatting>
  <conditionalFormatting sqref="U465:Y465">
    <cfRule type="notContainsBlanks" dxfId="5154" priority="5318">
      <formula>LEN(TRIM(U465))&gt;0</formula>
    </cfRule>
  </conditionalFormatting>
  <conditionalFormatting sqref="U465:Y465">
    <cfRule type="notContainsBlanks" dxfId="5153" priority="5317">
      <formula>LEN(TRIM(U465))&gt;0</formula>
    </cfRule>
  </conditionalFormatting>
  <conditionalFormatting sqref="U465:Y465">
    <cfRule type="notContainsBlanks" dxfId="5152" priority="5316">
      <formula>LEN(TRIM(U465))&gt;0</formula>
    </cfRule>
  </conditionalFormatting>
  <conditionalFormatting sqref="U465:Y465">
    <cfRule type="notContainsBlanks" dxfId="5151" priority="5315">
      <formula>LEN(TRIM(U465))&gt;0</formula>
    </cfRule>
  </conditionalFormatting>
  <conditionalFormatting sqref="U478:Y478">
    <cfRule type="notContainsBlanks" dxfId="5150" priority="5314">
      <formula>LEN(TRIM(U478))&gt;0</formula>
    </cfRule>
  </conditionalFormatting>
  <conditionalFormatting sqref="U478:Y478">
    <cfRule type="notContainsBlanks" dxfId="5149" priority="5313">
      <formula>LEN(TRIM(U478))&gt;0</formula>
    </cfRule>
  </conditionalFormatting>
  <conditionalFormatting sqref="U478:Y478">
    <cfRule type="notContainsBlanks" dxfId="5148" priority="5312">
      <formula>LEN(TRIM(U478))&gt;0</formula>
    </cfRule>
  </conditionalFormatting>
  <conditionalFormatting sqref="U478:Y478">
    <cfRule type="notContainsBlanks" dxfId="5147" priority="5311">
      <formula>LEN(TRIM(U478))&gt;0</formula>
    </cfRule>
  </conditionalFormatting>
  <conditionalFormatting sqref="U478:Y478">
    <cfRule type="notContainsBlanks" dxfId="5146" priority="5310">
      <formula>LEN(TRIM(U478))&gt;0</formula>
    </cfRule>
  </conditionalFormatting>
  <conditionalFormatting sqref="U478:Y478">
    <cfRule type="notContainsBlanks" dxfId="5145" priority="5309">
      <formula>LEN(TRIM(U478))&gt;0</formula>
    </cfRule>
  </conditionalFormatting>
  <conditionalFormatting sqref="U478:Y478">
    <cfRule type="notContainsBlanks" dxfId="5144" priority="5308">
      <formula>LEN(TRIM(U478))&gt;0</formula>
    </cfRule>
  </conditionalFormatting>
  <conditionalFormatting sqref="U478:Y478">
    <cfRule type="notContainsBlanks" dxfId="5143" priority="5307">
      <formula>LEN(TRIM(U478))&gt;0</formula>
    </cfRule>
  </conditionalFormatting>
  <conditionalFormatting sqref="U478:Y478">
    <cfRule type="notContainsBlanks" dxfId="5142" priority="5306">
      <formula>LEN(TRIM(U478))&gt;0</formula>
    </cfRule>
  </conditionalFormatting>
  <conditionalFormatting sqref="U478:Y478">
    <cfRule type="notContainsBlanks" dxfId="5141" priority="5304">
      <formula>LEN(TRIM(U478))&gt;0</formula>
    </cfRule>
    <cfRule type="notContainsBlanks" dxfId="5140" priority="5305">
      <formula>LEN(TRIM(U478))&gt;0</formula>
    </cfRule>
  </conditionalFormatting>
  <conditionalFormatting sqref="U478:Y478">
    <cfRule type="notContainsBlanks" dxfId="5139" priority="5303">
      <formula>LEN(TRIM(U478))&gt;0</formula>
    </cfRule>
  </conditionalFormatting>
  <conditionalFormatting sqref="U478:Y478">
    <cfRule type="notContainsBlanks" dxfId="5138" priority="5302">
      <formula>LEN(TRIM(U478))&gt;0</formula>
    </cfRule>
  </conditionalFormatting>
  <conditionalFormatting sqref="U478:Y478">
    <cfRule type="notContainsBlanks" dxfId="5137" priority="5301">
      <formula>LEN(TRIM(U478))&gt;0</formula>
    </cfRule>
  </conditionalFormatting>
  <conditionalFormatting sqref="U478:Y478">
    <cfRule type="notContainsBlanks" dxfId="5136" priority="5300">
      <formula>LEN(TRIM(U478))&gt;0</formula>
    </cfRule>
  </conditionalFormatting>
  <conditionalFormatting sqref="U478:Y478">
    <cfRule type="notContainsBlanks" dxfId="5135" priority="5299">
      <formula>LEN(TRIM(U478))&gt;0</formula>
    </cfRule>
  </conditionalFormatting>
  <conditionalFormatting sqref="U478:Y478">
    <cfRule type="notContainsBlanks" dxfId="5134" priority="5298">
      <formula>LEN(TRIM(U478))&gt;0</formula>
    </cfRule>
  </conditionalFormatting>
  <conditionalFormatting sqref="U478:Y478">
    <cfRule type="notContainsBlanks" dxfId="5133" priority="5297">
      <formula>LEN(TRIM(U478))&gt;0</formula>
    </cfRule>
  </conditionalFormatting>
  <conditionalFormatting sqref="U478:Y478">
    <cfRule type="notContainsBlanks" dxfId="5132" priority="5296">
      <formula>LEN(TRIM(U478))&gt;0</formula>
    </cfRule>
  </conditionalFormatting>
  <conditionalFormatting sqref="U478:Y478">
    <cfRule type="notContainsBlanks" dxfId="5131" priority="5295">
      <formula>LEN(TRIM(U478))&gt;0</formula>
    </cfRule>
  </conditionalFormatting>
  <conditionalFormatting sqref="U478:Y478">
    <cfRule type="notContainsBlanks" priority="5294">
      <formula>LEN(TRIM(U478))&gt;0</formula>
    </cfRule>
  </conditionalFormatting>
  <conditionalFormatting sqref="U478:Y478">
    <cfRule type="notContainsBlanks" dxfId="5130" priority="5293">
      <formula>LEN(TRIM(U478))&gt;0</formula>
    </cfRule>
  </conditionalFormatting>
  <conditionalFormatting sqref="U478:Y478">
    <cfRule type="notContainsBlanks" dxfId="5129" priority="5292">
      <formula>LEN(TRIM(U478))&gt;0</formula>
    </cfRule>
  </conditionalFormatting>
  <conditionalFormatting sqref="U478:Y478">
    <cfRule type="notContainsBlanks" dxfId="5128" priority="5291">
      <formula>LEN(TRIM(U478))&gt;0</formula>
    </cfRule>
  </conditionalFormatting>
  <conditionalFormatting sqref="U478:Y478">
    <cfRule type="notContainsBlanks" dxfId="5127" priority="5290">
      <formula>LEN(TRIM(U478))&gt;0</formula>
    </cfRule>
  </conditionalFormatting>
  <conditionalFormatting sqref="U478:Y478">
    <cfRule type="notContainsBlanks" dxfId="5126" priority="5289">
      <formula>LEN(TRIM(U478))&gt;0</formula>
    </cfRule>
  </conditionalFormatting>
  <conditionalFormatting sqref="U491:Y491">
    <cfRule type="notContainsBlanks" dxfId="5125" priority="5288">
      <formula>LEN(TRIM(U491))&gt;0</formula>
    </cfRule>
  </conditionalFormatting>
  <conditionalFormatting sqref="U491:Y491">
    <cfRule type="notContainsBlanks" dxfId="5124" priority="5287">
      <formula>LEN(TRIM(U491))&gt;0</formula>
    </cfRule>
  </conditionalFormatting>
  <conditionalFormatting sqref="U491:Y491">
    <cfRule type="notContainsBlanks" dxfId="5123" priority="5286">
      <formula>LEN(TRIM(U491))&gt;0</formula>
    </cfRule>
  </conditionalFormatting>
  <conditionalFormatting sqref="U491:Y491">
    <cfRule type="notContainsBlanks" dxfId="5122" priority="5285">
      <formula>LEN(TRIM(U491))&gt;0</formula>
    </cfRule>
  </conditionalFormatting>
  <conditionalFormatting sqref="U491:Y491">
    <cfRule type="notContainsBlanks" dxfId="5121" priority="5284">
      <formula>LEN(TRIM(U491))&gt;0</formula>
    </cfRule>
  </conditionalFormatting>
  <conditionalFormatting sqref="U491:Y491">
    <cfRule type="notContainsBlanks" dxfId="5120" priority="5283">
      <formula>LEN(TRIM(U491))&gt;0</formula>
    </cfRule>
  </conditionalFormatting>
  <conditionalFormatting sqref="U491:Y491">
    <cfRule type="notContainsBlanks" dxfId="5119" priority="5282">
      <formula>LEN(TRIM(U491))&gt;0</formula>
    </cfRule>
  </conditionalFormatting>
  <conditionalFormatting sqref="U491:Y491">
    <cfRule type="notContainsBlanks" dxfId="5118" priority="5281">
      <formula>LEN(TRIM(U491))&gt;0</formula>
    </cfRule>
  </conditionalFormatting>
  <conditionalFormatting sqref="U491:Y491">
    <cfRule type="notContainsBlanks" dxfId="5117" priority="5280">
      <formula>LEN(TRIM(U491))&gt;0</formula>
    </cfRule>
  </conditionalFormatting>
  <conditionalFormatting sqref="U491:Y491">
    <cfRule type="notContainsBlanks" dxfId="5116" priority="5278">
      <formula>LEN(TRIM(U491))&gt;0</formula>
    </cfRule>
    <cfRule type="notContainsBlanks" dxfId="5115" priority="5279">
      <formula>LEN(TRIM(U491))&gt;0</formula>
    </cfRule>
  </conditionalFormatting>
  <conditionalFormatting sqref="U491:Y491">
    <cfRule type="notContainsBlanks" dxfId="5114" priority="5277">
      <formula>LEN(TRIM(U491))&gt;0</formula>
    </cfRule>
  </conditionalFormatting>
  <conditionalFormatting sqref="U491:Y491">
    <cfRule type="notContainsBlanks" dxfId="5113" priority="5276">
      <formula>LEN(TRIM(U491))&gt;0</formula>
    </cfRule>
  </conditionalFormatting>
  <conditionalFormatting sqref="U491:Y491">
    <cfRule type="notContainsBlanks" dxfId="5112" priority="5275">
      <formula>LEN(TRIM(U491))&gt;0</formula>
    </cfRule>
  </conditionalFormatting>
  <conditionalFormatting sqref="U491:Y491">
    <cfRule type="notContainsBlanks" dxfId="5111" priority="5274">
      <formula>LEN(TRIM(U491))&gt;0</formula>
    </cfRule>
  </conditionalFormatting>
  <conditionalFormatting sqref="U491:Y491">
    <cfRule type="notContainsBlanks" dxfId="5110" priority="5273">
      <formula>LEN(TRIM(U491))&gt;0</formula>
    </cfRule>
  </conditionalFormatting>
  <conditionalFormatting sqref="U491:Y491">
    <cfRule type="notContainsBlanks" dxfId="5109" priority="5272">
      <formula>LEN(TRIM(U491))&gt;0</formula>
    </cfRule>
  </conditionalFormatting>
  <conditionalFormatting sqref="U491:Y491">
    <cfRule type="notContainsBlanks" dxfId="5108" priority="5271">
      <formula>LEN(TRIM(U491))&gt;0</formula>
    </cfRule>
  </conditionalFormatting>
  <conditionalFormatting sqref="U491:Y491">
    <cfRule type="notContainsBlanks" dxfId="5107" priority="5270">
      <formula>LEN(TRIM(U491))&gt;0</formula>
    </cfRule>
  </conditionalFormatting>
  <conditionalFormatting sqref="U491:Y491">
    <cfRule type="notContainsBlanks" dxfId="5106" priority="5269">
      <formula>LEN(TRIM(U491))&gt;0</formula>
    </cfRule>
  </conditionalFormatting>
  <conditionalFormatting sqref="U491:Y491">
    <cfRule type="notContainsBlanks" priority="5268">
      <formula>LEN(TRIM(U491))&gt;0</formula>
    </cfRule>
  </conditionalFormatting>
  <conditionalFormatting sqref="U491:Y491">
    <cfRule type="notContainsBlanks" dxfId="5105" priority="5267">
      <formula>LEN(TRIM(U491))&gt;0</formula>
    </cfRule>
  </conditionalFormatting>
  <conditionalFormatting sqref="U491:Y491">
    <cfRule type="notContainsBlanks" dxfId="5104" priority="5266">
      <formula>LEN(TRIM(U491))&gt;0</formula>
    </cfRule>
  </conditionalFormatting>
  <conditionalFormatting sqref="U491:Y491">
    <cfRule type="notContainsBlanks" dxfId="5103" priority="5265">
      <formula>LEN(TRIM(U491))&gt;0</formula>
    </cfRule>
  </conditionalFormatting>
  <conditionalFormatting sqref="U491:Y491">
    <cfRule type="notContainsBlanks" dxfId="5102" priority="5264">
      <formula>LEN(TRIM(U491))&gt;0</formula>
    </cfRule>
  </conditionalFormatting>
  <conditionalFormatting sqref="U491:Y491">
    <cfRule type="notContainsBlanks" dxfId="5101" priority="5263">
      <formula>LEN(TRIM(U491))&gt;0</formula>
    </cfRule>
  </conditionalFormatting>
  <conditionalFormatting sqref="U504:Y504">
    <cfRule type="notContainsBlanks" dxfId="5100" priority="5262">
      <formula>LEN(TRIM(U504))&gt;0</formula>
    </cfRule>
  </conditionalFormatting>
  <conditionalFormatting sqref="U504:Y504">
    <cfRule type="notContainsBlanks" dxfId="5099" priority="5261">
      <formula>LEN(TRIM(U504))&gt;0</formula>
    </cfRule>
  </conditionalFormatting>
  <conditionalFormatting sqref="U504:Y504">
    <cfRule type="notContainsBlanks" dxfId="5098" priority="5260">
      <formula>LEN(TRIM(U504))&gt;0</formula>
    </cfRule>
  </conditionalFormatting>
  <conditionalFormatting sqref="U504:Y504">
    <cfRule type="notContainsBlanks" dxfId="5097" priority="5259">
      <formula>LEN(TRIM(U504))&gt;0</formula>
    </cfRule>
  </conditionalFormatting>
  <conditionalFormatting sqref="U504:Y504">
    <cfRule type="notContainsBlanks" dxfId="5096" priority="5258">
      <formula>LEN(TRIM(U504))&gt;0</formula>
    </cfRule>
  </conditionalFormatting>
  <conditionalFormatting sqref="U504:Y504">
    <cfRule type="notContainsBlanks" dxfId="5095" priority="5257">
      <formula>LEN(TRIM(U504))&gt;0</formula>
    </cfRule>
  </conditionalFormatting>
  <conditionalFormatting sqref="U504:Y504">
    <cfRule type="notContainsBlanks" dxfId="5094" priority="5256">
      <formula>LEN(TRIM(U504))&gt;0</formula>
    </cfRule>
  </conditionalFormatting>
  <conditionalFormatting sqref="U504:Y504">
    <cfRule type="notContainsBlanks" dxfId="5093" priority="5255">
      <formula>LEN(TRIM(U504))&gt;0</formula>
    </cfRule>
  </conditionalFormatting>
  <conditionalFormatting sqref="U504:Y504">
    <cfRule type="notContainsBlanks" dxfId="5092" priority="5254">
      <formula>LEN(TRIM(U504))&gt;0</formula>
    </cfRule>
  </conditionalFormatting>
  <conditionalFormatting sqref="U504:Y504">
    <cfRule type="notContainsBlanks" dxfId="5091" priority="5252">
      <formula>LEN(TRIM(U504))&gt;0</formula>
    </cfRule>
    <cfRule type="notContainsBlanks" dxfId="5090" priority="5253">
      <formula>LEN(TRIM(U504))&gt;0</formula>
    </cfRule>
  </conditionalFormatting>
  <conditionalFormatting sqref="U504:Y504">
    <cfRule type="notContainsBlanks" dxfId="5089" priority="5251">
      <formula>LEN(TRIM(U504))&gt;0</formula>
    </cfRule>
  </conditionalFormatting>
  <conditionalFormatting sqref="U504:Y504">
    <cfRule type="notContainsBlanks" dxfId="5088" priority="5250">
      <formula>LEN(TRIM(U504))&gt;0</formula>
    </cfRule>
  </conditionalFormatting>
  <conditionalFormatting sqref="U504:Y504">
    <cfRule type="notContainsBlanks" dxfId="5087" priority="5249">
      <formula>LEN(TRIM(U504))&gt;0</formula>
    </cfRule>
  </conditionalFormatting>
  <conditionalFormatting sqref="U504:Y504">
    <cfRule type="notContainsBlanks" dxfId="5086" priority="5248">
      <formula>LEN(TRIM(U504))&gt;0</formula>
    </cfRule>
  </conditionalFormatting>
  <conditionalFormatting sqref="U504:Y504">
    <cfRule type="notContainsBlanks" dxfId="5085" priority="5247">
      <formula>LEN(TRIM(U504))&gt;0</formula>
    </cfRule>
  </conditionalFormatting>
  <conditionalFormatting sqref="U504:Y504">
    <cfRule type="notContainsBlanks" dxfId="5084" priority="5246">
      <formula>LEN(TRIM(U504))&gt;0</formula>
    </cfRule>
  </conditionalFormatting>
  <conditionalFormatting sqref="U504:Y504">
    <cfRule type="notContainsBlanks" dxfId="5083" priority="5245">
      <formula>LEN(TRIM(U504))&gt;0</formula>
    </cfRule>
  </conditionalFormatting>
  <conditionalFormatting sqref="U504:Y504">
    <cfRule type="notContainsBlanks" dxfId="5082" priority="5244">
      <formula>LEN(TRIM(U504))&gt;0</formula>
    </cfRule>
  </conditionalFormatting>
  <conditionalFormatting sqref="U504:Y504">
    <cfRule type="notContainsBlanks" dxfId="5081" priority="5243">
      <formula>LEN(TRIM(U504))&gt;0</formula>
    </cfRule>
  </conditionalFormatting>
  <conditionalFormatting sqref="U504:Y504">
    <cfRule type="notContainsBlanks" priority="5242">
      <formula>LEN(TRIM(U504))&gt;0</formula>
    </cfRule>
  </conditionalFormatting>
  <conditionalFormatting sqref="U504:Y504">
    <cfRule type="notContainsBlanks" dxfId="5080" priority="5241">
      <formula>LEN(TRIM(U504))&gt;0</formula>
    </cfRule>
  </conditionalFormatting>
  <conditionalFormatting sqref="U504:Y504">
    <cfRule type="notContainsBlanks" dxfId="5079" priority="5240">
      <formula>LEN(TRIM(U504))&gt;0</formula>
    </cfRule>
  </conditionalFormatting>
  <conditionalFormatting sqref="U504:Y504">
    <cfRule type="notContainsBlanks" dxfId="5078" priority="5239">
      <formula>LEN(TRIM(U504))&gt;0</formula>
    </cfRule>
  </conditionalFormatting>
  <conditionalFormatting sqref="U504:Y504">
    <cfRule type="notContainsBlanks" dxfId="5077" priority="5238">
      <formula>LEN(TRIM(U504))&gt;0</formula>
    </cfRule>
  </conditionalFormatting>
  <conditionalFormatting sqref="U504:Y504">
    <cfRule type="notContainsBlanks" dxfId="5076" priority="5237">
      <formula>LEN(TRIM(U504))&gt;0</formula>
    </cfRule>
  </conditionalFormatting>
  <conditionalFormatting sqref="U517:Y517">
    <cfRule type="notContainsBlanks" dxfId="5075" priority="5236">
      <formula>LEN(TRIM(U517))&gt;0</formula>
    </cfRule>
  </conditionalFormatting>
  <conditionalFormatting sqref="U517:Y517">
    <cfRule type="notContainsBlanks" dxfId="5074" priority="5235">
      <formula>LEN(TRIM(U517))&gt;0</formula>
    </cfRule>
  </conditionalFormatting>
  <conditionalFormatting sqref="U517:Y517">
    <cfRule type="notContainsBlanks" dxfId="5073" priority="5234">
      <formula>LEN(TRIM(U517))&gt;0</formula>
    </cfRule>
  </conditionalFormatting>
  <conditionalFormatting sqref="U517:Y517">
    <cfRule type="notContainsBlanks" dxfId="5072" priority="5233">
      <formula>LEN(TRIM(U517))&gt;0</formula>
    </cfRule>
  </conditionalFormatting>
  <conditionalFormatting sqref="U517:Y517">
    <cfRule type="notContainsBlanks" dxfId="5071" priority="5232">
      <formula>LEN(TRIM(U517))&gt;0</formula>
    </cfRule>
  </conditionalFormatting>
  <conditionalFormatting sqref="U517:Y517">
    <cfRule type="notContainsBlanks" dxfId="5070" priority="5231">
      <formula>LEN(TRIM(U517))&gt;0</formula>
    </cfRule>
  </conditionalFormatting>
  <conditionalFormatting sqref="U517:Y517">
    <cfRule type="notContainsBlanks" dxfId="5069" priority="5230">
      <formula>LEN(TRIM(U517))&gt;0</formula>
    </cfRule>
  </conditionalFormatting>
  <conditionalFormatting sqref="U517:Y517">
    <cfRule type="notContainsBlanks" dxfId="5068" priority="5229">
      <formula>LEN(TRIM(U517))&gt;0</formula>
    </cfRule>
  </conditionalFormatting>
  <conditionalFormatting sqref="U517:Y517">
    <cfRule type="notContainsBlanks" dxfId="5067" priority="5228">
      <formula>LEN(TRIM(U517))&gt;0</formula>
    </cfRule>
  </conditionalFormatting>
  <conditionalFormatting sqref="U517:Y517">
    <cfRule type="notContainsBlanks" dxfId="5066" priority="5226">
      <formula>LEN(TRIM(U517))&gt;0</formula>
    </cfRule>
    <cfRule type="notContainsBlanks" dxfId="5065" priority="5227">
      <formula>LEN(TRIM(U517))&gt;0</formula>
    </cfRule>
  </conditionalFormatting>
  <conditionalFormatting sqref="U517:Y517">
    <cfRule type="notContainsBlanks" dxfId="5064" priority="5225">
      <formula>LEN(TRIM(U517))&gt;0</formula>
    </cfRule>
  </conditionalFormatting>
  <conditionalFormatting sqref="U517:Y517">
    <cfRule type="notContainsBlanks" dxfId="5063" priority="5224">
      <formula>LEN(TRIM(U517))&gt;0</formula>
    </cfRule>
  </conditionalFormatting>
  <conditionalFormatting sqref="U517:Y517">
    <cfRule type="notContainsBlanks" dxfId="5062" priority="5223">
      <formula>LEN(TRIM(U517))&gt;0</formula>
    </cfRule>
  </conditionalFormatting>
  <conditionalFormatting sqref="U517:Y517">
    <cfRule type="notContainsBlanks" dxfId="5061" priority="5222">
      <formula>LEN(TRIM(U517))&gt;0</formula>
    </cfRule>
  </conditionalFormatting>
  <conditionalFormatting sqref="U517:Y517">
    <cfRule type="notContainsBlanks" dxfId="5060" priority="5221">
      <formula>LEN(TRIM(U517))&gt;0</formula>
    </cfRule>
  </conditionalFormatting>
  <conditionalFormatting sqref="U517:Y517">
    <cfRule type="notContainsBlanks" dxfId="5059" priority="5220">
      <formula>LEN(TRIM(U517))&gt;0</formula>
    </cfRule>
  </conditionalFormatting>
  <conditionalFormatting sqref="U517:Y517">
    <cfRule type="notContainsBlanks" dxfId="5058" priority="5219">
      <formula>LEN(TRIM(U517))&gt;0</formula>
    </cfRule>
  </conditionalFormatting>
  <conditionalFormatting sqref="U517:Y517">
    <cfRule type="notContainsBlanks" dxfId="5057" priority="5218">
      <formula>LEN(TRIM(U517))&gt;0</formula>
    </cfRule>
  </conditionalFormatting>
  <conditionalFormatting sqref="U517:Y517">
    <cfRule type="notContainsBlanks" dxfId="5056" priority="5217">
      <formula>LEN(TRIM(U517))&gt;0</formula>
    </cfRule>
  </conditionalFormatting>
  <conditionalFormatting sqref="U517:Y517">
    <cfRule type="notContainsBlanks" priority="5216">
      <formula>LEN(TRIM(U517))&gt;0</formula>
    </cfRule>
  </conditionalFormatting>
  <conditionalFormatting sqref="U517:Y517">
    <cfRule type="notContainsBlanks" dxfId="5055" priority="5215">
      <formula>LEN(TRIM(U517))&gt;0</formula>
    </cfRule>
  </conditionalFormatting>
  <conditionalFormatting sqref="U517:Y517">
    <cfRule type="notContainsBlanks" dxfId="5054" priority="5214">
      <formula>LEN(TRIM(U517))&gt;0</formula>
    </cfRule>
  </conditionalFormatting>
  <conditionalFormatting sqref="U517:Y517">
    <cfRule type="notContainsBlanks" dxfId="5053" priority="5213">
      <formula>LEN(TRIM(U517))&gt;0</formula>
    </cfRule>
  </conditionalFormatting>
  <conditionalFormatting sqref="U517:Y517">
    <cfRule type="notContainsBlanks" dxfId="5052" priority="5212">
      <formula>LEN(TRIM(U517))&gt;0</formula>
    </cfRule>
  </conditionalFormatting>
  <conditionalFormatting sqref="U517:Y517">
    <cfRule type="notContainsBlanks" dxfId="5051" priority="5211">
      <formula>LEN(TRIM(U517))&gt;0</formula>
    </cfRule>
  </conditionalFormatting>
  <conditionalFormatting sqref="U530:Y530">
    <cfRule type="notContainsBlanks" dxfId="5050" priority="5210">
      <formula>LEN(TRIM(U530))&gt;0</formula>
    </cfRule>
  </conditionalFormatting>
  <conditionalFormatting sqref="U530:Y530">
    <cfRule type="notContainsBlanks" dxfId="5049" priority="5209">
      <formula>LEN(TRIM(U530))&gt;0</formula>
    </cfRule>
  </conditionalFormatting>
  <conditionalFormatting sqref="U530:Y530">
    <cfRule type="notContainsBlanks" dxfId="5048" priority="5208">
      <formula>LEN(TRIM(U530))&gt;0</formula>
    </cfRule>
  </conditionalFormatting>
  <conditionalFormatting sqref="U530:Y530">
    <cfRule type="notContainsBlanks" dxfId="5047" priority="5207">
      <formula>LEN(TRIM(U530))&gt;0</formula>
    </cfRule>
  </conditionalFormatting>
  <conditionalFormatting sqref="U530:Y530">
    <cfRule type="notContainsBlanks" dxfId="5046" priority="5206">
      <formula>LEN(TRIM(U530))&gt;0</formula>
    </cfRule>
  </conditionalFormatting>
  <conditionalFormatting sqref="U530:Y530">
    <cfRule type="notContainsBlanks" dxfId="5045" priority="5205">
      <formula>LEN(TRIM(U530))&gt;0</formula>
    </cfRule>
  </conditionalFormatting>
  <conditionalFormatting sqref="U530:Y530">
    <cfRule type="notContainsBlanks" dxfId="5044" priority="5204">
      <formula>LEN(TRIM(U530))&gt;0</formula>
    </cfRule>
  </conditionalFormatting>
  <conditionalFormatting sqref="U530:Y530">
    <cfRule type="notContainsBlanks" dxfId="5043" priority="5203">
      <formula>LEN(TRIM(U530))&gt;0</formula>
    </cfRule>
  </conditionalFormatting>
  <conditionalFormatting sqref="U530:Y530">
    <cfRule type="notContainsBlanks" dxfId="5042" priority="5202">
      <formula>LEN(TRIM(U530))&gt;0</formula>
    </cfRule>
  </conditionalFormatting>
  <conditionalFormatting sqref="U530:Y530">
    <cfRule type="notContainsBlanks" dxfId="5041" priority="5200">
      <formula>LEN(TRIM(U530))&gt;0</formula>
    </cfRule>
    <cfRule type="notContainsBlanks" dxfId="5040" priority="5201">
      <formula>LEN(TRIM(U530))&gt;0</formula>
    </cfRule>
  </conditionalFormatting>
  <conditionalFormatting sqref="U530:Y530">
    <cfRule type="notContainsBlanks" dxfId="5039" priority="5199">
      <formula>LEN(TRIM(U530))&gt;0</formula>
    </cfRule>
  </conditionalFormatting>
  <conditionalFormatting sqref="U530:Y530">
    <cfRule type="notContainsBlanks" dxfId="5038" priority="5198">
      <formula>LEN(TRIM(U530))&gt;0</formula>
    </cfRule>
  </conditionalFormatting>
  <conditionalFormatting sqref="U530:Y530">
    <cfRule type="notContainsBlanks" dxfId="5037" priority="5197">
      <formula>LEN(TRIM(U530))&gt;0</formula>
    </cfRule>
  </conditionalFormatting>
  <conditionalFormatting sqref="U530:Y530">
    <cfRule type="notContainsBlanks" dxfId="5036" priority="5196">
      <formula>LEN(TRIM(U530))&gt;0</formula>
    </cfRule>
  </conditionalFormatting>
  <conditionalFormatting sqref="U530:Y530">
    <cfRule type="notContainsBlanks" dxfId="5035" priority="5195">
      <formula>LEN(TRIM(U530))&gt;0</formula>
    </cfRule>
  </conditionalFormatting>
  <conditionalFormatting sqref="U530:Y530">
    <cfRule type="notContainsBlanks" dxfId="5034" priority="5194">
      <formula>LEN(TRIM(U530))&gt;0</formula>
    </cfRule>
  </conditionalFormatting>
  <conditionalFormatting sqref="U530:Y530">
    <cfRule type="notContainsBlanks" dxfId="5033" priority="5193">
      <formula>LEN(TRIM(U530))&gt;0</formula>
    </cfRule>
  </conditionalFormatting>
  <conditionalFormatting sqref="U530:Y530">
    <cfRule type="notContainsBlanks" dxfId="5032" priority="5192">
      <formula>LEN(TRIM(U530))&gt;0</formula>
    </cfRule>
  </conditionalFormatting>
  <conditionalFormatting sqref="U530:Y530">
    <cfRule type="notContainsBlanks" dxfId="5031" priority="5191">
      <formula>LEN(TRIM(U530))&gt;0</formula>
    </cfRule>
  </conditionalFormatting>
  <conditionalFormatting sqref="U530:Y530">
    <cfRule type="notContainsBlanks" priority="5190">
      <formula>LEN(TRIM(U530))&gt;0</formula>
    </cfRule>
  </conditionalFormatting>
  <conditionalFormatting sqref="U530:Y530">
    <cfRule type="notContainsBlanks" dxfId="5030" priority="5189">
      <formula>LEN(TRIM(U530))&gt;0</formula>
    </cfRule>
  </conditionalFormatting>
  <conditionalFormatting sqref="U530:Y530">
    <cfRule type="notContainsBlanks" dxfId="5029" priority="5188">
      <formula>LEN(TRIM(U530))&gt;0</formula>
    </cfRule>
  </conditionalFormatting>
  <conditionalFormatting sqref="U530:Y530">
    <cfRule type="notContainsBlanks" dxfId="5028" priority="5187">
      <formula>LEN(TRIM(U530))&gt;0</formula>
    </cfRule>
  </conditionalFormatting>
  <conditionalFormatting sqref="U530:Y530">
    <cfRule type="notContainsBlanks" dxfId="5027" priority="5186">
      <formula>LEN(TRIM(U530))&gt;0</formula>
    </cfRule>
  </conditionalFormatting>
  <conditionalFormatting sqref="U530:Y530">
    <cfRule type="notContainsBlanks" dxfId="5026" priority="5185">
      <formula>LEN(TRIM(U530))&gt;0</formula>
    </cfRule>
  </conditionalFormatting>
  <conditionalFormatting sqref="U543:Y543">
    <cfRule type="notContainsBlanks" dxfId="5025" priority="5184">
      <formula>LEN(TRIM(U543))&gt;0</formula>
    </cfRule>
  </conditionalFormatting>
  <conditionalFormatting sqref="U543:Y543">
    <cfRule type="notContainsBlanks" dxfId="5024" priority="5183">
      <formula>LEN(TRIM(U543))&gt;0</formula>
    </cfRule>
  </conditionalFormatting>
  <conditionalFormatting sqref="U543:Y543">
    <cfRule type="notContainsBlanks" dxfId="5023" priority="5182">
      <formula>LEN(TRIM(U543))&gt;0</formula>
    </cfRule>
  </conditionalFormatting>
  <conditionalFormatting sqref="U543:Y543">
    <cfRule type="notContainsBlanks" dxfId="5022" priority="5181">
      <formula>LEN(TRIM(U543))&gt;0</formula>
    </cfRule>
  </conditionalFormatting>
  <conditionalFormatting sqref="U543:Y543">
    <cfRule type="notContainsBlanks" dxfId="5021" priority="5180">
      <formula>LEN(TRIM(U543))&gt;0</formula>
    </cfRule>
  </conditionalFormatting>
  <conditionalFormatting sqref="U543:Y543">
    <cfRule type="notContainsBlanks" dxfId="5020" priority="5179">
      <formula>LEN(TRIM(U543))&gt;0</formula>
    </cfRule>
  </conditionalFormatting>
  <conditionalFormatting sqref="U543:Y543">
    <cfRule type="notContainsBlanks" dxfId="5019" priority="5178">
      <formula>LEN(TRIM(U543))&gt;0</formula>
    </cfRule>
  </conditionalFormatting>
  <conditionalFormatting sqref="U543:Y543">
    <cfRule type="notContainsBlanks" dxfId="5018" priority="5177">
      <formula>LEN(TRIM(U543))&gt;0</formula>
    </cfRule>
  </conditionalFormatting>
  <conditionalFormatting sqref="U543:Y543">
    <cfRule type="notContainsBlanks" dxfId="5017" priority="5176">
      <formula>LEN(TRIM(U543))&gt;0</formula>
    </cfRule>
  </conditionalFormatting>
  <conditionalFormatting sqref="U543:Y543">
    <cfRule type="notContainsBlanks" dxfId="5016" priority="5174">
      <formula>LEN(TRIM(U543))&gt;0</formula>
    </cfRule>
    <cfRule type="notContainsBlanks" dxfId="5015" priority="5175">
      <formula>LEN(TRIM(U543))&gt;0</formula>
    </cfRule>
  </conditionalFormatting>
  <conditionalFormatting sqref="U543:Y543">
    <cfRule type="notContainsBlanks" dxfId="5014" priority="5173">
      <formula>LEN(TRIM(U543))&gt;0</formula>
    </cfRule>
  </conditionalFormatting>
  <conditionalFormatting sqref="U543:Y543">
    <cfRule type="notContainsBlanks" dxfId="5013" priority="5172">
      <formula>LEN(TRIM(U543))&gt;0</formula>
    </cfRule>
  </conditionalFormatting>
  <conditionalFormatting sqref="U543:Y543">
    <cfRule type="notContainsBlanks" dxfId="5012" priority="5171">
      <formula>LEN(TRIM(U543))&gt;0</formula>
    </cfRule>
  </conditionalFormatting>
  <conditionalFormatting sqref="U543:Y543">
    <cfRule type="notContainsBlanks" dxfId="5011" priority="5170">
      <formula>LEN(TRIM(U543))&gt;0</formula>
    </cfRule>
  </conditionalFormatting>
  <conditionalFormatting sqref="U543:Y543">
    <cfRule type="notContainsBlanks" dxfId="5010" priority="5169">
      <formula>LEN(TRIM(U543))&gt;0</formula>
    </cfRule>
  </conditionalFormatting>
  <conditionalFormatting sqref="U543:Y543">
    <cfRule type="notContainsBlanks" dxfId="5009" priority="5168">
      <formula>LEN(TRIM(U543))&gt;0</formula>
    </cfRule>
  </conditionalFormatting>
  <conditionalFormatting sqref="U543:Y543">
    <cfRule type="notContainsBlanks" dxfId="5008" priority="5167">
      <formula>LEN(TRIM(U543))&gt;0</formula>
    </cfRule>
  </conditionalFormatting>
  <conditionalFormatting sqref="U543:Y543">
    <cfRule type="notContainsBlanks" dxfId="5007" priority="5166">
      <formula>LEN(TRIM(U543))&gt;0</formula>
    </cfRule>
  </conditionalFormatting>
  <conditionalFormatting sqref="U543:Y543">
    <cfRule type="notContainsBlanks" dxfId="5006" priority="5165">
      <formula>LEN(TRIM(U543))&gt;0</formula>
    </cfRule>
  </conditionalFormatting>
  <conditionalFormatting sqref="U543:Y543">
    <cfRule type="notContainsBlanks" priority="5164">
      <formula>LEN(TRIM(U543))&gt;0</formula>
    </cfRule>
  </conditionalFormatting>
  <conditionalFormatting sqref="U543:Y543">
    <cfRule type="notContainsBlanks" dxfId="5005" priority="5163">
      <formula>LEN(TRIM(U543))&gt;0</formula>
    </cfRule>
  </conditionalFormatting>
  <conditionalFormatting sqref="U543:Y543">
    <cfRule type="notContainsBlanks" dxfId="5004" priority="5162">
      <formula>LEN(TRIM(U543))&gt;0</formula>
    </cfRule>
  </conditionalFormatting>
  <conditionalFormatting sqref="U543:Y543">
    <cfRule type="notContainsBlanks" dxfId="5003" priority="5161">
      <formula>LEN(TRIM(U543))&gt;0</formula>
    </cfRule>
  </conditionalFormatting>
  <conditionalFormatting sqref="U543:Y543">
    <cfRule type="notContainsBlanks" dxfId="5002" priority="5160">
      <formula>LEN(TRIM(U543))&gt;0</formula>
    </cfRule>
  </conditionalFormatting>
  <conditionalFormatting sqref="U543:Y543">
    <cfRule type="notContainsBlanks" dxfId="5001" priority="5159">
      <formula>LEN(TRIM(U543))&gt;0</formula>
    </cfRule>
  </conditionalFormatting>
  <conditionalFormatting sqref="U556:Y556">
    <cfRule type="notContainsBlanks" dxfId="5000" priority="5158">
      <formula>LEN(TRIM(U556))&gt;0</formula>
    </cfRule>
  </conditionalFormatting>
  <conditionalFormatting sqref="U556:Y556">
    <cfRule type="notContainsBlanks" dxfId="4999" priority="5157">
      <formula>LEN(TRIM(U556))&gt;0</formula>
    </cfRule>
  </conditionalFormatting>
  <conditionalFormatting sqref="U556:Y556">
    <cfRule type="notContainsBlanks" dxfId="4998" priority="5156">
      <formula>LEN(TRIM(U556))&gt;0</formula>
    </cfRule>
  </conditionalFormatting>
  <conditionalFormatting sqref="U556:Y556">
    <cfRule type="notContainsBlanks" dxfId="4997" priority="5155">
      <formula>LEN(TRIM(U556))&gt;0</formula>
    </cfRule>
  </conditionalFormatting>
  <conditionalFormatting sqref="U556:Y556">
    <cfRule type="notContainsBlanks" dxfId="4996" priority="5154">
      <formula>LEN(TRIM(U556))&gt;0</formula>
    </cfRule>
  </conditionalFormatting>
  <conditionalFormatting sqref="U556:Y556">
    <cfRule type="notContainsBlanks" dxfId="4995" priority="5153">
      <formula>LEN(TRIM(U556))&gt;0</formula>
    </cfRule>
  </conditionalFormatting>
  <conditionalFormatting sqref="U556:Y556">
    <cfRule type="notContainsBlanks" dxfId="4994" priority="5152">
      <formula>LEN(TRIM(U556))&gt;0</formula>
    </cfRule>
  </conditionalFormatting>
  <conditionalFormatting sqref="U556:Y556">
    <cfRule type="notContainsBlanks" dxfId="4993" priority="5151">
      <formula>LEN(TRIM(U556))&gt;0</formula>
    </cfRule>
  </conditionalFormatting>
  <conditionalFormatting sqref="U556:Y556">
    <cfRule type="notContainsBlanks" dxfId="4992" priority="5150">
      <formula>LEN(TRIM(U556))&gt;0</formula>
    </cfRule>
  </conditionalFormatting>
  <conditionalFormatting sqref="U556:Y556">
    <cfRule type="notContainsBlanks" dxfId="4991" priority="5148">
      <formula>LEN(TRIM(U556))&gt;0</formula>
    </cfRule>
    <cfRule type="notContainsBlanks" dxfId="4990" priority="5149">
      <formula>LEN(TRIM(U556))&gt;0</formula>
    </cfRule>
  </conditionalFormatting>
  <conditionalFormatting sqref="U556:Y556">
    <cfRule type="notContainsBlanks" dxfId="4989" priority="5147">
      <formula>LEN(TRIM(U556))&gt;0</formula>
    </cfRule>
  </conditionalFormatting>
  <conditionalFormatting sqref="U556:Y556">
    <cfRule type="notContainsBlanks" dxfId="4988" priority="5146">
      <formula>LEN(TRIM(U556))&gt;0</formula>
    </cfRule>
  </conditionalFormatting>
  <conditionalFormatting sqref="U556:Y556">
    <cfRule type="notContainsBlanks" dxfId="4987" priority="5145">
      <formula>LEN(TRIM(U556))&gt;0</formula>
    </cfRule>
  </conditionalFormatting>
  <conditionalFormatting sqref="U556:Y556">
    <cfRule type="notContainsBlanks" dxfId="4986" priority="5144">
      <formula>LEN(TRIM(U556))&gt;0</formula>
    </cfRule>
  </conditionalFormatting>
  <conditionalFormatting sqref="U556:Y556">
    <cfRule type="notContainsBlanks" dxfId="4985" priority="5143">
      <formula>LEN(TRIM(U556))&gt;0</formula>
    </cfRule>
  </conditionalFormatting>
  <conditionalFormatting sqref="U556:Y556">
    <cfRule type="notContainsBlanks" dxfId="4984" priority="5142">
      <formula>LEN(TRIM(U556))&gt;0</formula>
    </cfRule>
  </conditionalFormatting>
  <conditionalFormatting sqref="U556:Y556">
    <cfRule type="notContainsBlanks" dxfId="4983" priority="5141">
      <formula>LEN(TRIM(U556))&gt;0</formula>
    </cfRule>
  </conditionalFormatting>
  <conditionalFormatting sqref="U556:Y556">
    <cfRule type="notContainsBlanks" dxfId="4982" priority="5140">
      <formula>LEN(TRIM(U556))&gt;0</formula>
    </cfRule>
  </conditionalFormatting>
  <conditionalFormatting sqref="U556:Y556">
    <cfRule type="notContainsBlanks" dxfId="4981" priority="5139">
      <formula>LEN(TRIM(U556))&gt;0</formula>
    </cfRule>
  </conditionalFormatting>
  <conditionalFormatting sqref="U556:Y556">
    <cfRule type="notContainsBlanks" priority="5138">
      <formula>LEN(TRIM(U556))&gt;0</formula>
    </cfRule>
  </conditionalFormatting>
  <conditionalFormatting sqref="U556:Y556">
    <cfRule type="notContainsBlanks" dxfId="4980" priority="5137">
      <formula>LEN(TRIM(U556))&gt;0</formula>
    </cfRule>
  </conditionalFormatting>
  <conditionalFormatting sqref="U556:Y556">
    <cfRule type="notContainsBlanks" dxfId="4979" priority="5136">
      <formula>LEN(TRIM(U556))&gt;0</formula>
    </cfRule>
  </conditionalFormatting>
  <conditionalFormatting sqref="U556:Y556">
    <cfRule type="notContainsBlanks" dxfId="4978" priority="5135">
      <formula>LEN(TRIM(U556))&gt;0</formula>
    </cfRule>
  </conditionalFormatting>
  <conditionalFormatting sqref="U556:Y556">
    <cfRule type="notContainsBlanks" dxfId="4977" priority="5134">
      <formula>LEN(TRIM(U556))&gt;0</formula>
    </cfRule>
  </conditionalFormatting>
  <conditionalFormatting sqref="U556:Y556">
    <cfRule type="notContainsBlanks" dxfId="4976" priority="5133">
      <formula>LEN(TRIM(U556))&gt;0</formula>
    </cfRule>
  </conditionalFormatting>
  <conditionalFormatting sqref="U569:Y569">
    <cfRule type="notContainsBlanks" dxfId="4975" priority="5132">
      <formula>LEN(TRIM(U569))&gt;0</formula>
    </cfRule>
  </conditionalFormatting>
  <conditionalFormatting sqref="U569:Y569">
    <cfRule type="notContainsBlanks" dxfId="4974" priority="5131">
      <formula>LEN(TRIM(U569))&gt;0</formula>
    </cfRule>
  </conditionalFormatting>
  <conditionalFormatting sqref="U569:Y569">
    <cfRule type="notContainsBlanks" dxfId="4973" priority="5130">
      <formula>LEN(TRIM(U569))&gt;0</formula>
    </cfRule>
  </conditionalFormatting>
  <conditionalFormatting sqref="U569:Y569">
    <cfRule type="notContainsBlanks" dxfId="4972" priority="5129">
      <formula>LEN(TRIM(U569))&gt;0</formula>
    </cfRule>
  </conditionalFormatting>
  <conditionalFormatting sqref="U569:Y569">
    <cfRule type="notContainsBlanks" dxfId="4971" priority="5128">
      <formula>LEN(TRIM(U569))&gt;0</formula>
    </cfRule>
  </conditionalFormatting>
  <conditionalFormatting sqref="U569:Y569">
    <cfRule type="notContainsBlanks" dxfId="4970" priority="5127">
      <formula>LEN(TRIM(U569))&gt;0</formula>
    </cfRule>
  </conditionalFormatting>
  <conditionalFormatting sqref="U569:Y569">
    <cfRule type="notContainsBlanks" dxfId="4969" priority="5126">
      <formula>LEN(TRIM(U569))&gt;0</formula>
    </cfRule>
  </conditionalFormatting>
  <conditionalFormatting sqref="U569:Y569">
    <cfRule type="notContainsBlanks" dxfId="4968" priority="5125">
      <formula>LEN(TRIM(U569))&gt;0</formula>
    </cfRule>
  </conditionalFormatting>
  <conditionalFormatting sqref="U569:Y569">
    <cfRule type="notContainsBlanks" dxfId="4967" priority="5124">
      <formula>LEN(TRIM(U569))&gt;0</formula>
    </cfRule>
  </conditionalFormatting>
  <conditionalFormatting sqref="U569:Y569">
    <cfRule type="notContainsBlanks" dxfId="4966" priority="5122">
      <formula>LEN(TRIM(U569))&gt;0</formula>
    </cfRule>
    <cfRule type="notContainsBlanks" dxfId="4965" priority="5123">
      <formula>LEN(TRIM(U569))&gt;0</formula>
    </cfRule>
  </conditionalFormatting>
  <conditionalFormatting sqref="U569:Y569">
    <cfRule type="notContainsBlanks" dxfId="4964" priority="5121">
      <formula>LEN(TRIM(U569))&gt;0</formula>
    </cfRule>
  </conditionalFormatting>
  <conditionalFormatting sqref="U569:Y569">
    <cfRule type="notContainsBlanks" dxfId="4963" priority="5120">
      <formula>LEN(TRIM(U569))&gt;0</formula>
    </cfRule>
  </conditionalFormatting>
  <conditionalFormatting sqref="U569:Y569">
    <cfRule type="notContainsBlanks" dxfId="4962" priority="5119">
      <formula>LEN(TRIM(U569))&gt;0</formula>
    </cfRule>
  </conditionalFormatting>
  <conditionalFormatting sqref="U569:Y569">
    <cfRule type="notContainsBlanks" dxfId="4961" priority="5118">
      <formula>LEN(TRIM(U569))&gt;0</formula>
    </cfRule>
  </conditionalFormatting>
  <conditionalFormatting sqref="U569:Y569">
    <cfRule type="notContainsBlanks" dxfId="4960" priority="5117">
      <formula>LEN(TRIM(U569))&gt;0</formula>
    </cfRule>
  </conditionalFormatting>
  <conditionalFormatting sqref="U569:Y569">
    <cfRule type="notContainsBlanks" dxfId="4959" priority="5116">
      <formula>LEN(TRIM(U569))&gt;0</formula>
    </cfRule>
  </conditionalFormatting>
  <conditionalFormatting sqref="U569:Y569">
    <cfRule type="notContainsBlanks" dxfId="4958" priority="5115">
      <formula>LEN(TRIM(U569))&gt;0</formula>
    </cfRule>
  </conditionalFormatting>
  <conditionalFormatting sqref="U569:Y569">
    <cfRule type="notContainsBlanks" dxfId="4957" priority="5114">
      <formula>LEN(TRIM(U569))&gt;0</formula>
    </cfRule>
  </conditionalFormatting>
  <conditionalFormatting sqref="U569:Y569">
    <cfRule type="notContainsBlanks" dxfId="4956" priority="5113">
      <formula>LEN(TRIM(U569))&gt;0</formula>
    </cfRule>
  </conditionalFormatting>
  <conditionalFormatting sqref="U569:Y569">
    <cfRule type="notContainsBlanks" priority="5112">
      <formula>LEN(TRIM(U569))&gt;0</formula>
    </cfRule>
  </conditionalFormatting>
  <conditionalFormatting sqref="U569:Y569">
    <cfRule type="notContainsBlanks" dxfId="4955" priority="5111">
      <formula>LEN(TRIM(U569))&gt;0</formula>
    </cfRule>
  </conditionalFormatting>
  <conditionalFormatting sqref="U569:Y569">
    <cfRule type="notContainsBlanks" dxfId="4954" priority="5110">
      <formula>LEN(TRIM(U569))&gt;0</formula>
    </cfRule>
  </conditionalFormatting>
  <conditionalFormatting sqref="U569:Y569">
    <cfRule type="notContainsBlanks" dxfId="4953" priority="5109">
      <formula>LEN(TRIM(U569))&gt;0</formula>
    </cfRule>
  </conditionalFormatting>
  <conditionalFormatting sqref="U569:Y569">
    <cfRule type="notContainsBlanks" dxfId="4952" priority="5108">
      <formula>LEN(TRIM(U569))&gt;0</formula>
    </cfRule>
  </conditionalFormatting>
  <conditionalFormatting sqref="U569:Y569">
    <cfRule type="notContainsBlanks" dxfId="4951" priority="5107">
      <formula>LEN(TRIM(U569))&gt;0</formula>
    </cfRule>
  </conditionalFormatting>
  <conditionalFormatting sqref="U582:Y582">
    <cfRule type="notContainsBlanks" dxfId="4950" priority="5106">
      <formula>LEN(TRIM(U582))&gt;0</formula>
    </cfRule>
  </conditionalFormatting>
  <conditionalFormatting sqref="U582:Y582">
    <cfRule type="notContainsBlanks" dxfId="4949" priority="5105">
      <formula>LEN(TRIM(U582))&gt;0</formula>
    </cfRule>
  </conditionalFormatting>
  <conditionalFormatting sqref="U582:Y582">
    <cfRule type="notContainsBlanks" dxfId="4948" priority="5104">
      <formula>LEN(TRIM(U582))&gt;0</formula>
    </cfRule>
  </conditionalFormatting>
  <conditionalFormatting sqref="U582:Y582">
    <cfRule type="notContainsBlanks" dxfId="4947" priority="5103">
      <formula>LEN(TRIM(U582))&gt;0</formula>
    </cfRule>
  </conditionalFormatting>
  <conditionalFormatting sqref="U582:Y582">
    <cfRule type="notContainsBlanks" dxfId="4946" priority="5102">
      <formula>LEN(TRIM(U582))&gt;0</formula>
    </cfRule>
  </conditionalFormatting>
  <conditionalFormatting sqref="U582:Y582">
    <cfRule type="notContainsBlanks" dxfId="4945" priority="5101">
      <formula>LEN(TRIM(U582))&gt;0</formula>
    </cfRule>
  </conditionalFormatting>
  <conditionalFormatting sqref="U582:Y582">
    <cfRule type="notContainsBlanks" dxfId="4944" priority="5100">
      <formula>LEN(TRIM(U582))&gt;0</formula>
    </cfRule>
  </conditionalFormatting>
  <conditionalFormatting sqref="U582:Y582">
    <cfRule type="notContainsBlanks" dxfId="4943" priority="5099">
      <formula>LEN(TRIM(U582))&gt;0</formula>
    </cfRule>
  </conditionalFormatting>
  <conditionalFormatting sqref="U582:Y582">
    <cfRule type="notContainsBlanks" dxfId="4942" priority="5098">
      <formula>LEN(TRIM(U582))&gt;0</formula>
    </cfRule>
  </conditionalFormatting>
  <conditionalFormatting sqref="U582:Y582">
    <cfRule type="notContainsBlanks" dxfId="4941" priority="5096">
      <formula>LEN(TRIM(U582))&gt;0</formula>
    </cfRule>
    <cfRule type="notContainsBlanks" dxfId="4940" priority="5097">
      <formula>LEN(TRIM(U582))&gt;0</formula>
    </cfRule>
  </conditionalFormatting>
  <conditionalFormatting sqref="U582:Y582">
    <cfRule type="notContainsBlanks" dxfId="4939" priority="5095">
      <formula>LEN(TRIM(U582))&gt;0</formula>
    </cfRule>
  </conditionalFormatting>
  <conditionalFormatting sqref="U582:Y582">
    <cfRule type="notContainsBlanks" dxfId="4938" priority="5094">
      <formula>LEN(TRIM(U582))&gt;0</formula>
    </cfRule>
  </conditionalFormatting>
  <conditionalFormatting sqref="U582:Y582">
    <cfRule type="notContainsBlanks" dxfId="4937" priority="5093">
      <formula>LEN(TRIM(U582))&gt;0</formula>
    </cfRule>
  </conditionalFormatting>
  <conditionalFormatting sqref="U582:Y582">
    <cfRule type="notContainsBlanks" dxfId="4936" priority="5092">
      <formula>LEN(TRIM(U582))&gt;0</formula>
    </cfRule>
  </conditionalFormatting>
  <conditionalFormatting sqref="U582:Y582">
    <cfRule type="notContainsBlanks" dxfId="4935" priority="5091">
      <formula>LEN(TRIM(U582))&gt;0</formula>
    </cfRule>
  </conditionalFormatting>
  <conditionalFormatting sqref="U582:Y582">
    <cfRule type="notContainsBlanks" dxfId="4934" priority="5090">
      <formula>LEN(TRIM(U582))&gt;0</formula>
    </cfRule>
  </conditionalFormatting>
  <conditionalFormatting sqref="U582:Y582">
    <cfRule type="notContainsBlanks" dxfId="4933" priority="5089">
      <formula>LEN(TRIM(U582))&gt;0</formula>
    </cfRule>
  </conditionalFormatting>
  <conditionalFormatting sqref="U582:Y582">
    <cfRule type="notContainsBlanks" dxfId="4932" priority="5088">
      <formula>LEN(TRIM(U582))&gt;0</formula>
    </cfRule>
  </conditionalFormatting>
  <conditionalFormatting sqref="U582:Y582">
    <cfRule type="notContainsBlanks" dxfId="4931" priority="5087">
      <formula>LEN(TRIM(U582))&gt;0</formula>
    </cfRule>
  </conditionalFormatting>
  <conditionalFormatting sqref="U582:Y582">
    <cfRule type="notContainsBlanks" priority="5086">
      <formula>LEN(TRIM(U582))&gt;0</formula>
    </cfRule>
  </conditionalFormatting>
  <conditionalFormatting sqref="U582:Y582">
    <cfRule type="notContainsBlanks" dxfId="4930" priority="5085">
      <formula>LEN(TRIM(U582))&gt;0</formula>
    </cfRule>
  </conditionalFormatting>
  <conditionalFormatting sqref="U582:Y582">
    <cfRule type="notContainsBlanks" dxfId="4929" priority="5084">
      <formula>LEN(TRIM(U582))&gt;0</formula>
    </cfRule>
  </conditionalFormatting>
  <conditionalFormatting sqref="U582:Y582">
    <cfRule type="notContainsBlanks" dxfId="4928" priority="5083">
      <formula>LEN(TRIM(U582))&gt;0</formula>
    </cfRule>
  </conditionalFormatting>
  <conditionalFormatting sqref="U582:Y582">
    <cfRule type="notContainsBlanks" dxfId="4927" priority="5082">
      <formula>LEN(TRIM(U582))&gt;0</formula>
    </cfRule>
  </conditionalFormatting>
  <conditionalFormatting sqref="U582:Y582">
    <cfRule type="notContainsBlanks" dxfId="4926" priority="5081">
      <formula>LEN(TRIM(U582))&gt;0</formula>
    </cfRule>
  </conditionalFormatting>
  <conditionalFormatting sqref="U595:Y595">
    <cfRule type="notContainsBlanks" dxfId="4925" priority="5080">
      <formula>LEN(TRIM(U595))&gt;0</formula>
    </cfRule>
  </conditionalFormatting>
  <conditionalFormatting sqref="U595:Y595">
    <cfRule type="notContainsBlanks" dxfId="4924" priority="5079">
      <formula>LEN(TRIM(U595))&gt;0</formula>
    </cfRule>
  </conditionalFormatting>
  <conditionalFormatting sqref="U595:Y595">
    <cfRule type="notContainsBlanks" dxfId="4923" priority="5078">
      <formula>LEN(TRIM(U595))&gt;0</formula>
    </cfRule>
  </conditionalFormatting>
  <conditionalFormatting sqref="U595:Y595">
    <cfRule type="notContainsBlanks" dxfId="4922" priority="5077">
      <formula>LEN(TRIM(U595))&gt;0</formula>
    </cfRule>
  </conditionalFormatting>
  <conditionalFormatting sqref="U595:Y595">
    <cfRule type="notContainsBlanks" dxfId="4921" priority="5076">
      <formula>LEN(TRIM(U595))&gt;0</formula>
    </cfRule>
  </conditionalFormatting>
  <conditionalFormatting sqref="U595:Y595">
    <cfRule type="notContainsBlanks" dxfId="4920" priority="5075">
      <formula>LEN(TRIM(U595))&gt;0</formula>
    </cfRule>
  </conditionalFormatting>
  <conditionalFormatting sqref="U595:Y595">
    <cfRule type="notContainsBlanks" dxfId="4919" priority="5074">
      <formula>LEN(TRIM(U595))&gt;0</formula>
    </cfRule>
  </conditionalFormatting>
  <conditionalFormatting sqref="U595:Y595">
    <cfRule type="notContainsBlanks" dxfId="4918" priority="5073">
      <formula>LEN(TRIM(U595))&gt;0</formula>
    </cfRule>
  </conditionalFormatting>
  <conditionalFormatting sqref="U595:Y595">
    <cfRule type="notContainsBlanks" dxfId="4917" priority="5072">
      <formula>LEN(TRIM(U595))&gt;0</formula>
    </cfRule>
  </conditionalFormatting>
  <conditionalFormatting sqref="U595:Y595">
    <cfRule type="notContainsBlanks" dxfId="4916" priority="5070">
      <formula>LEN(TRIM(U595))&gt;0</formula>
    </cfRule>
    <cfRule type="notContainsBlanks" dxfId="4915" priority="5071">
      <formula>LEN(TRIM(U595))&gt;0</formula>
    </cfRule>
  </conditionalFormatting>
  <conditionalFormatting sqref="U595:Y595">
    <cfRule type="notContainsBlanks" dxfId="4914" priority="5069">
      <formula>LEN(TRIM(U595))&gt;0</formula>
    </cfRule>
  </conditionalFormatting>
  <conditionalFormatting sqref="U595:Y595">
    <cfRule type="notContainsBlanks" dxfId="4913" priority="5068">
      <formula>LEN(TRIM(U595))&gt;0</formula>
    </cfRule>
  </conditionalFormatting>
  <conditionalFormatting sqref="U595:Y595">
    <cfRule type="notContainsBlanks" dxfId="4912" priority="5067">
      <formula>LEN(TRIM(U595))&gt;0</formula>
    </cfRule>
  </conditionalFormatting>
  <conditionalFormatting sqref="U595:Y595">
    <cfRule type="notContainsBlanks" dxfId="4911" priority="5066">
      <formula>LEN(TRIM(U595))&gt;0</formula>
    </cfRule>
  </conditionalFormatting>
  <conditionalFormatting sqref="U595:Y595">
    <cfRule type="notContainsBlanks" dxfId="4910" priority="5065">
      <formula>LEN(TRIM(U595))&gt;0</formula>
    </cfRule>
  </conditionalFormatting>
  <conditionalFormatting sqref="U595:Y595">
    <cfRule type="notContainsBlanks" dxfId="4909" priority="5064">
      <formula>LEN(TRIM(U595))&gt;0</formula>
    </cfRule>
  </conditionalFormatting>
  <conditionalFormatting sqref="U595:Y595">
    <cfRule type="notContainsBlanks" dxfId="4908" priority="5063">
      <formula>LEN(TRIM(U595))&gt;0</formula>
    </cfRule>
  </conditionalFormatting>
  <conditionalFormatting sqref="U595:Y595">
    <cfRule type="notContainsBlanks" dxfId="4907" priority="5062">
      <formula>LEN(TRIM(U595))&gt;0</formula>
    </cfRule>
  </conditionalFormatting>
  <conditionalFormatting sqref="U595:Y595">
    <cfRule type="notContainsBlanks" dxfId="4906" priority="5061">
      <formula>LEN(TRIM(U595))&gt;0</formula>
    </cfRule>
  </conditionalFormatting>
  <conditionalFormatting sqref="U595:Y595">
    <cfRule type="notContainsBlanks" priority="5060">
      <formula>LEN(TRIM(U595))&gt;0</formula>
    </cfRule>
  </conditionalFormatting>
  <conditionalFormatting sqref="U595:Y595">
    <cfRule type="notContainsBlanks" dxfId="4905" priority="5059">
      <formula>LEN(TRIM(U595))&gt;0</formula>
    </cfRule>
  </conditionalFormatting>
  <conditionalFormatting sqref="U595:Y595">
    <cfRule type="notContainsBlanks" dxfId="4904" priority="5058">
      <formula>LEN(TRIM(U595))&gt;0</formula>
    </cfRule>
  </conditionalFormatting>
  <conditionalFormatting sqref="U595:Y595">
    <cfRule type="notContainsBlanks" dxfId="4903" priority="5057">
      <formula>LEN(TRIM(U595))&gt;0</formula>
    </cfRule>
  </conditionalFormatting>
  <conditionalFormatting sqref="U595:Y595">
    <cfRule type="notContainsBlanks" dxfId="4902" priority="5056">
      <formula>LEN(TRIM(U595))&gt;0</formula>
    </cfRule>
  </conditionalFormatting>
  <conditionalFormatting sqref="U595:Y595">
    <cfRule type="notContainsBlanks" dxfId="4901" priority="5055">
      <formula>LEN(TRIM(U595))&gt;0</formula>
    </cfRule>
  </conditionalFormatting>
  <conditionalFormatting sqref="U608:Y608">
    <cfRule type="notContainsBlanks" dxfId="4900" priority="5054">
      <formula>LEN(TRIM(U608))&gt;0</formula>
    </cfRule>
  </conditionalFormatting>
  <conditionalFormatting sqref="U608:Y608">
    <cfRule type="notContainsBlanks" dxfId="4899" priority="5053">
      <formula>LEN(TRIM(U608))&gt;0</formula>
    </cfRule>
  </conditionalFormatting>
  <conditionalFormatting sqref="U608:Y608">
    <cfRule type="notContainsBlanks" dxfId="4898" priority="5052">
      <formula>LEN(TRIM(U608))&gt;0</formula>
    </cfRule>
  </conditionalFormatting>
  <conditionalFormatting sqref="U608:Y608">
    <cfRule type="notContainsBlanks" dxfId="4897" priority="5051">
      <formula>LEN(TRIM(U608))&gt;0</formula>
    </cfRule>
  </conditionalFormatting>
  <conditionalFormatting sqref="U608:Y608">
    <cfRule type="notContainsBlanks" dxfId="4896" priority="5050">
      <formula>LEN(TRIM(U608))&gt;0</formula>
    </cfRule>
  </conditionalFormatting>
  <conditionalFormatting sqref="U608:Y608">
    <cfRule type="notContainsBlanks" dxfId="4895" priority="5049">
      <formula>LEN(TRIM(U608))&gt;0</formula>
    </cfRule>
  </conditionalFormatting>
  <conditionalFormatting sqref="U608:Y608">
    <cfRule type="notContainsBlanks" dxfId="4894" priority="5048">
      <formula>LEN(TRIM(U608))&gt;0</formula>
    </cfRule>
  </conditionalFormatting>
  <conditionalFormatting sqref="U608:Y608">
    <cfRule type="notContainsBlanks" dxfId="4893" priority="5047">
      <formula>LEN(TRIM(U608))&gt;0</formula>
    </cfRule>
  </conditionalFormatting>
  <conditionalFormatting sqref="U608:Y608">
    <cfRule type="notContainsBlanks" dxfId="4892" priority="5046">
      <formula>LEN(TRIM(U608))&gt;0</formula>
    </cfRule>
  </conditionalFormatting>
  <conditionalFormatting sqref="U608:Y608">
    <cfRule type="notContainsBlanks" dxfId="4891" priority="5044">
      <formula>LEN(TRIM(U608))&gt;0</formula>
    </cfRule>
    <cfRule type="notContainsBlanks" dxfId="4890" priority="5045">
      <formula>LEN(TRIM(U608))&gt;0</formula>
    </cfRule>
  </conditionalFormatting>
  <conditionalFormatting sqref="U608:Y608">
    <cfRule type="notContainsBlanks" dxfId="4889" priority="5043">
      <formula>LEN(TRIM(U608))&gt;0</formula>
    </cfRule>
  </conditionalFormatting>
  <conditionalFormatting sqref="U608:Y608">
    <cfRule type="notContainsBlanks" dxfId="4888" priority="5042">
      <formula>LEN(TRIM(U608))&gt;0</formula>
    </cfRule>
  </conditionalFormatting>
  <conditionalFormatting sqref="U608:Y608">
    <cfRule type="notContainsBlanks" dxfId="4887" priority="5041">
      <formula>LEN(TRIM(U608))&gt;0</formula>
    </cfRule>
  </conditionalFormatting>
  <conditionalFormatting sqref="U608:Y608">
    <cfRule type="notContainsBlanks" dxfId="4886" priority="5040">
      <formula>LEN(TRIM(U608))&gt;0</formula>
    </cfRule>
  </conditionalFormatting>
  <conditionalFormatting sqref="U608:Y608">
    <cfRule type="notContainsBlanks" dxfId="4885" priority="5039">
      <formula>LEN(TRIM(U608))&gt;0</formula>
    </cfRule>
  </conditionalFormatting>
  <conditionalFormatting sqref="U608:Y608">
    <cfRule type="notContainsBlanks" dxfId="4884" priority="5038">
      <formula>LEN(TRIM(U608))&gt;0</formula>
    </cfRule>
  </conditionalFormatting>
  <conditionalFormatting sqref="U608:Y608">
    <cfRule type="notContainsBlanks" dxfId="4883" priority="5037">
      <formula>LEN(TRIM(U608))&gt;0</formula>
    </cfRule>
  </conditionalFormatting>
  <conditionalFormatting sqref="U608:Y608">
    <cfRule type="notContainsBlanks" dxfId="4882" priority="5036">
      <formula>LEN(TRIM(U608))&gt;0</formula>
    </cfRule>
  </conditionalFormatting>
  <conditionalFormatting sqref="U608:Y608">
    <cfRule type="notContainsBlanks" dxfId="4881" priority="5035">
      <formula>LEN(TRIM(U608))&gt;0</formula>
    </cfRule>
  </conditionalFormatting>
  <conditionalFormatting sqref="U608:Y608">
    <cfRule type="notContainsBlanks" priority="5034">
      <formula>LEN(TRIM(U608))&gt;0</formula>
    </cfRule>
  </conditionalFormatting>
  <conditionalFormatting sqref="U608:Y608">
    <cfRule type="notContainsBlanks" dxfId="4880" priority="5033">
      <formula>LEN(TRIM(U608))&gt;0</formula>
    </cfRule>
  </conditionalFormatting>
  <conditionalFormatting sqref="U608:Y608">
    <cfRule type="notContainsBlanks" dxfId="4879" priority="5032">
      <formula>LEN(TRIM(U608))&gt;0</formula>
    </cfRule>
  </conditionalFormatting>
  <conditionalFormatting sqref="U608:Y608">
    <cfRule type="notContainsBlanks" dxfId="4878" priority="5031">
      <formula>LEN(TRIM(U608))&gt;0</formula>
    </cfRule>
  </conditionalFormatting>
  <conditionalFormatting sqref="U608:Y608">
    <cfRule type="notContainsBlanks" dxfId="4877" priority="5030">
      <formula>LEN(TRIM(U608))&gt;0</formula>
    </cfRule>
  </conditionalFormatting>
  <conditionalFormatting sqref="U608:Y608">
    <cfRule type="notContainsBlanks" dxfId="4876" priority="5029">
      <formula>LEN(TRIM(U608))&gt;0</formula>
    </cfRule>
  </conditionalFormatting>
  <conditionalFormatting sqref="U621:Y621">
    <cfRule type="notContainsBlanks" dxfId="4875" priority="5028">
      <formula>LEN(TRIM(U621))&gt;0</formula>
    </cfRule>
  </conditionalFormatting>
  <conditionalFormatting sqref="U621:Y621">
    <cfRule type="notContainsBlanks" dxfId="4874" priority="5027">
      <formula>LEN(TRIM(U621))&gt;0</formula>
    </cfRule>
  </conditionalFormatting>
  <conditionalFormatting sqref="U621:Y621">
    <cfRule type="notContainsBlanks" dxfId="4873" priority="5026">
      <formula>LEN(TRIM(U621))&gt;0</formula>
    </cfRule>
  </conditionalFormatting>
  <conditionalFormatting sqref="U621:Y621">
    <cfRule type="notContainsBlanks" dxfId="4872" priority="5025">
      <formula>LEN(TRIM(U621))&gt;0</formula>
    </cfRule>
  </conditionalFormatting>
  <conditionalFormatting sqref="U621:Y621">
    <cfRule type="notContainsBlanks" dxfId="4871" priority="5024">
      <formula>LEN(TRIM(U621))&gt;0</formula>
    </cfRule>
  </conditionalFormatting>
  <conditionalFormatting sqref="U621:Y621">
    <cfRule type="notContainsBlanks" dxfId="4870" priority="5023">
      <formula>LEN(TRIM(U621))&gt;0</formula>
    </cfRule>
  </conditionalFormatting>
  <conditionalFormatting sqref="U621:Y621">
    <cfRule type="notContainsBlanks" dxfId="4869" priority="5022">
      <formula>LEN(TRIM(U621))&gt;0</formula>
    </cfRule>
  </conditionalFormatting>
  <conditionalFormatting sqref="U621:Y621">
    <cfRule type="notContainsBlanks" dxfId="4868" priority="5021">
      <formula>LEN(TRIM(U621))&gt;0</formula>
    </cfRule>
  </conditionalFormatting>
  <conditionalFormatting sqref="U621:Y621">
    <cfRule type="notContainsBlanks" dxfId="4867" priority="5020">
      <formula>LEN(TRIM(U621))&gt;0</formula>
    </cfRule>
  </conditionalFormatting>
  <conditionalFormatting sqref="U621:Y621">
    <cfRule type="notContainsBlanks" dxfId="4866" priority="5018">
      <formula>LEN(TRIM(U621))&gt;0</formula>
    </cfRule>
    <cfRule type="notContainsBlanks" dxfId="4865" priority="5019">
      <formula>LEN(TRIM(U621))&gt;0</formula>
    </cfRule>
  </conditionalFormatting>
  <conditionalFormatting sqref="U621:Y621">
    <cfRule type="notContainsBlanks" dxfId="4864" priority="5017">
      <formula>LEN(TRIM(U621))&gt;0</formula>
    </cfRule>
  </conditionalFormatting>
  <conditionalFormatting sqref="U621:Y621">
    <cfRule type="notContainsBlanks" dxfId="4863" priority="5016">
      <formula>LEN(TRIM(U621))&gt;0</formula>
    </cfRule>
  </conditionalFormatting>
  <conditionalFormatting sqref="U621:Y621">
    <cfRule type="notContainsBlanks" dxfId="4862" priority="5015">
      <formula>LEN(TRIM(U621))&gt;0</formula>
    </cfRule>
  </conditionalFormatting>
  <conditionalFormatting sqref="U621:Y621">
    <cfRule type="notContainsBlanks" dxfId="4861" priority="5014">
      <formula>LEN(TRIM(U621))&gt;0</formula>
    </cfRule>
  </conditionalFormatting>
  <conditionalFormatting sqref="U621:Y621">
    <cfRule type="notContainsBlanks" dxfId="4860" priority="5013">
      <formula>LEN(TRIM(U621))&gt;0</formula>
    </cfRule>
  </conditionalFormatting>
  <conditionalFormatting sqref="U621:Y621">
    <cfRule type="notContainsBlanks" dxfId="4859" priority="5012">
      <formula>LEN(TRIM(U621))&gt;0</formula>
    </cfRule>
  </conditionalFormatting>
  <conditionalFormatting sqref="U621:Y621">
    <cfRule type="notContainsBlanks" dxfId="4858" priority="5011">
      <formula>LEN(TRIM(U621))&gt;0</formula>
    </cfRule>
  </conditionalFormatting>
  <conditionalFormatting sqref="U621:Y621">
    <cfRule type="notContainsBlanks" dxfId="4857" priority="5010">
      <formula>LEN(TRIM(U621))&gt;0</formula>
    </cfRule>
  </conditionalFormatting>
  <conditionalFormatting sqref="U621:Y621">
    <cfRule type="notContainsBlanks" dxfId="4856" priority="5009">
      <formula>LEN(TRIM(U621))&gt;0</formula>
    </cfRule>
  </conditionalFormatting>
  <conditionalFormatting sqref="U621:Y621">
    <cfRule type="notContainsBlanks" priority="5008">
      <formula>LEN(TRIM(U621))&gt;0</formula>
    </cfRule>
  </conditionalFormatting>
  <conditionalFormatting sqref="U621:Y621">
    <cfRule type="notContainsBlanks" dxfId="4855" priority="5007">
      <formula>LEN(TRIM(U621))&gt;0</formula>
    </cfRule>
  </conditionalFormatting>
  <conditionalFormatting sqref="U621:Y621">
    <cfRule type="notContainsBlanks" dxfId="4854" priority="5006">
      <formula>LEN(TRIM(U621))&gt;0</formula>
    </cfRule>
  </conditionalFormatting>
  <conditionalFormatting sqref="U621:Y621">
    <cfRule type="notContainsBlanks" dxfId="4853" priority="5005">
      <formula>LEN(TRIM(U621))&gt;0</formula>
    </cfRule>
  </conditionalFormatting>
  <conditionalFormatting sqref="U621:Y621">
    <cfRule type="notContainsBlanks" dxfId="4852" priority="5004">
      <formula>LEN(TRIM(U621))&gt;0</formula>
    </cfRule>
  </conditionalFormatting>
  <conditionalFormatting sqref="U621:Y621">
    <cfRule type="notContainsBlanks" dxfId="4851" priority="5003">
      <formula>LEN(TRIM(U621))&gt;0</formula>
    </cfRule>
  </conditionalFormatting>
  <conditionalFormatting sqref="U634:Y634">
    <cfRule type="notContainsBlanks" dxfId="4850" priority="5002">
      <formula>LEN(TRIM(U634))&gt;0</formula>
    </cfRule>
  </conditionalFormatting>
  <conditionalFormatting sqref="U634:Y634">
    <cfRule type="notContainsBlanks" dxfId="4849" priority="5001">
      <formula>LEN(TRIM(U634))&gt;0</formula>
    </cfRule>
  </conditionalFormatting>
  <conditionalFormatting sqref="U634:Y634">
    <cfRule type="notContainsBlanks" dxfId="4848" priority="5000">
      <formula>LEN(TRIM(U634))&gt;0</formula>
    </cfRule>
  </conditionalFormatting>
  <conditionalFormatting sqref="U634:Y634">
    <cfRule type="notContainsBlanks" dxfId="4847" priority="4999">
      <formula>LEN(TRIM(U634))&gt;0</formula>
    </cfRule>
  </conditionalFormatting>
  <conditionalFormatting sqref="U634:Y634">
    <cfRule type="notContainsBlanks" dxfId="4846" priority="4998">
      <formula>LEN(TRIM(U634))&gt;0</formula>
    </cfRule>
  </conditionalFormatting>
  <conditionalFormatting sqref="U634:Y634">
    <cfRule type="notContainsBlanks" dxfId="4845" priority="4997">
      <formula>LEN(TRIM(U634))&gt;0</formula>
    </cfRule>
  </conditionalFormatting>
  <conditionalFormatting sqref="U634:Y634">
    <cfRule type="notContainsBlanks" dxfId="4844" priority="4996">
      <formula>LEN(TRIM(U634))&gt;0</formula>
    </cfRule>
  </conditionalFormatting>
  <conditionalFormatting sqref="U634:Y634">
    <cfRule type="notContainsBlanks" dxfId="4843" priority="4995">
      <formula>LEN(TRIM(U634))&gt;0</formula>
    </cfRule>
  </conditionalFormatting>
  <conditionalFormatting sqref="U634:Y634">
    <cfRule type="notContainsBlanks" dxfId="4842" priority="4994">
      <formula>LEN(TRIM(U634))&gt;0</formula>
    </cfRule>
  </conditionalFormatting>
  <conditionalFormatting sqref="U634:Y634">
    <cfRule type="notContainsBlanks" dxfId="4841" priority="4992">
      <formula>LEN(TRIM(U634))&gt;0</formula>
    </cfRule>
    <cfRule type="notContainsBlanks" dxfId="4840" priority="4993">
      <formula>LEN(TRIM(U634))&gt;0</formula>
    </cfRule>
  </conditionalFormatting>
  <conditionalFormatting sqref="U634:Y634">
    <cfRule type="notContainsBlanks" dxfId="4839" priority="4991">
      <formula>LEN(TRIM(U634))&gt;0</formula>
    </cfRule>
  </conditionalFormatting>
  <conditionalFormatting sqref="U634:Y634">
    <cfRule type="notContainsBlanks" dxfId="4838" priority="4990">
      <formula>LEN(TRIM(U634))&gt;0</formula>
    </cfRule>
  </conditionalFormatting>
  <conditionalFormatting sqref="U634:Y634">
    <cfRule type="notContainsBlanks" dxfId="4837" priority="4989">
      <formula>LEN(TRIM(U634))&gt;0</formula>
    </cfRule>
  </conditionalFormatting>
  <conditionalFormatting sqref="U634:Y634">
    <cfRule type="notContainsBlanks" dxfId="4836" priority="4988">
      <formula>LEN(TRIM(U634))&gt;0</formula>
    </cfRule>
  </conditionalFormatting>
  <conditionalFormatting sqref="U634:Y634">
    <cfRule type="notContainsBlanks" dxfId="4835" priority="4987">
      <formula>LEN(TRIM(U634))&gt;0</formula>
    </cfRule>
  </conditionalFormatting>
  <conditionalFormatting sqref="U634:Y634">
    <cfRule type="notContainsBlanks" dxfId="4834" priority="4986">
      <formula>LEN(TRIM(U634))&gt;0</formula>
    </cfRule>
  </conditionalFormatting>
  <conditionalFormatting sqref="U634:Y634">
    <cfRule type="notContainsBlanks" dxfId="4833" priority="4985">
      <formula>LEN(TRIM(U634))&gt;0</formula>
    </cfRule>
  </conditionalFormatting>
  <conditionalFormatting sqref="U634:Y634">
    <cfRule type="notContainsBlanks" dxfId="4832" priority="4984">
      <formula>LEN(TRIM(U634))&gt;0</formula>
    </cfRule>
  </conditionalFormatting>
  <conditionalFormatting sqref="U634:Y634">
    <cfRule type="notContainsBlanks" dxfId="4831" priority="4983">
      <formula>LEN(TRIM(U634))&gt;0</formula>
    </cfRule>
  </conditionalFormatting>
  <conditionalFormatting sqref="U634:Y634">
    <cfRule type="notContainsBlanks" priority="4982">
      <formula>LEN(TRIM(U634))&gt;0</formula>
    </cfRule>
  </conditionalFormatting>
  <conditionalFormatting sqref="U634:Y634">
    <cfRule type="notContainsBlanks" dxfId="4830" priority="4981">
      <formula>LEN(TRIM(U634))&gt;0</formula>
    </cfRule>
  </conditionalFormatting>
  <conditionalFormatting sqref="U634:Y634">
    <cfRule type="notContainsBlanks" dxfId="4829" priority="4980">
      <formula>LEN(TRIM(U634))&gt;0</formula>
    </cfRule>
  </conditionalFormatting>
  <conditionalFormatting sqref="U634:Y634">
    <cfRule type="notContainsBlanks" dxfId="4828" priority="4979">
      <formula>LEN(TRIM(U634))&gt;0</formula>
    </cfRule>
  </conditionalFormatting>
  <conditionalFormatting sqref="U634:Y634">
    <cfRule type="notContainsBlanks" dxfId="4827" priority="4978">
      <formula>LEN(TRIM(U634))&gt;0</formula>
    </cfRule>
  </conditionalFormatting>
  <conditionalFormatting sqref="U634:Y634">
    <cfRule type="notContainsBlanks" dxfId="4826" priority="4977">
      <formula>LEN(TRIM(U634))&gt;0</formula>
    </cfRule>
  </conditionalFormatting>
  <conditionalFormatting sqref="U647:Y647">
    <cfRule type="notContainsBlanks" dxfId="4825" priority="4976">
      <formula>LEN(TRIM(U647))&gt;0</formula>
    </cfRule>
  </conditionalFormatting>
  <conditionalFormatting sqref="U647:Y647">
    <cfRule type="notContainsBlanks" dxfId="4824" priority="4975">
      <formula>LEN(TRIM(U647))&gt;0</formula>
    </cfRule>
  </conditionalFormatting>
  <conditionalFormatting sqref="U647:Y647">
    <cfRule type="notContainsBlanks" dxfId="4823" priority="4974">
      <formula>LEN(TRIM(U647))&gt;0</formula>
    </cfRule>
  </conditionalFormatting>
  <conditionalFormatting sqref="U647:Y647">
    <cfRule type="notContainsBlanks" dxfId="4822" priority="4973">
      <formula>LEN(TRIM(U647))&gt;0</formula>
    </cfRule>
  </conditionalFormatting>
  <conditionalFormatting sqref="U647:Y647">
    <cfRule type="notContainsBlanks" dxfId="4821" priority="4972">
      <formula>LEN(TRIM(U647))&gt;0</formula>
    </cfRule>
  </conditionalFormatting>
  <conditionalFormatting sqref="U647:Y647">
    <cfRule type="notContainsBlanks" dxfId="4820" priority="4971">
      <formula>LEN(TRIM(U647))&gt;0</formula>
    </cfRule>
  </conditionalFormatting>
  <conditionalFormatting sqref="U647:Y647">
    <cfRule type="notContainsBlanks" dxfId="4819" priority="4970">
      <formula>LEN(TRIM(U647))&gt;0</formula>
    </cfRule>
  </conditionalFormatting>
  <conditionalFormatting sqref="U647:Y647">
    <cfRule type="notContainsBlanks" dxfId="4818" priority="4969">
      <formula>LEN(TRIM(U647))&gt;0</formula>
    </cfRule>
  </conditionalFormatting>
  <conditionalFormatting sqref="U647:Y647">
    <cfRule type="notContainsBlanks" dxfId="4817" priority="4968">
      <formula>LEN(TRIM(U647))&gt;0</formula>
    </cfRule>
  </conditionalFormatting>
  <conditionalFormatting sqref="U647:Y647">
    <cfRule type="notContainsBlanks" dxfId="4816" priority="4966">
      <formula>LEN(TRIM(U647))&gt;0</formula>
    </cfRule>
    <cfRule type="notContainsBlanks" dxfId="4815" priority="4967">
      <formula>LEN(TRIM(U647))&gt;0</formula>
    </cfRule>
  </conditionalFormatting>
  <conditionalFormatting sqref="U647:Y647">
    <cfRule type="notContainsBlanks" dxfId="4814" priority="4965">
      <formula>LEN(TRIM(U647))&gt;0</formula>
    </cfRule>
  </conditionalFormatting>
  <conditionalFormatting sqref="U647:Y647">
    <cfRule type="notContainsBlanks" dxfId="4813" priority="4964">
      <formula>LEN(TRIM(U647))&gt;0</formula>
    </cfRule>
  </conditionalFormatting>
  <conditionalFormatting sqref="U647:Y647">
    <cfRule type="notContainsBlanks" dxfId="4812" priority="4963">
      <formula>LEN(TRIM(U647))&gt;0</formula>
    </cfRule>
  </conditionalFormatting>
  <conditionalFormatting sqref="U647:Y647">
    <cfRule type="notContainsBlanks" dxfId="4811" priority="4962">
      <formula>LEN(TRIM(U647))&gt;0</formula>
    </cfRule>
  </conditionalFormatting>
  <conditionalFormatting sqref="U647:Y647">
    <cfRule type="notContainsBlanks" dxfId="4810" priority="4961">
      <formula>LEN(TRIM(U647))&gt;0</formula>
    </cfRule>
  </conditionalFormatting>
  <conditionalFormatting sqref="U647:Y647">
    <cfRule type="notContainsBlanks" dxfId="4809" priority="4960">
      <formula>LEN(TRIM(U647))&gt;0</formula>
    </cfRule>
  </conditionalFormatting>
  <conditionalFormatting sqref="U647:Y647">
    <cfRule type="notContainsBlanks" dxfId="4808" priority="4959">
      <formula>LEN(TRIM(U647))&gt;0</formula>
    </cfRule>
  </conditionalFormatting>
  <conditionalFormatting sqref="U647:Y647">
    <cfRule type="notContainsBlanks" dxfId="4807" priority="4958">
      <formula>LEN(TRIM(U647))&gt;0</formula>
    </cfRule>
  </conditionalFormatting>
  <conditionalFormatting sqref="U647:Y647">
    <cfRule type="notContainsBlanks" dxfId="4806" priority="4957">
      <formula>LEN(TRIM(U647))&gt;0</formula>
    </cfRule>
  </conditionalFormatting>
  <conditionalFormatting sqref="U647:Y647">
    <cfRule type="notContainsBlanks" priority="4956">
      <formula>LEN(TRIM(U647))&gt;0</formula>
    </cfRule>
  </conditionalFormatting>
  <conditionalFormatting sqref="U647:Y647">
    <cfRule type="notContainsBlanks" dxfId="4805" priority="4955">
      <formula>LEN(TRIM(U647))&gt;0</formula>
    </cfRule>
  </conditionalFormatting>
  <conditionalFormatting sqref="U647:Y647">
    <cfRule type="notContainsBlanks" dxfId="4804" priority="4954">
      <formula>LEN(TRIM(U647))&gt;0</formula>
    </cfRule>
  </conditionalFormatting>
  <conditionalFormatting sqref="U647:Y647">
    <cfRule type="notContainsBlanks" dxfId="4803" priority="4953">
      <formula>LEN(TRIM(U647))&gt;0</formula>
    </cfRule>
  </conditionalFormatting>
  <conditionalFormatting sqref="U647:Y647">
    <cfRule type="notContainsBlanks" dxfId="4802" priority="4952">
      <formula>LEN(TRIM(U647))&gt;0</formula>
    </cfRule>
  </conditionalFormatting>
  <conditionalFormatting sqref="U647:Y647">
    <cfRule type="notContainsBlanks" dxfId="4801" priority="4951">
      <formula>LEN(TRIM(U647))&gt;0</formula>
    </cfRule>
  </conditionalFormatting>
  <conditionalFormatting sqref="U660:Y660">
    <cfRule type="notContainsBlanks" dxfId="4800" priority="4950">
      <formula>LEN(TRIM(U660))&gt;0</formula>
    </cfRule>
  </conditionalFormatting>
  <conditionalFormatting sqref="U660:Y660">
    <cfRule type="notContainsBlanks" dxfId="4799" priority="4949">
      <formula>LEN(TRIM(U660))&gt;0</formula>
    </cfRule>
  </conditionalFormatting>
  <conditionalFormatting sqref="U660:Y660">
    <cfRule type="notContainsBlanks" dxfId="4798" priority="4948">
      <formula>LEN(TRIM(U660))&gt;0</formula>
    </cfRule>
  </conditionalFormatting>
  <conditionalFormatting sqref="U660:Y660">
    <cfRule type="notContainsBlanks" dxfId="4797" priority="4947">
      <formula>LEN(TRIM(U660))&gt;0</formula>
    </cfRule>
  </conditionalFormatting>
  <conditionalFormatting sqref="U660:Y660">
    <cfRule type="notContainsBlanks" dxfId="4796" priority="4946">
      <formula>LEN(TRIM(U660))&gt;0</formula>
    </cfRule>
  </conditionalFormatting>
  <conditionalFormatting sqref="U660:Y660">
    <cfRule type="notContainsBlanks" dxfId="4795" priority="4945">
      <formula>LEN(TRIM(U660))&gt;0</formula>
    </cfRule>
  </conditionalFormatting>
  <conditionalFormatting sqref="U660:Y660">
    <cfRule type="notContainsBlanks" dxfId="4794" priority="4944">
      <formula>LEN(TRIM(U660))&gt;0</formula>
    </cfRule>
  </conditionalFormatting>
  <conditionalFormatting sqref="U660:Y660">
    <cfRule type="notContainsBlanks" dxfId="4793" priority="4943">
      <formula>LEN(TRIM(U660))&gt;0</formula>
    </cfRule>
  </conditionalFormatting>
  <conditionalFormatting sqref="U660:Y660">
    <cfRule type="notContainsBlanks" dxfId="4792" priority="4942">
      <formula>LEN(TRIM(U660))&gt;0</formula>
    </cfRule>
  </conditionalFormatting>
  <conditionalFormatting sqref="U660:Y660">
    <cfRule type="notContainsBlanks" dxfId="4791" priority="4940">
      <formula>LEN(TRIM(U660))&gt;0</formula>
    </cfRule>
    <cfRule type="notContainsBlanks" dxfId="4790" priority="4941">
      <formula>LEN(TRIM(U660))&gt;0</formula>
    </cfRule>
  </conditionalFormatting>
  <conditionalFormatting sqref="U660:Y660">
    <cfRule type="notContainsBlanks" dxfId="4789" priority="4939">
      <formula>LEN(TRIM(U660))&gt;0</formula>
    </cfRule>
  </conditionalFormatting>
  <conditionalFormatting sqref="U660:Y660">
    <cfRule type="notContainsBlanks" dxfId="4788" priority="4938">
      <formula>LEN(TRIM(U660))&gt;0</formula>
    </cfRule>
  </conditionalFormatting>
  <conditionalFormatting sqref="U660:Y660">
    <cfRule type="notContainsBlanks" dxfId="4787" priority="4937">
      <formula>LEN(TRIM(U660))&gt;0</formula>
    </cfRule>
  </conditionalFormatting>
  <conditionalFormatting sqref="U660:Y660">
    <cfRule type="notContainsBlanks" dxfId="4786" priority="4936">
      <formula>LEN(TRIM(U660))&gt;0</formula>
    </cfRule>
  </conditionalFormatting>
  <conditionalFormatting sqref="U660:Y660">
    <cfRule type="notContainsBlanks" dxfId="4785" priority="4935">
      <formula>LEN(TRIM(U660))&gt;0</formula>
    </cfRule>
  </conditionalFormatting>
  <conditionalFormatting sqref="U660:Y660">
    <cfRule type="notContainsBlanks" dxfId="4784" priority="4934">
      <formula>LEN(TRIM(U660))&gt;0</formula>
    </cfRule>
  </conditionalFormatting>
  <conditionalFormatting sqref="U660:Y660">
    <cfRule type="notContainsBlanks" dxfId="4783" priority="4933">
      <formula>LEN(TRIM(U660))&gt;0</formula>
    </cfRule>
  </conditionalFormatting>
  <conditionalFormatting sqref="U660:Y660">
    <cfRule type="notContainsBlanks" dxfId="4782" priority="4932">
      <formula>LEN(TRIM(U660))&gt;0</formula>
    </cfRule>
  </conditionalFormatting>
  <conditionalFormatting sqref="U660:Y660">
    <cfRule type="notContainsBlanks" dxfId="4781" priority="4931">
      <formula>LEN(TRIM(U660))&gt;0</formula>
    </cfRule>
  </conditionalFormatting>
  <conditionalFormatting sqref="U660:Y660">
    <cfRule type="notContainsBlanks" priority="4930">
      <formula>LEN(TRIM(U660))&gt;0</formula>
    </cfRule>
  </conditionalFormatting>
  <conditionalFormatting sqref="U660:Y660">
    <cfRule type="notContainsBlanks" dxfId="4780" priority="4929">
      <formula>LEN(TRIM(U660))&gt;0</formula>
    </cfRule>
  </conditionalFormatting>
  <conditionalFormatting sqref="U660:Y660">
    <cfRule type="notContainsBlanks" dxfId="4779" priority="4928">
      <formula>LEN(TRIM(U660))&gt;0</formula>
    </cfRule>
  </conditionalFormatting>
  <conditionalFormatting sqref="U660:Y660">
    <cfRule type="notContainsBlanks" dxfId="4778" priority="4927">
      <formula>LEN(TRIM(U660))&gt;0</formula>
    </cfRule>
  </conditionalFormatting>
  <conditionalFormatting sqref="U660:Y660">
    <cfRule type="notContainsBlanks" dxfId="4777" priority="4926">
      <formula>LEN(TRIM(U660))&gt;0</formula>
    </cfRule>
  </conditionalFormatting>
  <conditionalFormatting sqref="U660:Y660">
    <cfRule type="notContainsBlanks" dxfId="4776" priority="4925">
      <formula>LEN(TRIM(U660))&gt;0</formula>
    </cfRule>
  </conditionalFormatting>
  <conditionalFormatting sqref="U673:Y673">
    <cfRule type="notContainsBlanks" dxfId="4775" priority="4924">
      <formula>LEN(TRIM(U673))&gt;0</formula>
    </cfRule>
  </conditionalFormatting>
  <conditionalFormatting sqref="U673:Y673">
    <cfRule type="notContainsBlanks" dxfId="4774" priority="4923">
      <formula>LEN(TRIM(U673))&gt;0</formula>
    </cfRule>
  </conditionalFormatting>
  <conditionalFormatting sqref="U673:Y673">
    <cfRule type="notContainsBlanks" dxfId="4773" priority="4922">
      <formula>LEN(TRIM(U673))&gt;0</formula>
    </cfRule>
  </conditionalFormatting>
  <conditionalFormatting sqref="U673:Y673">
    <cfRule type="notContainsBlanks" dxfId="4772" priority="4921">
      <formula>LEN(TRIM(U673))&gt;0</formula>
    </cfRule>
  </conditionalFormatting>
  <conditionalFormatting sqref="U673:Y673">
    <cfRule type="notContainsBlanks" dxfId="4771" priority="4920">
      <formula>LEN(TRIM(U673))&gt;0</formula>
    </cfRule>
  </conditionalFormatting>
  <conditionalFormatting sqref="U673:Y673">
    <cfRule type="notContainsBlanks" dxfId="4770" priority="4919">
      <formula>LEN(TRIM(U673))&gt;0</formula>
    </cfRule>
  </conditionalFormatting>
  <conditionalFormatting sqref="U673:Y673">
    <cfRule type="notContainsBlanks" dxfId="4769" priority="4918">
      <formula>LEN(TRIM(U673))&gt;0</formula>
    </cfRule>
  </conditionalFormatting>
  <conditionalFormatting sqref="U673:Y673">
    <cfRule type="notContainsBlanks" dxfId="4768" priority="4917">
      <formula>LEN(TRIM(U673))&gt;0</formula>
    </cfRule>
  </conditionalFormatting>
  <conditionalFormatting sqref="U673:Y673">
    <cfRule type="notContainsBlanks" dxfId="4767" priority="4916">
      <formula>LEN(TRIM(U673))&gt;0</formula>
    </cfRule>
  </conditionalFormatting>
  <conditionalFormatting sqref="U673:Y673">
    <cfRule type="notContainsBlanks" dxfId="4766" priority="4914">
      <formula>LEN(TRIM(U673))&gt;0</formula>
    </cfRule>
    <cfRule type="notContainsBlanks" dxfId="4765" priority="4915">
      <formula>LEN(TRIM(U673))&gt;0</formula>
    </cfRule>
  </conditionalFormatting>
  <conditionalFormatting sqref="U673:Y673">
    <cfRule type="notContainsBlanks" dxfId="4764" priority="4913">
      <formula>LEN(TRIM(U673))&gt;0</formula>
    </cfRule>
  </conditionalFormatting>
  <conditionalFormatting sqref="U673:Y673">
    <cfRule type="notContainsBlanks" dxfId="4763" priority="4912">
      <formula>LEN(TRIM(U673))&gt;0</formula>
    </cfRule>
  </conditionalFormatting>
  <conditionalFormatting sqref="U673:Y673">
    <cfRule type="notContainsBlanks" dxfId="4762" priority="4911">
      <formula>LEN(TRIM(U673))&gt;0</formula>
    </cfRule>
  </conditionalFormatting>
  <conditionalFormatting sqref="U673:Y673">
    <cfRule type="notContainsBlanks" dxfId="4761" priority="4910">
      <formula>LEN(TRIM(U673))&gt;0</formula>
    </cfRule>
  </conditionalFormatting>
  <conditionalFormatting sqref="U673:Y673">
    <cfRule type="notContainsBlanks" dxfId="4760" priority="4909">
      <formula>LEN(TRIM(U673))&gt;0</formula>
    </cfRule>
  </conditionalFormatting>
  <conditionalFormatting sqref="U673:Y673">
    <cfRule type="notContainsBlanks" dxfId="4759" priority="4908">
      <formula>LEN(TRIM(U673))&gt;0</formula>
    </cfRule>
  </conditionalFormatting>
  <conditionalFormatting sqref="U673:Y673">
    <cfRule type="notContainsBlanks" dxfId="4758" priority="4907">
      <formula>LEN(TRIM(U673))&gt;0</formula>
    </cfRule>
  </conditionalFormatting>
  <conditionalFormatting sqref="U673:Y673">
    <cfRule type="notContainsBlanks" dxfId="4757" priority="4906">
      <formula>LEN(TRIM(U673))&gt;0</formula>
    </cfRule>
  </conditionalFormatting>
  <conditionalFormatting sqref="U673:Y673">
    <cfRule type="notContainsBlanks" dxfId="4756" priority="4905">
      <formula>LEN(TRIM(U673))&gt;0</formula>
    </cfRule>
  </conditionalFormatting>
  <conditionalFormatting sqref="U673:Y673">
    <cfRule type="notContainsBlanks" priority="4904">
      <formula>LEN(TRIM(U673))&gt;0</formula>
    </cfRule>
  </conditionalFormatting>
  <conditionalFormatting sqref="U673:Y673">
    <cfRule type="notContainsBlanks" dxfId="4755" priority="4903">
      <formula>LEN(TRIM(U673))&gt;0</formula>
    </cfRule>
  </conditionalFormatting>
  <conditionalFormatting sqref="U673:Y673">
    <cfRule type="notContainsBlanks" dxfId="4754" priority="4902">
      <formula>LEN(TRIM(U673))&gt;0</formula>
    </cfRule>
  </conditionalFormatting>
  <conditionalFormatting sqref="U673:Y673">
    <cfRule type="notContainsBlanks" dxfId="4753" priority="4901">
      <formula>LEN(TRIM(U673))&gt;0</formula>
    </cfRule>
  </conditionalFormatting>
  <conditionalFormatting sqref="U673:Y673">
    <cfRule type="notContainsBlanks" dxfId="4752" priority="4900">
      <formula>LEN(TRIM(U673))&gt;0</formula>
    </cfRule>
  </conditionalFormatting>
  <conditionalFormatting sqref="U673:Y673">
    <cfRule type="notContainsBlanks" dxfId="4751" priority="4899">
      <formula>LEN(TRIM(U673))&gt;0</formula>
    </cfRule>
  </conditionalFormatting>
  <conditionalFormatting sqref="U686:Y686">
    <cfRule type="notContainsBlanks" dxfId="4750" priority="4898">
      <formula>LEN(TRIM(U686))&gt;0</formula>
    </cfRule>
  </conditionalFormatting>
  <conditionalFormatting sqref="U686:Y686">
    <cfRule type="notContainsBlanks" dxfId="4749" priority="4897">
      <formula>LEN(TRIM(U686))&gt;0</formula>
    </cfRule>
  </conditionalFormatting>
  <conditionalFormatting sqref="U686:Y686">
    <cfRule type="notContainsBlanks" dxfId="4748" priority="4896">
      <formula>LEN(TRIM(U686))&gt;0</formula>
    </cfRule>
  </conditionalFormatting>
  <conditionalFormatting sqref="U686:Y686">
    <cfRule type="notContainsBlanks" dxfId="4747" priority="4895">
      <formula>LEN(TRIM(U686))&gt;0</formula>
    </cfRule>
  </conditionalFormatting>
  <conditionalFormatting sqref="U686:Y686">
    <cfRule type="notContainsBlanks" dxfId="4746" priority="4894">
      <formula>LEN(TRIM(U686))&gt;0</formula>
    </cfRule>
  </conditionalFormatting>
  <conditionalFormatting sqref="U686:Y686">
    <cfRule type="notContainsBlanks" dxfId="4745" priority="4893">
      <formula>LEN(TRIM(U686))&gt;0</formula>
    </cfRule>
  </conditionalFormatting>
  <conditionalFormatting sqref="U686:Y686">
    <cfRule type="notContainsBlanks" dxfId="4744" priority="4892">
      <formula>LEN(TRIM(U686))&gt;0</formula>
    </cfRule>
  </conditionalFormatting>
  <conditionalFormatting sqref="U686:Y686">
    <cfRule type="notContainsBlanks" dxfId="4743" priority="4891">
      <formula>LEN(TRIM(U686))&gt;0</formula>
    </cfRule>
  </conditionalFormatting>
  <conditionalFormatting sqref="U686:Y686">
    <cfRule type="notContainsBlanks" dxfId="4742" priority="4890">
      <formula>LEN(TRIM(U686))&gt;0</formula>
    </cfRule>
  </conditionalFormatting>
  <conditionalFormatting sqref="U686:Y686">
    <cfRule type="notContainsBlanks" dxfId="4741" priority="4888">
      <formula>LEN(TRIM(U686))&gt;0</formula>
    </cfRule>
    <cfRule type="notContainsBlanks" dxfId="4740" priority="4889">
      <formula>LEN(TRIM(U686))&gt;0</formula>
    </cfRule>
  </conditionalFormatting>
  <conditionalFormatting sqref="U686:Y686">
    <cfRule type="notContainsBlanks" dxfId="4739" priority="4887">
      <formula>LEN(TRIM(U686))&gt;0</formula>
    </cfRule>
  </conditionalFormatting>
  <conditionalFormatting sqref="U686:Y686">
    <cfRule type="notContainsBlanks" dxfId="4738" priority="4886">
      <formula>LEN(TRIM(U686))&gt;0</formula>
    </cfRule>
  </conditionalFormatting>
  <conditionalFormatting sqref="U686:Y686">
    <cfRule type="notContainsBlanks" dxfId="4737" priority="4885">
      <formula>LEN(TRIM(U686))&gt;0</formula>
    </cfRule>
  </conditionalFormatting>
  <conditionalFormatting sqref="U686:Y686">
    <cfRule type="notContainsBlanks" dxfId="4736" priority="4884">
      <formula>LEN(TRIM(U686))&gt;0</formula>
    </cfRule>
  </conditionalFormatting>
  <conditionalFormatting sqref="U686:Y686">
    <cfRule type="notContainsBlanks" dxfId="4735" priority="4883">
      <formula>LEN(TRIM(U686))&gt;0</formula>
    </cfRule>
  </conditionalFormatting>
  <conditionalFormatting sqref="U686:Y686">
    <cfRule type="notContainsBlanks" dxfId="4734" priority="4882">
      <formula>LEN(TRIM(U686))&gt;0</formula>
    </cfRule>
  </conditionalFormatting>
  <conditionalFormatting sqref="U686:Y686">
    <cfRule type="notContainsBlanks" dxfId="4733" priority="4881">
      <formula>LEN(TRIM(U686))&gt;0</formula>
    </cfRule>
  </conditionalFormatting>
  <conditionalFormatting sqref="U686:Y686">
    <cfRule type="notContainsBlanks" dxfId="4732" priority="4880">
      <formula>LEN(TRIM(U686))&gt;0</formula>
    </cfRule>
  </conditionalFormatting>
  <conditionalFormatting sqref="U686:Y686">
    <cfRule type="notContainsBlanks" dxfId="4731" priority="4879">
      <formula>LEN(TRIM(U686))&gt;0</formula>
    </cfRule>
  </conditionalFormatting>
  <conditionalFormatting sqref="U686:Y686">
    <cfRule type="notContainsBlanks" priority="4878">
      <formula>LEN(TRIM(U686))&gt;0</formula>
    </cfRule>
  </conditionalFormatting>
  <conditionalFormatting sqref="U686:Y686">
    <cfRule type="notContainsBlanks" dxfId="4730" priority="4877">
      <formula>LEN(TRIM(U686))&gt;0</formula>
    </cfRule>
  </conditionalFormatting>
  <conditionalFormatting sqref="U686:Y686">
    <cfRule type="notContainsBlanks" dxfId="4729" priority="4876">
      <formula>LEN(TRIM(U686))&gt;0</formula>
    </cfRule>
  </conditionalFormatting>
  <conditionalFormatting sqref="U686:Y686">
    <cfRule type="notContainsBlanks" dxfId="4728" priority="4875">
      <formula>LEN(TRIM(U686))&gt;0</formula>
    </cfRule>
  </conditionalFormatting>
  <conditionalFormatting sqref="U686:Y686">
    <cfRule type="notContainsBlanks" dxfId="4727" priority="4874">
      <formula>LEN(TRIM(U686))&gt;0</formula>
    </cfRule>
  </conditionalFormatting>
  <conditionalFormatting sqref="U686:Y686">
    <cfRule type="notContainsBlanks" dxfId="4726" priority="4873">
      <formula>LEN(TRIM(U686))&gt;0</formula>
    </cfRule>
  </conditionalFormatting>
  <conditionalFormatting sqref="U699:Y699">
    <cfRule type="notContainsBlanks" dxfId="4725" priority="4872">
      <formula>LEN(TRIM(U699))&gt;0</formula>
    </cfRule>
  </conditionalFormatting>
  <conditionalFormatting sqref="U699:Y699">
    <cfRule type="notContainsBlanks" dxfId="4724" priority="4871">
      <formula>LEN(TRIM(U699))&gt;0</formula>
    </cfRule>
  </conditionalFormatting>
  <conditionalFormatting sqref="U699:Y699">
    <cfRule type="notContainsBlanks" dxfId="4723" priority="4870">
      <formula>LEN(TRIM(U699))&gt;0</formula>
    </cfRule>
  </conditionalFormatting>
  <conditionalFormatting sqref="U699:Y699">
    <cfRule type="notContainsBlanks" dxfId="4722" priority="4869">
      <formula>LEN(TRIM(U699))&gt;0</formula>
    </cfRule>
  </conditionalFormatting>
  <conditionalFormatting sqref="U699:Y699">
    <cfRule type="notContainsBlanks" dxfId="4721" priority="4868">
      <formula>LEN(TRIM(U699))&gt;0</formula>
    </cfRule>
  </conditionalFormatting>
  <conditionalFormatting sqref="U699:Y699">
    <cfRule type="notContainsBlanks" dxfId="4720" priority="4867">
      <formula>LEN(TRIM(U699))&gt;0</formula>
    </cfRule>
  </conditionalFormatting>
  <conditionalFormatting sqref="U699:Y699">
    <cfRule type="notContainsBlanks" dxfId="4719" priority="4866">
      <formula>LEN(TRIM(U699))&gt;0</formula>
    </cfRule>
  </conditionalFormatting>
  <conditionalFormatting sqref="U699:Y699">
    <cfRule type="notContainsBlanks" dxfId="4718" priority="4865">
      <formula>LEN(TRIM(U699))&gt;0</formula>
    </cfRule>
  </conditionalFormatting>
  <conditionalFormatting sqref="U699:Y699">
    <cfRule type="notContainsBlanks" dxfId="4717" priority="4864">
      <formula>LEN(TRIM(U699))&gt;0</formula>
    </cfRule>
  </conditionalFormatting>
  <conditionalFormatting sqref="U699:Y699">
    <cfRule type="notContainsBlanks" dxfId="4716" priority="4862">
      <formula>LEN(TRIM(U699))&gt;0</formula>
    </cfRule>
    <cfRule type="notContainsBlanks" dxfId="4715" priority="4863">
      <formula>LEN(TRIM(U699))&gt;0</formula>
    </cfRule>
  </conditionalFormatting>
  <conditionalFormatting sqref="U699:Y699">
    <cfRule type="notContainsBlanks" dxfId="4714" priority="4861">
      <formula>LEN(TRIM(U699))&gt;0</formula>
    </cfRule>
  </conditionalFormatting>
  <conditionalFormatting sqref="U699:Y699">
    <cfRule type="notContainsBlanks" dxfId="4713" priority="4860">
      <formula>LEN(TRIM(U699))&gt;0</formula>
    </cfRule>
  </conditionalFormatting>
  <conditionalFormatting sqref="U699:Y699">
    <cfRule type="notContainsBlanks" dxfId="4712" priority="4859">
      <formula>LEN(TRIM(U699))&gt;0</formula>
    </cfRule>
  </conditionalFormatting>
  <conditionalFormatting sqref="U699:Y699">
    <cfRule type="notContainsBlanks" dxfId="4711" priority="4858">
      <formula>LEN(TRIM(U699))&gt;0</formula>
    </cfRule>
  </conditionalFormatting>
  <conditionalFormatting sqref="U699:Y699">
    <cfRule type="notContainsBlanks" dxfId="4710" priority="4857">
      <formula>LEN(TRIM(U699))&gt;0</formula>
    </cfRule>
  </conditionalFormatting>
  <conditionalFormatting sqref="U699:Y699">
    <cfRule type="notContainsBlanks" dxfId="4709" priority="4856">
      <formula>LEN(TRIM(U699))&gt;0</formula>
    </cfRule>
  </conditionalFormatting>
  <conditionalFormatting sqref="U699:Y699">
    <cfRule type="notContainsBlanks" dxfId="4708" priority="4855">
      <formula>LEN(TRIM(U699))&gt;0</formula>
    </cfRule>
  </conditionalFormatting>
  <conditionalFormatting sqref="U699:Y699">
    <cfRule type="notContainsBlanks" dxfId="4707" priority="4854">
      <formula>LEN(TRIM(U699))&gt;0</formula>
    </cfRule>
  </conditionalFormatting>
  <conditionalFormatting sqref="U699:Y699">
    <cfRule type="notContainsBlanks" dxfId="4706" priority="4853">
      <formula>LEN(TRIM(U699))&gt;0</formula>
    </cfRule>
  </conditionalFormatting>
  <conditionalFormatting sqref="U699:Y699">
    <cfRule type="notContainsBlanks" priority="4852">
      <formula>LEN(TRIM(U699))&gt;0</formula>
    </cfRule>
  </conditionalFormatting>
  <conditionalFormatting sqref="U699:Y699">
    <cfRule type="notContainsBlanks" dxfId="4705" priority="4851">
      <formula>LEN(TRIM(U699))&gt;0</formula>
    </cfRule>
  </conditionalFormatting>
  <conditionalFormatting sqref="U699:Y699">
    <cfRule type="notContainsBlanks" dxfId="4704" priority="4850">
      <formula>LEN(TRIM(U699))&gt;0</formula>
    </cfRule>
  </conditionalFormatting>
  <conditionalFormatting sqref="U699:Y699">
    <cfRule type="notContainsBlanks" dxfId="4703" priority="4849">
      <formula>LEN(TRIM(U699))&gt;0</formula>
    </cfRule>
  </conditionalFormatting>
  <conditionalFormatting sqref="U699:Y699">
    <cfRule type="notContainsBlanks" dxfId="4702" priority="4848">
      <formula>LEN(TRIM(U699))&gt;0</formula>
    </cfRule>
  </conditionalFormatting>
  <conditionalFormatting sqref="U699:Y699">
    <cfRule type="notContainsBlanks" dxfId="4701" priority="4847">
      <formula>LEN(TRIM(U699))&gt;0</formula>
    </cfRule>
  </conditionalFormatting>
  <conditionalFormatting sqref="U712:Y712">
    <cfRule type="notContainsBlanks" dxfId="4700" priority="4846">
      <formula>LEN(TRIM(U712))&gt;0</formula>
    </cfRule>
  </conditionalFormatting>
  <conditionalFormatting sqref="U712:Y712">
    <cfRule type="notContainsBlanks" dxfId="4699" priority="4845">
      <formula>LEN(TRIM(U712))&gt;0</formula>
    </cfRule>
  </conditionalFormatting>
  <conditionalFormatting sqref="U712:Y712">
    <cfRule type="notContainsBlanks" dxfId="4698" priority="4844">
      <formula>LEN(TRIM(U712))&gt;0</formula>
    </cfRule>
  </conditionalFormatting>
  <conditionalFormatting sqref="U712:Y712">
    <cfRule type="notContainsBlanks" dxfId="4697" priority="4843">
      <formula>LEN(TRIM(U712))&gt;0</formula>
    </cfRule>
  </conditionalFormatting>
  <conditionalFormatting sqref="U712:Y712">
    <cfRule type="notContainsBlanks" dxfId="4696" priority="4842">
      <formula>LEN(TRIM(U712))&gt;0</formula>
    </cfRule>
  </conditionalFormatting>
  <conditionalFormatting sqref="U712:Y712">
    <cfRule type="notContainsBlanks" dxfId="4695" priority="4841">
      <formula>LEN(TRIM(U712))&gt;0</formula>
    </cfRule>
  </conditionalFormatting>
  <conditionalFormatting sqref="U712:Y712">
    <cfRule type="notContainsBlanks" dxfId="4694" priority="4840">
      <formula>LEN(TRIM(U712))&gt;0</formula>
    </cfRule>
  </conditionalFormatting>
  <conditionalFormatting sqref="U712:Y712">
    <cfRule type="notContainsBlanks" dxfId="4693" priority="4839">
      <formula>LEN(TRIM(U712))&gt;0</formula>
    </cfRule>
  </conditionalFormatting>
  <conditionalFormatting sqref="U712:Y712">
    <cfRule type="notContainsBlanks" dxfId="4692" priority="4838">
      <formula>LEN(TRIM(U712))&gt;0</formula>
    </cfRule>
  </conditionalFormatting>
  <conditionalFormatting sqref="U712:Y712">
    <cfRule type="notContainsBlanks" dxfId="4691" priority="4836">
      <formula>LEN(TRIM(U712))&gt;0</formula>
    </cfRule>
    <cfRule type="notContainsBlanks" dxfId="4690" priority="4837">
      <formula>LEN(TRIM(U712))&gt;0</formula>
    </cfRule>
  </conditionalFormatting>
  <conditionalFormatting sqref="U712:Y712">
    <cfRule type="notContainsBlanks" dxfId="4689" priority="4835">
      <formula>LEN(TRIM(U712))&gt;0</formula>
    </cfRule>
  </conditionalFormatting>
  <conditionalFormatting sqref="U712:Y712">
    <cfRule type="notContainsBlanks" dxfId="4688" priority="4834">
      <formula>LEN(TRIM(U712))&gt;0</formula>
    </cfRule>
  </conditionalFormatting>
  <conditionalFormatting sqref="U712:Y712">
    <cfRule type="notContainsBlanks" dxfId="4687" priority="4833">
      <formula>LEN(TRIM(U712))&gt;0</formula>
    </cfRule>
  </conditionalFormatting>
  <conditionalFormatting sqref="U712:Y712">
    <cfRule type="notContainsBlanks" dxfId="4686" priority="4832">
      <formula>LEN(TRIM(U712))&gt;0</formula>
    </cfRule>
  </conditionalFormatting>
  <conditionalFormatting sqref="U712:Y712">
    <cfRule type="notContainsBlanks" dxfId="4685" priority="4831">
      <formula>LEN(TRIM(U712))&gt;0</formula>
    </cfRule>
  </conditionalFormatting>
  <conditionalFormatting sqref="U712:Y712">
    <cfRule type="notContainsBlanks" dxfId="4684" priority="4830">
      <formula>LEN(TRIM(U712))&gt;0</formula>
    </cfRule>
  </conditionalFormatting>
  <conditionalFormatting sqref="U712:Y712">
    <cfRule type="notContainsBlanks" dxfId="4683" priority="4829">
      <formula>LEN(TRIM(U712))&gt;0</formula>
    </cfRule>
  </conditionalFormatting>
  <conditionalFormatting sqref="U712:Y712">
    <cfRule type="notContainsBlanks" dxfId="4682" priority="4828">
      <formula>LEN(TRIM(U712))&gt;0</formula>
    </cfRule>
  </conditionalFormatting>
  <conditionalFormatting sqref="U712:Y712">
    <cfRule type="notContainsBlanks" dxfId="4681" priority="4827">
      <formula>LEN(TRIM(U712))&gt;0</formula>
    </cfRule>
  </conditionalFormatting>
  <conditionalFormatting sqref="U712:Y712">
    <cfRule type="notContainsBlanks" priority="4826">
      <formula>LEN(TRIM(U712))&gt;0</formula>
    </cfRule>
  </conditionalFormatting>
  <conditionalFormatting sqref="U712:Y712">
    <cfRule type="notContainsBlanks" dxfId="4680" priority="4825">
      <formula>LEN(TRIM(U712))&gt;0</formula>
    </cfRule>
  </conditionalFormatting>
  <conditionalFormatting sqref="U712:Y712">
    <cfRule type="notContainsBlanks" dxfId="4679" priority="4824">
      <formula>LEN(TRIM(U712))&gt;0</formula>
    </cfRule>
  </conditionalFormatting>
  <conditionalFormatting sqref="U712:Y712">
    <cfRule type="notContainsBlanks" dxfId="4678" priority="4823">
      <formula>LEN(TRIM(U712))&gt;0</formula>
    </cfRule>
  </conditionalFormatting>
  <conditionalFormatting sqref="U712:Y712">
    <cfRule type="notContainsBlanks" dxfId="4677" priority="4822">
      <formula>LEN(TRIM(U712))&gt;0</formula>
    </cfRule>
  </conditionalFormatting>
  <conditionalFormatting sqref="U712:Y712">
    <cfRule type="notContainsBlanks" dxfId="4676" priority="4821">
      <formula>LEN(TRIM(U712))&gt;0</formula>
    </cfRule>
  </conditionalFormatting>
  <conditionalFormatting sqref="U725:Y725">
    <cfRule type="notContainsBlanks" dxfId="4675" priority="4820">
      <formula>LEN(TRIM(U725))&gt;0</formula>
    </cfRule>
  </conditionalFormatting>
  <conditionalFormatting sqref="U725:Y725">
    <cfRule type="notContainsBlanks" dxfId="4674" priority="4819">
      <formula>LEN(TRIM(U725))&gt;0</formula>
    </cfRule>
  </conditionalFormatting>
  <conditionalFormatting sqref="U725:Y725">
    <cfRule type="notContainsBlanks" dxfId="4673" priority="4818">
      <formula>LEN(TRIM(U725))&gt;0</formula>
    </cfRule>
  </conditionalFormatting>
  <conditionalFormatting sqref="U725:Y725">
    <cfRule type="notContainsBlanks" dxfId="4672" priority="4817">
      <formula>LEN(TRIM(U725))&gt;0</formula>
    </cfRule>
  </conditionalFormatting>
  <conditionalFormatting sqref="U725:Y725">
    <cfRule type="notContainsBlanks" dxfId="4671" priority="4816">
      <formula>LEN(TRIM(U725))&gt;0</formula>
    </cfRule>
  </conditionalFormatting>
  <conditionalFormatting sqref="U725:Y725">
    <cfRule type="notContainsBlanks" dxfId="4670" priority="4815">
      <formula>LEN(TRIM(U725))&gt;0</formula>
    </cfRule>
  </conditionalFormatting>
  <conditionalFormatting sqref="U725:Y725">
    <cfRule type="notContainsBlanks" dxfId="4669" priority="4814">
      <formula>LEN(TRIM(U725))&gt;0</formula>
    </cfRule>
  </conditionalFormatting>
  <conditionalFormatting sqref="U725:Y725">
    <cfRule type="notContainsBlanks" dxfId="4668" priority="4813">
      <formula>LEN(TRIM(U725))&gt;0</formula>
    </cfRule>
  </conditionalFormatting>
  <conditionalFormatting sqref="U725:Y725">
    <cfRule type="notContainsBlanks" dxfId="4667" priority="4812">
      <formula>LEN(TRIM(U725))&gt;0</formula>
    </cfRule>
  </conditionalFormatting>
  <conditionalFormatting sqref="U725:Y725">
    <cfRule type="notContainsBlanks" dxfId="4666" priority="4810">
      <formula>LEN(TRIM(U725))&gt;0</formula>
    </cfRule>
    <cfRule type="notContainsBlanks" dxfId="4665" priority="4811">
      <formula>LEN(TRIM(U725))&gt;0</formula>
    </cfRule>
  </conditionalFormatting>
  <conditionalFormatting sqref="U725:Y725">
    <cfRule type="notContainsBlanks" dxfId="4664" priority="4809">
      <formula>LEN(TRIM(U725))&gt;0</formula>
    </cfRule>
  </conditionalFormatting>
  <conditionalFormatting sqref="U725:Y725">
    <cfRule type="notContainsBlanks" dxfId="4663" priority="4808">
      <formula>LEN(TRIM(U725))&gt;0</formula>
    </cfRule>
  </conditionalFormatting>
  <conditionalFormatting sqref="U725:Y725">
    <cfRule type="notContainsBlanks" dxfId="4662" priority="4807">
      <formula>LEN(TRIM(U725))&gt;0</formula>
    </cfRule>
  </conditionalFormatting>
  <conditionalFormatting sqref="U725:Y725">
    <cfRule type="notContainsBlanks" dxfId="4661" priority="4806">
      <formula>LEN(TRIM(U725))&gt;0</formula>
    </cfRule>
  </conditionalFormatting>
  <conditionalFormatting sqref="U725:Y725">
    <cfRule type="notContainsBlanks" dxfId="4660" priority="4805">
      <formula>LEN(TRIM(U725))&gt;0</formula>
    </cfRule>
  </conditionalFormatting>
  <conditionalFormatting sqref="U725:Y725">
    <cfRule type="notContainsBlanks" dxfId="4659" priority="4804">
      <formula>LEN(TRIM(U725))&gt;0</formula>
    </cfRule>
  </conditionalFormatting>
  <conditionalFormatting sqref="U725:Y725">
    <cfRule type="notContainsBlanks" dxfId="4658" priority="4803">
      <formula>LEN(TRIM(U725))&gt;0</formula>
    </cfRule>
  </conditionalFormatting>
  <conditionalFormatting sqref="U725:Y725">
    <cfRule type="notContainsBlanks" dxfId="4657" priority="4802">
      <formula>LEN(TRIM(U725))&gt;0</formula>
    </cfRule>
  </conditionalFormatting>
  <conditionalFormatting sqref="U725:Y725">
    <cfRule type="notContainsBlanks" dxfId="4656" priority="4801">
      <formula>LEN(TRIM(U725))&gt;0</formula>
    </cfRule>
  </conditionalFormatting>
  <conditionalFormatting sqref="U725:Y725">
    <cfRule type="notContainsBlanks" priority="4800">
      <formula>LEN(TRIM(U725))&gt;0</formula>
    </cfRule>
  </conditionalFormatting>
  <conditionalFormatting sqref="U725:Y725">
    <cfRule type="notContainsBlanks" dxfId="4655" priority="4799">
      <formula>LEN(TRIM(U725))&gt;0</formula>
    </cfRule>
  </conditionalFormatting>
  <conditionalFormatting sqref="U725:Y725">
    <cfRule type="notContainsBlanks" dxfId="4654" priority="4798">
      <formula>LEN(TRIM(U725))&gt;0</formula>
    </cfRule>
  </conditionalFormatting>
  <conditionalFormatting sqref="U725:Y725">
    <cfRule type="notContainsBlanks" dxfId="4653" priority="4797">
      <formula>LEN(TRIM(U725))&gt;0</formula>
    </cfRule>
  </conditionalFormatting>
  <conditionalFormatting sqref="U725:Y725">
    <cfRule type="notContainsBlanks" dxfId="4652" priority="4796">
      <formula>LEN(TRIM(U725))&gt;0</formula>
    </cfRule>
  </conditionalFormatting>
  <conditionalFormatting sqref="U725:Y725">
    <cfRule type="notContainsBlanks" dxfId="4651" priority="4795">
      <formula>LEN(TRIM(U725))&gt;0</formula>
    </cfRule>
  </conditionalFormatting>
  <conditionalFormatting sqref="U738:Y738">
    <cfRule type="notContainsBlanks" dxfId="4650" priority="4794">
      <formula>LEN(TRIM(U738))&gt;0</formula>
    </cfRule>
  </conditionalFormatting>
  <conditionalFormatting sqref="U738:Y738">
    <cfRule type="notContainsBlanks" dxfId="4649" priority="4793">
      <formula>LEN(TRIM(U738))&gt;0</formula>
    </cfRule>
  </conditionalFormatting>
  <conditionalFormatting sqref="U738:Y738">
    <cfRule type="notContainsBlanks" dxfId="4648" priority="4792">
      <formula>LEN(TRIM(U738))&gt;0</formula>
    </cfRule>
  </conditionalFormatting>
  <conditionalFormatting sqref="U738:Y738">
    <cfRule type="notContainsBlanks" dxfId="4647" priority="4791">
      <formula>LEN(TRIM(U738))&gt;0</formula>
    </cfRule>
  </conditionalFormatting>
  <conditionalFormatting sqref="U738:Y738">
    <cfRule type="notContainsBlanks" dxfId="4646" priority="4790">
      <formula>LEN(TRIM(U738))&gt;0</formula>
    </cfRule>
  </conditionalFormatting>
  <conditionalFormatting sqref="U738:Y738">
    <cfRule type="notContainsBlanks" dxfId="4645" priority="4789">
      <formula>LEN(TRIM(U738))&gt;0</formula>
    </cfRule>
  </conditionalFormatting>
  <conditionalFormatting sqref="U738:Y738">
    <cfRule type="notContainsBlanks" dxfId="4644" priority="4788">
      <formula>LEN(TRIM(U738))&gt;0</formula>
    </cfRule>
  </conditionalFormatting>
  <conditionalFormatting sqref="U738:Y738">
    <cfRule type="notContainsBlanks" dxfId="4643" priority="4787">
      <formula>LEN(TRIM(U738))&gt;0</formula>
    </cfRule>
  </conditionalFormatting>
  <conditionalFormatting sqref="U738:Y738">
    <cfRule type="notContainsBlanks" dxfId="4642" priority="4786">
      <formula>LEN(TRIM(U738))&gt;0</formula>
    </cfRule>
  </conditionalFormatting>
  <conditionalFormatting sqref="U738:Y738">
    <cfRule type="notContainsBlanks" dxfId="4641" priority="4784">
      <formula>LEN(TRIM(U738))&gt;0</formula>
    </cfRule>
    <cfRule type="notContainsBlanks" dxfId="4640" priority="4785">
      <formula>LEN(TRIM(U738))&gt;0</formula>
    </cfRule>
  </conditionalFormatting>
  <conditionalFormatting sqref="U738:Y738">
    <cfRule type="notContainsBlanks" dxfId="4639" priority="4783">
      <formula>LEN(TRIM(U738))&gt;0</formula>
    </cfRule>
  </conditionalFormatting>
  <conditionalFormatting sqref="U738:Y738">
    <cfRule type="notContainsBlanks" dxfId="4638" priority="4782">
      <formula>LEN(TRIM(U738))&gt;0</formula>
    </cfRule>
  </conditionalFormatting>
  <conditionalFormatting sqref="U738:Y738">
    <cfRule type="notContainsBlanks" dxfId="4637" priority="4781">
      <formula>LEN(TRIM(U738))&gt;0</formula>
    </cfRule>
  </conditionalFormatting>
  <conditionalFormatting sqref="U738:Y738">
    <cfRule type="notContainsBlanks" dxfId="4636" priority="4780">
      <formula>LEN(TRIM(U738))&gt;0</formula>
    </cfRule>
  </conditionalFormatting>
  <conditionalFormatting sqref="U738:Y738">
    <cfRule type="notContainsBlanks" dxfId="4635" priority="4779">
      <formula>LEN(TRIM(U738))&gt;0</formula>
    </cfRule>
  </conditionalFormatting>
  <conditionalFormatting sqref="U738:Y738">
    <cfRule type="notContainsBlanks" dxfId="4634" priority="4778">
      <formula>LEN(TRIM(U738))&gt;0</formula>
    </cfRule>
  </conditionalFormatting>
  <conditionalFormatting sqref="U738:Y738">
    <cfRule type="notContainsBlanks" dxfId="4633" priority="4777">
      <formula>LEN(TRIM(U738))&gt;0</formula>
    </cfRule>
  </conditionalFormatting>
  <conditionalFormatting sqref="U738:Y738">
    <cfRule type="notContainsBlanks" dxfId="4632" priority="4776">
      <formula>LEN(TRIM(U738))&gt;0</formula>
    </cfRule>
  </conditionalFormatting>
  <conditionalFormatting sqref="U738:Y738">
    <cfRule type="notContainsBlanks" dxfId="4631" priority="4775">
      <formula>LEN(TRIM(U738))&gt;0</formula>
    </cfRule>
  </conditionalFormatting>
  <conditionalFormatting sqref="U738:Y738">
    <cfRule type="notContainsBlanks" priority="4774">
      <formula>LEN(TRIM(U738))&gt;0</formula>
    </cfRule>
  </conditionalFormatting>
  <conditionalFormatting sqref="U738:Y738">
    <cfRule type="notContainsBlanks" dxfId="4630" priority="4773">
      <formula>LEN(TRIM(U738))&gt;0</formula>
    </cfRule>
  </conditionalFormatting>
  <conditionalFormatting sqref="U738:Y738">
    <cfRule type="notContainsBlanks" dxfId="4629" priority="4772">
      <formula>LEN(TRIM(U738))&gt;0</formula>
    </cfRule>
  </conditionalFormatting>
  <conditionalFormatting sqref="U738:Y738">
    <cfRule type="notContainsBlanks" dxfId="4628" priority="4771">
      <formula>LEN(TRIM(U738))&gt;0</formula>
    </cfRule>
  </conditionalFormatting>
  <conditionalFormatting sqref="U738:Y738">
    <cfRule type="notContainsBlanks" dxfId="4627" priority="4770">
      <formula>LEN(TRIM(U738))&gt;0</formula>
    </cfRule>
  </conditionalFormatting>
  <conditionalFormatting sqref="U738:Y738">
    <cfRule type="notContainsBlanks" dxfId="4626" priority="4769">
      <formula>LEN(TRIM(U738))&gt;0</formula>
    </cfRule>
  </conditionalFormatting>
  <conditionalFormatting sqref="U751:Y751">
    <cfRule type="notContainsBlanks" dxfId="4625" priority="4768">
      <formula>LEN(TRIM(U751))&gt;0</formula>
    </cfRule>
  </conditionalFormatting>
  <conditionalFormatting sqref="U751:Y751">
    <cfRule type="notContainsBlanks" dxfId="4624" priority="4767">
      <formula>LEN(TRIM(U751))&gt;0</formula>
    </cfRule>
  </conditionalFormatting>
  <conditionalFormatting sqref="U751:Y751">
    <cfRule type="notContainsBlanks" dxfId="4623" priority="4766">
      <formula>LEN(TRIM(U751))&gt;0</formula>
    </cfRule>
  </conditionalFormatting>
  <conditionalFormatting sqref="U751:Y751">
    <cfRule type="notContainsBlanks" dxfId="4622" priority="4765">
      <formula>LEN(TRIM(U751))&gt;0</formula>
    </cfRule>
  </conditionalFormatting>
  <conditionalFormatting sqref="U751:Y751">
    <cfRule type="notContainsBlanks" dxfId="4621" priority="4764">
      <formula>LEN(TRIM(U751))&gt;0</formula>
    </cfRule>
  </conditionalFormatting>
  <conditionalFormatting sqref="U751:Y751">
    <cfRule type="notContainsBlanks" dxfId="4620" priority="4763">
      <formula>LEN(TRIM(U751))&gt;0</formula>
    </cfRule>
  </conditionalFormatting>
  <conditionalFormatting sqref="U751:Y751">
    <cfRule type="notContainsBlanks" dxfId="4619" priority="4762">
      <formula>LEN(TRIM(U751))&gt;0</formula>
    </cfRule>
  </conditionalFormatting>
  <conditionalFormatting sqref="U751:Y751">
    <cfRule type="notContainsBlanks" dxfId="4618" priority="4761">
      <formula>LEN(TRIM(U751))&gt;0</formula>
    </cfRule>
  </conditionalFormatting>
  <conditionalFormatting sqref="U751:Y751">
    <cfRule type="notContainsBlanks" dxfId="4617" priority="4760">
      <formula>LEN(TRIM(U751))&gt;0</formula>
    </cfRule>
  </conditionalFormatting>
  <conditionalFormatting sqref="U751:Y751">
    <cfRule type="notContainsBlanks" dxfId="4616" priority="4758">
      <formula>LEN(TRIM(U751))&gt;0</formula>
    </cfRule>
    <cfRule type="notContainsBlanks" dxfId="4615" priority="4759">
      <formula>LEN(TRIM(U751))&gt;0</formula>
    </cfRule>
  </conditionalFormatting>
  <conditionalFormatting sqref="U751:Y751">
    <cfRule type="notContainsBlanks" dxfId="4614" priority="4757">
      <formula>LEN(TRIM(U751))&gt;0</formula>
    </cfRule>
  </conditionalFormatting>
  <conditionalFormatting sqref="U751:Y751">
    <cfRule type="notContainsBlanks" dxfId="4613" priority="4756">
      <formula>LEN(TRIM(U751))&gt;0</formula>
    </cfRule>
  </conditionalFormatting>
  <conditionalFormatting sqref="U751:Y751">
    <cfRule type="notContainsBlanks" dxfId="4612" priority="4755">
      <formula>LEN(TRIM(U751))&gt;0</formula>
    </cfRule>
  </conditionalFormatting>
  <conditionalFormatting sqref="U751:Y751">
    <cfRule type="notContainsBlanks" dxfId="4611" priority="4754">
      <formula>LEN(TRIM(U751))&gt;0</formula>
    </cfRule>
  </conditionalFormatting>
  <conditionalFormatting sqref="U751:Y751">
    <cfRule type="notContainsBlanks" dxfId="4610" priority="4753">
      <formula>LEN(TRIM(U751))&gt;0</formula>
    </cfRule>
  </conditionalFormatting>
  <conditionalFormatting sqref="U751:Y751">
    <cfRule type="notContainsBlanks" dxfId="4609" priority="4752">
      <formula>LEN(TRIM(U751))&gt;0</formula>
    </cfRule>
  </conditionalFormatting>
  <conditionalFormatting sqref="U751:Y751">
    <cfRule type="notContainsBlanks" dxfId="4608" priority="4751">
      <formula>LEN(TRIM(U751))&gt;0</formula>
    </cfRule>
  </conditionalFormatting>
  <conditionalFormatting sqref="U751:Y751">
    <cfRule type="notContainsBlanks" dxfId="4607" priority="4750">
      <formula>LEN(TRIM(U751))&gt;0</formula>
    </cfRule>
  </conditionalFormatting>
  <conditionalFormatting sqref="U751:Y751">
    <cfRule type="notContainsBlanks" dxfId="4606" priority="4749">
      <formula>LEN(TRIM(U751))&gt;0</formula>
    </cfRule>
  </conditionalFormatting>
  <conditionalFormatting sqref="U751:Y751">
    <cfRule type="notContainsBlanks" priority="4748">
      <formula>LEN(TRIM(U751))&gt;0</formula>
    </cfRule>
  </conditionalFormatting>
  <conditionalFormatting sqref="U751:Y751">
    <cfRule type="notContainsBlanks" dxfId="4605" priority="4747">
      <formula>LEN(TRIM(U751))&gt;0</formula>
    </cfRule>
  </conditionalFormatting>
  <conditionalFormatting sqref="U751:Y751">
    <cfRule type="notContainsBlanks" dxfId="4604" priority="4746">
      <formula>LEN(TRIM(U751))&gt;0</formula>
    </cfRule>
  </conditionalFormatting>
  <conditionalFormatting sqref="U751:Y751">
    <cfRule type="notContainsBlanks" dxfId="4603" priority="4745">
      <formula>LEN(TRIM(U751))&gt;0</formula>
    </cfRule>
  </conditionalFormatting>
  <conditionalFormatting sqref="U751:Y751">
    <cfRule type="notContainsBlanks" dxfId="4602" priority="4744">
      <formula>LEN(TRIM(U751))&gt;0</formula>
    </cfRule>
  </conditionalFormatting>
  <conditionalFormatting sqref="U751:Y751">
    <cfRule type="notContainsBlanks" dxfId="4601" priority="4743">
      <formula>LEN(TRIM(U751))&gt;0</formula>
    </cfRule>
  </conditionalFormatting>
  <conditionalFormatting sqref="U764:Y764">
    <cfRule type="notContainsBlanks" dxfId="4600" priority="4742">
      <formula>LEN(TRIM(U764))&gt;0</formula>
    </cfRule>
  </conditionalFormatting>
  <conditionalFormatting sqref="U764:Y764">
    <cfRule type="notContainsBlanks" dxfId="4599" priority="4741">
      <formula>LEN(TRIM(U764))&gt;0</formula>
    </cfRule>
  </conditionalFormatting>
  <conditionalFormatting sqref="U764:Y764">
    <cfRule type="notContainsBlanks" dxfId="4598" priority="4740">
      <formula>LEN(TRIM(U764))&gt;0</formula>
    </cfRule>
  </conditionalFormatting>
  <conditionalFormatting sqref="U764:Y764">
    <cfRule type="notContainsBlanks" dxfId="4597" priority="4739">
      <formula>LEN(TRIM(U764))&gt;0</formula>
    </cfRule>
  </conditionalFormatting>
  <conditionalFormatting sqref="U764:Y764">
    <cfRule type="notContainsBlanks" dxfId="4596" priority="4738">
      <formula>LEN(TRIM(U764))&gt;0</formula>
    </cfRule>
  </conditionalFormatting>
  <conditionalFormatting sqref="U764:Y764">
    <cfRule type="notContainsBlanks" dxfId="4595" priority="4737">
      <formula>LEN(TRIM(U764))&gt;0</formula>
    </cfRule>
  </conditionalFormatting>
  <conditionalFormatting sqref="U764:Y764">
    <cfRule type="notContainsBlanks" dxfId="4594" priority="4736">
      <formula>LEN(TRIM(U764))&gt;0</formula>
    </cfRule>
  </conditionalFormatting>
  <conditionalFormatting sqref="U764:Y764">
    <cfRule type="notContainsBlanks" dxfId="4593" priority="4735">
      <formula>LEN(TRIM(U764))&gt;0</formula>
    </cfRule>
  </conditionalFormatting>
  <conditionalFormatting sqref="U764:Y764">
    <cfRule type="notContainsBlanks" dxfId="4592" priority="4734">
      <formula>LEN(TRIM(U764))&gt;0</formula>
    </cfRule>
  </conditionalFormatting>
  <conditionalFormatting sqref="U764:Y764">
    <cfRule type="notContainsBlanks" dxfId="4591" priority="4732">
      <formula>LEN(TRIM(U764))&gt;0</formula>
    </cfRule>
    <cfRule type="notContainsBlanks" dxfId="4590" priority="4733">
      <formula>LEN(TRIM(U764))&gt;0</formula>
    </cfRule>
  </conditionalFormatting>
  <conditionalFormatting sqref="U764:Y764">
    <cfRule type="notContainsBlanks" dxfId="4589" priority="4731">
      <formula>LEN(TRIM(U764))&gt;0</formula>
    </cfRule>
  </conditionalFormatting>
  <conditionalFormatting sqref="U764:Y764">
    <cfRule type="notContainsBlanks" dxfId="4588" priority="4730">
      <formula>LEN(TRIM(U764))&gt;0</formula>
    </cfRule>
  </conditionalFormatting>
  <conditionalFormatting sqref="U764:Y764">
    <cfRule type="notContainsBlanks" dxfId="4587" priority="4729">
      <formula>LEN(TRIM(U764))&gt;0</formula>
    </cfRule>
  </conditionalFormatting>
  <conditionalFormatting sqref="U764:Y764">
    <cfRule type="notContainsBlanks" dxfId="4586" priority="4728">
      <formula>LEN(TRIM(U764))&gt;0</formula>
    </cfRule>
  </conditionalFormatting>
  <conditionalFormatting sqref="U764:Y764">
    <cfRule type="notContainsBlanks" dxfId="4585" priority="4727">
      <formula>LEN(TRIM(U764))&gt;0</formula>
    </cfRule>
  </conditionalFormatting>
  <conditionalFormatting sqref="U764:Y764">
    <cfRule type="notContainsBlanks" dxfId="4584" priority="4726">
      <formula>LEN(TRIM(U764))&gt;0</formula>
    </cfRule>
  </conditionalFormatting>
  <conditionalFormatting sqref="U764:Y764">
    <cfRule type="notContainsBlanks" dxfId="4583" priority="4725">
      <formula>LEN(TRIM(U764))&gt;0</formula>
    </cfRule>
  </conditionalFormatting>
  <conditionalFormatting sqref="U764:Y764">
    <cfRule type="notContainsBlanks" dxfId="4582" priority="4724">
      <formula>LEN(TRIM(U764))&gt;0</formula>
    </cfRule>
  </conditionalFormatting>
  <conditionalFormatting sqref="U764:Y764">
    <cfRule type="notContainsBlanks" dxfId="4581" priority="4723">
      <formula>LEN(TRIM(U764))&gt;0</formula>
    </cfRule>
  </conditionalFormatting>
  <conditionalFormatting sqref="U764:Y764">
    <cfRule type="notContainsBlanks" priority="4722">
      <formula>LEN(TRIM(U764))&gt;0</formula>
    </cfRule>
  </conditionalFormatting>
  <conditionalFormatting sqref="U764:Y764">
    <cfRule type="notContainsBlanks" dxfId="4580" priority="4721">
      <formula>LEN(TRIM(U764))&gt;0</formula>
    </cfRule>
  </conditionalFormatting>
  <conditionalFormatting sqref="U764:Y764">
    <cfRule type="notContainsBlanks" dxfId="4579" priority="4720">
      <formula>LEN(TRIM(U764))&gt;0</formula>
    </cfRule>
  </conditionalFormatting>
  <conditionalFormatting sqref="U764:Y764">
    <cfRule type="notContainsBlanks" dxfId="4578" priority="4719">
      <formula>LEN(TRIM(U764))&gt;0</formula>
    </cfRule>
  </conditionalFormatting>
  <conditionalFormatting sqref="U764:Y764">
    <cfRule type="notContainsBlanks" dxfId="4577" priority="4718">
      <formula>LEN(TRIM(U764))&gt;0</formula>
    </cfRule>
  </conditionalFormatting>
  <conditionalFormatting sqref="U764:Y764">
    <cfRule type="notContainsBlanks" dxfId="4576" priority="4717">
      <formula>LEN(TRIM(U764))&gt;0</formula>
    </cfRule>
  </conditionalFormatting>
  <conditionalFormatting sqref="U777:Y777">
    <cfRule type="notContainsBlanks" dxfId="4575" priority="4716">
      <formula>LEN(TRIM(U777))&gt;0</formula>
    </cfRule>
  </conditionalFormatting>
  <conditionalFormatting sqref="U777:Y777">
    <cfRule type="notContainsBlanks" dxfId="4574" priority="4715">
      <formula>LEN(TRIM(U777))&gt;0</formula>
    </cfRule>
  </conditionalFormatting>
  <conditionalFormatting sqref="U777:Y777">
    <cfRule type="notContainsBlanks" dxfId="4573" priority="4714">
      <formula>LEN(TRIM(U777))&gt;0</formula>
    </cfRule>
  </conditionalFormatting>
  <conditionalFormatting sqref="U777:Y777">
    <cfRule type="notContainsBlanks" dxfId="4572" priority="4713">
      <formula>LEN(TRIM(U777))&gt;0</formula>
    </cfRule>
  </conditionalFormatting>
  <conditionalFormatting sqref="U777:Y777">
    <cfRule type="notContainsBlanks" dxfId="4571" priority="4712">
      <formula>LEN(TRIM(U777))&gt;0</formula>
    </cfRule>
  </conditionalFormatting>
  <conditionalFormatting sqref="U777:Y777">
    <cfRule type="notContainsBlanks" dxfId="4570" priority="4711">
      <formula>LEN(TRIM(U777))&gt;0</formula>
    </cfRule>
  </conditionalFormatting>
  <conditionalFormatting sqref="U777:Y777">
    <cfRule type="notContainsBlanks" dxfId="4569" priority="4710">
      <formula>LEN(TRIM(U777))&gt;0</formula>
    </cfRule>
  </conditionalFormatting>
  <conditionalFormatting sqref="U777:Y777">
    <cfRule type="notContainsBlanks" dxfId="4568" priority="4709">
      <formula>LEN(TRIM(U777))&gt;0</formula>
    </cfRule>
  </conditionalFormatting>
  <conditionalFormatting sqref="U777:Y777">
    <cfRule type="notContainsBlanks" dxfId="4567" priority="4708">
      <formula>LEN(TRIM(U777))&gt;0</formula>
    </cfRule>
  </conditionalFormatting>
  <conditionalFormatting sqref="U777:Y777">
    <cfRule type="notContainsBlanks" dxfId="4566" priority="4706">
      <formula>LEN(TRIM(U777))&gt;0</formula>
    </cfRule>
    <cfRule type="notContainsBlanks" dxfId="4565" priority="4707">
      <formula>LEN(TRIM(U777))&gt;0</formula>
    </cfRule>
  </conditionalFormatting>
  <conditionalFormatting sqref="U777:Y777">
    <cfRule type="notContainsBlanks" dxfId="4564" priority="4705">
      <formula>LEN(TRIM(U777))&gt;0</formula>
    </cfRule>
  </conditionalFormatting>
  <conditionalFormatting sqref="U777:Y777">
    <cfRule type="notContainsBlanks" dxfId="4563" priority="4704">
      <formula>LEN(TRIM(U777))&gt;0</formula>
    </cfRule>
  </conditionalFormatting>
  <conditionalFormatting sqref="U777:Y777">
    <cfRule type="notContainsBlanks" dxfId="4562" priority="4703">
      <formula>LEN(TRIM(U777))&gt;0</formula>
    </cfRule>
  </conditionalFormatting>
  <conditionalFormatting sqref="U777:Y777">
    <cfRule type="notContainsBlanks" dxfId="4561" priority="4702">
      <formula>LEN(TRIM(U777))&gt;0</formula>
    </cfRule>
  </conditionalFormatting>
  <conditionalFormatting sqref="U777:Y777">
    <cfRule type="notContainsBlanks" dxfId="4560" priority="4701">
      <formula>LEN(TRIM(U777))&gt;0</formula>
    </cfRule>
  </conditionalFormatting>
  <conditionalFormatting sqref="U777:Y777">
    <cfRule type="notContainsBlanks" dxfId="4559" priority="4700">
      <formula>LEN(TRIM(U777))&gt;0</formula>
    </cfRule>
  </conditionalFormatting>
  <conditionalFormatting sqref="U777:Y777">
    <cfRule type="notContainsBlanks" dxfId="4558" priority="4699">
      <formula>LEN(TRIM(U777))&gt;0</formula>
    </cfRule>
  </conditionalFormatting>
  <conditionalFormatting sqref="U777:Y777">
    <cfRule type="notContainsBlanks" dxfId="4557" priority="4698">
      <formula>LEN(TRIM(U777))&gt;0</formula>
    </cfRule>
  </conditionalFormatting>
  <conditionalFormatting sqref="U777:Y777">
    <cfRule type="notContainsBlanks" dxfId="4556" priority="4697">
      <formula>LEN(TRIM(U777))&gt;0</formula>
    </cfRule>
  </conditionalFormatting>
  <conditionalFormatting sqref="U777:Y777">
    <cfRule type="notContainsBlanks" priority="4696">
      <formula>LEN(TRIM(U777))&gt;0</formula>
    </cfRule>
  </conditionalFormatting>
  <conditionalFormatting sqref="U777:Y777">
    <cfRule type="notContainsBlanks" dxfId="4555" priority="4695">
      <formula>LEN(TRIM(U777))&gt;0</formula>
    </cfRule>
  </conditionalFormatting>
  <conditionalFormatting sqref="U777:Y777">
    <cfRule type="notContainsBlanks" dxfId="4554" priority="4694">
      <formula>LEN(TRIM(U777))&gt;0</formula>
    </cfRule>
  </conditionalFormatting>
  <conditionalFormatting sqref="U777:Y777">
    <cfRule type="notContainsBlanks" dxfId="4553" priority="4693">
      <formula>LEN(TRIM(U777))&gt;0</formula>
    </cfRule>
  </conditionalFormatting>
  <conditionalFormatting sqref="U777:Y777">
    <cfRule type="notContainsBlanks" dxfId="4552" priority="4692">
      <formula>LEN(TRIM(U777))&gt;0</formula>
    </cfRule>
  </conditionalFormatting>
  <conditionalFormatting sqref="U777:Y777">
    <cfRule type="notContainsBlanks" dxfId="4551" priority="4691">
      <formula>LEN(TRIM(U777))&gt;0</formula>
    </cfRule>
  </conditionalFormatting>
  <conditionalFormatting sqref="U790:Y790">
    <cfRule type="notContainsBlanks" dxfId="4550" priority="4690">
      <formula>LEN(TRIM(U790))&gt;0</formula>
    </cfRule>
  </conditionalFormatting>
  <conditionalFormatting sqref="U790:Y790">
    <cfRule type="notContainsBlanks" dxfId="4549" priority="4689">
      <formula>LEN(TRIM(U790))&gt;0</formula>
    </cfRule>
  </conditionalFormatting>
  <conditionalFormatting sqref="U790:Y790">
    <cfRule type="notContainsBlanks" dxfId="4548" priority="4688">
      <formula>LEN(TRIM(U790))&gt;0</formula>
    </cfRule>
  </conditionalFormatting>
  <conditionalFormatting sqref="U790:Y790">
    <cfRule type="notContainsBlanks" dxfId="4547" priority="4687">
      <formula>LEN(TRIM(U790))&gt;0</formula>
    </cfRule>
  </conditionalFormatting>
  <conditionalFormatting sqref="U790:Y790">
    <cfRule type="notContainsBlanks" dxfId="4546" priority="4686">
      <formula>LEN(TRIM(U790))&gt;0</formula>
    </cfRule>
  </conditionalFormatting>
  <conditionalFormatting sqref="U790:Y790">
    <cfRule type="notContainsBlanks" dxfId="4545" priority="4685">
      <formula>LEN(TRIM(U790))&gt;0</formula>
    </cfRule>
  </conditionalFormatting>
  <conditionalFormatting sqref="U790:Y790">
    <cfRule type="notContainsBlanks" dxfId="4544" priority="4684">
      <formula>LEN(TRIM(U790))&gt;0</formula>
    </cfRule>
  </conditionalFormatting>
  <conditionalFormatting sqref="U790:Y790">
    <cfRule type="notContainsBlanks" dxfId="4543" priority="4683">
      <formula>LEN(TRIM(U790))&gt;0</formula>
    </cfRule>
  </conditionalFormatting>
  <conditionalFormatting sqref="U790:Y790">
    <cfRule type="notContainsBlanks" dxfId="4542" priority="4682">
      <formula>LEN(TRIM(U790))&gt;0</formula>
    </cfRule>
  </conditionalFormatting>
  <conditionalFormatting sqref="U790:Y790">
    <cfRule type="notContainsBlanks" dxfId="4541" priority="4680">
      <formula>LEN(TRIM(U790))&gt;0</formula>
    </cfRule>
    <cfRule type="notContainsBlanks" dxfId="4540" priority="4681">
      <formula>LEN(TRIM(U790))&gt;0</formula>
    </cfRule>
  </conditionalFormatting>
  <conditionalFormatting sqref="U790:Y790">
    <cfRule type="notContainsBlanks" dxfId="4539" priority="4679">
      <formula>LEN(TRIM(U790))&gt;0</formula>
    </cfRule>
  </conditionalFormatting>
  <conditionalFormatting sqref="U790:Y790">
    <cfRule type="notContainsBlanks" dxfId="4538" priority="4678">
      <formula>LEN(TRIM(U790))&gt;0</formula>
    </cfRule>
  </conditionalFormatting>
  <conditionalFormatting sqref="U790:Y790">
    <cfRule type="notContainsBlanks" dxfId="4537" priority="4677">
      <formula>LEN(TRIM(U790))&gt;0</formula>
    </cfRule>
  </conditionalFormatting>
  <conditionalFormatting sqref="U790:Y790">
    <cfRule type="notContainsBlanks" dxfId="4536" priority="4676">
      <formula>LEN(TRIM(U790))&gt;0</formula>
    </cfRule>
  </conditionalFormatting>
  <conditionalFormatting sqref="U790:Y790">
    <cfRule type="notContainsBlanks" dxfId="4535" priority="4675">
      <formula>LEN(TRIM(U790))&gt;0</formula>
    </cfRule>
  </conditionalFormatting>
  <conditionalFormatting sqref="U790:Y790">
    <cfRule type="notContainsBlanks" dxfId="4534" priority="4674">
      <formula>LEN(TRIM(U790))&gt;0</formula>
    </cfRule>
  </conditionalFormatting>
  <conditionalFormatting sqref="U790:Y790">
    <cfRule type="notContainsBlanks" dxfId="4533" priority="4673">
      <formula>LEN(TRIM(U790))&gt;0</formula>
    </cfRule>
  </conditionalFormatting>
  <conditionalFormatting sqref="U790:Y790">
    <cfRule type="notContainsBlanks" dxfId="4532" priority="4672">
      <formula>LEN(TRIM(U790))&gt;0</formula>
    </cfRule>
  </conditionalFormatting>
  <conditionalFormatting sqref="U790:Y790">
    <cfRule type="notContainsBlanks" dxfId="4531" priority="4671">
      <formula>LEN(TRIM(U790))&gt;0</formula>
    </cfRule>
  </conditionalFormatting>
  <conditionalFormatting sqref="U790:Y790">
    <cfRule type="notContainsBlanks" priority="4670">
      <formula>LEN(TRIM(U790))&gt;0</formula>
    </cfRule>
  </conditionalFormatting>
  <conditionalFormatting sqref="U790:Y790">
    <cfRule type="notContainsBlanks" dxfId="4530" priority="4669">
      <formula>LEN(TRIM(U790))&gt;0</formula>
    </cfRule>
  </conditionalFormatting>
  <conditionalFormatting sqref="U790:Y790">
    <cfRule type="notContainsBlanks" dxfId="4529" priority="4668">
      <formula>LEN(TRIM(U790))&gt;0</formula>
    </cfRule>
  </conditionalFormatting>
  <conditionalFormatting sqref="U790:Y790">
    <cfRule type="notContainsBlanks" dxfId="4528" priority="4667">
      <formula>LEN(TRIM(U790))&gt;0</formula>
    </cfRule>
  </conditionalFormatting>
  <conditionalFormatting sqref="U790:Y790">
    <cfRule type="notContainsBlanks" dxfId="4527" priority="4666">
      <formula>LEN(TRIM(U790))&gt;0</formula>
    </cfRule>
  </conditionalFormatting>
  <conditionalFormatting sqref="U790:Y790">
    <cfRule type="notContainsBlanks" dxfId="4526" priority="4665">
      <formula>LEN(TRIM(U790))&gt;0</formula>
    </cfRule>
  </conditionalFormatting>
  <conditionalFormatting sqref="U803:Y803">
    <cfRule type="notContainsBlanks" dxfId="4525" priority="4664">
      <formula>LEN(TRIM(U803))&gt;0</formula>
    </cfRule>
  </conditionalFormatting>
  <conditionalFormatting sqref="U803:Y803">
    <cfRule type="notContainsBlanks" dxfId="4524" priority="4663">
      <formula>LEN(TRIM(U803))&gt;0</formula>
    </cfRule>
  </conditionalFormatting>
  <conditionalFormatting sqref="U803:Y803">
    <cfRule type="notContainsBlanks" dxfId="4523" priority="4662">
      <formula>LEN(TRIM(U803))&gt;0</formula>
    </cfRule>
  </conditionalFormatting>
  <conditionalFormatting sqref="U803:Y803">
    <cfRule type="notContainsBlanks" dxfId="4522" priority="4661">
      <formula>LEN(TRIM(U803))&gt;0</formula>
    </cfRule>
  </conditionalFormatting>
  <conditionalFormatting sqref="U803:Y803">
    <cfRule type="notContainsBlanks" dxfId="4521" priority="4660">
      <formula>LEN(TRIM(U803))&gt;0</formula>
    </cfRule>
  </conditionalFormatting>
  <conditionalFormatting sqref="U803:Y803">
    <cfRule type="notContainsBlanks" dxfId="4520" priority="4659">
      <formula>LEN(TRIM(U803))&gt;0</formula>
    </cfRule>
  </conditionalFormatting>
  <conditionalFormatting sqref="U803:Y803">
    <cfRule type="notContainsBlanks" dxfId="4519" priority="4658">
      <formula>LEN(TRIM(U803))&gt;0</formula>
    </cfRule>
  </conditionalFormatting>
  <conditionalFormatting sqref="U803:Y803">
    <cfRule type="notContainsBlanks" dxfId="4518" priority="4657">
      <formula>LEN(TRIM(U803))&gt;0</formula>
    </cfRule>
  </conditionalFormatting>
  <conditionalFormatting sqref="U803:Y803">
    <cfRule type="notContainsBlanks" dxfId="4517" priority="4656">
      <formula>LEN(TRIM(U803))&gt;0</formula>
    </cfRule>
  </conditionalFormatting>
  <conditionalFormatting sqref="U803:Y803">
    <cfRule type="notContainsBlanks" dxfId="4516" priority="4654">
      <formula>LEN(TRIM(U803))&gt;0</formula>
    </cfRule>
    <cfRule type="notContainsBlanks" dxfId="4515" priority="4655">
      <formula>LEN(TRIM(U803))&gt;0</formula>
    </cfRule>
  </conditionalFormatting>
  <conditionalFormatting sqref="U803:Y803">
    <cfRule type="notContainsBlanks" dxfId="4514" priority="4653">
      <formula>LEN(TRIM(U803))&gt;0</formula>
    </cfRule>
  </conditionalFormatting>
  <conditionalFormatting sqref="U803:Y803">
    <cfRule type="notContainsBlanks" dxfId="4513" priority="4652">
      <formula>LEN(TRIM(U803))&gt;0</formula>
    </cfRule>
  </conditionalFormatting>
  <conditionalFormatting sqref="U803:Y803">
    <cfRule type="notContainsBlanks" dxfId="4512" priority="4651">
      <formula>LEN(TRIM(U803))&gt;0</formula>
    </cfRule>
  </conditionalFormatting>
  <conditionalFormatting sqref="U803:Y803">
    <cfRule type="notContainsBlanks" dxfId="4511" priority="4650">
      <formula>LEN(TRIM(U803))&gt;0</formula>
    </cfRule>
  </conditionalFormatting>
  <conditionalFormatting sqref="U803:Y803">
    <cfRule type="notContainsBlanks" dxfId="4510" priority="4649">
      <formula>LEN(TRIM(U803))&gt;0</formula>
    </cfRule>
  </conditionalFormatting>
  <conditionalFormatting sqref="U803:Y803">
    <cfRule type="notContainsBlanks" dxfId="4509" priority="4648">
      <formula>LEN(TRIM(U803))&gt;0</formula>
    </cfRule>
  </conditionalFormatting>
  <conditionalFormatting sqref="U803:Y803">
    <cfRule type="notContainsBlanks" dxfId="4508" priority="4647">
      <formula>LEN(TRIM(U803))&gt;0</formula>
    </cfRule>
  </conditionalFormatting>
  <conditionalFormatting sqref="U803:Y803">
    <cfRule type="notContainsBlanks" dxfId="4507" priority="4646">
      <formula>LEN(TRIM(U803))&gt;0</formula>
    </cfRule>
  </conditionalFormatting>
  <conditionalFormatting sqref="U803:Y803">
    <cfRule type="notContainsBlanks" dxfId="4506" priority="4645">
      <formula>LEN(TRIM(U803))&gt;0</formula>
    </cfRule>
  </conditionalFormatting>
  <conditionalFormatting sqref="U803:Y803">
    <cfRule type="notContainsBlanks" priority="4644">
      <formula>LEN(TRIM(U803))&gt;0</formula>
    </cfRule>
  </conditionalFormatting>
  <conditionalFormatting sqref="U803:Y803">
    <cfRule type="notContainsBlanks" dxfId="4505" priority="4643">
      <formula>LEN(TRIM(U803))&gt;0</formula>
    </cfRule>
  </conditionalFormatting>
  <conditionalFormatting sqref="U803:Y803">
    <cfRule type="notContainsBlanks" dxfId="4504" priority="4642">
      <formula>LEN(TRIM(U803))&gt;0</formula>
    </cfRule>
  </conditionalFormatting>
  <conditionalFormatting sqref="U803:Y803">
    <cfRule type="notContainsBlanks" dxfId="4503" priority="4641">
      <formula>LEN(TRIM(U803))&gt;0</formula>
    </cfRule>
  </conditionalFormatting>
  <conditionalFormatting sqref="U803:Y803">
    <cfRule type="notContainsBlanks" dxfId="4502" priority="4640">
      <formula>LEN(TRIM(U803))&gt;0</formula>
    </cfRule>
  </conditionalFormatting>
  <conditionalFormatting sqref="U803:Y803">
    <cfRule type="notContainsBlanks" dxfId="4501" priority="4639">
      <formula>LEN(TRIM(U803))&gt;0</formula>
    </cfRule>
  </conditionalFormatting>
  <conditionalFormatting sqref="U816:Y816">
    <cfRule type="notContainsBlanks" dxfId="4500" priority="4638">
      <formula>LEN(TRIM(U816))&gt;0</formula>
    </cfRule>
  </conditionalFormatting>
  <conditionalFormatting sqref="U816:Y816">
    <cfRule type="notContainsBlanks" dxfId="4499" priority="4637">
      <formula>LEN(TRIM(U816))&gt;0</formula>
    </cfRule>
  </conditionalFormatting>
  <conditionalFormatting sqref="U816:Y816">
    <cfRule type="notContainsBlanks" dxfId="4498" priority="4636">
      <formula>LEN(TRIM(U816))&gt;0</formula>
    </cfRule>
  </conditionalFormatting>
  <conditionalFormatting sqref="U816:Y816">
    <cfRule type="notContainsBlanks" dxfId="4497" priority="4635">
      <formula>LEN(TRIM(U816))&gt;0</formula>
    </cfRule>
  </conditionalFormatting>
  <conditionalFormatting sqref="U816:Y816">
    <cfRule type="notContainsBlanks" dxfId="4496" priority="4634">
      <formula>LEN(TRIM(U816))&gt;0</formula>
    </cfRule>
  </conditionalFormatting>
  <conditionalFormatting sqref="U816:Y816">
    <cfRule type="notContainsBlanks" dxfId="4495" priority="4633">
      <formula>LEN(TRIM(U816))&gt;0</formula>
    </cfRule>
  </conditionalFormatting>
  <conditionalFormatting sqref="U816:Y816">
    <cfRule type="notContainsBlanks" dxfId="4494" priority="4632">
      <formula>LEN(TRIM(U816))&gt;0</formula>
    </cfRule>
  </conditionalFormatting>
  <conditionalFormatting sqref="U816:Y816">
    <cfRule type="notContainsBlanks" dxfId="4493" priority="4631">
      <formula>LEN(TRIM(U816))&gt;0</formula>
    </cfRule>
  </conditionalFormatting>
  <conditionalFormatting sqref="U816:Y816">
    <cfRule type="notContainsBlanks" dxfId="4492" priority="4630">
      <formula>LEN(TRIM(U816))&gt;0</formula>
    </cfRule>
  </conditionalFormatting>
  <conditionalFormatting sqref="U816:Y816">
    <cfRule type="notContainsBlanks" dxfId="4491" priority="4628">
      <formula>LEN(TRIM(U816))&gt;0</formula>
    </cfRule>
    <cfRule type="notContainsBlanks" dxfId="4490" priority="4629">
      <formula>LEN(TRIM(U816))&gt;0</formula>
    </cfRule>
  </conditionalFormatting>
  <conditionalFormatting sqref="U816:Y816">
    <cfRule type="notContainsBlanks" dxfId="4489" priority="4627">
      <formula>LEN(TRIM(U816))&gt;0</formula>
    </cfRule>
  </conditionalFormatting>
  <conditionalFormatting sqref="U816:Y816">
    <cfRule type="notContainsBlanks" dxfId="4488" priority="4626">
      <formula>LEN(TRIM(U816))&gt;0</formula>
    </cfRule>
  </conditionalFormatting>
  <conditionalFormatting sqref="U816:Y816">
    <cfRule type="notContainsBlanks" dxfId="4487" priority="4625">
      <formula>LEN(TRIM(U816))&gt;0</formula>
    </cfRule>
  </conditionalFormatting>
  <conditionalFormatting sqref="U816:Y816">
    <cfRule type="notContainsBlanks" dxfId="4486" priority="4624">
      <formula>LEN(TRIM(U816))&gt;0</formula>
    </cfRule>
  </conditionalFormatting>
  <conditionalFormatting sqref="U816:Y816">
    <cfRule type="notContainsBlanks" dxfId="4485" priority="4623">
      <formula>LEN(TRIM(U816))&gt;0</formula>
    </cfRule>
  </conditionalFormatting>
  <conditionalFormatting sqref="U816:Y816">
    <cfRule type="notContainsBlanks" dxfId="4484" priority="4622">
      <formula>LEN(TRIM(U816))&gt;0</formula>
    </cfRule>
  </conditionalFormatting>
  <conditionalFormatting sqref="U816:Y816">
    <cfRule type="notContainsBlanks" dxfId="4483" priority="4621">
      <formula>LEN(TRIM(U816))&gt;0</formula>
    </cfRule>
  </conditionalFormatting>
  <conditionalFormatting sqref="U816:Y816">
    <cfRule type="notContainsBlanks" dxfId="4482" priority="4620">
      <formula>LEN(TRIM(U816))&gt;0</formula>
    </cfRule>
  </conditionalFormatting>
  <conditionalFormatting sqref="U816:Y816">
    <cfRule type="notContainsBlanks" dxfId="4481" priority="4619">
      <formula>LEN(TRIM(U816))&gt;0</formula>
    </cfRule>
  </conditionalFormatting>
  <conditionalFormatting sqref="U816:Y816">
    <cfRule type="notContainsBlanks" priority="4618">
      <formula>LEN(TRIM(U816))&gt;0</formula>
    </cfRule>
  </conditionalFormatting>
  <conditionalFormatting sqref="U816:Y816">
    <cfRule type="notContainsBlanks" dxfId="4480" priority="4617">
      <formula>LEN(TRIM(U816))&gt;0</formula>
    </cfRule>
  </conditionalFormatting>
  <conditionalFormatting sqref="U816:Y816">
    <cfRule type="notContainsBlanks" dxfId="4479" priority="4616">
      <formula>LEN(TRIM(U816))&gt;0</formula>
    </cfRule>
  </conditionalFormatting>
  <conditionalFormatting sqref="U816:Y816">
    <cfRule type="notContainsBlanks" dxfId="4478" priority="4615">
      <formula>LEN(TRIM(U816))&gt;0</formula>
    </cfRule>
  </conditionalFormatting>
  <conditionalFormatting sqref="U816:Y816">
    <cfRule type="notContainsBlanks" dxfId="4477" priority="4614">
      <formula>LEN(TRIM(U816))&gt;0</formula>
    </cfRule>
  </conditionalFormatting>
  <conditionalFormatting sqref="U816:Y816">
    <cfRule type="notContainsBlanks" dxfId="4476" priority="4613">
      <formula>LEN(TRIM(U816))&gt;0</formula>
    </cfRule>
  </conditionalFormatting>
  <conditionalFormatting sqref="U829:Y829">
    <cfRule type="notContainsBlanks" dxfId="4475" priority="4612">
      <formula>LEN(TRIM(U829))&gt;0</formula>
    </cfRule>
  </conditionalFormatting>
  <conditionalFormatting sqref="U829:Y829">
    <cfRule type="notContainsBlanks" dxfId="4474" priority="4611">
      <formula>LEN(TRIM(U829))&gt;0</formula>
    </cfRule>
  </conditionalFormatting>
  <conditionalFormatting sqref="U829:Y829">
    <cfRule type="notContainsBlanks" dxfId="4473" priority="4610">
      <formula>LEN(TRIM(U829))&gt;0</formula>
    </cfRule>
  </conditionalFormatting>
  <conditionalFormatting sqref="U829:Y829">
    <cfRule type="notContainsBlanks" dxfId="4472" priority="4609">
      <formula>LEN(TRIM(U829))&gt;0</formula>
    </cfRule>
  </conditionalFormatting>
  <conditionalFormatting sqref="U829:Y829">
    <cfRule type="notContainsBlanks" dxfId="4471" priority="4608">
      <formula>LEN(TRIM(U829))&gt;0</formula>
    </cfRule>
  </conditionalFormatting>
  <conditionalFormatting sqref="U829:Y829">
    <cfRule type="notContainsBlanks" dxfId="4470" priority="4607">
      <formula>LEN(TRIM(U829))&gt;0</formula>
    </cfRule>
  </conditionalFormatting>
  <conditionalFormatting sqref="U829:Y829">
    <cfRule type="notContainsBlanks" dxfId="4469" priority="4606">
      <formula>LEN(TRIM(U829))&gt;0</formula>
    </cfRule>
  </conditionalFormatting>
  <conditionalFormatting sqref="U829:Y829">
    <cfRule type="notContainsBlanks" dxfId="4468" priority="4605">
      <formula>LEN(TRIM(U829))&gt;0</formula>
    </cfRule>
  </conditionalFormatting>
  <conditionalFormatting sqref="U829:Y829">
    <cfRule type="notContainsBlanks" dxfId="4467" priority="4604">
      <formula>LEN(TRIM(U829))&gt;0</formula>
    </cfRule>
  </conditionalFormatting>
  <conditionalFormatting sqref="U829:Y829">
    <cfRule type="notContainsBlanks" dxfId="4466" priority="4602">
      <formula>LEN(TRIM(U829))&gt;0</formula>
    </cfRule>
    <cfRule type="notContainsBlanks" dxfId="4465" priority="4603">
      <formula>LEN(TRIM(U829))&gt;0</formula>
    </cfRule>
  </conditionalFormatting>
  <conditionalFormatting sqref="U829:Y829">
    <cfRule type="notContainsBlanks" dxfId="4464" priority="4601">
      <formula>LEN(TRIM(U829))&gt;0</formula>
    </cfRule>
  </conditionalFormatting>
  <conditionalFormatting sqref="U829:Y829">
    <cfRule type="notContainsBlanks" dxfId="4463" priority="4600">
      <formula>LEN(TRIM(U829))&gt;0</formula>
    </cfRule>
  </conditionalFormatting>
  <conditionalFormatting sqref="U829:Y829">
    <cfRule type="notContainsBlanks" dxfId="4462" priority="4599">
      <formula>LEN(TRIM(U829))&gt;0</formula>
    </cfRule>
  </conditionalFormatting>
  <conditionalFormatting sqref="U829:Y829">
    <cfRule type="notContainsBlanks" dxfId="4461" priority="4598">
      <formula>LEN(TRIM(U829))&gt;0</formula>
    </cfRule>
  </conditionalFormatting>
  <conditionalFormatting sqref="U829:Y829">
    <cfRule type="notContainsBlanks" dxfId="4460" priority="4597">
      <formula>LEN(TRIM(U829))&gt;0</formula>
    </cfRule>
  </conditionalFormatting>
  <conditionalFormatting sqref="U829:Y829">
    <cfRule type="notContainsBlanks" dxfId="4459" priority="4596">
      <formula>LEN(TRIM(U829))&gt;0</formula>
    </cfRule>
  </conditionalFormatting>
  <conditionalFormatting sqref="U829:Y829">
    <cfRule type="notContainsBlanks" dxfId="4458" priority="4595">
      <formula>LEN(TRIM(U829))&gt;0</formula>
    </cfRule>
  </conditionalFormatting>
  <conditionalFormatting sqref="U829:Y829">
    <cfRule type="notContainsBlanks" dxfId="4457" priority="4594">
      <formula>LEN(TRIM(U829))&gt;0</formula>
    </cfRule>
  </conditionalFormatting>
  <conditionalFormatting sqref="U829:Y829">
    <cfRule type="notContainsBlanks" dxfId="4456" priority="4593">
      <formula>LEN(TRIM(U829))&gt;0</formula>
    </cfRule>
  </conditionalFormatting>
  <conditionalFormatting sqref="U829:Y829">
    <cfRule type="notContainsBlanks" priority="4592">
      <formula>LEN(TRIM(U829))&gt;0</formula>
    </cfRule>
  </conditionalFormatting>
  <conditionalFormatting sqref="U829:Y829">
    <cfRule type="notContainsBlanks" dxfId="4455" priority="4591">
      <formula>LEN(TRIM(U829))&gt;0</formula>
    </cfRule>
  </conditionalFormatting>
  <conditionalFormatting sqref="U829:Y829">
    <cfRule type="notContainsBlanks" dxfId="4454" priority="4590">
      <formula>LEN(TRIM(U829))&gt;0</formula>
    </cfRule>
  </conditionalFormatting>
  <conditionalFormatting sqref="U829:Y829">
    <cfRule type="notContainsBlanks" dxfId="4453" priority="4589">
      <formula>LEN(TRIM(U829))&gt;0</formula>
    </cfRule>
  </conditionalFormatting>
  <conditionalFormatting sqref="U829:Y829">
    <cfRule type="notContainsBlanks" dxfId="4452" priority="4588">
      <formula>LEN(TRIM(U829))&gt;0</formula>
    </cfRule>
  </conditionalFormatting>
  <conditionalFormatting sqref="U829:Y829">
    <cfRule type="notContainsBlanks" dxfId="4451" priority="4587">
      <formula>LEN(TRIM(U829))&gt;0</formula>
    </cfRule>
  </conditionalFormatting>
  <conditionalFormatting sqref="U842:Y842">
    <cfRule type="notContainsBlanks" dxfId="4450" priority="4586">
      <formula>LEN(TRIM(U842))&gt;0</formula>
    </cfRule>
  </conditionalFormatting>
  <conditionalFormatting sqref="U842:Y842">
    <cfRule type="notContainsBlanks" dxfId="4449" priority="4585">
      <formula>LEN(TRIM(U842))&gt;0</formula>
    </cfRule>
  </conditionalFormatting>
  <conditionalFormatting sqref="U842:Y842">
    <cfRule type="notContainsBlanks" dxfId="4448" priority="4584">
      <formula>LEN(TRIM(U842))&gt;0</formula>
    </cfRule>
  </conditionalFormatting>
  <conditionalFormatting sqref="U842:Y842">
    <cfRule type="notContainsBlanks" dxfId="4447" priority="4583">
      <formula>LEN(TRIM(U842))&gt;0</formula>
    </cfRule>
  </conditionalFormatting>
  <conditionalFormatting sqref="U842:Y842">
    <cfRule type="notContainsBlanks" dxfId="4446" priority="4582">
      <formula>LEN(TRIM(U842))&gt;0</formula>
    </cfRule>
  </conditionalFormatting>
  <conditionalFormatting sqref="U842:Y842">
    <cfRule type="notContainsBlanks" dxfId="4445" priority="4581">
      <formula>LEN(TRIM(U842))&gt;0</formula>
    </cfRule>
  </conditionalFormatting>
  <conditionalFormatting sqref="U842:Y842">
    <cfRule type="notContainsBlanks" dxfId="4444" priority="4580">
      <formula>LEN(TRIM(U842))&gt;0</formula>
    </cfRule>
  </conditionalFormatting>
  <conditionalFormatting sqref="U842:Y842">
    <cfRule type="notContainsBlanks" dxfId="4443" priority="4579">
      <formula>LEN(TRIM(U842))&gt;0</formula>
    </cfRule>
  </conditionalFormatting>
  <conditionalFormatting sqref="U842:Y842">
    <cfRule type="notContainsBlanks" dxfId="4442" priority="4578">
      <formula>LEN(TRIM(U842))&gt;0</formula>
    </cfRule>
  </conditionalFormatting>
  <conditionalFormatting sqref="U842:Y842">
    <cfRule type="notContainsBlanks" dxfId="4441" priority="4576">
      <formula>LEN(TRIM(U842))&gt;0</formula>
    </cfRule>
    <cfRule type="notContainsBlanks" dxfId="4440" priority="4577">
      <formula>LEN(TRIM(U842))&gt;0</formula>
    </cfRule>
  </conditionalFormatting>
  <conditionalFormatting sqref="U842:Y842">
    <cfRule type="notContainsBlanks" dxfId="4439" priority="4575">
      <formula>LEN(TRIM(U842))&gt;0</formula>
    </cfRule>
  </conditionalFormatting>
  <conditionalFormatting sqref="U842:Y842">
    <cfRule type="notContainsBlanks" dxfId="4438" priority="4574">
      <formula>LEN(TRIM(U842))&gt;0</formula>
    </cfRule>
  </conditionalFormatting>
  <conditionalFormatting sqref="U842:Y842">
    <cfRule type="notContainsBlanks" dxfId="4437" priority="4573">
      <formula>LEN(TRIM(U842))&gt;0</formula>
    </cfRule>
  </conditionalFormatting>
  <conditionalFormatting sqref="U842:Y842">
    <cfRule type="notContainsBlanks" dxfId="4436" priority="4572">
      <formula>LEN(TRIM(U842))&gt;0</formula>
    </cfRule>
  </conditionalFormatting>
  <conditionalFormatting sqref="U842:Y842">
    <cfRule type="notContainsBlanks" dxfId="4435" priority="4571">
      <formula>LEN(TRIM(U842))&gt;0</formula>
    </cfRule>
  </conditionalFormatting>
  <conditionalFormatting sqref="U842:Y842">
    <cfRule type="notContainsBlanks" dxfId="4434" priority="4570">
      <formula>LEN(TRIM(U842))&gt;0</formula>
    </cfRule>
  </conditionalFormatting>
  <conditionalFormatting sqref="U842:Y842">
    <cfRule type="notContainsBlanks" dxfId="4433" priority="4569">
      <formula>LEN(TRIM(U842))&gt;0</formula>
    </cfRule>
  </conditionalFormatting>
  <conditionalFormatting sqref="U842:Y842">
    <cfRule type="notContainsBlanks" dxfId="4432" priority="4568">
      <formula>LEN(TRIM(U842))&gt;0</formula>
    </cfRule>
  </conditionalFormatting>
  <conditionalFormatting sqref="U842:Y842">
    <cfRule type="notContainsBlanks" dxfId="4431" priority="4567">
      <formula>LEN(TRIM(U842))&gt;0</formula>
    </cfRule>
  </conditionalFormatting>
  <conditionalFormatting sqref="U842:Y842">
    <cfRule type="notContainsBlanks" priority="4566">
      <formula>LEN(TRIM(U842))&gt;0</formula>
    </cfRule>
  </conditionalFormatting>
  <conditionalFormatting sqref="U842:Y842">
    <cfRule type="notContainsBlanks" dxfId="4430" priority="4565">
      <formula>LEN(TRIM(U842))&gt;0</formula>
    </cfRule>
  </conditionalFormatting>
  <conditionalFormatting sqref="U842:Y842">
    <cfRule type="notContainsBlanks" dxfId="4429" priority="4564">
      <formula>LEN(TRIM(U842))&gt;0</formula>
    </cfRule>
  </conditionalFormatting>
  <conditionalFormatting sqref="U842:Y842">
    <cfRule type="notContainsBlanks" dxfId="4428" priority="4563">
      <formula>LEN(TRIM(U842))&gt;0</formula>
    </cfRule>
  </conditionalFormatting>
  <conditionalFormatting sqref="U842:Y842">
    <cfRule type="notContainsBlanks" dxfId="4427" priority="4562">
      <formula>LEN(TRIM(U842))&gt;0</formula>
    </cfRule>
  </conditionalFormatting>
  <conditionalFormatting sqref="U842:Y842">
    <cfRule type="notContainsBlanks" dxfId="4426" priority="4561">
      <formula>LEN(TRIM(U842))&gt;0</formula>
    </cfRule>
  </conditionalFormatting>
  <conditionalFormatting sqref="U855:Y855">
    <cfRule type="notContainsBlanks" dxfId="4425" priority="4560">
      <formula>LEN(TRIM(U855))&gt;0</formula>
    </cfRule>
  </conditionalFormatting>
  <conditionalFormatting sqref="U855:Y855">
    <cfRule type="notContainsBlanks" dxfId="4424" priority="4559">
      <formula>LEN(TRIM(U855))&gt;0</formula>
    </cfRule>
  </conditionalFormatting>
  <conditionalFormatting sqref="U855:Y855">
    <cfRule type="notContainsBlanks" dxfId="4423" priority="4558">
      <formula>LEN(TRIM(U855))&gt;0</formula>
    </cfRule>
  </conditionalFormatting>
  <conditionalFormatting sqref="U855:Y855">
    <cfRule type="notContainsBlanks" dxfId="4422" priority="4557">
      <formula>LEN(TRIM(U855))&gt;0</formula>
    </cfRule>
  </conditionalFormatting>
  <conditionalFormatting sqref="U855:Y855">
    <cfRule type="notContainsBlanks" dxfId="4421" priority="4556">
      <formula>LEN(TRIM(U855))&gt;0</formula>
    </cfRule>
  </conditionalFormatting>
  <conditionalFormatting sqref="U855:Y855">
    <cfRule type="notContainsBlanks" dxfId="4420" priority="4555">
      <formula>LEN(TRIM(U855))&gt;0</formula>
    </cfRule>
  </conditionalFormatting>
  <conditionalFormatting sqref="U855:Y855">
    <cfRule type="notContainsBlanks" dxfId="4419" priority="4554">
      <formula>LEN(TRIM(U855))&gt;0</formula>
    </cfRule>
  </conditionalFormatting>
  <conditionalFormatting sqref="U855:Y855">
    <cfRule type="notContainsBlanks" dxfId="4418" priority="4553">
      <formula>LEN(TRIM(U855))&gt;0</formula>
    </cfRule>
  </conditionalFormatting>
  <conditionalFormatting sqref="U855:Y855">
    <cfRule type="notContainsBlanks" dxfId="4417" priority="4552">
      <formula>LEN(TRIM(U855))&gt;0</formula>
    </cfRule>
  </conditionalFormatting>
  <conditionalFormatting sqref="U855:Y855">
    <cfRule type="notContainsBlanks" dxfId="4416" priority="4550">
      <formula>LEN(TRIM(U855))&gt;0</formula>
    </cfRule>
    <cfRule type="notContainsBlanks" dxfId="4415" priority="4551">
      <formula>LEN(TRIM(U855))&gt;0</formula>
    </cfRule>
  </conditionalFormatting>
  <conditionalFormatting sqref="U855:Y855">
    <cfRule type="notContainsBlanks" dxfId="4414" priority="4549">
      <formula>LEN(TRIM(U855))&gt;0</formula>
    </cfRule>
  </conditionalFormatting>
  <conditionalFormatting sqref="U855:Y855">
    <cfRule type="notContainsBlanks" dxfId="4413" priority="4548">
      <formula>LEN(TRIM(U855))&gt;0</formula>
    </cfRule>
  </conditionalFormatting>
  <conditionalFormatting sqref="U855:Y855">
    <cfRule type="notContainsBlanks" dxfId="4412" priority="4547">
      <formula>LEN(TRIM(U855))&gt;0</formula>
    </cfRule>
  </conditionalFormatting>
  <conditionalFormatting sqref="U855:Y855">
    <cfRule type="notContainsBlanks" dxfId="4411" priority="4546">
      <formula>LEN(TRIM(U855))&gt;0</formula>
    </cfRule>
  </conditionalFormatting>
  <conditionalFormatting sqref="U855:Y855">
    <cfRule type="notContainsBlanks" dxfId="4410" priority="4545">
      <formula>LEN(TRIM(U855))&gt;0</formula>
    </cfRule>
  </conditionalFormatting>
  <conditionalFormatting sqref="U855:Y855">
    <cfRule type="notContainsBlanks" dxfId="4409" priority="4544">
      <formula>LEN(TRIM(U855))&gt;0</formula>
    </cfRule>
  </conditionalFormatting>
  <conditionalFormatting sqref="U855:Y855">
    <cfRule type="notContainsBlanks" dxfId="4408" priority="4543">
      <formula>LEN(TRIM(U855))&gt;0</formula>
    </cfRule>
  </conditionalFormatting>
  <conditionalFormatting sqref="U855:Y855">
    <cfRule type="notContainsBlanks" dxfId="4407" priority="4542">
      <formula>LEN(TRIM(U855))&gt;0</formula>
    </cfRule>
  </conditionalFormatting>
  <conditionalFormatting sqref="U855:Y855">
    <cfRule type="notContainsBlanks" dxfId="4406" priority="4541">
      <formula>LEN(TRIM(U855))&gt;0</formula>
    </cfRule>
  </conditionalFormatting>
  <conditionalFormatting sqref="U855:Y855">
    <cfRule type="notContainsBlanks" priority="4540">
      <formula>LEN(TRIM(U855))&gt;0</formula>
    </cfRule>
  </conditionalFormatting>
  <conditionalFormatting sqref="U855:Y855">
    <cfRule type="notContainsBlanks" dxfId="4405" priority="4539">
      <formula>LEN(TRIM(U855))&gt;0</formula>
    </cfRule>
  </conditionalFormatting>
  <conditionalFormatting sqref="U855:Y855">
    <cfRule type="notContainsBlanks" dxfId="4404" priority="4538">
      <formula>LEN(TRIM(U855))&gt;0</formula>
    </cfRule>
  </conditionalFormatting>
  <conditionalFormatting sqref="U855:Y855">
    <cfRule type="notContainsBlanks" dxfId="4403" priority="4537">
      <formula>LEN(TRIM(U855))&gt;0</formula>
    </cfRule>
  </conditionalFormatting>
  <conditionalFormatting sqref="U855:Y855">
    <cfRule type="notContainsBlanks" dxfId="4402" priority="4536">
      <formula>LEN(TRIM(U855))&gt;0</formula>
    </cfRule>
  </conditionalFormatting>
  <conditionalFormatting sqref="U855:Y855">
    <cfRule type="notContainsBlanks" dxfId="4401" priority="4535">
      <formula>LEN(TRIM(U855))&gt;0</formula>
    </cfRule>
  </conditionalFormatting>
  <conditionalFormatting sqref="U868:Y868">
    <cfRule type="notContainsBlanks" dxfId="4400" priority="4534">
      <formula>LEN(TRIM(U868))&gt;0</formula>
    </cfRule>
  </conditionalFormatting>
  <conditionalFormatting sqref="U868:Y868">
    <cfRule type="notContainsBlanks" dxfId="4399" priority="4533">
      <formula>LEN(TRIM(U868))&gt;0</formula>
    </cfRule>
  </conditionalFormatting>
  <conditionalFormatting sqref="U868:Y868">
    <cfRule type="notContainsBlanks" dxfId="4398" priority="4532">
      <formula>LEN(TRIM(U868))&gt;0</formula>
    </cfRule>
  </conditionalFormatting>
  <conditionalFormatting sqref="U868:Y868">
    <cfRule type="notContainsBlanks" dxfId="4397" priority="4531">
      <formula>LEN(TRIM(U868))&gt;0</formula>
    </cfRule>
  </conditionalFormatting>
  <conditionalFormatting sqref="U868:Y868">
    <cfRule type="notContainsBlanks" dxfId="4396" priority="4530">
      <formula>LEN(TRIM(U868))&gt;0</formula>
    </cfRule>
  </conditionalFormatting>
  <conditionalFormatting sqref="U868:Y868">
    <cfRule type="notContainsBlanks" dxfId="4395" priority="4529">
      <formula>LEN(TRIM(U868))&gt;0</formula>
    </cfRule>
  </conditionalFormatting>
  <conditionalFormatting sqref="U868:Y868">
    <cfRule type="notContainsBlanks" dxfId="4394" priority="4528">
      <formula>LEN(TRIM(U868))&gt;0</formula>
    </cfRule>
  </conditionalFormatting>
  <conditionalFormatting sqref="U868:Y868">
    <cfRule type="notContainsBlanks" dxfId="4393" priority="4527">
      <formula>LEN(TRIM(U868))&gt;0</formula>
    </cfRule>
  </conditionalFormatting>
  <conditionalFormatting sqref="U868:Y868">
    <cfRule type="notContainsBlanks" dxfId="4392" priority="4526">
      <formula>LEN(TRIM(U868))&gt;0</formula>
    </cfRule>
  </conditionalFormatting>
  <conditionalFormatting sqref="U868:Y868">
    <cfRule type="notContainsBlanks" dxfId="4391" priority="4524">
      <formula>LEN(TRIM(U868))&gt;0</formula>
    </cfRule>
    <cfRule type="notContainsBlanks" dxfId="4390" priority="4525">
      <formula>LEN(TRIM(U868))&gt;0</formula>
    </cfRule>
  </conditionalFormatting>
  <conditionalFormatting sqref="U868:Y868">
    <cfRule type="notContainsBlanks" dxfId="4389" priority="4523">
      <formula>LEN(TRIM(U868))&gt;0</formula>
    </cfRule>
  </conditionalFormatting>
  <conditionalFormatting sqref="U868:Y868">
    <cfRule type="notContainsBlanks" dxfId="4388" priority="4522">
      <formula>LEN(TRIM(U868))&gt;0</formula>
    </cfRule>
  </conditionalFormatting>
  <conditionalFormatting sqref="U868:Y868">
    <cfRule type="notContainsBlanks" dxfId="4387" priority="4521">
      <formula>LEN(TRIM(U868))&gt;0</formula>
    </cfRule>
  </conditionalFormatting>
  <conditionalFormatting sqref="U868:Y868">
    <cfRule type="notContainsBlanks" dxfId="4386" priority="4520">
      <formula>LEN(TRIM(U868))&gt;0</formula>
    </cfRule>
  </conditionalFormatting>
  <conditionalFormatting sqref="U868:Y868">
    <cfRule type="notContainsBlanks" dxfId="4385" priority="4519">
      <formula>LEN(TRIM(U868))&gt;0</formula>
    </cfRule>
  </conditionalFormatting>
  <conditionalFormatting sqref="U868:Y868">
    <cfRule type="notContainsBlanks" dxfId="4384" priority="4518">
      <formula>LEN(TRIM(U868))&gt;0</formula>
    </cfRule>
  </conditionalFormatting>
  <conditionalFormatting sqref="U868:Y868">
    <cfRule type="notContainsBlanks" dxfId="4383" priority="4517">
      <formula>LEN(TRIM(U868))&gt;0</formula>
    </cfRule>
  </conditionalFormatting>
  <conditionalFormatting sqref="U868:Y868">
    <cfRule type="notContainsBlanks" dxfId="4382" priority="4516">
      <formula>LEN(TRIM(U868))&gt;0</formula>
    </cfRule>
  </conditionalFormatting>
  <conditionalFormatting sqref="U868:Y868">
    <cfRule type="notContainsBlanks" dxfId="4381" priority="4515">
      <formula>LEN(TRIM(U868))&gt;0</formula>
    </cfRule>
  </conditionalFormatting>
  <conditionalFormatting sqref="U868:Y868">
    <cfRule type="notContainsBlanks" priority="4514">
      <formula>LEN(TRIM(U868))&gt;0</formula>
    </cfRule>
  </conditionalFormatting>
  <conditionalFormatting sqref="U868:Y868">
    <cfRule type="notContainsBlanks" dxfId="4380" priority="4513">
      <formula>LEN(TRIM(U868))&gt;0</formula>
    </cfRule>
  </conditionalFormatting>
  <conditionalFormatting sqref="U868:Y868">
    <cfRule type="notContainsBlanks" dxfId="4379" priority="4512">
      <formula>LEN(TRIM(U868))&gt;0</formula>
    </cfRule>
  </conditionalFormatting>
  <conditionalFormatting sqref="U868:Y868">
    <cfRule type="notContainsBlanks" dxfId="4378" priority="4511">
      <formula>LEN(TRIM(U868))&gt;0</formula>
    </cfRule>
  </conditionalFormatting>
  <conditionalFormatting sqref="U868:Y868">
    <cfRule type="notContainsBlanks" dxfId="4377" priority="4510">
      <formula>LEN(TRIM(U868))&gt;0</formula>
    </cfRule>
  </conditionalFormatting>
  <conditionalFormatting sqref="U868:Y868">
    <cfRule type="notContainsBlanks" dxfId="4376" priority="4509">
      <formula>LEN(TRIM(U868))&gt;0</formula>
    </cfRule>
  </conditionalFormatting>
  <conditionalFormatting sqref="U881:Y881">
    <cfRule type="notContainsBlanks" dxfId="4375" priority="4508">
      <formula>LEN(TRIM(U881))&gt;0</formula>
    </cfRule>
  </conditionalFormatting>
  <conditionalFormatting sqref="U881:Y881">
    <cfRule type="notContainsBlanks" dxfId="4374" priority="4507">
      <formula>LEN(TRIM(U881))&gt;0</formula>
    </cfRule>
  </conditionalFormatting>
  <conditionalFormatting sqref="U881:Y881">
    <cfRule type="notContainsBlanks" dxfId="4373" priority="4506">
      <formula>LEN(TRIM(U881))&gt;0</formula>
    </cfRule>
  </conditionalFormatting>
  <conditionalFormatting sqref="U881:Y881">
    <cfRule type="notContainsBlanks" dxfId="4372" priority="4505">
      <formula>LEN(TRIM(U881))&gt;0</formula>
    </cfRule>
  </conditionalFormatting>
  <conditionalFormatting sqref="U881:Y881">
    <cfRule type="notContainsBlanks" dxfId="4371" priority="4504">
      <formula>LEN(TRIM(U881))&gt;0</formula>
    </cfRule>
  </conditionalFormatting>
  <conditionalFormatting sqref="U881:Y881">
    <cfRule type="notContainsBlanks" dxfId="4370" priority="4503">
      <formula>LEN(TRIM(U881))&gt;0</formula>
    </cfRule>
  </conditionalFormatting>
  <conditionalFormatting sqref="U881:Y881">
    <cfRule type="notContainsBlanks" dxfId="4369" priority="4502">
      <formula>LEN(TRIM(U881))&gt;0</formula>
    </cfRule>
  </conditionalFormatting>
  <conditionalFormatting sqref="U881:Y881">
    <cfRule type="notContainsBlanks" dxfId="4368" priority="4501">
      <formula>LEN(TRIM(U881))&gt;0</formula>
    </cfRule>
  </conditionalFormatting>
  <conditionalFormatting sqref="U881:Y881">
    <cfRule type="notContainsBlanks" dxfId="4367" priority="4500">
      <formula>LEN(TRIM(U881))&gt;0</formula>
    </cfRule>
  </conditionalFormatting>
  <conditionalFormatting sqref="U881:Y881">
    <cfRule type="notContainsBlanks" dxfId="4366" priority="4498">
      <formula>LEN(TRIM(U881))&gt;0</formula>
    </cfRule>
    <cfRule type="notContainsBlanks" dxfId="4365" priority="4499">
      <formula>LEN(TRIM(U881))&gt;0</formula>
    </cfRule>
  </conditionalFormatting>
  <conditionalFormatting sqref="U881:Y881">
    <cfRule type="notContainsBlanks" dxfId="4364" priority="4497">
      <formula>LEN(TRIM(U881))&gt;0</formula>
    </cfRule>
  </conditionalFormatting>
  <conditionalFormatting sqref="U881:Y881">
    <cfRule type="notContainsBlanks" dxfId="4363" priority="4496">
      <formula>LEN(TRIM(U881))&gt;0</formula>
    </cfRule>
  </conditionalFormatting>
  <conditionalFormatting sqref="U881:Y881">
    <cfRule type="notContainsBlanks" dxfId="4362" priority="4495">
      <formula>LEN(TRIM(U881))&gt;0</formula>
    </cfRule>
  </conditionalFormatting>
  <conditionalFormatting sqref="U881:Y881">
    <cfRule type="notContainsBlanks" dxfId="4361" priority="4494">
      <formula>LEN(TRIM(U881))&gt;0</formula>
    </cfRule>
  </conditionalFormatting>
  <conditionalFormatting sqref="U881:Y881">
    <cfRule type="notContainsBlanks" dxfId="4360" priority="4493">
      <formula>LEN(TRIM(U881))&gt;0</formula>
    </cfRule>
  </conditionalFormatting>
  <conditionalFormatting sqref="U881:Y881">
    <cfRule type="notContainsBlanks" dxfId="4359" priority="4492">
      <formula>LEN(TRIM(U881))&gt;0</formula>
    </cfRule>
  </conditionalFormatting>
  <conditionalFormatting sqref="U881:Y881">
    <cfRule type="notContainsBlanks" dxfId="4358" priority="4491">
      <formula>LEN(TRIM(U881))&gt;0</formula>
    </cfRule>
  </conditionalFormatting>
  <conditionalFormatting sqref="U881:Y881">
    <cfRule type="notContainsBlanks" dxfId="4357" priority="4490">
      <formula>LEN(TRIM(U881))&gt;0</formula>
    </cfRule>
  </conditionalFormatting>
  <conditionalFormatting sqref="U881:Y881">
    <cfRule type="notContainsBlanks" dxfId="4356" priority="4489">
      <formula>LEN(TRIM(U881))&gt;0</formula>
    </cfRule>
  </conditionalFormatting>
  <conditionalFormatting sqref="U881:Y881">
    <cfRule type="notContainsBlanks" priority="4488">
      <formula>LEN(TRIM(U881))&gt;0</formula>
    </cfRule>
  </conditionalFormatting>
  <conditionalFormatting sqref="U881:Y881">
    <cfRule type="notContainsBlanks" dxfId="4355" priority="4487">
      <formula>LEN(TRIM(U881))&gt;0</formula>
    </cfRule>
  </conditionalFormatting>
  <conditionalFormatting sqref="U881:Y881">
    <cfRule type="notContainsBlanks" dxfId="4354" priority="4486">
      <formula>LEN(TRIM(U881))&gt;0</formula>
    </cfRule>
  </conditionalFormatting>
  <conditionalFormatting sqref="U881:Y881">
    <cfRule type="notContainsBlanks" dxfId="4353" priority="4485">
      <formula>LEN(TRIM(U881))&gt;0</formula>
    </cfRule>
  </conditionalFormatting>
  <conditionalFormatting sqref="U881:Y881">
    <cfRule type="notContainsBlanks" dxfId="4352" priority="4484">
      <formula>LEN(TRIM(U881))&gt;0</formula>
    </cfRule>
  </conditionalFormatting>
  <conditionalFormatting sqref="U881:Y881">
    <cfRule type="notContainsBlanks" dxfId="4351" priority="4483">
      <formula>LEN(TRIM(U881))&gt;0</formula>
    </cfRule>
  </conditionalFormatting>
  <conditionalFormatting sqref="U894:Y894">
    <cfRule type="notContainsBlanks" dxfId="4350" priority="4482">
      <formula>LEN(TRIM(U894))&gt;0</formula>
    </cfRule>
  </conditionalFormatting>
  <conditionalFormatting sqref="U894:Y894">
    <cfRule type="notContainsBlanks" dxfId="4349" priority="4481">
      <formula>LEN(TRIM(U894))&gt;0</formula>
    </cfRule>
  </conditionalFormatting>
  <conditionalFormatting sqref="U894:Y894">
    <cfRule type="notContainsBlanks" dxfId="4348" priority="4480">
      <formula>LEN(TRIM(U894))&gt;0</formula>
    </cfRule>
  </conditionalFormatting>
  <conditionalFormatting sqref="U894:Y894">
    <cfRule type="notContainsBlanks" dxfId="4347" priority="4479">
      <formula>LEN(TRIM(U894))&gt;0</formula>
    </cfRule>
  </conditionalFormatting>
  <conditionalFormatting sqref="U894:Y894">
    <cfRule type="notContainsBlanks" dxfId="4346" priority="4478">
      <formula>LEN(TRIM(U894))&gt;0</formula>
    </cfRule>
  </conditionalFormatting>
  <conditionalFormatting sqref="U894:Y894">
    <cfRule type="notContainsBlanks" dxfId="4345" priority="4477">
      <formula>LEN(TRIM(U894))&gt;0</formula>
    </cfRule>
  </conditionalFormatting>
  <conditionalFormatting sqref="U894:Y894">
    <cfRule type="notContainsBlanks" dxfId="4344" priority="4476">
      <formula>LEN(TRIM(U894))&gt;0</formula>
    </cfRule>
  </conditionalFormatting>
  <conditionalFormatting sqref="U894:Y894">
    <cfRule type="notContainsBlanks" dxfId="4343" priority="4475">
      <formula>LEN(TRIM(U894))&gt;0</formula>
    </cfRule>
  </conditionalFormatting>
  <conditionalFormatting sqref="U894:Y894">
    <cfRule type="notContainsBlanks" dxfId="4342" priority="4474">
      <formula>LEN(TRIM(U894))&gt;0</formula>
    </cfRule>
  </conditionalFormatting>
  <conditionalFormatting sqref="U894:Y894">
    <cfRule type="notContainsBlanks" dxfId="4341" priority="4472">
      <formula>LEN(TRIM(U894))&gt;0</formula>
    </cfRule>
    <cfRule type="notContainsBlanks" dxfId="4340" priority="4473">
      <formula>LEN(TRIM(U894))&gt;0</formula>
    </cfRule>
  </conditionalFormatting>
  <conditionalFormatting sqref="U894:Y894">
    <cfRule type="notContainsBlanks" dxfId="4339" priority="4471">
      <formula>LEN(TRIM(U894))&gt;0</formula>
    </cfRule>
  </conditionalFormatting>
  <conditionalFormatting sqref="U894:Y894">
    <cfRule type="notContainsBlanks" dxfId="4338" priority="4470">
      <formula>LEN(TRIM(U894))&gt;0</formula>
    </cfRule>
  </conditionalFormatting>
  <conditionalFormatting sqref="U894:Y894">
    <cfRule type="notContainsBlanks" dxfId="4337" priority="4469">
      <formula>LEN(TRIM(U894))&gt;0</formula>
    </cfRule>
  </conditionalFormatting>
  <conditionalFormatting sqref="U894:Y894">
    <cfRule type="notContainsBlanks" dxfId="4336" priority="4468">
      <formula>LEN(TRIM(U894))&gt;0</formula>
    </cfRule>
  </conditionalFormatting>
  <conditionalFormatting sqref="U894:Y894">
    <cfRule type="notContainsBlanks" dxfId="4335" priority="4467">
      <formula>LEN(TRIM(U894))&gt;0</formula>
    </cfRule>
  </conditionalFormatting>
  <conditionalFormatting sqref="U894:Y894">
    <cfRule type="notContainsBlanks" dxfId="4334" priority="4466">
      <formula>LEN(TRIM(U894))&gt;0</formula>
    </cfRule>
  </conditionalFormatting>
  <conditionalFormatting sqref="U894:Y894">
    <cfRule type="notContainsBlanks" dxfId="4333" priority="4465">
      <formula>LEN(TRIM(U894))&gt;0</formula>
    </cfRule>
  </conditionalFormatting>
  <conditionalFormatting sqref="U894:Y894">
    <cfRule type="notContainsBlanks" dxfId="4332" priority="4464">
      <formula>LEN(TRIM(U894))&gt;0</formula>
    </cfRule>
  </conditionalFormatting>
  <conditionalFormatting sqref="U894:Y894">
    <cfRule type="notContainsBlanks" dxfId="4331" priority="4463">
      <formula>LEN(TRIM(U894))&gt;0</formula>
    </cfRule>
  </conditionalFormatting>
  <conditionalFormatting sqref="U894:Y894">
    <cfRule type="notContainsBlanks" priority="4462">
      <formula>LEN(TRIM(U894))&gt;0</formula>
    </cfRule>
  </conditionalFormatting>
  <conditionalFormatting sqref="U894:Y894">
    <cfRule type="notContainsBlanks" dxfId="4330" priority="4461">
      <formula>LEN(TRIM(U894))&gt;0</formula>
    </cfRule>
  </conditionalFormatting>
  <conditionalFormatting sqref="U894:Y894">
    <cfRule type="notContainsBlanks" dxfId="4329" priority="4460">
      <formula>LEN(TRIM(U894))&gt;0</formula>
    </cfRule>
  </conditionalFormatting>
  <conditionalFormatting sqref="U894:Y894">
    <cfRule type="notContainsBlanks" dxfId="4328" priority="4459">
      <formula>LEN(TRIM(U894))&gt;0</formula>
    </cfRule>
  </conditionalFormatting>
  <conditionalFormatting sqref="U894:Y894">
    <cfRule type="notContainsBlanks" dxfId="4327" priority="4458">
      <formula>LEN(TRIM(U894))&gt;0</formula>
    </cfRule>
  </conditionalFormatting>
  <conditionalFormatting sqref="U894:Y894">
    <cfRule type="notContainsBlanks" dxfId="4326" priority="4457">
      <formula>LEN(TRIM(U894))&gt;0</formula>
    </cfRule>
  </conditionalFormatting>
  <conditionalFormatting sqref="U907:Y907">
    <cfRule type="notContainsBlanks" dxfId="4325" priority="4456">
      <formula>LEN(TRIM(U907))&gt;0</formula>
    </cfRule>
  </conditionalFormatting>
  <conditionalFormatting sqref="U907:Y907">
    <cfRule type="notContainsBlanks" dxfId="4324" priority="4455">
      <formula>LEN(TRIM(U907))&gt;0</formula>
    </cfRule>
  </conditionalFormatting>
  <conditionalFormatting sqref="U907:Y907">
    <cfRule type="notContainsBlanks" dxfId="4323" priority="4454">
      <formula>LEN(TRIM(U907))&gt;0</formula>
    </cfRule>
  </conditionalFormatting>
  <conditionalFormatting sqref="U907:Y907">
    <cfRule type="notContainsBlanks" dxfId="4322" priority="4453">
      <formula>LEN(TRIM(U907))&gt;0</formula>
    </cfRule>
  </conditionalFormatting>
  <conditionalFormatting sqref="U907:Y907">
    <cfRule type="notContainsBlanks" dxfId="4321" priority="4452">
      <formula>LEN(TRIM(U907))&gt;0</formula>
    </cfRule>
  </conditionalFormatting>
  <conditionalFormatting sqref="U907:Y907">
    <cfRule type="notContainsBlanks" dxfId="4320" priority="4451">
      <formula>LEN(TRIM(U907))&gt;0</formula>
    </cfRule>
  </conditionalFormatting>
  <conditionalFormatting sqref="U907:Y907">
    <cfRule type="notContainsBlanks" dxfId="4319" priority="4450">
      <formula>LEN(TRIM(U907))&gt;0</formula>
    </cfRule>
  </conditionalFormatting>
  <conditionalFormatting sqref="U907:Y907">
    <cfRule type="notContainsBlanks" dxfId="4318" priority="4449">
      <formula>LEN(TRIM(U907))&gt;0</formula>
    </cfRule>
  </conditionalFormatting>
  <conditionalFormatting sqref="U907:Y907">
    <cfRule type="notContainsBlanks" dxfId="4317" priority="4448">
      <formula>LEN(TRIM(U907))&gt;0</formula>
    </cfRule>
  </conditionalFormatting>
  <conditionalFormatting sqref="U907:Y907">
    <cfRule type="notContainsBlanks" dxfId="4316" priority="4446">
      <formula>LEN(TRIM(U907))&gt;0</formula>
    </cfRule>
    <cfRule type="notContainsBlanks" dxfId="4315" priority="4447">
      <formula>LEN(TRIM(U907))&gt;0</formula>
    </cfRule>
  </conditionalFormatting>
  <conditionalFormatting sqref="U907:Y907">
    <cfRule type="notContainsBlanks" dxfId="4314" priority="4445">
      <formula>LEN(TRIM(U907))&gt;0</formula>
    </cfRule>
  </conditionalFormatting>
  <conditionalFormatting sqref="U907:Y907">
    <cfRule type="notContainsBlanks" dxfId="4313" priority="4444">
      <formula>LEN(TRIM(U907))&gt;0</formula>
    </cfRule>
  </conditionalFormatting>
  <conditionalFormatting sqref="U907:Y907">
    <cfRule type="notContainsBlanks" dxfId="4312" priority="4443">
      <formula>LEN(TRIM(U907))&gt;0</formula>
    </cfRule>
  </conditionalFormatting>
  <conditionalFormatting sqref="U907:Y907">
    <cfRule type="notContainsBlanks" dxfId="4311" priority="4442">
      <formula>LEN(TRIM(U907))&gt;0</formula>
    </cfRule>
  </conditionalFormatting>
  <conditionalFormatting sqref="U907:Y907">
    <cfRule type="notContainsBlanks" dxfId="4310" priority="4441">
      <formula>LEN(TRIM(U907))&gt;0</formula>
    </cfRule>
  </conditionalFormatting>
  <conditionalFormatting sqref="U907:Y907">
    <cfRule type="notContainsBlanks" dxfId="4309" priority="4440">
      <formula>LEN(TRIM(U907))&gt;0</formula>
    </cfRule>
  </conditionalFormatting>
  <conditionalFormatting sqref="U907:Y907">
    <cfRule type="notContainsBlanks" dxfId="4308" priority="4439">
      <formula>LEN(TRIM(U907))&gt;0</formula>
    </cfRule>
  </conditionalFormatting>
  <conditionalFormatting sqref="U907:Y907">
    <cfRule type="notContainsBlanks" dxfId="4307" priority="4438">
      <formula>LEN(TRIM(U907))&gt;0</formula>
    </cfRule>
  </conditionalFormatting>
  <conditionalFormatting sqref="U907:Y907">
    <cfRule type="notContainsBlanks" dxfId="4306" priority="4437">
      <formula>LEN(TRIM(U907))&gt;0</formula>
    </cfRule>
  </conditionalFormatting>
  <conditionalFormatting sqref="U907:Y907">
    <cfRule type="notContainsBlanks" priority="4436">
      <formula>LEN(TRIM(U907))&gt;0</formula>
    </cfRule>
  </conditionalFormatting>
  <conditionalFormatting sqref="U907:Y907">
    <cfRule type="notContainsBlanks" dxfId="4305" priority="4435">
      <formula>LEN(TRIM(U907))&gt;0</formula>
    </cfRule>
  </conditionalFormatting>
  <conditionalFormatting sqref="U907:Y907">
    <cfRule type="notContainsBlanks" dxfId="4304" priority="4434">
      <formula>LEN(TRIM(U907))&gt;0</formula>
    </cfRule>
  </conditionalFormatting>
  <conditionalFormatting sqref="U907:Y907">
    <cfRule type="notContainsBlanks" dxfId="4303" priority="4433">
      <formula>LEN(TRIM(U907))&gt;0</formula>
    </cfRule>
  </conditionalFormatting>
  <conditionalFormatting sqref="U907:Y907">
    <cfRule type="notContainsBlanks" dxfId="4302" priority="4432">
      <formula>LEN(TRIM(U907))&gt;0</formula>
    </cfRule>
  </conditionalFormatting>
  <conditionalFormatting sqref="U907:Y907">
    <cfRule type="notContainsBlanks" dxfId="4301" priority="4431">
      <formula>LEN(TRIM(U907))&gt;0</formula>
    </cfRule>
  </conditionalFormatting>
  <conditionalFormatting sqref="U920:Y920">
    <cfRule type="notContainsBlanks" dxfId="4300" priority="4430">
      <formula>LEN(TRIM(U920))&gt;0</formula>
    </cfRule>
  </conditionalFormatting>
  <conditionalFormatting sqref="U920:Y920">
    <cfRule type="notContainsBlanks" dxfId="4299" priority="4429">
      <formula>LEN(TRIM(U920))&gt;0</formula>
    </cfRule>
  </conditionalFormatting>
  <conditionalFormatting sqref="U920:Y920">
    <cfRule type="notContainsBlanks" dxfId="4298" priority="4428">
      <formula>LEN(TRIM(U920))&gt;0</formula>
    </cfRule>
  </conditionalFormatting>
  <conditionalFormatting sqref="U920:Y920">
    <cfRule type="notContainsBlanks" dxfId="4297" priority="4427">
      <formula>LEN(TRIM(U920))&gt;0</formula>
    </cfRule>
  </conditionalFormatting>
  <conditionalFormatting sqref="U920:Y920">
    <cfRule type="notContainsBlanks" dxfId="4296" priority="4426">
      <formula>LEN(TRIM(U920))&gt;0</formula>
    </cfRule>
  </conditionalFormatting>
  <conditionalFormatting sqref="U920:Y920">
    <cfRule type="notContainsBlanks" dxfId="4295" priority="4425">
      <formula>LEN(TRIM(U920))&gt;0</formula>
    </cfRule>
  </conditionalFormatting>
  <conditionalFormatting sqref="U920:Y920">
    <cfRule type="notContainsBlanks" dxfId="4294" priority="4424">
      <formula>LEN(TRIM(U920))&gt;0</formula>
    </cfRule>
  </conditionalFormatting>
  <conditionalFormatting sqref="U920:Y920">
    <cfRule type="notContainsBlanks" dxfId="4293" priority="4423">
      <formula>LEN(TRIM(U920))&gt;0</formula>
    </cfRule>
  </conditionalFormatting>
  <conditionalFormatting sqref="U920:Y920">
    <cfRule type="notContainsBlanks" dxfId="4292" priority="4422">
      <formula>LEN(TRIM(U920))&gt;0</formula>
    </cfRule>
  </conditionalFormatting>
  <conditionalFormatting sqref="U920:Y920">
    <cfRule type="notContainsBlanks" dxfId="4291" priority="4420">
      <formula>LEN(TRIM(U920))&gt;0</formula>
    </cfRule>
    <cfRule type="notContainsBlanks" dxfId="4290" priority="4421">
      <formula>LEN(TRIM(U920))&gt;0</formula>
    </cfRule>
  </conditionalFormatting>
  <conditionalFormatting sqref="U920:Y920">
    <cfRule type="notContainsBlanks" dxfId="4289" priority="4419">
      <formula>LEN(TRIM(U920))&gt;0</formula>
    </cfRule>
  </conditionalFormatting>
  <conditionalFormatting sqref="U920:Y920">
    <cfRule type="notContainsBlanks" dxfId="4288" priority="4418">
      <formula>LEN(TRIM(U920))&gt;0</formula>
    </cfRule>
  </conditionalFormatting>
  <conditionalFormatting sqref="U920:Y920">
    <cfRule type="notContainsBlanks" dxfId="4287" priority="4417">
      <formula>LEN(TRIM(U920))&gt;0</formula>
    </cfRule>
  </conditionalFormatting>
  <conditionalFormatting sqref="U920:Y920">
    <cfRule type="notContainsBlanks" dxfId="4286" priority="4416">
      <formula>LEN(TRIM(U920))&gt;0</formula>
    </cfRule>
  </conditionalFormatting>
  <conditionalFormatting sqref="U920:Y920">
    <cfRule type="notContainsBlanks" dxfId="4285" priority="4415">
      <formula>LEN(TRIM(U920))&gt;0</formula>
    </cfRule>
  </conditionalFormatting>
  <conditionalFormatting sqref="U920:Y920">
    <cfRule type="notContainsBlanks" dxfId="4284" priority="4414">
      <formula>LEN(TRIM(U920))&gt;0</formula>
    </cfRule>
  </conditionalFormatting>
  <conditionalFormatting sqref="U920:Y920">
    <cfRule type="notContainsBlanks" dxfId="4283" priority="4413">
      <formula>LEN(TRIM(U920))&gt;0</formula>
    </cfRule>
  </conditionalFormatting>
  <conditionalFormatting sqref="U920:Y920">
    <cfRule type="notContainsBlanks" dxfId="4282" priority="4412">
      <formula>LEN(TRIM(U920))&gt;0</formula>
    </cfRule>
  </conditionalFormatting>
  <conditionalFormatting sqref="U920:Y920">
    <cfRule type="notContainsBlanks" dxfId="4281" priority="4411">
      <formula>LEN(TRIM(U920))&gt;0</formula>
    </cfRule>
  </conditionalFormatting>
  <conditionalFormatting sqref="U920:Y920">
    <cfRule type="notContainsBlanks" priority="4410">
      <formula>LEN(TRIM(U920))&gt;0</formula>
    </cfRule>
  </conditionalFormatting>
  <conditionalFormatting sqref="U920:Y920">
    <cfRule type="notContainsBlanks" dxfId="4280" priority="4409">
      <formula>LEN(TRIM(U920))&gt;0</formula>
    </cfRule>
  </conditionalFormatting>
  <conditionalFormatting sqref="U920:Y920">
    <cfRule type="notContainsBlanks" dxfId="4279" priority="4408">
      <formula>LEN(TRIM(U920))&gt;0</formula>
    </cfRule>
  </conditionalFormatting>
  <conditionalFormatting sqref="U920:Y920">
    <cfRule type="notContainsBlanks" dxfId="4278" priority="4407">
      <formula>LEN(TRIM(U920))&gt;0</formula>
    </cfRule>
  </conditionalFormatting>
  <conditionalFormatting sqref="U920:Y920">
    <cfRule type="notContainsBlanks" dxfId="4277" priority="4406">
      <formula>LEN(TRIM(U920))&gt;0</formula>
    </cfRule>
  </conditionalFormatting>
  <conditionalFormatting sqref="U920:Y920">
    <cfRule type="notContainsBlanks" dxfId="4276" priority="4405">
      <formula>LEN(TRIM(U920))&gt;0</formula>
    </cfRule>
  </conditionalFormatting>
  <conditionalFormatting sqref="U933:Y933">
    <cfRule type="notContainsBlanks" dxfId="4275" priority="4404">
      <formula>LEN(TRIM(U933))&gt;0</formula>
    </cfRule>
  </conditionalFormatting>
  <conditionalFormatting sqref="U933:Y933">
    <cfRule type="notContainsBlanks" dxfId="4274" priority="4403">
      <formula>LEN(TRIM(U933))&gt;0</formula>
    </cfRule>
  </conditionalFormatting>
  <conditionalFormatting sqref="U933:Y933">
    <cfRule type="notContainsBlanks" dxfId="4273" priority="4402">
      <formula>LEN(TRIM(U933))&gt;0</formula>
    </cfRule>
  </conditionalFormatting>
  <conditionalFormatting sqref="U933:Y933">
    <cfRule type="notContainsBlanks" dxfId="4272" priority="4401">
      <formula>LEN(TRIM(U933))&gt;0</formula>
    </cfRule>
  </conditionalFormatting>
  <conditionalFormatting sqref="U933:Y933">
    <cfRule type="notContainsBlanks" dxfId="4271" priority="4400">
      <formula>LEN(TRIM(U933))&gt;0</formula>
    </cfRule>
  </conditionalFormatting>
  <conditionalFormatting sqref="U933:Y933">
    <cfRule type="notContainsBlanks" dxfId="4270" priority="4399">
      <formula>LEN(TRIM(U933))&gt;0</formula>
    </cfRule>
  </conditionalFormatting>
  <conditionalFormatting sqref="U933:Y933">
    <cfRule type="notContainsBlanks" dxfId="4269" priority="4398">
      <formula>LEN(TRIM(U933))&gt;0</formula>
    </cfRule>
  </conditionalFormatting>
  <conditionalFormatting sqref="U933:Y933">
    <cfRule type="notContainsBlanks" dxfId="4268" priority="4397">
      <formula>LEN(TRIM(U933))&gt;0</formula>
    </cfRule>
  </conditionalFormatting>
  <conditionalFormatting sqref="U933:Y933">
    <cfRule type="notContainsBlanks" dxfId="4267" priority="4396">
      <formula>LEN(TRIM(U933))&gt;0</formula>
    </cfRule>
  </conditionalFormatting>
  <conditionalFormatting sqref="U933:Y933">
    <cfRule type="notContainsBlanks" dxfId="4266" priority="4394">
      <formula>LEN(TRIM(U933))&gt;0</formula>
    </cfRule>
    <cfRule type="notContainsBlanks" dxfId="4265" priority="4395">
      <formula>LEN(TRIM(U933))&gt;0</formula>
    </cfRule>
  </conditionalFormatting>
  <conditionalFormatting sqref="U933:Y933">
    <cfRule type="notContainsBlanks" dxfId="4264" priority="4393">
      <formula>LEN(TRIM(U933))&gt;0</formula>
    </cfRule>
  </conditionalFormatting>
  <conditionalFormatting sqref="U933:Y933">
    <cfRule type="notContainsBlanks" dxfId="4263" priority="4392">
      <formula>LEN(TRIM(U933))&gt;0</formula>
    </cfRule>
  </conditionalFormatting>
  <conditionalFormatting sqref="U933:Y933">
    <cfRule type="notContainsBlanks" dxfId="4262" priority="4391">
      <formula>LEN(TRIM(U933))&gt;0</formula>
    </cfRule>
  </conditionalFormatting>
  <conditionalFormatting sqref="U933:Y933">
    <cfRule type="notContainsBlanks" dxfId="4261" priority="4390">
      <formula>LEN(TRIM(U933))&gt;0</formula>
    </cfRule>
  </conditionalFormatting>
  <conditionalFormatting sqref="U933:Y933">
    <cfRule type="notContainsBlanks" dxfId="4260" priority="4389">
      <formula>LEN(TRIM(U933))&gt;0</formula>
    </cfRule>
  </conditionalFormatting>
  <conditionalFormatting sqref="U933:Y933">
    <cfRule type="notContainsBlanks" dxfId="4259" priority="4388">
      <formula>LEN(TRIM(U933))&gt;0</formula>
    </cfRule>
  </conditionalFormatting>
  <conditionalFormatting sqref="U933:Y933">
    <cfRule type="notContainsBlanks" dxfId="4258" priority="4387">
      <formula>LEN(TRIM(U933))&gt;0</formula>
    </cfRule>
  </conditionalFormatting>
  <conditionalFormatting sqref="U933:Y933">
    <cfRule type="notContainsBlanks" dxfId="4257" priority="4386">
      <formula>LEN(TRIM(U933))&gt;0</formula>
    </cfRule>
  </conditionalFormatting>
  <conditionalFormatting sqref="U933:Y933">
    <cfRule type="notContainsBlanks" dxfId="4256" priority="4385">
      <formula>LEN(TRIM(U933))&gt;0</formula>
    </cfRule>
  </conditionalFormatting>
  <conditionalFormatting sqref="U933:Y933">
    <cfRule type="notContainsBlanks" priority="4384">
      <formula>LEN(TRIM(U933))&gt;0</formula>
    </cfRule>
  </conditionalFormatting>
  <conditionalFormatting sqref="U933:Y933">
    <cfRule type="notContainsBlanks" dxfId="4255" priority="4383">
      <formula>LEN(TRIM(U933))&gt;0</formula>
    </cfRule>
  </conditionalFormatting>
  <conditionalFormatting sqref="U933:Y933">
    <cfRule type="notContainsBlanks" dxfId="4254" priority="4382">
      <formula>LEN(TRIM(U933))&gt;0</formula>
    </cfRule>
  </conditionalFormatting>
  <conditionalFormatting sqref="U933:Y933">
    <cfRule type="notContainsBlanks" dxfId="4253" priority="4381">
      <formula>LEN(TRIM(U933))&gt;0</formula>
    </cfRule>
  </conditionalFormatting>
  <conditionalFormatting sqref="U933:Y933">
    <cfRule type="notContainsBlanks" dxfId="4252" priority="4380">
      <formula>LEN(TRIM(U933))&gt;0</formula>
    </cfRule>
  </conditionalFormatting>
  <conditionalFormatting sqref="U933:Y933">
    <cfRule type="notContainsBlanks" dxfId="4251" priority="4379">
      <formula>LEN(TRIM(U933))&gt;0</formula>
    </cfRule>
  </conditionalFormatting>
  <conditionalFormatting sqref="U946:Y946">
    <cfRule type="notContainsBlanks" dxfId="4250" priority="4378">
      <formula>LEN(TRIM(U946))&gt;0</formula>
    </cfRule>
  </conditionalFormatting>
  <conditionalFormatting sqref="U946:Y946">
    <cfRule type="notContainsBlanks" dxfId="4249" priority="4377">
      <formula>LEN(TRIM(U946))&gt;0</formula>
    </cfRule>
  </conditionalFormatting>
  <conditionalFormatting sqref="U946:Y946">
    <cfRule type="notContainsBlanks" dxfId="4248" priority="4376">
      <formula>LEN(TRIM(U946))&gt;0</formula>
    </cfRule>
  </conditionalFormatting>
  <conditionalFormatting sqref="U946:Y946">
    <cfRule type="notContainsBlanks" dxfId="4247" priority="4375">
      <formula>LEN(TRIM(U946))&gt;0</formula>
    </cfRule>
  </conditionalFormatting>
  <conditionalFormatting sqref="U946:Y946">
    <cfRule type="notContainsBlanks" dxfId="4246" priority="4374">
      <formula>LEN(TRIM(U946))&gt;0</formula>
    </cfRule>
  </conditionalFormatting>
  <conditionalFormatting sqref="U946:Y946">
    <cfRule type="notContainsBlanks" dxfId="4245" priority="4373">
      <formula>LEN(TRIM(U946))&gt;0</formula>
    </cfRule>
  </conditionalFormatting>
  <conditionalFormatting sqref="U946:Y946">
    <cfRule type="notContainsBlanks" dxfId="4244" priority="4372">
      <formula>LEN(TRIM(U946))&gt;0</formula>
    </cfRule>
  </conditionalFormatting>
  <conditionalFormatting sqref="U946:Y946">
    <cfRule type="notContainsBlanks" dxfId="4243" priority="4371">
      <formula>LEN(TRIM(U946))&gt;0</formula>
    </cfRule>
  </conditionalFormatting>
  <conditionalFormatting sqref="U946:Y946">
    <cfRule type="notContainsBlanks" dxfId="4242" priority="4370">
      <formula>LEN(TRIM(U946))&gt;0</formula>
    </cfRule>
  </conditionalFormatting>
  <conditionalFormatting sqref="U946:Y946">
    <cfRule type="notContainsBlanks" dxfId="4241" priority="4368">
      <formula>LEN(TRIM(U946))&gt;0</formula>
    </cfRule>
    <cfRule type="notContainsBlanks" dxfId="4240" priority="4369">
      <formula>LEN(TRIM(U946))&gt;0</formula>
    </cfRule>
  </conditionalFormatting>
  <conditionalFormatting sqref="U946:Y946">
    <cfRule type="notContainsBlanks" dxfId="4239" priority="4367">
      <formula>LEN(TRIM(U946))&gt;0</formula>
    </cfRule>
  </conditionalFormatting>
  <conditionalFormatting sqref="U946:Y946">
    <cfRule type="notContainsBlanks" dxfId="4238" priority="4366">
      <formula>LEN(TRIM(U946))&gt;0</formula>
    </cfRule>
  </conditionalFormatting>
  <conditionalFormatting sqref="U946:Y946">
    <cfRule type="notContainsBlanks" dxfId="4237" priority="4365">
      <formula>LEN(TRIM(U946))&gt;0</formula>
    </cfRule>
  </conditionalFormatting>
  <conditionalFormatting sqref="U946:Y946">
    <cfRule type="notContainsBlanks" dxfId="4236" priority="4364">
      <formula>LEN(TRIM(U946))&gt;0</formula>
    </cfRule>
  </conditionalFormatting>
  <conditionalFormatting sqref="U946:Y946">
    <cfRule type="notContainsBlanks" dxfId="4235" priority="4363">
      <formula>LEN(TRIM(U946))&gt;0</formula>
    </cfRule>
  </conditionalFormatting>
  <conditionalFormatting sqref="U946:Y946">
    <cfRule type="notContainsBlanks" dxfId="4234" priority="4362">
      <formula>LEN(TRIM(U946))&gt;0</formula>
    </cfRule>
  </conditionalFormatting>
  <conditionalFormatting sqref="U946:Y946">
    <cfRule type="notContainsBlanks" dxfId="4233" priority="4361">
      <formula>LEN(TRIM(U946))&gt;0</formula>
    </cfRule>
  </conditionalFormatting>
  <conditionalFormatting sqref="U946:Y946">
    <cfRule type="notContainsBlanks" dxfId="4232" priority="4360">
      <formula>LEN(TRIM(U946))&gt;0</formula>
    </cfRule>
  </conditionalFormatting>
  <conditionalFormatting sqref="U946:Y946">
    <cfRule type="notContainsBlanks" dxfId="4231" priority="4359">
      <formula>LEN(TRIM(U946))&gt;0</formula>
    </cfRule>
  </conditionalFormatting>
  <conditionalFormatting sqref="U946:Y946">
    <cfRule type="notContainsBlanks" priority="4358">
      <formula>LEN(TRIM(U946))&gt;0</formula>
    </cfRule>
  </conditionalFormatting>
  <conditionalFormatting sqref="U946:Y946">
    <cfRule type="notContainsBlanks" dxfId="4230" priority="4357">
      <formula>LEN(TRIM(U946))&gt;0</formula>
    </cfRule>
  </conditionalFormatting>
  <conditionalFormatting sqref="U946:Y946">
    <cfRule type="notContainsBlanks" dxfId="4229" priority="4356">
      <formula>LEN(TRIM(U946))&gt;0</formula>
    </cfRule>
  </conditionalFormatting>
  <conditionalFormatting sqref="U946:Y946">
    <cfRule type="notContainsBlanks" dxfId="4228" priority="4355">
      <formula>LEN(TRIM(U946))&gt;0</formula>
    </cfRule>
  </conditionalFormatting>
  <conditionalFormatting sqref="U946:Y946">
    <cfRule type="notContainsBlanks" dxfId="4227" priority="4354">
      <formula>LEN(TRIM(U946))&gt;0</formula>
    </cfRule>
  </conditionalFormatting>
  <conditionalFormatting sqref="U946:Y946">
    <cfRule type="notContainsBlanks" dxfId="4226" priority="4353">
      <formula>LEN(TRIM(U946))&gt;0</formula>
    </cfRule>
  </conditionalFormatting>
  <conditionalFormatting sqref="U959:Y959">
    <cfRule type="notContainsBlanks" dxfId="4225" priority="4352">
      <formula>LEN(TRIM(U959))&gt;0</formula>
    </cfRule>
  </conditionalFormatting>
  <conditionalFormatting sqref="U959:Y959">
    <cfRule type="notContainsBlanks" dxfId="4224" priority="4351">
      <formula>LEN(TRIM(U959))&gt;0</formula>
    </cfRule>
  </conditionalFormatting>
  <conditionalFormatting sqref="U959:Y959">
    <cfRule type="notContainsBlanks" dxfId="4223" priority="4350">
      <formula>LEN(TRIM(U959))&gt;0</formula>
    </cfRule>
  </conditionalFormatting>
  <conditionalFormatting sqref="U959:Y959">
    <cfRule type="notContainsBlanks" dxfId="4222" priority="4349">
      <formula>LEN(TRIM(U959))&gt;0</formula>
    </cfRule>
  </conditionalFormatting>
  <conditionalFormatting sqref="U959:Y959">
    <cfRule type="notContainsBlanks" dxfId="4221" priority="4348">
      <formula>LEN(TRIM(U959))&gt;0</formula>
    </cfRule>
  </conditionalFormatting>
  <conditionalFormatting sqref="U959:Y959">
    <cfRule type="notContainsBlanks" dxfId="4220" priority="4347">
      <formula>LEN(TRIM(U959))&gt;0</formula>
    </cfRule>
  </conditionalFormatting>
  <conditionalFormatting sqref="U959:Y959">
    <cfRule type="notContainsBlanks" dxfId="4219" priority="4346">
      <formula>LEN(TRIM(U959))&gt;0</formula>
    </cfRule>
  </conditionalFormatting>
  <conditionalFormatting sqref="U959:Y959">
    <cfRule type="notContainsBlanks" dxfId="4218" priority="4345">
      <formula>LEN(TRIM(U959))&gt;0</formula>
    </cfRule>
  </conditionalFormatting>
  <conditionalFormatting sqref="U959:Y959">
    <cfRule type="notContainsBlanks" dxfId="4217" priority="4344">
      <formula>LEN(TRIM(U959))&gt;0</formula>
    </cfRule>
  </conditionalFormatting>
  <conditionalFormatting sqref="U959:Y959">
    <cfRule type="notContainsBlanks" dxfId="4216" priority="4342">
      <formula>LEN(TRIM(U959))&gt;0</formula>
    </cfRule>
    <cfRule type="notContainsBlanks" dxfId="4215" priority="4343">
      <formula>LEN(TRIM(U959))&gt;0</formula>
    </cfRule>
  </conditionalFormatting>
  <conditionalFormatting sqref="U959:Y959">
    <cfRule type="notContainsBlanks" dxfId="4214" priority="4341">
      <formula>LEN(TRIM(U959))&gt;0</formula>
    </cfRule>
  </conditionalFormatting>
  <conditionalFormatting sqref="U959:Y959">
    <cfRule type="notContainsBlanks" dxfId="4213" priority="4340">
      <formula>LEN(TRIM(U959))&gt;0</formula>
    </cfRule>
  </conditionalFormatting>
  <conditionalFormatting sqref="U959:Y959">
    <cfRule type="notContainsBlanks" dxfId="4212" priority="4339">
      <formula>LEN(TRIM(U959))&gt;0</formula>
    </cfRule>
  </conditionalFormatting>
  <conditionalFormatting sqref="U959:Y959">
    <cfRule type="notContainsBlanks" dxfId="4211" priority="4338">
      <formula>LEN(TRIM(U959))&gt;0</formula>
    </cfRule>
  </conditionalFormatting>
  <conditionalFormatting sqref="U959:Y959">
    <cfRule type="notContainsBlanks" dxfId="4210" priority="4337">
      <formula>LEN(TRIM(U959))&gt;0</formula>
    </cfRule>
  </conditionalFormatting>
  <conditionalFormatting sqref="U959:Y959">
    <cfRule type="notContainsBlanks" dxfId="4209" priority="4336">
      <formula>LEN(TRIM(U959))&gt;0</formula>
    </cfRule>
  </conditionalFormatting>
  <conditionalFormatting sqref="U959:Y959">
    <cfRule type="notContainsBlanks" dxfId="4208" priority="4335">
      <formula>LEN(TRIM(U959))&gt;0</formula>
    </cfRule>
  </conditionalFormatting>
  <conditionalFormatting sqref="U959:Y959">
    <cfRule type="notContainsBlanks" dxfId="4207" priority="4334">
      <formula>LEN(TRIM(U959))&gt;0</formula>
    </cfRule>
  </conditionalFormatting>
  <conditionalFormatting sqref="U959:Y959">
    <cfRule type="notContainsBlanks" dxfId="4206" priority="4333">
      <formula>LEN(TRIM(U959))&gt;0</formula>
    </cfRule>
  </conditionalFormatting>
  <conditionalFormatting sqref="U959:Y959">
    <cfRule type="notContainsBlanks" priority="4332">
      <formula>LEN(TRIM(U959))&gt;0</formula>
    </cfRule>
  </conditionalFormatting>
  <conditionalFormatting sqref="U959:Y959">
    <cfRule type="notContainsBlanks" dxfId="4205" priority="4331">
      <formula>LEN(TRIM(U959))&gt;0</formula>
    </cfRule>
  </conditionalFormatting>
  <conditionalFormatting sqref="U959:Y959">
    <cfRule type="notContainsBlanks" dxfId="4204" priority="4330">
      <formula>LEN(TRIM(U959))&gt;0</formula>
    </cfRule>
  </conditionalFormatting>
  <conditionalFormatting sqref="U959:Y959">
    <cfRule type="notContainsBlanks" dxfId="4203" priority="4329">
      <formula>LEN(TRIM(U959))&gt;0</formula>
    </cfRule>
  </conditionalFormatting>
  <conditionalFormatting sqref="U959:Y959">
    <cfRule type="notContainsBlanks" dxfId="4202" priority="4328">
      <formula>LEN(TRIM(U959))&gt;0</formula>
    </cfRule>
  </conditionalFormatting>
  <conditionalFormatting sqref="U959:Y959">
    <cfRule type="notContainsBlanks" dxfId="4201" priority="4327">
      <formula>LEN(TRIM(U959))&gt;0</formula>
    </cfRule>
  </conditionalFormatting>
  <conditionalFormatting sqref="U972:Y972">
    <cfRule type="notContainsBlanks" dxfId="4200" priority="4326">
      <formula>LEN(TRIM(U972))&gt;0</formula>
    </cfRule>
  </conditionalFormatting>
  <conditionalFormatting sqref="U972:Y972">
    <cfRule type="notContainsBlanks" dxfId="4199" priority="4325">
      <formula>LEN(TRIM(U972))&gt;0</formula>
    </cfRule>
  </conditionalFormatting>
  <conditionalFormatting sqref="U972:Y972">
    <cfRule type="notContainsBlanks" dxfId="4198" priority="4324">
      <formula>LEN(TRIM(U972))&gt;0</formula>
    </cfRule>
  </conditionalFormatting>
  <conditionalFormatting sqref="U972:Y972">
    <cfRule type="notContainsBlanks" dxfId="4197" priority="4323">
      <formula>LEN(TRIM(U972))&gt;0</formula>
    </cfRule>
  </conditionalFormatting>
  <conditionalFormatting sqref="U972:Y972">
    <cfRule type="notContainsBlanks" dxfId="4196" priority="4322">
      <formula>LEN(TRIM(U972))&gt;0</formula>
    </cfRule>
  </conditionalFormatting>
  <conditionalFormatting sqref="U972:Y972">
    <cfRule type="notContainsBlanks" dxfId="4195" priority="4321">
      <formula>LEN(TRIM(U972))&gt;0</formula>
    </cfRule>
  </conditionalFormatting>
  <conditionalFormatting sqref="U972:Y972">
    <cfRule type="notContainsBlanks" dxfId="4194" priority="4320">
      <formula>LEN(TRIM(U972))&gt;0</formula>
    </cfRule>
  </conditionalFormatting>
  <conditionalFormatting sqref="U972:Y972">
    <cfRule type="notContainsBlanks" dxfId="4193" priority="4319">
      <formula>LEN(TRIM(U972))&gt;0</formula>
    </cfRule>
  </conditionalFormatting>
  <conditionalFormatting sqref="U972:Y972">
    <cfRule type="notContainsBlanks" dxfId="4192" priority="4318">
      <formula>LEN(TRIM(U972))&gt;0</formula>
    </cfRule>
  </conditionalFormatting>
  <conditionalFormatting sqref="U972:Y972">
    <cfRule type="notContainsBlanks" dxfId="4191" priority="4316">
      <formula>LEN(TRIM(U972))&gt;0</formula>
    </cfRule>
    <cfRule type="notContainsBlanks" dxfId="4190" priority="4317">
      <formula>LEN(TRIM(U972))&gt;0</formula>
    </cfRule>
  </conditionalFormatting>
  <conditionalFormatting sqref="U972:Y972">
    <cfRule type="notContainsBlanks" dxfId="4189" priority="4315">
      <formula>LEN(TRIM(U972))&gt;0</formula>
    </cfRule>
  </conditionalFormatting>
  <conditionalFormatting sqref="U972:Y972">
    <cfRule type="notContainsBlanks" dxfId="4188" priority="4314">
      <formula>LEN(TRIM(U972))&gt;0</formula>
    </cfRule>
  </conditionalFormatting>
  <conditionalFormatting sqref="U972:Y972">
    <cfRule type="notContainsBlanks" dxfId="4187" priority="4313">
      <formula>LEN(TRIM(U972))&gt;0</formula>
    </cfRule>
  </conditionalFormatting>
  <conditionalFormatting sqref="U972:Y972">
    <cfRule type="notContainsBlanks" dxfId="4186" priority="4312">
      <formula>LEN(TRIM(U972))&gt;0</formula>
    </cfRule>
  </conditionalFormatting>
  <conditionalFormatting sqref="U972:Y972">
    <cfRule type="notContainsBlanks" dxfId="4185" priority="4311">
      <formula>LEN(TRIM(U972))&gt;0</formula>
    </cfRule>
  </conditionalFormatting>
  <conditionalFormatting sqref="U972:Y972">
    <cfRule type="notContainsBlanks" dxfId="4184" priority="4310">
      <formula>LEN(TRIM(U972))&gt;0</formula>
    </cfRule>
  </conditionalFormatting>
  <conditionalFormatting sqref="U972:Y972">
    <cfRule type="notContainsBlanks" dxfId="4183" priority="4309">
      <formula>LEN(TRIM(U972))&gt;0</formula>
    </cfRule>
  </conditionalFormatting>
  <conditionalFormatting sqref="U972:Y972">
    <cfRule type="notContainsBlanks" dxfId="4182" priority="4308">
      <formula>LEN(TRIM(U972))&gt;0</formula>
    </cfRule>
  </conditionalFormatting>
  <conditionalFormatting sqref="U972:Y972">
    <cfRule type="notContainsBlanks" dxfId="4181" priority="4307">
      <formula>LEN(TRIM(U972))&gt;0</formula>
    </cfRule>
  </conditionalFormatting>
  <conditionalFormatting sqref="U972:Y972">
    <cfRule type="notContainsBlanks" priority="4306">
      <formula>LEN(TRIM(U972))&gt;0</formula>
    </cfRule>
  </conditionalFormatting>
  <conditionalFormatting sqref="U972:Y972">
    <cfRule type="notContainsBlanks" dxfId="4180" priority="4305">
      <formula>LEN(TRIM(U972))&gt;0</formula>
    </cfRule>
  </conditionalFormatting>
  <conditionalFormatting sqref="U972:Y972">
    <cfRule type="notContainsBlanks" dxfId="4179" priority="4304">
      <formula>LEN(TRIM(U972))&gt;0</formula>
    </cfRule>
  </conditionalFormatting>
  <conditionalFormatting sqref="U972:Y972">
    <cfRule type="notContainsBlanks" dxfId="4178" priority="4303">
      <formula>LEN(TRIM(U972))&gt;0</formula>
    </cfRule>
  </conditionalFormatting>
  <conditionalFormatting sqref="U972:Y972">
    <cfRule type="notContainsBlanks" dxfId="4177" priority="4302">
      <formula>LEN(TRIM(U972))&gt;0</formula>
    </cfRule>
  </conditionalFormatting>
  <conditionalFormatting sqref="U972:Y972">
    <cfRule type="notContainsBlanks" dxfId="4176" priority="4301">
      <formula>LEN(TRIM(U972))&gt;0</formula>
    </cfRule>
  </conditionalFormatting>
  <conditionalFormatting sqref="U985:Y985">
    <cfRule type="notContainsBlanks" dxfId="4175" priority="4300">
      <formula>LEN(TRIM(U985))&gt;0</formula>
    </cfRule>
  </conditionalFormatting>
  <conditionalFormatting sqref="U985:Y985">
    <cfRule type="notContainsBlanks" dxfId="4174" priority="4299">
      <formula>LEN(TRIM(U985))&gt;0</formula>
    </cfRule>
  </conditionalFormatting>
  <conditionalFormatting sqref="U985:Y985">
    <cfRule type="notContainsBlanks" dxfId="4173" priority="4298">
      <formula>LEN(TRIM(U985))&gt;0</formula>
    </cfRule>
  </conditionalFormatting>
  <conditionalFormatting sqref="U985:Y985">
    <cfRule type="notContainsBlanks" dxfId="4172" priority="4297">
      <formula>LEN(TRIM(U985))&gt;0</formula>
    </cfRule>
  </conditionalFormatting>
  <conditionalFormatting sqref="U985:Y985">
    <cfRule type="notContainsBlanks" dxfId="4171" priority="4296">
      <formula>LEN(TRIM(U985))&gt;0</formula>
    </cfRule>
  </conditionalFormatting>
  <conditionalFormatting sqref="U985:Y985">
    <cfRule type="notContainsBlanks" dxfId="4170" priority="4295">
      <formula>LEN(TRIM(U985))&gt;0</formula>
    </cfRule>
  </conditionalFormatting>
  <conditionalFormatting sqref="U985:Y985">
    <cfRule type="notContainsBlanks" dxfId="4169" priority="4294">
      <formula>LEN(TRIM(U985))&gt;0</formula>
    </cfRule>
  </conditionalFormatting>
  <conditionalFormatting sqref="U985:Y985">
    <cfRule type="notContainsBlanks" dxfId="4168" priority="4293">
      <formula>LEN(TRIM(U985))&gt;0</formula>
    </cfRule>
  </conditionalFormatting>
  <conditionalFormatting sqref="U985:Y985">
    <cfRule type="notContainsBlanks" dxfId="4167" priority="4292">
      <formula>LEN(TRIM(U985))&gt;0</formula>
    </cfRule>
  </conditionalFormatting>
  <conditionalFormatting sqref="U985:Y985">
    <cfRule type="notContainsBlanks" dxfId="4166" priority="4290">
      <formula>LEN(TRIM(U985))&gt;0</formula>
    </cfRule>
    <cfRule type="notContainsBlanks" dxfId="4165" priority="4291">
      <formula>LEN(TRIM(U985))&gt;0</formula>
    </cfRule>
  </conditionalFormatting>
  <conditionalFormatting sqref="U985:Y985">
    <cfRule type="notContainsBlanks" dxfId="4164" priority="4289">
      <formula>LEN(TRIM(U985))&gt;0</formula>
    </cfRule>
  </conditionalFormatting>
  <conditionalFormatting sqref="U985:Y985">
    <cfRule type="notContainsBlanks" dxfId="4163" priority="4288">
      <formula>LEN(TRIM(U985))&gt;0</formula>
    </cfRule>
  </conditionalFormatting>
  <conditionalFormatting sqref="U985:Y985">
    <cfRule type="notContainsBlanks" dxfId="4162" priority="4287">
      <formula>LEN(TRIM(U985))&gt;0</formula>
    </cfRule>
  </conditionalFormatting>
  <conditionalFormatting sqref="U985:Y985">
    <cfRule type="notContainsBlanks" dxfId="4161" priority="4286">
      <formula>LEN(TRIM(U985))&gt;0</formula>
    </cfRule>
  </conditionalFormatting>
  <conditionalFormatting sqref="U985:Y985">
    <cfRule type="notContainsBlanks" dxfId="4160" priority="4285">
      <formula>LEN(TRIM(U985))&gt;0</formula>
    </cfRule>
  </conditionalFormatting>
  <conditionalFormatting sqref="U985:Y985">
    <cfRule type="notContainsBlanks" dxfId="4159" priority="4284">
      <formula>LEN(TRIM(U985))&gt;0</formula>
    </cfRule>
  </conditionalFormatting>
  <conditionalFormatting sqref="U985:Y985">
    <cfRule type="notContainsBlanks" dxfId="4158" priority="4283">
      <formula>LEN(TRIM(U985))&gt;0</formula>
    </cfRule>
  </conditionalFormatting>
  <conditionalFormatting sqref="U985:Y985">
    <cfRule type="notContainsBlanks" dxfId="4157" priority="4282">
      <formula>LEN(TRIM(U985))&gt;0</formula>
    </cfRule>
  </conditionalFormatting>
  <conditionalFormatting sqref="U985:Y985">
    <cfRule type="notContainsBlanks" dxfId="4156" priority="4281">
      <formula>LEN(TRIM(U985))&gt;0</formula>
    </cfRule>
  </conditionalFormatting>
  <conditionalFormatting sqref="U985:Y985">
    <cfRule type="notContainsBlanks" priority="4280">
      <formula>LEN(TRIM(U985))&gt;0</formula>
    </cfRule>
  </conditionalFormatting>
  <conditionalFormatting sqref="U985:Y985">
    <cfRule type="notContainsBlanks" dxfId="4155" priority="4279">
      <formula>LEN(TRIM(U985))&gt;0</formula>
    </cfRule>
  </conditionalFormatting>
  <conditionalFormatting sqref="U985:Y985">
    <cfRule type="notContainsBlanks" dxfId="4154" priority="4278">
      <formula>LEN(TRIM(U985))&gt;0</formula>
    </cfRule>
  </conditionalFormatting>
  <conditionalFormatting sqref="U985:Y985">
    <cfRule type="notContainsBlanks" dxfId="4153" priority="4277">
      <formula>LEN(TRIM(U985))&gt;0</formula>
    </cfRule>
  </conditionalFormatting>
  <conditionalFormatting sqref="U985:Y985">
    <cfRule type="notContainsBlanks" dxfId="4152" priority="4276">
      <formula>LEN(TRIM(U985))&gt;0</formula>
    </cfRule>
  </conditionalFormatting>
  <conditionalFormatting sqref="U985:Y985">
    <cfRule type="notContainsBlanks" dxfId="4151" priority="4275">
      <formula>LEN(TRIM(U985))&gt;0</formula>
    </cfRule>
  </conditionalFormatting>
  <conditionalFormatting sqref="U998:Y998">
    <cfRule type="notContainsBlanks" dxfId="4150" priority="4274">
      <formula>LEN(TRIM(U998))&gt;0</formula>
    </cfRule>
  </conditionalFormatting>
  <conditionalFormatting sqref="U998:Y998">
    <cfRule type="notContainsBlanks" dxfId="4149" priority="4273">
      <formula>LEN(TRIM(U998))&gt;0</formula>
    </cfRule>
  </conditionalFormatting>
  <conditionalFormatting sqref="U998:Y998">
    <cfRule type="notContainsBlanks" dxfId="4148" priority="4272">
      <formula>LEN(TRIM(U998))&gt;0</formula>
    </cfRule>
  </conditionalFormatting>
  <conditionalFormatting sqref="U998:Y998">
    <cfRule type="notContainsBlanks" dxfId="4147" priority="4271">
      <formula>LEN(TRIM(U998))&gt;0</formula>
    </cfRule>
  </conditionalFormatting>
  <conditionalFormatting sqref="U998:Y998">
    <cfRule type="notContainsBlanks" dxfId="4146" priority="4270">
      <formula>LEN(TRIM(U998))&gt;0</formula>
    </cfRule>
  </conditionalFormatting>
  <conditionalFormatting sqref="U998:Y998">
    <cfRule type="notContainsBlanks" dxfId="4145" priority="4269">
      <formula>LEN(TRIM(U998))&gt;0</formula>
    </cfRule>
  </conditionalFormatting>
  <conditionalFormatting sqref="U998:Y998">
    <cfRule type="notContainsBlanks" dxfId="4144" priority="4268">
      <formula>LEN(TRIM(U998))&gt;0</formula>
    </cfRule>
  </conditionalFormatting>
  <conditionalFormatting sqref="U998:Y998">
    <cfRule type="notContainsBlanks" dxfId="4143" priority="4267">
      <formula>LEN(TRIM(U998))&gt;0</formula>
    </cfRule>
  </conditionalFormatting>
  <conditionalFormatting sqref="U998:Y998">
    <cfRule type="notContainsBlanks" dxfId="4142" priority="4266">
      <formula>LEN(TRIM(U998))&gt;0</formula>
    </cfRule>
  </conditionalFormatting>
  <conditionalFormatting sqref="U998:Y998">
    <cfRule type="notContainsBlanks" dxfId="4141" priority="4264">
      <formula>LEN(TRIM(U998))&gt;0</formula>
    </cfRule>
    <cfRule type="notContainsBlanks" dxfId="4140" priority="4265">
      <formula>LEN(TRIM(U998))&gt;0</formula>
    </cfRule>
  </conditionalFormatting>
  <conditionalFormatting sqref="U998:Y998">
    <cfRule type="notContainsBlanks" dxfId="4139" priority="4263">
      <formula>LEN(TRIM(U998))&gt;0</formula>
    </cfRule>
  </conditionalFormatting>
  <conditionalFormatting sqref="U998:Y998">
    <cfRule type="notContainsBlanks" dxfId="4138" priority="4262">
      <formula>LEN(TRIM(U998))&gt;0</formula>
    </cfRule>
  </conditionalFormatting>
  <conditionalFormatting sqref="U998:Y998">
    <cfRule type="notContainsBlanks" dxfId="4137" priority="4261">
      <formula>LEN(TRIM(U998))&gt;0</formula>
    </cfRule>
  </conditionalFormatting>
  <conditionalFormatting sqref="U998:Y998">
    <cfRule type="notContainsBlanks" dxfId="4136" priority="4260">
      <formula>LEN(TRIM(U998))&gt;0</formula>
    </cfRule>
  </conditionalFormatting>
  <conditionalFormatting sqref="U998:Y998">
    <cfRule type="notContainsBlanks" dxfId="4135" priority="4259">
      <formula>LEN(TRIM(U998))&gt;0</formula>
    </cfRule>
  </conditionalFormatting>
  <conditionalFormatting sqref="U998:Y998">
    <cfRule type="notContainsBlanks" dxfId="4134" priority="4258">
      <formula>LEN(TRIM(U998))&gt;0</formula>
    </cfRule>
  </conditionalFormatting>
  <conditionalFormatting sqref="U998:Y998">
    <cfRule type="notContainsBlanks" dxfId="4133" priority="4257">
      <formula>LEN(TRIM(U998))&gt;0</formula>
    </cfRule>
  </conditionalFormatting>
  <conditionalFormatting sqref="U998:Y998">
    <cfRule type="notContainsBlanks" dxfId="4132" priority="4256">
      <formula>LEN(TRIM(U998))&gt;0</formula>
    </cfRule>
  </conditionalFormatting>
  <conditionalFormatting sqref="U998:Y998">
    <cfRule type="notContainsBlanks" dxfId="4131" priority="4255">
      <formula>LEN(TRIM(U998))&gt;0</formula>
    </cfRule>
  </conditionalFormatting>
  <conditionalFormatting sqref="U998:Y998">
    <cfRule type="notContainsBlanks" priority="4254">
      <formula>LEN(TRIM(U998))&gt;0</formula>
    </cfRule>
  </conditionalFormatting>
  <conditionalFormatting sqref="U998:Y998">
    <cfRule type="notContainsBlanks" dxfId="4130" priority="4253">
      <formula>LEN(TRIM(U998))&gt;0</formula>
    </cfRule>
  </conditionalFormatting>
  <conditionalFormatting sqref="U998:Y998">
    <cfRule type="notContainsBlanks" dxfId="4129" priority="4252">
      <formula>LEN(TRIM(U998))&gt;0</formula>
    </cfRule>
  </conditionalFormatting>
  <conditionalFormatting sqref="U998:Y998">
    <cfRule type="notContainsBlanks" dxfId="4128" priority="4251">
      <formula>LEN(TRIM(U998))&gt;0</formula>
    </cfRule>
  </conditionalFormatting>
  <conditionalFormatting sqref="U998:Y998">
    <cfRule type="notContainsBlanks" dxfId="4127" priority="4250">
      <formula>LEN(TRIM(U998))&gt;0</formula>
    </cfRule>
  </conditionalFormatting>
  <conditionalFormatting sqref="U998:Y998">
    <cfRule type="notContainsBlanks" dxfId="4126" priority="4249">
      <formula>LEN(TRIM(U998))&gt;0</formula>
    </cfRule>
  </conditionalFormatting>
  <conditionalFormatting sqref="U1011:Y1011">
    <cfRule type="notContainsBlanks" dxfId="4125" priority="4248">
      <formula>LEN(TRIM(U1011))&gt;0</formula>
    </cfRule>
  </conditionalFormatting>
  <conditionalFormatting sqref="U1011:Y1011">
    <cfRule type="notContainsBlanks" dxfId="4124" priority="4247">
      <formula>LEN(TRIM(U1011))&gt;0</formula>
    </cfRule>
  </conditionalFormatting>
  <conditionalFormatting sqref="U1011:Y1011">
    <cfRule type="notContainsBlanks" dxfId="4123" priority="4246">
      <formula>LEN(TRIM(U1011))&gt;0</formula>
    </cfRule>
  </conditionalFormatting>
  <conditionalFormatting sqref="U1011:Y1011">
    <cfRule type="notContainsBlanks" dxfId="4122" priority="4245">
      <formula>LEN(TRIM(U1011))&gt;0</formula>
    </cfRule>
  </conditionalFormatting>
  <conditionalFormatting sqref="U1011:Y1011">
    <cfRule type="notContainsBlanks" dxfId="4121" priority="4244">
      <formula>LEN(TRIM(U1011))&gt;0</formula>
    </cfRule>
  </conditionalFormatting>
  <conditionalFormatting sqref="U1011:Y1011">
    <cfRule type="notContainsBlanks" dxfId="4120" priority="4243">
      <formula>LEN(TRIM(U1011))&gt;0</formula>
    </cfRule>
  </conditionalFormatting>
  <conditionalFormatting sqref="U1011:Y1011">
    <cfRule type="notContainsBlanks" dxfId="4119" priority="4242">
      <formula>LEN(TRIM(U1011))&gt;0</formula>
    </cfRule>
  </conditionalFormatting>
  <conditionalFormatting sqref="U1011:Y1011">
    <cfRule type="notContainsBlanks" dxfId="4118" priority="4241">
      <formula>LEN(TRIM(U1011))&gt;0</formula>
    </cfRule>
  </conditionalFormatting>
  <conditionalFormatting sqref="U1011:Y1011">
    <cfRule type="notContainsBlanks" dxfId="4117" priority="4240">
      <formula>LEN(TRIM(U1011))&gt;0</formula>
    </cfRule>
  </conditionalFormatting>
  <conditionalFormatting sqref="U1011:Y1011">
    <cfRule type="notContainsBlanks" dxfId="4116" priority="4238">
      <formula>LEN(TRIM(U1011))&gt;0</formula>
    </cfRule>
    <cfRule type="notContainsBlanks" dxfId="4115" priority="4239">
      <formula>LEN(TRIM(U1011))&gt;0</formula>
    </cfRule>
  </conditionalFormatting>
  <conditionalFormatting sqref="U1011:Y1011">
    <cfRule type="notContainsBlanks" dxfId="4114" priority="4237">
      <formula>LEN(TRIM(U1011))&gt;0</formula>
    </cfRule>
  </conditionalFormatting>
  <conditionalFormatting sqref="U1011:Y1011">
    <cfRule type="notContainsBlanks" dxfId="4113" priority="4236">
      <formula>LEN(TRIM(U1011))&gt;0</formula>
    </cfRule>
  </conditionalFormatting>
  <conditionalFormatting sqref="U1011:Y1011">
    <cfRule type="notContainsBlanks" dxfId="4112" priority="4235">
      <formula>LEN(TRIM(U1011))&gt;0</formula>
    </cfRule>
  </conditionalFormatting>
  <conditionalFormatting sqref="U1011:Y1011">
    <cfRule type="notContainsBlanks" dxfId="4111" priority="4234">
      <formula>LEN(TRIM(U1011))&gt;0</formula>
    </cfRule>
  </conditionalFormatting>
  <conditionalFormatting sqref="U1011:Y1011">
    <cfRule type="notContainsBlanks" dxfId="4110" priority="4233">
      <formula>LEN(TRIM(U1011))&gt;0</formula>
    </cfRule>
  </conditionalFormatting>
  <conditionalFormatting sqref="U1011:Y1011">
    <cfRule type="notContainsBlanks" dxfId="4109" priority="4232">
      <formula>LEN(TRIM(U1011))&gt;0</formula>
    </cfRule>
  </conditionalFormatting>
  <conditionalFormatting sqref="U1011:Y1011">
    <cfRule type="notContainsBlanks" dxfId="4108" priority="4231">
      <formula>LEN(TRIM(U1011))&gt;0</formula>
    </cfRule>
  </conditionalFormatting>
  <conditionalFormatting sqref="U1011:Y1011">
    <cfRule type="notContainsBlanks" dxfId="4107" priority="4230">
      <formula>LEN(TRIM(U1011))&gt;0</formula>
    </cfRule>
  </conditionalFormatting>
  <conditionalFormatting sqref="U1011:Y1011">
    <cfRule type="notContainsBlanks" dxfId="4106" priority="4229">
      <formula>LEN(TRIM(U1011))&gt;0</formula>
    </cfRule>
  </conditionalFormatting>
  <conditionalFormatting sqref="U1011:Y1011">
    <cfRule type="notContainsBlanks" priority="4228">
      <formula>LEN(TRIM(U1011))&gt;0</formula>
    </cfRule>
  </conditionalFormatting>
  <conditionalFormatting sqref="U1011:Y1011">
    <cfRule type="notContainsBlanks" dxfId="4105" priority="4227">
      <formula>LEN(TRIM(U1011))&gt;0</formula>
    </cfRule>
  </conditionalFormatting>
  <conditionalFormatting sqref="U1011:Y1011">
    <cfRule type="notContainsBlanks" dxfId="4104" priority="4226">
      <formula>LEN(TRIM(U1011))&gt;0</formula>
    </cfRule>
  </conditionalFormatting>
  <conditionalFormatting sqref="U1011:Y1011">
    <cfRule type="notContainsBlanks" dxfId="4103" priority="4225">
      <formula>LEN(TRIM(U1011))&gt;0</formula>
    </cfRule>
  </conditionalFormatting>
  <conditionalFormatting sqref="U1011:Y1011">
    <cfRule type="notContainsBlanks" dxfId="4102" priority="4224">
      <formula>LEN(TRIM(U1011))&gt;0</formula>
    </cfRule>
  </conditionalFormatting>
  <conditionalFormatting sqref="U1011:Y1011">
    <cfRule type="notContainsBlanks" dxfId="4101" priority="4223">
      <formula>LEN(TRIM(U1011))&gt;0</formula>
    </cfRule>
  </conditionalFormatting>
  <conditionalFormatting sqref="U1037:Y1037">
    <cfRule type="notContainsBlanks" dxfId="4100" priority="4222">
      <formula>LEN(TRIM(U1037))&gt;0</formula>
    </cfRule>
  </conditionalFormatting>
  <conditionalFormatting sqref="U1037:Y1037">
    <cfRule type="notContainsBlanks" dxfId="4099" priority="4221">
      <formula>LEN(TRIM(U1037))&gt;0</formula>
    </cfRule>
  </conditionalFormatting>
  <conditionalFormatting sqref="U1037:Y1037">
    <cfRule type="notContainsBlanks" dxfId="4098" priority="4220">
      <formula>LEN(TRIM(U1037))&gt;0</formula>
    </cfRule>
  </conditionalFormatting>
  <conditionalFormatting sqref="U1037:Y1037">
    <cfRule type="notContainsBlanks" dxfId="4097" priority="4219">
      <formula>LEN(TRIM(U1037))&gt;0</formula>
    </cfRule>
  </conditionalFormatting>
  <conditionalFormatting sqref="U1037:Y1037">
    <cfRule type="notContainsBlanks" dxfId="4096" priority="4218">
      <formula>LEN(TRIM(U1037))&gt;0</formula>
    </cfRule>
  </conditionalFormatting>
  <conditionalFormatting sqref="U1037:Y1037">
    <cfRule type="notContainsBlanks" dxfId="4095" priority="4217">
      <formula>LEN(TRIM(U1037))&gt;0</formula>
    </cfRule>
  </conditionalFormatting>
  <conditionalFormatting sqref="U1037:Y1037">
    <cfRule type="notContainsBlanks" dxfId="4094" priority="4216">
      <formula>LEN(TRIM(U1037))&gt;0</formula>
    </cfRule>
  </conditionalFormatting>
  <conditionalFormatting sqref="U1037:Y1037">
    <cfRule type="notContainsBlanks" dxfId="4093" priority="4215">
      <formula>LEN(TRIM(U1037))&gt;0</formula>
    </cfRule>
  </conditionalFormatting>
  <conditionalFormatting sqref="U1037:Y1037">
    <cfRule type="notContainsBlanks" dxfId="4092" priority="4214">
      <formula>LEN(TRIM(U1037))&gt;0</formula>
    </cfRule>
  </conditionalFormatting>
  <conditionalFormatting sqref="U1037:Y1037">
    <cfRule type="notContainsBlanks" dxfId="4091" priority="4212">
      <formula>LEN(TRIM(U1037))&gt;0</formula>
    </cfRule>
    <cfRule type="notContainsBlanks" dxfId="4090" priority="4213">
      <formula>LEN(TRIM(U1037))&gt;0</formula>
    </cfRule>
  </conditionalFormatting>
  <conditionalFormatting sqref="U1037:Y1037">
    <cfRule type="notContainsBlanks" dxfId="4089" priority="4211">
      <formula>LEN(TRIM(U1037))&gt;0</formula>
    </cfRule>
  </conditionalFormatting>
  <conditionalFormatting sqref="U1037:Y1037">
    <cfRule type="notContainsBlanks" dxfId="4088" priority="4210">
      <formula>LEN(TRIM(U1037))&gt;0</formula>
    </cfRule>
  </conditionalFormatting>
  <conditionalFormatting sqref="U1037:Y1037">
    <cfRule type="notContainsBlanks" dxfId="4087" priority="4209">
      <formula>LEN(TRIM(U1037))&gt;0</formula>
    </cfRule>
  </conditionalFormatting>
  <conditionalFormatting sqref="U1037:Y1037">
    <cfRule type="notContainsBlanks" dxfId="4086" priority="4208">
      <formula>LEN(TRIM(U1037))&gt;0</formula>
    </cfRule>
  </conditionalFormatting>
  <conditionalFormatting sqref="U1037:Y1037">
    <cfRule type="notContainsBlanks" dxfId="4085" priority="4207">
      <formula>LEN(TRIM(U1037))&gt;0</formula>
    </cfRule>
  </conditionalFormatting>
  <conditionalFormatting sqref="U1037:Y1037">
    <cfRule type="notContainsBlanks" dxfId="4084" priority="4206">
      <formula>LEN(TRIM(U1037))&gt;0</formula>
    </cfRule>
  </conditionalFormatting>
  <conditionalFormatting sqref="U1037:Y1037">
    <cfRule type="notContainsBlanks" dxfId="4083" priority="4205">
      <formula>LEN(TRIM(U1037))&gt;0</formula>
    </cfRule>
  </conditionalFormatting>
  <conditionalFormatting sqref="U1037:Y1037">
    <cfRule type="notContainsBlanks" dxfId="4082" priority="4204">
      <formula>LEN(TRIM(U1037))&gt;0</formula>
    </cfRule>
  </conditionalFormatting>
  <conditionalFormatting sqref="U1037:Y1037">
    <cfRule type="notContainsBlanks" dxfId="4081" priority="4203">
      <formula>LEN(TRIM(U1037))&gt;0</formula>
    </cfRule>
  </conditionalFormatting>
  <conditionalFormatting sqref="U1037:Y1037">
    <cfRule type="notContainsBlanks" priority="4202">
      <formula>LEN(TRIM(U1037))&gt;0</formula>
    </cfRule>
  </conditionalFormatting>
  <conditionalFormatting sqref="U1037:Y1037">
    <cfRule type="notContainsBlanks" dxfId="4080" priority="4201">
      <formula>LEN(TRIM(U1037))&gt;0</formula>
    </cfRule>
  </conditionalFormatting>
  <conditionalFormatting sqref="U1037:Y1037">
    <cfRule type="notContainsBlanks" dxfId="4079" priority="4200">
      <formula>LEN(TRIM(U1037))&gt;0</formula>
    </cfRule>
  </conditionalFormatting>
  <conditionalFormatting sqref="U1037:Y1037">
    <cfRule type="notContainsBlanks" dxfId="4078" priority="4199">
      <formula>LEN(TRIM(U1037))&gt;0</formula>
    </cfRule>
  </conditionalFormatting>
  <conditionalFormatting sqref="U1037:Y1037">
    <cfRule type="notContainsBlanks" dxfId="4077" priority="4198">
      <formula>LEN(TRIM(U1037))&gt;0</formula>
    </cfRule>
  </conditionalFormatting>
  <conditionalFormatting sqref="U1037:Y1037">
    <cfRule type="notContainsBlanks" dxfId="4076" priority="4197">
      <formula>LEN(TRIM(U1037))&gt;0</formula>
    </cfRule>
  </conditionalFormatting>
  <conditionalFormatting sqref="U1050:Y1050">
    <cfRule type="notContainsBlanks" dxfId="4075" priority="4196">
      <formula>LEN(TRIM(U1050))&gt;0</formula>
    </cfRule>
  </conditionalFormatting>
  <conditionalFormatting sqref="U1050:Y1050">
    <cfRule type="notContainsBlanks" dxfId="4074" priority="4195">
      <formula>LEN(TRIM(U1050))&gt;0</formula>
    </cfRule>
  </conditionalFormatting>
  <conditionalFormatting sqref="U1050:Y1050">
    <cfRule type="notContainsBlanks" dxfId="4073" priority="4194">
      <formula>LEN(TRIM(U1050))&gt;0</formula>
    </cfRule>
  </conditionalFormatting>
  <conditionalFormatting sqref="U1050:Y1050">
    <cfRule type="notContainsBlanks" dxfId="4072" priority="4193">
      <formula>LEN(TRIM(U1050))&gt;0</formula>
    </cfRule>
  </conditionalFormatting>
  <conditionalFormatting sqref="U1050:Y1050">
    <cfRule type="notContainsBlanks" dxfId="4071" priority="4192">
      <formula>LEN(TRIM(U1050))&gt;0</formula>
    </cfRule>
  </conditionalFormatting>
  <conditionalFormatting sqref="U1050:Y1050">
    <cfRule type="notContainsBlanks" dxfId="4070" priority="4191">
      <formula>LEN(TRIM(U1050))&gt;0</formula>
    </cfRule>
  </conditionalFormatting>
  <conditionalFormatting sqref="U1050:Y1050">
    <cfRule type="notContainsBlanks" dxfId="4069" priority="4190">
      <formula>LEN(TRIM(U1050))&gt;0</formula>
    </cfRule>
  </conditionalFormatting>
  <conditionalFormatting sqref="U1050:Y1050">
    <cfRule type="notContainsBlanks" dxfId="4068" priority="4189">
      <formula>LEN(TRIM(U1050))&gt;0</formula>
    </cfRule>
  </conditionalFormatting>
  <conditionalFormatting sqref="U1050:Y1050">
    <cfRule type="notContainsBlanks" dxfId="4067" priority="4188">
      <formula>LEN(TRIM(U1050))&gt;0</formula>
    </cfRule>
  </conditionalFormatting>
  <conditionalFormatting sqref="U1050:Y1050">
    <cfRule type="notContainsBlanks" dxfId="4066" priority="4186">
      <formula>LEN(TRIM(U1050))&gt;0</formula>
    </cfRule>
    <cfRule type="notContainsBlanks" dxfId="4065" priority="4187">
      <formula>LEN(TRIM(U1050))&gt;0</formula>
    </cfRule>
  </conditionalFormatting>
  <conditionalFormatting sqref="U1050:Y1050">
    <cfRule type="notContainsBlanks" dxfId="4064" priority="4185">
      <formula>LEN(TRIM(U1050))&gt;0</formula>
    </cfRule>
  </conditionalFormatting>
  <conditionalFormatting sqref="U1050:Y1050">
    <cfRule type="notContainsBlanks" dxfId="4063" priority="4184">
      <formula>LEN(TRIM(U1050))&gt;0</formula>
    </cfRule>
  </conditionalFormatting>
  <conditionalFormatting sqref="U1050:Y1050">
    <cfRule type="notContainsBlanks" dxfId="4062" priority="4183">
      <formula>LEN(TRIM(U1050))&gt;0</formula>
    </cfRule>
  </conditionalFormatting>
  <conditionalFormatting sqref="U1050:Y1050">
    <cfRule type="notContainsBlanks" dxfId="4061" priority="4182">
      <formula>LEN(TRIM(U1050))&gt;0</formula>
    </cfRule>
  </conditionalFormatting>
  <conditionalFormatting sqref="U1050:Y1050">
    <cfRule type="notContainsBlanks" dxfId="4060" priority="4181">
      <formula>LEN(TRIM(U1050))&gt;0</formula>
    </cfRule>
  </conditionalFormatting>
  <conditionalFormatting sqref="U1050:Y1050">
    <cfRule type="notContainsBlanks" dxfId="4059" priority="4180">
      <formula>LEN(TRIM(U1050))&gt;0</formula>
    </cfRule>
  </conditionalFormatting>
  <conditionalFormatting sqref="U1050:Y1050">
    <cfRule type="notContainsBlanks" dxfId="4058" priority="4179">
      <formula>LEN(TRIM(U1050))&gt;0</formula>
    </cfRule>
  </conditionalFormatting>
  <conditionalFormatting sqref="U1050:Y1050">
    <cfRule type="notContainsBlanks" dxfId="4057" priority="4178">
      <formula>LEN(TRIM(U1050))&gt;0</formula>
    </cfRule>
  </conditionalFormatting>
  <conditionalFormatting sqref="U1050:Y1050">
    <cfRule type="notContainsBlanks" dxfId="4056" priority="4177">
      <formula>LEN(TRIM(U1050))&gt;0</formula>
    </cfRule>
  </conditionalFormatting>
  <conditionalFormatting sqref="U1050:Y1050">
    <cfRule type="notContainsBlanks" priority="4176">
      <formula>LEN(TRIM(U1050))&gt;0</formula>
    </cfRule>
  </conditionalFormatting>
  <conditionalFormatting sqref="U1050:Y1050">
    <cfRule type="notContainsBlanks" dxfId="4055" priority="4175">
      <formula>LEN(TRIM(U1050))&gt;0</formula>
    </cfRule>
  </conditionalFormatting>
  <conditionalFormatting sqref="U1050:Y1050">
    <cfRule type="notContainsBlanks" dxfId="4054" priority="4174">
      <formula>LEN(TRIM(U1050))&gt;0</formula>
    </cfRule>
  </conditionalFormatting>
  <conditionalFormatting sqref="U1050:Y1050">
    <cfRule type="notContainsBlanks" dxfId="4053" priority="4173">
      <formula>LEN(TRIM(U1050))&gt;0</formula>
    </cfRule>
  </conditionalFormatting>
  <conditionalFormatting sqref="U1050:Y1050">
    <cfRule type="notContainsBlanks" dxfId="4052" priority="4172">
      <formula>LEN(TRIM(U1050))&gt;0</formula>
    </cfRule>
  </conditionalFormatting>
  <conditionalFormatting sqref="U1050:Y1050">
    <cfRule type="notContainsBlanks" dxfId="4051" priority="4171">
      <formula>LEN(TRIM(U1050))&gt;0</formula>
    </cfRule>
  </conditionalFormatting>
  <conditionalFormatting sqref="U1063:Y1063">
    <cfRule type="notContainsBlanks" dxfId="4050" priority="4170">
      <formula>LEN(TRIM(U1063))&gt;0</formula>
    </cfRule>
  </conditionalFormatting>
  <conditionalFormatting sqref="U1063:Y1063">
    <cfRule type="notContainsBlanks" dxfId="4049" priority="4169">
      <formula>LEN(TRIM(U1063))&gt;0</formula>
    </cfRule>
  </conditionalFormatting>
  <conditionalFormatting sqref="U1063:Y1063">
    <cfRule type="notContainsBlanks" dxfId="4048" priority="4168">
      <formula>LEN(TRIM(U1063))&gt;0</formula>
    </cfRule>
  </conditionalFormatting>
  <conditionalFormatting sqref="U1063:Y1063">
    <cfRule type="notContainsBlanks" dxfId="4047" priority="4167">
      <formula>LEN(TRIM(U1063))&gt;0</formula>
    </cfRule>
  </conditionalFormatting>
  <conditionalFormatting sqref="U1063:Y1063">
    <cfRule type="notContainsBlanks" dxfId="4046" priority="4166">
      <formula>LEN(TRIM(U1063))&gt;0</formula>
    </cfRule>
  </conditionalFormatting>
  <conditionalFormatting sqref="U1063:Y1063">
    <cfRule type="notContainsBlanks" dxfId="4045" priority="4165">
      <formula>LEN(TRIM(U1063))&gt;0</formula>
    </cfRule>
  </conditionalFormatting>
  <conditionalFormatting sqref="U1063:Y1063">
    <cfRule type="notContainsBlanks" dxfId="4044" priority="4164">
      <formula>LEN(TRIM(U1063))&gt;0</formula>
    </cfRule>
  </conditionalFormatting>
  <conditionalFormatting sqref="U1063:Y1063">
    <cfRule type="notContainsBlanks" dxfId="4043" priority="4163">
      <formula>LEN(TRIM(U1063))&gt;0</formula>
    </cfRule>
  </conditionalFormatting>
  <conditionalFormatting sqref="U1063:Y1063">
    <cfRule type="notContainsBlanks" dxfId="4042" priority="4162">
      <formula>LEN(TRIM(U1063))&gt;0</formula>
    </cfRule>
  </conditionalFormatting>
  <conditionalFormatting sqref="U1063:Y1063">
    <cfRule type="notContainsBlanks" dxfId="4041" priority="4160">
      <formula>LEN(TRIM(U1063))&gt;0</formula>
    </cfRule>
    <cfRule type="notContainsBlanks" dxfId="4040" priority="4161">
      <formula>LEN(TRIM(U1063))&gt;0</formula>
    </cfRule>
  </conditionalFormatting>
  <conditionalFormatting sqref="U1063:Y1063">
    <cfRule type="notContainsBlanks" dxfId="4039" priority="4159">
      <formula>LEN(TRIM(U1063))&gt;0</formula>
    </cfRule>
  </conditionalFormatting>
  <conditionalFormatting sqref="U1063:Y1063">
    <cfRule type="notContainsBlanks" dxfId="4038" priority="4158">
      <formula>LEN(TRIM(U1063))&gt;0</formula>
    </cfRule>
  </conditionalFormatting>
  <conditionalFormatting sqref="U1063:Y1063">
    <cfRule type="notContainsBlanks" dxfId="4037" priority="4157">
      <formula>LEN(TRIM(U1063))&gt;0</formula>
    </cfRule>
  </conditionalFormatting>
  <conditionalFormatting sqref="U1063:Y1063">
    <cfRule type="notContainsBlanks" dxfId="4036" priority="4156">
      <formula>LEN(TRIM(U1063))&gt;0</formula>
    </cfRule>
  </conditionalFormatting>
  <conditionalFormatting sqref="U1063:Y1063">
    <cfRule type="notContainsBlanks" dxfId="4035" priority="4155">
      <formula>LEN(TRIM(U1063))&gt;0</formula>
    </cfRule>
  </conditionalFormatting>
  <conditionalFormatting sqref="U1063:Y1063">
    <cfRule type="notContainsBlanks" dxfId="4034" priority="4154">
      <formula>LEN(TRIM(U1063))&gt;0</formula>
    </cfRule>
  </conditionalFormatting>
  <conditionalFormatting sqref="U1063:Y1063">
    <cfRule type="notContainsBlanks" dxfId="4033" priority="4153">
      <formula>LEN(TRIM(U1063))&gt;0</formula>
    </cfRule>
  </conditionalFormatting>
  <conditionalFormatting sqref="U1063:Y1063">
    <cfRule type="notContainsBlanks" dxfId="4032" priority="4152">
      <formula>LEN(TRIM(U1063))&gt;0</formula>
    </cfRule>
  </conditionalFormatting>
  <conditionalFormatting sqref="U1063:Y1063">
    <cfRule type="notContainsBlanks" dxfId="4031" priority="4151">
      <formula>LEN(TRIM(U1063))&gt;0</formula>
    </cfRule>
  </conditionalFormatting>
  <conditionalFormatting sqref="U1063:Y1063">
    <cfRule type="notContainsBlanks" priority="4150">
      <formula>LEN(TRIM(U1063))&gt;0</formula>
    </cfRule>
  </conditionalFormatting>
  <conditionalFormatting sqref="U1063:Y1063">
    <cfRule type="notContainsBlanks" dxfId="4030" priority="4149">
      <formula>LEN(TRIM(U1063))&gt;0</formula>
    </cfRule>
  </conditionalFormatting>
  <conditionalFormatting sqref="U1063:Y1063">
    <cfRule type="notContainsBlanks" dxfId="4029" priority="4148">
      <formula>LEN(TRIM(U1063))&gt;0</formula>
    </cfRule>
  </conditionalFormatting>
  <conditionalFormatting sqref="U1063:Y1063">
    <cfRule type="notContainsBlanks" dxfId="4028" priority="4147">
      <formula>LEN(TRIM(U1063))&gt;0</formula>
    </cfRule>
  </conditionalFormatting>
  <conditionalFormatting sqref="U1063:Y1063">
    <cfRule type="notContainsBlanks" dxfId="4027" priority="4146">
      <formula>LEN(TRIM(U1063))&gt;0</formula>
    </cfRule>
  </conditionalFormatting>
  <conditionalFormatting sqref="U1063:Y1063">
    <cfRule type="notContainsBlanks" dxfId="4026" priority="4145">
      <formula>LEN(TRIM(U1063))&gt;0</formula>
    </cfRule>
  </conditionalFormatting>
  <conditionalFormatting sqref="U1076:Y1076">
    <cfRule type="notContainsBlanks" dxfId="4025" priority="4144">
      <formula>LEN(TRIM(U1076))&gt;0</formula>
    </cfRule>
  </conditionalFormatting>
  <conditionalFormatting sqref="U1076:Y1076">
    <cfRule type="notContainsBlanks" dxfId="4024" priority="4143">
      <formula>LEN(TRIM(U1076))&gt;0</formula>
    </cfRule>
  </conditionalFormatting>
  <conditionalFormatting sqref="U1076:Y1076">
    <cfRule type="notContainsBlanks" dxfId="4023" priority="4142">
      <formula>LEN(TRIM(U1076))&gt;0</formula>
    </cfRule>
  </conditionalFormatting>
  <conditionalFormatting sqref="U1076:Y1076">
    <cfRule type="notContainsBlanks" dxfId="4022" priority="4141">
      <formula>LEN(TRIM(U1076))&gt;0</formula>
    </cfRule>
  </conditionalFormatting>
  <conditionalFormatting sqref="U1076:Y1076">
    <cfRule type="notContainsBlanks" dxfId="4021" priority="4140">
      <formula>LEN(TRIM(U1076))&gt;0</formula>
    </cfRule>
  </conditionalFormatting>
  <conditionalFormatting sqref="U1076:Y1076">
    <cfRule type="notContainsBlanks" dxfId="4020" priority="4139">
      <formula>LEN(TRIM(U1076))&gt;0</formula>
    </cfRule>
  </conditionalFormatting>
  <conditionalFormatting sqref="U1076:Y1076">
    <cfRule type="notContainsBlanks" dxfId="4019" priority="4138">
      <formula>LEN(TRIM(U1076))&gt;0</formula>
    </cfRule>
  </conditionalFormatting>
  <conditionalFormatting sqref="U1076:Y1076">
    <cfRule type="notContainsBlanks" dxfId="4018" priority="4137">
      <formula>LEN(TRIM(U1076))&gt;0</formula>
    </cfRule>
  </conditionalFormatting>
  <conditionalFormatting sqref="U1076:Y1076">
    <cfRule type="notContainsBlanks" dxfId="4017" priority="4136">
      <formula>LEN(TRIM(U1076))&gt;0</formula>
    </cfRule>
  </conditionalFormatting>
  <conditionalFormatting sqref="U1076:Y1076">
    <cfRule type="notContainsBlanks" dxfId="4016" priority="4134">
      <formula>LEN(TRIM(U1076))&gt;0</formula>
    </cfRule>
    <cfRule type="notContainsBlanks" dxfId="4015" priority="4135">
      <formula>LEN(TRIM(U1076))&gt;0</formula>
    </cfRule>
  </conditionalFormatting>
  <conditionalFormatting sqref="U1076:Y1076">
    <cfRule type="notContainsBlanks" dxfId="4014" priority="4133">
      <formula>LEN(TRIM(U1076))&gt;0</formula>
    </cfRule>
  </conditionalFormatting>
  <conditionalFormatting sqref="U1076:Y1076">
    <cfRule type="notContainsBlanks" dxfId="4013" priority="4132">
      <formula>LEN(TRIM(U1076))&gt;0</formula>
    </cfRule>
  </conditionalFormatting>
  <conditionalFormatting sqref="U1076:Y1076">
    <cfRule type="notContainsBlanks" dxfId="4012" priority="4131">
      <formula>LEN(TRIM(U1076))&gt;0</formula>
    </cfRule>
  </conditionalFormatting>
  <conditionalFormatting sqref="U1076:Y1076">
    <cfRule type="notContainsBlanks" dxfId="4011" priority="4130">
      <formula>LEN(TRIM(U1076))&gt;0</formula>
    </cfRule>
  </conditionalFormatting>
  <conditionalFormatting sqref="U1076:Y1076">
    <cfRule type="notContainsBlanks" dxfId="4010" priority="4129">
      <formula>LEN(TRIM(U1076))&gt;0</formula>
    </cfRule>
  </conditionalFormatting>
  <conditionalFormatting sqref="U1076:Y1076">
    <cfRule type="notContainsBlanks" dxfId="4009" priority="4128">
      <formula>LEN(TRIM(U1076))&gt;0</formula>
    </cfRule>
  </conditionalFormatting>
  <conditionalFormatting sqref="U1076:Y1076">
    <cfRule type="notContainsBlanks" dxfId="4008" priority="4127">
      <formula>LEN(TRIM(U1076))&gt;0</formula>
    </cfRule>
  </conditionalFormatting>
  <conditionalFormatting sqref="U1076:Y1076">
    <cfRule type="notContainsBlanks" dxfId="4007" priority="4126">
      <formula>LEN(TRIM(U1076))&gt;0</formula>
    </cfRule>
  </conditionalFormatting>
  <conditionalFormatting sqref="U1076:Y1076">
    <cfRule type="notContainsBlanks" dxfId="4006" priority="4125">
      <formula>LEN(TRIM(U1076))&gt;0</formula>
    </cfRule>
  </conditionalFormatting>
  <conditionalFormatting sqref="U1076:Y1076">
    <cfRule type="notContainsBlanks" priority="4124">
      <formula>LEN(TRIM(U1076))&gt;0</formula>
    </cfRule>
  </conditionalFormatting>
  <conditionalFormatting sqref="U1076:Y1076">
    <cfRule type="notContainsBlanks" dxfId="4005" priority="4123">
      <formula>LEN(TRIM(U1076))&gt;0</formula>
    </cfRule>
  </conditionalFormatting>
  <conditionalFormatting sqref="U1076:Y1076">
    <cfRule type="notContainsBlanks" dxfId="4004" priority="4122">
      <formula>LEN(TRIM(U1076))&gt;0</formula>
    </cfRule>
  </conditionalFormatting>
  <conditionalFormatting sqref="U1076:Y1076">
    <cfRule type="notContainsBlanks" dxfId="4003" priority="4121">
      <formula>LEN(TRIM(U1076))&gt;0</formula>
    </cfRule>
  </conditionalFormatting>
  <conditionalFormatting sqref="U1076:Y1076">
    <cfRule type="notContainsBlanks" dxfId="4002" priority="4120">
      <formula>LEN(TRIM(U1076))&gt;0</formula>
    </cfRule>
  </conditionalFormatting>
  <conditionalFormatting sqref="U1076:Y1076">
    <cfRule type="notContainsBlanks" dxfId="4001" priority="4119">
      <formula>LEN(TRIM(U1076))&gt;0</formula>
    </cfRule>
  </conditionalFormatting>
  <conditionalFormatting sqref="U1089:Y1089">
    <cfRule type="notContainsBlanks" dxfId="4000" priority="4118">
      <formula>LEN(TRIM(U1089))&gt;0</formula>
    </cfRule>
  </conditionalFormatting>
  <conditionalFormatting sqref="U1089:Y1089">
    <cfRule type="notContainsBlanks" dxfId="3999" priority="4117">
      <formula>LEN(TRIM(U1089))&gt;0</formula>
    </cfRule>
  </conditionalFormatting>
  <conditionalFormatting sqref="U1089:Y1089">
    <cfRule type="notContainsBlanks" dxfId="3998" priority="4116">
      <formula>LEN(TRIM(U1089))&gt;0</formula>
    </cfRule>
  </conditionalFormatting>
  <conditionalFormatting sqref="U1089:Y1089">
    <cfRule type="notContainsBlanks" dxfId="3997" priority="4115">
      <formula>LEN(TRIM(U1089))&gt;0</formula>
    </cfRule>
  </conditionalFormatting>
  <conditionalFormatting sqref="U1089:Y1089">
    <cfRule type="notContainsBlanks" dxfId="3996" priority="4114">
      <formula>LEN(TRIM(U1089))&gt;0</formula>
    </cfRule>
  </conditionalFormatting>
  <conditionalFormatting sqref="U1089:Y1089">
    <cfRule type="notContainsBlanks" dxfId="3995" priority="4113">
      <formula>LEN(TRIM(U1089))&gt;0</formula>
    </cfRule>
  </conditionalFormatting>
  <conditionalFormatting sqref="U1089:Y1089">
    <cfRule type="notContainsBlanks" dxfId="3994" priority="4112">
      <formula>LEN(TRIM(U1089))&gt;0</formula>
    </cfRule>
  </conditionalFormatting>
  <conditionalFormatting sqref="U1089:Y1089">
    <cfRule type="notContainsBlanks" dxfId="3993" priority="4111">
      <formula>LEN(TRIM(U1089))&gt;0</formula>
    </cfRule>
  </conditionalFormatting>
  <conditionalFormatting sqref="U1089:Y1089">
    <cfRule type="notContainsBlanks" dxfId="3992" priority="4110">
      <formula>LEN(TRIM(U1089))&gt;0</formula>
    </cfRule>
  </conditionalFormatting>
  <conditionalFormatting sqref="U1089:Y1089">
    <cfRule type="notContainsBlanks" dxfId="3991" priority="4108">
      <formula>LEN(TRIM(U1089))&gt;0</formula>
    </cfRule>
    <cfRule type="notContainsBlanks" dxfId="3990" priority="4109">
      <formula>LEN(TRIM(U1089))&gt;0</formula>
    </cfRule>
  </conditionalFormatting>
  <conditionalFormatting sqref="U1089:Y1089">
    <cfRule type="notContainsBlanks" dxfId="3989" priority="4107">
      <formula>LEN(TRIM(U1089))&gt;0</formula>
    </cfRule>
  </conditionalFormatting>
  <conditionalFormatting sqref="U1089:Y1089">
    <cfRule type="notContainsBlanks" dxfId="3988" priority="4106">
      <formula>LEN(TRIM(U1089))&gt;0</formula>
    </cfRule>
  </conditionalFormatting>
  <conditionalFormatting sqref="U1089:Y1089">
    <cfRule type="notContainsBlanks" dxfId="3987" priority="4105">
      <formula>LEN(TRIM(U1089))&gt;0</formula>
    </cfRule>
  </conditionalFormatting>
  <conditionalFormatting sqref="U1089:Y1089">
    <cfRule type="notContainsBlanks" dxfId="3986" priority="4104">
      <formula>LEN(TRIM(U1089))&gt;0</formula>
    </cfRule>
  </conditionalFormatting>
  <conditionalFormatting sqref="U1089:Y1089">
    <cfRule type="notContainsBlanks" dxfId="3985" priority="4103">
      <formula>LEN(TRIM(U1089))&gt;0</formula>
    </cfRule>
  </conditionalFormatting>
  <conditionalFormatting sqref="U1089:Y1089">
    <cfRule type="notContainsBlanks" dxfId="3984" priority="4102">
      <formula>LEN(TRIM(U1089))&gt;0</formula>
    </cfRule>
  </conditionalFormatting>
  <conditionalFormatting sqref="U1089:Y1089">
    <cfRule type="notContainsBlanks" dxfId="3983" priority="4101">
      <formula>LEN(TRIM(U1089))&gt;0</formula>
    </cfRule>
  </conditionalFormatting>
  <conditionalFormatting sqref="U1089:Y1089">
    <cfRule type="notContainsBlanks" dxfId="3982" priority="4100">
      <formula>LEN(TRIM(U1089))&gt;0</formula>
    </cfRule>
  </conditionalFormatting>
  <conditionalFormatting sqref="U1089:Y1089">
    <cfRule type="notContainsBlanks" dxfId="3981" priority="4099">
      <formula>LEN(TRIM(U1089))&gt;0</formula>
    </cfRule>
  </conditionalFormatting>
  <conditionalFormatting sqref="U1089:Y1089">
    <cfRule type="notContainsBlanks" priority="4098">
      <formula>LEN(TRIM(U1089))&gt;0</formula>
    </cfRule>
  </conditionalFormatting>
  <conditionalFormatting sqref="U1089:Y1089">
    <cfRule type="notContainsBlanks" dxfId="3980" priority="4097">
      <formula>LEN(TRIM(U1089))&gt;0</formula>
    </cfRule>
  </conditionalFormatting>
  <conditionalFormatting sqref="U1089:Y1089">
    <cfRule type="notContainsBlanks" dxfId="3979" priority="4096">
      <formula>LEN(TRIM(U1089))&gt;0</formula>
    </cfRule>
  </conditionalFormatting>
  <conditionalFormatting sqref="U1089:Y1089">
    <cfRule type="notContainsBlanks" dxfId="3978" priority="4095">
      <formula>LEN(TRIM(U1089))&gt;0</formula>
    </cfRule>
  </conditionalFormatting>
  <conditionalFormatting sqref="U1089:Y1089">
    <cfRule type="notContainsBlanks" dxfId="3977" priority="4094">
      <formula>LEN(TRIM(U1089))&gt;0</formula>
    </cfRule>
  </conditionalFormatting>
  <conditionalFormatting sqref="U1089:Y1089">
    <cfRule type="notContainsBlanks" dxfId="3976" priority="4093">
      <formula>LEN(TRIM(U1089))&gt;0</formula>
    </cfRule>
  </conditionalFormatting>
  <conditionalFormatting sqref="U1102:Y1102">
    <cfRule type="notContainsBlanks" dxfId="3975" priority="4092">
      <formula>LEN(TRIM(U1102))&gt;0</formula>
    </cfRule>
  </conditionalFormatting>
  <conditionalFormatting sqref="U1102:Y1102">
    <cfRule type="notContainsBlanks" dxfId="3974" priority="4091">
      <formula>LEN(TRIM(U1102))&gt;0</formula>
    </cfRule>
  </conditionalFormatting>
  <conditionalFormatting sqref="U1102:Y1102">
    <cfRule type="notContainsBlanks" dxfId="3973" priority="4090">
      <formula>LEN(TRIM(U1102))&gt;0</formula>
    </cfRule>
  </conditionalFormatting>
  <conditionalFormatting sqref="U1102:Y1102">
    <cfRule type="notContainsBlanks" dxfId="3972" priority="4089">
      <formula>LEN(TRIM(U1102))&gt;0</formula>
    </cfRule>
  </conditionalFormatting>
  <conditionalFormatting sqref="U1102:Y1102">
    <cfRule type="notContainsBlanks" dxfId="3971" priority="4088">
      <formula>LEN(TRIM(U1102))&gt;0</formula>
    </cfRule>
  </conditionalFormatting>
  <conditionalFormatting sqref="U1102:Y1102">
    <cfRule type="notContainsBlanks" dxfId="3970" priority="4087">
      <formula>LEN(TRIM(U1102))&gt;0</formula>
    </cfRule>
  </conditionalFormatting>
  <conditionalFormatting sqref="U1102:Y1102">
    <cfRule type="notContainsBlanks" dxfId="3969" priority="4086">
      <formula>LEN(TRIM(U1102))&gt;0</formula>
    </cfRule>
  </conditionalFormatting>
  <conditionalFormatting sqref="U1102:Y1102">
    <cfRule type="notContainsBlanks" dxfId="3968" priority="4085">
      <formula>LEN(TRIM(U1102))&gt;0</formula>
    </cfRule>
  </conditionalFormatting>
  <conditionalFormatting sqref="U1102:Y1102">
    <cfRule type="notContainsBlanks" dxfId="3967" priority="4084">
      <formula>LEN(TRIM(U1102))&gt;0</formula>
    </cfRule>
  </conditionalFormatting>
  <conditionalFormatting sqref="U1102:Y1102">
    <cfRule type="notContainsBlanks" dxfId="3966" priority="4082">
      <formula>LEN(TRIM(U1102))&gt;0</formula>
    </cfRule>
    <cfRule type="notContainsBlanks" dxfId="3965" priority="4083">
      <formula>LEN(TRIM(U1102))&gt;0</formula>
    </cfRule>
  </conditionalFormatting>
  <conditionalFormatting sqref="U1102:Y1102">
    <cfRule type="notContainsBlanks" dxfId="3964" priority="4081">
      <formula>LEN(TRIM(U1102))&gt;0</formula>
    </cfRule>
  </conditionalFormatting>
  <conditionalFormatting sqref="U1102:Y1102">
    <cfRule type="notContainsBlanks" dxfId="3963" priority="4080">
      <formula>LEN(TRIM(U1102))&gt;0</formula>
    </cfRule>
  </conditionalFormatting>
  <conditionalFormatting sqref="U1102:Y1102">
    <cfRule type="notContainsBlanks" dxfId="3962" priority="4079">
      <formula>LEN(TRIM(U1102))&gt;0</formula>
    </cfRule>
  </conditionalFormatting>
  <conditionalFormatting sqref="U1102:Y1102">
    <cfRule type="notContainsBlanks" dxfId="3961" priority="4078">
      <formula>LEN(TRIM(U1102))&gt;0</formula>
    </cfRule>
  </conditionalFormatting>
  <conditionalFormatting sqref="U1102:Y1102">
    <cfRule type="notContainsBlanks" dxfId="3960" priority="4077">
      <formula>LEN(TRIM(U1102))&gt;0</formula>
    </cfRule>
  </conditionalFormatting>
  <conditionalFormatting sqref="U1102:Y1102">
    <cfRule type="notContainsBlanks" dxfId="3959" priority="4076">
      <formula>LEN(TRIM(U1102))&gt;0</formula>
    </cfRule>
  </conditionalFormatting>
  <conditionalFormatting sqref="U1102:Y1102">
    <cfRule type="notContainsBlanks" dxfId="3958" priority="4075">
      <formula>LEN(TRIM(U1102))&gt;0</formula>
    </cfRule>
  </conditionalFormatting>
  <conditionalFormatting sqref="U1102:Y1102">
    <cfRule type="notContainsBlanks" dxfId="3957" priority="4074">
      <formula>LEN(TRIM(U1102))&gt;0</formula>
    </cfRule>
  </conditionalFormatting>
  <conditionalFormatting sqref="U1102:Y1102">
    <cfRule type="notContainsBlanks" dxfId="3956" priority="4073">
      <formula>LEN(TRIM(U1102))&gt;0</formula>
    </cfRule>
  </conditionalFormatting>
  <conditionalFormatting sqref="U1102:Y1102">
    <cfRule type="notContainsBlanks" priority="4072">
      <formula>LEN(TRIM(U1102))&gt;0</formula>
    </cfRule>
  </conditionalFormatting>
  <conditionalFormatting sqref="U1102:Y1102">
    <cfRule type="notContainsBlanks" dxfId="3955" priority="4071">
      <formula>LEN(TRIM(U1102))&gt;0</formula>
    </cfRule>
  </conditionalFormatting>
  <conditionalFormatting sqref="U1102:Y1102">
    <cfRule type="notContainsBlanks" dxfId="3954" priority="4070">
      <formula>LEN(TRIM(U1102))&gt;0</formula>
    </cfRule>
  </conditionalFormatting>
  <conditionalFormatting sqref="U1102:Y1102">
    <cfRule type="notContainsBlanks" dxfId="3953" priority="4069">
      <formula>LEN(TRIM(U1102))&gt;0</formula>
    </cfRule>
  </conditionalFormatting>
  <conditionalFormatting sqref="U1102:Y1102">
    <cfRule type="notContainsBlanks" dxfId="3952" priority="4068">
      <formula>LEN(TRIM(U1102))&gt;0</formula>
    </cfRule>
  </conditionalFormatting>
  <conditionalFormatting sqref="U1102:Y1102">
    <cfRule type="notContainsBlanks" dxfId="3951" priority="4067">
      <formula>LEN(TRIM(U1102))&gt;0</formula>
    </cfRule>
  </conditionalFormatting>
  <conditionalFormatting sqref="U1115:Y1115">
    <cfRule type="notContainsBlanks" dxfId="3950" priority="4066">
      <formula>LEN(TRIM(U1115))&gt;0</formula>
    </cfRule>
  </conditionalFormatting>
  <conditionalFormatting sqref="U1115:Y1115">
    <cfRule type="notContainsBlanks" dxfId="3949" priority="4065">
      <formula>LEN(TRIM(U1115))&gt;0</formula>
    </cfRule>
  </conditionalFormatting>
  <conditionalFormatting sqref="U1115:Y1115">
    <cfRule type="notContainsBlanks" dxfId="3948" priority="4064">
      <formula>LEN(TRIM(U1115))&gt;0</formula>
    </cfRule>
  </conditionalFormatting>
  <conditionalFormatting sqref="U1115:Y1115">
    <cfRule type="notContainsBlanks" dxfId="3947" priority="4063">
      <formula>LEN(TRIM(U1115))&gt;0</formula>
    </cfRule>
  </conditionalFormatting>
  <conditionalFormatting sqref="U1115:Y1115">
    <cfRule type="notContainsBlanks" dxfId="3946" priority="4062">
      <formula>LEN(TRIM(U1115))&gt;0</formula>
    </cfRule>
  </conditionalFormatting>
  <conditionalFormatting sqref="U1115:Y1115">
    <cfRule type="notContainsBlanks" dxfId="3945" priority="4061">
      <formula>LEN(TRIM(U1115))&gt;0</formula>
    </cfRule>
  </conditionalFormatting>
  <conditionalFormatting sqref="U1115:Y1115">
    <cfRule type="notContainsBlanks" dxfId="3944" priority="4060">
      <formula>LEN(TRIM(U1115))&gt;0</formula>
    </cfRule>
  </conditionalFormatting>
  <conditionalFormatting sqref="U1115:Y1115">
    <cfRule type="notContainsBlanks" dxfId="3943" priority="4059">
      <formula>LEN(TRIM(U1115))&gt;0</formula>
    </cfRule>
  </conditionalFormatting>
  <conditionalFormatting sqref="U1115:Y1115">
    <cfRule type="notContainsBlanks" dxfId="3942" priority="4058">
      <formula>LEN(TRIM(U1115))&gt;0</formula>
    </cfRule>
  </conditionalFormatting>
  <conditionalFormatting sqref="U1115:Y1115">
    <cfRule type="notContainsBlanks" dxfId="3941" priority="4056">
      <formula>LEN(TRIM(U1115))&gt;0</formula>
    </cfRule>
    <cfRule type="notContainsBlanks" dxfId="3940" priority="4057">
      <formula>LEN(TRIM(U1115))&gt;0</formula>
    </cfRule>
  </conditionalFormatting>
  <conditionalFormatting sqref="U1115:Y1115">
    <cfRule type="notContainsBlanks" dxfId="3939" priority="4055">
      <formula>LEN(TRIM(U1115))&gt;0</formula>
    </cfRule>
  </conditionalFormatting>
  <conditionalFormatting sqref="U1115:Y1115">
    <cfRule type="notContainsBlanks" dxfId="3938" priority="4054">
      <formula>LEN(TRIM(U1115))&gt;0</formula>
    </cfRule>
  </conditionalFormatting>
  <conditionalFormatting sqref="U1115:Y1115">
    <cfRule type="notContainsBlanks" dxfId="3937" priority="4053">
      <formula>LEN(TRIM(U1115))&gt;0</formula>
    </cfRule>
  </conditionalFormatting>
  <conditionalFormatting sqref="U1115:Y1115">
    <cfRule type="notContainsBlanks" dxfId="3936" priority="4052">
      <formula>LEN(TRIM(U1115))&gt;0</formula>
    </cfRule>
  </conditionalFormatting>
  <conditionalFormatting sqref="U1115:Y1115">
    <cfRule type="notContainsBlanks" dxfId="3935" priority="4051">
      <formula>LEN(TRIM(U1115))&gt;0</formula>
    </cfRule>
  </conditionalFormatting>
  <conditionalFormatting sqref="U1115:Y1115">
    <cfRule type="notContainsBlanks" dxfId="3934" priority="4050">
      <formula>LEN(TRIM(U1115))&gt;0</formula>
    </cfRule>
  </conditionalFormatting>
  <conditionalFormatting sqref="U1115:Y1115">
    <cfRule type="notContainsBlanks" dxfId="3933" priority="4049">
      <formula>LEN(TRIM(U1115))&gt;0</formula>
    </cfRule>
  </conditionalFormatting>
  <conditionalFormatting sqref="U1115:Y1115">
    <cfRule type="notContainsBlanks" dxfId="3932" priority="4048">
      <formula>LEN(TRIM(U1115))&gt;0</formula>
    </cfRule>
  </conditionalFormatting>
  <conditionalFormatting sqref="U1115:Y1115">
    <cfRule type="notContainsBlanks" dxfId="3931" priority="4047">
      <formula>LEN(TRIM(U1115))&gt;0</formula>
    </cfRule>
  </conditionalFormatting>
  <conditionalFormatting sqref="U1115:Y1115">
    <cfRule type="notContainsBlanks" priority="4046">
      <formula>LEN(TRIM(U1115))&gt;0</formula>
    </cfRule>
  </conditionalFormatting>
  <conditionalFormatting sqref="U1115:Y1115">
    <cfRule type="notContainsBlanks" dxfId="3930" priority="4045">
      <formula>LEN(TRIM(U1115))&gt;0</formula>
    </cfRule>
  </conditionalFormatting>
  <conditionalFormatting sqref="U1115:Y1115">
    <cfRule type="notContainsBlanks" dxfId="3929" priority="4044">
      <formula>LEN(TRIM(U1115))&gt;0</formula>
    </cfRule>
  </conditionalFormatting>
  <conditionalFormatting sqref="U1115:Y1115">
    <cfRule type="notContainsBlanks" dxfId="3928" priority="4043">
      <formula>LEN(TRIM(U1115))&gt;0</formula>
    </cfRule>
  </conditionalFormatting>
  <conditionalFormatting sqref="U1115:Y1115">
    <cfRule type="notContainsBlanks" dxfId="3927" priority="4042">
      <formula>LEN(TRIM(U1115))&gt;0</formula>
    </cfRule>
  </conditionalFormatting>
  <conditionalFormatting sqref="U1115:Y1115">
    <cfRule type="notContainsBlanks" dxfId="3926" priority="4041">
      <formula>LEN(TRIM(U1115))&gt;0</formula>
    </cfRule>
  </conditionalFormatting>
  <conditionalFormatting sqref="U1128:Y1128">
    <cfRule type="notContainsBlanks" dxfId="3925" priority="4040">
      <formula>LEN(TRIM(U1128))&gt;0</formula>
    </cfRule>
  </conditionalFormatting>
  <conditionalFormatting sqref="U1128:Y1128">
    <cfRule type="notContainsBlanks" dxfId="3924" priority="4039">
      <formula>LEN(TRIM(U1128))&gt;0</formula>
    </cfRule>
  </conditionalFormatting>
  <conditionalFormatting sqref="U1128:Y1128">
    <cfRule type="notContainsBlanks" dxfId="3923" priority="4038">
      <formula>LEN(TRIM(U1128))&gt;0</formula>
    </cfRule>
  </conditionalFormatting>
  <conditionalFormatting sqref="U1128:Y1128">
    <cfRule type="notContainsBlanks" dxfId="3922" priority="4037">
      <formula>LEN(TRIM(U1128))&gt;0</formula>
    </cfRule>
  </conditionalFormatting>
  <conditionalFormatting sqref="U1128:Y1128">
    <cfRule type="notContainsBlanks" dxfId="3921" priority="4036">
      <formula>LEN(TRIM(U1128))&gt;0</formula>
    </cfRule>
  </conditionalFormatting>
  <conditionalFormatting sqref="U1128:Y1128">
    <cfRule type="notContainsBlanks" dxfId="3920" priority="4035">
      <formula>LEN(TRIM(U1128))&gt;0</formula>
    </cfRule>
  </conditionalFormatting>
  <conditionalFormatting sqref="U1128:Y1128">
    <cfRule type="notContainsBlanks" dxfId="3919" priority="4034">
      <formula>LEN(TRIM(U1128))&gt;0</formula>
    </cfRule>
  </conditionalFormatting>
  <conditionalFormatting sqref="U1128:Y1128">
    <cfRule type="notContainsBlanks" dxfId="3918" priority="4033">
      <formula>LEN(TRIM(U1128))&gt;0</formula>
    </cfRule>
  </conditionalFormatting>
  <conditionalFormatting sqref="U1128:Y1128">
    <cfRule type="notContainsBlanks" dxfId="3917" priority="4032">
      <formula>LEN(TRIM(U1128))&gt;0</formula>
    </cfRule>
  </conditionalFormatting>
  <conditionalFormatting sqref="U1128:Y1128">
    <cfRule type="notContainsBlanks" dxfId="3916" priority="4030">
      <formula>LEN(TRIM(U1128))&gt;0</formula>
    </cfRule>
    <cfRule type="notContainsBlanks" dxfId="3915" priority="4031">
      <formula>LEN(TRIM(U1128))&gt;0</formula>
    </cfRule>
  </conditionalFormatting>
  <conditionalFormatting sqref="U1128:Y1128">
    <cfRule type="notContainsBlanks" dxfId="3914" priority="4029">
      <formula>LEN(TRIM(U1128))&gt;0</formula>
    </cfRule>
  </conditionalFormatting>
  <conditionalFormatting sqref="U1128:Y1128">
    <cfRule type="notContainsBlanks" dxfId="3913" priority="4028">
      <formula>LEN(TRIM(U1128))&gt;0</formula>
    </cfRule>
  </conditionalFormatting>
  <conditionalFormatting sqref="U1128:Y1128">
    <cfRule type="notContainsBlanks" dxfId="3912" priority="4027">
      <formula>LEN(TRIM(U1128))&gt;0</formula>
    </cfRule>
  </conditionalFormatting>
  <conditionalFormatting sqref="U1128:Y1128">
    <cfRule type="notContainsBlanks" dxfId="3911" priority="4026">
      <formula>LEN(TRIM(U1128))&gt;0</formula>
    </cfRule>
  </conditionalFormatting>
  <conditionalFormatting sqref="U1128:Y1128">
    <cfRule type="notContainsBlanks" dxfId="3910" priority="4025">
      <formula>LEN(TRIM(U1128))&gt;0</formula>
    </cfRule>
  </conditionalFormatting>
  <conditionalFormatting sqref="U1128:Y1128">
    <cfRule type="notContainsBlanks" dxfId="3909" priority="4024">
      <formula>LEN(TRIM(U1128))&gt;0</formula>
    </cfRule>
  </conditionalFormatting>
  <conditionalFormatting sqref="U1128:Y1128">
    <cfRule type="notContainsBlanks" dxfId="3908" priority="4023">
      <formula>LEN(TRIM(U1128))&gt;0</formula>
    </cfRule>
  </conditionalFormatting>
  <conditionalFormatting sqref="U1128:Y1128">
    <cfRule type="notContainsBlanks" dxfId="3907" priority="4022">
      <formula>LEN(TRIM(U1128))&gt;0</formula>
    </cfRule>
  </conditionalFormatting>
  <conditionalFormatting sqref="U1128:Y1128">
    <cfRule type="notContainsBlanks" dxfId="3906" priority="4021">
      <formula>LEN(TRIM(U1128))&gt;0</formula>
    </cfRule>
  </conditionalFormatting>
  <conditionalFormatting sqref="U1128:Y1128">
    <cfRule type="notContainsBlanks" priority="4020">
      <formula>LEN(TRIM(U1128))&gt;0</formula>
    </cfRule>
  </conditionalFormatting>
  <conditionalFormatting sqref="U1128:Y1128">
    <cfRule type="notContainsBlanks" dxfId="3905" priority="4019">
      <formula>LEN(TRIM(U1128))&gt;0</formula>
    </cfRule>
  </conditionalFormatting>
  <conditionalFormatting sqref="U1128:Y1128">
    <cfRule type="notContainsBlanks" dxfId="3904" priority="4018">
      <formula>LEN(TRIM(U1128))&gt;0</formula>
    </cfRule>
  </conditionalFormatting>
  <conditionalFormatting sqref="U1128:Y1128">
    <cfRule type="notContainsBlanks" dxfId="3903" priority="4017">
      <formula>LEN(TRIM(U1128))&gt;0</formula>
    </cfRule>
  </conditionalFormatting>
  <conditionalFormatting sqref="U1128:Y1128">
    <cfRule type="notContainsBlanks" dxfId="3902" priority="4016">
      <formula>LEN(TRIM(U1128))&gt;0</formula>
    </cfRule>
  </conditionalFormatting>
  <conditionalFormatting sqref="U1128:Y1128">
    <cfRule type="notContainsBlanks" dxfId="3901" priority="4015">
      <formula>LEN(TRIM(U1128))&gt;0</formula>
    </cfRule>
  </conditionalFormatting>
  <conditionalFormatting sqref="U1141:Y1141">
    <cfRule type="notContainsBlanks" dxfId="3900" priority="4014">
      <formula>LEN(TRIM(U1141))&gt;0</formula>
    </cfRule>
  </conditionalFormatting>
  <conditionalFormatting sqref="U1141:Y1141">
    <cfRule type="notContainsBlanks" dxfId="3899" priority="4013">
      <formula>LEN(TRIM(U1141))&gt;0</formula>
    </cfRule>
  </conditionalFormatting>
  <conditionalFormatting sqref="U1141:Y1141">
    <cfRule type="notContainsBlanks" dxfId="3898" priority="4012">
      <formula>LEN(TRIM(U1141))&gt;0</formula>
    </cfRule>
  </conditionalFormatting>
  <conditionalFormatting sqref="U1141:Y1141">
    <cfRule type="notContainsBlanks" dxfId="3897" priority="4011">
      <formula>LEN(TRIM(U1141))&gt;0</formula>
    </cfRule>
  </conditionalFormatting>
  <conditionalFormatting sqref="U1141:Y1141">
    <cfRule type="notContainsBlanks" dxfId="3896" priority="4010">
      <formula>LEN(TRIM(U1141))&gt;0</formula>
    </cfRule>
  </conditionalFormatting>
  <conditionalFormatting sqref="U1141:Y1141">
    <cfRule type="notContainsBlanks" dxfId="3895" priority="4009">
      <formula>LEN(TRIM(U1141))&gt;0</formula>
    </cfRule>
  </conditionalFormatting>
  <conditionalFormatting sqref="U1141:Y1141">
    <cfRule type="notContainsBlanks" dxfId="3894" priority="4008">
      <formula>LEN(TRIM(U1141))&gt;0</formula>
    </cfRule>
  </conditionalFormatting>
  <conditionalFormatting sqref="U1141:Y1141">
    <cfRule type="notContainsBlanks" dxfId="3893" priority="4007">
      <formula>LEN(TRIM(U1141))&gt;0</formula>
    </cfRule>
  </conditionalFormatting>
  <conditionalFormatting sqref="U1141:Y1141">
    <cfRule type="notContainsBlanks" dxfId="3892" priority="4006">
      <formula>LEN(TRIM(U1141))&gt;0</formula>
    </cfRule>
  </conditionalFormatting>
  <conditionalFormatting sqref="U1141:Y1141">
    <cfRule type="notContainsBlanks" dxfId="3891" priority="4004">
      <formula>LEN(TRIM(U1141))&gt;0</formula>
    </cfRule>
    <cfRule type="notContainsBlanks" dxfId="3890" priority="4005">
      <formula>LEN(TRIM(U1141))&gt;0</formula>
    </cfRule>
  </conditionalFormatting>
  <conditionalFormatting sqref="U1141:Y1141">
    <cfRule type="notContainsBlanks" dxfId="3889" priority="4003">
      <formula>LEN(TRIM(U1141))&gt;0</formula>
    </cfRule>
  </conditionalFormatting>
  <conditionalFormatting sqref="U1141:Y1141">
    <cfRule type="notContainsBlanks" dxfId="3888" priority="4002">
      <formula>LEN(TRIM(U1141))&gt;0</formula>
    </cfRule>
  </conditionalFormatting>
  <conditionalFormatting sqref="U1141:Y1141">
    <cfRule type="notContainsBlanks" dxfId="3887" priority="4001">
      <formula>LEN(TRIM(U1141))&gt;0</formula>
    </cfRule>
  </conditionalFormatting>
  <conditionalFormatting sqref="U1141:Y1141">
    <cfRule type="notContainsBlanks" dxfId="3886" priority="4000">
      <formula>LEN(TRIM(U1141))&gt;0</formula>
    </cfRule>
  </conditionalFormatting>
  <conditionalFormatting sqref="U1141:Y1141">
    <cfRule type="notContainsBlanks" dxfId="3885" priority="3999">
      <formula>LEN(TRIM(U1141))&gt;0</formula>
    </cfRule>
  </conditionalFormatting>
  <conditionalFormatting sqref="U1141:Y1141">
    <cfRule type="notContainsBlanks" dxfId="3884" priority="3998">
      <formula>LEN(TRIM(U1141))&gt;0</formula>
    </cfRule>
  </conditionalFormatting>
  <conditionalFormatting sqref="U1141:Y1141">
    <cfRule type="notContainsBlanks" dxfId="3883" priority="3997">
      <formula>LEN(TRIM(U1141))&gt;0</formula>
    </cfRule>
  </conditionalFormatting>
  <conditionalFormatting sqref="U1141:Y1141">
    <cfRule type="notContainsBlanks" dxfId="3882" priority="3996">
      <formula>LEN(TRIM(U1141))&gt;0</formula>
    </cfRule>
  </conditionalFormatting>
  <conditionalFormatting sqref="U1141:Y1141">
    <cfRule type="notContainsBlanks" dxfId="3881" priority="3995">
      <formula>LEN(TRIM(U1141))&gt;0</formula>
    </cfRule>
  </conditionalFormatting>
  <conditionalFormatting sqref="U1141:Y1141">
    <cfRule type="notContainsBlanks" priority="3994">
      <formula>LEN(TRIM(U1141))&gt;0</formula>
    </cfRule>
  </conditionalFormatting>
  <conditionalFormatting sqref="U1141:Y1141">
    <cfRule type="notContainsBlanks" dxfId="3880" priority="3993">
      <formula>LEN(TRIM(U1141))&gt;0</formula>
    </cfRule>
  </conditionalFormatting>
  <conditionalFormatting sqref="U1141:Y1141">
    <cfRule type="notContainsBlanks" dxfId="3879" priority="3992">
      <formula>LEN(TRIM(U1141))&gt;0</formula>
    </cfRule>
  </conditionalFormatting>
  <conditionalFormatting sqref="U1141:Y1141">
    <cfRule type="notContainsBlanks" dxfId="3878" priority="3991">
      <formula>LEN(TRIM(U1141))&gt;0</formula>
    </cfRule>
  </conditionalFormatting>
  <conditionalFormatting sqref="U1141:Y1141">
    <cfRule type="notContainsBlanks" dxfId="3877" priority="3990">
      <formula>LEN(TRIM(U1141))&gt;0</formula>
    </cfRule>
  </conditionalFormatting>
  <conditionalFormatting sqref="U1141:Y1141">
    <cfRule type="notContainsBlanks" dxfId="3876" priority="3989">
      <formula>LEN(TRIM(U1141))&gt;0</formula>
    </cfRule>
  </conditionalFormatting>
  <conditionalFormatting sqref="U1154:Y1154">
    <cfRule type="notContainsBlanks" dxfId="3875" priority="3988">
      <formula>LEN(TRIM(U1154))&gt;0</formula>
    </cfRule>
  </conditionalFormatting>
  <conditionalFormatting sqref="U1154:Y1154">
    <cfRule type="notContainsBlanks" dxfId="3874" priority="3987">
      <formula>LEN(TRIM(U1154))&gt;0</formula>
    </cfRule>
  </conditionalFormatting>
  <conditionalFormatting sqref="U1154:Y1154">
    <cfRule type="notContainsBlanks" dxfId="3873" priority="3986">
      <formula>LEN(TRIM(U1154))&gt;0</formula>
    </cfRule>
  </conditionalFormatting>
  <conditionalFormatting sqref="U1154:Y1154">
    <cfRule type="notContainsBlanks" dxfId="3872" priority="3985">
      <formula>LEN(TRIM(U1154))&gt;0</formula>
    </cfRule>
  </conditionalFormatting>
  <conditionalFormatting sqref="U1154:Y1154">
    <cfRule type="notContainsBlanks" dxfId="3871" priority="3984">
      <formula>LEN(TRIM(U1154))&gt;0</formula>
    </cfRule>
  </conditionalFormatting>
  <conditionalFormatting sqref="U1154:Y1154">
    <cfRule type="notContainsBlanks" dxfId="3870" priority="3983">
      <formula>LEN(TRIM(U1154))&gt;0</formula>
    </cfRule>
  </conditionalFormatting>
  <conditionalFormatting sqref="U1154:Y1154">
    <cfRule type="notContainsBlanks" dxfId="3869" priority="3982">
      <formula>LEN(TRIM(U1154))&gt;0</formula>
    </cfRule>
  </conditionalFormatting>
  <conditionalFormatting sqref="U1154:Y1154">
    <cfRule type="notContainsBlanks" dxfId="3868" priority="3981">
      <formula>LEN(TRIM(U1154))&gt;0</formula>
    </cfRule>
  </conditionalFormatting>
  <conditionalFormatting sqref="U1154:Y1154">
    <cfRule type="notContainsBlanks" dxfId="3867" priority="3980">
      <formula>LEN(TRIM(U1154))&gt;0</formula>
    </cfRule>
  </conditionalFormatting>
  <conditionalFormatting sqref="U1154:Y1154">
    <cfRule type="notContainsBlanks" dxfId="3866" priority="3978">
      <formula>LEN(TRIM(U1154))&gt;0</formula>
    </cfRule>
    <cfRule type="notContainsBlanks" dxfId="3865" priority="3979">
      <formula>LEN(TRIM(U1154))&gt;0</formula>
    </cfRule>
  </conditionalFormatting>
  <conditionalFormatting sqref="U1154:Y1154">
    <cfRule type="notContainsBlanks" dxfId="3864" priority="3977">
      <formula>LEN(TRIM(U1154))&gt;0</formula>
    </cfRule>
  </conditionalFormatting>
  <conditionalFormatting sqref="U1154:Y1154">
    <cfRule type="notContainsBlanks" dxfId="3863" priority="3976">
      <formula>LEN(TRIM(U1154))&gt;0</formula>
    </cfRule>
  </conditionalFormatting>
  <conditionalFormatting sqref="U1154:Y1154">
    <cfRule type="notContainsBlanks" dxfId="3862" priority="3975">
      <formula>LEN(TRIM(U1154))&gt;0</formula>
    </cfRule>
  </conditionalFormatting>
  <conditionalFormatting sqref="U1154:Y1154">
    <cfRule type="notContainsBlanks" dxfId="3861" priority="3974">
      <formula>LEN(TRIM(U1154))&gt;0</formula>
    </cfRule>
  </conditionalFormatting>
  <conditionalFormatting sqref="U1154:Y1154">
    <cfRule type="notContainsBlanks" dxfId="3860" priority="3973">
      <formula>LEN(TRIM(U1154))&gt;0</formula>
    </cfRule>
  </conditionalFormatting>
  <conditionalFormatting sqref="U1154:Y1154">
    <cfRule type="notContainsBlanks" dxfId="3859" priority="3972">
      <formula>LEN(TRIM(U1154))&gt;0</formula>
    </cfRule>
  </conditionalFormatting>
  <conditionalFormatting sqref="U1154:Y1154">
    <cfRule type="notContainsBlanks" dxfId="3858" priority="3971">
      <formula>LEN(TRIM(U1154))&gt;0</formula>
    </cfRule>
  </conditionalFormatting>
  <conditionalFormatting sqref="U1154:Y1154">
    <cfRule type="notContainsBlanks" dxfId="3857" priority="3970">
      <formula>LEN(TRIM(U1154))&gt;0</formula>
    </cfRule>
  </conditionalFormatting>
  <conditionalFormatting sqref="U1154:Y1154">
    <cfRule type="notContainsBlanks" dxfId="3856" priority="3969">
      <formula>LEN(TRIM(U1154))&gt;0</formula>
    </cfRule>
  </conditionalFormatting>
  <conditionalFormatting sqref="U1154:Y1154">
    <cfRule type="notContainsBlanks" priority="3968">
      <formula>LEN(TRIM(U1154))&gt;0</formula>
    </cfRule>
  </conditionalFormatting>
  <conditionalFormatting sqref="U1154:Y1154">
    <cfRule type="notContainsBlanks" dxfId="3855" priority="3967">
      <formula>LEN(TRIM(U1154))&gt;0</formula>
    </cfRule>
  </conditionalFormatting>
  <conditionalFormatting sqref="U1154:Y1154">
    <cfRule type="notContainsBlanks" dxfId="3854" priority="3966">
      <formula>LEN(TRIM(U1154))&gt;0</formula>
    </cfRule>
  </conditionalFormatting>
  <conditionalFormatting sqref="U1154:Y1154">
    <cfRule type="notContainsBlanks" dxfId="3853" priority="3965">
      <formula>LEN(TRIM(U1154))&gt;0</formula>
    </cfRule>
  </conditionalFormatting>
  <conditionalFormatting sqref="U1154:Y1154">
    <cfRule type="notContainsBlanks" dxfId="3852" priority="3964">
      <formula>LEN(TRIM(U1154))&gt;0</formula>
    </cfRule>
  </conditionalFormatting>
  <conditionalFormatting sqref="U1154:Y1154">
    <cfRule type="notContainsBlanks" dxfId="3851" priority="3963">
      <formula>LEN(TRIM(U1154))&gt;0</formula>
    </cfRule>
  </conditionalFormatting>
  <conditionalFormatting sqref="U1167:Y1167">
    <cfRule type="notContainsBlanks" dxfId="3850" priority="3962">
      <formula>LEN(TRIM(U1167))&gt;0</formula>
    </cfRule>
  </conditionalFormatting>
  <conditionalFormatting sqref="U1167:Y1167">
    <cfRule type="notContainsBlanks" dxfId="3849" priority="3961">
      <formula>LEN(TRIM(U1167))&gt;0</formula>
    </cfRule>
  </conditionalFormatting>
  <conditionalFormatting sqref="U1167:Y1167">
    <cfRule type="notContainsBlanks" dxfId="3848" priority="3960">
      <formula>LEN(TRIM(U1167))&gt;0</formula>
    </cfRule>
  </conditionalFormatting>
  <conditionalFormatting sqref="U1167:Y1167">
    <cfRule type="notContainsBlanks" dxfId="3847" priority="3959">
      <formula>LEN(TRIM(U1167))&gt;0</formula>
    </cfRule>
  </conditionalFormatting>
  <conditionalFormatting sqref="U1167:Y1167">
    <cfRule type="notContainsBlanks" dxfId="3846" priority="3958">
      <formula>LEN(TRIM(U1167))&gt;0</formula>
    </cfRule>
  </conditionalFormatting>
  <conditionalFormatting sqref="U1167:Y1167">
    <cfRule type="notContainsBlanks" dxfId="3845" priority="3957">
      <formula>LEN(TRIM(U1167))&gt;0</formula>
    </cfRule>
  </conditionalFormatting>
  <conditionalFormatting sqref="U1167:Y1167">
    <cfRule type="notContainsBlanks" dxfId="3844" priority="3956">
      <formula>LEN(TRIM(U1167))&gt;0</formula>
    </cfRule>
  </conditionalFormatting>
  <conditionalFormatting sqref="U1167:Y1167">
    <cfRule type="notContainsBlanks" dxfId="3843" priority="3955">
      <formula>LEN(TRIM(U1167))&gt;0</formula>
    </cfRule>
  </conditionalFormatting>
  <conditionalFormatting sqref="U1167:Y1167">
    <cfRule type="notContainsBlanks" dxfId="3842" priority="3954">
      <formula>LEN(TRIM(U1167))&gt;0</formula>
    </cfRule>
  </conditionalFormatting>
  <conditionalFormatting sqref="U1167:Y1167">
    <cfRule type="notContainsBlanks" dxfId="3841" priority="3952">
      <formula>LEN(TRIM(U1167))&gt;0</formula>
    </cfRule>
    <cfRule type="notContainsBlanks" dxfId="3840" priority="3953">
      <formula>LEN(TRIM(U1167))&gt;0</formula>
    </cfRule>
  </conditionalFormatting>
  <conditionalFormatting sqref="U1167:Y1167">
    <cfRule type="notContainsBlanks" dxfId="3839" priority="3951">
      <formula>LEN(TRIM(U1167))&gt;0</formula>
    </cfRule>
  </conditionalFormatting>
  <conditionalFormatting sqref="U1167:Y1167">
    <cfRule type="notContainsBlanks" dxfId="3838" priority="3950">
      <formula>LEN(TRIM(U1167))&gt;0</formula>
    </cfRule>
  </conditionalFormatting>
  <conditionalFormatting sqref="U1167:Y1167">
    <cfRule type="notContainsBlanks" dxfId="3837" priority="3949">
      <formula>LEN(TRIM(U1167))&gt;0</formula>
    </cfRule>
  </conditionalFormatting>
  <conditionalFormatting sqref="U1167:Y1167">
    <cfRule type="notContainsBlanks" dxfId="3836" priority="3948">
      <formula>LEN(TRIM(U1167))&gt;0</formula>
    </cfRule>
  </conditionalFormatting>
  <conditionalFormatting sqref="U1167:Y1167">
    <cfRule type="notContainsBlanks" dxfId="3835" priority="3947">
      <formula>LEN(TRIM(U1167))&gt;0</formula>
    </cfRule>
  </conditionalFormatting>
  <conditionalFormatting sqref="U1167:Y1167">
    <cfRule type="notContainsBlanks" dxfId="3834" priority="3946">
      <formula>LEN(TRIM(U1167))&gt;0</formula>
    </cfRule>
  </conditionalFormatting>
  <conditionalFormatting sqref="U1167:Y1167">
    <cfRule type="notContainsBlanks" dxfId="3833" priority="3945">
      <formula>LEN(TRIM(U1167))&gt;0</formula>
    </cfRule>
  </conditionalFormatting>
  <conditionalFormatting sqref="U1167:Y1167">
    <cfRule type="notContainsBlanks" dxfId="3832" priority="3944">
      <formula>LEN(TRIM(U1167))&gt;0</formula>
    </cfRule>
  </conditionalFormatting>
  <conditionalFormatting sqref="U1167:Y1167">
    <cfRule type="notContainsBlanks" dxfId="3831" priority="3943">
      <formula>LEN(TRIM(U1167))&gt;0</formula>
    </cfRule>
  </conditionalFormatting>
  <conditionalFormatting sqref="U1167:Y1167">
    <cfRule type="notContainsBlanks" priority="3942">
      <formula>LEN(TRIM(U1167))&gt;0</formula>
    </cfRule>
  </conditionalFormatting>
  <conditionalFormatting sqref="U1167:Y1167">
    <cfRule type="notContainsBlanks" dxfId="3830" priority="3941">
      <formula>LEN(TRIM(U1167))&gt;0</formula>
    </cfRule>
  </conditionalFormatting>
  <conditionalFormatting sqref="U1167:Y1167">
    <cfRule type="notContainsBlanks" dxfId="3829" priority="3940">
      <formula>LEN(TRIM(U1167))&gt;0</formula>
    </cfRule>
  </conditionalFormatting>
  <conditionalFormatting sqref="U1167:Y1167">
    <cfRule type="notContainsBlanks" dxfId="3828" priority="3939">
      <formula>LEN(TRIM(U1167))&gt;0</formula>
    </cfRule>
  </conditionalFormatting>
  <conditionalFormatting sqref="U1167:Y1167">
    <cfRule type="notContainsBlanks" dxfId="3827" priority="3938">
      <formula>LEN(TRIM(U1167))&gt;0</formula>
    </cfRule>
  </conditionalFormatting>
  <conditionalFormatting sqref="U1167:Y1167">
    <cfRule type="notContainsBlanks" dxfId="3826" priority="3937">
      <formula>LEN(TRIM(U1167))&gt;0</formula>
    </cfRule>
  </conditionalFormatting>
  <conditionalFormatting sqref="U1180:Y1180">
    <cfRule type="notContainsBlanks" dxfId="3825" priority="3936">
      <formula>LEN(TRIM(U1180))&gt;0</formula>
    </cfRule>
  </conditionalFormatting>
  <conditionalFormatting sqref="U1180:Y1180">
    <cfRule type="notContainsBlanks" dxfId="3824" priority="3935">
      <formula>LEN(TRIM(U1180))&gt;0</formula>
    </cfRule>
  </conditionalFormatting>
  <conditionalFormatting sqref="U1180:Y1180">
    <cfRule type="notContainsBlanks" dxfId="3823" priority="3934">
      <formula>LEN(TRIM(U1180))&gt;0</formula>
    </cfRule>
  </conditionalFormatting>
  <conditionalFormatting sqref="U1180:Y1180">
    <cfRule type="notContainsBlanks" dxfId="3822" priority="3933">
      <formula>LEN(TRIM(U1180))&gt;0</formula>
    </cfRule>
  </conditionalFormatting>
  <conditionalFormatting sqref="U1180:Y1180">
    <cfRule type="notContainsBlanks" dxfId="3821" priority="3932">
      <formula>LEN(TRIM(U1180))&gt;0</formula>
    </cfRule>
  </conditionalFormatting>
  <conditionalFormatting sqref="U1180:Y1180">
    <cfRule type="notContainsBlanks" dxfId="3820" priority="3931">
      <formula>LEN(TRIM(U1180))&gt;0</formula>
    </cfRule>
  </conditionalFormatting>
  <conditionalFormatting sqref="U1180:Y1180">
    <cfRule type="notContainsBlanks" dxfId="3819" priority="3930">
      <formula>LEN(TRIM(U1180))&gt;0</formula>
    </cfRule>
  </conditionalFormatting>
  <conditionalFormatting sqref="U1180:Y1180">
    <cfRule type="notContainsBlanks" dxfId="3818" priority="3929">
      <formula>LEN(TRIM(U1180))&gt;0</formula>
    </cfRule>
  </conditionalFormatting>
  <conditionalFormatting sqref="U1180:Y1180">
    <cfRule type="notContainsBlanks" dxfId="3817" priority="3928">
      <formula>LEN(TRIM(U1180))&gt;0</formula>
    </cfRule>
  </conditionalFormatting>
  <conditionalFormatting sqref="U1180:Y1180">
    <cfRule type="notContainsBlanks" dxfId="3816" priority="3926">
      <formula>LEN(TRIM(U1180))&gt;0</formula>
    </cfRule>
    <cfRule type="notContainsBlanks" dxfId="3815" priority="3927">
      <formula>LEN(TRIM(U1180))&gt;0</formula>
    </cfRule>
  </conditionalFormatting>
  <conditionalFormatting sqref="U1180:Y1180">
    <cfRule type="notContainsBlanks" dxfId="3814" priority="3925">
      <formula>LEN(TRIM(U1180))&gt;0</formula>
    </cfRule>
  </conditionalFormatting>
  <conditionalFormatting sqref="U1180:Y1180">
    <cfRule type="notContainsBlanks" dxfId="3813" priority="3924">
      <formula>LEN(TRIM(U1180))&gt;0</formula>
    </cfRule>
  </conditionalFormatting>
  <conditionalFormatting sqref="U1180:Y1180">
    <cfRule type="notContainsBlanks" dxfId="3812" priority="3923">
      <formula>LEN(TRIM(U1180))&gt;0</formula>
    </cfRule>
  </conditionalFormatting>
  <conditionalFormatting sqref="U1180:Y1180">
    <cfRule type="notContainsBlanks" dxfId="3811" priority="3922">
      <formula>LEN(TRIM(U1180))&gt;0</formula>
    </cfRule>
  </conditionalFormatting>
  <conditionalFormatting sqref="U1180:Y1180">
    <cfRule type="notContainsBlanks" dxfId="3810" priority="3921">
      <formula>LEN(TRIM(U1180))&gt;0</formula>
    </cfRule>
  </conditionalFormatting>
  <conditionalFormatting sqref="U1180:Y1180">
    <cfRule type="notContainsBlanks" dxfId="3809" priority="3920">
      <formula>LEN(TRIM(U1180))&gt;0</formula>
    </cfRule>
  </conditionalFormatting>
  <conditionalFormatting sqref="U1180:Y1180">
    <cfRule type="notContainsBlanks" dxfId="3808" priority="3919">
      <formula>LEN(TRIM(U1180))&gt;0</formula>
    </cfRule>
  </conditionalFormatting>
  <conditionalFormatting sqref="U1180:Y1180">
    <cfRule type="notContainsBlanks" dxfId="3807" priority="3918">
      <formula>LEN(TRIM(U1180))&gt;0</formula>
    </cfRule>
  </conditionalFormatting>
  <conditionalFormatting sqref="U1180:Y1180">
    <cfRule type="notContainsBlanks" dxfId="3806" priority="3917">
      <formula>LEN(TRIM(U1180))&gt;0</formula>
    </cfRule>
  </conditionalFormatting>
  <conditionalFormatting sqref="U1180:Y1180">
    <cfRule type="notContainsBlanks" priority="3916">
      <formula>LEN(TRIM(U1180))&gt;0</formula>
    </cfRule>
  </conditionalFormatting>
  <conditionalFormatting sqref="U1180:Y1180">
    <cfRule type="notContainsBlanks" dxfId="3805" priority="3915">
      <formula>LEN(TRIM(U1180))&gt;0</formula>
    </cfRule>
  </conditionalFormatting>
  <conditionalFormatting sqref="U1180:Y1180">
    <cfRule type="notContainsBlanks" dxfId="3804" priority="3914">
      <formula>LEN(TRIM(U1180))&gt;0</formula>
    </cfRule>
  </conditionalFormatting>
  <conditionalFormatting sqref="U1180:Y1180">
    <cfRule type="notContainsBlanks" dxfId="3803" priority="3913">
      <formula>LEN(TRIM(U1180))&gt;0</formula>
    </cfRule>
  </conditionalFormatting>
  <conditionalFormatting sqref="U1180:Y1180">
    <cfRule type="notContainsBlanks" dxfId="3802" priority="3912">
      <formula>LEN(TRIM(U1180))&gt;0</formula>
    </cfRule>
  </conditionalFormatting>
  <conditionalFormatting sqref="U1180:Y1180">
    <cfRule type="notContainsBlanks" dxfId="3801" priority="3911">
      <formula>LEN(TRIM(U1180))&gt;0</formula>
    </cfRule>
  </conditionalFormatting>
  <conditionalFormatting sqref="U1193:Y1193">
    <cfRule type="notContainsBlanks" dxfId="3800" priority="3910">
      <formula>LEN(TRIM(U1193))&gt;0</formula>
    </cfRule>
  </conditionalFormatting>
  <conditionalFormatting sqref="U1193:Y1193">
    <cfRule type="notContainsBlanks" dxfId="3799" priority="3909">
      <formula>LEN(TRIM(U1193))&gt;0</formula>
    </cfRule>
  </conditionalFormatting>
  <conditionalFormatting sqref="U1193:Y1193">
    <cfRule type="notContainsBlanks" dxfId="3798" priority="3908">
      <formula>LEN(TRIM(U1193))&gt;0</formula>
    </cfRule>
  </conditionalFormatting>
  <conditionalFormatting sqref="U1193:Y1193">
    <cfRule type="notContainsBlanks" dxfId="3797" priority="3907">
      <formula>LEN(TRIM(U1193))&gt;0</formula>
    </cfRule>
  </conditionalFormatting>
  <conditionalFormatting sqref="U1193:Y1193">
    <cfRule type="notContainsBlanks" dxfId="3796" priority="3906">
      <formula>LEN(TRIM(U1193))&gt;0</formula>
    </cfRule>
  </conditionalFormatting>
  <conditionalFormatting sqref="U1193:Y1193">
    <cfRule type="notContainsBlanks" dxfId="3795" priority="3905">
      <formula>LEN(TRIM(U1193))&gt;0</formula>
    </cfRule>
  </conditionalFormatting>
  <conditionalFormatting sqref="U1193:Y1193">
    <cfRule type="notContainsBlanks" dxfId="3794" priority="3904">
      <formula>LEN(TRIM(U1193))&gt;0</formula>
    </cfRule>
  </conditionalFormatting>
  <conditionalFormatting sqref="U1193:Y1193">
    <cfRule type="notContainsBlanks" dxfId="3793" priority="3903">
      <formula>LEN(TRIM(U1193))&gt;0</formula>
    </cfRule>
  </conditionalFormatting>
  <conditionalFormatting sqref="U1193:Y1193">
    <cfRule type="notContainsBlanks" dxfId="3792" priority="3902">
      <formula>LEN(TRIM(U1193))&gt;0</formula>
    </cfRule>
  </conditionalFormatting>
  <conditionalFormatting sqref="U1193:Y1193">
    <cfRule type="notContainsBlanks" dxfId="3791" priority="3900">
      <formula>LEN(TRIM(U1193))&gt;0</formula>
    </cfRule>
    <cfRule type="notContainsBlanks" dxfId="3790" priority="3901">
      <formula>LEN(TRIM(U1193))&gt;0</formula>
    </cfRule>
  </conditionalFormatting>
  <conditionalFormatting sqref="U1193:Y1193">
    <cfRule type="notContainsBlanks" dxfId="3789" priority="3899">
      <formula>LEN(TRIM(U1193))&gt;0</formula>
    </cfRule>
  </conditionalFormatting>
  <conditionalFormatting sqref="U1193:Y1193">
    <cfRule type="notContainsBlanks" dxfId="3788" priority="3898">
      <formula>LEN(TRIM(U1193))&gt;0</formula>
    </cfRule>
  </conditionalFormatting>
  <conditionalFormatting sqref="U1193:Y1193">
    <cfRule type="notContainsBlanks" dxfId="3787" priority="3897">
      <formula>LEN(TRIM(U1193))&gt;0</formula>
    </cfRule>
  </conditionalFormatting>
  <conditionalFormatting sqref="U1193:Y1193">
    <cfRule type="notContainsBlanks" dxfId="3786" priority="3896">
      <formula>LEN(TRIM(U1193))&gt;0</formula>
    </cfRule>
  </conditionalFormatting>
  <conditionalFormatting sqref="U1193:Y1193">
    <cfRule type="notContainsBlanks" dxfId="3785" priority="3895">
      <formula>LEN(TRIM(U1193))&gt;0</formula>
    </cfRule>
  </conditionalFormatting>
  <conditionalFormatting sqref="U1193:Y1193">
    <cfRule type="notContainsBlanks" dxfId="3784" priority="3894">
      <formula>LEN(TRIM(U1193))&gt;0</formula>
    </cfRule>
  </conditionalFormatting>
  <conditionalFormatting sqref="U1193:Y1193">
    <cfRule type="notContainsBlanks" dxfId="3783" priority="3893">
      <formula>LEN(TRIM(U1193))&gt;0</formula>
    </cfRule>
  </conditionalFormatting>
  <conditionalFormatting sqref="U1193:Y1193">
    <cfRule type="notContainsBlanks" dxfId="3782" priority="3892">
      <formula>LEN(TRIM(U1193))&gt;0</formula>
    </cfRule>
  </conditionalFormatting>
  <conditionalFormatting sqref="U1193:Y1193">
    <cfRule type="notContainsBlanks" dxfId="3781" priority="3891">
      <formula>LEN(TRIM(U1193))&gt;0</formula>
    </cfRule>
  </conditionalFormatting>
  <conditionalFormatting sqref="U1193:Y1193">
    <cfRule type="notContainsBlanks" priority="3890">
      <formula>LEN(TRIM(U1193))&gt;0</formula>
    </cfRule>
  </conditionalFormatting>
  <conditionalFormatting sqref="U1193:Y1193">
    <cfRule type="notContainsBlanks" dxfId="3780" priority="3889">
      <formula>LEN(TRIM(U1193))&gt;0</formula>
    </cfRule>
  </conditionalFormatting>
  <conditionalFormatting sqref="U1193:Y1193">
    <cfRule type="notContainsBlanks" dxfId="3779" priority="3888">
      <formula>LEN(TRIM(U1193))&gt;0</formula>
    </cfRule>
  </conditionalFormatting>
  <conditionalFormatting sqref="U1193:Y1193">
    <cfRule type="notContainsBlanks" dxfId="3778" priority="3887">
      <formula>LEN(TRIM(U1193))&gt;0</formula>
    </cfRule>
  </conditionalFormatting>
  <conditionalFormatting sqref="U1193:Y1193">
    <cfRule type="notContainsBlanks" dxfId="3777" priority="3886">
      <formula>LEN(TRIM(U1193))&gt;0</formula>
    </cfRule>
  </conditionalFormatting>
  <conditionalFormatting sqref="U1193:Y1193">
    <cfRule type="notContainsBlanks" dxfId="3776" priority="3885">
      <formula>LEN(TRIM(U1193))&gt;0</formula>
    </cfRule>
  </conditionalFormatting>
  <conditionalFormatting sqref="U1206:Y1206">
    <cfRule type="notContainsBlanks" dxfId="3775" priority="3884">
      <formula>LEN(TRIM(U1206))&gt;0</formula>
    </cfRule>
  </conditionalFormatting>
  <conditionalFormatting sqref="U1206:Y1206">
    <cfRule type="notContainsBlanks" dxfId="3774" priority="3883">
      <formula>LEN(TRIM(U1206))&gt;0</formula>
    </cfRule>
  </conditionalFormatting>
  <conditionalFormatting sqref="U1206:Y1206">
    <cfRule type="notContainsBlanks" dxfId="3773" priority="3882">
      <formula>LEN(TRIM(U1206))&gt;0</formula>
    </cfRule>
  </conditionalFormatting>
  <conditionalFormatting sqref="U1206:Y1206">
    <cfRule type="notContainsBlanks" dxfId="3772" priority="3881">
      <formula>LEN(TRIM(U1206))&gt;0</formula>
    </cfRule>
  </conditionalFormatting>
  <conditionalFormatting sqref="U1206:Y1206">
    <cfRule type="notContainsBlanks" dxfId="3771" priority="3880">
      <formula>LEN(TRIM(U1206))&gt;0</formula>
    </cfRule>
  </conditionalFormatting>
  <conditionalFormatting sqref="U1206:Y1206">
    <cfRule type="notContainsBlanks" dxfId="3770" priority="3879">
      <formula>LEN(TRIM(U1206))&gt;0</formula>
    </cfRule>
  </conditionalFormatting>
  <conditionalFormatting sqref="U1206:Y1206">
    <cfRule type="notContainsBlanks" dxfId="3769" priority="3878">
      <formula>LEN(TRIM(U1206))&gt;0</formula>
    </cfRule>
  </conditionalFormatting>
  <conditionalFormatting sqref="U1206:Y1206">
    <cfRule type="notContainsBlanks" dxfId="3768" priority="3877">
      <formula>LEN(TRIM(U1206))&gt;0</formula>
    </cfRule>
  </conditionalFormatting>
  <conditionalFormatting sqref="U1206:Y1206">
    <cfRule type="notContainsBlanks" dxfId="3767" priority="3876">
      <formula>LEN(TRIM(U1206))&gt;0</formula>
    </cfRule>
  </conditionalFormatting>
  <conditionalFormatting sqref="U1206:Y1206">
    <cfRule type="notContainsBlanks" dxfId="3766" priority="3874">
      <formula>LEN(TRIM(U1206))&gt;0</formula>
    </cfRule>
    <cfRule type="notContainsBlanks" dxfId="3765" priority="3875">
      <formula>LEN(TRIM(U1206))&gt;0</formula>
    </cfRule>
  </conditionalFormatting>
  <conditionalFormatting sqref="U1206:Y1206">
    <cfRule type="notContainsBlanks" dxfId="3764" priority="3873">
      <formula>LEN(TRIM(U1206))&gt;0</formula>
    </cfRule>
  </conditionalFormatting>
  <conditionalFormatting sqref="U1206:Y1206">
    <cfRule type="notContainsBlanks" dxfId="3763" priority="3872">
      <formula>LEN(TRIM(U1206))&gt;0</formula>
    </cfRule>
  </conditionalFormatting>
  <conditionalFormatting sqref="U1206:Y1206">
    <cfRule type="notContainsBlanks" dxfId="3762" priority="3871">
      <formula>LEN(TRIM(U1206))&gt;0</formula>
    </cfRule>
  </conditionalFormatting>
  <conditionalFormatting sqref="U1206:Y1206">
    <cfRule type="notContainsBlanks" dxfId="3761" priority="3870">
      <formula>LEN(TRIM(U1206))&gt;0</formula>
    </cfRule>
  </conditionalFormatting>
  <conditionalFormatting sqref="U1206:Y1206">
    <cfRule type="notContainsBlanks" dxfId="3760" priority="3869">
      <formula>LEN(TRIM(U1206))&gt;0</formula>
    </cfRule>
  </conditionalFormatting>
  <conditionalFormatting sqref="U1206:Y1206">
    <cfRule type="notContainsBlanks" dxfId="3759" priority="3868">
      <formula>LEN(TRIM(U1206))&gt;0</formula>
    </cfRule>
  </conditionalFormatting>
  <conditionalFormatting sqref="U1206:Y1206">
    <cfRule type="notContainsBlanks" dxfId="3758" priority="3867">
      <formula>LEN(TRIM(U1206))&gt;0</formula>
    </cfRule>
  </conditionalFormatting>
  <conditionalFormatting sqref="U1206:Y1206">
    <cfRule type="notContainsBlanks" dxfId="3757" priority="3866">
      <formula>LEN(TRIM(U1206))&gt;0</formula>
    </cfRule>
  </conditionalFormatting>
  <conditionalFormatting sqref="U1206:Y1206">
    <cfRule type="notContainsBlanks" dxfId="3756" priority="3865">
      <formula>LEN(TRIM(U1206))&gt;0</formula>
    </cfRule>
  </conditionalFormatting>
  <conditionalFormatting sqref="U1206:Y1206">
    <cfRule type="notContainsBlanks" priority="3864">
      <formula>LEN(TRIM(U1206))&gt;0</formula>
    </cfRule>
  </conditionalFormatting>
  <conditionalFormatting sqref="U1206:Y1206">
    <cfRule type="notContainsBlanks" dxfId="3755" priority="3863">
      <formula>LEN(TRIM(U1206))&gt;0</formula>
    </cfRule>
  </conditionalFormatting>
  <conditionalFormatting sqref="U1206:Y1206">
    <cfRule type="notContainsBlanks" dxfId="3754" priority="3862">
      <formula>LEN(TRIM(U1206))&gt;0</formula>
    </cfRule>
  </conditionalFormatting>
  <conditionalFormatting sqref="U1206:Y1206">
    <cfRule type="notContainsBlanks" dxfId="3753" priority="3861">
      <formula>LEN(TRIM(U1206))&gt;0</formula>
    </cfRule>
  </conditionalFormatting>
  <conditionalFormatting sqref="U1206:Y1206">
    <cfRule type="notContainsBlanks" dxfId="3752" priority="3860">
      <formula>LEN(TRIM(U1206))&gt;0</formula>
    </cfRule>
  </conditionalFormatting>
  <conditionalFormatting sqref="U1206:Y1206">
    <cfRule type="notContainsBlanks" dxfId="3751" priority="3859">
      <formula>LEN(TRIM(U1206))&gt;0</formula>
    </cfRule>
  </conditionalFormatting>
  <conditionalFormatting sqref="U1219:Y1219">
    <cfRule type="notContainsBlanks" dxfId="3750" priority="3858">
      <formula>LEN(TRIM(U1219))&gt;0</formula>
    </cfRule>
  </conditionalFormatting>
  <conditionalFormatting sqref="U1219:Y1219">
    <cfRule type="notContainsBlanks" dxfId="3749" priority="3857">
      <formula>LEN(TRIM(U1219))&gt;0</formula>
    </cfRule>
  </conditionalFormatting>
  <conditionalFormatting sqref="U1219:Y1219">
    <cfRule type="notContainsBlanks" dxfId="3748" priority="3856">
      <formula>LEN(TRIM(U1219))&gt;0</formula>
    </cfRule>
  </conditionalFormatting>
  <conditionalFormatting sqref="U1219:Y1219">
    <cfRule type="notContainsBlanks" dxfId="3747" priority="3855">
      <formula>LEN(TRIM(U1219))&gt;0</formula>
    </cfRule>
  </conditionalFormatting>
  <conditionalFormatting sqref="U1219:Y1219">
    <cfRule type="notContainsBlanks" dxfId="3746" priority="3854">
      <formula>LEN(TRIM(U1219))&gt;0</formula>
    </cfRule>
  </conditionalFormatting>
  <conditionalFormatting sqref="U1219:Y1219">
    <cfRule type="notContainsBlanks" dxfId="3745" priority="3853">
      <formula>LEN(TRIM(U1219))&gt;0</formula>
    </cfRule>
  </conditionalFormatting>
  <conditionalFormatting sqref="U1219:Y1219">
    <cfRule type="notContainsBlanks" dxfId="3744" priority="3852">
      <formula>LEN(TRIM(U1219))&gt;0</formula>
    </cfRule>
  </conditionalFormatting>
  <conditionalFormatting sqref="U1219:Y1219">
    <cfRule type="notContainsBlanks" dxfId="3743" priority="3851">
      <formula>LEN(TRIM(U1219))&gt;0</formula>
    </cfRule>
  </conditionalFormatting>
  <conditionalFormatting sqref="U1219:Y1219">
    <cfRule type="notContainsBlanks" dxfId="3742" priority="3850">
      <formula>LEN(TRIM(U1219))&gt;0</formula>
    </cfRule>
  </conditionalFormatting>
  <conditionalFormatting sqref="U1219:Y1219">
    <cfRule type="notContainsBlanks" dxfId="3741" priority="3848">
      <formula>LEN(TRIM(U1219))&gt;0</formula>
    </cfRule>
    <cfRule type="notContainsBlanks" dxfId="3740" priority="3849">
      <formula>LEN(TRIM(U1219))&gt;0</formula>
    </cfRule>
  </conditionalFormatting>
  <conditionalFormatting sqref="U1219:Y1219">
    <cfRule type="notContainsBlanks" dxfId="3739" priority="3847">
      <formula>LEN(TRIM(U1219))&gt;0</formula>
    </cfRule>
  </conditionalFormatting>
  <conditionalFormatting sqref="U1219:Y1219">
    <cfRule type="notContainsBlanks" dxfId="3738" priority="3846">
      <formula>LEN(TRIM(U1219))&gt;0</formula>
    </cfRule>
  </conditionalFormatting>
  <conditionalFormatting sqref="U1219:Y1219">
    <cfRule type="notContainsBlanks" dxfId="3737" priority="3845">
      <formula>LEN(TRIM(U1219))&gt;0</formula>
    </cfRule>
  </conditionalFormatting>
  <conditionalFormatting sqref="U1219:Y1219">
    <cfRule type="notContainsBlanks" dxfId="3736" priority="3844">
      <formula>LEN(TRIM(U1219))&gt;0</formula>
    </cfRule>
  </conditionalFormatting>
  <conditionalFormatting sqref="U1219:Y1219">
    <cfRule type="notContainsBlanks" dxfId="3735" priority="3843">
      <formula>LEN(TRIM(U1219))&gt;0</formula>
    </cfRule>
  </conditionalFormatting>
  <conditionalFormatting sqref="U1219:Y1219">
    <cfRule type="notContainsBlanks" dxfId="3734" priority="3842">
      <formula>LEN(TRIM(U1219))&gt;0</formula>
    </cfRule>
  </conditionalFormatting>
  <conditionalFormatting sqref="U1219:Y1219">
    <cfRule type="notContainsBlanks" dxfId="3733" priority="3841">
      <formula>LEN(TRIM(U1219))&gt;0</formula>
    </cfRule>
  </conditionalFormatting>
  <conditionalFormatting sqref="U1219:Y1219">
    <cfRule type="notContainsBlanks" dxfId="3732" priority="3840">
      <formula>LEN(TRIM(U1219))&gt;0</formula>
    </cfRule>
  </conditionalFormatting>
  <conditionalFormatting sqref="U1219:Y1219">
    <cfRule type="notContainsBlanks" dxfId="3731" priority="3839">
      <formula>LEN(TRIM(U1219))&gt;0</formula>
    </cfRule>
  </conditionalFormatting>
  <conditionalFormatting sqref="U1219:Y1219">
    <cfRule type="notContainsBlanks" priority="3838">
      <formula>LEN(TRIM(U1219))&gt;0</formula>
    </cfRule>
  </conditionalFormatting>
  <conditionalFormatting sqref="U1219:Y1219">
    <cfRule type="notContainsBlanks" dxfId="3730" priority="3837">
      <formula>LEN(TRIM(U1219))&gt;0</formula>
    </cfRule>
  </conditionalFormatting>
  <conditionalFormatting sqref="U1219:Y1219">
    <cfRule type="notContainsBlanks" dxfId="3729" priority="3836">
      <formula>LEN(TRIM(U1219))&gt;0</formula>
    </cfRule>
  </conditionalFormatting>
  <conditionalFormatting sqref="U1219:Y1219">
    <cfRule type="notContainsBlanks" dxfId="3728" priority="3835">
      <formula>LEN(TRIM(U1219))&gt;0</formula>
    </cfRule>
  </conditionalFormatting>
  <conditionalFormatting sqref="U1219:Y1219">
    <cfRule type="notContainsBlanks" dxfId="3727" priority="3834">
      <formula>LEN(TRIM(U1219))&gt;0</formula>
    </cfRule>
  </conditionalFormatting>
  <conditionalFormatting sqref="U1219:Y1219">
    <cfRule type="notContainsBlanks" dxfId="3726" priority="3833">
      <formula>LEN(TRIM(U1219))&gt;0</formula>
    </cfRule>
  </conditionalFormatting>
  <conditionalFormatting sqref="U1245:Y1245">
    <cfRule type="notContainsBlanks" dxfId="3725" priority="3832">
      <formula>LEN(TRIM(U1245))&gt;0</formula>
    </cfRule>
  </conditionalFormatting>
  <conditionalFormatting sqref="U1245:Y1245">
    <cfRule type="notContainsBlanks" dxfId="3724" priority="3831">
      <formula>LEN(TRIM(U1245))&gt;0</formula>
    </cfRule>
  </conditionalFormatting>
  <conditionalFormatting sqref="U1245:Y1245">
    <cfRule type="notContainsBlanks" dxfId="3723" priority="3830">
      <formula>LEN(TRIM(U1245))&gt;0</formula>
    </cfRule>
  </conditionalFormatting>
  <conditionalFormatting sqref="U1245:Y1245">
    <cfRule type="notContainsBlanks" dxfId="3722" priority="3829">
      <formula>LEN(TRIM(U1245))&gt;0</formula>
    </cfRule>
  </conditionalFormatting>
  <conditionalFormatting sqref="U1245:Y1245">
    <cfRule type="notContainsBlanks" dxfId="3721" priority="3828">
      <formula>LEN(TRIM(U1245))&gt;0</formula>
    </cfRule>
  </conditionalFormatting>
  <conditionalFormatting sqref="U1245:Y1245">
    <cfRule type="notContainsBlanks" dxfId="3720" priority="3827">
      <formula>LEN(TRIM(U1245))&gt;0</formula>
    </cfRule>
  </conditionalFormatting>
  <conditionalFormatting sqref="U1245:Y1245">
    <cfRule type="notContainsBlanks" dxfId="3719" priority="3826">
      <formula>LEN(TRIM(U1245))&gt;0</formula>
    </cfRule>
  </conditionalFormatting>
  <conditionalFormatting sqref="U1245:Y1245">
    <cfRule type="notContainsBlanks" dxfId="3718" priority="3825">
      <formula>LEN(TRIM(U1245))&gt;0</formula>
    </cfRule>
  </conditionalFormatting>
  <conditionalFormatting sqref="U1245:Y1245">
    <cfRule type="notContainsBlanks" dxfId="3717" priority="3824">
      <formula>LEN(TRIM(U1245))&gt;0</formula>
    </cfRule>
  </conditionalFormatting>
  <conditionalFormatting sqref="U1245:Y1245">
    <cfRule type="notContainsBlanks" dxfId="3716" priority="3822">
      <formula>LEN(TRIM(U1245))&gt;0</formula>
    </cfRule>
    <cfRule type="notContainsBlanks" dxfId="3715" priority="3823">
      <formula>LEN(TRIM(U1245))&gt;0</formula>
    </cfRule>
  </conditionalFormatting>
  <conditionalFormatting sqref="U1245:Y1245">
    <cfRule type="notContainsBlanks" dxfId="3714" priority="3821">
      <formula>LEN(TRIM(U1245))&gt;0</formula>
    </cfRule>
  </conditionalFormatting>
  <conditionalFormatting sqref="U1245:Y1245">
    <cfRule type="notContainsBlanks" dxfId="3713" priority="3820">
      <formula>LEN(TRIM(U1245))&gt;0</formula>
    </cfRule>
  </conditionalFormatting>
  <conditionalFormatting sqref="U1245:Y1245">
    <cfRule type="notContainsBlanks" dxfId="3712" priority="3819">
      <formula>LEN(TRIM(U1245))&gt;0</formula>
    </cfRule>
  </conditionalFormatting>
  <conditionalFormatting sqref="U1245:Y1245">
    <cfRule type="notContainsBlanks" dxfId="3711" priority="3818">
      <formula>LEN(TRIM(U1245))&gt;0</formula>
    </cfRule>
  </conditionalFormatting>
  <conditionalFormatting sqref="U1245:Y1245">
    <cfRule type="notContainsBlanks" dxfId="3710" priority="3817">
      <formula>LEN(TRIM(U1245))&gt;0</formula>
    </cfRule>
  </conditionalFormatting>
  <conditionalFormatting sqref="U1245:Y1245">
    <cfRule type="notContainsBlanks" dxfId="3709" priority="3816">
      <formula>LEN(TRIM(U1245))&gt;0</formula>
    </cfRule>
  </conditionalFormatting>
  <conditionalFormatting sqref="U1245:Y1245">
    <cfRule type="notContainsBlanks" dxfId="3708" priority="3815">
      <formula>LEN(TRIM(U1245))&gt;0</formula>
    </cfRule>
  </conditionalFormatting>
  <conditionalFormatting sqref="U1245:Y1245">
    <cfRule type="notContainsBlanks" dxfId="3707" priority="3814">
      <formula>LEN(TRIM(U1245))&gt;0</formula>
    </cfRule>
  </conditionalFormatting>
  <conditionalFormatting sqref="U1245:Y1245">
    <cfRule type="notContainsBlanks" dxfId="3706" priority="3813">
      <formula>LEN(TRIM(U1245))&gt;0</formula>
    </cfRule>
  </conditionalFormatting>
  <conditionalFormatting sqref="U1245:Y1245">
    <cfRule type="notContainsBlanks" priority="3812">
      <formula>LEN(TRIM(U1245))&gt;0</formula>
    </cfRule>
  </conditionalFormatting>
  <conditionalFormatting sqref="U1245:Y1245">
    <cfRule type="notContainsBlanks" dxfId="3705" priority="3811">
      <formula>LEN(TRIM(U1245))&gt;0</formula>
    </cfRule>
  </conditionalFormatting>
  <conditionalFormatting sqref="U1245:Y1245">
    <cfRule type="notContainsBlanks" dxfId="3704" priority="3810">
      <formula>LEN(TRIM(U1245))&gt;0</formula>
    </cfRule>
  </conditionalFormatting>
  <conditionalFormatting sqref="U1245:Y1245">
    <cfRule type="notContainsBlanks" dxfId="3703" priority="3809">
      <formula>LEN(TRIM(U1245))&gt;0</formula>
    </cfRule>
  </conditionalFormatting>
  <conditionalFormatting sqref="U1245:Y1245">
    <cfRule type="notContainsBlanks" dxfId="3702" priority="3808">
      <formula>LEN(TRIM(U1245))&gt;0</formula>
    </cfRule>
  </conditionalFormatting>
  <conditionalFormatting sqref="U1245:Y1245">
    <cfRule type="notContainsBlanks" dxfId="3701" priority="3807">
      <formula>LEN(TRIM(U1245))&gt;0</formula>
    </cfRule>
  </conditionalFormatting>
  <conditionalFormatting sqref="U1232:Y1232">
    <cfRule type="notContainsBlanks" dxfId="3700" priority="3806">
      <formula>LEN(TRIM(U1232))&gt;0</formula>
    </cfRule>
  </conditionalFormatting>
  <conditionalFormatting sqref="U1232:Y1232">
    <cfRule type="notContainsBlanks" dxfId="3699" priority="3805">
      <formula>LEN(TRIM(U1232))&gt;0</formula>
    </cfRule>
  </conditionalFormatting>
  <conditionalFormatting sqref="U1232:Y1232">
    <cfRule type="notContainsBlanks" dxfId="3698" priority="3804">
      <formula>LEN(TRIM(U1232))&gt;0</formula>
    </cfRule>
  </conditionalFormatting>
  <conditionalFormatting sqref="U1232:Y1232">
    <cfRule type="notContainsBlanks" dxfId="3697" priority="3803">
      <formula>LEN(TRIM(U1232))&gt;0</formula>
    </cfRule>
  </conditionalFormatting>
  <conditionalFormatting sqref="U1232:Y1232">
    <cfRule type="notContainsBlanks" dxfId="3696" priority="3802">
      <formula>LEN(TRIM(U1232))&gt;0</formula>
    </cfRule>
  </conditionalFormatting>
  <conditionalFormatting sqref="U1232:Y1232">
    <cfRule type="notContainsBlanks" dxfId="3695" priority="3801">
      <formula>LEN(TRIM(U1232))&gt;0</formula>
    </cfRule>
  </conditionalFormatting>
  <conditionalFormatting sqref="U1232:Y1232">
    <cfRule type="notContainsBlanks" dxfId="3694" priority="3800">
      <formula>LEN(TRIM(U1232))&gt;0</formula>
    </cfRule>
  </conditionalFormatting>
  <conditionalFormatting sqref="U1232:Y1232">
    <cfRule type="notContainsBlanks" dxfId="3693" priority="3799">
      <formula>LEN(TRIM(U1232))&gt;0</formula>
    </cfRule>
  </conditionalFormatting>
  <conditionalFormatting sqref="U1232:Y1232">
    <cfRule type="notContainsBlanks" dxfId="3692" priority="3798">
      <formula>LEN(TRIM(U1232))&gt;0</formula>
    </cfRule>
  </conditionalFormatting>
  <conditionalFormatting sqref="U1232:Y1232">
    <cfRule type="notContainsBlanks" dxfId="3691" priority="3796">
      <formula>LEN(TRIM(U1232))&gt;0</formula>
    </cfRule>
    <cfRule type="notContainsBlanks" dxfId="3690" priority="3797">
      <formula>LEN(TRIM(U1232))&gt;0</formula>
    </cfRule>
  </conditionalFormatting>
  <conditionalFormatting sqref="U1232:Y1232">
    <cfRule type="notContainsBlanks" dxfId="3689" priority="3795">
      <formula>LEN(TRIM(U1232))&gt;0</formula>
    </cfRule>
  </conditionalFormatting>
  <conditionalFormatting sqref="U1232:Y1232">
    <cfRule type="notContainsBlanks" dxfId="3688" priority="3794">
      <formula>LEN(TRIM(U1232))&gt;0</formula>
    </cfRule>
  </conditionalFormatting>
  <conditionalFormatting sqref="U1232:Y1232">
    <cfRule type="notContainsBlanks" dxfId="3687" priority="3793">
      <formula>LEN(TRIM(U1232))&gt;0</formula>
    </cfRule>
  </conditionalFormatting>
  <conditionalFormatting sqref="U1232:Y1232">
    <cfRule type="notContainsBlanks" dxfId="3686" priority="3792">
      <formula>LEN(TRIM(U1232))&gt;0</formula>
    </cfRule>
  </conditionalFormatting>
  <conditionalFormatting sqref="U1232:Y1232">
    <cfRule type="notContainsBlanks" dxfId="3685" priority="3791">
      <formula>LEN(TRIM(U1232))&gt;0</formula>
    </cfRule>
  </conditionalFormatting>
  <conditionalFormatting sqref="U1232:Y1232">
    <cfRule type="notContainsBlanks" dxfId="3684" priority="3790">
      <formula>LEN(TRIM(U1232))&gt;0</formula>
    </cfRule>
  </conditionalFormatting>
  <conditionalFormatting sqref="U1232:Y1232">
    <cfRule type="notContainsBlanks" dxfId="3683" priority="3789">
      <formula>LEN(TRIM(U1232))&gt;0</formula>
    </cfRule>
  </conditionalFormatting>
  <conditionalFormatting sqref="U1232:Y1232">
    <cfRule type="notContainsBlanks" dxfId="3682" priority="3788">
      <formula>LEN(TRIM(U1232))&gt;0</formula>
    </cfRule>
  </conditionalFormatting>
  <conditionalFormatting sqref="U1232:Y1232">
    <cfRule type="notContainsBlanks" dxfId="3681" priority="3787">
      <formula>LEN(TRIM(U1232))&gt;0</formula>
    </cfRule>
  </conditionalFormatting>
  <conditionalFormatting sqref="U1232:Y1232">
    <cfRule type="notContainsBlanks" priority="3786">
      <formula>LEN(TRIM(U1232))&gt;0</formula>
    </cfRule>
  </conditionalFormatting>
  <conditionalFormatting sqref="U1232:Y1232">
    <cfRule type="notContainsBlanks" dxfId="3680" priority="3785">
      <formula>LEN(TRIM(U1232))&gt;0</formula>
    </cfRule>
  </conditionalFormatting>
  <conditionalFormatting sqref="U1232:Y1232">
    <cfRule type="notContainsBlanks" dxfId="3679" priority="3784">
      <formula>LEN(TRIM(U1232))&gt;0</formula>
    </cfRule>
  </conditionalFormatting>
  <conditionalFormatting sqref="U1232:Y1232">
    <cfRule type="notContainsBlanks" dxfId="3678" priority="3783">
      <formula>LEN(TRIM(U1232))&gt;0</formula>
    </cfRule>
  </conditionalFormatting>
  <conditionalFormatting sqref="U1232:Y1232">
    <cfRule type="notContainsBlanks" dxfId="3677" priority="3782">
      <formula>LEN(TRIM(U1232))&gt;0</formula>
    </cfRule>
  </conditionalFormatting>
  <conditionalFormatting sqref="U1232:Y1232">
    <cfRule type="notContainsBlanks" dxfId="3676" priority="3781">
      <formula>LEN(TRIM(U1232))&gt;0</formula>
    </cfRule>
  </conditionalFormatting>
  <conditionalFormatting sqref="U1258:Y1258">
    <cfRule type="notContainsBlanks" dxfId="3675" priority="3780">
      <formula>LEN(TRIM(U1258))&gt;0</formula>
    </cfRule>
  </conditionalFormatting>
  <conditionalFormatting sqref="U1258:Y1258">
    <cfRule type="notContainsBlanks" dxfId="3674" priority="3779">
      <formula>LEN(TRIM(U1258))&gt;0</formula>
    </cfRule>
  </conditionalFormatting>
  <conditionalFormatting sqref="U1258:Y1258">
    <cfRule type="notContainsBlanks" dxfId="3673" priority="3778">
      <formula>LEN(TRIM(U1258))&gt;0</formula>
    </cfRule>
  </conditionalFormatting>
  <conditionalFormatting sqref="U1258:Y1258">
    <cfRule type="notContainsBlanks" dxfId="3672" priority="3777">
      <formula>LEN(TRIM(U1258))&gt;0</formula>
    </cfRule>
  </conditionalFormatting>
  <conditionalFormatting sqref="U1258:Y1258">
    <cfRule type="notContainsBlanks" dxfId="3671" priority="3776">
      <formula>LEN(TRIM(U1258))&gt;0</formula>
    </cfRule>
  </conditionalFormatting>
  <conditionalFormatting sqref="U1258:Y1258">
    <cfRule type="notContainsBlanks" dxfId="3670" priority="3775">
      <formula>LEN(TRIM(U1258))&gt;0</formula>
    </cfRule>
  </conditionalFormatting>
  <conditionalFormatting sqref="U1258:Y1258">
    <cfRule type="notContainsBlanks" dxfId="3669" priority="3774">
      <formula>LEN(TRIM(U1258))&gt;0</formula>
    </cfRule>
  </conditionalFormatting>
  <conditionalFormatting sqref="U1258:Y1258">
    <cfRule type="notContainsBlanks" dxfId="3668" priority="3773">
      <formula>LEN(TRIM(U1258))&gt;0</formula>
    </cfRule>
  </conditionalFormatting>
  <conditionalFormatting sqref="U1258:Y1258">
    <cfRule type="notContainsBlanks" dxfId="3667" priority="3772">
      <formula>LEN(TRIM(U1258))&gt;0</formula>
    </cfRule>
  </conditionalFormatting>
  <conditionalFormatting sqref="U1258:Y1258">
    <cfRule type="notContainsBlanks" dxfId="3666" priority="3770">
      <formula>LEN(TRIM(U1258))&gt;0</formula>
    </cfRule>
    <cfRule type="notContainsBlanks" dxfId="3665" priority="3771">
      <formula>LEN(TRIM(U1258))&gt;0</formula>
    </cfRule>
  </conditionalFormatting>
  <conditionalFormatting sqref="U1258:Y1258">
    <cfRule type="notContainsBlanks" dxfId="3664" priority="3769">
      <formula>LEN(TRIM(U1258))&gt;0</formula>
    </cfRule>
  </conditionalFormatting>
  <conditionalFormatting sqref="U1258:Y1258">
    <cfRule type="notContainsBlanks" dxfId="3663" priority="3768">
      <formula>LEN(TRIM(U1258))&gt;0</formula>
    </cfRule>
  </conditionalFormatting>
  <conditionalFormatting sqref="U1258:Y1258">
    <cfRule type="notContainsBlanks" dxfId="3662" priority="3767">
      <formula>LEN(TRIM(U1258))&gt;0</formula>
    </cfRule>
  </conditionalFormatting>
  <conditionalFormatting sqref="U1258:Y1258">
    <cfRule type="notContainsBlanks" dxfId="3661" priority="3766">
      <formula>LEN(TRIM(U1258))&gt;0</formula>
    </cfRule>
  </conditionalFormatting>
  <conditionalFormatting sqref="U1258:Y1258">
    <cfRule type="notContainsBlanks" dxfId="3660" priority="3765">
      <formula>LEN(TRIM(U1258))&gt;0</formula>
    </cfRule>
  </conditionalFormatting>
  <conditionalFormatting sqref="U1258:Y1258">
    <cfRule type="notContainsBlanks" dxfId="3659" priority="3764">
      <formula>LEN(TRIM(U1258))&gt;0</formula>
    </cfRule>
  </conditionalFormatting>
  <conditionalFormatting sqref="U1258:Y1258">
    <cfRule type="notContainsBlanks" dxfId="3658" priority="3763">
      <formula>LEN(TRIM(U1258))&gt;0</formula>
    </cfRule>
  </conditionalFormatting>
  <conditionalFormatting sqref="U1258:Y1258">
    <cfRule type="notContainsBlanks" dxfId="3657" priority="3762">
      <formula>LEN(TRIM(U1258))&gt;0</formula>
    </cfRule>
  </conditionalFormatting>
  <conditionalFormatting sqref="U1258:Y1258">
    <cfRule type="notContainsBlanks" dxfId="3656" priority="3761">
      <formula>LEN(TRIM(U1258))&gt;0</formula>
    </cfRule>
  </conditionalFormatting>
  <conditionalFormatting sqref="U1258:Y1258">
    <cfRule type="notContainsBlanks" priority="3760">
      <formula>LEN(TRIM(U1258))&gt;0</formula>
    </cfRule>
  </conditionalFormatting>
  <conditionalFormatting sqref="U1258:Y1258">
    <cfRule type="notContainsBlanks" dxfId="3655" priority="3759">
      <formula>LEN(TRIM(U1258))&gt;0</formula>
    </cfRule>
  </conditionalFormatting>
  <conditionalFormatting sqref="U1258:Y1258">
    <cfRule type="notContainsBlanks" dxfId="3654" priority="3758">
      <formula>LEN(TRIM(U1258))&gt;0</formula>
    </cfRule>
  </conditionalFormatting>
  <conditionalFormatting sqref="U1258:Y1258">
    <cfRule type="notContainsBlanks" dxfId="3653" priority="3757">
      <formula>LEN(TRIM(U1258))&gt;0</formula>
    </cfRule>
  </conditionalFormatting>
  <conditionalFormatting sqref="U1258:Y1258">
    <cfRule type="notContainsBlanks" dxfId="3652" priority="3756">
      <formula>LEN(TRIM(U1258))&gt;0</formula>
    </cfRule>
  </conditionalFormatting>
  <conditionalFormatting sqref="U1258:Y1258">
    <cfRule type="notContainsBlanks" dxfId="3651" priority="3755">
      <formula>LEN(TRIM(U1258))&gt;0</formula>
    </cfRule>
  </conditionalFormatting>
  <conditionalFormatting sqref="U1271:Y1271">
    <cfRule type="notContainsBlanks" dxfId="3650" priority="3754">
      <formula>LEN(TRIM(U1271))&gt;0</formula>
    </cfRule>
  </conditionalFormatting>
  <conditionalFormatting sqref="U1271:Y1271">
    <cfRule type="notContainsBlanks" dxfId="3649" priority="3753">
      <formula>LEN(TRIM(U1271))&gt;0</formula>
    </cfRule>
  </conditionalFormatting>
  <conditionalFormatting sqref="U1271:Y1271">
    <cfRule type="notContainsBlanks" dxfId="3648" priority="3752">
      <formula>LEN(TRIM(U1271))&gt;0</formula>
    </cfRule>
  </conditionalFormatting>
  <conditionalFormatting sqref="U1271:Y1271">
    <cfRule type="notContainsBlanks" dxfId="3647" priority="3751">
      <formula>LEN(TRIM(U1271))&gt;0</formula>
    </cfRule>
  </conditionalFormatting>
  <conditionalFormatting sqref="U1271:Y1271">
    <cfRule type="notContainsBlanks" dxfId="3646" priority="3750">
      <formula>LEN(TRIM(U1271))&gt;0</formula>
    </cfRule>
  </conditionalFormatting>
  <conditionalFormatting sqref="U1271:Y1271">
    <cfRule type="notContainsBlanks" dxfId="3645" priority="3749">
      <formula>LEN(TRIM(U1271))&gt;0</formula>
    </cfRule>
  </conditionalFormatting>
  <conditionalFormatting sqref="U1271:Y1271">
    <cfRule type="notContainsBlanks" dxfId="3644" priority="3748">
      <formula>LEN(TRIM(U1271))&gt;0</formula>
    </cfRule>
  </conditionalFormatting>
  <conditionalFormatting sqref="U1271:Y1271">
    <cfRule type="notContainsBlanks" dxfId="3643" priority="3747">
      <formula>LEN(TRIM(U1271))&gt;0</formula>
    </cfRule>
  </conditionalFormatting>
  <conditionalFormatting sqref="U1271:Y1271">
    <cfRule type="notContainsBlanks" dxfId="3642" priority="3746">
      <formula>LEN(TRIM(U1271))&gt;0</formula>
    </cfRule>
  </conditionalFormatting>
  <conditionalFormatting sqref="U1271:Y1271">
    <cfRule type="notContainsBlanks" dxfId="3641" priority="3744">
      <formula>LEN(TRIM(U1271))&gt;0</formula>
    </cfRule>
    <cfRule type="notContainsBlanks" dxfId="3640" priority="3745">
      <formula>LEN(TRIM(U1271))&gt;0</formula>
    </cfRule>
  </conditionalFormatting>
  <conditionalFormatting sqref="U1271:Y1271">
    <cfRule type="notContainsBlanks" dxfId="3639" priority="3743">
      <formula>LEN(TRIM(U1271))&gt;0</formula>
    </cfRule>
  </conditionalFormatting>
  <conditionalFormatting sqref="U1271:Y1271">
    <cfRule type="notContainsBlanks" dxfId="3638" priority="3742">
      <formula>LEN(TRIM(U1271))&gt;0</formula>
    </cfRule>
  </conditionalFormatting>
  <conditionalFormatting sqref="U1271:Y1271">
    <cfRule type="notContainsBlanks" dxfId="3637" priority="3741">
      <formula>LEN(TRIM(U1271))&gt;0</formula>
    </cfRule>
  </conditionalFormatting>
  <conditionalFormatting sqref="U1271:Y1271">
    <cfRule type="notContainsBlanks" dxfId="3636" priority="3740">
      <formula>LEN(TRIM(U1271))&gt;0</formula>
    </cfRule>
  </conditionalFormatting>
  <conditionalFormatting sqref="U1271:Y1271">
    <cfRule type="notContainsBlanks" dxfId="3635" priority="3739">
      <formula>LEN(TRIM(U1271))&gt;0</formula>
    </cfRule>
  </conditionalFormatting>
  <conditionalFormatting sqref="U1271:Y1271">
    <cfRule type="notContainsBlanks" dxfId="3634" priority="3738">
      <formula>LEN(TRIM(U1271))&gt;0</formula>
    </cfRule>
  </conditionalFormatting>
  <conditionalFormatting sqref="U1271:Y1271">
    <cfRule type="notContainsBlanks" dxfId="3633" priority="3737">
      <formula>LEN(TRIM(U1271))&gt;0</formula>
    </cfRule>
  </conditionalFormatting>
  <conditionalFormatting sqref="U1271:Y1271">
    <cfRule type="notContainsBlanks" dxfId="3632" priority="3736">
      <formula>LEN(TRIM(U1271))&gt;0</formula>
    </cfRule>
  </conditionalFormatting>
  <conditionalFormatting sqref="U1271:Y1271">
    <cfRule type="notContainsBlanks" dxfId="3631" priority="3735">
      <formula>LEN(TRIM(U1271))&gt;0</formula>
    </cfRule>
  </conditionalFormatting>
  <conditionalFormatting sqref="U1271:Y1271">
    <cfRule type="notContainsBlanks" priority="3734">
      <formula>LEN(TRIM(U1271))&gt;0</formula>
    </cfRule>
  </conditionalFormatting>
  <conditionalFormatting sqref="U1271:Y1271">
    <cfRule type="notContainsBlanks" dxfId="3630" priority="3733">
      <formula>LEN(TRIM(U1271))&gt;0</formula>
    </cfRule>
  </conditionalFormatting>
  <conditionalFormatting sqref="U1271:Y1271">
    <cfRule type="notContainsBlanks" dxfId="3629" priority="3732">
      <formula>LEN(TRIM(U1271))&gt;0</formula>
    </cfRule>
  </conditionalFormatting>
  <conditionalFormatting sqref="U1271:Y1271">
    <cfRule type="notContainsBlanks" dxfId="3628" priority="3731">
      <formula>LEN(TRIM(U1271))&gt;0</formula>
    </cfRule>
  </conditionalFormatting>
  <conditionalFormatting sqref="U1271:Y1271">
    <cfRule type="notContainsBlanks" dxfId="3627" priority="3730">
      <formula>LEN(TRIM(U1271))&gt;0</formula>
    </cfRule>
  </conditionalFormatting>
  <conditionalFormatting sqref="U1271:Y1271">
    <cfRule type="notContainsBlanks" dxfId="3626" priority="3729">
      <formula>LEN(TRIM(U1271))&gt;0</formula>
    </cfRule>
  </conditionalFormatting>
  <conditionalFormatting sqref="U1284:Y1284">
    <cfRule type="notContainsBlanks" dxfId="3625" priority="3728">
      <formula>LEN(TRIM(U1284))&gt;0</formula>
    </cfRule>
  </conditionalFormatting>
  <conditionalFormatting sqref="U1284:Y1284">
    <cfRule type="notContainsBlanks" dxfId="3624" priority="3727">
      <formula>LEN(TRIM(U1284))&gt;0</formula>
    </cfRule>
  </conditionalFormatting>
  <conditionalFormatting sqref="U1284:Y1284">
    <cfRule type="notContainsBlanks" dxfId="3623" priority="3726">
      <formula>LEN(TRIM(U1284))&gt;0</formula>
    </cfRule>
  </conditionalFormatting>
  <conditionalFormatting sqref="U1284:Y1284">
    <cfRule type="notContainsBlanks" dxfId="3622" priority="3725">
      <formula>LEN(TRIM(U1284))&gt;0</formula>
    </cfRule>
  </conditionalFormatting>
  <conditionalFormatting sqref="U1284:Y1284">
    <cfRule type="notContainsBlanks" dxfId="3621" priority="3724">
      <formula>LEN(TRIM(U1284))&gt;0</formula>
    </cfRule>
  </conditionalFormatting>
  <conditionalFormatting sqref="U1284:Y1284">
    <cfRule type="notContainsBlanks" dxfId="3620" priority="3723">
      <formula>LEN(TRIM(U1284))&gt;0</formula>
    </cfRule>
  </conditionalFormatting>
  <conditionalFormatting sqref="U1284:Y1284">
    <cfRule type="notContainsBlanks" dxfId="3619" priority="3722">
      <formula>LEN(TRIM(U1284))&gt;0</formula>
    </cfRule>
  </conditionalFormatting>
  <conditionalFormatting sqref="U1284:Y1284">
    <cfRule type="notContainsBlanks" dxfId="3618" priority="3721">
      <formula>LEN(TRIM(U1284))&gt;0</formula>
    </cfRule>
  </conditionalFormatting>
  <conditionalFormatting sqref="U1284:Y1284">
    <cfRule type="notContainsBlanks" dxfId="3617" priority="3720">
      <formula>LEN(TRIM(U1284))&gt;0</formula>
    </cfRule>
  </conditionalFormatting>
  <conditionalFormatting sqref="U1284:Y1284">
    <cfRule type="notContainsBlanks" dxfId="3616" priority="3718">
      <formula>LEN(TRIM(U1284))&gt;0</formula>
    </cfRule>
    <cfRule type="notContainsBlanks" dxfId="3615" priority="3719">
      <formula>LEN(TRIM(U1284))&gt;0</formula>
    </cfRule>
  </conditionalFormatting>
  <conditionalFormatting sqref="U1284:Y1284">
    <cfRule type="notContainsBlanks" dxfId="3614" priority="3717">
      <formula>LEN(TRIM(U1284))&gt;0</formula>
    </cfRule>
  </conditionalFormatting>
  <conditionalFormatting sqref="U1284:Y1284">
    <cfRule type="notContainsBlanks" dxfId="3613" priority="3716">
      <formula>LEN(TRIM(U1284))&gt;0</formula>
    </cfRule>
  </conditionalFormatting>
  <conditionalFormatting sqref="U1284:Y1284">
    <cfRule type="notContainsBlanks" dxfId="3612" priority="3715">
      <formula>LEN(TRIM(U1284))&gt;0</formula>
    </cfRule>
  </conditionalFormatting>
  <conditionalFormatting sqref="U1284:Y1284">
    <cfRule type="notContainsBlanks" dxfId="3611" priority="3714">
      <formula>LEN(TRIM(U1284))&gt;0</formula>
    </cfRule>
  </conditionalFormatting>
  <conditionalFormatting sqref="U1284:Y1284">
    <cfRule type="notContainsBlanks" dxfId="3610" priority="3713">
      <formula>LEN(TRIM(U1284))&gt;0</formula>
    </cfRule>
  </conditionalFormatting>
  <conditionalFormatting sqref="U1284:Y1284">
    <cfRule type="notContainsBlanks" dxfId="3609" priority="3712">
      <formula>LEN(TRIM(U1284))&gt;0</formula>
    </cfRule>
  </conditionalFormatting>
  <conditionalFormatting sqref="U1284:Y1284">
    <cfRule type="notContainsBlanks" dxfId="3608" priority="3711">
      <formula>LEN(TRIM(U1284))&gt;0</formula>
    </cfRule>
  </conditionalFormatting>
  <conditionalFormatting sqref="U1284:Y1284">
    <cfRule type="notContainsBlanks" dxfId="3607" priority="3710">
      <formula>LEN(TRIM(U1284))&gt;0</formula>
    </cfRule>
  </conditionalFormatting>
  <conditionalFormatting sqref="U1284:Y1284">
    <cfRule type="notContainsBlanks" dxfId="3606" priority="3709">
      <formula>LEN(TRIM(U1284))&gt;0</formula>
    </cfRule>
  </conditionalFormatting>
  <conditionalFormatting sqref="U1284:Y1284">
    <cfRule type="notContainsBlanks" priority="3708">
      <formula>LEN(TRIM(U1284))&gt;0</formula>
    </cfRule>
  </conditionalFormatting>
  <conditionalFormatting sqref="U1284:Y1284">
    <cfRule type="notContainsBlanks" dxfId="3605" priority="3707">
      <formula>LEN(TRIM(U1284))&gt;0</formula>
    </cfRule>
  </conditionalFormatting>
  <conditionalFormatting sqref="U1284:Y1284">
    <cfRule type="notContainsBlanks" dxfId="3604" priority="3706">
      <formula>LEN(TRIM(U1284))&gt;0</formula>
    </cfRule>
  </conditionalFormatting>
  <conditionalFormatting sqref="U1284:Y1284">
    <cfRule type="notContainsBlanks" dxfId="3603" priority="3705">
      <formula>LEN(TRIM(U1284))&gt;0</formula>
    </cfRule>
  </conditionalFormatting>
  <conditionalFormatting sqref="U1284:Y1284">
    <cfRule type="notContainsBlanks" dxfId="3602" priority="3704">
      <formula>LEN(TRIM(U1284))&gt;0</formula>
    </cfRule>
  </conditionalFormatting>
  <conditionalFormatting sqref="U1284:Y1284">
    <cfRule type="notContainsBlanks" dxfId="3601" priority="3703">
      <formula>LEN(TRIM(U1284))&gt;0</formula>
    </cfRule>
  </conditionalFormatting>
  <conditionalFormatting sqref="U1297:Y1297">
    <cfRule type="notContainsBlanks" dxfId="3600" priority="3702">
      <formula>LEN(TRIM(U1297))&gt;0</formula>
    </cfRule>
  </conditionalFormatting>
  <conditionalFormatting sqref="U1297:Y1297">
    <cfRule type="notContainsBlanks" dxfId="3599" priority="3701">
      <formula>LEN(TRIM(U1297))&gt;0</formula>
    </cfRule>
  </conditionalFormatting>
  <conditionalFormatting sqref="U1297:Y1297">
    <cfRule type="notContainsBlanks" dxfId="3598" priority="3700">
      <formula>LEN(TRIM(U1297))&gt;0</formula>
    </cfRule>
  </conditionalFormatting>
  <conditionalFormatting sqref="U1297:Y1297">
    <cfRule type="notContainsBlanks" dxfId="3597" priority="3699">
      <formula>LEN(TRIM(U1297))&gt;0</formula>
    </cfRule>
  </conditionalFormatting>
  <conditionalFormatting sqref="U1297:Y1297">
    <cfRule type="notContainsBlanks" dxfId="3596" priority="3698">
      <formula>LEN(TRIM(U1297))&gt;0</formula>
    </cfRule>
  </conditionalFormatting>
  <conditionalFormatting sqref="U1297:Y1297">
    <cfRule type="notContainsBlanks" dxfId="3595" priority="3697">
      <formula>LEN(TRIM(U1297))&gt;0</formula>
    </cfRule>
  </conditionalFormatting>
  <conditionalFormatting sqref="U1297:Y1297">
    <cfRule type="notContainsBlanks" dxfId="3594" priority="3696">
      <formula>LEN(TRIM(U1297))&gt;0</formula>
    </cfRule>
  </conditionalFormatting>
  <conditionalFormatting sqref="U1297:Y1297">
    <cfRule type="notContainsBlanks" dxfId="3593" priority="3695">
      <formula>LEN(TRIM(U1297))&gt;0</formula>
    </cfRule>
  </conditionalFormatting>
  <conditionalFormatting sqref="U1297:Y1297">
    <cfRule type="notContainsBlanks" dxfId="3592" priority="3694">
      <formula>LEN(TRIM(U1297))&gt;0</formula>
    </cfRule>
  </conditionalFormatting>
  <conditionalFormatting sqref="U1297:Y1297">
    <cfRule type="notContainsBlanks" dxfId="3591" priority="3692">
      <formula>LEN(TRIM(U1297))&gt;0</formula>
    </cfRule>
    <cfRule type="notContainsBlanks" dxfId="3590" priority="3693">
      <formula>LEN(TRIM(U1297))&gt;0</formula>
    </cfRule>
  </conditionalFormatting>
  <conditionalFormatting sqref="U1297:Y1297">
    <cfRule type="notContainsBlanks" dxfId="3589" priority="3691">
      <formula>LEN(TRIM(U1297))&gt;0</formula>
    </cfRule>
  </conditionalFormatting>
  <conditionalFormatting sqref="U1297:Y1297">
    <cfRule type="notContainsBlanks" dxfId="3588" priority="3690">
      <formula>LEN(TRIM(U1297))&gt;0</formula>
    </cfRule>
  </conditionalFormatting>
  <conditionalFormatting sqref="U1297:Y1297">
    <cfRule type="notContainsBlanks" dxfId="3587" priority="3689">
      <formula>LEN(TRIM(U1297))&gt;0</formula>
    </cfRule>
  </conditionalFormatting>
  <conditionalFormatting sqref="U1297:Y1297">
    <cfRule type="notContainsBlanks" dxfId="3586" priority="3688">
      <formula>LEN(TRIM(U1297))&gt;0</formula>
    </cfRule>
  </conditionalFormatting>
  <conditionalFormatting sqref="U1297:Y1297">
    <cfRule type="notContainsBlanks" dxfId="3585" priority="3687">
      <formula>LEN(TRIM(U1297))&gt;0</formula>
    </cfRule>
  </conditionalFormatting>
  <conditionalFormatting sqref="U1297:Y1297">
    <cfRule type="notContainsBlanks" dxfId="3584" priority="3686">
      <formula>LEN(TRIM(U1297))&gt;0</formula>
    </cfRule>
  </conditionalFormatting>
  <conditionalFormatting sqref="U1297:Y1297">
    <cfRule type="notContainsBlanks" dxfId="3583" priority="3685">
      <formula>LEN(TRIM(U1297))&gt;0</formula>
    </cfRule>
  </conditionalFormatting>
  <conditionalFormatting sqref="U1297:Y1297">
    <cfRule type="notContainsBlanks" dxfId="3582" priority="3684">
      <formula>LEN(TRIM(U1297))&gt;0</formula>
    </cfRule>
  </conditionalFormatting>
  <conditionalFormatting sqref="U1297:Y1297">
    <cfRule type="notContainsBlanks" dxfId="3581" priority="3683">
      <formula>LEN(TRIM(U1297))&gt;0</formula>
    </cfRule>
  </conditionalFormatting>
  <conditionalFormatting sqref="U1297:Y1297">
    <cfRule type="notContainsBlanks" priority="3682">
      <formula>LEN(TRIM(U1297))&gt;0</formula>
    </cfRule>
  </conditionalFormatting>
  <conditionalFormatting sqref="U1297:Y1297">
    <cfRule type="notContainsBlanks" dxfId="3580" priority="3681">
      <formula>LEN(TRIM(U1297))&gt;0</formula>
    </cfRule>
  </conditionalFormatting>
  <conditionalFormatting sqref="U1297:Y1297">
    <cfRule type="notContainsBlanks" dxfId="3579" priority="3680">
      <formula>LEN(TRIM(U1297))&gt;0</formula>
    </cfRule>
  </conditionalFormatting>
  <conditionalFormatting sqref="U1297:Y1297">
    <cfRule type="notContainsBlanks" dxfId="3578" priority="3679">
      <formula>LEN(TRIM(U1297))&gt;0</formula>
    </cfRule>
  </conditionalFormatting>
  <conditionalFormatting sqref="U1297:Y1297">
    <cfRule type="notContainsBlanks" dxfId="3577" priority="3678">
      <formula>LEN(TRIM(U1297))&gt;0</formula>
    </cfRule>
  </conditionalFormatting>
  <conditionalFormatting sqref="U1297:Y1297">
    <cfRule type="notContainsBlanks" dxfId="3576" priority="3677">
      <formula>LEN(TRIM(U1297))&gt;0</formula>
    </cfRule>
  </conditionalFormatting>
  <conditionalFormatting sqref="U1310:Y1310">
    <cfRule type="notContainsBlanks" dxfId="3575" priority="3676">
      <formula>LEN(TRIM(U1310))&gt;0</formula>
    </cfRule>
  </conditionalFormatting>
  <conditionalFormatting sqref="U1310:Y1310">
    <cfRule type="notContainsBlanks" dxfId="3574" priority="3675">
      <formula>LEN(TRIM(U1310))&gt;0</formula>
    </cfRule>
  </conditionalFormatting>
  <conditionalFormatting sqref="U1310:Y1310">
    <cfRule type="notContainsBlanks" dxfId="3573" priority="3674">
      <formula>LEN(TRIM(U1310))&gt;0</formula>
    </cfRule>
  </conditionalFormatting>
  <conditionalFormatting sqref="U1310:Y1310">
    <cfRule type="notContainsBlanks" dxfId="3572" priority="3673">
      <formula>LEN(TRIM(U1310))&gt;0</formula>
    </cfRule>
  </conditionalFormatting>
  <conditionalFormatting sqref="U1310:Y1310">
    <cfRule type="notContainsBlanks" dxfId="3571" priority="3672">
      <formula>LEN(TRIM(U1310))&gt;0</formula>
    </cfRule>
  </conditionalFormatting>
  <conditionalFormatting sqref="U1310:Y1310">
    <cfRule type="notContainsBlanks" dxfId="3570" priority="3671">
      <formula>LEN(TRIM(U1310))&gt;0</formula>
    </cfRule>
  </conditionalFormatting>
  <conditionalFormatting sqref="U1310:Y1310">
    <cfRule type="notContainsBlanks" dxfId="3569" priority="3670">
      <formula>LEN(TRIM(U1310))&gt;0</formula>
    </cfRule>
  </conditionalFormatting>
  <conditionalFormatting sqref="U1310:Y1310">
    <cfRule type="notContainsBlanks" dxfId="3568" priority="3669">
      <formula>LEN(TRIM(U1310))&gt;0</formula>
    </cfRule>
  </conditionalFormatting>
  <conditionalFormatting sqref="U1310:Y1310">
    <cfRule type="notContainsBlanks" dxfId="3567" priority="3668">
      <formula>LEN(TRIM(U1310))&gt;0</formula>
    </cfRule>
  </conditionalFormatting>
  <conditionalFormatting sqref="U1310:Y1310">
    <cfRule type="notContainsBlanks" dxfId="3566" priority="3666">
      <formula>LEN(TRIM(U1310))&gt;0</formula>
    </cfRule>
    <cfRule type="notContainsBlanks" dxfId="3565" priority="3667">
      <formula>LEN(TRIM(U1310))&gt;0</formula>
    </cfRule>
  </conditionalFormatting>
  <conditionalFormatting sqref="U1310:Y1310">
    <cfRule type="notContainsBlanks" dxfId="3564" priority="3665">
      <formula>LEN(TRIM(U1310))&gt;0</formula>
    </cfRule>
  </conditionalFormatting>
  <conditionalFormatting sqref="U1310:Y1310">
    <cfRule type="notContainsBlanks" dxfId="3563" priority="3664">
      <formula>LEN(TRIM(U1310))&gt;0</formula>
    </cfRule>
  </conditionalFormatting>
  <conditionalFormatting sqref="U1310:Y1310">
    <cfRule type="notContainsBlanks" dxfId="3562" priority="3663">
      <formula>LEN(TRIM(U1310))&gt;0</formula>
    </cfRule>
  </conditionalFormatting>
  <conditionalFormatting sqref="U1310:Y1310">
    <cfRule type="notContainsBlanks" dxfId="3561" priority="3662">
      <formula>LEN(TRIM(U1310))&gt;0</formula>
    </cfRule>
  </conditionalFormatting>
  <conditionalFormatting sqref="U1310:Y1310">
    <cfRule type="notContainsBlanks" dxfId="3560" priority="3661">
      <formula>LEN(TRIM(U1310))&gt;0</formula>
    </cfRule>
  </conditionalFormatting>
  <conditionalFormatting sqref="U1310:Y1310">
    <cfRule type="notContainsBlanks" dxfId="3559" priority="3660">
      <formula>LEN(TRIM(U1310))&gt;0</formula>
    </cfRule>
  </conditionalFormatting>
  <conditionalFormatting sqref="U1310:Y1310">
    <cfRule type="notContainsBlanks" dxfId="3558" priority="3659">
      <formula>LEN(TRIM(U1310))&gt;0</formula>
    </cfRule>
  </conditionalFormatting>
  <conditionalFormatting sqref="U1310:Y1310">
    <cfRule type="notContainsBlanks" dxfId="3557" priority="3658">
      <formula>LEN(TRIM(U1310))&gt;0</formula>
    </cfRule>
  </conditionalFormatting>
  <conditionalFormatting sqref="U1310:Y1310">
    <cfRule type="notContainsBlanks" dxfId="3556" priority="3657">
      <formula>LEN(TRIM(U1310))&gt;0</formula>
    </cfRule>
  </conditionalFormatting>
  <conditionalFormatting sqref="U1310:Y1310">
    <cfRule type="notContainsBlanks" priority="3656">
      <formula>LEN(TRIM(U1310))&gt;0</formula>
    </cfRule>
  </conditionalFormatting>
  <conditionalFormatting sqref="U1310:Y1310">
    <cfRule type="notContainsBlanks" dxfId="3555" priority="3655">
      <formula>LEN(TRIM(U1310))&gt;0</formula>
    </cfRule>
  </conditionalFormatting>
  <conditionalFormatting sqref="U1310:Y1310">
    <cfRule type="notContainsBlanks" dxfId="3554" priority="3654">
      <formula>LEN(TRIM(U1310))&gt;0</formula>
    </cfRule>
  </conditionalFormatting>
  <conditionalFormatting sqref="U1310:Y1310">
    <cfRule type="notContainsBlanks" dxfId="3553" priority="3653">
      <formula>LEN(TRIM(U1310))&gt;0</formula>
    </cfRule>
  </conditionalFormatting>
  <conditionalFormatting sqref="U1310:Y1310">
    <cfRule type="notContainsBlanks" dxfId="3552" priority="3652">
      <formula>LEN(TRIM(U1310))&gt;0</formula>
    </cfRule>
  </conditionalFormatting>
  <conditionalFormatting sqref="U1310:Y1310">
    <cfRule type="notContainsBlanks" dxfId="3551" priority="3651">
      <formula>LEN(TRIM(U1310))&gt;0</formula>
    </cfRule>
  </conditionalFormatting>
  <conditionalFormatting sqref="U1323:Y1323">
    <cfRule type="notContainsBlanks" dxfId="3550" priority="3650">
      <formula>LEN(TRIM(U1323))&gt;0</formula>
    </cfRule>
  </conditionalFormatting>
  <conditionalFormatting sqref="U1323:Y1323">
    <cfRule type="notContainsBlanks" dxfId="3549" priority="3649">
      <formula>LEN(TRIM(U1323))&gt;0</formula>
    </cfRule>
  </conditionalFormatting>
  <conditionalFormatting sqref="U1323:Y1323">
    <cfRule type="notContainsBlanks" dxfId="3548" priority="3648">
      <formula>LEN(TRIM(U1323))&gt;0</formula>
    </cfRule>
  </conditionalFormatting>
  <conditionalFormatting sqref="U1323:Y1323">
    <cfRule type="notContainsBlanks" dxfId="3547" priority="3647">
      <formula>LEN(TRIM(U1323))&gt;0</formula>
    </cfRule>
  </conditionalFormatting>
  <conditionalFormatting sqref="U1323:Y1323">
    <cfRule type="notContainsBlanks" dxfId="3546" priority="3646">
      <formula>LEN(TRIM(U1323))&gt;0</formula>
    </cfRule>
  </conditionalFormatting>
  <conditionalFormatting sqref="U1323:Y1323">
    <cfRule type="notContainsBlanks" dxfId="3545" priority="3645">
      <formula>LEN(TRIM(U1323))&gt;0</formula>
    </cfRule>
  </conditionalFormatting>
  <conditionalFormatting sqref="U1323:Y1323">
    <cfRule type="notContainsBlanks" dxfId="3544" priority="3644">
      <formula>LEN(TRIM(U1323))&gt;0</formula>
    </cfRule>
  </conditionalFormatting>
  <conditionalFormatting sqref="U1323:Y1323">
    <cfRule type="notContainsBlanks" dxfId="3543" priority="3643">
      <formula>LEN(TRIM(U1323))&gt;0</formula>
    </cfRule>
  </conditionalFormatting>
  <conditionalFormatting sqref="U1323:Y1323">
    <cfRule type="notContainsBlanks" dxfId="3542" priority="3642">
      <formula>LEN(TRIM(U1323))&gt;0</formula>
    </cfRule>
  </conditionalFormatting>
  <conditionalFormatting sqref="U1323:Y1323">
    <cfRule type="notContainsBlanks" dxfId="3541" priority="3640">
      <formula>LEN(TRIM(U1323))&gt;0</formula>
    </cfRule>
    <cfRule type="notContainsBlanks" dxfId="3540" priority="3641">
      <formula>LEN(TRIM(U1323))&gt;0</formula>
    </cfRule>
  </conditionalFormatting>
  <conditionalFormatting sqref="U1323:Y1323">
    <cfRule type="notContainsBlanks" dxfId="3539" priority="3639">
      <formula>LEN(TRIM(U1323))&gt;0</formula>
    </cfRule>
  </conditionalFormatting>
  <conditionalFormatting sqref="U1323:Y1323">
    <cfRule type="notContainsBlanks" dxfId="3538" priority="3638">
      <formula>LEN(TRIM(U1323))&gt;0</formula>
    </cfRule>
  </conditionalFormatting>
  <conditionalFormatting sqref="U1323:Y1323">
    <cfRule type="notContainsBlanks" dxfId="3537" priority="3637">
      <formula>LEN(TRIM(U1323))&gt;0</formula>
    </cfRule>
  </conditionalFormatting>
  <conditionalFormatting sqref="U1323:Y1323">
    <cfRule type="notContainsBlanks" dxfId="3536" priority="3636">
      <formula>LEN(TRIM(U1323))&gt;0</formula>
    </cfRule>
  </conditionalFormatting>
  <conditionalFormatting sqref="U1323:Y1323">
    <cfRule type="notContainsBlanks" dxfId="3535" priority="3635">
      <formula>LEN(TRIM(U1323))&gt;0</formula>
    </cfRule>
  </conditionalFormatting>
  <conditionalFormatting sqref="U1323:Y1323">
    <cfRule type="notContainsBlanks" dxfId="3534" priority="3634">
      <formula>LEN(TRIM(U1323))&gt;0</formula>
    </cfRule>
  </conditionalFormatting>
  <conditionalFormatting sqref="U1323:Y1323">
    <cfRule type="notContainsBlanks" dxfId="3533" priority="3633">
      <formula>LEN(TRIM(U1323))&gt;0</formula>
    </cfRule>
  </conditionalFormatting>
  <conditionalFormatting sqref="U1323:Y1323">
    <cfRule type="notContainsBlanks" dxfId="3532" priority="3632">
      <formula>LEN(TRIM(U1323))&gt;0</formula>
    </cfRule>
  </conditionalFormatting>
  <conditionalFormatting sqref="U1323:Y1323">
    <cfRule type="notContainsBlanks" dxfId="3531" priority="3631">
      <formula>LEN(TRIM(U1323))&gt;0</formula>
    </cfRule>
  </conditionalFormatting>
  <conditionalFormatting sqref="U1323:Y1323">
    <cfRule type="notContainsBlanks" priority="3630">
      <formula>LEN(TRIM(U1323))&gt;0</formula>
    </cfRule>
  </conditionalFormatting>
  <conditionalFormatting sqref="U1323:Y1323">
    <cfRule type="notContainsBlanks" dxfId="3530" priority="3629">
      <formula>LEN(TRIM(U1323))&gt;0</formula>
    </cfRule>
  </conditionalFormatting>
  <conditionalFormatting sqref="U1323:Y1323">
    <cfRule type="notContainsBlanks" dxfId="3529" priority="3628">
      <formula>LEN(TRIM(U1323))&gt;0</formula>
    </cfRule>
  </conditionalFormatting>
  <conditionalFormatting sqref="U1323:Y1323">
    <cfRule type="notContainsBlanks" dxfId="3528" priority="3627">
      <formula>LEN(TRIM(U1323))&gt;0</formula>
    </cfRule>
  </conditionalFormatting>
  <conditionalFormatting sqref="U1323:Y1323">
    <cfRule type="notContainsBlanks" dxfId="3527" priority="3626">
      <formula>LEN(TRIM(U1323))&gt;0</formula>
    </cfRule>
  </conditionalFormatting>
  <conditionalFormatting sqref="U1323:Y1323">
    <cfRule type="notContainsBlanks" dxfId="3526" priority="3625">
      <formula>LEN(TRIM(U1323))&gt;0</formula>
    </cfRule>
  </conditionalFormatting>
  <conditionalFormatting sqref="U424:Z426 U428:Z439 Z427 U441:Z452 Z440 U454:Z465 Z453 U467:Z478 Z466 U480:Z491 Z479 U493:Z504 Z492 U506:Z517 Z505 U519:Z530 Z518 U532:Z543 Z531 U545:Z556 Z544 U558:Z569 Z557 U571:Z582 Z570 U584:Z595 Z583 U597:Z608 Z596 U610:Z621 Z609 U623:Z634 Z622 U636:Z647 Z635 U649:Z660 Z648 U662:Z673 Z661 U675:Z686 Z674 U688:Z699 Z687 U701:Z712 Z700 U714:Z725 Z713 U727:Z738 Z726 U740:Z751 Z739 U753:Z764 Z752 U766:Z777 Z765 U779:Z790 Z778 U792:Z803 Z791 U805:Z816 Z804 U818:Z829 Z817 U831:Z842 Z830 U844:Z855 Z843 U857:Z868 Z856 U870:Z881 Z869 U883:Z894 Z882 U896:Z907 Z895 U909:Z920 Z908 U922:Z933 Z921 U935:Z946 Z934 U948:Z959 Z947 U961:Z972 Z960 U974:Z985 Z973 U987:Z998 Z986 U1000:Z1011 Z999 U1013:Z1024 Z1012 U1026:Z1037 Z1025 U1039:Z1050 Z1038 U1052:Z1063 Z1051 U1065:Z1076 Z1064 U1078:Z1089 Z1077 U1091:Z1102 Z1090 U1104:Z1115 Z1103 U1117:Z1128 Z1116 U1130:Z1141 Z1129 U1143:Z1154 Z1142 U1156:Z1167 Z1155 U1169:Z1180 Z1168 U1182:Z1193 Z1181 U1195:Z1206 Z1194 U1208:Z1219 Z1207 U1221:Z1232 Z1220 U1234:Z1245 Z1233 U1247:Z1258 Z1246 U1260:Z1271 Z1259 U1273:Z1284 Z1272 U1286:Z1297 Z1285 U1299:Z1310 Z1298 U1312:Z1323 Z1311 U1325:Z1332 Z1324">
    <cfRule type="notContainsBlanks" dxfId="3525" priority="3624">
      <formula>LEN(TRIM(U424))&gt;0</formula>
    </cfRule>
  </conditionalFormatting>
  <conditionalFormatting sqref="AB426:AF426">
    <cfRule type="notContainsBlanks" dxfId="3524" priority="3623">
      <formula>LEN(TRIM(AB426))&gt;0</formula>
    </cfRule>
  </conditionalFormatting>
  <conditionalFormatting sqref="AB426:AF426">
    <cfRule type="notContainsBlanks" dxfId="3523" priority="3622">
      <formula>LEN(TRIM(AB426))&gt;0</formula>
    </cfRule>
  </conditionalFormatting>
  <conditionalFormatting sqref="AB426:AF426">
    <cfRule type="notContainsBlanks" dxfId="3522" priority="3621">
      <formula>LEN(TRIM(AB426))&gt;0</formula>
    </cfRule>
  </conditionalFormatting>
  <conditionalFormatting sqref="AB426:AF426">
    <cfRule type="notContainsBlanks" dxfId="3521" priority="3620">
      <formula>LEN(TRIM(AB426))&gt;0</formula>
    </cfRule>
  </conditionalFormatting>
  <conditionalFormatting sqref="AB426:AF426">
    <cfRule type="notContainsBlanks" dxfId="3520" priority="3619">
      <formula>LEN(TRIM(AB426))&gt;0</formula>
    </cfRule>
  </conditionalFormatting>
  <conditionalFormatting sqref="AB426:AF426">
    <cfRule type="notContainsBlanks" dxfId="3519" priority="3618">
      <formula>LEN(TRIM(AB426))&gt;0</formula>
    </cfRule>
  </conditionalFormatting>
  <conditionalFormatting sqref="AB426:AF426">
    <cfRule type="notContainsBlanks" dxfId="3518" priority="3617">
      <formula>LEN(TRIM(AB426))&gt;0</formula>
    </cfRule>
  </conditionalFormatting>
  <conditionalFormatting sqref="AB426:AF426">
    <cfRule type="notContainsBlanks" dxfId="3517" priority="3616">
      <formula>LEN(TRIM(AB426))&gt;0</formula>
    </cfRule>
  </conditionalFormatting>
  <conditionalFormatting sqref="AB426:AF426">
    <cfRule type="notContainsBlanks" dxfId="3516" priority="3615">
      <formula>LEN(TRIM(AB426))&gt;0</formula>
    </cfRule>
  </conditionalFormatting>
  <conditionalFormatting sqref="AB426:AF426">
    <cfRule type="notContainsBlanks" dxfId="3515" priority="3613">
      <formula>LEN(TRIM(AB426))&gt;0</formula>
    </cfRule>
    <cfRule type="notContainsBlanks" dxfId="3514" priority="3614">
      <formula>LEN(TRIM(AB426))&gt;0</formula>
    </cfRule>
  </conditionalFormatting>
  <conditionalFormatting sqref="AB426:AF426">
    <cfRule type="notContainsBlanks" dxfId="3513" priority="3612">
      <formula>LEN(TRIM(AB426))&gt;0</formula>
    </cfRule>
  </conditionalFormatting>
  <conditionalFormatting sqref="AB426:AF426">
    <cfRule type="notContainsBlanks" dxfId="3512" priority="3611">
      <formula>LEN(TRIM(AB426))&gt;0</formula>
    </cfRule>
  </conditionalFormatting>
  <conditionalFormatting sqref="AB426:AF426">
    <cfRule type="notContainsBlanks" dxfId="3511" priority="3610">
      <formula>LEN(TRIM(AB426))&gt;0</formula>
    </cfRule>
  </conditionalFormatting>
  <conditionalFormatting sqref="AB426:AF426">
    <cfRule type="notContainsBlanks" dxfId="3510" priority="3609">
      <formula>LEN(TRIM(AB426))&gt;0</formula>
    </cfRule>
  </conditionalFormatting>
  <conditionalFormatting sqref="AB426:AF426">
    <cfRule type="notContainsBlanks" dxfId="3509" priority="3608">
      <formula>LEN(TRIM(AB426))&gt;0</formula>
    </cfRule>
  </conditionalFormatting>
  <conditionalFormatting sqref="AB426:AF426">
    <cfRule type="notContainsBlanks" dxfId="3508" priority="3607">
      <formula>LEN(TRIM(AB426))&gt;0</formula>
    </cfRule>
  </conditionalFormatting>
  <conditionalFormatting sqref="AB426:AF426">
    <cfRule type="notContainsBlanks" dxfId="3507" priority="3606">
      <formula>LEN(TRIM(AB426))&gt;0</formula>
    </cfRule>
  </conditionalFormatting>
  <conditionalFormatting sqref="AB426:AF426">
    <cfRule type="notContainsBlanks" dxfId="3506" priority="3605">
      <formula>LEN(TRIM(AB426))&gt;0</formula>
    </cfRule>
  </conditionalFormatting>
  <conditionalFormatting sqref="AB426:AF426">
    <cfRule type="notContainsBlanks" dxfId="3505" priority="3604">
      <formula>LEN(TRIM(AB426))&gt;0</formula>
    </cfRule>
  </conditionalFormatting>
  <conditionalFormatting sqref="AB426:AF426">
    <cfRule type="notContainsBlanks" priority="3603">
      <formula>LEN(TRIM(AB426))&gt;0</formula>
    </cfRule>
  </conditionalFormatting>
  <conditionalFormatting sqref="AB426:AF426">
    <cfRule type="notContainsBlanks" dxfId="3504" priority="3602">
      <formula>LEN(TRIM(AB426))&gt;0</formula>
    </cfRule>
  </conditionalFormatting>
  <conditionalFormatting sqref="AB426:AF426">
    <cfRule type="notContainsBlanks" dxfId="3503" priority="3601">
      <formula>LEN(TRIM(AB426))&gt;0</formula>
    </cfRule>
  </conditionalFormatting>
  <conditionalFormatting sqref="AB426:AF426">
    <cfRule type="notContainsBlanks" dxfId="3502" priority="3600">
      <formula>LEN(TRIM(AB426))&gt;0</formula>
    </cfRule>
  </conditionalFormatting>
  <conditionalFormatting sqref="AB426:AF426">
    <cfRule type="notContainsBlanks" dxfId="3501" priority="3599">
      <formula>LEN(TRIM(AB426))&gt;0</formula>
    </cfRule>
  </conditionalFormatting>
  <conditionalFormatting sqref="AB426:AF426">
    <cfRule type="notContainsBlanks" dxfId="3500" priority="3598">
      <formula>LEN(TRIM(AB426))&gt;0</formula>
    </cfRule>
  </conditionalFormatting>
  <conditionalFormatting sqref="AB439:AF439">
    <cfRule type="notContainsBlanks" dxfId="3499" priority="3597">
      <formula>LEN(TRIM(AB439))&gt;0</formula>
    </cfRule>
  </conditionalFormatting>
  <conditionalFormatting sqref="AB439:AF439">
    <cfRule type="notContainsBlanks" dxfId="3498" priority="3596">
      <formula>LEN(TRIM(AB439))&gt;0</formula>
    </cfRule>
  </conditionalFormatting>
  <conditionalFormatting sqref="AB439:AF439">
    <cfRule type="notContainsBlanks" dxfId="3497" priority="3595">
      <formula>LEN(TRIM(AB439))&gt;0</formula>
    </cfRule>
  </conditionalFormatting>
  <conditionalFormatting sqref="AB439:AF439">
    <cfRule type="notContainsBlanks" dxfId="3496" priority="3594">
      <formula>LEN(TRIM(AB439))&gt;0</formula>
    </cfRule>
  </conditionalFormatting>
  <conditionalFormatting sqref="AB439:AF439">
    <cfRule type="notContainsBlanks" dxfId="3495" priority="3593">
      <formula>LEN(TRIM(AB439))&gt;0</formula>
    </cfRule>
  </conditionalFormatting>
  <conditionalFormatting sqref="AB439:AF439">
    <cfRule type="notContainsBlanks" dxfId="3494" priority="3592">
      <formula>LEN(TRIM(AB439))&gt;0</formula>
    </cfRule>
  </conditionalFormatting>
  <conditionalFormatting sqref="AB439:AF439">
    <cfRule type="notContainsBlanks" dxfId="3493" priority="3591">
      <formula>LEN(TRIM(AB439))&gt;0</formula>
    </cfRule>
  </conditionalFormatting>
  <conditionalFormatting sqref="AB439:AF439">
    <cfRule type="notContainsBlanks" dxfId="3492" priority="3590">
      <formula>LEN(TRIM(AB439))&gt;0</formula>
    </cfRule>
  </conditionalFormatting>
  <conditionalFormatting sqref="AB439:AF439">
    <cfRule type="notContainsBlanks" dxfId="3491" priority="3589">
      <formula>LEN(TRIM(AB439))&gt;0</formula>
    </cfRule>
  </conditionalFormatting>
  <conditionalFormatting sqref="AB439:AF439">
    <cfRule type="notContainsBlanks" dxfId="3490" priority="3587">
      <formula>LEN(TRIM(AB439))&gt;0</formula>
    </cfRule>
    <cfRule type="notContainsBlanks" dxfId="3489" priority="3588">
      <formula>LEN(TRIM(AB439))&gt;0</formula>
    </cfRule>
  </conditionalFormatting>
  <conditionalFormatting sqref="AB439:AF439">
    <cfRule type="notContainsBlanks" dxfId="3488" priority="3586">
      <formula>LEN(TRIM(AB439))&gt;0</formula>
    </cfRule>
  </conditionalFormatting>
  <conditionalFormatting sqref="AB439:AF439">
    <cfRule type="notContainsBlanks" dxfId="3487" priority="3585">
      <formula>LEN(TRIM(AB439))&gt;0</formula>
    </cfRule>
  </conditionalFormatting>
  <conditionalFormatting sqref="AB439:AF439">
    <cfRule type="notContainsBlanks" dxfId="3486" priority="3584">
      <formula>LEN(TRIM(AB439))&gt;0</formula>
    </cfRule>
  </conditionalFormatting>
  <conditionalFormatting sqref="AB439:AF439">
    <cfRule type="notContainsBlanks" dxfId="3485" priority="3583">
      <formula>LEN(TRIM(AB439))&gt;0</formula>
    </cfRule>
  </conditionalFormatting>
  <conditionalFormatting sqref="AB439:AF439">
    <cfRule type="notContainsBlanks" dxfId="3484" priority="3582">
      <formula>LEN(TRIM(AB439))&gt;0</formula>
    </cfRule>
  </conditionalFormatting>
  <conditionalFormatting sqref="AB439:AF439">
    <cfRule type="notContainsBlanks" dxfId="3483" priority="3581">
      <formula>LEN(TRIM(AB439))&gt;0</formula>
    </cfRule>
  </conditionalFormatting>
  <conditionalFormatting sqref="AB439:AF439">
    <cfRule type="notContainsBlanks" dxfId="3482" priority="3580">
      <formula>LEN(TRIM(AB439))&gt;0</formula>
    </cfRule>
  </conditionalFormatting>
  <conditionalFormatting sqref="AB439:AF439">
    <cfRule type="notContainsBlanks" dxfId="3481" priority="3579">
      <formula>LEN(TRIM(AB439))&gt;0</formula>
    </cfRule>
  </conditionalFormatting>
  <conditionalFormatting sqref="AB439:AF439">
    <cfRule type="notContainsBlanks" dxfId="3480" priority="3578">
      <formula>LEN(TRIM(AB439))&gt;0</formula>
    </cfRule>
  </conditionalFormatting>
  <conditionalFormatting sqref="AB439:AF439">
    <cfRule type="notContainsBlanks" priority="3577">
      <formula>LEN(TRIM(AB439))&gt;0</formula>
    </cfRule>
  </conditionalFormatting>
  <conditionalFormatting sqref="AB439:AF439">
    <cfRule type="notContainsBlanks" dxfId="3479" priority="3576">
      <formula>LEN(TRIM(AB439))&gt;0</formula>
    </cfRule>
  </conditionalFormatting>
  <conditionalFormatting sqref="AB439:AF439">
    <cfRule type="notContainsBlanks" dxfId="3478" priority="3575">
      <formula>LEN(TRIM(AB439))&gt;0</formula>
    </cfRule>
  </conditionalFormatting>
  <conditionalFormatting sqref="AB439:AF439">
    <cfRule type="notContainsBlanks" dxfId="3477" priority="3574">
      <formula>LEN(TRIM(AB439))&gt;0</formula>
    </cfRule>
  </conditionalFormatting>
  <conditionalFormatting sqref="AB439:AF439">
    <cfRule type="notContainsBlanks" dxfId="3476" priority="3573">
      <formula>LEN(TRIM(AB439))&gt;0</formula>
    </cfRule>
  </conditionalFormatting>
  <conditionalFormatting sqref="AB439:AF439">
    <cfRule type="notContainsBlanks" dxfId="3475" priority="3572">
      <formula>LEN(TRIM(AB439))&gt;0</formula>
    </cfRule>
  </conditionalFormatting>
  <conditionalFormatting sqref="AB452:AF452">
    <cfRule type="notContainsBlanks" dxfId="3474" priority="3571">
      <formula>LEN(TRIM(AB452))&gt;0</formula>
    </cfRule>
  </conditionalFormatting>
  <conditionalFormatting sqref="AB452:AF452">
    <cfRule type="notContainsBlanks" dxfId="3473" priority="3570">
      <formula>LEN(TRIM(AB452))&gt;0</formula>
    </cfRule>
  </conditionalFormatting>
  <conditionalFormatting sqref="AB452:AF452">
    <cfRule type="notContainsBlanks" dxfId="3472" priority="3569">
      <formula>LEN(TRIM(AB452))&gt;0</formula>
    </cfRule>
  </conditionalFormatting>
  <conditionalFormatting sqref="AB452:AF452">
    <cfRule type="notContainsBlanks" dxfId="3471" priority="3568">
      <formula>LEN(TRIM(AB452))&gt;0</formula>
    </cfRule>
  </conditionalFormatting>
  <conditionalFormatting sqref="AB452:AF452">
    <cfRule type="notContainsBlanks" dxfId="3470" priority="3567">
      <formula>LEN(TRIM(AB452))&gt;0</formula>
    </cfRule>
  </conditionalFormatting>
  <conditionalFormatting sqref="AB452:AF452">
    <cfRule type="notContainsBlanks" dxfId="3469" priority="3566">
      <formula>LEN(TRIM(AB452))&gt;0</formula>
    </cfRule>
  </conditionalFormatting>
  <conditionalFormatting sqref="AB452:AF452">
    <cfRule type="notContainsBlanks" dxfId="3468" priority="3565">
      <formula>LEN(TRIM(AB452))&gt;0</formula>
    </cfRule>
  </conditionalFormatting>
  <conditionalFormatting sqref="AB452:AF452">
    <cfRule type="notContainsBlanks" dxfId="3467" priority="3564">
      <formula>LEN(TRIM(AB452))&gt;0</formula>
    </cfRule>
  </conditionalFormatting>
  <conditionalFormatting sqref="AB452:AF452">
    <cfRule type="notContainsBlanks" dxfId="3466" priority="3563">
      <formula>LEN(TRIM(AB452))&gt;0</formula>
    </cfRule>
  </conditionalFormatting>
  <conditionalFormatting sqref="AB452:AF452">
    <cfRule type="notContainsBlanks" dxfId="3465" priority="3561">
      <formula>LEN(TRIM(AB452))&gt;0</formula>
    </cfRule>
    <cfRule type="notContainsBlanks" dxfId="3464" priority="3562">
      <formula>LEN(TRIM(AB452))&gt;0</formula>
    </cfRule>
  </conditionalFormatting>
  <conditionalFormatting sqref="AB452:AF452">
    <cfRule type="notContainsBlanks" dxfId="3463" priority="3560">
      <formula>LEN(TRIM(AB452))&gt;0</formula>
    </cfRule>
  </conditionalFormatting>
  <conditionalFormatting sqref="AB452:AF452">
    <cfRule type="notContainsBlanks" dxfId="3462" priority="3559">
      <formula>LEN(TRIM(AB452))&gt;0</formula>
    </cfRule>
  </conditionalFormatting>
  <conditionalFormatting sqref="AB452:AF452">
    <cfRule type="notContainsBlanks" dxfId="3461" priority="3558">
      <formula>LEN(TRIM(AB452))&gt;0</formula>
    </cfRule>
  </conditionalFormatting>
  <conditionalFormatting sqref="AB452:AF452">
    <cfRule type="notContainsBlanks" dxfId="3460" priority="3557">
      <formula>LEN(TRIM(AB452))&gt;0</formula>
    </cfRule>
  </conditionalFormatting>
  <conditionalFormatting sqref="AB452:AF452">
    <cfRule type="notContainsBlanks" dxfId="3459" priority="3556">
      <formula>LEN(TRIM(AB452))&gt;0</formula>
    </cfRule>
  </conditionalFormatting>
  <conditionalFormatting sqref="AB452:AF452">
    <cfRule type="notContainsBlanks" dxfId="3458" priority="3555">
      <formula>LEN(TRIM(AB452))&gt;0</formula>
    </cfRule>
  </conditionalFormatting>
  <conditionalFormatting sqref="AB452:AF452">
    <cfRule type="notContainsBlanks" dxfId="3457" priority="3554">
      <formula>LEN(TRIM(AB452))&gt;0</formula>
    </cfRule>
  </conditionalFormatting>
  <conditionalFormatting sqref="AB452:AF452">
    <cfRule type="notContainsBlanks" dxfId="3456" priority="3553">
      <formula>LEN(TRIM(AB452))&gt;0</formula>
    </cfRule>
  </conditionalFormatting>
  <conditionalFormatting sqref="AB452:AF452">
    <cfRule type="notContainsBlanks" dxfId="3455" priority="3552">
      <formula>LEN(TRIM(AB452))&gt;0</formula>
    </cfRule>
  </conditionalFormatting>
  <conditionalFormatting sqref="AB452:AF452">
    <cfRule type="notContainsBlanks" priority="3551">
      <formula>LEN(TRIM(AB452))&gt;0</formula>
    </cfRule>
  </conditionalFormatting>
  <conditionalFormatting sqref="AB452:AF452">
    <cfRule type="notContainsBlanks" dxfId="3454" priority="3550">
      <formula>LEN(TRIM(AB452))&gt;0</formula>
    </cfRule>
  </conditionalFormatting>
  <conditionalFormatting sqref="AB452:AF452">
    <cfRule type="notContainsBlanks" dxfId="3453" priority="3549">
      <formula>LEN(TRIM(AB452))&gt;0</formula>
    </cfRule>
  </conditionalFormatting>
  <conditionalFormatting sqref="AB452:AF452">
    <cfRule type="notContainsBlanks" dxfId="3452" priority="3548">
      <formula>LEN(TRIM(AB452))&gt;0</formula>
    </cfRule>
  </conditionalFormatting>
  <conditionalFormatting sqref="AB452:AF452">
    <cfRule type="notContainsBlanks" dxfId="3451" priority="3547">
      <formula>LEN(TRIM(AB452))&gt;0</formula>
    </cfRule>
  </conditionalFormatting>
  <conditionalFormatting sqref="AB452:AF452">
    <cfRule type="notContainsBlanks" dxfId="3450" priority="3546">
      <formula>LEN(TRIM(AB452))&gt;0</formula>
    </cfRule>
  </conditionalFormatting>
  <conditionalFormatting sqref="AB465:AF465">
    <cfRule type="notContainsBlanks" dxfId="3449" priority="3545">
      <formula>LEN(TRIM(AB465))&gt;0</formula>
    </cfRule>
  </conditionalFormatting>
  <conditionalFormatting sqref="AB465:AF465">
    <cfRule type="notContainsBlanks" dxfId="3448" priority="3544">
      <formula>LEN(TRIM(AB465))&gt;0</formula>
    </cfRule>
  </conditionalFormatting>
  <conditionalFormatting sqref="AB465:AF465">
    <cfRule type="notContainsBlanks" dxfId="3447" priority="3543">
      <formula>LEN(TRIM(AB465))&gt;0</formula>
    </cfRule>
  </conditionalFormatting>
  <conditionalFormatting sqref="AB465:AF465">
    <cfRule type="notContainsBlanks" dxfId="3446" priority="3542">
      <formula>LEN(TRIM(AB465))&gt;0</formula>
    </cfRule>
  </conditionalFormatting>
  <conditionalFormatting sqref="AB465:AF465">
    <cfRule type="notContainsBlanks" dxfId="3445" priority="3541">
      <formula>LEN(TRIM(AB465))&gt;0</formula>
    </cfRule>
  </conditionalFormatting>
  <conditionalFormatting sqref="AB465:AF465">
    <cfRule type="notContainsBlanks" dxfId="3444" priority="3540">
      <formula>LEN(TRIM(AB465))&gt;0</formula>
    </cfRule>
  </conditionalFormatting>
  <conditionalFormatting sqref="AB465:AF465">
    <cfRule type="notContainsBlanks" dxfId="3443" priority="3539">
      <formula>LEN(TRIM(AB465))&gt;0</formula>
    </cfRule>
  </conditionalFormatting>
  <conditionalFormatting sqref="AB465:AF465">
    <cfRule type="notContainsBlanks" dxfId="3442" priority="3538">
      <formula>LEN(TRIM(AB465))&gt;0</formula>
    </cfRule>
  </conditionalFormatting>
  <conditionalFormatting sqref="AB465:AF465">
    <cfRule type="notContainsBlanks" dxfId="3441" priority="3537">
      <formula>LEN(TRIM(AB465))&gt;0</formula>
    </cfRule>
  </conditionalFormatting>
  <conditionalFormatting sqref="AB465:AF465">
    <cfRule type="notContainsBlanks" dxfId="3440" priority="3535">
      <formula>LEN(TRIM(AB465))&gt;0</formula>
    </cfRule>
    <cfRule type="notContainsBlanks" dxfId="3439" priority="3536">
      <formula>LEN(TRIM(AB465))&gt;0</formula>
    </cfRule>
  </conditionalFormatting>
  <conditionalFormatting sqref="AB465:AF465">
    <cfRule type="notContainsBlanks" dxfId="3438" priority="3534">
      <formula>LEN(TRIM(AB465))&gt;0</formula>
    </cfRule>
  </conditionalFormatting>
  <conditionalFormatting sqref="AB465:AF465">
    <cfRule type="notContainsBlanks" dxfId="3437" priority="3533">
      <formula>LEN(TRIM(AB465))&gt;0</formula>
    </cfRule>
  </conditionalFormatting>
  <conditionalFormatting sqref="AB465:AF465">
    <cfRule type="notContainsBlanks" dxfId="3436" priority="3532">
      <formula>LEN(TRIM(AB465))&gt;0</formula>
    </cfRule>
  </conditionalFormatting>
  <conditionalFormatting sqref="AB465:AF465">
    <cfRule type="notContainsBlanks" dxfId="3435" priority="3531">
      <formula>LEN(TRIM(AB465))&gt;0</formula>
    </cfRule>
  </conditionalFormatting>
  <conditionalFormatting sqref="AB465:AF465">
    <cfRule type="notContainsBlanks" dxfId="3434" priority="3530">
      <formula>LEN(TRIM(AB465))&gt;0</formula>
    </cfRule>
  </conditionalFormatting>
  <conditionalFormatting sqref="AB465:AF465">
    <cfRule type="notContainsBlanks" dxfId="3433" priority="3529">
      <formula>LEN(TRIM(AB465))&gt;0</formula>
    </cfRule>
  </conditionalFormatting>
  <conditionalFormatting sqref="AB465:AF465">
    <cfRule type="notContainsBlanks" dxfId="3432" priority="3528">
      <formula>LEN(TRIM(AB465))&gt;0</formula>
    </cfRule>
  </conditionalFormatting>
  <conditionalFormatting sqref="AB465:AF465">
    <cfRule type="notContainsBlanks" dxfId="3431" priority="3527">
      <formula>LEN(TRIM(AB465))&gt;0</formula>
    </cfRule>
  </conditionalFormatting>
  <conditionalFormatting sqref="AB465:AF465">
    <cfRule type="notContainsBlanks" dxfId="3430" priority="3526">
      <formula>LEN(TRIM(AB465))&gt;0</formula>
    </cfRule>
  </conditionalFormatting>
  <conditionalFormatting sqref="AB465:AF465">
    <cfRule type="notContainsBlanks" priority="3525">
      <formula>LEN(TRIM(AB465))&gt;0</formula>
    </cfRule>
  </conditionalFormatting>
  <conditionalFormatting sqref="AB465:AF465">
    <cfRule type="notContainsBlanks" dxfId="3429" priority="3524">
      <formula>LEN(TRIM(AB465))&gt;0</formula>
    </cfRule>
  </conditionalFormatting>
  <conditionalFormatting sqref="AB465:AF465">
    <cfRule type="notContainsBlanks" dxfId="3428" priority="3523">
      <formula>LEN(TRIM(AB465))&gt;0</formula>
    </cfRule>
  </conditionalFormatting>
  <conditionalFormatting sqref="AB465:AF465">
    <cfRule type="notContainsBlanks" dxfId="3427" priority="3522">
      <formula>LEN(TRIM(AB465))&gt;0</formula>
    </cfRule>
  </conditionalFormatting>
  <conditionalFormatting sqref="AB465:AF465">
    <cfRule type="notContainsBlanks" dxfId="3426" priority="3521">
      <formula>LEN(TRIM(AB465))&gt;0</formula>
    </cfRule>
  </conditionalFormatting>
  <conditionalFormatting sqref="AB465:AF465">
    <cfRule type="notContainsBlanks" dxfId="3425" priority="3520">
      <formula>LEN(TRIM(AB465))&gt;0</formula>
    </cfRule>
  </conditionalFormatting>
  <conditionalFormatting sqref="AB478:AF478">
    <cfRule type="notContainsBlanks" dxfId="3424" priority="3519">
      <formula>LEN(TRIM(AB478))&gt;0</formula>
    </cfRule>
  </conditionalFormatting>
  <conditionalFormatting sqref="AB478:AF478">
    <cfRule type="notContainsBlanks" dxfId="3423" priority="3518">
      <formula>LEN(TRIM(AB478))&gt;0</formula>
    </cfRule>
  </conditionalFormatting>
  <conditionalFormatting sqref="AB478:AF478">
    <cfRule type="notContainsBlanks" dxfId="3422" priority="3517">
      <formula>LEN(TRIM(AB478))&gt;0</formula>
    </cfRule>
  </conditionalFormatting>
  <conditionalFormatting sqref="AB478:AF478">
    <cfRule type="notContainsBlanks" dxfId="3421" priority="3516">
      <formula>LEN(TRIM(AB478))&gt;0</formula>
    </cfRule>
  </conditionalFormatting>
  <conditionalFormatting sqref="AB478:AF478">
    <cfRule type="notContainsBlanks" dxfId="3420" priority="3515">
      <formula>LEN(TRIM(AB478))&gt;0</formula>
    </cfRule>
  </conditionalFormatting>
  <conditionalFormatting sqref="AB478:AF478">
    <cfRule type="notContainsBlanks" dxfId="3419" priority="3514">
      <formula>LEN(TRIM(AB478))&gt;0</formula>
    </cfRule>
  </conditionalFormatting>
  <conditionalFormatting sqref="AB478:AF478">
    <cfRule type="notContainsBlanks" dxfId="3418" priority="3513">
      <formula>LEN(TRIM(AB478))&gt;0</formula>
    </cfRule>
  </conditionalFormatting>
  <conditionalFormatting sqref="AB478:AF478">
    <cfRule type="notContainsBlanks" dxfId="3417" priority="3512">
      <formula>LEN(TRIM(AB478))&gt;0</formula>
    </cfRule>
  </conditionalFormatting>
  <conditionalFormatting sqref="AB478:AF478">
    <cfRule type="notContainsBlanks" dxfId="3416" priority="3511">
      <formula>LEN(TRIM(AB478))&gt;0</formula>
    </cfRule>
  </conditionalFormatting>
  <conditionalFormatting sqref="AB478:AF478">
    <cfRule type="notContainsBlanks" dxfId="3415" priority="3509">
      <formula>LEN(TRIM(AB478))&gt;0</formula>
    </cfRule>
    <cfRule type="notContainsBlanks" dxfId="3414" priority="3510">
      <formula>LEN(TRIM(AB478))&gt;0</formula>
    </cfRule>
  </conditionalFormatting>
  <conditionalFormatting sqref="AB478:AF478">
    <cfRule type="notContainsBlanks" dxfId="3413" priority="3508">
      <formula>LEN(TRIM(AB478))&gt;0</formula>
    </cfRule>
  </conditionalFormatting>
  <conditionalFormatting sqref="AB478:AF478">
    <cfRule type="notContainsBlanks" dxfId="3412" priority="3507">
      <formula>LEN(TRIM(AB478))&gt;0</formula>
    </cfRule>
  </conditionalFormatting>
  <conditionalFormatting sqref="AB478:AF478">
    <cfRule type="notContainsBlanks" dxfId="3411" priority="3506">
      <formula>LEN(TRIM(AB478))&gt;0</formula>
    </cfRule>
  </conditionalFormatting>
  <conditionalFormatting sqref="AB478:AF478">
    <cfRule type="notContainsBlanks" dxfId="3410" priority="3505">
      <formula>LEN(TRIM(AB478))&gt;0</formula>
    </cfRule>
  </conditionalFormatting>
  <conditionalFormatting sqref="AB478:AF478">
    <cfRule type="notContainsBlanks" dxfId="3409" priority="3504">
      <formula>LEN(TRIM(AB478))&gt;0</formula>
    </cfRule>
  </conditionalFormatting>
  <conditionalFormatting sqref="AB478:AF478">
    <cfRule type="notContainsBlanks" dxfId="3408" priority="3503">
      <formula>LEN(TRIM(AB478))&gt;0</formula>
    </cfRule>
  </conditionalFormatting>
  <conditionalFormatting sqref="AB478:AF478">
    <cfRule type="notContainsBlanks" dxfId="3407" priority="3502">
      <formula>LEN(TRIM(AB478))&gt;0</formula>
    </cfRule>
  </conditionalFormatting>
  <conditionalFormatting sqref="AB478:AF478">
    <cfRule type="notContainsBlanks" dxfId="3406" priority="3501">
      <formula>LEN(TRIM(AB478))&gt;0</formula>
    </cfRule>
  </conditionalFormatting>
  <conditionalFormatting sqref="AB478:AF478">
    <cfRule type="notContainsBlanks" dxfId="3405" priority="3500">
      <formula>LEN(TRIM(AB478))&gt;0</formula>
    </cfRule>
  </conditionalFormatting>
  <conditionalFormatting sqref="AB478:AF478">
    <cfRule type="notContainsBlanks" priority="3499">
      <formula>LEN(TRIM(AB478))&gt;0</formula>
    </cfRule>
  </conditionalFormatting>
  <conditionalFormatting sqref="AB478:AF478">
    <cfRule type="notContainsBlanks" dxfId="3404" priority="3498">
      <formula>LEN(TRIM(AB478))&gt;0</formula>
    </cfRule>
  </conditionalFormatting>
  <conditionalFormatting sqref="AB478:AF478">
    <cfRule type="notContainsBlanks" dxfId="3403" priority="3497">
      <formula>LEN(TRIM(AB478))&gt;0</formula>
    </cfRule>
  </conditionalFormatting>
  <conditionalFormatting sqref="AB478:AF478">
    <cfRule type="notContainsBlanks" dxfId="3402" priority="3496">
      <formula>LEN(TRIM(AB478))&gt;0</formula>
    </cfRule>
  </conditionalFormatting>
  <conditionalFormatting sqref="AB478:AF478">
    <cfRule type="notContainsBlanks" dxfId="3401" priority="3495">
      <formula>LEN(TRIM(AB478))&gt;0</formula>
    </cfRule>
  </conditionalFormatting>
  <conditionalFormatting sqref="AB478:AF478">
    <cfRule type="notContainsBlanks" dxfId="3400" priority="3494">
      <formula>LEN(TRIM(AB478))&gt;0</formula>
    </cfRule>
  </conditionalFormatting>
  <conditionalFormatting sqref="AB491:AF491">
    <cfRule type="notContainsBlanks" dxfId="3399" priority="3493">
      <formula>LEN(TRIM(AB491))&gt;0</formula>
    </cfRule>
  </conditionalFormatting>
  <conditionalFormatting sqref="AB491:AF491">
    <cfRule type="notContainsBlanks" dxfId="3398" priority="3492">
      <formula>LEN(TRIM(AB491))&gt;0</formula>
    </cfRule>
  </conditionalFormatting>
  <conditionalFormatting sqref="AB491:AF491">
    <cfRule type="notContainsBlanks" dxfId="3397" priority="3491">
      <formula>LEN(TRIM(AB491))&gt;0</formula>
    </cfRule>
  </conditionalFormatting>
  <conditionalFormatting sqref="AB491:AF491">
    <cfRule type="notContainsBlanks" dxfId="3396" priority="3490">
      <formula>LEN(TRIM(AB491))&gt;0</formula>
    </cfRule>
  </conditionalFormatting>
  <conditionalFormatting sqref="AB491:AF491">
    <cfRule type="notContainsBlanks" dxfId="3395" priority="3489">
      <formula>LEN(TRIM(AB491))&gt;0</formula>
    </cfRule>
  </conditionalFormatting>
  <conditionalFormatting sqref="AB491:AF491">
    <cfRule type="notContainsBlanks" dxfId="3394" priority="3488">
      <formula>LEN(TRIM(AB491))&gt;0</formula>
    </cfRule>
  </conditionalFormatting>
  <conditionalFormatting sqref="AB491:AF491">
    <cfRule type="notContainsBlanks" dxfId="3393" priority="3487">
      <formula>LEN(TRIM(AB491))&gt;0</formula>
    </cfRule>
  </conditionalFormatting>
  <conditionalFormatting sqref="AB491:AF491">
    <cfRule type="notContainsBlanks" dxfId="3392" priority="3486">
      <formula>LEN(TRIM(AB491))&gt;0</formula>
    </cfRule>
  </conditionalFormatting>
  <conditionalFormatting sqref="AB491:AF491">
    <cfRule type="notContainsBlanks" dxfId="3391" priority="3485">
      <formula>LEN(TRIM(AB491))&gt;0</formula>
    </cfRule>
  </conditionalFormatting>
  <conditionalFormatting sqref="AB491:AF491">
    <cfRule type="notContainsBlanks" dxfId="3390" priority="3483">
      <formula>LEN(TRIM(AB491))&gt;0</formula>
    </cfRule>
    <cfRule type="notContainsBlanks" dxfId="3389" priority="3484">
      <formula>LEN(TRIM(AB491))&gt;0</formula>
    </cfRule>
  </conditionalFormatting>
  <conditionalFormatting sqref="AB491:AF491">
    <cfRule type="notContainsBlanks" dxfId="3388" priority="3482">
      <formula>LEN(TRIM(AB491))&gt;0</formula>
    </cfRule>
  </conditionalFormatting>
  <conditionalFormatting sqref="AB491:AF491">
    <cfRule type="notContainsBlanks" dxfId="3387" priority="3481">
      <formula>LEN(TRIM(AB491))&gt;0</formula>
    </cfRule>
  </conditionalFormatting>
  <conditionalFormatting sqref="AB491:AF491">
    <cfRule type="notContainsBlanks" dxfId="3386" priority="3480">
      <formula>LEN(TRIM(AB491))&gt;0</formula>
    </cfRule>
  </conditionalFormatting>
  <conditionalFormatting sqref="AB491:AF491">
    <cfRule type="notContainsBlanks" dxfId="3385" priority="3479">
      <formula>LEN(TRIM(AB491))&gt;0</formula>
    </cfRule>
  </conditionalFormatting>
  <conditionalFormatting sqref="AB491:AF491">
    <cfRule type="notContainsBlanks" dxfId="3384" priority="3478">
      <formula>LEN(TRIM(AB491))&gt;0</formula>
    </cfRule>
  </conditionalFormatting>
  <conditionalFormatting sqref="AB491:AF491">
    <cfRule type="notContainsBlanks" dxfId="3383" priority="3477">
      <formula>LEN(TRIM(AB491))&gt;0</formula>
    </cfRule>
  </conditionalFormatting>
  <conditionalFormatting sqref="AB491:AF491">
    <cfRule type="notContainsBlanks" dxfId="3382" priority="3476">
      <formula>LEN(TRIM(AB491))&gt;0</formula>
    </cfRule>
  </conditionalFormatting>
  <conditionalFormatting sqref="AB491:AF491">
    <cfRule type="notContainsBlanks" dxfId="3381" priority="3475">
      <formula>LEN(TRIM(AB491))&gt;0</formula>
    </cfRule>
  </conditionalFormatting>
  <conditionalFormatting sqref="AB491:AF491">
    <cfRule type="notContainsBlanks" dxfId="3380" priority="3474">
      <formula>LEN(TRIM(AB491))&gt;0</formula>
    </cfRule>
  </conditionalFormatting>
  <conditionalFormatting sqref="AB491:AF491">
    <cfRule type="notContainsBlanks" priority="3473">
      <formula>LEN(TRIM(AB491))&gt;0</formula>
    </cfRule>
  </conditionalFormatting>
  <conditionalFormatting sqref="AB491:AF491">
    <cfRule type="notContainsBlanks" dxfId="3379" priority="3472">
      <formula>LEN(TRIM(AB491))&gt;0</formula>
    </cfRule>
  </conditionalFormatting>
  <conditionalFormatting sqref="AB491:AF491">
    <cfRule type="notContainsBlanks" dxfId="3378" priority="3471">
      <formula>LEN(TRIM(AB491))&gt;0</formula>
    </cfRule>
  </conditionalFormatting>
  <conditionalFormatting sqref="AB491:AF491">
    <cfRule type="notContainsBlanks" dxfId="3377" priority="3470">
      <formula>LEN(TRIM(AB491))&gt;0</formula>
    </cfRule>
  </conditionalFormatting>
  <conditionalFormatting sqref="AB491:AF491">
    <cfRule type="notContainsBlanks" dxfId="3376" priority="3469">
      <formula>LEN(TRIM(AB491))&gt;0</formula>
    </cfRule>
  </conditionalFormatting>
  <conditionalFormatting sqref="AB491:AF491">
    <cfRule type="notContainsBlanks" dxfId="3375" priority="3468">
      <formula>LEN(TRIM(AB491))&gt;0</formula>
    </cfRule>
  </conditionalFormatting>
  <conditionalFormatting sqref="AB504:AF504">
    <cfRule type="notContainsBlanks" dxfId="3374" priority="3467">
      <formula>LEN(TRIM(AB504))&gt;0</formula>
    </cfRule>
  </conditionalFormatting>
  <conditionalFormatting sqref="AB504:AF504">
    <cfRule type="notContainsBlanks" dxfId="3373" priority="3466">
      <formula>LEN(TRIM(AB504))&gt;0</formula>
    </cfRule>
  </conditionalFormatting>
  <conditionalFormatting sqref="AB504:AF504">
    <cfRule type="notContainsBlanks" dxfId="3372" priority="3465">
      <formula>LEN(TRIM(AB504))&gt;0</formula>
    </cfRule>
  </conditionalFormatting>
  <conditionalFormatting sqref="AB504:AF504">
    <cfRule type="notContainsBlanks" dxfId="3371" priority="3464">
      <formula>LEN(TRIM(AB504))&gt;0</formula>
    </cfRule>
  </conditionalFormatting>
  <conditionalFormatting sqref="AB504:AF504">
    <cfRule type="notContainsBlanks" dxfId="3370" priority="3463">
      <formula>LEN(TRIM(AB504))&gt;0</formula>
    </cfRule>
  </conditionalFormatting>
  <conditionalFormatting sqref="AB504:AF504">
    <cfRule type="notContainsBlanks" dxfId="3369" priority="3462">
      <formula>LEN(TRIM(AB504))&gt;0</formula>
    </cfRule>
  </conditionalFormatting>
  <conditionalFormatting sqref="AB504:AF504">
    <cfRule type="notContainsBlanks" dxfId="3368" priority="3461">
      <formula>LEN(TRIM(AB504))&gt;0</formula>
    </cfRule>
  </conditionalFormatting>
  <conditionalFormatting sqref="AB504:AF504">
    <cfRule type="notContainsBlanks" dxfId="3367" priority="3460">
      <formula>LEN(TRIM(AB504))&gt;0</formula>
    </cfRule>
  </conditionalFormatting>
  <conditionalFormatting sqref="AB504:AF504">
    <cfRule type="notContainsBlanks" dxfId="3366" priority="3459">
      <formula>LEN(TRIM(AB504))&gt;0</formula>
    </cfRule>
  </conditionalFormatting>
  <conditionalFormatting sqref="AB504:AF504">
    <cfRule type="notContainsBlanks" dxfId="3365" priority="3457">
      <formula>LEN(TRIM(AB504))&gt;0</formula>
    </cfRule>
    <cfRule type="notContainsBlanks" dxfId="3364" priority="3458">
      <formula>LEN(TRIM(AB504))&gt;0</formula>
    </cfRule>
  </conditionalFormatting>
  <conditionalFormatting sqref="AB504:AF504">
    <cfRule type="notContainsBlanks" dxfId="3363" priority="3456">
      <formula>LEN(TRIM(AB504))&gt;0</formula>
    </cfRule>
  </conditionalFormatting>
  <conditionalFormatting sqref="AB504:AF504">
    <cfRule type="notContainsBlanks" dxfId="3362" priority="3455">
      <formula>LEN(TRIM(AB504))&gt;0</formula>
    </cfRule>
  </conditionalFormatting>
  <conditionalFormatting sqref="AB504:AF504">
    <cfRule type="notContainsBlanks" dxfId="3361" priority="3454">
      <formula>LEN(TRIM(AB504))&gt;0</formula>
    </cfRule>
  </conditionalFormatting>
  <conditionalFormatting sqref="AB504:AF504">
    <cfRule type="notContainsBlanks" dxfId="3360" priority="3453">
      <formula>LEN(TRIM(AB504))&gt;0</formula>
    </cfRule>
  </conditionalFormatting>
  <conditionalFormatting sqref="AB504:AF504">
    <cfRule type="notContainsBlanks" dxfId="3359" priority="3452">
      <formula>LEN(TRIM(AB504))&gt;0</formula>
    </cfRule>
  </conditionalFormatting>
  <conditionalFormatting sqref="AB504:AF504">
    <cfRule type="notContainsBlanks" dxfId="3358" priority="3451">
      <formula>LEN(TRIM(AB504))&gt;0</formula>
    </cfRule>
  </conditionalFormatting>
  <conditionalFormatting sqref="AB504:AF504">
    <cfRule type="notContainsBlanks" dxfId="3357" priority="3450">
      <formula>LEN(TRIM(AB504))&gt;0</formula>
    </cfRule>
  </conditionalFormatting>
  <conditionalFormatting sqref="AB504:AF504">
    <cfRule type="notContainsBlanks" dxfId="3356" priority="3449">
      <formula>LEN(TRIM(AB504))&gt;0</formula>
    </cfRule>
  </conditionalFormatting>
  <conditionalFormatting sqref="AB504:AF504">
    <cfRule type="notContainsBlanks" dxfId="3355" priority="3448">
      <formula>LEN(TRIM(AB504))&gt;0</formula>
    </cfRule>
  </conditionalFormatting>
  <conditionalFormatting sqref="AB504:AF504">
    <cfRule type="notContainsBlanks" priority="3447">
      <formula>LEN(TRIM(AB504))&gt;0</formula>
    </cfRule>
  </conditionalFormatting>
  <conditionalFormatting sqref="AB504:AF504">
    <cfRule type="notContainsBlanks" dxfId="3354" priority="3446">
      <formula>LEN(TRIM(AB504))&gt;0</formula>
    </cfRule>
  </conditionalFormatting>
  <conditionalFormatting sqref="AB504:AF504">
    <cfRule type="notContainsBlanks" dxfId="3353" priority="3445">
      <formula>LEN(TRIM(AB504))&gt;0</formula>
    </cfRule>
  </conditionalFormatting>
  <conditionalFormatting sqref="AB504:AF504">
    <cfRule type="notContainsBlanks" dxfId="3352" priority="3444">
      <formula>LEN(TRIM(AB504))&gt;0</formula>
    </cfRule>
  </conditionalFormatting>
  <conditionalFormatting sqref="AB504:AF504">
    <cfRule type="notContainsBlanks" dxfId="3351" priority="3443">
      <formula>LEN(TRIM(AB504))&gt;0</formula>
    </cfRule>
  </conditionalFormatting>
  <conditionalFormatting sqref="AB504:AF504">
    <cfRule type="notContainsBlanks" dxfId="3350" priority="3442">
      <formula>LEN(TRIM(AB504))&gt;0</formula>
    </cfRule>
  </conditionalFormatting>
  <conditionalFormatting sqref="AB517:AF517">
    <cfRule type="notContainsBlanks" dxfId="3349" priority="3441">
      <formula>LEN(TRIM(AB517))&gt;0</formula>
    </cfRule>
  </conditionalFormatting>
  <conditionalFormatting sqref="AB517:AF517">
    <cfRule type="notContainsBlanks" dxfId="3348" priority="3440">
      <formula>LEN(TRIM(AB517))&gt;0</formula>
    </cfRule>
  </conditionalFormatting>
  <conditionalFormatting sqref="AB517:AF517">
    <cfRule type="notContainsBlanks" dxfId="3347" priority="3439">
      <formula>LEN(TRIM(AB517))&gt;0</formula>
    </cfRule>
  </conditionalFormatting>
  <conditionalFormatting sqref="AB517:AF517">
    <cfRule type="notContainsBlanks" dxfId="3346" priority="3438">
      <formula>LEN(TRIM(AB517))&gt;0</formula>
    </cfRule>
  </conditionalFormatting>
  <conditionalFormatting sqref="AB517:AF517">
    <cfRule type="notContainsBlanks" dxfId="3345" priority="3437">
      <formula>LEN(TRIM(AB517))&gt;0</formula>
    </cfRule>
  </conditionalFormatting>
  <conditionalFormatting sqref="AB517:AF517">
    <cfRule type="notContainsBlanks" dxfId="3344" priority="3436">
      <formula>LEN(TRIM(AB517))&gt;0</formula>
    </cfRule>
  </conditionalFormatting>
  <conditionalFormatting sqref="AB517:AF517">
    <cfRule type="notContainsBlanks" dxfId="3343" priority="3435">
      <formula>LEN(TRIM(AB517))&gt;0</formula>
    </cfRule>
  </conditionalFormatting>
  <conditionalFormatting sqref="AB517:AF517">
    <cfRule type="notContainsBlanks" dxfId="3342" priority="3434">
      <formula>LEN(TRIM(AB517))&gt;0</formula>
    </cfRule>
  </conditionalFormatting>
  <conditionalFormatting sqref="AB517:AF517">
    <cfRule type="notContainsBlanks" dxfId="3341" priority="3433">
      <formula>LEN(TRIM(AB517))&gt;0</formula>
    </cfRule>
  </conditionalFormatting>
  <conditionalFormatting sqref="AB517:AF517">
    <cfRule type="notContainsBlanks" dxfId="3340" priority="3431">
      <formula>LEN(TRIM(AB517))&gt;0</formula>
    </cfRule>
    <cfRule type="notContainsBlanks" dxfId="3339" priority="3432">
      <formula>LEN(TRIM(AB517))&gt;0</formula>
    </cfRule>
  </conditionalFormatting>
  <conditionalFormatting sqref="AB517:AF517">
    <cfRule type="notContainsBlanks" dxfId="3338" priority="3430">
      <formula>LEN(TRIM(AB517))&gt;0</formula>
    </cfRule>
  </conditionalFormatting>
  <conditionalFormatting sqref="AB517:AF517">
    <cfRule type="notContainsBlanks" dxfId="3337" priority="3429">
      <formula>LEN(TRIM(AB517))&gt;0</formula>
    </cfRule>
  </conditionalFormatting>
  <conditionalFormatting sqref="AB517:AF517">
    <cfRule type="notContainsBlanks" dxfId="3336" priority="3428">
      <formula>LEN(TRIM(AB517))&gt;0</formula>
    </cfRule>
  </conditionalFormatting>
  <conditionalFormatting sqref="AB517:AF517">
    <cfRule type="notContainsBlanks" dxfId="3335" priority="3427">
      <formula>LEN(TRIM(AB517))&gt;0</formula>
    </cfRule>
  </conditionalFormatting>
  <conditionalFormatting sqref="AB517:AF517">
    <cfRule type="notContainsBlanks" dxfId="3334" priority="3426">
      <formula>LEN(TRIM(AB517))&gt;0</formula>
    </cfRule>
  </conditionalFormatting>
  <conditionalFormatting sqref="AB517:AF517">
    <cfRule type="notContainsBlanks" dxfId="3333" priority="3425">
      <formula>LEN(TRIM(AB517))&gt;0</formula>
    </cfRule>
  </conditionalFormatting>
  <conditionalFormatting sqref="AB517:AF517">
    <cfRule type="notContainsBlanks" dxfId="3332" priority="3424">
      <formula>LEN(TRIM(AB517))&gt;0</formula>
    </cfRule>
  </conditionalFormatting>
  <conditionalFormatting sqref="AB517:AF517">
    <cfRule type="notContainsBlanks" dxfId="3331" priority="3423">
      <formula>LEN(TRIM(AB517))&gt;0</formula>
    </cfRule>
  </conditionalFormatting>
  <conditionalFormatting sqref="AB517:AF517">
    <cfRule type="notContainsBlanks" dxfId="3330" priority="3422">
      <formula>LEN(TRIM(AB517))&gt;0</formula>
    </cfRule>
  </conditionalFormatting>
  <conditionalFormatting sqref="AB517:AF517">
    <cfRule type="notContainsBlanks" priority="3421">
      <formula>LEN(TRIM(AB517))&gt;0</formula>
    </cfRule>
  </conditionalFormatting>
  <conditionalFormatting sqref="AB517:AF517">
    <cfRule type="notContainsBlanks" dxfId="3329" priority="3420">
      <formula>LEN(TRIM(AB517))&gt;0</formula>
    </cfRule>
  </conditionalFormatting>
  <conditionalFormatting sqref="AB517:AF517">
    <cfRule type="notContainsBlanks" dxfId="3328" priority="3419">
      <formula>LEN(TRIM(AB517))&gt;0</formula>
    </cfRule>
  </conditionalFormatting>
  <conditionalFormatting sqref="AB517:AF517">
    <cfRule type="notContainsBlanks" dxfId="3327" priority="3418">
      <formula>LEN(TRIM(AB517))&gt;0</formula>
    </cfRule>
  </conditionalFormatting>
  <conditionalFormatting sqref="AB517:AF517">
    <cfRule type="notContainsBlanks" dxfId="3326" priority="3417">
      <formula>LEN(TRIM(AB517))&gt;0</formula>
    </cfRule>
  </conditionalFormatting>
  <conditionalFormatting sqref="AB517:AF517">
    <cfRule type="notContainsBlanks" dxfId="3325" priority="3416">
      <formula>LEN(TRIM(AB517))&gt;0</formula>
    </cfRule>
  </conditionalFormatting>
  <conditionalFormatting sqref="AB530:AF530">
    <cfRule type="notContainsBlanks" dxfId="3324" priority="3415">
      <formula>LEN(TRIM(AB530))&gt;0</formula>
    </cfRule>
  </conditionalFormatting>
  <conditionalFormatting sqref="AB530:AF530">
    <cfRule type="notContainsBlanks" dxfId="3323" priority="3414">
      <formula>LEN(TRIM(AB530))&gt;0</formula>
    </cfRule>
  </conditionalFormatting>
  <conditionalFormatting sqref="AB530:AF530">
    <cfRule type="notContainsBlanks" dxfId="3322" priority="3413">
      <formula>LEN(TRIM(AB530))&gt;0</formula>
    </cfRule>
  </conditionalFormatting>
  <conditionalFormatting sqref="AB530:AF530">
    <cfRule type="notContainsBlanks" dxfId="3321" priority="3412">
      <formula>LEN(TRIM(AB530))&gt;0</formula>
    </cfRule>
  </conditionalFormatting>
  <conditionalFormatting sqref="AB530:AF530">
    <cfRule type="notContainsBlanks" dxfId="3320" priority="3411">
      <formula>LEN(TRIM(AB530))&gt;0</formula>
    </cfRule>
  </conditionalFormatting>
  <conditionalFormatting sqref="AB530:AF530">
    <cfRule type="notContainsBlanks" dxfId="3319" priority="3410">
      <formula>LEN(TRIM(AB530))&gt;0</formula>
    </cfRule>
  </conditionalFormatting>
  <conditionalFormatting sqref="AB530:AF530">
    <cfRule type="notContainsBlanks" dxfId="3318" priority="3409">
      <formula>LEN(TRIM(AB530))&gt;0</formula>
    </cfRule>
  </conditionalFormatting>
  <conditionalFormatting sqref="AB530:AF530">
    <cfRule type="notContainsBlanks" dxfId="3317" priority="3408">
      <formula>LEN(TRIM(AB530))&gt;0</formula>
    </cfRule>
  </conditionalFormatting>
  <conditionalFormatting sqref="AB530:AF530">
    <cfRule type="notContainsBlanks" dxfId="3316" priority="3407">
      <formula>LEN(TRIM(AB530))&gt;0</formula>
    </cfRule>
  </conditionalFormatting>
  <conditionalFormatting sqref="AB530:AF530">
    <cfRule type="notContainsBlanks" dxfId="3315" priority="3405">
      <formula>LEN(TRIM(AB530))&gt;0</formula>
    </cfRule>
    <cfRule type="notContainsBlanks" dxfId="3314" priority="3406">
      <formula>LEN(TRIM(AB530))&gt;0</formula>
    </cfRule>
  </conditionalFormatting>
  <conditionalFormatting sqref="AB530:AF530">
    <cfRule type="notContainsBlanks" dxfId="3313" priority="3404">
      <formula>LEN(TRIM(AB530))&gt;0</formula>
    </cfRule>
  </conditionalFormatting>
  <conditionalFormatting sqref="AB530:AF530">
    <cfRule type="notContainsBlanks" dxfId="3312" priority="3403">
      <formula>LEN(TRIM(AB530))&gt;0</formula>
    </cfRule>
  </conditionalFormatting>
  <conditionalFormatting sqref="AB530:AF530">
    <cfRule type="notContainsBlanks" dxfId="3311" priority="3402">
      <formula>LEN(TRIM(AB530))&gt;0</formula>
    </cfRule>
  </conditionalFormatting>
  <conditionalFormatting sqref="AB530:AF530">
    <cfRule type="notContainsBlanks" dxfId="3310" priority="3401">
      <formula>LEN(TRIM(AB530))&gt;0</formula>
    </cfRule>
  </conditionalFormatting>
  <conditionalFormatting sqref="AB530:AF530">
    <cfRule type="notContainsBlanks" dxfId="3309" priority="3400">
      <formula>LEN(TRIM(AB530))&gt;0</formula>
    </cfRule>
  </conditionalFormatting>
  <conditionalFormatting sqref="AB530:AF530">
    <cfRule type="notContainsBlanks" dxfId="3308" priority="3399">
      <formula>LEN(TRIM(AB530))&gt;0</formula>
    </cfRule>
  </conditionalFormatting>
  <conditionalFormatting sqref="AB530:AF530">
    <cfRule type="notContainsBlanks" dxfId="3307" priority="3398">
      <formula>LEN(TRIM(AB530))&gt;0</formula>
    </cfRule>
  </conditionalFormatting>
  <conditionalFormatting sqref="AB530:AF530">
    <cfRule type="notContainsBlanks" dxfId="3306" priority="3397">
      <formula>LEN(TRIM(AB530))&gt;0</formula>
    </cfRule>
  </conditionalFormatting>
  <conditionalFormatting sqref="AB530:AF530">
    <cfRule type="notContainsBlanks" dxfId="3305" priority="3396">
      <formula>LEN(TRIM(AB530))&gt;0</formula>
    </cfRule>
  </conditionalFormatting>
  <conditionalFormatting sqref="AB530:AF530">
    <cfRule type="notContainsBlanks" priority="3395">
      <formula>LEN(TRIM(AB530))&gt;0</formula>
    </cfRule>
  </conditionalFormatting>
  <conditionalFormatting sqref="AB530:AF530">
    <cfRule type="notContainsBlanks" dxfId="3304" priority="3394">
      <formula>LEN(TRIM(AB530))&gt;0</formula>
    </cfRule>
  </conditionalFormatting>
  <conditionalFormatting sqref="AB530:AF530">
    <cfRule type="notContainsBlanks" dxfId="3303" priority="3393">
      <formula>LEN(TRIM(AB530))&gt;0</formula>
    </cfRule>
  </conditionalFormatting>
  <conditionalFormatting sqref="AB530:AF530">
    <cfRule type="notContainsBlanks" dxfId="3302" priority="3392">
      <formula>LEN(TRIM(AB530))&gt;0</formula>
    </cfRule>
  </conditionalFormatting>
  <conditionalFormatting sqref="AB530:AF530">
    <cfRule type="notContainsBlanks" dxfId="3301" priority="3391">
      <formula>LEN(TRIM(AB530))&gt;0</formula>
    </cfRule>
  </conditionalFormatting>
  <conditionalFormatting sqref="AB530:AF530">
    <cfRule type="notContainsBlanks" dxfId="3300" priority="3390">
      <formula>LEN(TRIM(AB530))&gt;0</formula>
    </cfRule>
  </conditionalFormatting>
  <conditionalFormatting sqref="AB543:AF543">
    <cfRule type="notContainsBlanks" dxfId="3299" priority="3389">
      <formula>LEN(TRIM(AB543))&gt;0</formula>
    </cfRule>
  </conditionalFormatting>
  <conditionalFormatting sqref="AB543:AF543">
    <cfRule type="notContainsBlanks" dxfId="3298" priority="3388">
      <formula>LEN(TRIM(AB543))&gt;0</formula>
    </cfRule>
  </conditionalFormatting>
  <conditionalFormatting sqref="AB543:AF543">
    <cfRule type="notContainsBlanks" dxfId="3297" priority="3387">
      <formula>LEN(TRIM(AB543))&gt;0</formula>
    </cfRule>
  </conditionalFormatting>
  <conditionalFormatting sqref="AB543:AF543">
    <cfRule type="notContainsBlanks" dxfId="3296" priority="3386">
      <formula>LEN(TRIM(AB543))&gt;0</formula>
    </cfRule>
  </conditionalFormatting>
  <conditionalFormatting sqref="AB543:AF543">
    <cfRule type="notContainsBlanks" dxfId="3295" priority="3385">
      <formula>LEN(TRIM(AB543))&gt;0</formula>
    </cfRule>
  </conditionalFormatting>
  <conditionalFormatting sqref="AB543:AF543">
    <cfRule type="notContainsBlanks" dxfId="3294" priority="3384">
      <formula>LEN(TRIM(AB543))&gt;0</formula>
    </cfRule>
  </conditionalFormatting>
  <conditionalFormatting sqref="AB543:AF543">
    <cfRule type="notContainsBlanks" dxfId="3293" priority="3383">
      <formula>LEN(TRIM(AB543))&gt;0</formula>
    </cfRule>
  </conditionalFormatting>
  <conditionalFormatting sqref="AB543:AF543">
    <cfRule type="notContainsBlanks" dxfId="3292" priority="3382">
      <formula>LEN(TRIM(AB543))&gt;0</formula>
    </cfRule>
  </conditionalFormatting>
  <conditionalFormatting sqref="AB543:AF543">
    <cfRule type="notContainsBlanks" dxfId="3291" priority="3381">
      <formula>LEN(TRIM(AB543))&gt;0</formula>
    </cfRule>
  </conditionalFormatting>
  <conditionalFormatting sqref="AB543:AF543">
    <cfRule type="notContainsBlanks" dxfId="3290" priority="3379">
      <formula>LEN(TRIM(AB543))&gt;0</formula>
    </cfRule>
    <cfRule type="notContainsBlanks" dxfId="3289" priority="3380">
      <formula>LEN(TRIM(AB543))&gt;0</formula>
    </cfRule>
  </conditionalFormatting>
  <conditionalFormatting sqref="AB543:AF543">
    <cfRule type="notContainsBlanks" dxfId="3288" priority="3378">
      <formula>LEN(TRIM(AB543))&gt;0</formula>
    </cfRule>
  </conditionalFormatting>
  <conditionalFormatting sqref="AB543:AF543">
    <cfRule type="notContainsBlanks" dxfId="3287" priority="3377">
      <formula>LEN(TRIM(AB543))&gt;0</formula>
    </cfRule>
  </conditionalFormatting>
  <conditionalFormatting sqref="AB543:AF543">
    <cfRule type="notContainsBlanks" dxfId="3286" priority="3376">
      <formula>LEN(TRIM(AB543))&gt;0</formula>
    </cfRule>
  </conditionalFormatting>
  <conditionalFormatting sqref="AB543:AF543">
    <cfRule type="notContainsBlanks" dxfId="3285" priority="3375">
      <formula>LEN(TRIM(AB543))&gt;0</formula>
    </cfRule>
  </conditionalFormatting>
  <conditionalFormatting sqref="AB543:AF543">
    <cfRule type="notContainsBlanks" dxfId="3284" priority="3374">
      <formula>LEN(TRIM(AB543))&gt;0</formula>
    </cfRule>
  </conditionalFormatting>
  <conditionalFormatting sqref="AB543:AF543">
    <cfRule type="notContainsBlanks" dxfId="3283" priority="3373">
      <formula>LEN(TRIM(AB543))&gt;0</formula>
    </cfRule>
  </conditionalFormatting>
  <conditionalFormatting sqref="AB543:AF543">
    <cfRule type="notContainsBlanks" dxfId="3282" priority="3372">
      <formula>LEN(TRIM(AB543))&gt;0</formula>
    </cfRule>
  </conditionalFormatting>
  <conditionalFormatting sqref="AB543:AF543">
    <cfRule type="notContainsBlanks" dxfId="3281" priority="3371">
      <formula>LEN(TRIM(AB543))&gt;0</formula>
    </cfRule>
  </conditionalFormatting>
  <conditionalFormatting sqref="AB543:AF543">
    <cfRule type="notContainsBlanks" dxfId="3280" priority="3370">
      <formula>LEN(TRIM(AB543))&gt;0</formula>
    </cfRule>
  </conditionalFormatting>
  <conditionalFormatting sqref="AB543:AF543">
    <cfRule type="notContainsBlanks" priority="3369">
      <formula>LEN(TRIM(AB543))&gt;0</formula>
    </cfRule>
  </conditionalFormatting>
  <conditionalFormatting sqref="AB543:AF543">
    <cfRule type="notContainsBlanks" dxfId="3279" priority="3368">
      <formula>LEN(TRIM(AB543))&gt;0</formula>
    </cfRule>
  </conditionalFormatting>
  <conditionalFormatting sqref="AB543:AF543">
    <cfRule type="notContainsBlanks" dxfId="3278" priority="3367">
      <formula>LEN(TRIM(AB543))&gt;0</formula>
    </cfRule>
  </conditionalFormatting>
  <conditionalFormatting sqref="AB543:AF543">
    <cfRule type="notContainsBlanks" dxfId="3277" priority="3366">
      <formula>LEN(TRIM(AB543))&gt;0</formula>
    </cfRule>
  </conditionalFormatting>
  <conditionalFormatting sqref="AB543:AF543">
    <cfRule type="notContainsBlanks" dxfId="3276" priority="3365">
      <formula>LEN(TRIM(AB543))&gt;0</formula>
    </cfRule>
  </conditionalFormatting>
  <conditionalFormatting sqref="AB543:AF543">
    <cfRule type="notContainsBlanks" dxfId="3275" priority="3364">
      <formula>LEN(TRIM(AB543))&gt;0</formula>
    </cfRule>
  </conditionalFormatting>
  <conditionalFormatting sqref="AB556:AF556">
    <cfRule type="notContainsBlanks" dxfId="3274" priority="3363">
      <formula>LEN(TRIM(AB556))&gt;0</formula>
    </cfRule>
  </conditionalFormatting>
  <conditionalFormatting sqref="AB556:AF556">
    <cfRule type="notContainsBlanks" dxfId="3273" priority="3362">
      <formula>LEN(TRIM(AB556))&gt;0</formula>
    </cfRule>
  </conditionalFormatting>
  <conditionalFormatting sqref="AB556:AF556">
    <cfRule type="notContainsBlanks" dxfId="3272" priority="3361">
      <formula>LEN(TRIM(AB556))&gt;0</formula>
    </cfRule>
  </conditionalFormatting>
  <conditionalFormatting sqref="AB556:AF556">
    <cfRule type="notContainsBlanks" dxfId="3271" priority="3360">
      <formula>LEN(TRIM(AB556))&gt;0</formula>
    </cfRule>
  </conditionalFormatting>
  <conditionalFormatting sqref="AB556:AF556">
    <cfRule type="notContainsBlanks" dxfId="3270" priority="3359">
      <formula>LEN(TRIM(AB556))&gt;0</formula>
    </cfRule>
  </conditionalFormatting>
  <conditionalFormatting sqref="AB556:AF556">
    <cfRule type="notContainsBlanks" dxfId="3269" priority="3358">
      <formula>LEN(TRIM(AB556))&gt;0</formula>
    </cfRule>
  </conditionalFormatting>
  <conditionalFormatting sqref="AB556:AF556">
    <cfRule type="notContainsBlanks" dxfId="3268" priority="3357">
      <formula>LEN(TRIM(AB556))&gt;0</formula>
    </cfRule>
  </conditionalFormatting>
  <conditionalFormatting sqref="AB556:AF556">
    <cfRule type="notContainsBlanks" dxfId="3267" priority="3356">
      <formula>LEN(TRIM(AB556))&gt;0</formula>
    </cfRule>
  </conditionalFormatting>
  <conditionalFormatting sqref="AB556:AF556">
    <cfRule type="notContainsBlanks" dxfId="3266" priority="3355">
      <formula>LEN(TRIM(AB556))&gt;0</formula>
    </cfRule>
  </conditionalFormatting>
  <conditionalFormatting sqref="AB556:AF556">
    <cfRule type="notContainsBlanks" dxfId="3265" priority="3353">
      <formula>LEN(TRIM(AB556))&gt;0</formula>
    </cfRule>
    <cfRule type="notContainsBlanks" dxfId="3264" priority="3354">
      <formula>LEN(TRIM(AB556))&gt;0</formula>
    </cfRule>
  </conditionalFormatting>
  <conditionalFormatting sqref="AB556:AF556">
    <cfRule type="notContainsBlanks" dxfId="3263" priority="3352">
      <formula>LEN(TRIM(AB556))&gt;0</formula>
    </cfRule>
  </conditionalFormatting>
  <conditionalFormatting sqref="AB556:AF556">
    <cfRule type="notContainsBlanks" dxfId="3262" priority="3351">
      <formula>LEN(TRIM(AB556))&gt;0</formula>
    </cfRule>
  </conditionalFormatting>
  <conditionalFormatting sqref="AB556:AF556">
    <cfRule type="notContainsBlanks" dxfId="3261" priority="3350">
      <formula>LEN(TRIM(AB556))&gt;0</formula>
    </cfRule>
  </conditionalFormatting>
  <conditionalFormatting sqref="AB556:AF556">
    <cfRule type="notContainsBlanks" dxfId="3260" priority="3349">
      <formula>LEN(TRIM(AB556))&gt;0</formula>
    </cfRule>
  </conditionalFormatting>
  <conditionalFormatting sqref="AB556:AF556">
    <cfRule type="notContainsBlanks" dxfId="3259" priority="3348">
      <formula>LEN(TRIM(AB556))&gt;0</formula>
    </cfRule>
  </conditionalFormatting>
  <conditionalFormatting sqref="AB556:AF556">
    <cfRule type="notContainsBlanks" dxfId="3258" priority="3347">
      <formula>LEN(TRIM(AB556))&gt;0</formula>
    </cfRule>
  </conditionalFormatting>
  <conditionalFormatting sqref="AB556:AF556">
    <cfRule type="notContainsBlanks" dxfId="3257" priority="3346">
      <formula>LEN(TRIM(AB556))&gt;0</formula>
    </cfRule>
  </conditionalFormatting>
  <conditionalFormatting sqref="AB556:AF556">
    <cfRule type="notContainsBlanks" dxfId="3256" priority="3345">
      <formula>LEN(TRIM(AB556))&gt;0</formula>
    </cfRule>
  </conditionalFormatting>
  <conditionalFormatting sqref="AB556:AF556">
    <cfRule type="notContainsBlanks" dxfId="3255" priority="3344">
      <formula>LEN(TRIM(AB556))&gt;0</formula>
    </cfRule>
  </conditionalFormatting>
  <conditionalFormatting sqref="AB556:AF556">
    <cfRule type="notContainsBlanks" priority="3343">
      <formula>LEN(TRIM(AB556))&gt;0</formula>
    </cfRule>
  </conditionalFormatting>
  <conditionalFormatting sqref="AB556:AF556">
    <cfRule type="notContainsBlanks" dxfId="3254" priority="3342">
      <formula>LEN(TRIM(AB556))&gt;0</formula>
    </cfRule>
  </conditionalFormatting>
  <conditionalFormatting sqref="AB556:AF556">
    <cfRule type="notContainsBlanks" dxfId="3253" priority="3341">
      <formula>LEN(TRIM(AB556))&gt;0</formula>
    </cfRule>
  </conditionalFormatting>
  <conditionalFormatting sqref="AB556:AF556">
    <cfRule type="notContainsBlanks" dxfId="3252" priority="3340">
      <formula>LEN(TRIM(AB556))&gt;0</formula>
    </cfRule>
  </conditionalFormatting>
  <conditionalFormatting sqref="AB556:AF556">
    <cfRule type="notContainsBlanks" dxfId="3251" priority="3339">
      <formula>LEN(TRIM(AB556))&gt;0</formula>
    </cfRule>
  </conditionalFormatting>
  <conditionalFormatting sqref="AB556:AF556">
    <cfRule type="notContainsBlanks" dxfId="3250" priority="3338">
      <formula>LEN(TRIM(AB556))&gt;0</formula>
    </cfRule>
  </conditionalFormatting>
  <conditionalFormatting sqref="AB569:AF569">
    <cfRule type="notContainsBlanks" dxfId="3249" priority="3337">
      <formula>LEN(TRIM(AB569))&gt;0</formula>
    </cfRule>
  </conditionalFormatting>
  <conditionalFormatting sqref="AB569:AF569">
    <cfRule type="notContainsBlanks" dxfId="3248" priority="3336">
      <formula>LEN(TRIM(AB569))&gt;0</formula>
    </cfRule>
  </conditionalFormatting>
  <conditionalFormatting sqref="AB569:AF569">
    <cfRule type="notContainsBlanks" dxfId="3247" priority="3335">
      <formula>LEN(TRIM(AB569))&gt;0</formula>
    </cfRule>
  </conditionalFormatting>
  <conditionalFormatting sqref="AB569:AF569">
    <cfRule type="notContainsBlanks" dxfId="3246" priority="3334">
      <formula>LEN(TRIM(AB569))&gt;0</formula>
    </cfRule>
  </conditionalFormatting>
  <conditionalFormatting sqref="AB569:AF569">
    <cfRule type="notContainsBlanks" dxfId="3245" priority="3333">
      <formula>LEN(TRIM(AB569))&gt;0</formula>
    </cfRule>
  </conditionalFormatting>
  <conditionalFormatting sqref="AB569:AF569">
    <cfRule type="notContainsBlanks" dxfId="3244" priority="3332">
      <formula>LEN(TRIM(AB569))&gt;0</formula>
    </cfRule>
  </conditionalFormatting>
  <conditionalFormatting sqref="AB569:AF569">
    <cfRule type="notContainsBlanks" dxfId="3243" priority="3331">
      <formula>LEN(TRIM(AB569))&gt;0</formula>
    </cfRule>
  </conditionalFormatting>
  <conditionalFormatting sqref="AB569:AF569">
    <cfRule type="notContainsBlanks" dxfId="3242" priority="3330">
      <formula>LEN(TRIM(AB569))&gt;0</formula>
    </cfRule>
  </conditionalFormatting>
  <conditionalFormatting sqref="AB569:AF569">
    <cfRule type="notContainsBlanks" dxfId="3241" priority="3329">
      <formula>LEN(TRIM(AB569))&gt;0</formula>
    </cfRule>
  </conditionalFormatting>
  <conditionalFormatting sqref="AB569:AF569">
    <cfRule type="notContainsBlanks" dxfId="3240" priority="3327">
      <formula>LEN(TRIM(AB569))&gt;0</formula>
    </cfRule>
    <cfRule type="notContainsBlanks" dxfId="3239" priority="3328">
      <formula>LEN(TRIM(AB569))&gt;0</formula>
    </cfRule>
  </conditionalFormatting>
  <conditionalFormatting sqref="AB569:AF569">
    <cfRule type="notContainsBlanks" dxfId="3238" priority="3326">
      <formula>LEN(TRIM(AB569))&gt;0</formula>
    </cfRule>
  </conditionalFormatting>
  <conditionalFormatting sqref="AB569:AF569">
    <cfRule type="notContainsBlanks" dxfId="3237" priority="3325">
      <formula>LEN(TRIM(AB569))&gt;0</formula>
    </cfRule>
  </conditionalFormatting>
  <conditionalFormatting sqref="AB569:AF569">
    <cfRule type="notContainsBlanks" dxfId="3236" priority="3324">
      <formula>LEN(TRIM(AB569))&gt;0</formula>
    </cfRule>
  </conditionalFormatting>
  <conditionalFormatting sqref="AB569:AF569">
    <cfRule type="notContainsBlanks" dxfId="3235" priority="3323">
      <formula>LEN(TRIM(AB569))&gt;0</formula>
    </cfRule>
  </conditionalFormatting>
  <conditionalFormatting sqref="AB569:AF569">
    <cfRule type="notContainsBlanks" dxfId="3234" priority="3322">
      <formula>LEN(TRIM(AB569))&gt;0</formula>
    </cfRule>
  </conditionalFormatting>
  <conditionalFormatting sqref="AB569:AF569">
    <cfRule type="notContainsBlanks" dxfId="3233" priority="3321">
      <formula>LEN(TRIM(AB569))&gt;0</formula>
    </cfRule>
  </conditionalFormatting>
  <conditionalFormatting sqref="AB569:AF569">
    <cfRule type="notContainsBlanks" dxfId="3232" priority="3320">
      <formula>LEN(TRIM(AB569))&gt;0</formula>
    </cfRule>
  </conditionalFormatting>
  <conditionalFormatting sqref="AB569:AF569">
    <cfRule type="notContainsBlanks" dxfId="3231" priority="3319">
      <formula>LEN(TRIM(AB569))&gt;0</formula>
    </cfRule>
  </conditionalFormatting>
  <conditionalFormatting sqref="AB569:AF569">
    <cfRule type="notContainsBlanks" dxfId="3230" priority="3318">
      <formula>LEN(TRIM(AB569))&gt;0</formula>
    </cfRule>
  </conditionalFormatting>
  <conditionalFormatting sqref="AB569:AF569">
    <cfRule type="notContainsBlanks" priority="3317">
      <formula>LEN(TRIM(AB569))&gt;0</formula>
    </cfRule>
  </conditionalFormatting>
  <conditionalFormatting sqref="AB569:AF569">
    <cfRule type="notContainsBlanks" dxfId="3229" priority="3316">
      <formula>LEN(TRIM(AB569))&gt;0</formula>
    </cfRule>
  </conditionalFormatting>
  <conditionalFormatting sqref="AB569:AF569">
    <cfRule type="notContainsBlanks" dxfId="3228" priority="3315">
      <formula>LEN(TRIM(AB569))&gt;0</formula>
    </cfRule>
  </conditionalFormatting>
  <conditionalFormatting sqref="AB569:AF569">
    <cfRule type="notContainsBlanks" dxfId="3227" priority="3314">
      <formula>LEN(TRIM(AB569))&gt;0</formula>
    </cfRule>
  </conditionalFormatting>
  <conditionalFormatting sqref="AB569:AF569">
    <cfRule type="notContainsBlanks" dxfId="3226" priority="3313">
      <formula>LEN(TRIM(AB569))&gt;0</formula>
    </cfRule>
  </conditionalFormatting>
  <conditionalFormatting sqref="AB569:AF569">
    <cfRule type="notContainsBlanks" dxfId="3225" priority="3312">
      <formula>LEN(TRIM(AB569))&gt;0</formula>
    </cfRule>
  </conditionalFormatting>
  <conditionalFormatting sqref="AB582:AF582">
    <cfRule type="notContainsBlanks" dxfId="3224" priority="3311">
      <formula>LEN(TRIM(AB582))&gt;0</formula>
    </cfRule>
  </conditionalFormatting>
  <conditionalFormatting sqref="AB582:AF582">
    <cfRule type="notContainsBlanks" dxfId="3223" priority="3310">
      <formula>LEN(TRIM(AB582))&gt;0</formula>
    </cfRule>
  </conditionalFormatting>
  <conditionalFormatting sqref="AB582:AF582">
    <cfRule type="notContainsBlanks" dxfId="3222" priority="3309">
      <formula>LEN(TRIM(AB582))&gt;0</formula>
    </cfRule>
  </conditionalFormatting>
  <conditionalFormatting sqref="AB582:AF582">
    <cfRule type="notContainsBlanks" dxfId="3221" priority="3308">
      <formula>LEN(TRIM(AB582))&gt;0</formula>
    </cfRule>
  </conditionalFormatting>
  <conditionalFormatting sqref="AB582:AF582">
    <cfRule type="notContainsBlanks" dxfId="3220" priority="3307">
      <formula>LEN(TRIM(AB582))&gt;0</formula>
    </cfRule>
  </conditionalFormatting>
  <conditionalFormatting sqref="AB582:AF582">
    <cfRule type="notContainsBlanks" dxfId="3219" priority="3306">
      <formula>LEN(TRIM(AB582))&gt;0</formula>
    </cfRule>
  </conditionalFormatting>
  <conditionalFormatting sqref="AB582:AF582">
    <cfRule type="notContainsBlanks" dxfId="3218" priority="3305">
      <formula>LEN(TRIM(AB582))&gt;0</formula>
    </cfRule>
  </conditionalFormatting>
  <conditionalFormatting sqref="AB582:AF582">
    <cfRule type="notContainsBlanks" dxfId="3217" priority="3304">
      <formula>LEN(TRIM(AB582))&gt;0</formula>
    </cfRule>
  </conditionalFormatting>
  <conditionalFormatting sqref="AB582:AF582">
    <cfRule type="notContainsBlanks" dxfId="3216" priority="3303">
      <formula>LEN(TRIM(AB582))&gt;0</formula>
    </cfRule>
  </conditionalFormatting>
  <conditionalFormatting sqref="AB582:AF582">
    <cfRule type="notContainsBlanks" dxfId="3215" priority="3301">
      <formula>LEN(TRIM(AB582))&gt;0</formula>
    </cfRule>
    <cfRule type="notContainsBlanks" dxfId="3214" priority="3302">
      <formula>LEN(TRIM(AB582))&gt;0</formula>
    </cfRule>
  </conditionalFormatting>
  <conditionalFormatting sqref="AB582:AF582">
    <cfRule type="notContainsBlanks" dxfId="3213" priority="3300">
      <formula>LEN(TRIM(AB582))&gt;0</formula>
    </cfRule>
  </conditionalFormatting>
  <conditionalFormatting sqref="AB582:AF582">
    <cfRule type="notContainsBlanks" dxfId="3212" priority="3299">
      <formula>LEN(TRIM(AB582))&gt;0</formula>
    </cfRule>
  </conditionalFormatting>
  <conditionalFormatting sqref="AB582:AF582">
    <cfRule type="notContainsBlanks" dxfId="3211" priority="3298">
      <formula>LEN(TRIM(AB582))&gt;0</formula>
    </cfRule>
  </conditionalFormatting>
  <conditionalFormatting sqref="AB582:AF582">
    <cfRule type="notContainsBlanks" dxfId="3210" priority="3297">
      <formula>LEN(TRIM(AB582))&gt;0</formula>
    </cfRule>
  </conditionalFormatting>
  <conditionalFormatting sqref="AB582:AF582">
    <cfRule type="notContainsBlanks" dxfId="3209" priority="3296">
      <formula>LEN(TRIM(AB582))&gt;0</formula>
    </cfRule>
  </conditionalFormatting>
  <conditionalFormatting sqref="AB582:AF582">
    <cfRule type="notContainsBlanks" dxfId="3208" priority="3295">
      <formula>LEN(TRIM(AB582))&gt;0</formula>
    </cfRule>
  </conditionalFormatting>
  <conditionalFormatting sqref="AB582:AF582">
    <cfRule type="notContainsBlanks" dxfId="3207" priority="3294">
      <formula>LEN(TRIM(AB582))&gt;0</formula>
    </cfRule>
  </conditionalFormatting>
  <conditionalFormatting sqref="AB582:AF582">
    <cfRule type="notContainsBlanks" dxfId="3206" priority="3293">
      <formula>LEN(TRIM(AB582))&gt;0</formula>
    </cfRule>
  </conditionalFormatting>
  <conditionalFormatting sqref="AB582:AF582">
    <cfRule type="notContainsBlanks" dxfId="3205" priority="3292">
      <formula>LEN(TRIM(AB582))&gt;0</formula>
    </cfRule>
  </conditionalFormatting>
  <conditionalFormatting sqref="AB582:AF582">
    <cfRule type="notContainsBlanks" priority="3291">
      <formula>LEN(TRIM(AB582))&gt;0</formula>
    </cfRule>
  </conditionalFormatting>
  <conditionalFormatting sqref="AB582:AF582">
    <cfRule type="notContainsBlanks" dxfId="3204" priority="3290">
      <formula>LEN(TRIM(AB582))&gt;0</formula>
    </cfRule>
  </conditionalFormatting>
  <conditionalFormatting sqref="AB582:AF582">
    <cfRule type="notContainsBlanks" dxfId="3203" priority="3289">
      <formula>LEN(TRIM(AB582))&gt;0</formula>
    </cfRule>
  </conditionalFormatting>
  <conditionalFormatting sqref="AB582:AF582">
    <cfRule type="notContainsBlanks" dxfId="3202" priority="3288">
      <formula>LEN(TRIM(AB582))&gt;0</formula>
    </cfRule>
  </conditionalFormatting>
  <conditionalFormatting sqref="AB582:AF582">
    <cfRule type="notContainsBlanks" dxfId="3201" priority="3287">
      <formula>LEN(TRIM(AB582))&gt;0</formula>
    </cfRule>
  </conditionalFormatting>
  <conditionalFormatting sqref="AB582:AF582">
    <cfRule type="notContainsBlanks" dxfId="3200" priority="3286">
      <formula>LEN(TRIM(AB582))&gt;0</formula>
    </cfRule>
  </conditionalFormatting>
  <conditionalFormatting sqref="AB595:AF595">
    <cfRule type="notContainsBlanks" dxfId="3199" priority="3285">
      <formula>LEN(TRIM(AB595))&gt;0</formula>
    </cfRule>
  </conditionalFormatting>
  <conditionalFormatting sqref="AB595:AF595">
    <cfRule type="notContainsBlanks" dxfId="3198" priority="3284">
      <formula>LEN(TRIM(AB595))&gt;0</formula>
    </cfRule>
  </conditionalFormatting>
  <conditionalFormatting sqref="AB595:AF595">
    <cfRule type="notContainsBlanks" dxfId="3197" priority="3283">
      <formula>LEN(TRIM(AB595))&gt;0</formula>
    </cfRule>
  </conditionalFormatting>
  <conditionalFormatting sqref="AB595:AF595">
    <cfRule type="notContainsBlanks" dxfId="3196" priority="3282">
      <formula>LEN(TRIM(AB595))&gt;0</formula>
    </cfRule>
  </conditionalFormatting>
  <conditionalFormatting sqref="AB595:AF595">
    <cfRule type="notContainsBlanks" dxfId="3195" priority="3281">
      <formula>LEN(TRIM(AB595))&gt;0</formula>
    </cfRule>
  </conditionalFormatting>
  <conditionalFormatting sqref="AB595:AF595">
    <cfRule type="notContainsBlanks" dxfId="3194" priority="3280">
      <formula>LEN(TRIM(AB595))&gt;0</formula>
    </cfRule>
  </conditionalFormatting>
  <conditionalFormatting sqref="AB595:AF595">
    <cfRule type="notContainsBlanks" dxfId="3193" priority="3279">
      <formula>LEN(TRIM(AB595))&gt;0</formula>
    </cfRule>
  </conditionalFormatting>
  <conditionalFormatting sqref="AB595:AF595">
    <cfRule type="notContainsBlanks" dxfId="3192" priority="3278">
      <formula>LEN(TRIM(AB595))&gt;0</formula>
    </cfRule>
  </conditionalFormatting>
  <conditionalFormatting sqref="AB595:AF595">
    <cfRule type="notContainsBlanks" dxfId="3191" priority="3277">
      <formula>LEN(TRIM(AB595))&gt;0</formula>
    </cfRule>
  </conditionalFormatting>
  <conditionalFormatting sqref="AB595:AF595">
    <cfRule type="notContainsBlanks" dxfId="3190" priority="3275">
      <formula>LEN(TRIM(AB595))&gt;0</formula>
    </cfRule>
    <cfRule type="notContainsBlanks" dxfId="3189" priority="3276">
      <formula>LEN(TRIM(AB595))&gt;0</formula>
    </cfRule>
  </conditionalFormatting>
  <conditionalFormatting sqref="AB595:AF595">
    <cfRule type="notContainsBlanks" dxfId="3188" priority="3274">
      <formula>LEN(TRIM(AB595))&gt;0</formula>
    </cfRule>
  </conditionalFormatting>
  <conditionalFormatting sqref="AB595:AF595">
    <cfRule type="notContainsBlanks" dxfId="3187" priority="3273">
      <formula>LEN(TRIM(AB595))&gt;0</formula>
    </cfRule>
  </conditionalFormatting>
  <conditionalFormatting sqref="AB595:AF595">
    <cfRule type="notContainsBlanks" dxfId="3186" priority="3272">
      <formula>LEN(TRIM(AB595))&gt;0</formula>
    </cfRule>
  </conditionalFormatting>
  <conditionalFormatting sqref="AB595:AF595">
    <cfRule type="notContainsBlanks" dxfId="3185" priority="3271">
      <formula>LEN(TRIM(AB595))&gt;0</formula>
    </cfRule>
  </conditionalFormatting>
  <conditionalFormatting sqref="AB595:AF595">
    <cfRule type="notContainsBlanks" dxfId="3184" priority="3270">
      <formula>LEN(TRIM(AB595))&gt;0</formula>
    </cfRule>
  </conditionalFormatting>
  <conditionalFormatting sqref="AB595:AF595">
    <cfRule type="notContainsBlanks" dxfId="3183" priority="3269">
      <formula>LEN(TRIM(AB595))&gt;0</formula>
    </cfRule>
  </conditionalFormatting>
  <conditionalFormatting sqref="AB595:AF595">
    <cfRule type="notContainsBlanks" dxfId="3182" priority="3268">
      <formula>LEN(TRIM(AB595))&gt;0</formula>
    </cfRule>
  </conditionalFormatting>
  <conditionalFormatting sqref="AB595:AF595">
    <cfRule type="notContainsBlanks" dxfId="3181" priority="3267">
      <formula>LEN(TRIM(AB595))&gt;0</formula>
    </cfRule>
  </conditionalFormatting>
  <conditionalFormatting sqref="AB595:AF595">
    <cfRule type="notContainsBlanks" dxfId="3180" priority="3266">
      <formula>LEN(TRIM(AB595))&gt;0</formula>
    </cfRule>
  </conditionalFormatting>
  <conditionalFormatting sqref="AB595:AF595">
    <cfRule type="notContainsBlanks" priority="3265">
      <formula>LEN(TRIM(AB595))&gt;0</formula>
    </cfRule>
  </conditionalFormatting>
  <conditionalFormatting sqref="AB595:AF595">
    <cfRule type="notContainsBlanks" dxfId="3179" priority="3264">
      <formula>LEN(TRIM(AB595))&gt;0</formula>
    </cfRule>
  </conditionalFormatting>
  <conditionalFormatting sqref="AB595:AF595">
    <cfRule type="notContainsBlanks" dxfId="3178" priority="3263">
      <formula>LEN(TRIM(AB595))&gt;0</formula>
    </cfRule>
  </conditionalFormatting>
  <conditionalFormatting sqref="AB595:AF595">
    <cfRule type="notContainsBlanks" dxfId="3177" priority="3262">
      <formula>LEN(TRIM(AB595))&gt;0</formula>
    </cfRule>
  </conditionalFormatting>
  <conditionalFormatting sqref="AB595:AF595">
    <cfRule type="notContainsBlanks" dxfId="3176" priority="3261">
      <formula>LEN(TRIM(AB595))&gt;0</formula>
    </cfRule>
  </conditionalFormatting>
  <conditionalFormatting sqref="AB595:AF595">
    <cfRule type="notContainsBlanks" dxfId="3175" priority="3260">
      <formula>LEN(TRIM(AB595))&gt;0</formula>
    </cfRule>
  </conditionalFormatting>
  <conditionalFormatting sqref="AB608:AF608">
    <cfRule type="notContainsBlanks" dxfId="3174" priority="3259">
      <formula>LEN(TRIM(AB608))&gt;0</formula>
    </cfRule>
  </conditionalFormatting>
  <conditionalFormatting sqref="AB608:AF608">
    <cfRule type="notContainsBlanks" dxfId="3173" priority="3258">
      <formula>LEN(TRIM(AB608))&gt;0</formula>
    </cfRule>
  </conditionalFormatting>
  <conditionalFormatting sqref="AB608:AF608">
    <cfRule type="notContainsBlanks" dxfId="3172" priority="3257">
      <formula>LEN(TRIM(AB608))&gt;0</formula>
    </cfRule>
  </conditionalFormatting>
  <conditionalFormatting sqref="AB608:AF608">
    <cfRule type="notContainsBlanks" dxfId="3171" priority="3256">
      <formula>LEN(TRIM(AB608))&gt;0</formula>
    </cfRule>
  </conditionalFormatting>
  <conditionalFormatting sqref="AB608:AF608">
    <cfRule type="notContainsBlanks" dxfId="3170" priority="3255">
      <formula>LEN(TRIM(AB608))&gt;0</formula>
    </cfRule>
  </conditionalFormatting>
  <conditionalFormatting sqref="AB608:AF608">
    <cfRule type="notContainsBlanks" dxfId="3169" priority="3254">
      <formula>LEN(TRIM(AB608))&gt;0</formula>
    </cfRule>
  </conditionalFormatting>
  <conditionalFormatting sqref="AB608:AF608">
    <cfRule type="notContainsBlanks" dxfId="3168" priority="3253">
      <formula>LEN(TRIM(AB608))&gt;0</formula>
    </cfRule>
  </conditionalFormatting>
  <conditionalFormatting sqref="AB608:AF608">
    <cfRule type="notContainsBlanks" dxfId="3167" priority="3252">
      <formula>LEN(TRIM(AB608))&gt;0</formula>
    </cfRule>
  </conditionalFormatting>
  <conditionalFormatting sqref="AB608:AF608">
    <cfRule type="notContainsBlanks" dxfId="3166" priority="3251">
      <formula>LEN(TRIM(AB608))&gt;0</formula>
    </cfRule>
  </conditionalFormatting>
  <conditionalFormatting sqref="AB608:AF608">
    <cfRule type="notContainsBlanks" dxfId="3165" priority="3249">
      <formula>LEN(TRIM(AB608))&gt;0</formula>
    </cfRule>
    <cfRule type="notContainsBlanks" dxfId="3164" priority="3250">
      <formula>LEN(TRIM(AB608))&gt;0</formula>
    </cfRule>
  </conditionalFormatting>
  <conditionalFormatting sqref="AB608:AF608">
    <cfRule type="notContainsBlanks" dxfId="3163" priority="3248">
      <formula>LEN(TRIM(AB608))&gt;0</formula>
    </cfRule>
  </conditionalFormatting>
  <conditionalFormatting sqref="AB608:AF608">
    <cfRule type="notContainsBlanks" dxfId="3162" priority="3247">
      <formula>LEN(TRIM(AB608))&gt;0</formula>
    </cfRule>
  </conditionalFormatting>
  <conditionalFormatting sqref="AB608:AF608">
    <cfRule type="notContainsBlanks" dxfId="3161" priority="3246">
      <formula>LEN(TRIM(AB608))&gt;0</formula>
    </cfRule>
  </conditionalFormatting>
  <conditionalFormatting sqref="AB608:AF608">
    <cfRule type="notContainsBlanks" dxfId="3160" priority="3245">
      <formula>LEN(TRIM(AB608))&gt;0</formula>
    </cfRule>
  </conditionalFormatting>
  <conditionalFormatting sqref="AB608:AF608">
    <cfRule type="notContainsBlanks" dxfId="3159" priority="3244">
      <formula>LEN(TRIM(AB608))&gt;0</formula>
    </cfRule>
  </conditionalFormatting>
  <conditionalFormatting sqref="AB608:AF608">
    <cfRule type="notContainsBlanks" dxfId="3158" priority="3243">
      <formula>LEN(TRIM(AB608))&gt;0</formula>
    </cfRule>
  </conditionalFormatting>
  <conditionalFormatting sqref="AB608:AF608">
    <cfRule type="notContainsBlanks" dxfId="3157" priority="3242">
      <formula>LEN(TRIM(AB608))&gt;0</formula>
    </cfRule>
  </conditionalFormatting>
  <conditionalFormatting sqref="AB608:AF608">
    <cfRule type="notContainsBlanks" dxfId="3156" priority="3241">
      <formula>LEN(TRIM(AB608))&gt;0</formula>
    </cfRule>
  </conditionalFormatting>
  <conditionalFormatting sqref="AB608:AF608">
    <cfRule type="notContainsBlanks" dxfId="3155" priority="3240">
      <formula>LEN(TRIM(AB608))&gt;0</formula>
    </cfRule>
  </conditionalFormatting>
  <conditionalFormatting sqref="AB608:AF608">
    <cfRule type="notContainsBlanks" priority="3239">
      <formula>LEN(TRIM(AB608))&gt;0</formula>
    </cfRule>
  </conditionalFormatting>
  <conditionalFormatting sqref="AB608:AF608">
    <cfRule type="notContainsBlanks" dxfId="3154" priority="3238">
      <formula>LEN(TRIM(AB608))&gt;0</formula>
    </cfRule>
  </conditionalFormatting>
  <conditionalFormatting sqref="AB608:AF608">
    <cfRule type="notContainsBlanks" dxfId="3153" priority="3237">
      <formula>LEN(TRIM(AB608))&gt;0</formula>
    </cfRule>
  </conditionalFormatting>
  <conditionalFormatting sqref="AB608:AF608">
    <cfRule type="notContainsBlanks" dxfId="3152" priority="3236">
      <formula>LEN(TRIM(AB608))&gt;0</formula>
    </cfRule>
  </conditionalFormatting>
  <conditionalFormatting sqref="AB608:AF608">
    <cfRule type="notContainsBlanks" dxfId="3151" priority="3235">
      <formula>LEN(TRIM(AB608))&gt;0</formula>
    </cfRule>
  </conditionalFormatting>
  <conditionalFormatting sqref="AB608:AF608">
    <cfRule type="notContainsBlanks" dxfId="3150" priority="3234">
      <formula>LEN(TRIM(AB608))&gt;0</formula>
    </cfRule>
  </conditionalFormatting>
  <conditionalFormatting sqref="AB621:AF621">
    <cfRule type="notContainsBlanks" dxfId="3149" priority="3233">
      <formula>LEN(TRIM(AB621))&gt;0</formula>
    </cfRule>
  </conditionalFormatting>
  <conditionalFormatting sqref="AB621:AF621">
    <cfRule type="notContainsBlanks" dxfId="3148" priority="3232">
      <formula>LEN(TRIM(AB621))&gt;0</formula>
    </cfRule>
  </conditionalFormatting>
  <conditionalFormatting sqref="AB621:AF621">
    <cfRule type="notContainsBlanks" dxfId="3147" priority="3231">
      <formula>LEN(TRIM(AB621))&gt;0</formula>
    </cfRule>
  </conditionalFormatting>
  <conditionalFormatting sqref="AB621:AF621">
    <cfRule type="notContainsBlanks" dxfId="3146" priority="3230">
      <formula>LEN(TRIM(AB621))&gt;0</formula>
    </cfRule>
  </conditionalFormatting>
  <conditionalFormatting sqref="AB621:AF621">
    <cfRule type="notContainsBlanks" dxfId="3145" priority="3229">
      <formula>LEN(TRIM(AB621))&gt;0</formula>
    </cfRule>
  </conditionalFormatting>
  <conditionalFormatting sqref="AB621:AF621">
    <cfRule type="notContainsBlanks" dxfId="3144" priority="3228">
      <formula>LEN(TRIM(AB621))&gt;0</formula>
    </cfRule>
  </conditionalFormatting>
  <conditionalFormatting sqref="AB621:AF621">
    <cfRule type="notContainsBlanks" dxfId="3143" priority="3227">
      <formula>LEN(TRIM(AB621))&gt;0</formula>
    </cfRule>
  </conditionalFormatting>
  <conditionalFormatting sqref="AB621:AF621">
    <cfRule type="notContainsBlanks" dxfId="3142" priority="3226">
      <formula>LEN(TRIM(AB621))&gt;0</formula>
    </cfRule>
  </conditionalFormatting>
  <conditionalFormatting sqref="AB621:AF621">
    <cfRule type="notContainsBlanks" dxfId="3141" priority="3225">
      <formula>LEN(TRIM(AB621))&gt;0</formula>
    </cfRule>
  </conditionalFormatting>
  <conditionalFormatting sqref="AB621:AF621">
    <cfRule type="notContainsBlanks" dxfId="3140" priority="3223">
      <formula>LEN(TRIM(AB621))&gt;0</formula>
    </cfRule>
    <cfRule type="notContainsBlanks" dxfId="3139" priority="3224">
      <formula>LEN(TRIM(AB621))&gt;0</formula>
    </cfRule>
  </conditionalFormatting>
  <conditionalFormatting sqref="AB621:AF621">
    <cfRule type="notContainsBlanks" dxfId="3138" priority="3222">
      <formula>LEN(TRIM(AB621))&gt;0</formula>
    </cfRule>
  </conditionalFormatting>
  <conditionalFormatting sqref="AB621:AF621">
    <cfRule type="notContainsBlanks" dxfId="3137" priority="3221">
      <formula>LEN(TRIM(AB621))&gt;0</formula>
    </cfRule>
  </conditionalFormatting>
  <conditionalFormatting sqref="AB621:AF621">
    <cfRule type="notContainsBlanks" dxfId="3136" priority="3220">
      <formula>LEN(TRIM(AB621))&gt;0</formula>
    </cfRule>
  </conditionalFormatting>
  <conditionalFormatting sqref="AB621:AF621">
    <cfRule type="notContainsBlanks" dxfId="3135" priority="3219">
      <formula>LEN(TRIM(AB621))&gt;0</formula>
    </cfRule>
  </conditionalFormatting>
  <conditionalFormatting sqref="AB621:AF621">
    <cfRule type="notContainsBlanks" dxfId="3134" priority="3218">
      <formula>LEN(TRIM(AB621))&gt;0</formula>
    </cfRule>
  </conditionalFormatting>
  <conditionalFormatting sqref="AB621:AF621">
    <cfRule type="notContainsBlanks" dxfId="3133" priority="3217">
      <formula>LEN(TRIM(AB621))&gt;0</formula>
    </cfRule>
  </conditionalFormatting>
  <conditionalFormatting sqref="AB621:AF621">
    <cfRule type="notContainsBlanks" dxfId="3132" priority="3216">
      <formula>LEN(TRIM(AB621))&gt;0</formula>
    </cfRule>
  </conditionalFormatting>
  <conditionalFormatting sqref="AB621:AF621">
    <cfRule type="notContainsBlanks" dxfId="3131" priority="3215">
      <formula>LEN(TRIM(AB621))&gt;0</formula>
    </cfRule>
  </conditionalFormatting>
  <conditionalFormatting sqref="AB621:AF621">
    <cfRule type="notContainsBlanks" dxfId="3130" priority="3214">
      <formula>LEN(TRIM(AB621))&gt;0</formula>
    </cfRule>
  </conditionalFormatting>
  <conditionalFormatting sqref="AB621:AF621">
    <cfRule type="notContainsBlanks" priority="3213">
      <formula>LEN(TRIM(AB621))&gt;0</formula>
    </cfRule>
  </conditionalFormatting>
  <conditionalFormatting sqref="AB621:AF621">
    <cfRule type="notContainsBlanks" dxfId="3129" priority="3212">
      <formula>LEN(TRIM(AB621))&gt;0</formula>
    </cfRule>
  </conditionalFormatting>
  <conditionalFormatting sqref="AB621:AF621">
    <cfRule type="notContainsBlanks" dxfId="3128" priority="3211">
      <formula>LEN(TRIM(AB621))&gt;0</formula>
    </cfRule>
  </conditionalFormatting>
  <conditionalFormatting sqref="AB621:AF621">
    <cfRule type="notContainsBlanks" dxfId="3127" priority="3210">
      <formula>LEN(TRIM(AB621))&gt;0</formula>
    </cfRule>
  </conditionalFormatting>
  <conditionalFormatting sqref="AB621:AF621">
    <cfRule type="notContainsBlanks" dxfId="3126" priority="3209">
      <formula>LEN(TRIM(AB621))&gt;0</formula>
    </cfRule>
  </conditionalFormatting>
  <conditionalFormatting sqref="AB621:AF621">
    <cfRule type="notContainsBlanks" dxfId="3125" priority="3208">
      <formula>LEN(TRIM(AB621))&gt;0</formula>
    </cfRule>
  </conditionalFormatting>
  <conditionalFormatting sqref="AB634:AF634">
    <cfRule type="notContainsBlanks" dxfId="3124" priority="3207">
      <formula>LEN(TRIM(AB634))&gt;0</formula>
    </cfRule>
  </conditionalFormatting>
  <conditionalFormatting sqref="AB634:AF634">
    <cfRule type="notContainsBlanks" dxfId="3123" priority="3206">
      <formula>LEN(TRIM(AB634))&gt;0</formula>
    </cfRule>
  </conditionalFormatting>
  <conditionalFormatting sqref="AB634:AF634">
    <cfRule type="notContainsBlanks" dxfId="3122" priority="3205">
      <formula>LEN(TRIM(AB634))&gt;0</formula>
    </cfRule>
  </conditionalFormatting>
  <conditionalFormatting sqref="AB634:AF634">
    <cfRule type="notContainsBlanks" dxfId="3121" priority="3204">
      <formula>LEN(TRIM(AB634))&gt;0</formula>
    </cfRule>
  </conditionalFormatting>
  <conditionalFormatting sqref="AB634:AF634">
    <cfRule type="notContainsBlanks" dxfId="3120" priority="3203">
      <formula>LEN(TRIM(AB634))&gt;0</formula>
    </cfRule>
  </conditionalFormatting>
  <conditionalFormatting sqref="AB634:AF634">
    <cfRule type="notContainsBlanks" dxfId="3119" priority="3202">
      <formula>LEN(TRIM(AB634))&gt;0</formula>
    </cfRule>
  </conditionalFormatting>
  <conditionalFormatting sqref="AB634:AF634">
    <cfRule type="notContainsBlanks" dxfId="3118" priority="3201">
      <formula>LEN(TRIM(AB634))&gt;0</formula>
    </cfRule>
  </conditionalFormatting>
  <conditionalFormatting sqref="AB634:AF634">
    <cfRule type="notContainsBlanks" dxfId="3117" priority="3200">
      <formula>LEN(TRIM(AB634))&gt;0</formula>
    </cfRule>
  </conditionalFormatting>
  <conditionalFormatting sqref="AB634:AF634">
    <cfRule type="notContainsBlanks" dxfId="3116" priority="3199">
      <formula>LEN(TRIM(AB634))&gt;0</formula>
    </cfRule>
  </conditionalFormatting>
  <conditionalFormatting sqref="AB634:AF634">
    <cfRule type="notContainsBlanks" dxfId="3115" priority="3197">
      <formula>LEN(TRIM(AB634))&gt;0</formula>
    </cfRule>
    <cfRule type="notContainsBlanks" dxfId="3114" priority="3198">
      <formula>LEN(TRIM(AB634))&gt;0</formula>
    </cfRule>
  </conditionalFormatting>
  <conditionalFormatting sqref="AB634:AF634">
    <cfRule type="notContainsBlanks" dxfId="3113" priority="3196">
      <formula>LEN(TRIM(AB634))&gt;0</formula>
    </cfRule>
  </conditionalFormatting>
  <conditionalFormatting sqref="AB634:AF634">
    <cfRule type="notContainsBlanks" dxfId="3112" priority="3195">
      <formula>LEN(TRIM(AB634))&gt;0</formula>
    </cfRule>
  </conditionalFormatting>
  <conditionalFormatting sqref="AB634:AF634">
    <cfRule type="notContainsBlanks" dxfId="3111" priority="3194">
      <formula>LEN(TRIM(AB634))&gt;0</formula>
    </cfRule>
  </conditionalFormatting>
  <conditionalFormatting sqref="AB634:AF634">
    <cfRule type="notContainsBlanks" dxfId="3110" priority="3193">
      <formula>LEN(TRIM(AB634))&gt;0</formula>
    </cfRule>
  </conditionalFormatting>
  <conditionalFormatting sqref="AB634:AF634">
    <cfRule type="notContainsBlanks" dxfId="3109" priority="3192">
      <formula>LEN(TRIM(AB634))&gt;0</formula>
    </cfRule>
  </conditionalFormatting>
  <conditionalFormatting sqref="AB634:AF634">
    <cfRule type="notContainsBlanks" dxfId="3108" priority="3191">
      <formula>LEN(TRIM(AB634))&gt;0</formula>
    </cfRule>
  </conditionalFormatting>
  <conditionalFormatting sqref="AB634:AF634">
    <cfRule type="notContainsBlanks" dxfId="3107" priority="3190">
      <formula>LEN(TRIM(AB634))&gt;0</formula>
    </cfRule>
  </conditionalFormatting>
  <conditionalFormatting sqref="AB634:AF634">
    <cfRule type="notContainsBlanks" dxfId="3106" priority="3189">
      <formula>LEN(TRIM(AB634))&gt;0</formula>
    </cfRule>
  </conditionalFormatting>
  <conditionalFormatting sqref="AB634:AF634">
    <cfRule type="notContainsBlanks" dxfId="3105" priority="3188">
      <formula>LEN(TRIM(AB634))&gt;0</formula>
    </cfRule>
  </conditionalFormatting>
  <conditionalFormatting sqref="AB634:AF634">
    <cfRule type="notContainsBlanks" priority="3187">
      <formula>LEN(TRIM(AB634))&gt;0</formula>
    </cfRule>
  </conditionalFormatting>
  <conditionalFormatting sqref="AB634:AF634">
    <cfRule type="notContainsBlanks" dxfId="3104" priority="3186">
      <formula>LEN(TRIM(AB634))&gt;0</formula>
    </cfRule>
  </conditionalFormatting>
  <conditionalFormatting sqref="AB634:AF634">
    <cfRule type="notContainsBlanks" dxfId="3103" priority="3185">
      <formula>LEN(TRIM(AB634))&gt;0</formula>
    </cfRule>
  </conditionalFormatting>
  <conditionalFormatting sqref="AB634:AF634">
    <cfRule type="notContainsBlanks" dxfId="3102" priority="3184">
      <formula>LEN(TRIM(AB634))&gt;0</formula>
    </cfRule>
  </conditionalFormatting>
  <conditionalFormatting sqref="AB634:AF634">
    <cfRule type="notContainsBlanks" dxfId="3101" priority="3183">
      <formula>LEN(TRIM(AB634))&gt;0</formula>
    </cfRule>
  </conditionalFormatting>
  <conditionalFormatting sqref="AB634:AF634">
    <cfRule type="notContainsBlanks" dxfId="3100" priority="3182">
      <formula>LEN(TRIM(AB634))&gt;0</formula>
    </cfRule>
  </conditionalFormatting>
  <conditionalFormatting sqref="AB647:AF647">
    <cfRule type="notContainsBlanks" dxfId="3099" priority="3181">
      <formula>LEN(TRIM(AB647))&gt;0</formula>
    </cfRule>
  </conditionalFormatting>
  <conditionalFormatting sqref="AB647:AF647">
    <cfRule type="notContainsBlanks" dxfId="3098" priority="3180">
      <formula>LEN(TRIM(AB647))&gt;0</formula>
    </cfRule>
  </conditionalFormatting>
  <conditionalFormatting sqref="AB647:AF647">
    <cfRule type="notContainsBlanks" dxfId="3097" priority="3179">
      <formula>LEN(TRIM(AB647))&gt;0</formula>
    </cfRule>
  </conditionalFormatting>
  <conditionalFormatting sqref="AB647:AF647">
    <cfRule type="notContainsBlanks" dxfId="3096" priority="3178">
      <formula>LEN(TRIM(AB647))&gt;0</formula>
    </cfRule>
  </conditionalFormatting>
  <conditionalFormatting sqref="AB647:AF647">
    <cfRule type="notContainsBlanks" dxfId="3095" priority="3177">
      <formula>LEN(TRIM(AB647))&gt;0</formula>
    </cfRule>
  </conditionalFormatting>
  <conditionalFormatting sqref="AB647:AF647">
    <cfRule type="notContainsBlanks" dxfId="3094" priority="3176">
      <formula>LEN(TRIM(AB647))&gt;0</formula>
    </cfRule>
  </conditionalFormatting>
  <conditionalFormatting sqref="AB647:AF647">
    <cfRule type="notContainsBlanks" dxfId="3093" priority="3175">
      <formula>LEN(TRIM(AB647))&gt;0</formula>
    </cfRule>
  </conditionalFormatting>
  <conditionalFormatting sqref="AB647:AF647">
    <cfRule type="notContainsBlanks" dxfId="3092" priority="3174">
      <formula>LEN(TRIM(AB647))&gt;0</formula>
    </cfRule>
  </conditionalFormatting>
  <conditionalFormatting sqref="AB647:AF647">
    <cfRule type="notContainsBlanks" dxfId="3091" priority="3173">
      <formula>LEN(TRIM(AB647))&gt;0</formula>
    </cfRule>
  </conditionalFormatting>
  <conditionalFormatting sqref="AB647:AF647">
    <cfRule type="notContainsBlanks" dxfId="3090" priority="3171">
      <formula>LEN(TRIM(AB647))&gt;0</formula>
    </cfRule>
    <cfRule type="notContainsBlanks" dxfId="3089" priority="3172">
      <formula>LEN(TRIM(AB647))&gt;0</formula>
    </cfRule>
  </conditionalFormatting>
  <conditionalFormatting sqref="AB647:AF647">
    <cfRule type="notContainsBlanks" dxfId="3088" priority="3170">
      <formula>LEN(TRIM(AB647))&gt;0</formula>
    </cfRule>
  </conditionalFormatting>
  <conditionalFormatting sqref="AB647:AF647">
    <cfRule type="notContainsBlanks" dxfId="3087" priority="3169">
      <formula>LEN(TRIM(AB647))&gt;0</formula>
    </cfRule>
  </conditionalFormatting>
  <conditionalFormatting sqref="AB647:AF647">
    <cfRule type="notContainsBlanks" dxfId="3086" priority="3168">
      <formula>LEN(TRIM(AB647))&gt;0</formula>
    </cfRule>
  </conditionalFormatting>
  <conditionalFormatting sqref="AB647:AF647">
    <cfRule type="notContainsBlanks" dxfId="3085" priority="3167">
      <formula>LEN(TRIM(AB647))&gt;0</formula>
    </cfRule>
  </conditionalFormatting>
  <conditionalFormatting sqref="AB647:AF647">
    <cfRule type="notContainsBlanks" dxfId="3084" priority="3166">
      <formula>LEN(TRIM(AB647))&gt;0</formula>
    </cfRule>
  </conditionalFormatting>
  <conditionalFormatting sqref="AB647:AF647">
    <cfRule type="notContainsBlanks" dxfId="3083" priority="3165">
      <formula>LEN(TRIM(AB647))&gt;0</formula>
    </cfRule>
  </conditionalFormatting>
  <conditionalFormatting sqref="AB647:AF647">
    <cfRule type="notContainsBlanks" dxfId="3082" priority="3164">
      <formula>LEN(TRIM(AB647))&gt;0</formula>
    </cfRule>
  </conditionalFormatting>
  <conditionalFormatting sqref="AB647:AF647">
    <cfRule type="notContainsBlanks" dxfId="3081" priority="3163">
      <formula>LEN(TRIM(AB647))&gt;0</formula>
    </cfRule>
  </conditionalFormatting>
  <conditionalFormatting sqref="AB647:AF647">
    <cfRule type="notContainsBlanks" dxfId="3080" priority="3162">
      <formula>LEN(TRIM(AB647))&gt;0</formula>
    </cfRule>
  </conditionalFormatting>
  <conditionalFormatting sqref="AB647:AF647">
    <cfRule type="notContainsBlanks" priority="3161">
      <formula>LEN(TRIM(AB647))&gt;0</formula>
    </cfRule>
  </conditionalFormatting>
  <conditionalFormatting sqref="AB647:AF647">
    <cfRule type="notContainsBlanks" dxfId="3079" priority="3160">
      <formula>LEN(TRIM(AB647))&gt;0</formula>
    </cfRule>
  </conditionalFormatting>
  <conditionalFormatting sqref="AB647:AF647">
    <cfRule type="notContainsBlanks" dxfId="3078" priority="3159">
      <formula>LEN(TRIM(AB647))&gt;0</formula>
    </cfRule>
  </conditionalFormatting>
  <conditionalFormatting sqref="AB647:AF647">
    <cfRule type="notContainsBlanks" dxfId="3077" priority="3158">
      <formula>LEN(TRIM(AB647))&gt;0</formula>
    </cfRule>
  </conditionalFormatting>
  <conditionalFormatting sqref="AB647:AF647">
    <cfRule type="notContainsBlanks" dxfId="3076" priority="3157">
      <formula>LEN(TRIM(AB647))&gt;0</formula>
    </cfRule>
  </conditionalFormatting>
  <conditionalFormatting sqref="AB647:AF647">
    <cfRule type="notContainsBlanks" dxfId="3075" priority="3156">
      <formula>LEN(TRIM(AB647))&gt;0</formula>
    </cfRule>
  </conditionalFormatting>
  <conditionalFormatting sqref="AB660:AF660">
    <cfRule type="notContainsBlanks" dxfId="3074" priority="3155">
      <formula>LEN(TRIM(AB660))&gt;0</formula>
    </cfRule>
  </conditionalFormatting>
  <conditionalFormatting sqref="AB660:AF660">
    <cfRule type="notContainsBlanks" dxfId="3073" priority="3154">
      <formula>LEN(TRIM(AB660))&gt;0</formula>
    </cfRule>
  </conditionalFormatting>
  <conditionalFormatting sqref="AB660:AF660">
    <cfRule type="notContainsBlanks" dxfId="3072" priority="3153">
      <formula>LEN(TRIM(AB660))&gt;0</formula>
    </cfRule>
  </conditionalFormatting>
  <conditionalFormatting sqref="AB660:AF660">
    <cfRule type="notContainsBlanks" dxfId="3071" priority="3152">
      <formula>LEN(TRIM(AB660))&gt;0</formula>
    </cfRule>
  </conditionalFormatting>
  <conditionalFormatting sqref="AB660:AF660">
    <cfRule type="notContainsBlanks" dxfId="3070" priority="3151">
      <formula>LEN(TRIM(AB660))&gt;0</formula>
    </cfRule>
  </conditionalFormatting>
  <conditionalFormatting sqref="AB660:AF660">
    <cfRule type="notContainsBlanks" dxfId="3069" priority="3150">
      <formula>LEN(TRIM(AB660))&gt;0</formula>
    </cfRule>
  </conditionalFormatting>
  <conditionalFormatting sqref="AB660:AF660">
    <cfRule type="notContainsBlanks" dxfId="3068" priority="3149">
      <formula>LEN(TRIM(AB660))&gt;0</formula>
    </cfRule>
  </conditionalFormatting>
  <conditionalFormatting sqref="AB660:AF660">
    <cfRule type="notContainsBlanks" dxfId="3067" priority="3148">
      <formula>LEN(TRIM(AB660))&gt;0</formula>
    </cfRule>
  </conditionalFormatting>
  <conditionalFormatting sqref="AB660:AF660">
    <cfRule type="notContainsBlanks" dxfId="3066" priority="3147">
      <formula>LEN(TRIM(AB660))&gt;0</formula>
    </cfRule>
  </conditionalFormatting>
  <conditionalFormatting sqref="AB660:AF660">
    <cfRule type="notContainsBlanks" dxfId="3065" priority="3145">
      <formula>LEN(TRIM(AB660))&gt;0</formula>
    </cfRule>
    <cfRule type="notContainsBlanks" dxfId="3064" priority="3146">
      <formula>LEN(TRIM(AB660))&gt;0</formula>
    </cfRule>
  </conditionalFormatting>
  <conditionalFormatting sqref="AB660:AF660">
    <cfRule type="notContainsBlanks" dxfId="3063" priority="3144">
      <formula>LEN(TRIM(AB660))&gt;0</formula>
    </cfRule>
  </conditionalFormatting>
  <conditionalFormatting sqref="AB660:AF660">
    <cfRule type="notContainsBlanks" dxfId="3062" priority="3143">
      <formula>LEN(TRIM(AB660))&gt;0</formula>
    </cfRule>
  </conditionalFormatting>
  <conditionalFormatting sqref="AB660:AF660">
    <cfRule type="notContainsBlanks" dxfId="3061" priority="3142">
      <formula>LEN(TRIM(AB660))&gt;0</formula>
    </cfRule>
  </conditionalFormatting>
  <conditionalFormatting sqref="AB660:AF660">
    <cfRule type="notContainsBlanks" dxfId="3060" priority="3141">
      <formula>LEN(TRIM(AB660))&gt;0</formula>
    </cfRule>
  </conditionalFormatting>
  <conditionalFormatting sqref="AB660:AF660">
    <cfRule type="notContainsBlanks" dxfId="3059" priority="3140">
      <formula>LEN(TRIM(AB660))&gt;0</formula>
    </cfRule>
  </conditionalFormatting>
  <conditionalFormatting sqref="AB660:AF660">
    <cfRule type="notContainsBlanks" dxfId="3058" priority="3139">
      <formula>LEN(TRIM(AB660))&gt;0</formula>
    </cfRule>
  </conditionalFormatting>
  <conditionalFormatting sqref="AB660:AF660">
    <cfRule type="notContainsBlanks" dxfId="3057" priority="3138">
      <formula>LEN(TRIM(AB660))&gt;0</formula>
    </cfRule>
  </conditionalFormatting>
  <conditionalFormatting sqref="AB660:AF660">
    <cfRule type="notContainsBlanks" dxfId="3056" priority="3137">
      <formula>LEN(TRIM(AB660))&gt;0</formula>
    </cfRule>
  </conditionalFormatting>
  <conditionalFormatting sqref="AB660:AF660">
    <cfRule type="notContainsBlanks" dxfId="3055" priority="3136">
      <formula>LEN(TRIM(AB660))&gt;0</formula>
    </cfRule>
  </conditionalFormatting>
  <conditionalFormatting sqref="AB660:AF660">
    <cfRule type="notContainsBlanks" priority="3135">
      <formula>LEN(TRIM(AB660))&gt;0</formula>
    </cfRule>
  </conditionalFormatting>
  <conditionalFormatting sqref="AB660:AF660">
    <cfRule type="notContainsBlanks" dxfId="3054" priority="3134">
      <formula>LEN(TRIM(AB660))&gt;0</formula>
    </cfRule>
  </conditionalFormatting>
  <conditionalFormatting sqref="AB660:AF660">
    <cfRule type="notContainsBlanks" dxfId="3053" priority="3133">
      <formula>LEN(TRIM(AB660))&gt;0</formula>
    </cfRule>
  </conditionalFormatting>
  <conditionalFormatting sqref="AB660:AF660">
    <cfRule type="notContainsBlanks" dxfId="3052" priority="3132">
      <formula>LEN(TRIM(AB660))&gt;0</formula>
    </cfRule>
  </conditionalFormatting>
  <conditionalFormatting sqref="AB660:AF660">
    <cfRule type="notContainsBlanks" dxfId="3051" priority="3131">
      <formula>LEN(TRIM(AB660))&gt;0</formula>
    </cfRule>
  </conditionalFormatting>
  <conditionalFormatting sqref="AB660:AF660">
    <cfRule type="notContainsBlanks" dxfId="3050" priority="3130">
      <formula>LEN(TRIM(AB660))&gt;0</formula>
    </cfRule>
  </conditionalFormatting>
  <conditionalFormatting sqref="AB673:AF673">
    <cfRule type="notContainsBlanks" dxfId="3049" priority="3129">
      <formula>LEN(TRIM(AB673))&gt;0</formula>
    </cfRule>
  </conditionalFormatting>
  <conditionalFormatting sqref="AB673:AF673">
    <cfRule type="notContainsBlanks" dxfId="3048" priority="3128">
      <formula>LEN(TRIM(AB673))&gt;0</formula>
    </cfRule>
  </conditionalFormatting>
  <conditionalFormatting sqref="AB673:AF673">
    <cfRule type="notContainsBlanks" dxfId="3047" priority="3127">
      <formula>LEN(TRIM(AB673))&gt;0</formula>
    </cfRule>
  </conditionalFormatting>
  <conditionalFormatting sqref="AB673:AF673">
    <cfRule type="notContainsBlanks" dxfId="3046" priority="3126">
      <formula>LEN(TRIM(AB673))&gt;0</formula>
    </cfRule>
  </conditionalFormatting>
  <conditionalFormatting sqref="AB673:AF673">
    <cfRule type="notContainsBlanks" dxfId="3045" priority="3125">
      <formula>LEN(TRIM(AB673))&gt;0</formula>
    </cfRule>
  </conditionalFormatting>
  <conditionalFormatting sqref="AB673:AF673">
    <cfRule type="notContainsBlanks" dxfId="3044" priority="3124">
      <formula>LEN(TRIM(AB673))&gt;0</formula>
    </cfRule>
  </conditionalFormatting>
  <conditionalFormatting sqref="AB673:AF673">
    <cfRule type="notContainsBlanks" dxfId="3043" priority="3123">
      <formula>LEN(TRIM(AB673))&gt;0</formula>
    </cfRule>
  </conditionalFormatting>
  <conditionalFormatting sqref="AB673:AF673">
    <cfRule type="notContainsBlanks" dxfId="3042" priority="3122">
      <formula>LEN(TRIM(AB673))&gt;0</formula>
    </cfRule>
  </conditionalFormatting>
  <conditionalFormatting sqref="AB673:AF673">
    <cfRule type="notContainsBlanks" dxfId="3041" priority="3121">
      <formula>LEN(TRIM(AB673))&gt;0</formula>
    </cfRule>
  </conditionalFormatting>
  <conditionalFormatting sqref="AB673:AF673">
    <cfRule type="notContainsBlanks" dxfId="3040" priority="3119">
      <formula>LEN(TRIM(AB673))&gt;0</formula>
    </cfRule>
    <cfRule type="notContainsBlanks" dxfId="3039" priority="3120">
      <formula>LEN(TRIM(AB673))&gt;0</formula>
    </cfRule>
  </conditionalFormatting>
  <conditionalFormatting sqref="AB673:AF673">
    <cfRule type="notContainsBlanks" dxfId="3038" priority="3118">
      <formula>LEN(TRIM(AB673))&gt;0</formula>
    </cfRule>
  </conditionalFormatting>
  <conditionalFormatting sqref="AB673:AF673">
    <cfRule type="notContainsBlanks" dxfId="3037" priority="3117">
      <formula>LEN(TRIM(AB673))&gt;0</formula>
    </cfRule>
  </conditionalFormatting>
  <conditionalFormatting sqref="AB673:AF673">
    <cfRule type="notContainsBlanks" dxfId="3036" priority="3116">
      <formula>LEN(TRIM(AB673))&gt;0</formula>
    </cfRule>
  </conditionalFormatting>
  <conditionalFormatting sqref="AB673:AF673">
    <cfRule type="notContainsBlanks" dxfId="3035" priority="3115">
      <formula>LEN(TRIM(AB673))&gt;0</formula>
    </cfRule>
  </conditionalFormatting>
  <conditionalFormatting sqref="AB673:AF673">
    <cfRule type="notContainsBlanks" dxfId="3034" priority="3114">
      <formula>LEN(TRIM(AB673))&gt;0</formula>
    </cfRule>
  </conditionalFormatting>
  <conditionalFormatting sqref="AB673:AF673">
    <cfRule type="notContainsBlanks" dxfId="3033" priority="3113">
      <formula>LEN(TRIM(AB673))&gt;0</formula>
    </cfRule>
  </conditionalFormatting>
  <conditionalFormatting sqref="AB673:AF673">
    <cfRule type="notContainsBlanks" dxfId="3032" priority="3112">
      <formula>LEN(TRIM(AB673))&gt;0</formula>
    </cfRule>
  </conditionalFormatting>
  <conditionalFormatting sqref="AB673:AF673">
    <cfRule type="notContainsBlanks" dxfId="3031" priority="3111">
      <formula>LEN(TRIM(AB673))&gt;0</formula>
    </cfRule>
  </conditionalFormatting>
  <conditionalFormatting sqref="AB673:AF673">
    <cfRule type="notContainsBlanks" dxfId="3030" priority="3110">
      <formula>LEN(TRIM(AB673))&gt;0</formula>
    </cfRule>
  </conditionalFormatting>
  <conditionalFormatting sqref="AB673:AF673">
    <cfRule type="notContainsBlanks" priority="3109">
      <formula>LEN(TRIM(AB673))&gt;0</formula>
    </cfRule>
  </conditionalFormatting>
  <conditionalFormatting sqref="AB673:AF673">
    <cfRule type="notContainsBlanks" dxfId="3029" priority="3108">
      <formula>LEN(TRIM(AB673))&gt;0</formula>
    </cfRule>
  </conditionalFormatting>
  <conditionalFormatting sqref="AB673:AF673">
    <cfRule type="notContainsBlanks" dxfId="3028" priority="3107">
      <formula>LEN(TRIM(AB673))&gt;0</formula>
    </cfRule>
  </conditionalFormatting>
  <conditionalFormatting sqref="AB673:AF673">
    <cfRule type="notContainsBlanks" dxfId="3027" priority="3106">
      <formula>LEN(TRIM(AB673))&gt;0</formula>
    </cfRule>
  </conditionalFormatting>
  <conditionalFormatting sqref="AB673:AF673">
    <cfRule type="notContainsBlanks" dxfId="3026" priority="3105">
      <formula>LEN(TRIM(AB673))&gt;0</formula>
    </cfRule>
  </conditionalFormatting>
  <conditionalFormatting sqref="AB673:AF673">
    <cfRule type="notContainsBlanks" dxfId="3025" priority="3104">
      <formula>LEN(TRIM(AB673))&gt;0</formula>
    </cfRule>
  </conditionalFormatting>
  <conditionalFormatting sqref="AB699:AF699">
    <cfRule type="notContainsBlanks" dxfId="3024" priority="3103">
      <formula>LEN(TRIM(AB699))&gt;0</formula>
    </cfRule>
  </conditionalFormatting>
  <conditionalFormatting sqref="AB699:AF699">
    <cfRule type="notContainsBlanks" dxfId="3023" priority="3102">
      <formula>LEN(TRIM(AB699))&gt;0</formula>
    </cfRule>
  </conditionalFormatting>
  <conditionalFormatting sqref="AB699:AF699">
    <cfRule type="notContainsBlanks" dxfId="3022" priority="3101">
      <formula>LEN(TRIM(AB699))&gt;0</formula>
    </cfRule>
  </conditionalFormatting>
  <conditionalFormatting sqref="AB699:AF699">
    <cfRule type="notContainsBlanks" dxfId="3021" priority="3100">
      <formula>LEN(TRIM(AB699))&gt;0</formula>
    </cfRule>
  </conditionalFormatting>
  <conditionalFormatting sqref="AB699:AF699">
    <cfRule type="notContainsBlanks" dxfId="3020" priority="3099">
      <formula>LEN(TRIM(AB699))&gt;0</formula>
    </cfRule>
  </conditionalFormatting>
  <conditionalFormatting sqref="AB699:AF699">
    <cfRule type="notContainsBlanks" dxfId="3019" priority="3098">
      <formula>LEN(TRIM(AB699))&gt;0</formula>
    </cfRule>
  </conditionalFormatting>
  <conditionalFormatting sqref="AB699:AF699">
    <cfRule type="notContainsBlanks" dxfId="3018" priority="3097">
      <formula>LEN(TRIM(AB699))&gt;0</formula>
    </cfRule>
  </conditionalFormatting>
  <conditionalFormatting sqref="AB699:AF699">
    <cfRule type="notContainsBlanks" dxfId="3017" priority="3096">
      <formula>LEN(TRIM(AB699))&gt;0</formula>
    </cfRule>
  </conditionalFormatting>
  <conditionalFormatting sqref="AB699:AF699">
    <cfRule type="notContainsBlanks" dxfId="3016" priority="3095">
      <formula>LEN(TRIM(AB699))&gt;0</formula>
    </cfRule>
  </conditionalFormatting>
  <conditionalFormatting sqref="AB699:AF699">
    <cfRule type="notContainsBlanks" dxfId="3015" priority="3093">
      <formula>LEN(TRIM(AB699))&gt;0</formula>
    </cfRule>
    <cfRule type="notContainsBlanks" dxfId="3014" priority="3094">
      <formula>LEN(TRIM(AB699))&gt;0</formula>
    </cfRule>
  </conditionalFormatting>
  <conditionalFormatting sqref="AB699:AF699">
    <cfRule type="notContainsBlanks" dxfId="3013" priority="3092">
      <formula>LEN(TRIM(AB699))&gt;0</formula>
    </cfRule>
  </conditionalFormatting>
  <conditionalFormatting sqref="AB699:AF699">
    <cfRule type="notContainsBlanks" dxfId="3012" priority="3091">
      <formula>LEN(TRIM(AB699))&gt;0</formula>
    </cfRule>
  </conditionalFormatting>
  <conditionalFormatting sqref="AB699:AF699">
    <cfRule type="notContainsBlanks" dxfId="3011" priority="3090">
      <formula>LEN(TRIM(AB699))&gt;0</formula>
    </cfRule>
  </conditionalFormatting>
  <conditionalFormatting sqref="AB699:AF699">
    <cfRule type="notContainsBlanks" dxfId="3010" priority="3089">
      <formula>LEN(TRIM(AB699))&gt;0</formula>
    </cfRule>
  </conditionalFormatting>
  <conditionalFormatting sqref="AB699:AF699">
    <cfRule type="notContainsBlanks" dxfId="3009" priority="3088">
      <formula>LEN(TRIM(AB699))&gt;0</formula>
    </cfRule>
  </conditionalFormatting>
  <conditionalFormatting sqref="AB699:AF699">
    <cfRule type="notContainsBlanks" dxfId="3008" priority="3087">
      <formula>LEN(TRIM(AB699))&gt;0</formula>
    </cfRule>
  </conditionalFormatting>
  <conditionalFormatting sqref="AB699:AF699">
    <cfRule type="notContainsBlanks" dxfId="3007" priority="3086">
      <formula>LEN(TRIM(AB699))&gt;0</formula>
    </cfRule>
  </conditionalFormatting>
  <conditionalFormatting sqref="AB699:AF699">
    <cfRule type="notContainsBlanks" dxfId="3006" priority="3085">
      <formula>LEN(TRIM(AB699))&gt;0</formula>
    </cfRule>
  </conditionalFormatting>
  <conditionalFormatting sqref="AB699:AF699">
    <cfRule type="notContainsBlanks" dxfId="3005" priority="3084">
      <formula>LEN(TRIM(AB699))&gt;0</formula>
    </cfRule>
  </conditionalFormatting>
  <conditionalFormatting sqref="AB699:AF699">
    <cfRule type="notContainsBlanks" priority="3083">
      <formula>LEN(TRIM(AB699))&gt;0</formula>
    </cfRule>
  </conditionalFormatting>
  <conditionalFormatting sqref="AB699:AF699">
    <cfRule type="notContainsBlanks" dxfId="3004" priority="3082">
      <formula>LEN(TRIM(AB699))&gt;0</formula>
    </cfRule>
  </conditionalFormatting>
  <conditionalFormatting sqref="AB699:AF699">
    <cfRule type="notContainsBlanks" dxfId="3003" priority="3081">
      <formula>LEN(TRIM(AB699))&gt;0</formula>
    </cfRule>
  </conditionalFormatting>
  <conditionalFormatting sqref="AB699:AF699">
    <cfRule type="notContainsBlanks" dxfId="3002" priority="3080">
      <formula>LEN(TRIM(AB699))&gt;0</formula>
    </cfRule>
  </conditionalFormatting>
  <conditionalFormatting sqref="AB699:AF699">
    <cfRule type="notContainsBlanks" dxfId="3001" priority="3079">
      <formula>LEN(TRIM(AB699))&gt;0</formula>
    </cfRule>
  </conditionalFormatting>
  <conditionalFormatting sqref="AB699:AF699">
    <cfRule type="notContainsBlanks" dxfId="3000" priority="3078">
      <formula>LEN(TRIM(AB699))&gt;0</formula>
    </cfRule>
  </conditionalFormatting>
  <conditionalFormatting sqref="AB712:AF712">
    <cfRule type="notContainsBlanks" dxfId="2999" priority="3077">
      <formula>LEN(TRIM(AB712))&gt;0</formula>
    </cfRule>
  </conditionalFormatting>
  <conditionalFormatting sqref="AB712:AF712">
    <cfRule type="notContainsBlanks" dxfId="2998" priority="3076">
      <formula>LEN(TRIM(AB712))&gt;0</formula>
    </cfRule>
  </conditionalFormatting>
  <conditionalFormatting sqref="AB712:AF712">
    <cfRule type="notContainsBlanks" dxfId="2997" priority="3075">
      <formula>LEN(TRIM(AB712))&gt;0</formula>
    </cfRule>
  </conditionalFormatting>
  <conditionalFormatting sqref="AB712:AF712">
    <cfRule type="notContainsBlanks" dxfId="2996" priority="3074">
      <formula>LEN(TRIM(AB712))&gt;0</formula>
    </cfRule>
  </conditionalFormatting>
  <conditionalFormatting sqref="AB712:AF712">
    <cfRule type="notContainsBlanks" dxfId="2995" priority="3073">
      <formula>LEN(TRIM(AB712))&gt;0</formula>
    </cfRule>
  </conditionalFormatting>
  <conditionalFormatting sqref="AB712:AF712">
    <cfRule type="notContainsBlanks" dxfId="2994" priority="3072">
      <formula>LEN(TRIM(AB712))&gt;0</formula>
    </cfRule>
  </conditionalFormatting>
  <conditionalFormatting sqref="AB712:AF712">
    <cfRule type="notContainsBlanks" dxfId="2993" priority="3071">
      <formula>LEN(TRIM(AB712))&gt;0</formula>
    </cfRule>
  </conditionalFormatting>
  <conditionalFormatting sqref="AB712:AF712">
    <cfRule type="notContainsBlanks" dxfId="2992" priority="3070">
      <formula>LEN(TRIM(AB712))&gt;0</formula>
    </cfRule>
  </conditionalFormatting>
  <conditionalFormatting sqref="AB712:AF712">
    <cfRule type="notContainsBlanks" dxfId="2991" priority="3069">
      <formula>LEN(TRIM(AB712))&gt;0</formula>
    </cfRule>
  </conditionalFormatting>
  <conditionalFormatting sqref="AB712:AF712">
    <cfRule type="notContainsBlanks" dxfId="2990" priority="3067">
      <formula>LEN(TRIM(AB712))&gt;0</formula>
    </cfRule>
    <cfRule type="notContainsBlanks" dxfId="2989" priority="3068">
      <formula>LEN(TRIM(AB712))&gt;0</formula>
    </cfRule>
  </conditionalFormatting>
  <conditionalFormatting sqref="AB712:AF712">
    <cfRule type="notContainsBlanks" dxfId="2988" priority="3066">
      <formula>LEN(TRIM(AB712))&gt;0</formula>
    </cfRule>
  </conditionalFormatting>
  <conditionalFormatting sqref="AB712:AF712">
    <cfRule type="notContainsBlanks" dxfId="2987" priority="3065">
      <formula>LEN(TRIM(AB712))&gt;0</formula>
    </cfRule>
  </conditionalFormatting>
  <conditionalFormatting sqref="AB712:AF712">
    <cfRule type="notContainsBlanks" dxfId="2986" priority="3064">
      <formula>LEN(TRIM(AB712))&gt;0</formula>
    </cfRule>
  </conditionalFormatting>
  <conditionalFormatting sqref="AB712:AF712">
    <cfRule type="notContainsBlanks" dxfId="2985" priority="3063">
      <formula>LEN(TRIM(AB712))&gt;0</formula>
    </cfRule>
  </conditionalFormatting>
  <conditionalFormatting sqref="AB712:AF712">
    <cfRule type="notContainsBlanks" dxfId="2984" priority="3062">
      <formula>LEN(TRIM(AB712))&gt;0</formula>
    </cfRule>
  </conditionalFormatting>
  <conditionalFormatting sqref="AB712:AF712">
    <cfRule type="notContainsBlanks" dxfId="2983" priority="3061">
      <formula>LEN(TRIM(AB712))&gt;0</formula>
    </cfRule>
  </conditionalFormatting>
  <conditionalFormatting sqref="AB712:AF712">
    <cfRule type="notContainsBlanks" dxfId="2982" priority="3060">
      <formula>LEN(TRIM(AB712))&gt;0</formula>
    </cfRule>
  </conditionalFormatting>
  <conditionalFormatting sqref="AB712:AF712">
    <cfRule type="notContainsBlanks" dxfId="2981" priority="3059">
      <formula>LEN(TRIM(AB712))&gt;0</formula>
    </cfRule>
  </conditionalFormatting>
  <conditionalFormatting sqref="AB712:AF712">
    <cfRule type="notContainsBlanks" dxfId="2980" priority="3058">
      <formula>LEN(TRIM(AB712))&gt;0</formula>
    </cfRule>
  </conditionalFormatting>
  <conditionalFormatting sqref="AB712:AF712">
    <cfRule type="notContainsBlanks" priority="3057">
      <formula>LEN(TRIM(AB712))&gt;0</formula>
    </cfRule>
  </conditionalFormatting>
  <conditionalFormatting sqref="AB712:AF712">
    <cfRule type="notContainsBlanks" dxfId="2979" priority="3056">
      <formula>LEN(TRIM(AB712))&gt;0</formula>
    </cfRule>
  </conditionalFormatting>
  <conditionalFormatting sqref="AB712:AF712">
    <cfRule type="notContainsBlanks" dxfId="2978" priority="3055">
      <formula>LEN(TRIM(AB712))&gt;0</formula>
    </cfRule>
  </conditionalFormatting>
  <conditionalFormatting sqref="AB712:AF712">
    <cfRule type="notContainsBlanks" dxfId="2977" priority="3054">
      <formula>LEN(TRIM(AB712))&gt;0</formula>
    </cfRule>
  </conditionalFormatting>
  <conditionalFormatting sqref="AB712:AF712">
    <cfRule type="notContainsBlanks" dxfId="2976" priority="3053">
      <formula>LEN(TRIM(AB712))&gt;0</formula>
    </cfRule>
  </conditionalFormatting>
  <conditionalFormatting sqref="AB712:AF712">
    <cfRule type="notContainsBlanks" dxfId="2975" priority="3052">
      <formula>LEN(TRIM(AB712))&gt;0</formula>
    </cfRule>
  </conditionalFormatting>
  <conditionalFormatting sqref="AB725:AF725">
    <cfRule type="notContainsBlanks" dxfId="2974" priority="3051">
      <formula>LEN(TRIM(AB725))&gt;0</formula>
    </cfRule>
  </conditionalFormatting>
  <conditionalFormatting sqref="AB725:AF725">
    <cfRule type="notContainsBlanks" dxfId="2973" priority="3050">
      <formula>LEN(TRIM(AB725))&gt;0</formula>
    </cfRule>
  </conditionalFormatting>
  <conditionalFormatting sqref="AB725:AF725">
    <cfRule type="notContainsBlanks" dxfId="2972" priority="3049">
      <formula>LEN(TRIM(AB725))&gt;0</formula>
    </cfRule>
  </conditionalFormatting>
  <conditionalFormatting sqref="AB725:AF725">
    <cfRule type="notContainsBlanks" dxfId="2971" priority="3048">
      <formula>LEN(TRIM(AB725))&gt;0</formula>
    </cfRule>
  </conditionalFormatting>
  <conditionalFormatting sqref="AB725:AF725">
    <cfRule type="notContainsBlanks" dxfId="2970" priority="3047">
      <formula>LEN(TRIM(AB725))&gt;0</formula>
    </cfRule>
  </conditionalFormatting>
  <conditionalFormatting sqref="AB725:AF725">
    <cfRule type="notContainsBlanks" dxfId="2969" priority="3046">
      <formula>LEN(TRIM(AB725))&gt;0</formula>
    </cfRule>
  </conditionalFormatting>
  <conditionalFormatting sqref="AB725:AF725">
    <cfRule type="notContainsBlanks" dxfId="2968" priority="3045">
      <formula>LEN(TRIM(AB725))&gt;0</formula>
    </cfRule>
  </conditionalFormatting>
  <conditionalFormatting sqref="AB725:AF725">
    <cfRule type="notContainsBlanks" dxfId="2967" priority="3044">
      <formula>LEN(TRIM(AB725))&gt;0</formula>
    </cfRule>
  </conditionalFormatting>
  <conditionalFormatting sqref="AB725:AF725">
    <cfRule type="notContainsBlanks" dxfId="2966" priority="3043">
      <formula>LEN(TRIM(AB725))&gt;0</formula>
    </cfRule>
  </conditionalFormatting>
  <conditionalFormatting sqref="AB725:AF725">
    <cfRule type="notContainsBlanks" dxfId="2965" priority="3041">
      <formula>LEN(TRIM(AB725))&gt;0</formula>
    </cfRule>
    <cfRule type="notContainsBlanks" dxfId="2964" priority="3042">
      <formula>LEN(TRIM(AB725))&gt;0</formula>
    </cfRule>
  </conditionalFormatting>
  <conditionalFormatting sqref="AB725:AF725">
    <cfRule type="notContainsBlanks" dxfId="2963" priority="3040">
      <formula>LEN(TRIM(AB725))&gt;0</formula>
    </cfRule>
  </conditionalFormatting>
  <conditionalFormatting sqref="AB725:AF725">
    <cfRule type="notContainsBlanks" dxfId="2962" priority="3039">
      <formula>LEN(TRIM(AB725))&gt;0</formula>
    </cfRule>
  </conditionalFormatting>
  <conditionalFormatting sqref="AB725:AF725">
    <cfRule type="notContainsBlanks" dxfId="2961" priority="3038">
      <formula>LEN(TRIM(AB725))&gt;0</formula>
    </cfRule>
  </conditionalFormatting>
  <conditionalFormatting sqref="AB725:AF725">
    <cfRule type="notContainsBlanks" dxfId="2960" priority="3037">
      <formula>LEN(TRIM(AB725))&gt;0</formula>
    </cfRule>
  </conditionalFormatting>
  <conditionalFormatting sqref="AB725:AF725">
    <cfRule type="notContainsBlanks" dxfId="2959" priority="3036">
      <formula>LEN(TRIM(AB725))&gt;0</formula>
    </cfRule>
  </conditionalFormatting>
  <conditionalFormatting sqref="AB725:AF725">
    <cfRule type="notContainsBlanks" dxfId="2958" priority="3035">
      <formula>LEN(TRIM(AB725))&gt;0</formula>
    </cfRule>
  </conditionalFormatting>
  <conditionalFormatting sqref="AB725:AF725">
    <cfRule type="notContainsBlanks" dxfId="2957" priority="3034">
      <formula>LEN(TRIM(AB725))&gt;0</formula>
    </cfRule>
  </conditionalFormatting>
  <conditionalFormatting sqref="AB725:AF725">
    <cfRule type="notContainsBlanks" dxfId="2956" priority="3033">
      <formula>LEN(TRIM(AB725))&gt;0</formula>
    </cfRule>
  </conditionalFormatting>
  <conditionalFormatting sqref="AB725:AF725">
    <cfRule type="notContainsBlanks" dxfId="2955" priority="3032">
      <formula>LEN(TRIM(AB725))&gt;0</formula>
    </cfRule>
  </conditionalFormatting>
  <conditionalFormatting sqref="AB725:AF725">
    <cfRule type="notContainsBlanks" priority="3031">
      <formula>LEN(TRIM(AB725))&gt;0</formula>
    </cfRule>
  </conditionalFormatting>
  <conditionalFormatting sqref="AB725:AF725">
    <cfRule type="notContainsBlanks" dxfId="2954" priority="3030">
      <formula>LEN(TRIM(AB725))&gt;0</formula>
    </cfRule>
  </conditionalFormatting>
  <conditionalFormatting sqref="AB725:AF725">
    <cfRule type="notContainsBlanks" dxfId="2953" priority="3029">
      <formula>LEN(TRIM(AB725))&gt;0</formula>
    </cfRule>
  </conditionalFormatting>
  <conditionalFormatting sqref="AB725:AF725">
    <cfRule type="notContainsBlanks" dxfId="2952" priority="3028">
      <formula>LEN(TRIM(AB725))&gt;0</formula>
    </cfRule>
  </conditionalFormatting>
  <conditionalFormatting sqref="AB725:AF725">
    <cfRule type="notContainsBlanks" dxfId="2951" priority="3027">
      <formula>LEN(TRIM(AB725))&gt;0</formula>
    </cfRule>
  </conditionalFormatting>
  <conditionalFormatting sqref="AB725:AF725">
    <cfRule type="notContainsBlanks" dxfId="2950" priority="3026">
      <formula>LEN(TRIM(AB725))&gt;0</formula>
    </cfRule>
  </conditionalFormatting>
  <conditionalFormatting sqref="AB738:AF738">
    <cfRule type="notContainsBlanks" dxfId="2949" priority="3025">
      <formula>LEN(TRIM(AB738))&gt;0</formula>
    </cfRule>
  </conditionalFormatting>
  <conditionalFormatting sqref="AB738:AF738">
    <cfRule type="notContainsBlanks" dxfId="2948" priority="3024">
      <formula>LEN(TRIM(AB738))&gt;0</formula>
    </cfRule>
  </conditionalFormatting>
  <conditionalFormatting sqref="AB738:AF738">
    <cfRule type="notContainsBlanks" dxfId="2947" priority="3023">
      <formula>LEN(TRIM(AB738))&gt;0</formula>
    </cfRule>
  </conditionalFormatting>
  <conditionalFormatting sqref="AB738:AF738">
    <cfRule type="notContainsBlanks" dxfId="2946" priority="3022">
      <formula>LEN(TRIM(AB738))&gt;0</formula>
    </cfRule>
  </conditionalFormatting>
  <conditionalFormatting sqref="AB738:AF738">
    <cfRule type="notContainsBlanks" dxfId="2945" priority="3021">
      <formula>LEN(TRIM(AB738))&gt;0</formula>
    </cfRule>
  </conditionalFormatting>
  <conditionalFormatting sqref="AB738:AF738">
    <cfRule type="notContainsBlanks" dxfId="2944" priority="3020">
      <formula>LEN(TRIM(AB738))&gt;0</formula>
    </cfRule>
  </conditionalFormatting>
  <conditionalFormatting sqref="AB738:AF738">
    <cfRule type="notContainsBlanks" dxfId="2943" priority="3019">
      <formula>LEN(TRIM(AB738))&gt;0</formula>
    </cfRule>
  </conditionalFormatting>
  <conditionalFormatting sqref="AB738:AF738">
    <cfRule type="notContainsBlanks" dxfId="2942" priority="3018">
      <formula>LEN(TRIM(AB738))&gt;0</formula>
    </cfRule>
  </conditionalFormatting>
  <conditionalFormatting sqref="AB738:AF738">
    <cfRule type="notContainsBlanks" dxfId="2941" priority="3017">
      <formula>LEN(TRIM(AB738))&gt;0</formula>
    </cfRule>
  </conditionalFormatting>
  <conditionalFormatting sqref="AB738:AF738">
    <cfRule type="notContainsBlanks" dxfId="2940" priority="3015">
      <formula>LEN(TRIM(AB738))&gt;0</formula>
    </cfRule>
    <cfRule type="notContainsBlanks" dxfId="2939" priority="3016">
      <formula>LEN(TRIM(AB738))&gt;0</formula>
    </cfRule>
  </conditionalFormatting>
  <conditionalFormatting sqref="AB738:AF738">
    <cfRule type="notContainsBlanks" dxfId="2938" priority="3014">
      <formula>LEN(TRIM(AB738))&gt;0</formula>
    </cfRule>
  </conditionalFormatting>
  <conditionalFormatting sqref="AB738:AF738">
    <cfRule type="notContainsBlanks" dxfId="2937" priority="3013">
      <formula>LEN(TRIM(AB738))&gt;0</formula>
    </cfRule>
  </conditionalFormatting>
  <conditionalFormatting sqref="AB738:AF738">
    <cfRule type="notContainsBlanks" dxfId="2936" priority="3012">
      <formula>LEN(TRIM(AB738))&gt;0</formula>
    </cfRule>
  </conditionalFormatting>
  <conditionalFormatting sqref="AB738:AF738">
    <cfRule type="notContainsBlanks" dxfId="2935" priority="3011">
      <formula>LEN(TRIM(AB738))&gt;0</formula>
    </cfRule>
  </conditionalFormatting>
  <conditionalFormatting sqref="AB738:AF738">
    <cfRule type="notContainsBlanks" dxfId="2934" priority="3010">
      <formula>LEN(TRIM(AB738))&gt;0</formula>
    </cfRule>
  </conditionalFormatting>
  <conditionalFormatting sqref="AB738:AF738">
    <cfRule type="notContainsBlanks" dxfId="2933" priority="3009">
      <formula>LEN(TRIM(AB738))&gt;0</formula>
    </cfRule>
  </conditionalFormatting>
  <conditionalFormatting sqref="AB738:AF738">
    <cfRule type="notContainsBlanks" dxfId="2932" priority="3008">
      <formula>LEN(TRIM(AB738))&gt;0</formula>
    </cfRule>
  </conditionalFormatting>
  <conditionalFormatting sqref="AB738:AF738">
    <cfRule type="notContainsBlanks" dxfId="2931" priority="3007">
      <formula>LEN(TRIM(AB738))&gt;0</formula>
    </cfRule>
  </conditionalFormatting>
  <conditionalFormatting sqref="AB738:AF738">
    <cfRule type="notContainsBlanks" dxfId="2930" priority="3006">
      <formula>LEN(TRIM(AB738))&gt;0</formula>
    </cfRule>
  </conditionalFormatting>
  <conditionalFormatting sqref="AB738:AF738">
    <cfRule type="notContainsBlanks" priority="3005">
      <formula>LEN(TRIM(AB738))&gt;0</formula>
    </cfRule>
  </conditionalFormatting>
  <conditionalFormatting sqref="AB738:AF738">
    <cfRule type="notContainsBlanks" dxfId="2929" priority="3004">
      <formula>LEN(TRIM(AB738))&gt;0</formula>
    </cfRule>
  </conditionalFormatting>
  <conditionalFormatting sqref="AB738:AF738">
    <cfRule type="notContainsBlanks" dxfId="2928" priority="3003">
      <formula>LEN(TRIM(AB738))&gt;0</formula>
    </cfRule>
  </conditionalFormatting>
  <conditionalFormatting sqref="AB738:AF738">
    <cfRule type="notContainsBlanks" dxfId="2927" priority="3002">
      <formula>LEN(TRIM(AB738))&gt;0</formula>
    </cfRule>
  </conditionalFormatting>
  <conditionalFormatting sqref="AB738:AF738">
    <cfRule type="notContainsBlanks" dxfId="2926" priority="3001">
      <formula>LEN(TRIM(AB738))&gt;0</formula>
    </cfRule>
  </conditionalFormatting>
  <conditionalFormatting sqref="AB738:AF738">
    <cfRule type="notContainsBlanks" dxfId="2925" priority="3000">
      <formula>LEN(TRIM(AB738))&gt;0</formula>
    </cfRule>
  </conditionalFormatting>
  <conditionalFormatting sqref="AB751:AF751">
    <cfRule type="notContainsBlanks" dxfId="2924" priority="2999">
      <formula>LEN(TRIM(AB751))&gt;0</formula>
    </cfRule>
  </conditionalFormatting>
  <conditionalFormatting sqref="AB751:AF751">
    <cfRule type="notContainsBlanks" dxfId="2923" priority="2998">
      <formula>LEN(TRIM(AB751))&gt;0</formula>
    </cfRule>
  </conditionalFormatting>
  <conditionalFormatting sqref="AB751:AF751">
    <cfRule type="notContainsBlanks" dxfId="2922" priority="2997">
      <formula>LEN(TRIM(AB751))&gt;0</formula>
    </cfRule>
  </conditionalFormatting>
  <conditionalFormatting sqref="AB751:AF751">
    <cfRule type="notContainsBlanks" dxfId="2921" priority="2996">
      <formula>LEN(TRIM(AB751))&gt;0</formula>
    </cfRule>
  </conditionalFormatting>
  <conditionalFormatting sqref="AB751:AF751">
    <cfRule type="notContainsBlanks" dxfId="2920" priority="2995">
      <formula>LEN(TRIM(AB751))&gt;0</formula>
    </cfRule>
  </conditionalFormatting>
  <conditionalFormatting sqref="AB751:AF751">
    <cfRule type="notContainsBlanks" dxfId="2919" priority="2994">
      <formula>LEN(TRIM(AB751))&gt;0</formula>
    </cfRule>
  </conditionalFormatting>
  <conditionalFormatting sqref="AB751:AF751">
    <cfRule type="notContainsBlanks" dxfId="2918" priority="2993">
      <formula>LEN(TRIM(AB751))&gt;0</formula>
    </cfRule>
  </conditionalFormatting>
  <conditionalFormatting sqref="AB751:AF751">
    <cfRule type="notContainsBlanks" dxfId="2917" priority="2992">
      <formula>LEN(TRIM(AB751))&gt;0</formula>
    </cfRule>
  </conditionalFormatting>
  <conditionalFormatting sqref="AB751:AF751">
    <cfRule type="notContainsBlanks" dxfId="2916" priority="2991">
      <formula>LEN(TRIM(AB751))&gt;0</formula>
    </cfRule>
  </conditionalFormatting>
  <conditionalFormatting sqref="AB751:AF751">
    <cfRule type="notContainsBlanks" dxfId="2915" priority="2989">
      <formula>LEN(TRIM(AB751))&gt;0</formula>
    </cfRule>
    <cfRule type="notContainsBlanks" dxfId="2914" priority="2990">
      <formula>LEN(TRIM(AB751))&gt;0</formula>
    </cfRule>
  </conditionalFormatting>
  <conditionalFormatting sqref="AB751:AF751">
    <cfRule type="notContainsBlanks" dxfId="2913" priority="2988">
      <formula>LEN(TRIM(AB751))&gt;0</formula>
    </cfRule>
  </conditionalFormatting>
  <conditionalFormatting sqref="AB751:AF751">
    <cfRule type="notContainsBlanks" dxfId="2912" priority="2987">
      <formula>LEN(TRIM(AB751))&gt;0</formula>
    </cfRule>
  </conditionalFormatting>
  <conditionalFormatting sqref="AB751:AF751">
    <cfRule type="notContainsBlanks" dxfId="2911" priority="2986">
      <formula>LEN(TRIM(AB751))&gt;0</formula>
    </cfRule>
  </conditionalFormatting>
  <conditionalFormatting sqref="AB751:AF751">
    <cfRule type="notContainsBlanks" dxfId="2910" priority="2985">
      <formula>LEN(TRIM(AB751))&gt;0</formula>
    </cfRule>
  </conditionalFormatting>
  <conditionalFormatting sqref="AB751:AF751">
    <cfRule type="notContainsBlanks" dxfId="2909" priority="2984">
      <formula>LEN(TRIM(AB751))&gt;0</formula>
    </cfRule>
  </conditionalFormatting>
  <conditionalFormatting sqref="AB751:AF751">
    <cfRule type="notContainsBlanks" dxfId="2908" priority="2983">
      <formula>LEN(TRIM(AB751))&gt;0</formula>
    </cfRule>
  </conditionalFormatting>
  <conditionalFormatting sqref="AB751:AF751">
    <cfRule type="notContainsBlanks" dxfId="2907" priority="2982">
      <formula>LEN(TRIM(AB751))&gt;0</formula>
    </cfRule>
  </conditionalFormatting>
  <conditionalFormatting sqref="AB751:AF751">
    <cfRule type="notContainsBlanks" dxfId="2906" priority="2981">
      <formula>LEN(TRIM(AB751))&gt;0</formula>
    </cfRule>
  </conditionalFormatting>
  <conditionalFormatting sqref="AB751:AF751">
    <cfRule type="notContainsBlanks" dxfId="2905" priority="2980">
      <formula>LEN(TRIM(AB751))&gt;0</formula>
    </cfRule>
  </conditionalFormatting>
  <conditionalFormatting sqref="AB751:AF751">
    <cfRule type="notContainsBlanks" priority="2979">
      <formula>LEN(TRIM(AB751))&gt;0</formula>
    </cfRule>
  </conditionalFormatting>
  <conditionalFormatting sqref="AB751:AF751">
    <cfRule type="notContainsBlanks" dxfId="2904" priority="2978">
      <formula>LEN(TRIM(AB751))&gt;0</formula>
    </cfRule>
  </conditionalFormatting>
  <conditionalFormatting sqref="AB751:AF751">
    <cfRule type="notContainsBlanks" dxfId="2903" priority="2977">
      <formula>LEN(TRIM(AB751))&gt;0</formula>
    </cfRule>
  </conditionalFormatting>
  <conditionalFormatting sqref="AB751:AF751">
    <cfRule type="notContainsBlanks" dxfId="2902" priority="2976">
      <formula>LEN(TRIM(AB751))&gt;0</formula>
    </cfRule>
  </conditionalFormatting>
  <conditionalFormatting sqref="AB751:AF751">
    <cfRule type="notContainsBlanks" dxfId="2901" priority="2975">
      <formula>LEN(TRIM(AB751))&gt;0</formula>
    </cfRule>
  </conditionalFormatting>
  <conditionalFormatting sqref="AB751:AF751">
    <cfRule type="notContainsBlanks" dxfId="2900" priority="2974">
      <formula>LEN(TRIM(AB751))&gt;0</formula>
    </cfRule>
  </conditionalFormatting>
  <conditionalFormatting sqref="AB764:AF764">
    <cfRule type="notContainsBlanks" dxfId="2899" priority="2973">
      <formula>LEN(TRIM(AB764))&gt;0</formula>
    </cfRule>
  </conditionalFormatting>
  <conditionalFormatting sqref="AB764:AF764">
    <cfRule type="notContainsBlanks" dxfId="2898" priority="2972">
      <formula>LEN(TRIM(AB764))&gt;0</formula>
    </cfRule>
  </conditionalFormatting>
  <conditionalFormatting sqref="AB764:AF764">
    <cfRule type="notContainsBlanks" dxfId="2897" priority="2971">
      <formula>LEN(TRIM(AB764))&gt;0</formula>
    </cfRule>
  </conditionalFormatting>
  <conditionalFormatting sqref="AB764:AF764">
    <cfRule type="notContainsBlanks" dxfId="2896" priority="2970">
      <formula>LEN(TRIM(AB764))&gt;0</formula>
    </cfRule>
  </conditionalFormatting>
  <conditionalFormatting sqref="AB764:AF764">
    <cfRule type="notContainsBlanks" dxfId="2895" priority="2969">
      <formula>LEN(TRIM(AB764))&gt;0</formula>
    </cfRule>
  </conditionalFormatting>
  <conditionalFormatting sqref="AB764:AF764">
    <cfRule type="notContainsBlanks" dxfId="2894" priority="2968">
      <formula>LEN(TRIM(AB764))&gt;0</formula>
    </cfRule>
  </conditionalFormatting>
  <conditionalFormatting sqref="AB764:AF764">
    <cfRule type="notContainsBlanks" dxfId="2893" priority="2967">
      <formula>LEN(TRIM(AB764))&gt;0</formula>
    </cfRule>
  </conditionalFormatting>
  <conditionalFormatting sqref="AB764:AF764">
    <cfRule type="notContainsBlanks" dxfId="2892" priority="2966">
      <formula>LEN(TRIM(AB764))&gt;0</formula>
    </cfRule>
  </conditionalFormatting>
  <conditionalFormatting sqref="AB764:AF764">
    <cfRule type="notContainsBlanks" dxfId="2891" priority="2965">
      <formula>LEN(TRIM(AB764))&gt;0</formula>
    </cfRule>
  </conditionalFormatting>
  <conditionalFormatting sqref="AB764:AF764">
    <cfRule type="notContainsBlanks" dxfId="2890" priority="2963">
      <formula>LEN(TRIM(AB764))&gt;0</formula>
    </cfRule>
    <cfRule type="notContainsBlanks" dxfId="2889" priority="2964">
      <formula>LEN(TRIM(AB764))&gt;0</formula>
    </cfRule>
  </conditionalFormatting>
  <conditionalFormatting sqref="AB764:AF764">
    <cfRule type="notContainsBlanks" dxfId="2888" priority="2962">
      <formula>LEN(TRIM(AB764))&gt;0</formula>
    </cfRule>
  </conditionalFormatting>
  <conditionalFormatting sqref="AB764:AF764">
    <cfRule type="notContainsBlanks" dxfId="2887" priority="2961">
      <formula>LEN(TRIM(AB764))&gt;0</formula>
    </cfRule>
  </conditionalFormatting>
  <conditionalFormatting sqref="AB764:AF764">
    <cfRule type="notContainsBlanks" dxfId="2886" priority="2960">
      <formula>LEN(TRIM(AB764))&gt;0</formula>
    </cfRule>
  </conditionalFormatting>
  <conditionalFormatting sqref="AB764:AF764">
    <cfRule type="notContainsBlanks" dxfId="2885" priority="2959">
      <formula>LEN(TRIM(AB764))&gt;0</formula>
    </cfRule>
  </conditionalFormatting>
  <conditionalFormatting sqref="AB764:AF764">
    <cfRule type="notContainsBlanks" dxfId="2884" priority="2958">
      <formula>LEN(TRIM(AB764))&gt;0</formula>
    </cfRule>
  </conditionalFormatting>
  <conditionalFormatting sqref="AB764:AF764">
    <cfRule type="notContainsBlanks" dxfId="2883" priority="2957">
      <formula>LEN(TRIM(AB764))&gt;0</formula>
    </cfRule>
  </conditionalFormatting>
  <conditionalFormatting sqref="AB764:AF764">
    <cfRule type="notContainsBlanks" dxfId="2882" priority="2956">
      <formula>LEN(TRIM(AB764))&gt;0</formula>
    </cfRule>
  </conditionalFormatting>
  <conditionalFormatting sqref="AB764:AF764">
    <cfRule type="notContainsBlanks" dxfId="2881" priority="2955">
      <formula>LEN(TRIM(AB764))&gt;0</formula>
    </cfRule>
  </conditionalFormatting>
  <conditionalFormatting sqref="AB764:AF764">
    <cfRule type="notContainsBlanks" dxfId="2880" priority="2954">
      <formula>LEN(TRIM(AB764))&gt;0</formula>
    </cfRule>
  </conditionalFormatting>
  <conditionalFormatting sqref="AB764:AF764">
    <cfRule type="notContainsBlanks" priority="2953">
      <formula>LEN(TRIM(AB764))&gt;0</formula>
    </cfRule>
  </conditionalFormatting>
  <conditionalFormatting sqref="AB764:AF764">
    <cfRule type="notContainsBlanks" dxfId="2879" priority="2952">
      <formula>LEN(TRIM(AB764))&gt;0</formula>
    </cfRule>
  </conditionalFormatting>
  <conditionalFormatting sqref="AB764:AF764">
    <cfRule type="notContainsBlanks" dxfId="2878" priority="2951">
      <formula>LEN(TRIM(AB764))&gt;0</formula>
    </cfRule>
  </conditionalFormatting>
  <conditionalFormatting sqref="AB764:AF764">
    <cfRule type="notContainsBlanks" dxfId="2877" priority="2950">
      <formula>LEN(TRIM(AB764))&gt;0</formula>
    </cfRule>
  </conditionalFormatting>
  <conditionalFormatting sqref="AB764:AF764">
    <cfRule type="notContainsBlanks" dxfId="2876" priority="2949">
      <formula>LEN(TRIM(AB764))&gt;0</formula>
    </cfRule>
  </conditionalFormatting>
  <conditionalFormatting sqref="AB764:AF764">
    <cfRule type="notContainsBlanks" dxfId="2875" priority="2948">
      <formula>LEN(TRIM(AB764))&gt;0</formula>
    </cfRule>
  </conditionalFormatting>
  <conditionalFormatting sqref="AB777:AF777">
    <cfRule type="notContainsBlanks" dxfId="2874" priority="2947">
      <formula>LEN(TRIM(AB777))&gt;0</formula>
    </cfRule>
  </conditionalFormatting>
  <conditionalFormatting sqref="AB777:AF777">
    <cfRule type="notContainsBlanks" dxfId="2873" priority="2946">
      <formula>LEN(TRIM(AB777))&gt;0</formula>
    </cfRule>
  </conditionalFormatting>
  <conditionalFormatting sqref="AB777:AF777">
    <cfRule type="notContainsBlanks" dxfId="2872" priority="2945">
      <formula>LEN(TRIM(AB777))&gt;0</formula>
    </cfRule>
  </conditionalFormatting>
  <conditionalFormatting sqref="AB777:AF777">
    <cfRule type="notContainsBlanks" dxfId="2871" priority="2944">
      <formula>LEN(TRIM(AB777))&gt;0</formula>
    </cfRule>
  </conditionalFormatting>
  <conditionalFormatting sqref="AB777:AF777">
    <cfRule type="notContainsBlanks" dxfId="2870" priority="2943">
      <formula>LEN(TRIM(AB777))&gt;0</formula>
    </cfRule>
  </conditionalFormatting>
  <conditionalFormatting sqref="AB777:AF777">
    <cfRule type="notContainsBlanks" dxfId="2869" priority="2942">
      <formula>LEN(TRIM(AB777))&gt;0</formula>
    </cfRule>
  </conditionalFormatting>
  <conditionalFormatting sqref="AB777:AF777">
    <cfRule type="notContainsBlanks" dxfId="2868" priority="2941">
      <formula>LEN(TRIM(AB777))&gt;0</formula>
    </cfRule>
  </conditionalFormatting>
  <conditionalFormatting sqref="AB777:AF777">
    <cfRule type="notContainsBlanks" dxfId="2867" priority="2940">
      <formula>LEN(TRIM(AB777))&gt;0</formula>
    </cfRule>
  </conditionalFormatting>
  <conditionalFormatting sqref="AB777:AF777">
    <cfRule type="notContainsBlanks" dxfId="2866" priority="2939">
      <formula>LEN(TRIM(AB777))&gt;0</formula>
    </cfRule>
  </conditionalFormatting>
  <conditionalFormatting sqref="AB777:AF777">
    <cfRule type="notContainsBlanks" dxfId="2865" priority="2937">
      <formula>LEN(TRIM(AB777))&gt;0</formula>
    </cfRule>
    <cfRule type="notContainsBlanks" dxfId="2864" priority="2938">
      <formula>LEN(TRIM(AB777))&gt;0</formula>
    </cfRule>
  </conditionalFormatting>
  <conditionalFormatting sqref="AB777:AF777">
    <cfRule type="notContainsBlanks" dxfId="2863" priority="2936">
      <formula>LEN(TRIM(AB777))&gt;0</formula>
    </cfRule>
  </conditionalFormatting>
  <conditionalFormatting sqref="AB777:AF777">
    <cfRule type="notContainsBlanks" dxfId="2862" priority="2935">
      <formula>LEN(TRIM(AB777))&gt;0</formula>
    </cfRule>
  </conditionalFormatting>
  <conditionalFormatting sqref="AB777:AF777">
    <cfRule type="notContainsBlanks" dxfId="2861" priority="2934">
      <formula>LEN(TRIM(AB777))&gt;0</formula>
    </cfRule>
  </conditionalFormatting>
  <conditionalFormatting sqref="AB777:AF777">
    <cfRule type="notContainsBlanks" dxfId="2860" priority="2933">
      <formula>LEN(TRIM(AB777))&gt;0</formula>
    </cfRule>
  </conditionalFormatting>
  <conditionalFormatting sqref="AB777:AF777">
    <cfRule type="notContainsBlanks" dxfId="2859" priority="2932">
      <formula>LEN(TRIM(AB777))&gt;0</formula>
    </cfRule>
  </conditionalFormatting>
  <conditionalFormatting sqref="AB777:AF777">
    <cfRule type="notContainsBlanks" dxfId="2858" priority="2931">
      <formula>LEN(TRIM(AB777))&gt;0</formula>
    </cfRule>
  </conditionalFormatting>
  <conditionalFormatting sqref="AB777:AF777">
    <cfRule type="notContainsBlanks" dxfId="2857" priority="2930">
      <formula>LEN(TRIM(AB777))&gt;0</formula>
    </cfRule>
  </conditionalFormatting>
  <conditionalFormatting sqref="AB777:AF777">
    <cfRule type="notContainsBlanks" dxfId="2856" priority="2929">
      <formula>LEN(TRIM(AB777))&gt;0</formula>
    </cfRule>
  </conditionalFormatting>
  <conditionalFormatting sqref="AB777:AF777">
    <cfRule type="notContainsBlanks" dxfId="2855" priority="2928">
      <formula>LEN(TRIM(AB777))&gt;0</formula>
    </cfRule>
  </conditionalFormatting>
  <conditionalFormatting sqref="AB777:AF777">
    <cfRule type="notContainsBlanks" priority="2927">
      <formula>LEN(TRIM(AB777))&gt;0</formula>
    </cfRule>
  </conditionalFormatting>
  <conditionalFormatting sqref="AB777:AF777">
    <cfRule type="notContainsBlanks" dxfId="2854" priority="2926">
      <formula>LEN(TRIM(AB777))&gt;0</formula>
    </cfRule>
  </conditionalFormatting>
  <conditionalFormatting sqref="AB777:AF777">
    <cfRule type="notContainsBlanks" dxfId="2853" priority="2925">
      <formula>LEN(TRIM(AB777))&gt;0</formula>
    </cfRule>
  </conditionalFormatting>
  <conditionalFormatting sqref="AB777:AF777">
    <cfRule type="notContainsBlanks" dxfId="2852" priority="2924">
      <formula>LEN(TRIM(AB777))&gt;0</formula>
    </cfRule>
  </conditionalFormatting>
  <conditionalFormatting sqref="AB777:AF777">
    <cfRule type="notContainsBlanks" dxfId="2851" priority="2923">
      <formula>LEN(TRIM(AB777))&gt;0</formula>
    </cfRule>
  </conditionalFormatting>
  <conditionalFormatting sqref="AB777:AF777">
    <cfRule type="notContainsBlanks" dxfId="2850" priority="2922">
      <formula>LEN(TRIM(AB777))&gt;0</formula>
    </cfRule>
  </conditionalFormatting>
  <conditionalFormatting sqref="AB790:AF790">
    <cfRule type="notContainsBlanks" dxfId="2849" priority="2921">
      <formula>LEN(TRIM(AB790))&gt;0</formula>
    </cfRule>
  </conditionalFormatting>
  <conditionalFormatting sqref="AB790:AF790">
    <cfRule type="notContainsBlanks" dxfId="2848" priority="2920">
      <formula>LEN(TRIM(AB790))&gt;0</formula>
    </cfRule>
  </conditionalFormatting>
  <conditionalFormatting sqref="AB790:AF790">
    <cfRule type="notContainsBlanks" dxfId="2847" priority="2919">
      <formula>LEN(TRIM(AB790))&gt;0</formula>
    </cfRule>
  </conditionalFormatting>
  <conditionalFormatting sqref="AB790:AF790">
    <cfRule type="notContainsBlanks" dxfId="2846" priority="2918">
      <formula>LEN(TRIM(AB790))&gt;0</formula>
    </cfRule>
  </conditionalFormatting>
  <conditionalFormatting sqref="AB790:AF790">
    <cfRule type="notContainsBlanks" dxfId="2845" priority="2917">
      <formula>LEN(TRIM(AB790))&gt;0</formula>
    </cfRule>
  </conditionalFormatting>
  <conditionalFormatting sqref="AB790:AF790">
    <cfRule type="notContainsBlanks" dxfId="2844" priority="2916">
      <formula>LEN(TRIM(AB790))&gt;0</formula>
    </cfRule>
  </conditionalFormatting>
  <conditionalFormatting sqref="AB790:AF790">
    <cfRule type="notContainsBlanks" dxfId="2843" priority="2915">
      <formula>LEN(TRIM(AB790))&gt;0</formula>
    </cfRule>
  </conditionalFormatting>
  <conditionalFormatting sqref="AB790:AF790">
    <cfRule type="notContainsBlanks" dxfId="2842" priority="2914">
      <formula>LEN(TRIM(AB790))&gt;0</formula>
    </cfRule>
  </conditionalFormatting>
  <conditionalFormatting sqref="AB790:AF790">
    <cfRule type="notContainsBlanks" dxfId="2841" priority="2913">
      <formula>LEN(TRIM(AB790))&gt;0</formula>
    </cfRule>
  </conditionalFormatting>
  <conditionalFormatting sqref="AB790:AF790">
    <cfRule type="notContainsBlanks" dxfId="2840" priority="2911">
      <formula>LEN(TRIM(AB790))&gt;0</formula>
    </cfRule>
    <cfRule type="notContainsBlanks" dxfId="2839" priority="2912">
      <formula>LEN(TRIM(AB790))&gt;0</formula>
    </cfRule>
  </conditionalFormatting>
  <conditionalFormatting sqref="AB790:AF790">
    <cfRule type="notContainsBlanks" dxfId="2838" priority="2910">
      <formula>LEN(TRIM(AB790))&gt;0</formula>
    </cfRule>
  </conditionalFormatting>
  <conditionalFormatting sqref="AB790:AF790">
    <cfRule type="notContainsBlanks" dxfId="2837" priority="2909">
      <formula>LEN(TRIM(AB790))&gt;0</formula>
    </cfRule>
  </conditionalFormatting>
  <conditionalFormatting sqref="AB790:AF790">
    <cfRule type="notContainsBlanks" dxfId="2836" priority="2908">
      <formula>LEN(TRIM(AB790))&gt;0</formula>
    </cfRule>
  </conditionalFormatting>
  <conditionalFormatting sqref="AB790:AF790">
    <cfRule type="notContainsBlanks" dxfId="2835" priority="2907">
      <formula>LEN(TRIM(AB790))&gt;0</formula>
    </cfRule>
  </conditionalFormatting>
  <conditionalFormatting sqref="AB790:AF790">
    <cfRule type="notContainsBlanks" dxfId="2834" priority="2906">
      <formula>LEN(TRIM(AB790))&gt;0</formula>
    </cfRule>
  </conditionalFormatting>
  <conditionalFormatting sqref="AB790:AF790">
    <cfRule type="notContainsBlanks" dxfId="2833" priority="2905">
      <formula>LEN(TRIM(AB790))&gt;0</formula>
    </cfRule>
  </conditionalFormatting>
  <conditionalFormatting sqref="AB790:AF790">
    <cfRule type="notContainsBlanks" dxfId="2832" priority="2904">
      <formula>LEN(TRIM(AB790))&gt;0</formula>
    </cfRule>
  </conditionalFormatting>
  <conditionalFormatting sqref="AB790:AF790">
    <cfRule type="notContainsBlanks" dxfId="2831" priority="2903">
      <formula>LEN(TRIM(AB790))&gt;0</formula>
    </cfRule>
  </conditionalFormatting>
  <conditionalFormatting sqref="AB790:AF790">
    <cfRule type="notContainsBlanks" dxfId="2830" priority="2902">
      <formula>LEN(TRIM(AB790))&gt;0</formula>
    </cfRule>
  </conditionalFormatting>
  <conditionalFormatting sqref="AB790:AF790">
    <cfRule type="notContainsBlanks" priority="2901">
      <formula>LEN(TRIM(AB790))&gt;0</formula>
    </cfRule>
  </conditionalFormatting>
  <conditionalFormatting sqref="AB790:AF790">
    <cfRule type="notContainsBlanks" dxfId="2829" priority="2900">
      <formula>LEN(TRIM(AB790))&gt;0</formula>
    </cfRule>
  </conditionalFormatting>
  <conditionalFormatting sqref="AB790:AF790">
    <cfRule type="notContainsBlanks" dxfId="2828" priority="2899">
      <formula>LEN(TRIM(AB790))&gt;0</formula>
    </cfRule>
  </conditionalFormatting>
  <conditionalFormatting sqref="AB790:AF790">
    <cfRule type="notContainsBlanks" dxfId="2827" priority="2898">
      <formula>LEN(TRIM(AB790))&gt;0</formula>
    </cfRule>
  </conditionalFormatting>
  <conditionalFormatting sqref="AB790:AF790">
    <cfRule type="notContainsBlanks" dxfId="2826" priority="2897">
      <formula>LEN(TRIM(AB790))&gt;0</formula>
    </cfRule>
  </conditionalFormatting>
  <conditionalFormatting sqref="AB790:AF790">
    <cfRule type="notContainsBlanks" dxfId="2825" priority="2896">
      <formula>LEN(TRIM(AB790))&gt;0</formula>
    </cfRule>
  </conditionalFormatting>
  <conditionalFormatting sqref="AB803:AF803">
    <cfRule type="notContainsBlanks" dxfId="2824" priority="2895">
      <formula>LEN(TRIM(AB803))&gt;0</formula>
    </cfRule>
  </conditionalFormatting>
  <conditionalFormatting sqref="AB803:AF803">
    <cfRule type="notContainsBlanks" dxfId="2823" priority="2894">
      <formula>LEN(TRIM(AB803))&gt;0</formula>
    </cfRule>
  </conditionalFormatting>
  <conditionalFormatting sqref="AB803:AF803">
    <cfRule type="notContainsBlanks" dxfId="2822" priority="2893">
      <formula>LEN(TRIM(AB803))&gt;0</formula>
    </cfRule>
  </conditionalFormatting>
  <conditionalFormatting sqref="AB803:AF803">
    <cfRule type="notContainsBlanks" dxfId="2821" priority="2892">
      <formula>LEN(TRIM(AB803))&gt;0</formula>
    </cfRule>
  </conditionalFormatting>
  <conditionalFormatting sqref="AB803:AF803">
    <cfRule type="notContainsBlanks" dxfId="2820" priority="2891">
      <formula>LEN(TRIM(AB803))&gt;0</formula>
    </cfRule>
  </conditionalFormatting>
  <conditionalFormatting sqref="AB803:AF803">
    <cfRule type="notContainsBlanks" dxfId="2819" priority="2890">
      <formula>LEN(TRIM(AB803))&gt;0</formula>
    </cfRule>
  </conditionalFormatting>
  <conditionalFormatting sqref="AB803:AF803">
    <cfRule type="notContainsBlanks" dxfId="2818" priority="2889">
      <formula>LEN(TRIM(AB803))&gt;0</formula>
    </cfRule>
  </conditionalFormatting>
  <conditionalFormatting sqref="AB803:AF803">
    <cfRule type="notContainsBlanks" dxfId="2817" priority="2888">
      <formula>LEN(TRIM(AB803))&gt;0</formula>
    </cfRule>
  </conditionalFormatting>
  <conditionalFormatting sqref="AB803:AF803">
    <cfRule type="notContainsBlanks" dxfId="2816" priority="2887">
      <formula>LEN(TRIM(AB803))&gt;0</formula>
    </cfRule>
  </conditionalFormatting>
  <conditionalFormatting sqref="AB803:AF803">
    <cfRule type="notContainsBlanks" dxfId="2815" priority="2885">
      <formula>LEN(TRIM(AB803))&gt;0</formula>
    </cfRule>
    <cfRule type="notContainsBlanks" dxfId="2814" priority="2886">
      <formula>LEN(TRIM(AB803))&gt;0</formula>
    </cfRule>
  </conditionalFormatting>
  <conditionalFormatting sqref="AB803:AF803">
    <cfRule type="notContainsBlanks" dxfId="2813" priority="2884">
      <formula>LEN(TRIM(AB803))&gt;0</formula>
    </cfRule>
  </conditionalFormatting>
  <conditionalFormatting sqref="AB803:AF803">
    <cfRule type="notContainsBlanks" dxfId="2812" priority="2883">
      <formula>LEN(TRIM(AB803))&gt;0</formula>
    </cfRule>
  </conditionalFormatting>
  <conditionalFormatting sqref="AB803:AF803">
    <cfRule type="notContainsBlanks" dxfId="2811" priority="2882">
      <formula>LEN(TRIM(AB803))&gt;0</formula>
    </cfRule>
  </conditionalFormatting>
  <conditionalFormatting sqref="AB803:AF803">
    <cfRule type="notContainsBlanks" dxfId="2810" priority="2881">
      <formula>LEN(TRIM(AB803))&gt;0</formula>
    </cfRule>
  </conditionalFormatting>
  <conditionalFormatting sqref="AB803:AF803">
    <cfRule type="notContainsBlanks" dxfId="2809" priority="2880">
      <formula>LEN(TRIM(AB803))&gt;0</formula>
    </cfRule>
  </conditionalFormatting>
  <conditionalFormatting sqref="AB803:AF803">
    <cfRule type="notContainsBlanks" dxfId="2808" priority="2879">
      <formula>LEN(TRIM(AB803))&gt;0</formula>
    </cfRule>
  </conditionalFormatting>
  <conditionalFormatting sqref="AB803:AF803">
    <cfRule type="notContainsBlanks" dxfId="2807" priority="2878">
      <formula>LEN(TRIM(AB803))&gt;0</formula>
    </cfRule>
  </conditionalFormatting>
  <conditionalFormatting sqref="AB803:AF803">
    <cfRule type="notContainsBlanks" dxfId="2806" priority="2877">
      <formula>LEN(TRIM(AB803))&gt;0</formula>
    </cfRule>
  </conditionalFormatting>
  <conditionalFormatting sqref="AB803:AF803">
    <cfRule type="notContainsBlanks" dxfId="2805" priority="2876">
      <formula>LEN(TRIM(AB803))&gt;0</formula>
    </cfRule>
  </conditionalFormatting>
  <conditionalFormatting sqref="AB803:AF803">
    <cfRule type="notContainsBlanks" priority="2875">
      <formula>LEN(TRIM(AB803))&gt;0</formula>
    </cfRule>
  </conditionalFormatting>
  <conditionalFormatting sqref="AB803:AF803">
    <cfRule type="notContainsBlanks" dxfId="2804" priority="2874">
      <formula>LEN(TRIM(AB803))&gt;0</formula>
    </cfRule>
  </conditionalFormatting>
  <conditionalFormatting sqref="AB803:AF803">
    <cfRule type="notContainsBlanks" dxfId="2803" priority="2873">
      <formula>LEN(TRIM(AB803))&gt;0</formula>
    </cfRule>
  </conditionalFormatting>
  <conditionalFormatting sqref="AB803:AF803">
    <cfRule type="notContainsBlanks" dxfId="2802" priority="2872">
      <formula>LEN(TRIM(AB803))&gt;0</formula>
    </cfRule>
  </conditionalFormatting>
  <conditionalFormatting sqref="AB803:AF803">
    <cfRule type="notContainsBlanks" dxfId="2801" priority="2871">
      <formula>LEN(TRIM(AB803))&gt;0</formula>
    </cfRule>
  </conditionalFormatting>
  <conditionalFormatting sqref="AB803:AF803">
    <cfRule type="notContainsBlanks" dxfId="2800" priority="2870">
      <formula>LEN(TRIM(AB803))&gt;0</formula>
    </cfRule>
  </conditionalFormatting>
  <conditionalFormatting sqref="AB816:AF816">
    <cfRule type="notContainsBlanks" dxfId="2799" priority="2869">
      <formula>LEN(TRIM(AB816))&gt;0</formula>
    </cfRule>
  </conditionalFormatting>
  <conditionalFormatting sqref="AB816:AF816">
    <cfRule type="notContainsBlanks" dxfId="2798" priority="2868">
      <formula>LEN(TRIM(AB816))&gt;0</formula>
    </cfRule>
  </conditionalFormatting>
  <conditionalFormatting sqref="AB816:AF816">
    <cfRule type="notContainsBlanks" dxfId="2797" priority="2867">
      <formula>LEN(TRIM(AB816))&gt;0</formula>
    </cfRule>
  </conditionalFormatting>
  <conditionalFormatting sqref="AB816:AF816">
    <cfRule type="notContainsBlanks" dxfId="2796" priority="2866">
      <formula>LEN(TRIM(AB816))&gt;0</formula>
    </cfRule>
  </conditionalFormatting>
  <conditionalFormatting sqref="AB816:AF816">
    <cfRule type="notContainsBlanks" dxfId="2795" priority="2865">
      <formula>LEN(TRIM(AB816))&gt;0</formula>
    </cfRule>
  </conditionalFormatting>
  <conditionalFormatting sqref="AB816:AF816">
    <cfRule type="notContainsBlanks" dxfId="2794" priority="2864">
      <formula>LEN(TRIM(AB816))&gt;0</formula>
    </cfRule>
  </conditionalFormatting>
  <conditionalFormatting sqref="AB816:AF816">
    <cfRule type="notContainsBlanks" dxfId="2793" priority="2863">
      <formula>LEN(TRIM(AB816))&gt;0</formula>
    </cfRule>
  </conditionalFormatting>
  <conditionalFormatting sqref="AB816:AF816">
    <cfRule type="notContainsBlanks" dxfId="2792" priority="2862">
      <formula>LEN(TRIM(AB816))&gt;0</formula>
    </cfRule>
  </conditionalFormatting>
  <conditionalFormatting sqref="AB816:AF816">
    <cfRule type="notContainsBlanks" dxfId="2791" priority="2861">
      <formula>LEN(TRIM(AB816))&gt;0</formula>
    </cfRule>
  </conditionalFormatting>
  <conditionalFormatting sqref="AB816:AF816">
    <cfRule type="notContainsBlanks" dxfId="2790" priority="2859">
      <formula>LEN(TRIM(AB816))&gt;0</formula>
    </cfRule>
    <cfRule type="notContainsBlanks" dxfId="2789" priority="2860">
      <formula>LEN(TRIM(AB816))&gt;0</formula>
    </cfRule>
  </conditionalFormatting>
  <conditionalFormatting sqref="AB816:AF816">
    <cfRule type="notContainsBlanks" dxfId="2788" priority="2858">
      <formula>LEN(TRIM(AB816))&gt;0</formula>
    </cfRule>
  </conditionalFormatting>
  <conditionalFormatting sqref="AB816:AF816">
    <cfRule type="notContainsBlanks" dxfId="2787" priority="2857">
      <formula>LEN(TRIM(AB816))&gt;0</formula>
    </cfRule>
  </conditionalFormatting>
  <conditionalFormatting sqref="AB816:AF816">
    <cfRule type="notContainsBlanks" dxfId="2786" priority="2856">
      <formula>LEN(TRIM(AB816))&gt;0</formula>
    </cfRule>
  </conditionalFormatting>
  <conditionalFormatting sqref="AB816:AF816">
    <cfRule type="notContainsBlanks" dxfId="2785" priority="2855">
      <formula>LEN(TRIM(AB816))&gt;0</formula>
    </cfRule>
  </conditionalFormatting>
  <conditionalFormatting sqref="AB816:AF816">
    <cfRule type="notContainsBlanks" dxfId="2784" priority="2854">
      <formula>LEN(TRIM(AB816))&gt;0</formula>
    </cfRule>
  </conditionalFormatting>
  <conditionalFormatting sqref="AB816:AF816">
    <cfRule type="notContainsBlanks" dxfId="2783" priority="2853">
      <formula>LEN(TRIM(AB816))&gt;0</formula>
    </cfRule>
  </conditionalFormatting>
  <conditionalFormatting sqref="AB816:AF816">
    <cfRule type="notContainsBlanks" dxfId="2782" priority="2852">
      <formula>LEN(TRIM(AB816))&gt;0</formula>
    </cfRule>
  </conditionalFormatting>
  <conditionalFormatting sqref="AB816:AF816">
    <cfRule type="notContainsBlanks" dxfId="2781" priority="2851">
      <formula>LEN(TRIM(AB816))&gt;0</formula>
    </cfRule>
  </conditionalFormatting>
  <conditionalFormatting sqref="AB816:AF816">
    <cfRule type="notContainsBlanks" dxfId="2780" priority="2850">
      <formula>LEN(TRIM(AB816))&gt;0</formula>
    </cfRule>
  </conditionalFormatting>
  <conditionalFormatting sqref="AB816:AF816">
    <cfRule type="notContainsBlanks" priority="2849">
      <formula>LEN(TRIM(AB816))&gt;0</formula>
    </cfRule>
  </conditionalFormatting>
  <conditionalFormatting sqref="AB816:AF816">
    <cfRule type="notContainsBlanks" dxfId="2779" priority="2848">
      <formula>LEN(TRIM(AB816))&gt;0</formula>
    </cfRule>
  </conditionalFormatting>
  <conditionalFormatting sqref="AB816:AF816">
    <cfRule type="notContainsBlanks" dxfId="2778" priority="2847">
      <formula>LEN(TRIM(AB816))&gt;0</formula>
    </cfRule>
  </conditionalFormatting>
  <conditionalFormatting sqref="AB816:AF816">
    <cfRule type="notContainsBlanks" dxfId="2777" priority="2846">
      <formula>LEN(TRIM(AB816))&gt;0</formula>
    </cfRule>
  </conditionalFormatting>
  <conditionalFormatting sqref="AB816:AF816">
    <cfRule type="notContainsBlanks" dxfId="2776" priority="2845">
      <formula>LEN(TRIM(AB816))&gt;0</formula>
    </cfRule>
  </conditionalFormatting>
  <conditionalFormatting sqref="AB816:AF816">
    <cfRule type="notContainsBlanks" dxfId="2775" priority="2844">
      <formula>LEN(TRIM(AB816))&gt;0</formula>
    </cfRule>
  </conditionalFormatting>
  <conditionalFormatting sqref="AB829:AF829">
    <cfRule type="notContainsBlanks" dxfId="2774" priority="2843">
      <formula>LEN(TRIM(AB829))&gt;0</formula>
    </cfRule>
  </conditionalFormatting>
  <conditionalFormatting sqref="AB829:AF829">
    <cfRule type="notContainsBlanks" dxfId="2773" priority="2842">
      <formula>LEN(TRIM(AB829))&gt;0</formula>
    </cfRule>
  </conditionalFormatting>
  <conditionalFormatting sqref="AB829:AF829">
    <cfRule type="notContainsBlanks" dxfId="2772" priority="2841">
      <formula>LEN(TRIM(AB829))&gt;0</formula>
    </cfRule>
  </conditionalFormatting>
  <conditionalFormatting sqref="AB829:AF829">
    <cfRule type="notContainsBlanks" dxfId="2771" priority="2840">
      <formula>LEN(TRIM(AB829))&gt;0</formula>
    </cfRule>
  </conditionalFormatting>
  <conditionalFormatting sqref="AB829:AF829">
    <cfRule type="notContainsBlanks" dxfId="2770" priority="2839">
      <formula>LEN(TRIM(AB829))&gt;0</formula>
    </cfRule>
  </conditionalFormatting>
  <conditionalFormatting sqref="AB829:AF829">
    <cfRule type="notContainsBlanks" dxfId="2769" priority="2838">
      <formula>LEN(TRIM(AB829))&gt;0</formula>
    </cfRule>
  </conditionalFormatting>
  <conditionalFormatting sqref="AB829:AF829">
    <cfRule type="notContainsBlanks" dxfId="2768" priority="2837">
      <formula>LEN(TRIM(AB829))&gt;0</formula>
    </cfRule>
  </conditionalFormatting>
  <conditionalFormatting sqref="AB829:AF829">
    <cfRule type="notContainsBlanks" dxfId="2767" priority="2836">
      <formula>LEN(TRIM(AB829))&gt;0</formula>
    </cfRule>
  </conditionalFormatting>
  <conditionalFormatting sqref="AB829:AF829">
    <cfRule type="notContainsBlanks" dxfId="2766" priority="2835">
      <formula>LEN(TRIM(AB829))&gt;0</formula>
    </cfRule>
  </conditionalFormatting>
  <conditionalFormatting sqref="AB829:AF829">
    <cfRule type="notContainsBlanks" dxfId="2765" priority="2833">
      <formula>LEN(TRIM(AB829))&gt;0</formula>
    </cfRule>
    <cfRule type="notContainsBlanks" dxfId="2764" priority="2834">
      <formula>LEN(TRIM(AB829))&gt;0</formula>
    </cfRule>
  </conditionalFormatting>
  <conditionalFormatting sqref="AB829:AF829">
    <cfRule type="notContainsBlanks" dxfId="2763" priority="2832">
      <formula>LEN(TRIM(AB829))&gt;0</formula>
    </cfRule>
  </conditionalFormatting>
  <conditionalFormatting sqref="AB829:AF829">
    <cfRule type="notContainsBlanks" dxfId="2762" priority="2831">
      <formula>LEN(TRIM(AB829))&gt;0</formula>
    </cfRule>
  </conditionalFormatting>
  <conditionalFormatting sqref="AB829:AF829">
    <cfRule type="notContainsBlanks" dxfId="2761" priority="2830">
      <formula>LEN(TRIM(AB829))&gt;0</formula>
    </cfRule>
  </conditionalFormatting>
  <conditionalFormatting sqref="AB829:AF829">
    <cfRule type="notContainsBlanks" dxfId="2760" priority="2829">
      <formula>LEN(TRIM(AB829))&gt;0</formula>
    </cfRule>
  </conditionalFormatting>
  <conditionalFormatting sqref="AB829:AF829">
    <cfRule type="notContainsBlanks" dxfId="2759" priority="2828">
      <formula>LEN(TRIM(AB829))&gt;0</formula>
    </cfRule>
  </conditionalFormatting>
  <conditionalFormatting sqref="AB829:AF829">
    <cfRule type="notContainsBlanks" dxfId="2758" priority="2827">
      <formula>LEN(TRIM(AB829))&gt;0</formula>
    </cfRule>
  </conditionalFormatting>
  <conditionalFormatting sqref="AB829:AF829">
    <cfRule type="notContainsBlanks" dxfId="2757" priority="2826">
      <formula>LEN(TRIM(AB829))&gt;0</formula>
    </cfRule>
  </conditionalFormatting>
  <conditionalFormatting sqref="AB829:AF829">
    <cfRule type="notContainsBlanks" dxfId="2756" priority="2825">
      <formula>LEN(TRIM(AB829))&gt;0</formula>
    </cfRule>
  </conditionalFormatting>
  <conditionalFormatting sqref="AB829:AF829">
    <cfRule type="notContainsBlanks" dxfId="2755" priority="2824">
      <formula>LEN(TRIM(AB829))&gt;0</formula>
    </cfRule>
  </conditionalFormatting>
  <conditionalFormatting sqref="AB829:AF829">
    <cfRule type="notContainsBlanks" priority="2823">
      <formula>LEN(TRIM(AB829))&gt;0</formula>
    </cfRule>
  </conditionalFormatting>
  <conditionalFormatting sqref="AB829:AF829">
    <cfRule type="notContainsBlanks" dxfId="2754" priority="2822">
      <formula>LEN(TRIM(AB829))&gt;0</formula>
    </cfRule>
  </conditionalFormatting>
  <conditionalFormatting sqref="AB829:AF829">
    <cfRule type="notContainsBlanks" dxfId="2753" priority="2821">
      <formula>LEN(TRIM(AB829))&gt;0</formula>
    </cfRule>
  </conditionalFormatting>
  <conditionalFormatting sqref="AB829:AF829">
    <cfRule type="notContainsBlanks" dxfId="2752" priority="2820">
      <formula>LEN(TRIM(AB829))&gt;0</formula>
    </cfRule>
  </conditionalFormatting>
  <conditionalFormatting sqref="AB829:AF829">
    <cfRule type="notContainsBlanks" dxfId="2751" priority="2819">
      <formula>LEN(TRIM(AB829))&gt;0</formula>
    </cfRule>
  </conditionalFormatting>
  <conditionalFormatting sqref="AB829:AF829">
    <cfRule type="notContainsBlanks" dxfId="2750" priority="2818">
      <formula>LEN(TRIM(AB829))&gt;0</formula>
    </cfRule>
  </conditionalFormatting>
  <conditionalFormatting sqref="AB842:AF842">
    <cfRule type="notContainsBlanks" dxfId="2749" priority="2817">
      <formula>LEN(TRIM(AB842))&gt;0</formula>
    </cfRule>
  </conditionalFormatting>
  <conditionalFormatting sqref="AB842:AF842">
    <cfRule type="notContainsBlanks" dxfId="2748" priority="2816">
      <formula>LEN(TRIM(AB842))&gt;0</formula>
    </cfRule>
  </conditionalFormatting>
  <conditionalFormatting sqref="AB842:AF842">
    <cfRule type="notContainsBlanks" dxfId="2747" priority="2815">
      <formula>LEN(TRIM(AB842))&gt;0</formula>
    </cfRule>
  </conditionalFormatting>
  <conditionalFormatting sqref="AB842:AF842">
    <cfRule type="notContainsBlanks" dxfId="2746" priority="2814">
      <formula>LEN(TRIM(AB842))&gt;0</formula>
    </cfRule>
  </conditionalFormatting>
  <conditionalFormatting sqref="AB842:AF842">
    <cfRule type="notContainsBlanks" dxfId="2745" priority="2813">
      <formula>LEN(TRIM(AB842))&gt;0</formula>
    </cfRule>
  </conditionalFormatting>
  <conditionalFormatting sqref="AB842:AF842">
    <cfRule type="notContainsBlanks" dxfId="2744" priority="2812">
      <formula>LEN(TRIM(AB842))&gt;0</formula>
    </cfRule>
  </conditionalFormatting>
  <conditionalFormatting sqref="AB842:AF842">
    <cfRule type="notContainsBlanks" dxfId="2743" priority="2811">
      <formula>LEN(TRIM(AB842))&gt;0</formula>
    </cfRule>
  </conditionalFormatting>
  <conditionalFormatting sqref="AB842:AF842">
    <cfRule type="notContainsBlanks" dxfId="2742" priority="2810">
      <formula>LEN(TRIM(AB842))&gt;0</formula>
    </cfRule>
  </conditionalFormatting>
  <conditionalFormatting sqref="AB842:AF842">
    <cfRule type="notContainsBlanks" dxfId="2741" priority="2809">
      <formula>LEN(TRIM(AB842))&gt;0</formula>
    </cfRule>
  </conditionalFormatting>
  <conditionalFormatting sqref="AB842:AF842">
    <cfRule type="notContainsBlanks" dxfId="2740" priority="2807">
      <formula>LEN(TRIM(AB842))&gt;0</formula>
    </cfRule>
    <cfRule type="notContainsBlanks" dxfId="2739" priority="2808">
      <formula>LEN(TRIM(AB842))&gt;0</formula>
    </cfRule>
  </conditionalFormatting>
  <conditionalFormatting sqref="AB842:AF842">
    <cfRule type="notContainsBlanks" dxfId="2738" priority="2806">
      <formula>LEN(TRIM(AB842))&gt;0</formula>
    </cfRule>
  </conditionalFormatting>
  <conditionalFormatting sqref="AB842:AF842">
    <cfRule type="notContainsBlanks" dxfId="2737" priority="2805">
      <formula>LEN(TRIM(AB842))&gt;0</formula>
    </cfRule>
  </conditionalFormatting>
  <conditionalFormatting sqref="AB842:AF842">
    <cfRule type="notContainsBlanks" dxfId="2736" priority="2804">
      <formula>LEN(TRIM(AB842))&gt;0</formula>
    </cfRule>
  </conditionalFormatting>
  <conditionalFormatting sqref="AB842:AF842">
    <cfRule type="notContainsBlanks" dxfId="2735" priority="2803">
      <formula>LEN(TRIM(AB842))&gt;0</formula>
    </cfRule>
  </conditionalFormatting>
  <conditionalFormatting sqref="AB842:AF842">
    <cfRule type="notContainsBlanks" dxfId="2734" priority="2802">
      <formula>LEN(TRIM(AB842))&gt;0</formula>
    </cfRule>
  </conditionalFormatting>
  <conditionalFormatting sqref="AB842:AF842">
    <cfRule type="notContainsBlanks" dxfId="2733" priority="2801">
      <formula>LEN(TRIM(AB842))&gt;0</formula>
    </cfRule>
  </conditionalFormatting>
  <conditionalFormatting sqref="AB842:AF842">
    <cfRule type="notContainsBlanks" dxfId="2732" priority="2800">
      <formula>LEN(TRIM(AB842))&gt;0</formula>
    </cfRule>
  </conditionalFormatting>
  <conditionalFormatting sqref="AB842:AF842">
    <cfRule type="notContainsBlanks" dxfId="2731" priority="2799">
      <formula>LEN(TRIM(AB842))&gt;0</formula>
    </cfRule>
  </conditionalFormatting>
  <conditionalFormatting sqref="AB842:AF842">
    <cfRule type="notContainsBlanks" dxfId="2730" priority="2798">
      <formula>LEN(TRIM(AB842))&gt;0</formula>
    </cfRule>
  </conditionalFormatting>
  <conditionalFormatting sqref="AB842:AF842">
    <cfRule type="notContainsBlanks" priority="2797">
      <formula>LEN(TRIM(AB842))&gt;0</formula>
    </cfRule>
  </conditionalFormatting>
  <conditionalFormatting sqref="AB842:AF842">
    <cfRule type="notContainsBlanks" dxfId="2729" priority="2796">
      <formula>LEN(TRIM(AB842))&gt;0</formula>
    </cfRule>
  </conditionalFormatting>
  <conditionalFormatting sqref="AB842:AF842">
    <cfRule type="notContainsBlanks" dxfId="2728" priority="2795">
      <formula>LEN(TRIM(AB842))&gt;0</formula>
    </cfRule>
  </conditionalFormatting>
  <conditionalFormatting sqref="AB842:AF842">
    <cfRule type="notContainsBlanks" dxfId="2727" priority="2794">
      <formula>LEN(TRIM(AB842))&gt;0</formula>
    </cfRule>
  </conditionalFormatting>
  <conditionalFormatting sqref="AB842:AF842">
    <cfRule type="notContainsBlanks" dxfId="2726" priority="2793">
      <formula>LEN(TRIM(AB842))&gt;0</formula>
    </cfRule>
  </conditionalFormatting>
  <conditionalFormatting sqref="AB842:AF842">
    <cfRule type="notContainsBlanks" dxfId="2725" priority="2792">
      <formula>LEN(TRIM(AB842))&gt;0</formula>
    </cfRule>
  </conditionalFormatting>
  <conditionalFormatting sqref="AB855:AF855">
    <cfRule type="notContainsBlanks" dxfId="2724" priority="2791">
      <formula>LEN(TRIM(AB855))&gt;0</formula>
    </cfRule>
  </conditionalFormatting>
  <conditionalFormatting sqref="AB855:AF855">
    <cfRule type="notContainsBlanks" dxfId="2723" priority="2790">
      <formula>LEN(TRIM(AB855))&gt;0</formula>
    </cfRule>
  </conditionalFormatting>
  <conditionalFormatting sqref="AB855:AF855">
    <cfRule type="notContainsBlanks" dxfId="2722" priority="2789">
      <formula>LEN(TRIM(AB855))&gt;0</formula>
    </cfRule>
  </conditionalFormatting>
  <conditionalFormatting sqref="AB855:AF855">
    <cfRule type="notContainsBlanks" dxfId="2721" priority="2788">
      <formula>LEN(TRIM(AB855))&gt;0</formula>
    </cfRule>
  </conditionalFormatting>
  <conditionalFormatting sqref="AB855:AF855">
    <cfRule type="notContainsBlanks" dxfId="2720" priority="2787">
      <formula>LEN(TRIM(AB855))&gt;0</formula>
    </cfRule>
  </conditionalFormatting>
  <conditionalFormatting sqref="AB855:AF855">
    <cfRule type="notContainsBlanks" dxfId="2719" priority="2786">
      <formula>LEN(TRIM(AB855))&gt;0</formula>
    </cfRule>
  </conditionalFormatting>
  <conditionalFormatting sqref="AB855:AF855">
    <cfRule type="notContainsBlanks" dxfId="2718" priority="2785">
      <formula>LEN(TRIM(AB855))&gt;0</formula>
    </cfRule>
  </conditionalFormatting>
  <conditionalFormatting sqref="AB855:AF855">
    <cfRule type="notContainsBlanks" dxfId="2717" priority="2784">
      <formula>LEN(TRIM(AB855))&gt;0</formula>
    </cfRule>
  </conditionalFormatting>
  <conditionalFormatting sqref="AB855:AF855">
    <cfRule type="notContainsBlanks" dxfId="2716" priority="2783">
      <formula>LEN(TRIM(AB855))&gt;0</formula>
    </cfRule>
  </conditionalFormatting>
  <conditionalFormatting sqref="AB855:AF855">
    <cfRule type="notContainsBlanks" dxfId="2715" priority="2781">
      <formula>LEN(TRIM(AB855))&gt;0</formula>
    </cfRule>
    <cfRule type="notContainsBlanks" dxfId="2714" priority="2782">
      <formula>LEN(TRIM(AB855))&gt;0</formula>
    </cfRule>
  </conditionalFormatting>
  <conditionalFormatting sqref="AB855:AF855">
    <cfRule type="notContainsBlanks" dxfId="2713" priority="2780">
      <formula>LEN(TRIM(AB855))&gt;0</formula>
    </cfRule>
  </conditionalFormatting>
  <conditionalFormatting sqref="AB855:AF855">
    <cfRule type="notContainsBlanks" dxfId="2712" priority="2779">
      <formula>LEN(TRIM(AB855))&gt;0</formula>
    </cfRule>
  </conditionalFormatting>
  <conditionalFormatting sqref="AB855:AF855">
    <cfRule type="notContainsBlanks" dxfId="2711" priority="2778">
      <formula>LEN(TRIM(AB855))&gt;0</formula>
    </cfRule>
  </conditionalFormatting>
  <conditionalFormatting sqref="AB855:AF855">
    <cfRule type="notContainsBlanks" dxfId="2710" priority="2777">
      <formula>LEN(TRIM(AB855))&gt;0</formula>
    </cfRule>
  </conditionalFormatting>
  <conditionalFormatting sqref="AB855:AF855">
    <cfRule type="notContainsBlanks" dxfId="2709" priority="2776">
      <formula>LEN(TRIM(AB855))&gt;0</formula>
    </cfRule>
  </conditionalFormatting>
  <conditionalFormatting sqref="AB855:AF855">
    <cfRule type="notContainsBlanks" dxfId="2708" priority="2775">
      <formula>LEN(TRIM(AB855))&gt;0</formula>
    </cfRule>
  </conditionalFormatting>
  <conditionalFormatting sqref="AB855:AF855">
    <cfRule type="notContainsBlanks" dxfId="2707" priority="2774">
      <formula>LEN(TRIM(AB855))&gt;0</formula>
    </cfRule>
  </conditionalFormatting>
  <conditionalFormatting sqref="AB855:AF855">
    <cfRule type="notContainsBlanks" dxfId="2706" priority="2773">
      <formula>LEN(TRIM(AB855))&gt;0</formula>
    </cfRule>
  </conditionalFormatting>
  <conditionalFormatting sqref="AB855:AF855">
    <cfRule type="notContainsBlanks" dxfId="2705" priority="2772">
      <formula>LEN(TRIM(AB855))&gt;0</formula>
    </cfRule>
  </conditionalFormatting>
  <conditionalFormatting sqref="AB855:AF855">
    <cfRule type="notContainsBlanks" priority="2771">
      <formula>LEN(TRIM(AB855))&gt;0</formula>
    </cfRule>
  </conditionalFormatting>
  <conditionalFormatting sqref="AB855:AF855">
    <cfRule type="notContainsBlanks" dxfId="2704" priority="2770">
      <formula>LEN(TRIM(AB855))&gt;0</formula>
    </cfRule>
  </conditionalFormatting>
  <conditionalFormatting sqref="AB855:AF855">
    <cfRule type="notContainsBlanks" dxfId="2703" priority="2769">
      <formula>LEN(TRIM(AB855))&gt;0</formula>
    </cfRule>
  </conditionalFormatting>
  <conditionalFormatting sqref="AB855:AF855">
    <cfRule type="notContainsBlanks" dxfId="2702" priority="2768">
      <formula>LEN(TRIM(AB855))&gt;0</formula>
    </cfRule>
  </conditionalFormatting>
  <conditionalFormatting sqref="AB855:AF855">
    <cfRule type="notContainsBlanks" dxfId="2701" priority="2767">
      <formula>LEN(TRIM(AB855))&gt;0</formula>
    </cfRule>
  </conditionalFormatting>
  <conditionalFormatting sqref="AB855:AF855">
    <cfRule type="notContainsBlanks" dxfId="2700" priority="2766">
      <formula>LEN(TRIM(AB855))&gt;0</formula>
    </cfRule>
  </conditionalFormatting>
  <conditionalFormatting sqref="AB868:AF868">
    <cfRule type="notContainsBlanks" dxfId="2699" priority="2765">
      <formula>LEN(TRIM(AB868))&gt;0</formula>
    </cfRule>
  </conditionalFormatting>
  <conditionalFormatting sqref="AB868:AF868">
    <cfRule type="notContainsBlanks" dxfId="2698" priority="2764">
      <formula>LEN(TRIM(AB868))&gt;0</formula>
    </cfRule>
  </conditionalFormatting>
  <conditionalFormatting sqref="AB868:AF868">
    <cfRule type="notContainsBlanks" dxfId="2697" priority="2763">
      <formula>LEN(TRIM(AB868))&gt;0</formula>
    </cfRule>
  </conditionalFormatting>
  <conditionalFormatting sqref="AB868:AF868">
    <cfRule type="notContainsBlanks" dxfId="2696" priority="2762">
      <formula>LEN(TRIM(AB868))&gt;0</formula>
    </cfRule>
  </conditionalFormatting>
  <conditionalFormatting sqref="AB868:AF868">
    <cfRule type="notContainsBlanks" dxfId="2695" priority="2761">
      <formula>LEN(TRIM(AB868))&gt;0</formula>
    </cfRule>
  </conditionalFormatting>
  <conditionalFormatting sqref="AB868:AF868">
    <cfRule type="notContainsBlanks" dxfId="2694" priority="2760">
      <formula>LEN(TRIM(AB868))&gt;0</formula>
    </cfRule>
  </conditionalFormatting>
  <conditionalFormatting sqref="AB868:AF868">
    <cfRule type="notContainsBlanks" dxfId="2693" priority="2759">
      <formula>LEN(TRIM(AB868))&gt;0</formula>
    </cfRule>
  </conditionalFormatting>
  <conditionalFormatting sqref="AB868:AF868">
    <cfRule type="notContainsBlanks" dxfId="2692" priority="2758">
      <formula>LEN(TRIM(AB868))&gt;0</formula>
    </cfRule>
  </conditionalFormatting>
  <conditionalFormatting sqref="AB868:AF868">
    <cfRule type="notContainsBlanks" dxfId="2691" priority="2757">
      <formula>LEN(TRIM(AB868))&gt;0</formula>
    </cfRule>
  </conditionalFormatting>
  <conditionalFormatting sqref="AB868:AF868">
    <cfRule type="notContainsBlanks" dxfId="2690" priority="2755">
      <formula>LEN(TRIM(AB868))&gt;0</formula>
    </cfRule>
    <cfRule type="notContainsBlanks" dxfId="2689" priority="2756">
      <formula>LEN(TRIM(AB868))&gt;0</formula>
    </cfRule>
  </conditionalFormatting>
  <conditionalFormatting sqref="AB868:AF868">
    <cfRule type="notContainsBlanks" dxfId="2688" priority="2754">
      <formula>LEN(TRIM(AB868))&gt;0</formula>
    </cfRule>
  </conditionalFormatting>
  <conditionalFormatting sqref="AB868:AF868">
    <cfRule type="notContainsBlanks" dxfId="2687" priority="2753">
      <formula>LEN(TRIM(AB868))&gt;0</formula>
    </cfRule>
  </conditionalFormatting>
  <conditionalFormatting sqref="AB868:AF868">
    <cfRule type="notContainsBlanks" dxfId="2686" priority="2752">
      <formula>LEN(TRIM(AB868))&gt;0</formula>
    </cfRule>
  </conditionalFormatting>
  <conditionalFormatting sqref="AB868:AF868">
    <cfRule type="notContainsBlanks" dxfId="2685" priority="2751">
      <formula>LEN(TRIM(AB868))&gt;0</formula>
    </cfRule>
  </conditionalFormatting>
  <conditionalFormatting sqref="AB868:AF868">
    <cfRule type="notContainsBlanks" dxfId="2684" priority="2750">
      <formula>LEN(TRIM(AB868))&gt;0</formula>
    </cfRule>
  </conditionalFormatting>
  <conditionalFormatting sqref="AB868:AF868">
    <cfRule type="notContainsBlanks" dxfId="2683" priority="2749">
      <formula>LEN(TRIM(AB868))&gt;0</formula>
    </cfRule>
  </conditionalFormatting>
  <conditionalFormatting sqref="AB868:AF868">
    <cfRule type="notContainsBlanks" dxfId="2682" priority="2748">
      <formula>LEN(TRIM(AB868))&gt;0</formula>
    </cfRule>
  </conditionalFormatting>
  <conditionalFormatting sqref="AB868:AF868">
    <cfRule type="notContainsBlanks" dxfId="2681" priority="2747">
      <formula>LEN(TRIM(AB868))&gt;0</formula>
    </cfRule>
  </conditionalFormatting>
  <conditionalFormatting sqref="AB868:AF868">
    <cfRule type="notContainsBlanks" dxfId="2680" priority="2746">
      <formula>LEN(TRIM(AB868))&gt;0</formula>
    </cfRule>
  </conditionalFormatting>
  <conditionalFormatting sqref="AB868:AF868">
    <cfRule type="notContainsBlanks" priority="2745">
      <formula>LEN(TRIM(AB868))&gt;0</formula>
    </cfRule>
  </conditionalFormatting>
  <conditionalFormatting sqref="AB868:AF868">
    <cfRule type="notContainsBlanks" dxfId="2679" priority="2744">
      <formula>LEN(TRIM(AB868))&gt;0</formula>
    </cfRule>
  </conditionalFormatting>
  <conditionalFormatting sqref="AB868:AF868">
    <cfRule type="notContainsBlanks" dxfId="2678" priority="2743">
      <formula>LEN(TRIM(AB868))&gt;0</formula>
    </cfRule>
  </conditionalFormatting>
  <conditionalFormatting sqref="AB868:AF868">
    <cfRule type="notContainsBlanks" dxfId="2677" priority="2742">
      <formula>LEN(TRIM(AB868))&gt;0</formula>
    </cfRule>
  </conditionalFormatting>
  <conditionalFormatting sqref="AB868:AF868">
    <cfRule type="notContainsBlanks" dxfId="2676" priority="2741">
      <formula>LEN(TRIM(AB868))&gt;0</formula>
    </cfRule>
  </conditionalFormatting>
  <conditionalFormatting sqref="AB868:AF868">
    <cfRule type="notContainsBlanks" dxfId="2675" priority="2740">
      <formula>LEN(TRIM(AB868))&gt;0</formula>
    </cfRule>
  </conditionalFormatting>
  <conditionalFormatting sqref="AB881:AF881">
    <cfRule type="notContainsBlanks" dxfId="2674" priority="2739">
      <formula>LEN(TRIM(AB881))&gt;0</formula>
    </cfRule>
  </conditionalFormatting>
  <conditionalFormatting sqref="AB881:AF881">
    <cfRule type="notContainsBlanks" dxfId="2673" priority="2738">
      <formula>LEN(TRIM(AB881))&gt;0</formula>
    </cfRule>
  </conditionalFormatting>
  <conditionalFormatting sqref="AB881:AF881">
    <cfRule type="notContainsBlanks" dxfId="2672" priority="2737">
      <formula>LEN(TRIM(AB881))&gt;0</formula>
    </cfRule>
  </conditionalFormatting>
  <conditionalFormatting sqref="AB881:AF881">
    <cfRule type="notContainsBlanks" dxfId="2671" priority="2736">
      <formula>LEN(TRIM(AB881))&gt;0</formula>
    </cfRule>
  </conditionalFormatting>
  <conditionalFormatting sqref="AB881:AF881">
    <cfRule type="notContainsBlanks" dxfId="2670" priority="2735">
      <formula>LEN(TRIM(AB881))&gt;0</formula>
    </cfRule>
  </conditionalFormatting>
  <conditionalFormatting sqref="AB881:AF881">
    <cfRule type="notContainsBlanks" dxfId="2669" priority="2734">
      <formula>LEN(TRIM(AB881))&gt;0</formula>
    </cfRule>
  </conditionalFormatting>
  <conditionalFormatting sqref="AB881:AF881">
    <cfRule type="notContainsBlanks" dxfId="2668" priority="2733">
      <formula>LEN(TRIM(AB881))&gt;0</formula>
    </cfRule>
  </conditionalFormatting>
  <conditionalFormatting sqref="AB881:AF881">
    <cfRule type="notContainsBlanks" dxfId="2667" priority="2732">
      <formula>LEN(TRIM(AB881))&gt;0</formula>
    </cfRule>
  </conditionalFormatting>
  <conditionalFormatting sqref="AB881:AF881">
    <cfRule type="notContainsBlanks" dxfId="2666" priority="2731">
      <formula>LEN(TRIM(AB881))&gt;0</formula>
    </cfRule>
  </conditionalFormatting>
  <conditionalFormatting sqref="AB881:AF881">
    <cfRule type="notContainsBlanks" dxfId="2665" priority="2729">
      <formula>LEN(TRIM(AB881))&gt;0</formula>
    </cfRule>
    <cfRule type="notContainsBlanks" dxfId="2664" priority="2730">
      <formula>LEN(TRIM(AB881))&gt;0</formula>
    </cfRule>
  </conditionalFormatting>
  <conditionalFormatting sqref="AB881:AF881">
    <cfRule type="notContainsBlanks" dxfId="2663" priority="2728">
      <formula>LEN(TRIM(AB881))&gt;0</formula>
    </cfRule>
  </conditionalFormatting>
  <conditionalFormatting sqref="AB881:AF881">
    <cfRule type="notContainsBlanks" dxfId="2662" priority="2727">
      <formula>LEN(TRIM(AB881))&gt;0</formula>
    </cfRule>
  </conditionalFormatting>
  <conditionalFormatting sqref="AB881:AF881">
    <cfRule type="notContainsBlanks" dxfId="2661" priority="2726">
      <formula>LEN(TRIM(AB881))&gt;0</formula>
    </cfRule>
  </conditionalFormatting>
  <conditionalFormatting sqref="AB881:AF881">
    <cfRule type="notContainsBlanks" dxfId="2660" priority="2725">
      <formula>LEN(TRIM(AB881))&gt;0</formula>
    </cfRule>
  </conditionalFormatting>
  <conditionalFormatting sqref="AB881:AF881">
    <cfRule type="notContainsBlanks" dxfId="2659" priority="2724">
      <formula>LEN(TRIM(AB881))&gt;0</formula>
    </cfRule>
  </conditionalFormatting>
  <conditionalFormatting sqref="AB881:AF881">
    <cfRule type="notContainsBlanks" dxfId="2658" priority="2723">
      <formula>LEN(TRIM(AB881))&gt;0</formula>
    </cfRule>
  </conditionalFormatting>
  <conditionalFormatting sqref="AB881:AF881">
    <cfRule type="notContainsBlanks" dxfId="2657" priority="2722">
      <formula>LEN(TRIM(AB881))&gt;0</formula>
    </cfRule>
  </conditionalFormatting>
  <conditionalFormatting sqref="AB881:AF881">
    <cfRule type="notContainsBlanks" dxfId="2656" priority="2721">
      <formula>LEN(TRIM(AB881))&gt;0</formula>
    </cfRule>
  </conditionalFormatting>
  <conditionalFormatting sqref="AB881:AF881">
    <cfRule type="notContainsBlanks" dxfId="2655" priority="2720">
      <formula>LEN(TRIM(AB881))&gt;0</formula>
    </cfRule>
  </conditionalFormatting>
  <conditionalFormatting sqref="AB881:AF881">
    <cfRule type="notContainsBlanks" priority="2719">
      <formula>LEN(TRIM(AB881))&gt;0</formula>
    </cfRule>
  </conditionalFormatting>
  <conditionalFormatting sqref="AB881:AF881">
    <cfRule type="notContainsBlanks" dxfId="2654" priority="2718">
      <formula>LEN(TRIM(AB881))&gt;0</formula>
    </cfRule>
  </conditionalFormatting>
  <conditionalFormatting sqref="AB881:AF881">
    <cfRule type="notContainsBlanks" dxfId="2653" priority="2717">
      <formula>LEN(TRIM(AB881))&gt;0</formula>
    </cfRule>
  </conditionalFormatting>
  <conditionalFormatting sqref="AB881:AF881">
    <cfRule type="notContainsBlanks" dxfId="2652" priority="2716">
      <formula>LEN(TRIM(AB881))&gt;0</formula>
    </cfRule>
  </conditionalFormatting>
  <conditionalFormatting sqref="AB881:AF881">
    <cfRule type="notContainsBlanks" dxfId="2651" priority="2715">
      <formula>LEN(TRIM(AB881))&gt;0</formula>
    </cfRule>
  </conditionalFormatting>
  <conditionalFormatting sqref="AB881:AF881">
    <cfRule type="notContainsBlanks" dxfId="2650" priority="2714">
      <formula>LEN(TRIM(AB881))&gt;0</formula>
    </cfRule>
  </conditionalFormatting>
  <conditionalFormatting sqref="AB894:AF894">
    <cfRule type="notContainsBlanks" dxfId="2649" priority="2713">
      <formula>LEN(TRIM(AB894))&gt;0</formula>
    </cfRule>
  </conditionalFormatting>
  <conditionalFormatting sqref="AB894:AF894">
    <cfRule type="notContainsBlanks" dxfId="2648" priority="2712">
      <formula>LEN(TRIM(AB894))&gt;0</formula>
    </cfRule>
  </conditionalFormatting>
  <conditionalFormatting sqref="AB894:AF894">
    <cfRule type="notContainsBlanks" dxfId="2647" priority="2711">
      <formula>LEN(TRIM(AB894))&gt;0</formula>
    </cfRule>
  </conditionalFormatting>
  <conditionalFormatting sqref="AB894:AF894">
    <cfRule type="notContainsBlanks" dxfId="2646" priority="2710">
      <formula>LEN(TRIM(AB894))&gt;0</formula>
    </cfRule>
  </conditionalFormatting>
  <conditionalFormatting sqref="AB894:AF894">
    <cfRule type="notContainsBlanks" dxfId="2645" priority="2709">
      <formula>LEN(TRIM(AB894))&gt;0</formula>
    </cfRule>
  </conditionalFormatting>
  <conditionalFormatting sqref="AB894:AF894">
    <cfRule type="notContainsBlanks" dxfId="2644" priority="2708">
      <formula>LEN(TRIM(AB894))&gt;0</formula>
    </cfRule>
  </conditionalFormatting>
  <conditionalFormatting sqref="AB894:AF894">
    <cfRule type="notContainsBlanks" dxfId="2643" priority="2707">
      <formula>LEN(TRIM(AB894))&gt;0</formula>
    </cfRule>
  </conditionalFormatting>
  <conditionalFormatting sqref="AB894:AF894">
    <cfRule type="notContainsBlanks" dxfId="2642" priority="2706">
      <formula>LEN(TRIM(AB894))&gt;0</formula>
    </cfRule>
  </conditionalFormatting>
  <conditionalFormatting sqref="AB894:AF894">
    <cfRule type="notContainsBlanks" dxfId="2641" priority="2705">
      <formula>LEN(TRIM(AB894))&gt;0</formula>
    </cfRule>
  </conditionalFormatting>
  <conditionalFormatting sqref="AB894:AF894">
    <cfRule type="notContainsBlanks" dxfId="2640" priority="2703">
      <formula>LEN(TRIM(AB894))&gt;0</formula>
    </cfRule>
    <cfRule type="notContainsBlanks" dxfId="2639" priority="2704">
      <formula>LEN(TRIM(AB894))&gt;0</formula>
    </cfRule>
  </conditionalFormatting>
  <conditionalFormatting sqref="AB894:AF894">
    <cfRule type="notContainsBlanks" dxfId="2638" priority="2702">
      <formula>LEN(TRIM(AB894))&gt;0</formula>
    </cfRule>
  </conditionalFormatting>
  <conditionalFormatting sqref="AB894:AF894">
    <cfRule type="notContainsBlanks" dxfId="2637" priority="2701">
      <formula>LEN(TRIM(AB894))&gt;0</formula>
    </cfRule>
  </conditionalFormatting>
  <conditionalFormatting sqref="AB894:AF894">
    <cfRule type="notContainsBlanks" dxfId="2636" priority="2700">
      <formula>LEN(TRIM(AB894))&gt;0</formula>
    </cfRule>
  </conditionalFormatting>
  <conditionalFormatting sqref="AB894:AF894">
    <cfRule type="notContainsBlanks" dxfId="2635" priority="2699">
      <formula>LEN(TRIM(AB894))&gt;0</formula>
    </cfRule>
  </conditionalFormatting>
  <conditionalFormatting sqref="AB894:AF894">
    <cfRule type="notContainsBlanks" dxfId="2634" priority="2698">
      <formula>LEN(TRIM(AB894))&gt;0</formula>
    </cfRule>
  </conditionalFormatting>
  <conditionalFormatting sqref="AB894:AF894">
    <cfRule type="notContainsBlanks" dxfId="2633" priority="2697">
      <formula>LEN(TRIM(AB894))&gt;0</formula>
    </cfRule>
  </conditionalFormatting>
  <conditionalFormatting sqref="AB894:AF894">
    <cfRule type="notContainsBlanks" dxfId="2632" priority="2696">
      <formula>LEN(TRIM(AB894))&gt;0</formula>
    </cfRule>
  </conditionalFormatting>
  <conditionalFormatting sqref="AB894:AF894">
    <cfRule type="notContainsBlanks" dxfId="2631" priority="2695">
      <formula>LEN(TRIM(AB894))&gt;0</formula>
    </cfRule>
  </conditionalFormatting>
  <conditionalFormatting sqref="AB894:AF894">
    <cfRule type="notContainsBlanks" dxfId="2630" priority="2694">
      <formula>LEN(TRIM(AB894))&gt;0</formula>
    </cfRule>
  </conditionalFormatting>
  <conditionalFormatting sqref="AB894:AF894">
    <cfRule type="notContainsBlanks" priority="2693">
      <formula>LEN(TRIM(AB894))&gt;0</formula>
    </cfRule>
  </conditionalFormatting>
  <conditionalFormatting sqref="AB894:AF894">
    <cfRule type="notContainsBlanks" dxfId="2629" priority="2692">
      <formula>LEN(TRIM(AB894))&gt;0</formula>
    </cfRule>
  </conditionalFormatting>
  <conditionalFormatting sqref="AB894:AF894">
    <cfRule type="notContainsBlanks" dxfId="2628" priority="2691">
      <formula>LEN(TRIM(AB894))&gt;0</formula>
    </cfRule>
  </conditionalFormatting>
  <conditionalFormatting sqref="AB894:AF894">
    <cfRule type="notContainsBlanks" dxfId="2627" priority="2690">
      <formula>LEN(TRIM(AB894))&gt;0</formula>
    </cfRule>
  </conditionalFormatting>
  <conditionalFormatting sqref="AB894:AF894">
    <cfRule type="notContainsBlanks" dxfId="2626" priority="2689">
      <formula>LEN(TRIM(AB894))&gt;0</formula>
    </cfRule>
  </conditionalFormatting>
  <conditionalFormatting sqref="AB894:AF894">
    <cfRule type="notContainsBlanks" dxfId="2625" priority="2688">
      <formula>LEN(TRIM(AB894))&gt;0</formula>
    </cfRule>
  </conditionalFormatting>
  <conditionalFormatting sqref="AB907:AF907">
    <cfRule type="notContainsBlanks" dxfId="2624" priority="2687">
      <formula>LEN(TRIM(AB907))&gt;0</formula>
    </cfRule>
  </conditionalFormatting>
  <conditionalFormatting sqref="AB907:AF907">
    <cfRule type="notContainsBlanks" dxfId="2623" priority="2686">
      <formula>LEN(TRIM(AB907))&gt;0</formula>
    </cfRule>
  </conditionalFormatting>
  <conditionalFormatting sqref="AB907:AF907">
    <cfRule type="notContainsBlanks" dxfId="2622" priority="2685">
      <formula>LEN(TRIM(AB907))&gt;0</formula>
    </cfRule>
  </conditionalFormatting>
  <conditionalFormatting sqref="AB907:AF907">
    <cfRule type="notContainsBlanks" dxfId="2621" priority="2684">
      <formula>LEN(TRIM(AB907))&gt;0</formula>
    </cfRule>
  </conditionalFormatting>
  <conditionalFormatting sqref="AB907:AF907">
    <cfRule type="notContainsBlanks" dxfId="2620" priority="2683">
      <formula>LEN(TRIM(AB907))&gt;0</formula>
    </cfRule>
  </conditionalFormatting>
  <conditionalFormatting sqref="AB907:AF907">
    <cfRule type="notContainsBlanks" dxfId="2619" priority="2682">
      <formula>LEN(TRIM(AB907))&gt;0</formula>
    </cfRule>
  </conditionalFormatting>
  <conditionalFormatting sqref="AB907:AF907">
    <cfRule type="notContainsBlanks" dxfId="2618" priority="2681">
      <formula>LEN(TRIM(AB907))&gt;0</formula>
    </cfRule>
  </conditionalFormatting>
  <conditionalFormatting sqref="AB907:AF907">
    <cfRule type="notContainsBlanks" dxfId="2617" priority="2680">
      <formula>LEN(TRIM(AB907))&gt;0</formula>
    </cfRule>
  </conditionalFormatting>
  <conditionalFormatting sqref="AB907:AF907">
    <cfRule type="notContainsBlanks" dxfId="2616" priority="2679">
      <formula>LEN(TRIM(AB907))&gt;0</formula>
    </cfRule>
  </conditionalFormatting>
  <conditionalFormatting sqref="AB907:AF907">
    <cfRule type="notContainsBlanks" dxfId="2615" priority="2677">
      <formula>LEN(TRIM(AB907))&gt;0</formula>
    </cfRule>
    <cfRule type="notContainsBlanks" dxfId="2614" priority="2678">
      <formula>LEN(TRIM(AB907))&gt;0</formula>
    </cfRule>
  </conditionalFormatting>
  <conditionalFormatting sqref="AB907:AF907">
    <cfRule type="notContainsBlanks" dxfId="2613" priority="2676">
      <formula>LEN(TRIM(AB907))&gt;0</formula>
    </cfRule>
  </conditionalFormatting>
  <conditionalFormatting sqref="AB907:AF907">
    <cfRule type="notContainsBlanks" dxfId="2612" priority="2675">
      <formula>LEN(TRIM(AB907))&gt;0</formula>
    </cfRule>
  </conditionalFormatting>
  <conditionalFormatting sqref="AB907:AF907">
    <cfRule type="notContainsBlanks" dxfId="2611" priority="2674">
      <formula>LEN(TRIM(AB907))&gt;0</formula>
    </cfRule>
  </conditionalFormatting>
  <conditionalFormatting sqref="AB907:AF907">
    <cfRule type="notContainsBlanks" dxfId="2610" priority="2673">
      <formula>LEN(TRIM(AB907))&gt;0</formula>
    </cfRule>
  </conditionalFormatting>
  <conditionalFormatting sqref="AB907:AF907">
    <cfRule type="notContainsBlanks" dxfId="2609" priority="2672">
      <formula>LEN(TRIM(AB907))&gt;0</formula>
    </cfRule>
  </conditionalFormatting>
  <conditionalFormatting sqref="AB907:AF907">
    <cfRule type="notContainsBlanks" dxfId="2608" priority="2671">
      <formula>LEN(TRIM(AB907))&gt;0</formula>
    </cfRule>
  </conditionalFormatting>
  <conditionalFormatting sqref="AB907:AF907">
    <cfRule type="notContainsBlanks" dxfId="2607" priority="2670">
      <formula>LEN(TRIM(AB907))&gt;0</formula>
    </cfRule>
  </conditionalFormatting>
  <conditionalFormatting sqref="AB907:AF907">
    <cfRule type="notContainsBlanks" dxfId="2606" priority="2669">
      <formula>LEN(TRIM(AB907))&gt;0</formula>
    </cfRule>
  </conditionalFormatting>
  <conditionalFormatting sqref="AB907:AF907">
    <cfRule type="notContainsBlanks" dxfId="2605" priority="2668">
      <formula>LEN(TRIM(AB907))&gt;0</formula>
    </cfRule>
  </conditionalFormatting>
  <conditionalFormatting sqref="AB907:AF907">
    <cfRule type="notContainsBlanks" priority="2667">
      <formula>LEN(TRIM(AB907))&gt;0</formula>
    </cfRule>
  </conditionalFormatting>
  <conditionalFormatting sqref="AB907:AF907">
    <cfRule type="notContainsBlanks" dxfId="2604" priority="2666">
      <formula>LEN(TRIM(AB907))&gt;0</formula>
    </cfRule>
  </conditionalFormatting>
  <conditionalFormatting sqref="AB907:AF907">
    <cfRule type="notContainsBlanks" dxfId="2603" priority="2665">
      <formula>LEN(TRIM(AB907))&gt;0</formula>
    </cfRule>
  </conditionalFormatting>
  <conditionalFormatting sqref="AB907:AF907">
    <cfRule type="notContainsBlanks" dxfId="2602" priority="2664">
      <formula>LEN(TRIM(AB907))&gt;0</formula>
    </cfRule>
  </conditionalFormatting>
  <conditionalFormatting sqref="AB907:AF907">
    <cfRule type="notContainsBlanks" dxfId="2601" priority="2663">
      <formula>LEN(TRIM(AB907))&gt;0</formula>
    </cfRule>
  </conditionalFormatting>
  <conditionalFormatting sqref="AB907:AF907">
    <cfRule type="notContainsBlanks" dxfId="2600" priority="2662">
      <formula>LEN(TRIM(AB907))&gt;0</formula>
    </cfRule>
  </conditionalFormatting>
  <conditionalFormatting sqref="AB920:AF920">
    <cfRule type="notContainsBlanks" dxfId="2599" priority="2661">
      <formula>LEN(TRIM(AB920))&gt;0</formula>
    </cfRule>
  </conditionalFormatting>
  <conditionalFormatting sqref="AB920:AF920">
    <cfRule type="notContainsBlanks" dxfId="2598" priority="2660">
      <formula>LEN(TRIM(AB920))&gt;0</formula>
    </cfRule>
  </conditionalFormatting>
  <conditionalFormatting sqref="AB920:AF920">
    <cfRule type="notContainsBlanks" dxfId="2597" priority="2659">
      <formula>LEN(TRIM(AB920))&gt;0</formula>
    </cfRule>
  </conditionalFormatting>
  <conditionalFormatting sqref="AB920:AF920">
    <cfRule type="notContainsBlanks" dxfId="2596" priority="2658">
      <formula>LEN(TRIM(AB920))&gt;0</formula>
    </cfRule>
  </conditionalFormatting>
  <conditionalFormatting sqref="AB920:AF920">
    <cfRule type="notContainsBlanks" dxfId="2595" priority="2657">
      <formula>LEN(TRIM(AB920))&gt;0</formula>
    </cfRule>
  </conditionalFormatting>
  <conditionalFormatting sqref="AB920:AF920">
    <cfRule type="notContainsBlanks" dxfId="2594" priority="2656">
      <formula>LEN(TRIM(AB920))&gt;0</formula>
    </cfRule>
  </conditionalFormatting>
  <conditionalFormatting sqref="AB920:AF920">
    <cfRule type="notContainsBlanks" dxfId="2593" priority="2655">
      <formula>LEN(TRIM(AB920))&gt;0</formula>
    </cfRule>
  </conditionalFormatting>
  <conditionalFormatting sqref="AB920:AF920">
    <cfRule type="notContainsBlanks" dxfId="2592" priority="2654">
      <formula>LEN(TRIM(AB920))&gt;0</formula>
    </cfRule>
  </conditionalFormatting>
  <conditionalFormatting sqref="AB920:AF920">
    <cfRule type="notContainsBlanks" dxfId="2591" priority="2653">
      <formula>LEN(TRIM(AB920))&gt;0</formula>
    </cfRule>
  </conditionalFormatting>
  <conditionalFormatting sqref="AB920:AF920">
    <cfRule type="notContainsBlanks" dxfId="2590" priority="2651">
      <formula>LEN(TRIM(AB920))&gt;0</formula>
    </cfRule>
    <cfRule type="notContainsBlanks" dxfId="2589" priority="2652">
      <formula>LEN(TRIM(AB920))&gt;0</formula>
    </cfRule>
  </conditionalFormatting>
  <conditionalFormatting sqref="AB920:AF920">
    <cfRule type="notContainsBlanks" dxfId="2588" priority="2650">
      <formula>LEN(TRIM(AB920))&gt;0</formula>
    </cfRule>
  </conditionalFormatting>
  <conditionalFormatting sqref="AB920:AF920">
    <cfRule type="notContainsBlanks" dxfId="2587" priority="2649">
      <formula>LEN(TRIM(AB920))&gt;0</formula>
    </cfRule>
  </conditionalFormatting>
  <conditionalFormatting sqref="AB920:AF920">
    <cfRule type="notContainsBlanks" dxfId="2586" priority="2648">
      <formula>LEN(TRIM(AB920))&gt;0</formula>
    </cfRule>
  </conditionalFormatting>
  <conditionalFormatting sqref="AB920:AF920">
    <cfRule type="notContainsBlanks" dxfId="2585" priority="2647">
      <formula>LEN(TRIM(AB920))&gt;0</formula>
    </cfRule>
  </conditionalFormatting>
  <conditionalFormatting sqref="AB920:AF920">
    <cfRule type="notContainsBlanks" dxfId="2584" priority="2646">
      <formula>LEN(TRIM(AB920))&gt;0</formula>
    </cfRule>
  </conditionalFormatting>
  <conditionalFormatting sqref="AB920:AF920">
    <cfRule type="notContainsBlanks" dxfId="2583" priority="2645">
      <formula>LEN(TRIM(AB920))&gt;0</formula>
    </cfRule>
  </conditionalFormatting>
  <conditionalFormatting sqref="AB920:AF920">
    <cfRule type="notContainsBlanks" dxfId="2582" priority="2644">
      <formula>LEN(TRIM(AB920))&gt;0</formula>
    </cfRule>
  </conditionalFormatting>
  <conditionalFormatting sqref="AB920:AF920">
    <cfRule type="notContainsBlanks" dxfId="2581" priority="2643">
      <formula>LEN(TRIM(AB920))&gt;0</formula>
    </cfRule>
  </conditionalFormatting>
  <conditionalFormatting sqref="AB920:AF920">
    <cfRule type="notContainsBlanks" dxfId="2580" priority="2642">
      <formula>LEN(TRIM(AB920))&gt;0</formula>
    </cfRule>
  </conditionalFormatting>
  <conditionalFormatting sqref="AB920:AF920">
    <cfRule type="notContainsBlanks" priority="2641">
      <formula>LEN(TRIM(AB920))&gt;0</formula>
    </cfRule>
  </conditionalFormatting>
  <conditionalFormatting sqref="AB920:AF920">
    <cfRule type="notContainsBlanks" dxfId="2579" priority="2640">
      <formula>LEN(TRIM(AB920))&gt;0</formula>
    </cfRule>
  </conditionalFormatting>
  <conditionalFormatting sqref="AB920:AF920">
    <cfRule type="notContainsBlanks" dxfId="2578" priority="2639">
      <formula>LEN(TRIM(AB920))&gt;0</formula>
    </cfRule>
  </conditionalFormatting>
  <conditionalFormatting sqref="AB920:AF920">
    <cfRule type="notContainsBlanks" dxfId="2577" priority="2638">
      <formula>LEN(TRIM(AB920))&gt;0</formula>
    </cfRule>
  </conditionalFormatting>
  <conditionalFormatting sqref="AB920:AF920">
    <cfRule type="notContainsBlanks" dxfId="2576" priority="2637">
      <formula>LEN(TRIM(AB920))&gt;0</formula>
    </cfRule>
  </conditionalFormatting>
  <conditionalFormatting sqref="AB920:AF920">
    <cfRule type="notContainsBlanks" dxfId="2575" priority="2636">
      <formula>LEN(TRIM(AB920))&gt;0</formula>
    </cfRule>
  </conditionalFormatting>
  <conditionalFormatting sqref="AB946:AF946">
    <cfRule type="notContainsBlanks" dxfId="2574" priority="2635">
      <formula>LEN(TRIM(AB946))&gt;0</formula>
    </cfRule>
  </conditionalFormatting>
  <conditionalFormatting sqref="AB946:AF946">
    <cfRule type="notContainsBlanks" dxfId="2573" priority="2634">
      <formula>LEN(TRIM(AB946))&gt;0</formula>
    </cfRule>
  </conditionalFormatting>
  <conditionalFormatting sqref="AB946:AF946">
    <cfRule type="notContainsBlanks" dxfId="2572" priority="2633">
      <formula>LEN(TRIM(AB946))&gt;0</formula>
    </cfRule>
  </conditionalFormatting>
  <conditionalFormatting sqref="AB946:AF946">
    <cfRule type="notContainsBlanks" dxfId="2571" priority="2632">
      <formula>LEN(TRIM(AB946))&gt;0</formula>
    </cfRule>
  </conditionalFormatting>
  <conditionalFormatting sqref="AB946:AF946">
    <cfRule type="notContainsBlanks" dxfId="2570" priority="2631">
      <formula>LEN(TRIM(AB946))&gt;0</formula>
    </cfRule>
  </conditionalFormatting>
  <conditionalFormatting sqref="AB946:AF946">
    <cfRule type="notContainsBlanks" dxfId="2569" priority="2630">
      <formula>LEN(TRIM(AB946))&gt;0</formula>
    </cfRule>
  </conditionalFormatting>
  <conditionalFormatting sqref="AB946:AF946">
    <cfRule type="notContainsBlanks" dxfId="2568" priority="2629">
      <formula>LEN(TRIM(AB946))&gt;0</formula>
    </cfRule>
  </conditionalFormatting>
  <conditionalFormatting sqref="AB946:AF946">
    <cfRule type="notContainsBlanks" dxfId="2567" priority="2628">
      <formula>LEN(TRIM(AB946))&gt;0</formula>
    </cfRule>
  </conditionalFormatting>
  <conditionalFormatting sqref="AB946:AF946">
    <cfRule type="notContainsBlanks" dxfId="2566" priority="2627">
      <formula>LEN(TRIM(AB946))&gt;0</formula>
    </cfRule>
  </conditionalFormatting>
  <conditionalFormatting sqref="AB946:AF946">
    <cfRule type="notContainsBlanks" dxfId="2565" priority="2625">
      <formula>LEN(TRIM(AB946))&gt;0</formula>
    </cfRule>
    <cfRule type="notContainsBlanks" dxfId="2564" priority="2626">
      <formula>LEN(TRIM(AB946))&gt;0</formula>
    </cfRule>
  </conditionalFormatting>
  <conditionalFormatting sqref="AB946:AF946">
    <cfRule type="notContainsBlanks" dxfId="2563" priority="2624">
      <formula>LEN(TRIM(AB946))&gt;0</formula>
    </cfRule>
  </conditionalFormatting>
  <conditionalFormatting sqref="AB946:AF946">
    <cfRule type="notContainsBlanks" dxfId="2562" priority="2623">
      <formula>LEN(TRIM(AB946))&gt;0</formula>
    </cfRule>
  </conditionalFormatting>
  <conditionalFormatting sqref="AB946:AF946">
    <cfRule type="notContainsBlanks" dxfId="2561" priority="2622">
      <formula>LEN(TRIM(AB946))&gt;0</formula>
    </cfRule>
  </conditionalFormatting>
  <conditionalFormatting sqref="AB946:AF946">
    <cfRule type="notContainsBlanks" dxfId="2560" priority="2621">
      <formula>LEN(TRIM(AB946))&gt;0</formula>
    </cfRule>
  </conditionalFormatting>
  <conditionalFormatting sqref="AB946:AF946">
    <cfRule type="notContainsBlanks" dxfId="2559" priority="2620">
      <formula>LEN(TRIM(AB946))&gt;0</formula>
    </cfRule>
  </conditionalFormatting>
  <conditionalFormatting sqref="AB946:AF946">
    <cfRule type="notContainsBlanks" dxfId="2558" priority="2619">
      <formula>LEN(TRIM(AB946))&gt;0</formula>
    </cfRule>
  </conditionalFormatting>
  <conditionalFormatting sqref="AB946:AF946">
    <cfRule type="notContainsBlanks" dxfId="2557" priority="2618">
      <formula>LEN(TRIM(AB946))&gt;0</formula>
    </cfRule>
  </conditionalFormatting>
  <conditionalFormatting sqref="AB946:AF946">
    <cfRule type="notContainsBlanks" dxfId="2556" priority="2617">
      <formula>LEN(TRIM(AB946))&gt;0</formula>
    </cfRule>
  </conditionalFormatting>
  <conditionalFormatting sqref="AB946:AF946">
    <cfRule type="notContainsBlanks" dxfId="2555" priority="2616">
      <formula>LEN(TRIM(AB946))&gt;0</formula>
    </cfRule>
  </conditionalFormatting>
  <conditionalFormatting sqref="AB946:AF946">
    <cfRule type="notContainsBlanks" priority="2615">
      <formula>LEN(TRIM(AB946))&gt;0</formula>
    </cfRule>
  </conditionalFormatting>
  <conditionalFormatting sqref="AB946:AF946">
    <cfRule type="notContainsBlanks" dxfId="2554" priority="2614">
      <formula>LEN(TRIM(AB946))&gt;0</formula>
    </cfRule>
  </conditionalFormatting>
  <conditionalFormatting sqref="AB946:AF946">
    <cfRule type="notContainsBlanks" dxfId="2553" priority="2613">
      <formula>LEN(TRIM(AB946))&gt;0</formula>
    </cfRule>
  </conditionalFormatting>
  <conditionalFormatting sqref="AB946:AF946">
    <cfRule type="notContainsBlanks" dxfId="2552" priority="2612">
      <formula>LEN(TRIM(AB946))&gt;0</formula>
    </cfRule>
  </conditionalFormatting>
  <conditionalFormatting sqref="AB946:AF946">
    <cfRule type="notContainsBlanks" dxfId="2551" priority="2611">
      <formula>LEN(TRIM(AB946))&gt;0</formula>
    </cfRule>
  </conditionalFormatting>
  <conditionalFormatting sqref="AB946:AF946">
    <cfRule type="notContainsBlanks" dxfId="2550" priority="2610">
      <formula>LEN(TRIM(AB946))&gt;0</formula>
    </cfRule>
  </conditionalFormatting>
  <conditionalFormatting sqref="AB959:AF959">
    <cfRule type="notContainsBlanks" dxfId="2549" priority="2609">
      <formula>LEN(TRIM(AB959))&gt;0</formula>
    </cfRule>
  </conditionalFormatting>
  <conditionalFormatting sqref="AB959:AF959">
    <cfRule type="notContainsBlanks" dxfId="2548" priority="2608">
      <formula>LEN(TRIM(AB959))&gt;0</formula>
    </cfRule>
  </conditionalFormatting>
  <conditionalFormatting sqref="AB959:AF959">
    <cfRule type="notContainsBlanks" dxfId="2547" priority="2607">
      <formula>LEN(TRIM(AB959))&gt;0</formula>
    </cfRule>
  </conditionalFormatting>
  <conditionalFormatting sqref="AB959:AF959">
    <cfRule type="notContainsBlanks" dxfId="2546" priority="2606">
      <formula>LEN(TRIM(AB959))&gt;0</formula>
    </cfRule>
  </conditionalFormatting>
  <conditionalFormatting sqref="AB959:AF959">
    <cfRule type="notContainsBlanks" dxfId="2545" priority="2605">
      <formula>LEN(TRIM(AB959))&gt;0</formula>
    </cfRule>
  </conditionalFormatting>
  <conditionalFormatting sqref="AB959:AF959">
    <cfRule type="notContainsBlanks" dxfId="2544" priority="2604">
      <formula>LEN(TRIM(AB959))&gt;0</formula>
    </cfRule>
  </conditionalFormatting>
  <conditionalFormatting sqref="AB959:AF959">
    <cfRule type="notContainsBlanks" dxfId="2543" priority="2603">
      <formula>LEN(TRIM(AB959))&gt;0</formula>
    </cfRule>
  </conditionalFormatting>
  <conditionalFormatting sqref="AB959:AF959">
    <cfRule type="notContainsBlanks" dxfId="2542" priority="2602">
      <formula>LEN(TRIM(AB959))&gt;0</formula>
    </cfRule>
  </conditionalFormatting>
  <conditionalFormatting sqref="AB959:AF959">
    <cfRule type="notContainsBlanks" dxfId="2541" priority="2601">
      <formula>LEN(TRIM(AB959))&gt;0</formula>
    </cfRule>
  </conditionalFormatting>
  <conditionalFormatting sqref="AB959:AF959">
    <cfRule type="notContainsBlanks" dxfId="2540" priority="2599">
      <formula>LEN(TRIM(AB959))&gt;0</formula>
    </cfRule>
    <cfRule type="notContainsBlanks" dxfId="2539" priority="2600">
      <formula>LEN(TRIM(AB959))&gt;0</formula>
    </cfRule>
  </conditionalFormatting>
  <conditionalFormatting sqref="AB959:AF959">
    <cfRule type="notContainsBlanks" dxfId="2538" priority="2598">
      <formula>LEN(TRIM(AB959))&gt;0</formula>
    </cfRule>
  </conditionalFormatting>
  <conditionalFormatting sqref="AB959:AF959">
    <cfRule type="notContainsBlanks" dxfId="2537" priority="2597">
      <formula>LEN(TRIM(AB959))&gt;0</formula>
    </cfRule>
  </conditionalFormatting>
  <conditionalFormatting sqref="AB959:AF959">
    <cfRule type="notContainsBlanks" dxfId="2536" priority="2596">
      <formula>LEN(TRIM(AB959))&gt;0</formula>
    </cfRule>
  </conditionalFormatting>
  <conditionalFormatting sqref="AB959:AF959">
    <cfRule type="notContainsBlanks" dxfId="2535" priority="2595">
      <formula>LEN(TRIM(AB959))&gt;0</formula>
    </cfRule>
  </conditionalFormatting>
  <conditionalFormatting sqref="AB959:AF959">
    <cfRule type="notContainsBlanks" dxfId="2534" priority="2594">
      <formula>LEN(TRIM(AB959))&gt;0</formula>
    </cfRule>
  </conditionalFormatting>
  <conditionalFormatting sqref="AB959:AF959">
    <cfRule type="notContainsBlanks" dxfId="2533" priority="2593">
      <formula>LEN(TRIM(AB959))&gt;0</formula>
    </cfRule>
  </conditionalFormatting>
  <conditionalFormatting sqref="AB959:AF959">
    <cfRule type="notContainsBlanks" dxfId="2532" priority="2592">
      <formula>LEN(TRIM(AB959))&gt;0</formula>
    </cfRule>
  </conditionalFormatting>
  <conditionalFormatting sqref="AB959:AF959">
    <cfRule type="notContainsBlanks" dxfId="2531" priority="2591">
      <formula>LEN(TRIM(AB959))&gt;0</formula>
    </cfRule>
  </conditionalFormatting>
  <conditionalFormatting sqref="AB959:AF959">
    <cfRule type="notContainsBlanks" dxfId="2530" priority="2590">
      <formula>LEN(TRIM(AB959))&gt;0</formula>
    </cfRule>
  </conditionalFormatting>
  <conditionalFormatting sqref="AB959:AF959">
    <cfRule type="notContainsBlanks" priority="2589">
      <formula>LEN(TRIM(AB959))&gt;0</formula>
    </cfRule>
  </conditionalFormatting>
  <conditionalFormatting sqref="AB959:AF959">
    <cfRule type="notContainsBlanks" dxfId="2529" priority="2588">
      <formula>LEN(TRIM(AB959))&gt;0</formula>
    </cfRule>
  </conditionalFormatting>
  <conditionalFormatting sqref="AB959:AF959">
    <cfRule type="notContainsBlanks" dxfId="2528" priority="2587">
      <formula>LEN(TRIM(AB959))&gt;0</formula>
    </cfRule>
  </conditionalFormatting>
  <conditionalFormatting sqref="AB959:AF959">
    <cfRule type="notContainsBlanks" dxfId="2527" priority="2586">
      <formula>LEN(TRIM(AB959))&gt;0</formula>
    </cfRule>
  </conditionalFormatting>
  <conditionalFormatting sqref="AB959:AF959">
    <cfRule type="notContainsBlanks" dxfId="2526" priority="2585">
      <formula>LEN(TRIM(AB959))&gt;0</formula>
    </cfRule>
  </conditionalFormatting>
  <conditionalFormatting sqref="AB959:AF959">
    <cfRule type="notContainsBlanks" dxfId="2525" priority="2584">
      <formula>LEN(TRIM(AB959))&gt;0</formula>
    </cfRule>
  </conditionalFormatting>
  <conditionalFormatting sqref="AB972:AF972">
    <cfRule type="notContainsBlanks" dxfId="2524" priority="2583">
      <formula>LEN(TRIM(AB972))&gt;0</formula>
    </cfRule>
  </conditionalFormatting>
  <conditionalFormatting sqref="AB972:AF972">
    <cfRule type="notContainsBlanks" dxfId="2523" priority="2582">
      <formula>LEN(TRIM(AB972))&gt;0</formula>
    </cfRule>
  </conditionalFormatting>
  <conditionalFormatting sqref="AB972:AF972">
    <cfRule type="notContainsBlanks" dxfId="2522" priority="2581">
      <formula>LEN(TRIM(AB972))&gt;0</formula>
    </cfRule>
  </conditionalFormatting>
  <conditionalFormatting sqref="AB972:AF972">
    <cfRule type="notContainsBlanks" dxfId="2521" priority="2580">
      <formula>LEN(TRIM(AB972))&gt;0</formula>
    </cfRule>
  </conditionalFormatting>
  <conditionalFormatting sqref="AB972:AF972">
    <cfRule type="notContainsBlanks" dxfId="2520" priority="2579">
      <formula>LEN(TRIM(AB972))&gt;0</formula>
    </cfRule>
  </conditionalFormatting>
  <conditionalFormatting sqref="AB972:AF972">
    <cfRule type="notContainsBlanks" dxfId="2519" priority="2578">
      <formula>LEN(TRIM(AB972))&gt;0</formula>
    </cfRule>
  </conditionalFormatting>
  <conditionalFormatting sqref="AB972:AF972">
    <cfRule type="notContainsBlanks" dxfId="2518" priority="2577">
      <formula>LEN(TRIM(AB972))&gt;0</formula>
    </cfRule>
  </conditionalFormatting>
  <conditionalFormatting sqref="AB972:AF972">
    <cfRule type="notContainsBlanks" dxfId="2517" priority="2576">
      <formula>LEN(TRIM(AB972))&gt;0</formula>
    </cfRule>
  </conditionalFormatting>
  <conditionalFormatting sqref="AB972:AF972">
    <cfRule type="notContainsBlanks" dxfId="2516" priority="2575">
      <formula>LEN(TRIM(AB972))&gt;0</formula>
    </cfRule>
  </conditionalFormatting>
  <conditionalFormatting sqref="AB972:AF972">
    <cfRule type="notContainsBlanks" dxfId="2515" priority="2573">
      <formula>LEN(TRIM(AB972))&gt;0</formula>
    </cfRule>
    <cfRule type="notContainsBlanks" dxfId="2514" priority="2574">
      <formula>LEN(TRIM(AB972))&gt;0</formula>
    </cfRule>
  </conditionalFormatting>
  <conditionalFormatting sqref="AB972:AF972">
    <cfRule type="notContainsBlanks" dxfId="2513" priority="2572">
      <formula>LEN(TRIM(AB972))&gt;0</formula>
    </cfRule>
  </conditionalFormatting>
  <conditionalFormatting sqref="AB972:AF972">
    <cfRule type="notContainsBlanks" dxfId="2512" priority="2571">
      <formula>LEN(TRIM(AB972))&gt;0</formula>
    </cfRule>
  </conditionalFormatting>
  <conditionalFormatting sqref="AB972:AF972">
    <cfRule type="notContainsBlanks" dxfId="2511" priority="2570">
      <formula>LEN(TRIM(AB972))&gt;0</formula>
    </cfRule>
  </conditionalFormatting>
  <conditionalFormatting sqref="AB972:AF972">
    <cfRule type="notContainsBlanks" dxfId="2510" priority="2569">
      <formula>LEN(TRIM(AB972))&gt;0</formula>
    </cfRule>
  </conditionalFormatting>
  <conditionalFormatting sqref="AB972:AF972">
    <cfRule type="notContainsBlanks" dxfId="2509" priority="2568">
      <formula>LEN(TRIM(AB972))&gt;0</formula>
    </cfRule>
  </conditionalFormatting>
  <conditionalFormatting sqref="AB972:AF972">
    <cfRule type="notContainsBlanks" dxfId="2508" priority="2567">
      <formula>LEN(TRIM(AB972))&gt;0</formula>
    </cfRule>
  </conditionalFormatting>
  <conditionalFormatting sqref="AB972:AF972">
    <cfRule type="notContainsBlanks" dxfId="2507" priority="2566">
      <formula>LEN(TRIM(AB972))&gt;0</formula>
    </cfRule>
  </conditionalFormatting>
  <conditionalFormatting sqref="AB972:AF972">
    <cfRule type="notContainsBlanks" dxfId="2506" priority="2565">
      <formula>LEN(TRIM(AB972))&gt;0</formula>
    </cfRule>
  </conditionalFormatting>
  <conditionalFormatting sqref="AB972:AF972">
    <cfRule type="notContainsBlanks" dxfId="2505" priority="2564">
      <formula>LEN(TRIM(AB972))&gt;0</formula>
    </cfRule>
  </conditionalFormatting>
  <conditionalFormatting sqref="AB972:AF972">
    <cfRule type="notContainsBlanks" priority="2563">
      <formula>LEN(TRIM(AB972))&gt;0</formula>
    </cfRule>
  </conditionalFormatting>
  <conditionalFormatting sqref="AB972:AF972">
    <cfRule type="notContainsBlanks" dxfId="2504" priority="2562">
      <formula>LEN(TRIM(AB972))&gt;0</formula>
    </cfRule>
  </conditionalFormatting>
  <conditionalFormatting sqref="AB972:AF972">
    <cfRule type="notContainsBlanks" dxfId="2503" priority="2561">
      <formula>LEN(TRIM(AB972))&gt;0</formula>
    </cfRule>
  </conditionalFormatting>
  <conditionalFormatting sqref="AB972:AF972">
    <cfRule type="notContainsBlanks" dxfId="2502" priority="2560">
      <formula>LEN(TRIM(AB972))&gt;0</formula>
    </cfRule>
  </conditionalFormatting>
  <conditionalFormatting sqref="AB972:AF972">
    <cfRule type="notContainsBlanks" dxfId="2501" priority="2559">
      <formula>LEN(TRIM(AB972))&gt;0</formula>
    </cfRule>
  </conditionalFormatting>
  <conditionalFormatting sqref="AB972:AF972">
    <cfRule type="notContainsBlanks" dxfId="2500" priority="2558">
      <formula>LEN(TRIM(AB972))&gt;0</formula>
    </cfRule>
  </conditionalFormatting>
  <conditionalFormatting sqref="AB985:AF985">
    <cfRule type="notContainsBlanks" dxfId="2499" priority="2557">
      <formula>LEN(TRIM(AB985))&gt;0</formula>
    </cfRule>
  </conditionalFormatting>
  <conditionalFormatting sqref="AB985:AF985">
    <cfRule type="notContainsBlanks" dxfId="2498" priority="2556">
      <formula>LEN(TRIM(AB985))&gt;0</formula>
    </cfRule>
  </conditionalFormatting>
  <conditionalFormatting sqref="AB985:AF985">
    <cfRule type="notContainsBlanks" dxfId="2497" priority="2555">
      <formula>LEN(TRIM(AB985))&gt;0</formula>
    </cfRule>
  </conditionalFormatting>
  <conditionalFormatting sqref="AB985:AF985">
    <cfRule type="notContainsBlanks" dxfId="2496" priority="2554">
      <formula>LEN(TRIM(AB985))&gt;0</formula>
    </cfRule>
  </conditionalFormatting>
  <conditionalFormatting sqref="AB985:AF985">
    <cfRule type="notContainsBlanks" dxfId="2495" priority="2553">
      <formula>LEN(TRIM(AB985))&gt;0</formula>
    </cfRule>
  </conditionalFormatting>
  <conditionalFormatting sqref="AB985:AF985">
    <cfRule type="notContainsBlanks" dxfId="2494" priority="2552">
      <formula>LEN(TRIM(AB985))&gt;0</formula>
    </cfRule>
  </conditionalFormatting>
  <conditionalFormatting sqref="AB985:AF985">
    <cfRule type="notContainsBlanks" dxfId="2493" priority="2551">
      <formula>LEN(TRIM(AB985))&gt;0</formula>
    </cfRule>
  </conditionalFormatting>
  <conditionalFormatting sqref="AB985:AF985">
    <cfRule type="notContainsBlanks" dxfId="2492" priority="2550">
      <formula>LEN(TRIM(AB985))&gt;0</formula>
    </cfRule>
  </conditionalFormatting>
  <conditionalFormatting sqref="AB985:AF985">
    <cfRule type="notContainsBlanks" dxfId="2491" priority="2549">
      <formula>LEN(TRIM(AB985))&gt;0</formula>
    </cfRule>
  </conditionalFormatting>
  <conditionalFormatting sqref="AB985:AF985">
    <cfRule type="notContainsBlanks" dxfId="2490" priority="2547">
      <formula>LEN(TRIM(AB985))&gt;0</formula>
    </cfRule>
    <cfRule type="notContainsBlanks" dxfId="2489" priority="2548">
      <formula>LEN(TRIM(AB985))&gt;0</formula>
    </cfRule>
  </conditionalFormatting>
  <conditionalFormatting sqref="AB985:AF985">
    <cfRule type="notContainsBlanks" dxfId="2488" priority="2546">
      <formula>LEN(TRIM(AB985))&gt;0</formula>
    </cfRule>
  </conditionalFormatting>
  <conditionalFormatting sqref="AB985:AF985">
    <cfRule type="notContainsBlanks" dxfId="2487" priority="2545">
      <formula>LEN(TRIM(AB985))&gt;0</formula>
    </cfRule>
  </conditionalFormatting>
  <conditionalFormatting sqref="AB985:AF985">
    <cfRule type="notContainsBlanks" dxfId="2486" priority="2544">
      <formula>LEN(TRIM(AB985))&gt;0</formula>
    </cfRule>
  </conditionalFormatting>
  <conditionalFormatting sqref="AB985:AF985">
    <cfRule type="notContainsBlanks" dxfId="2485" priority="2543">
      <formula>LEN(TRIM(AB985))&gt;0</formula>
    </cfRule>
  </conditionalFormatting>
  <conditionalFormatting sqref="AB985:AF985">
    <cfRule type="notContainsBlanks" dxfId="2484" priority="2542">
      <formula>LEN(TRIM(AB985))&gt;0</formula>
    </cfRule>
  </conditionalFormatting>
  <conditionalFormatting sqref="AB985:AF985">
    <cfRule type="notContainsBlanks" dxfId="2483" priority="2541">
      <formula>LEN(TRIM(AB985))&gt;0</formula>
    </cfRule>
  </conditionalFormatting>
  <conditionalFormatting sqref="AB985:AF985">
    <cfRule type="notContainsBlanks" dxfId="2482" priority="2540">
      <formula>LEN(TRIM(AB985))&gt;0</formula>
    </cfRule>
  </conditionalFormatting>
  <conditionalFormatting sqref="AB985:AF985">
    <cfRule type="notContainsBlanks" dxfId="2481" priority="2539">
      <formula>LEN(TRIM(AB985))&gt;0</formula>
    </cfRule>
  </conditionalFormatting>
  <conditionalFormatting sqref="AB985:AF985">
    <cfRule type="notContainsBlanks" dxfId="2480" priority="2538">
      <formula>LEN(TRIM(AB985))&gt;0</formula>
    </cfRule>
  </conditionalFormatting>
  <conditionalFormatting sqref="AB985:AF985">
    <cfRule type="notContainsBlanks" priority="2537">
      <formula>LEN(TRIM(AB985))&gt;0</formula>
    </cfRule>
  </conditionalFormatting>
  <conditionalFormatting sqref="AB985:AF985">
    <cfRule type="notContainsBlanks" dxfId="2479" priority="2536">
      <formula>LEN(TRIM(AB985))&gt;0</formula>
    </cfRule>
  </conditionalFormatting>
  <conditionalFormatting sqref="AB985:AF985">
    <cfRule type="notContainsBlanks" dxfId="2478" priority="2535">
      <formula>LEN(TRIM(AB985))&gt;0</formula>
    </cfRule>
  </conditionalFormatting>
  <conditionalFormatting sqref="AB985:AF985">
    <cfRule type="notContainsBlanks" dxfId="2477" priority="2534">
      <formula>LEN(TRIM(AB985))&gt;0</formula>
    </cfRule>
  </conditionalFormatting>
  <conditionalFormatting sqref="AB985:AF985">
    <cfRule type="notContainsBlanks" dxfId="2476" priority="2533">
      <formula>LEN(TRIM(AB985))&gt;0</formula>
    </cfRule>
  </conditionalFormatting>
  <conditionalFormatting sqref="AB985:AF985">
    <cfRule type="notContainsBlanks" dxfId="2475" priority="2532">
      <formula>LEN(TRIM(AB985))&gt;0</formula>
    </cfRule>
  </conditionalFormatting>
  <conditionalFormatting sqref="AB998:AF998">
    <cfRule type="notContainsBlanks" dxfId="2474" priority="2531">
      <formula>LEN(TRIM(AB998))&gt;0</formula>
    </cfRule>
  </conditionalFormatting>
  <conditionalFormatting sqref="AB998:AF998">
    <cfRule type="notContainsBlanks" dxfId="2473" priority="2530">
      <formula>LEN(TRIM(AB998))&gt;0</formula>
    </cfRule>
  </conditionalFormatting>
  <conditionalFormatting sqref="AB998:AF998">
    <cfRule type="notContainsBlanks" dxfId="2472" priority="2529">
      <formula>LEN(TRIM(AB998))&gt;0</formula>
    </cfRule>
  </conditionalFormatting>
  <conditionalFormatting sqref="AB998:AF998">
    <cfRule type="notContainsBlanks" dxfId="2471" priority="2528">
      <formula>LEN(TRIM(AB998))&gt;0</formula>
    </cfRule>
  </conditionalFormatting>
  <conditionalFormatting sqref="AB998:AF998">
    <cfRule type="notContainsBlanks" dxfId="2470" priority="2527">
      <formula>LEN(TRIM(AB998))&gt;0</formula>
    </cfRule>
  </conditionalFormatting>
  <conditionalFormatting sqref="AB998:AF998">
    <cfRule type="notContainsBlanks" dxfId="2469" priority="2526">
      <formula>LEN(TRIM(AB998))&gt;0</formula>
    </cfRule>
  </conditionalFormatting>
  <conditionalFormatting sqref="AB998:AF998">
    <cfRule type="notContainsBlanks" dxfId="2468" priority="2525">
      <formula>LEN(TRIM(AB998))&gt;0</formula>
    </cfRule>
  </conditionalFormatting>
  <conditionalFormatting sqref="AB998:AF998">
    <cfRule type="notContainsBlanks" dxfId="2467" priority="2524">
      <formula>LEN(TRIM(AB998))&gt;0</formula>
    </cfRule>
  </conditionalFormatting>
  <conditionalFormatting sqref="AB998:AF998">
    <cfRule type="notContainsBlanks" dxfId="2466" priority="2523">
      <formula>LEN(TRIM(AB998))&gt;0</formula>
    </cfRule>
  </conditionalFormatting>
  <conditionalFormatting sqref="AB998:AF998">
    <cfRule type="notContainsBlanks" dxfId="2465" priority="2521">
      <formula>LEN(TRIM(AB998))&gt;0</formula>
    </cfRule>
    <cfRule type="notContainsBlanks" dxfId="2464" priority="2522">
      <formula>LEN(TRIM(AB998))&gt;0</formula>
    </cfRule>
  </conditionalFormatting>
  <conditionalFormatting sqref="AB998:AF998">
    <cfRule type="notContainsBlanks" dxfId="2463" priority="2520">
      <formula>LEN(TRIM(AB998))&gt;0</formula>
    </cfRule>
  </conditionalFormatting>
  <conditionalFormatting sqref="AB998:AF998">
    <cfRule type="notContainsBlanks" dxfId="2462" priority="2519">
      <formula>LEN(TRIM(AB998))&gt;0</formula>
    </cfRule>
  </conditionalFormatting>
  <conditionalFormatting sqref="AB998:AF998">
    <cfRule type="notContainsBlanks" dxfId="2461" priority="2518">
      <formula>LEN(TRIM(AB998))&gt;0</formula>
    </cfRule>
  </conditionalFormatting>
  <conditionalFormatting sqref="AB998:AF998">
    <cfRule type="notContainsBlanks" dxfId="2460" priority="2517">
      <formula>LEN(TRIM(AB998))&gt;0</formula>
    </cfRule>
  </conditionalFormatting>
  <conditionalFormatting sqref="AB998:AF998">
    <cfRule type="notContainsBlanks" dxfId="2459" priority="2516">
      <formula>LEN(TRIM(AB998))&gt;0</formula>
    </cfRule>
  </conditionalFormatting>
  <conditionalFormatting sqref="AB998:AF998">
    <cfRule type="notContainsBlanks" dxfId="2458" priority="2515">
      <formula>LEN(TRIM(AB998))&gt;0</formula>
    </cfRule>
  </conditionalFormatting>
  <conditionalFormatting sqref="AB998:AF998">
    <cfRule type="notContainsBlanks" dxfId="2457" priority="2514">
      <formula>LEN(TRIM(AB998))&gt;0</formula>
    </cfRule>
  </conditionalFormatting>
  <conditionalFormatting sqref="AB998:AF998">
    <cfRule type="notContainsBlanks" dxfId="2456" priority="2513">
      <formula>LEN(TRIM(AB998))&gt;0</formula>
    </cfRule>
  </conditionalFormatting>
  <conditionalFormatting sqref="AB998:AF998">
    <cfRule type="notContainsBlanks" dxfId="2455" priority="2512">
      <formula>LEN(TRIM(AB998))&gt;0</formula>
    </cfRule>
  </conditionalFormatting>
  <conditionalFormatting sqref="AB998:AF998">
    <cfRule type="notContainsBlanks" priority="2511">
      <formula>LEN(TRIM(AB998))&gt;0</formula>
    </cfRule>
  </conditionalFormatting>
  <conditionalFormatting sqref="AB998:AF998">
    <cfRule type="notContainsBlanks" dxfId="2454" priority="2510">
      <formula>LEN(TRIM(AB998))&gt;0</formula>
    </cfRule>
  </conditionalFormatting>
  <conditionalFormatting sqref="AB998:AF998">
    <cfRule type="notContainsBlanks" dxfId="2453" priority="2509">
      <formula>LEN(TRIM(AB998))&gt;0</formula>
    </cfRule>
  </conditionalFormatting>
  <conditionalFormatting sqref="AB998:AF998">
    <cfRule type="notContainsBlanks" dxfId="2452" priority="2508">
      <formula>LEN(TRIM(AB998))&gt;0</formula>
    </cfRule>
  </conditionalFormatting>
  <conditionalFormatting sqref="AB998:AF998">
    <cfRule type="notContainsBlanks" dxfId="2451" priority="2507">
      <formula>LEN(TRIM(AB998))&gt;0</formula>
    </cfRule>
  </conditionalFormatting>
  <conditionalFormatting sqref="AB998:AF998">
    <cfRule type="notContainsBlanks" dxfId="2450" priority="2506">
      <formula>LEN(TRIM(AB998))&gt;0</formula>
    </cfRule>
  </conditionalFormatting>
  <conditionalFormatting sqref="AB1024:AF1024">
    <cfRule type="notContainsBlanks" dxfId="2449" priority="2505">
      <formula>LEN(TRIM(AB1024))&gt;0</formula>
    </cfRule>
  </conditionalFormatting>
  <conditionalFormatting sqref="AB1024:AF1024">
    <cfRule type="notContainsBlanks" dxfId="2448" priority="2504">
      <formula>LEN(TRIM(AB1024))&gt;0</formula>
    </cfRule>
  </conditionalFormatting>
  <conditionalFormatting sqref="AB1024:AF1024">
    <cfRule type="notContainsBlanks" dxfId="2447" priority="2503">
      <formula>LEN(TRIM(AB1024))&gt;0</formula>
    </cfRule>
  </conditionalFormatting>
  <conditionalFormatting sqref="AB1024:AF1024">
    <cfRule type="notContainsBlanks" dxfId="2446" priority="2502">
      <formula>LEN(TRIM(AB1024))&gt;0</formula>
    </cfRule>
  </conditionalFormatting>
  <conditionalFormatting sqref="AB1024:AF1024">
    <cfRule type="notContainsBlanks" dxfId="2445" priority="2501">
      <formula>LEN(TRIM(AB1024))&gt;0</formula>
    </cfRule>
  </conditionalFormatting>
  <conditionalFormatting sqref="AB1024:AF1024">
    <cfRule type="notContainsBlanks" dxfId="2444" priority="2500">
      <formula>LEN(TRIM(AB1024))&gt;0</formula>
    </cfRule>
  </conditionalFormatting>
  <conditionalFormatting sqref="AB1024:AF1024">
    <cfRule type="notContainsBlanks" dxfId="2443" priority="2499">
      <formula>LEN(TRIM(AB1024))&gt;0</formula>
    </cfRule>
  </conditionalFormatting>
  <conditionalFormatting sqref="AB1024:AF1024">
    <cfRule type="notContainsBlanks" dxfId="2442" priority="2498">
      <formula>LEN(TRIM(AB1024))&gt;0</formula>
    </cfRule>
  </conditionalFormatting>
  <conditionalFormatting sqref="AB1024:AF1024">
    <cfRule type="notContainsBlanks" dxfId="2441" priority="2497">
      <formula>LEN(TRIM(AB1024))&gt;0</formula>
    </cfRule>
  </conditionalFormatting>
  <conditionalFormatting sqref="AB1024:AF1024">
    <cfRule type="notContainsBlanks" dxfId="2440" priority="2495">
      <formula>LEN(TRIM(AB1024))&gt;0</formula>
    </cfRule>
    <cfRule type="notContainsBlanks" dxfId="2439" priority="2496">
      <formula>LEN(TRIM(AB1024))&gt;0</formula>
    </cfRule>
  </conditionalFormatting>
  <conditionalFormatting sqref="AB1024:AF1024">
    <cfRule type="notContainsBlanks" dxfId="2438" priority="2494">
      <formula>LEN(TRIM(AB1024))&gt;0</formula>
    </cfRule>
  </conditionalFormatting>
  <conditionalFormatting sqref="AB1024:AF1024">
    <cfRule type="notContainsBlanks" dxfId="2437" priority="2493">
      <formula>LEN(TRIM(AB1024))&gt;0</formula>
    </cfRule>
  </conditionalFormatting>
  <conditionalFormatting sqref="AB1024:AF1024">
    <cfRule type="notContainsBlanks" dxfId="2436" priority="2492">
      <formula>LEN(TRIM(AB1024))&gt;0</formula>
    </cfRule>
  </conditionalFormatting>
  <conditionalFormatting sqref="AB1024:AF1024">
    <cfRule type="notContainsBlanks" dxfId="2435" priority="2491">
      <formula>LEN(TRIM(AB1024))&gt;0</formula>
    </cfRule>
  </conditionalFormatting>
  <conditionalFormatting sqref="AB1024:AF1024">
    <cfRule type="notContainsBlanks" dxfId="2434" priority="2490">
      <formula>LEN(TRIM(AB1024))&gt;0</formula>
    </cfRule>
  </conditionalFormatting>
  <conditionalFormatting sqref="AB1024:AF1024">
    <cfRule type="notContainsBlanks" dxfId="2433" priority="2489">
      <formula>LEN(TRIM(AB1024))&gt;0</formula>
    </cfRule>
  </conditionalFormatting>
  <conditionalFormatting sqref="AB1024:AF1024">
    <cfRule type="notContainsBlanks" dxfId="2432" priority="2488">
      <formula>LEN(TRIM(AB1024))&gt;0</formula>
    </cfRule>
  </conditionalFormatting>
  <conditionalFormatting sqref="AB1024:AF1024">
    <cfRule type="notContainsBlanks" dxfId="2431" priority="2487">
      <formula>LEN(TRIM(AB1024))&gt;0</formula>
    </cfRule>
  </conditionalFormatting>
  <conditionalFormatting sqref="AB1024:AF1024">
    <cfRule type="notContainsBlanks" dxfId="2430" priority="2486">
      <formula>LEN(TRIM(AB1024))&gt;0</formula>
    </cfRule>
  </conditionalFormatting>
  <conditionalFormatting sqref="AB1024:AF1024">
    <cfRule type="notContainsBlanks" priority="2485">
      <formula>LEN(TRIM(AB1024))&gt;0</formula>
    </cfRule>
  </conditionalFormatting>
  <conditionalFormatting sqref="AB1024:AF1024">
    <cfRule type="notContainsBlanks" dxfId="2429" priority="2484">
      <formula>LEN(TRIM(AB1024))&gt;0</formula>
    </cfRule>
  </conditionalFormatting>
  <conditionalFormatting sqref="AB1024:AF1024">
    <cfRule type="notContainsBlanks" dxfId="2428" priority="2483">
      <formula>LEN(TRIM(AB1024))&gt;0</formula>
    </cfRule>
  </conditionalFormatting>
  <conditionalFormatting sqref="AB1024:AF1024">
    <cfRule type="notContainsBlanks" dxfId="2427" priority="2482">
      <formula>LEN(TRIM(AB1024))&gt;0</formula>
    </cfRule>
  </conditionalFormatting>
  <conditionalFormatting sqref="AB1024:AF1024">
    <cfRule type="notContainsBlanks" dxfId="2426" priority="2481">
      <formula>LEN(TRIM(AB1024))&gt;0</formula>
    </cfRule>
  </conditionalFormatting>
  <conditionalFormatting sqref="AB1024:AF1024">
    <cfRule type="notContainsBlanks" dxfId="2425" priority="2480">
      <formula>LEN(TRIM(AB1024))&gt;0</formula>
    </cfRule>
  </conditionalFormatting>
  <conditionalFormatting sqref="AB1011:AF1011">
    <cfRule type="notContainsBlanks" dxfId="2424" priority="2479">
      <formula>LEN(TRIM(AB1011))&gt;0</formula>
    </cfRule>
  </conditionalFormatting>
  <conditionalFormatting sqref="AB1011:AF1011">
    <cfRule type="notContainsBlanks" dxfId="2423" priority="2478">
      <formula>LEN(TRIM(AB1011))&gt;0</formula>
    </cfRule>
  </conditionalFormatting>
  <conditionalFormatting sqref="AB1011:AF1011">
    <cfRule type="notContainsBlanks" dxfId="2422" priority="2477">
      <formula>LEN(TRIM(AB1011))&gt;0</formula>
    </cfRule>
  </conditionalFormatting>
  <conditionalFormatting sqref="AB1011:AF1011">
    <cfRule type="notContainsBlanks" dxfId="2421" priority="2476">
      <formula>LEN(TRIM(AB1011))&gt;0</formula>
    </cfRule>
  </conditionalFormatting>
  <conditionalFormatting sqref="AB1011:AF1011">
    <cfRule type="notContainsBlanks" dxfId="2420" priority="2475">
      <formula>LEN(TRIM(AB1011))&gt;0</formula>
    </cfRule>
  </conditionalFormatting>
  <conditionalFormatting sqref="AB1011:AF1011">
    <cfRule type="notContainsBlanks" dxfId="2419" priority="2474">
      <formula>LEN(TRIM(AB1011))&gt;0</formula>
    </cfRule>
  </conditionalFormatting>
  <conditionalFormatting sqref="AB1011:AF1011">
    <cfRule type="notContainsBlanks" dxfId="2418" priority="2473">
      <formula>LEN(TRIM(AB1011))&gt;0</formula>
    </cfRule>
  </conditionalFormatting>
  <conditionalFormatting sqref="AB1011:AF1011">
    <cfRule type="notContainsBlanks" dxfId="2417" priority="2472">
      <formula>LEN(TRIM(AB1011))&gt;0</formula>
    </cfRule>
  </conditionalFormatting>
  <conditionalFormatting sqref="AB1011:AF1011">
    <cfRule type="notContainsBlanks" dxfId="2416" priority="2471">
      <formula>LEN(TRIM(AB1011))&gt;0</formula>
    </cfRule>
  </conditionalFormatting>
  <conditionalFormatting sqref="AB1011:AF1011">
    <cfRule type="notContainsBlanks" dxfId="2415" priority="2469">
      <formula>LEN(TRIM(AB1011))&gt;0</formula>
    </cfRule>
    <cfRule type="notContainsBlanks" dxfId="2414" priority="2470">
      <formula>LEN(TRIM(AB1011))&gt;0</formula>
    </cfRule>
  </conditionalFormatting>
  <conditionalFormatting sqref="AB1011:AF1011">
    <cfRule type="notContainsBlanks" dxfId="2413" priority="2468">
      <formula>LEN(TRIM(AB1011))&gt;0</formula>
    </cfRule>
  </conditionalFormatting>
  <conditionalFormatting sqref="AB1011:AF1011">
    <cfRule type="notContainsBlanks" dxfId="2412" priority="2467">
      <formula>LEN(TRIM(AB1011))&gt;0</formula>
    </cfRule>
  </conditionalFormatting>
  <conditionalFormatting sqref="AB1011:AF1011">
    <cfRule type="notContainsBlanks" dxfId="2411" priority="2466">
      <formula>LEN(TRIM(AB1011))&gt;0</formula>
    </cfRule>
  </conditionalFormatting>
  <conditionalFormatting sqref="AB1011:AF1011">
    <cfRule type="notContainsBlanks" dxfId="2410" priority="2465">
      <formula>LEN(TRIM(AB1011))&gt;0</formula>
    </cfRule>
  </conditionalFormatting>
  <conditionalFormatting sqref="AB1011:AF1011">
    <cfRule type="notContainsBlanks" dxfId="2409" priority="2464">
      <formula>LEN(TRIM(AB1011))&gt;0</formula>
    </cfRule>
  </conditionalFormatting>
  <conditionalFormatting sqref="AB1011:AF1011">
    <cfRule type="notContainsBlanks" dxfId="2408" priority="2463">
      <formula>LEN(TRIM(AB1011))&gt;0</formula>
    </cfRule>
  </conditionalFormatting>
  <conditionalFormatting sqref="AB1011:AF1011">
    <cfRule type="notContainsBlanks" dxfId="2407" priority="2462">
      <formula>LEN(TRIM(AB1011))&gt;0</formula>
    </cfRule>
  </conditionalFormatting>
  <conditionalFormatting sqref="AB1011:AF1011">
    <cfRule type="notContainsBlanks" dxfId="2406" priority="2461">
      <formula>LEN(TRIM(AB1011))&gt;0</formula>
    </cfRule>
  </conditionalFormatting>
  <conditionalFormatting sqref="AB1011:AF1011">
    <cfRule type="notContainsBlanks" dxfId="2405" priority="2460">
      <formula>LEN(TRIM(AB1011))&gt;0</formula>
    </cfRule>
  </conditionalFormatting>
  <conditionalFormatting sqref="AB1011:AF1011">
    <cfRule type="notContainsBlanks" priority="2459">
      <formula>LEN(TRIM(AB1011))&gt;0</formula>
    </cfRule>
  </conditionalFormatting>
  <conditionalFormatting sqref="AB1011:AF1011">
    <cfRule type="notContainsBlanks" dxfId="2404" priority="2458">
      <formula>LEN(TRIM(AB1011))&gt;0</formula>
    </cfRule>
  </conditionalFormatting>
  <conditionalFormatting sqref="AB1011:AF1011">
    <cfRule type="notContainsBlanks" dxfId="2403" priority="2457">
      <formula>LEN(TRIM(AB1011))&gt;0</formula>
    </cfRule>
  </conditionalFormatting>
  <conditionalFormatting sqref="AB1011:AF1011">
    <cfRule type="notContainsBlanks" dxfId="2402" priority="2456">
      <formula>LEN(TRIM(AB1011))&gt;0</formula>
    </cfRule>
  </conditionalFormatting>
  <conditionalFormatting sqref="AB1011:AF1011">
    <cfRule type="notContainsBlanks" dxfId="2401" priority="2455">
      <formula>LEN(TRIM(AB1011))&gt;0</formula>
    </cfRule>
  </conditionalFormatting>
  <conditionalFormatting sqref="AB1011:AF1011">
    <cfRule type="notContainsBlanks" dxfId="2400" priority="2454">
      <formula>LEN(TRIM(AB1011))&gt;0</formula>
    </cfRule>
  </conditionalFormatting>
  <conditionalFormatting sqref="AB1037:AF1037">
    <cfRule type="notContainsBlanks" dxfId="2399" priority="2453">
      <formula>LEN(TRIM(AB1037))&gt;0</formula>
    </cfRule>
  </conditionalFormatting>
  <conditionalFormatting sqref="AB1037:AF1037">
    <cfRule type="notContainsBlanks" dxfId="2398" priority="2452">
      <formula>LEN(TRIM(AB1037))&gt;0</formula>
    </cfRule>
  </conditionalFormatting>
  <conditionalFormatting sqref="AB1037:AF1037">
    <cfRule type="notContainsBlanks" dxfId="2397" priority="2451">
      <formula>LEN(TRIM(AB1037))&gt;0</formula>
    </cfRule>
  </conditionalFormatting>
  <conditionalFormatting sqref="AB1037:AF1037">
    <cfRule type="notContainsBlanks" dxfId="2396" priority="2450">
      <formula>LEN(TRIM(AB1037))&gt;0</formula>
    </cfRule>
  </conditionalFormatting>
  <conditionalFormatting sqref="AB1037:AF1037">
    <cfRule type="notContainsBlanks" dxfId="2395" priority="2449">
      <formula>LEN(TRIM(AB1037))&gt;0</formula>
    </cfRule>
  </conditionalFormatting>
  <conditionalFormatting sqref="AB1037:AF1037">
    <cfRule type="notContainsBlanks" dxfId="2394" priority="2448">
      <formula>LEN(TRIM(AB1037))&gt;0</formula>
    </cfRule>
  </conditionalFormatting>
  <conditionalFormatting sqref="AB1037:AF1037">
    <cfRule type="notContainsBlanks" dxfId="2393" priority="2447">
      <formula>LEN(TRIM(AB1037))&gt;0</formula>
    </cfRule>
  </conditionalFormatting>
  <conditionalFormatting sqref="AB1037:AF1037">
    <cfRule type="notContainsBlanks" dxfId="2392" priority="2446">
      <formula>LEN(TRIM(AB1037))&gt;0</formula>
    </cfRule>
  </conditionalFormatting>
  <conditionalFormatting sqref="AB1037:AF1037">
    <cfRule type="notContainsBlanks" dxfId="2391" priority="2445">
      <formula>LEN(TRIM(AB1037))&gt;0</formula>
    </cfRule>
  </conditionalFormatting>
  <conditionalFormatting sqref="AB1037:AF1037">
    <cfRule type="notContainsBlanks" dxfId="2390" priority="2443">
      <formula>LEN(TRIM(AB1037))&gt;0</formula>
    </cfRule>
    <cfRule type="notContainsBlanks" dxfId="2389" priority="2444">
      <formula>LEN(TRIM(AB1037))&gt;0</formula>
    </cfRule>
  </conditionalFormatting>
  <conditionalFormatting sqref="AB1037:AF1037">
    <cfRule type="notContainsBlanks" dxfId="2388" priority="2442">
      <formula>LEN(TRIM(AB1037))&gt;0</formula>
    </cfRule>
  </conditionalFormatting>
  <conditionalFormatting sqref="AB1037:AF1037">
    <cfRule type="notContainsBlanks" dxfId="2387" priority="2441">
      <formula>LEN(TRIM(AB1037))&gt;0</formula>
    </cfRule>
  </conditionalFormatting>
  <conditionalFormatting sqref="AB1037:AF1037">
    <cfRule type="notContainsBlanks" dxfId="2386" priority="2440">
      <formula>LEN(TRIM(AB1037))&gt;0</formula>
    </cfRule>
  </conditionalFormatting>
  <conditionalFormatting sqref="AB1037:AF1037">
    <cfRule type="notContainsBlanks" dxfId="2385" priority="2439">
      <formula>LEN(TRIM(AB1037))&gt;0</formula>
    </cfRule>
  </conditionalFormatting>
  <conditionalFormatting sqref="AB1037:AF1037">
    <cfRule type="notContainsBlanks" dxfId="2384" priority="2438">
      <formula>LEN(TRIM(AB1037))&gt;0</formula>
    </cfRule>
  </conditionalFormatting>
  <conditionalFormatting sqref="AB1037:AF1037">
    <cfRule type="notContainsBlanks" dxfId="2383" priority="2437">
      <formula>LEN(TRIM(AB1037))&gt;0</formula>
    </cfRule>
  </conditionalFormatting>
  <conditionalFormatting sqref="AB1037:AF1037">
    <cfRule type="notContainsBlanks" dxfId="2382" priority="2436">
      <formula>LEN(TRIM(AB1037))&gt;0</formula>
    </cfRule>
  </conditionalFormatting>
  <conditionalFormatting sqref="AB1037:AF1037">
    <cfRule type="notContainsBlanks" dxfId="2381" priority="2435">
      <formula>LEN(TRIM(AB1037))&gt;0</formula>
    </cfRule>
  </conditionalFormatting>
  <conditionalFormatting sqref="AB1037:AF1037">
    <cfRule type="notContainsBlanks" dxfId="2380" priority="2434">
      <formula>LEN(TRIM(AB1037))&gt;0</formula>
    </cfRule>
  </conditionalFormatting>
  <conditionalFormatting sqref="AB1037:AF1037">
    <cfRule type="notContainsBlanks" priority="2433">
      <formula>LEN(TRIM(AB1037))&gt;0</formula>
    </cfRule>
  </conditionalFormatting>
  <conditionalFormatting sqref="AB1037:AF1037">
    <cfRule type="notContainsBlanks" dxfId="2379" priority="2432">
      <formula>LEN(TRIM(AB1037))&gt;0</formula>
    </cfRule>
  </conditionalFormatting>
  <conditionalFormatting sqref="AB1037:AF1037">
    <cfRule type="notContainsBlanks" dxfId="2378" priority="2431">
      <formula>LEN(TRIM(AB1037))&gt;0</formula>
    </cfRule>
  </conditionalFormatting>
  <conditionalFormatting sqref="AB1037:AF1037">
    <cfRule type="notContainsBlanks" dxfId="2377" priority="2430">
      <formula>LEN(TRIM(AB1037))&gt;0</formula>
    </cfRule>
  </conditionalFormatting>
  <conditionalFormatting sqref="AB1037:AF1037">
    <cfRule type="notContainsBlanks" dxfId="2376" priority="2429">
      <formula>LEN(TRIM(AB1037))&gt;0</formula>
    </cfRule>
  </conditionalFormatting>
  <conditionalFormatting sqref="AB1037:AF1037">
    <cfRule type="notContainsBlanks" dxfId="2375" priority="2428">
      <formula>LEN(TRIM(AB1037))&gt;0</formula>
    </cfRule>
  </conditionalFormatting>
  <conditionalFormatting sqref="AB1050:AF1050">
    <cfRule type="notContainsBlanks" dxfId="2374" priority="2427">
      <formula>LEN(TRIM(AB1050))&gt;0</formula>
    </cfRule>
  </conditionalFormatting>
  <conditionalFormatting sqref="AB1050:AF1050">
    <cfRule type="notContainsBlanks" dxfId="2373" priority="2426">
      <formula>LEN(TRIM(AB1050))&gt;0</formula>
    </cfRule>
  </conditionalFormatting>
  <conditionalFormatting sqref="AB1050:AF1050">
    <cfRule type="notContainsBlanks" dxfId="2372" priority="2425">
      <formula>LEN(TRIM(AB1050))&gt;0</formula>
    </cfRule>
  </conditionalFormatting>
  <conditionalFormatting sqref="AB1050:AF1050">
    <cfRule type="notContainsBlanks" dxfId="2371" priority="2424">
      <formula>LEN(TRIM(AB1050))&gt;0</formula>
    </cfRule>
  </conditionalFormatting>
  <conditionalFormatting sqref="AB1050:AF1050">
    <cfRule type="notContainsBlanks" dxfId="2370" priority="2423">
      <formula>LEN(TRIM(AB1050))&gt;0</formula>
    </cfRule>
  </conditionalFormatting>
  <conditionalFormatting sqref="AB1050:AF1050">
    <cfRule type="notContainsBlanks" dxfId="2369" priority="2422">
      <formula>LEN(TRIM(AB1050))&gt;0</formula>
    </cfRule>
  </conditionalFormatting>
  <conditionalFormatting sqref="AB1050:AF1050">
    <cfRule type="notContainsBlanks" dxfId="2368" priority="2421">
      <formula>LEN(TRIM(AB1050))&gt;0</formula>
    </cfRule>
  </conditionalFormatting>
  <conditionalFormatting sqref="AB1050:AF1050">
    <cfRule type="notContainsBlanks" dxfId="2367" priority="2420">
      <formula>LEN(TRIM(AB1050))&gt;0</formula>
    </cfRule>
  </conditionalFormatting>
  <conditionalFormatting sqref="AB1050:AF1050">
    <cfRule type="notContainsBlanks" dxfId="2366" priority="2419">
      <formula>LEN(TRIM(AB1050))&gt;0</formula>
    </cfRule>
  </conditionalFormatting>
  <conditionalFormatting sqref="AB1050:AF1050">
    <cfRule type="notContainsBlanks" dxfId="2365" priority="2417">
      <formula>LEN(TRIM(AB1050))&gt;0</formula>
    </cfRule>
    <cfRule type="notContainsBlanks" dxfId="2364" priority="2418">
      <formula>LEN(TRIM(AB1050))&gt;0</formula>
    </cfRule>
  </conditionalFormatting>
  <conditionalFormatting sqref="AB1050:AF1050">
    <cfRule type="notContainsBlanks" dxfId="2363" priority="2416">
      <formula>LEN(TRIM(AB1050))&gt;0</formula>
    </cfRule>
  </conditionalFormatting>
  <conditionalFormatting sqref="AB1050:AF1050">
    <cfRule type="notContainsBlanks" dxfId="2362" priority="2415">
      <formula>LEN(TRIM(AB1050))&gt;0</formula>
    </cfRule>
  </conditionalFormatting>
  <conditionalFormatting sqref="AB1050:AF1050">
    <cfRule type="notContainsBlanks" dxfId="2361" priority="2414">
      <formula>LEN(TRIM(AB1050))&gt;0</formula>
    </cfRule>
  </conditionalFormatting>
  <conditionalFormatting sqref="AB1050:AF1050">
    <cfRule type="notContainsBlanks" dxfId="2360" priority="2413">
      <formula>LEN(TRIM(AB1050))&gt;0</formula>
    </cfRule>
  </conditionalFormatting>
  <conditionalFormatting sqref="AB1050:AF1050">
    <cfRule type="notContainsBlanks" dxfId="2359" priority="2412">
      <formula>LEN(TRIM(AB1050))&gt;0</formula>
    </cfRule>
  </conditionalFormatting>
  <conditionalFormatting sqref="AB1050:AF1050">
    <cfRule type="notContainsBlanks" dxfId="2358" priority="2411">
      <formula>LEN(TRIM(AB1050))&gt;0</formula>
    </cfRule>
  </conditionalFormatting>
  <conditionalFormatting sqref="AB1050:AF1050">
    <cfRule type="notContainsBlanks" dxfId="2357" priority="2410">
      <formula>LEN(TRIM(AB1050))&gt;0</formula>
    </cfRule>
  </conditionalFormatting>
  <conditionalFormatting sqref="AB1050:AF1050">
    <cfRule type="notContainsBlanks" dxfId="2356" priority="2409">
      <formula>LEN(TRIM(AB1050))&gt;0</formula>
    </cfRule>
  </conditionalFormatting>
  <conditionalFormatting sqref="AB1050:AF1050">
    <cfRule type="notContainsBlanks" dxfId="2355" priority="2408">
      <formula>LEN(TRIM(AB1050))&gt;0</formula>
    </cfRule>
  </conditionalFormatting>
  <conditionalFormatting sqref="AB1050:AF1050">
    <cfRule type="notContainsBlanks" priority="2407">
      <formula>LEN(TRIM(AB1050))&gt;0</formula>
    </cfRule>
  </conditionalFormatting>
  <conditionalFormatting sqref="AB1050:AF1050">
    <cfRule type="notContainsBlanks" dxfId="2354" priority="2406">
      <formula>LEN(TRIM(AB1050))&gt;0</formula>
    </cfRule>
  </conditionalFormatting>
  <conditionalFormatting sqref="AB1050:AF1050">
    <cfRule type="notContainsBlanks" dxfId="2353" priority="2405">
      <formula>LEN(TRIM(AB1050))&gt;0</formula>
    </cfRule>
  </conditionalFormatting>
  <conditionalFormatting sqref="AB1050:AF1050">
    <cfRule type="notContainsBlanks" dxfId="2352" priority="2404">
      <formula>LEN(TRIM(AB1050))&gt;0</formula>
    </cfRule>
  </conditionalFormatting>
  <conditionalFormatting sqref="AB1050:AF1050">
    <cfRule type="notContainsBlanks" dxfId="2351" priority="2403">
      <formula>LEN(TRIM(AB1050))&gt;0</formula>
    </cfRule>
  </conditionalFormatting>
  <conditionalFormatting sqref="AB1050:AF1050">
    <cfRule type="notContainsBlanks" dxfId="2350" priority="2402">
      <formula>LEN(TRIM(AB1050))&gt;0</formula>
    </cfRule>
  </conditionalFormatting>
  <conditionalFormatting sqref="AB1063:AF1063">
    <cfRule type="notContainsBlanks" dxfId="2349" priority="2401">
      <formula>LEN(TRIM(AB1063))&gt;0</formula>
    </cfRule>
  </conditionalFormatting>
  <conditionalFormatting sqref="AB1063:AF1063">
    <cfRule type="notContainsBlanks" dxfId="2348" priority="2400">
      <formula>LEN(TRIM(AB1063))&gt;0</formula>
    </cfRule>
  </conditionalFormatting>
  <conditionalFormatting sqref="AB1063:AF1063">
    <cfRule type="notContainsBlanks" dxfId="2347" priority="2399">
      <formula>LEN(TRIM(AB1063))&gt;0</formula>
    </cfRule>
  </conditionalFormatting>
  <conditionalFormatting sqref="AB1063:AF1063">
    <cfRule type="notContainsBlanks" dxfId="2346" priority="2398">
      <formula>LEN(TRIM(AB1063))&gt;0</formula>
    </cfRule>
  </conditionalFormatting>
  <conditionalFormatting sqref="AB1063:AF1063">
    <cfRule type="notContainsBlanks" dxfId="2345" priority="2397">
      <formula>LEN(TRIM(AB1063))&gt;0</formula>
    </cfRule>
  </conditionalFormatting>
  <conditionalFormatting sqref="AB1063:AF1063">
    <cfRule type="notContainsBlanks" dxfId="2344" priority="2396">
      <formula>LEN(TRIM(AB1063))&gt;0</formula>
    </cfRule>
  </conditionalFormatting>
  <conditionalFormatting sqref="AB1063:AF1063">
    <cfRule type="notContainsBlanks" dxfId="2343" priority="2395">
      <formula>LEN(TRIM(AB1063))&gt;0</formula>
    </cfRule>
  </conditionalFormatting>
  <conditionalFormatting sqref="AB1063:AF1063">
    <cfRule type="notContainsBlanks" dxfId="2342" priority="2394">
      <formula>LEN(TRIM(AB1063))&gt;0</formula>
    </cfRule>
  </conditionalFormatting>
  <conditionalFormatting sqref="AB1063:AF1063">
    <cfRule type="notContainsBlanks" dxfId="2341" priority="2393">
      <formula>LEN(TRIM(AB1063))&gt;0</formula>
    </cfRule>
  </conditionalFormatting>
  <conditionalFormatting sqref="AB1063:AF1063">
    <cfRule type="notContainsBlanks" dxfId="2340" priority="2391">
      <formula>LEN(TRIM(AB1063))&gt;0</formula>
    </cfRule>
    <cfRule type="notContainsBlanks" dxfId="2339" priority="2392">
      <formula>LEN(TRIM(AB1063))&gt;0</formula>
    </cfRule>
  </conditionalFormatting>
  <conditionalFormatting sqref="AB1063:AF1063">
    <cfRule type="notContainsBlanks" dxfId="2338" priority="2390">
      <formula>LEN(TRIM(AB1063))&gt;0</formula>
    </cfRule>
  </conditionalFormatting>
  <conditionalFormatting sqref="AB1063:AF1063">
    <cfRule type="notContainsBlanks" dxfId="2337" priority="2389">
      <formula>LEN(TRIM(AB1063))&gt;0</formula>
    </cfRule>
  </conditionalFormatting>
  <conditionalFormatting sqref="AB1063:AF1063">
    <cfRule type="notContainsBlanks" dxfId="2336" priority="2388">
      <formula>LEN(TRIM(AB1063))&gt;0</formula>
    </cfRule>
  </conditionalFormatting>
  <conditionalFormatting sqref="AB1063:AF1063">
    <cfRule type="notContainsBlanks" dxfId="2335" priority="2387">
      <formula>LEN(TRIM(AB1063))&gt;0</formula>
    </cfRule>
  </conditionalFormatting>
  <conditionalFormatting sqref="AB1063:AF1063">
    <cfRule type="notContainsBlanks" dxfId="2334" priority="2386">
      <formula>LEN(TRIM(AB1063))&gt;0</formula>
    </cfRule>
  </conditionalFormatting>
  <conditionalFormatting sqref="AB1063:AF1063">
    <cfRule type="notContainsBlanks" dxfId="2333" priority="2385">
      <formula>LEN(TRIM(AB1063))&gt;0</formula>
    </cfRule>
  </conditionalFormatting>
  <conditionalFormatting sqref="AB1063:AF1063">
    <cfRule type="notContainsBlanks" dxfId="2332" priority="2384">
      <formula>LEN(TRIM(AB1063))&gt;0</formula>
    </cfRule>
  </conditionalFormatting>
  <conditionalFormatting sqref="AB1063:AF1063">
    <cfRule type="notContainsBlanks" dxfId="2331" priority="2383">
      <formula>LEN(TRIM(AB1063))&gt;0</formula>
    </cfRule>
  </conditionalFormatting>
  <conditionalFormatting sqref="AB1063:AF1063">
    <cfRule type="notContainsBlanks" dxfId="2330" priority="2382">
      <formula>LEN(TRIM(AB1063))&gt;0</formula>
    </cfRule>
  </conditionalFormatting>
  <conditionalFormatting sqref="AB1063:AF1063">
    <cfRule type="notContainsBlanks" priority="2381">
      <formula>LEN(TRIM(AB1063))&gt;0</formula>
    </cfRule>
  </conditionalFormatting>
  <conditionalFormatting sqref="AB1063:AF1063">
    <cfRule type="notContainsBlanks" dxfId="2329" priority="2380">
      <formula>LEN(TRIM(AB1063))&gt;0</formula>
    </cfRule>
  </conditionalFormatting>
  <conditionalFormatting sqref="AB1063:AF1063">
    <cfRule type="notContainsBlanks" dxfId="2328" priority="2379">
      <formula>LEN(TRIM(AB1063))&gt;0</formula>
    </cfRule>
  </conditionalFormatting>
  <conditionalFormatting sqref="AB1063:AF1063">
    <cfRule type="notContainsBlanks" dxfId="2327" priority="2378">
      <formula>LEN(TRIM(AB1063))&gt;0</formula>
    </cfRule>
  </conditionalFormatting>
  <conditionalFormatting sqref="AB1063:AF1063">
    <cfRule type="notContainsBlanks" dxfId="2326" priority="2377">
      <formula>LEN(TRIM(AB1063))&gt;0</formula>
    </cfRule>
  </conditionalFormatting>
  <conditionalFormatting sqref="AB1063:AF1063">
    <cfRule type="notContainsBlanks" dxfId="2325" priority="2376">
      <formula>LEN(TRIM(AB1063))&gt;0</formula>
    </cfRule>
  </conditionalFormatting>
  <conditionalFormatting sqref="AB1076:AF1076">
    <cfRule type="notContainsBlanks" dxfId="2324" priority="2375">
      <formula>LEN(TRIM(AB1076))&gt;0</formula>
    </cfRule>
  </conditionalFormatting>
  <conditionalFormatting sqref="AB1076:AF1076">
    <cfRule type="notContainsBlanks" dxfId="2323" priority="2374">
      <formula>LEN(TRIM(AB1076))&gt;0</formula>
    </cfRule>
  </conditionalFormatting>
  <conditionalFormatting sqref="AB1076:AF1076">
    <cfRule type="notContainsBlanks" dxfId="2322" priority="2373">
      <formula>LEN(TRIM(AB1076))&gt;0</formula>
    </cfRule>
  </conditionalFormatting>
  <conditionalFormatting sqref="AB1076:AF1076">
    <cfRule type="notContainsBlanks" dxfId="2321" priority="2372">
      <formula>LEN(TRIM(AB1076))&gt;0</formula>
    </cfRule>
  </conditionalFormatting>
  <conditionalFormatting sqref="AB1076:AF1076">
    <cfRule type="notContainsBlanks" dxfId="2320" priority="2371">
      <formula>LEN(TRIM(AB1076))&gt;0</formula>
    </cfRule>
  </conditionalFormatting>
  <conditionalFormatting sqref="AB1076:AF1076">
    <cfRule type="notContainsBlanks" dxfId="2319" priority="2370">
      <formula>LEN(TRIM(AB1076))&gt;0</formula>
    </cfRule>
  </conditionalFormatting>
  <conditionalFormatting sqref="AB1076:AF1076">
    <cfRule type="notContainsBlanks" dxfId="2318" priority="2369">
      <formula>LEN(TRIM(AB1076))&gt;0</formula>
    </cfRule>
  </conditionalFormatting>
  <conditionalFormatting sqref="AB1076:AF1076">
    <cfRule type="notContainsBlanks" dxfId="2317" priority="2368">
      <formula>LEN(TRIM(AB1076))&gt;0</formula>
    </cfRule>
  </conditionalFormatting>
  <conditionalFormatting sqref="AB1076:AF1076">
    <cfRule type="notContainsBlanks" dxfId="2316" priority="2367">
      <formula>LEN(TRIM(AB1076))&gt;0</formula>
    </cfRule>
  </conditionalFormatting>
  <conditionalFormatting sqref="AB1076:AF1076">
    <cfRule type="notContainsBlanks" dxfId="2315" priority="2365">
      <formula>LEN(TRIM(AB1076))&gt;0</formula>
    </cfRule>
    <cfRule type="notContainsBlanks" dxfId="2314" priority="2366">
      <formula>LEN(TRIM(AB1076))&gt;0</formula>
    </cfRule>
  </conditionalFormatting>
  <conditionalFormatting sqref="AB1076:AF1076">
    <cfRule type="notContainsBlanks" dxfId="2313" priority="2364">
      <formula>LEN(TRIM(AB1076))&gt;0</formula>
    </cfRule>
  </conditionalFormatting>
  <conditionalFormatting sqref="AB1076:AF1076">
    <cfRule type="notContainsBlanks" dxfId="2312" priority="2363">
      <formula>LEN(TRIM(AB1076))&gt;0</formula>
    </cfRule>
  </conditionalFormatting>
  <conditionalFormatting sqref="AB1076:AF1076">
    <cfRule type="notContainsBlanks" dxfId="2311" priority="2362">
      <formula>LEN(TRIM(AB1076))&gt;0</formula>
    </cfRule>
  </conditionalFormatting>
  <conditionalFormatting sqref="AB1076:AF1076">
    <cfRule type="notContainsBlanks" dxfId="2310" priority="2361">
      <formula>LEN(TRIM(AB1076))&gt;0</formula>
    </cfRule>
  </conditionalFormatting>
  <conditionalFormatting sqref="AB1076:AF1076">
    <cfRule type="notContainsBlanks" dxfId="2309" priority="2360">
      <formula>LEN(TRIM(AB1076))&gt;0</formula>
    </cfRule>
  </conditionalFormatting>
  <conditionalFormatting sqref="AB1076:AF1076">
    <cfRule type="notContainsBlanks" dxfId="2308" priority="2359">
      <formula>LEN(TRIM(AB1076))&gt;0</formula>
    </cfRule>
  </conditionalFormatting>
  <conditionalFormatting sqref="AB1076:AF1076">
    <cfRule type="notContainsBlanks" dxfId="2307" priority="2358">
      <formula>LEN(TRIM(AB1076))&gt;0</formula>
    </cfRule>
  </conditionalFormatting>
  <conditionalFormatting sqref="AB1076:AF1076">
    <cfRule type="notContainsBlanks" dxfId="2306" priority="2357">
      <formula>LEN(TRIM(AB1076))&gt;0</formula>
    </cfRule>
  </conditionalFormatting>
  <conditionalFormatting sqref="AB1076:AF1076">
    <cfRule type="notContainsBlanks" dxfId="2305" priority="2356">
      <formula>LEN(TRIM(AB1076))&gt;0</formula>
    </cfRule>
  </conditionalFormatting>
  <conditionalFormatting sqref="AB1076:AF1076">
    <cfRule type="notContainsBlanks" priority="2355">
      <formula>LEN(TRIM(AB1076))&gt;0</formula>
    </cfRule>
  </conditionalFormatting>
  <conditionalFormatting sqref="AB1076:AF1076">
    <cfRule type="notContainsBlanks" dxfId="2304" priority="2354">
      <formula>LEN(TRIM(AB1076))&gt;0</formula>
    </cfRule>
  </conditionalFormatting>
  <conditionalFormatting sqref="AB1076:AF1076">
    <cfRule type="notContainsBlanks" dxfId="2303" priority="2353">
      <formula>LEN(TRIM(AB1076))&gt;0</formula>
    </cfRule>
  </conditionalFormatting>
  <conditionalFormatting sqref="AB1076:AF1076">
    <cfRule type="notContainsBlanks" dxfId="2302" priority="2352">
      <formula>LEN(TRIM(AB1076))&gt;0</formula>
    </cfRule>
  </conditionalFormatting>
  <conditionalFormatting sqref="AB1076:AF1076">
    <cfRule type="notContainsBlanks" dxfId="2301" priority="2351">
      <formula>LEN(TRIM(AB1076))&gt;0</formula>
    </cfRule>
  </conditionalFormatting>
  <conditionalFormatting sqref="AB1076:AF1076">
    <cfRule type="notContainsBlanks" dxfId="2300" priority="2350">
      <formula>LEN(TRIM(AB1076))&gt;0</formula>
    </cfRule>
  </conditionalFormatting>
  <conditionalFormatting sqref="AB1089:AF1089">
    <cfRule type="notContainsBlanks" dxfId="2299" priority="2349">
      <formula>LEN(TRIM(AB1089))&gt;0</formula>
    </cfRule>
  </conditionalFormatting>
  <conditionalFormatting sqref="AB1089:AF1089">
    <cfRule type="notContainsBlanks" dxfId="2298" priority="2348">
      <formula>LEN(TRIM(AB1089))&gt;0</formula>
    </cfRule>
  </conditionalFormatting>
  <conditionalFormatting sqref="AB1089:AF1089">
    <cfRule type="notContainsBlanks" dxfId="2297" priority="2347">
      <formula>LEN(TRIM(AB1089))&gt;0</formula>
    </cfRule>
  </conditionalFormatting>
  <conditionalFormatting sqref="AB1089:AF1089">
    <cfRule type="notContainsBlanks" dxfId="2296" priority="2346">
      <formula>LEN(TRIM(AB1089))&gt;0</formula>
    </cfRule>
  </conditionalFormatting>
  <conditionalFormatting sqref="AB1089:AF1089">
    <cfRule type="notContainsBlanks" dxfId="2295" priority="2345">
      <formula>LEN(TRIM(AB1089))&gt;0</formula>
    </cfRule>
  </conditionalFormatting>
  <conditionalFormatting sqref="AB1089:AF1089">
    <cfRule type="notContainsBlanks" dxfId="2294" priority="2344">
      <formula>LEN(TRIM(AB1089))&gt;0</formula>
    </cfRule>
  </conditionalFormatting>
  <conditionalFormatting sqref="AB1089:AF1089">
    <cfRule type="notContainsBlanks" dxfId="2293" priority="2343">
      <formula>LEN(TRIM(AB1089))&gt;0</formula>
    </cfRule>
  </conditionalFormatting>
  <conditionalFormatting sqref="AB1089:AF1089">
    <cfRule type="notContainsBlanks" dxfId="2292" priority="2342">
      <formula>LEN(TRIM(AB1089))&gt;0</formula>
    </cfRule>
  </conditionalFormatting>
  <conditionalFormatting sqref="AB1089:AF1089">
    <cfRule type="notContainsBlanks" dxfId="2291" priority="2341">
      <formula>LEN(TRIM(AB1089))&gt;0</formula>
    </cfRule>
  </conditionalFormatting>
  <conditionalFormatting sqref="AB1089:AF1089">
    <cfRule type="notContainsBlanks" dxfId="2290" priority="2339">
      <formula>LEN(TRIM(AB1089))&gt;0</formula>
    </cfRule>
    <cfRule type="notContainsBlanks" dxfId="2289" priority="2340">
      <formula>LEN(TRIM(AB1089))&gt;0</formula>
    </cfRule>
  </conditionalFormatting>
  <conditionalFormatting sqref="AB1089:AF1089">
    <cfRule type="notContainsBlanks" dxfId="2288" priority="2338">
      <formula>LEN(TRIM(AB1089))&gt;0</formula>
    </cfRule>
  </conditionalFormatting>
  <conditionalFormatting sqref="AB1089:AF1089">
    <cfRule type="notContainsBlanks" dxfId="2287" priority="2337">
      <formula>LEN(TRIM(AB1089))&gt;0</formula>
    </cfRule>
  </conditionalFormatting>
  <conditionalFormatting sqref="AB1089:AF1089">
    <cfRule type="notContainsBlanks" dxfId="2286" priority="2336">
      <formula>LEN(TRIM(AB1089))&gt;0</formula>
    </cfRule>
  </conditionalFormatting>
  <conditionalFormatting sqref="AB1089:AF1089">
    <cfRule type="notContainsBlanks" dxfId="2285" priority="2335">
      <formula>LEN(TRIM(AB1089))&gt;0</formula>
    </cfRule>
  </conditionalFormatting>
  <conditionalFormatting sqref="AB1089:AF1089">
    <cfRule type="notContainsBlanks" dxfId="2284" priority="2334">
      <formula>LEN(TRIM(AB1089))&gt;0</formula>
    </cfRule>
  </conditionalFormatting>
  <conditionalFormatting sqref="AB1089:AF1089">
    <cfRule type="notContainsBlanks" dxfId="2283" priority="2333">
      <formula>LEN(TRIM(AB1089))&gt;0</formula>
    </cfRule>
  </conditionalFormatting>
  <conditionalFormatting sqref="AB1089:AF1089">
    <cfRule type="notContainsBlanks" dxfId="2282" priority="2332">
      <formula>LEN(TRIM(AB1089))&gt;0</formula>
    </cfRule>
  </conditionalFormatting>
  <conditionalFormatting sqref="AB1089:AF1089">
    <cfRule type="notContainsBlanks" dxfId="2281" priority="2331">
      <formula>LEN(TRIM(AB1089))&gt;0</formula>
    </cfRule>
  </conditionalFormatting>
  <conditionalFormatting sqref="AB1089:AF1089">
    <cfRule type="notContainsBlanks" dxfId="2280" priority="2330">
      <formula>LEN(TRIM(AB1089))&gt;0</formula>
    </cfRule>
  </conditionalFormatting>
  <conditionalFormatting sqref="AB1089:AF1089">
    <cfRule type="notContainsBlanks" priority="2329">
      <formula>LEN(TRIM(AB1089))&gt;0</formula>
    </cfRule>
  </conditionalFormatting>
  <conditionalFormatting sqref="AB1089:AF1089">
    <cfRule type="notContainsBlanks" dxfId="2279" priority="2328">
      <formula>LEN(TRIM(AB1089))&gt;0</formula>
    </cfRule>
  </conditionalFormatting>
  <conditionalFormatting sqref="AB1089:AF1089">
    <cfRule type="notContainsBlanks" dxfId="2278" priority="2327">
      <formula>LEN(TRIM(AB1089))&gt;0</formula>
    </cfRule>
  </conditionalFormatting>
  <conditionalFormatting sqref="AB1089:AF1089">
    <cfRule type="notContainsBlanks" dxfId="2277" priority="2326">
      <formula>LEN(TRIM(AB1089))&gt;0</formula>
    </cfRule>
  </conditionalFormatting>
  <conditionalFormatting sqref="AB1089:AF1089">
    <cfRule type="notContainsBlanks" dxfId="2276" priority="2325">
      <formula>LEN(TRIM(AB1089))&gt;0</formula>
    </cfRule>
  </conditionalFormatting>
  <conditionalFormatting sqref="AB1089:AF1089">
    <cfRule type="notContainsBlanks" dxfId="2275" priority="2324">
      <formula>LEN(TRIM(AB1089))&gt;0</formula>
    </cfRule>
  </conditionalFormatting>
  <conditionalFormatting sqref="AB1102:AF1102">
    <cfRule type="notContainsBlanks" dxfId="2274" priority="2323">
      <formula>LEN(TRIM(AB1102))&gt;0</formula>
    </cfRule>
  </conditionalFormatting>
  <conditionalFormatting sqref="AB1102:AF1102">
    <cfRule type="notContainsBlanks" dxfId="2273" priority="2322">
      <formula>LEN(TRIM(AB1102))&gt;0</formula>
    </cfRule>
  </conditionalFormatting>
  <conditionalFormatting sqref="AB1102:AF1102">
    <cfRule type="notContainsBlanks" dxfId="2272" priority="2321">
      <formula>LEN(TRIM(AB1102))&gt;0</formula>
    </cfRule>
  </conditionalFormatting>
  <conditionalFormatting sqref="AB1102:AF1102">
    <cfRule type="notContainsBlanks" dxfId="2271" priority="2320">
      <formula>LEN(TRIM(AB1102))&gt;0</formula>
    </cfRule>
  </conditionalFormatting>
  <conditionalFormatting sqref="AB1102:AF1102">
    <cfRule type="notContainsBlanks" dxfId="2270" priority="2319">
      <formula>LEN(TRIM(AB1102))&gt;0</formula>
    </cfRule>
  </conditionalFormatting>
  <conditionalFormatting sqref="AB1102:AF1102">
    <cfRule type="notContainsBlanks" dxfId="2269" priority="2318">
      <formula>LEN(TRIM(AB1102))&gt;0</formula>
    </cfRule>
  </conditionalFormatting>
  <conditionalFormatting sqref="AB1102:AF1102">
    <cfRule type="notContainsBlanks" dxfId="2268" priority="2317">
      <formula>LEN(TRIM(AB1102))&gt;0</formula>
    </cfRule>
  </conditionalFormatting>
  <conditionalFormatting sqref="AB1102:AF1102">
    <cfRule type="notContainsBlanks" dxfId="2267" priority="2316">
      <formula>LEN(TRIM(AB1102))&gt;0</formula>
    </cfRule>
  </conditionalFormatting>
  <conditionalFormatting sqref="AB1102:AF1102">
    <cfRule type="notContainsBlanks" dxfId="2266" priority="2315">
      <formula>LEN(TRIM(AB1102))&gt;0</formula>
    </cfRule>
  </conditionalFormatting>
  <conditionalFormatting sqref="AB1102:AF1102">
    <cfRule type="notContainsBlanks" dxfId="2265" priority="2313">
      <formula>LEN(TRIM(AB1102))&gt;0</formula>
    </cfRule>
    <cfRule type="notContainsBlanks" dxfId="2264" priority="2314">
      <formula>LEN(TRIM(AB1102))&gt;0</formula>
    </cfRule>
  </conditionalFormatting>
  <conditionalFormatting sqref="AB1102:AF1102">
    <cfRule type="notContainsBlanks" dxfId="2263" priority="2312">
      <formula>LEN(TRIM(AB1102))&gt;0</formula>
    </cfRule>
  </conditionalFormatting>
  <conditionalFormatting sqref="AB1102:AF1102">
    <cfRule type="notContainsBlanks" dxfId="2262" priority="2311">
      <formula>LEN(TRIM(AB1102))&gt;0</formula>
    </cfRule>
  </conditionalFormatting>
  <conditionalFormatting sqref="AB1102:AF1102">
    <cfRule type="notContainsBlanks" dxfId="2261" priority="2310">
      <formula>LEN(TRIM(AB1102))&gt;0</formula>
    </cfRule>
  </conditionalFormatting>
  <conditionalFormatting sqref="AB1102:AF1102">
    <cfRule type="notContainsBlanks" dxfId="2260" priority="2309">
      <formula>LEN(TRIM(AB1102))&gt;0</formula>
    </cfRule>
  </conditionalFormatting>
  <conditionalFormatting sqref="AB1102:AF1102">
    <cfRule type="notContainsBlanks" dxfId="2259" priority="2308">
      <formula>LEN(TRIM(AB1102))&gt;0</formula>
    </cfRule>
  </conditionalFormatting>
  <conditionalFormatting sqref="AB1102:AF1102">
    <cfRule type="notContainsBlanks" dxfId="2258" priority="2307">
      <formula>LEN(TRIM(AB1102))&gt;0</formula>
    </cfRule>
  </conditionalFormatting>
  <conditionalFormatting sqref="AB1102:AF1102">
    <cfRule type="notContainsBlanks" dxfId="2257" priority="2306">
      <formula>LEN(TRIM(AB1102))&gt;0</formula>
    </cfRule>
  </conditionalFormatting>
  <conditionalFormatting sqref="AB1102:AF1102">
    <cfRule type="notContainsBlanks" dxfId="2256" priority="2305">
      <formula>LEN(TRIM(AB1102))&gt;0</formula>
    </cfRule>
  </conditionalFormatting>
  <conditionalFormatting sqref="AB1102:AF1102">
    <cfRule type="notContainsBlanks" dxfId="2255" priority="2304">
      <formula>LEN(TRIM(AB1102))&gt;0</formula>
    </cfRule>
  </conditionalFormatting>
  <conditionalFormatting sqref="AB1102:AF1102">
    <cfRule type="notContainsBlanks" priority="2303">
      <formula>LEN(TRIM(AB1102))&gt;0</formula>
    </cfRule>
  </conditionalFormatting>
  <conditionalFormatting sqref="AB1102:AF1102">
    <cfRule type="notContainsBlanks" dxfId="2254" priority="2302">
      <formula>LEN(TRIM(AB1102))&gt;0</formula>
    </cfRule>
  </conditionalFormatting>
  <conditionalFormatting sqref="AB1102:AF1102">
    <cfRule type="notContainsBlanks" dxfId="2253" priority="2301">
      <formula>LEN(TRIM(AB1102))&gt;0</formula>
    </cfRule>
  </conditionalFormatting>
  <conditionalFormatting sqref="AB1102:AF1102">
    <cfRule type="notContainsBlanks" dxfId="2252" priority="2300">
      <formula>LEN(TRIM(AB1102))&gt;0</formula>
    </cfRule>
  </conditionalFormatting>
  <conditionalFormatting sqref="AB1102:AF1102">
    <cfRule type="notContainsBlanks" dxfId="2251" priority="2299">
      <formula>LEN(TRIM(AB1102))&gt;0</formula>
    </cfRule>
  </conditionalFormatting>
  <conditionalFormatting sqref="AB1102:AF1102">
    <cfRule type="notContainsBlanks" dxfId="2250" priority="2298">
      <formula>LEN(TRIM(AB1102))&gt;0</formula>
    </cfRule>
  </conditionalFormatting>
  <conditionalFormatting sqref="AB1115:AF1115">
    <cfRule type="notContainsBlanks" dxfId="2249" priority="2297">
      <formula>LEN(TRIM(AB1115))&gt;0</formula>
    </cfRule>
  </conditionalFormatting>
  <conditionalFormatting sqref="AB1115:AF1115">
    <cfRule type="notContainsBlanks" dxfId="2248" priority="2296">
      <formula>LEN(TRIM(AB1115))&gt;0</formula>
    </cfRule>
  </conditionalFormatting>
  <conditionalFormatting sqref="AB1115:AF1115">
    <cfRule type="notContainsBlanks" dxfId="2247" priority="2295">
      <formula>LEN(TRIM(AB1115))&gt;0</formula>
    </cfRule>
  </conditionalFormatting>
  <conditionalFormatting sqref="AB1115:AF1115">
    <cfRule type="notContainsBlanks" dxfId="2246" priority="2294">
      <formula>LEN(TRIM(AB1115))&gt;0</formula>
    </cfRule>
  </conditionalFormatting>
  <conditionalFormatting sqref="AB1115:AF1115">
    <cfRule type="notContainsBlanks" dxfId="2245" priority="2293">
      <formula>LEN(TRIM(AB1115))&gt;0</formula>
    </cfRule>
  </conditionalFormatting>
  <conditionalFormatting sqref="AB1115:AF1115">
    <cfRule type="notContainsBlanks" dxfId="2244" priority="2292">
      <formula>LEN(TRIM(AB1115))&gt;0</formula>
    </cfRule>
  </conditionalFormatting>
  <conditionalFormatting sqref="AB1115:AF1115">
    <cfRule type="notContainsBlanks" dxfId="2243" priority="2291">
      <formula>LEN(TRIM(AB1115))&gt;0</formula>
    </cfRule>
  </conditionalFormatting>
  <conditionalFormatting sqref="AB1115:AF1115">
    <cfRule type="notContainsBlanks" dxfId="2242" priority="2290">
      <formula>LEN(TRIM(AB1115))&gt;0</formula>
    </cfRule>
  </conditionalFormatting>
  <conditionalFormatting sqref="AB1115:AF1115">
    <cfRule type="notContainsBlanks" dxfId="2241" priority="2289">
      <formula>LEN(TRIM(AB1115))&gt;0</formula>
    </cfRule>
  </conditionalFormatting>
  <conditionalFormatting sqref="AB1115:AF1115">
    <cfRule type="notContainsBlanks" dxfId="2240" priority="2287">
      <formula>LEN(TRIM(AB1115))&gt;0</formula>
    </cfRule>
    <cfRule type="notContainsBlanks" dxfId="2239" priority="2288">
      <formula>LEN(TRIM(AB1115))&gt;0</formula>
    </cfRule>
  </conditionalFormatting>
  <conditionalFormatting sqref="AB1115:AF1115">
    <cfRule type="notContainsBlanks" dxfId="2238" priority="2286">
      <formula>LEN(TRIM(AB1115))&gt;0</formula>
    </cfRule>
  </conditionalFormatting>
  <conditionalFormatting sqref="AB1115:AF1115">
    <cfRule type="notContainsBlanks" dxfId="2237" priority="2285">
      <formula>LEN(TRIM(AB1115))&gt;0</formula>
    </cfRule>
  </conditionalFormatting>
  <conditionalFormatting sqref="AB1115:AF1115">
    <cfRule type="notContainsBlanks" dxfId="2236" priority="2284">
      <formula>LEN(TRIM(AB1115))&gt;0</formula>
    </cfRule>
  </conditionalFormatting>
  <conditionalFormatting sqref="AB1115:AF1115">
    <cfRule type="notContainsBlanks" dxfId="2235" priority="2283">
      <formula>LEN(TRIM(AB1115))&gt;0</formula>
    </cfRule>
  </conditionalFormatting>
  <conditionalFormatting sqref="AB1115:AF1115">
    <cfRule type="notContainsBlanks" dxfId="2234" priority="2282">
      <formula>LEN(TRIM(AB1115))&gt;0</formula>
    </cfRule>
  </conditionalFormatting>
  <conditionalFormatting sqref="AB1115:AF1115">
    <cfRule type="notContainsBlanks" dxfId="2233" priority="2281">
      <formula>LEN(TRIM(AB1115))&gt;0</formula>
    </cfRule>
  </conditionalFormatting>
  <conditionalFormatting sqref="AB1115:AF1115">
    <cfRule type="notContainsBlanks" dxfId="2232" priority="2280">
      <formula>LEN(TRIM(AB1115))&gt;0</formula>
    </cfRule>
  </conditionalFormatting>
  <conditionalFormatting sqref="AB1115:AF1115">
    <cfRule type="notContainsBlanks" dxfId="2231" priority="2279">
      <formula>LEN(TRIM(AB1115))&gt;0</formula>
    </cfRule>
  </conditionalFormatting>
  <conditionalFormatting sqref="AB1115:AF1115">
    <cfRule type="notContainsBlanks" dxfId="2230" priority="2278">
      <formula>LEN(TRIM(AB1115))&gt;0</formula>
    </cfRule>
  </conditionalFormatting>
  <conditionalFormatting sqref="AB1115:AF1115">
    <cfRule type="notContainsBlanks" priority="2277">
      <formula>LEN(TRIM(AB1115))&gt;0</formula>
    </cfRule>
  </conditionalFormatting>
  <conditionalFormatting sqref="AB1115:AF1115">
    <cfRule type="notContainsBlanks" dxfId="2229" priority="2276">
      <formula>LEN(TRIM(AB1115))&gt;0</formula>
    </cfRule>
  </conditionalFormatting>
  <conditionalFormatting sqref="AB1115:AF1115">
    <cfRule type="notContainsBlanks" dxfId="2228" priority="2275">
      <formula>LEN(TRIM(AB1115))&gt;0</formula>
    </cfRule>
  </conditionalFormatting>
  <conditionalFormatting sqref="AB1115:AF1115">
    <cfRule type="notContainsBlanks" dxfId="2227" priority="2274">
      <formula>LEN(TRIM(AB1115))&gt;0</formula>
    </cfRule>
  </conditionalFormatting>
  <conditionalFormatting sqref="AB1115:AF1115">
    <cfRule type="notContainsBlanks" dxfId="2226" priority="2273">
      <formula>LEN(TRIM(AB1115))&gt;0</formula>
    </cfRule>
  </conditionalFormatting>
  <conditionalFormatting sqref="AB1115:AF1115">
    <cfRule type="notContainsBlanks" dxfId="2225" priority="2272">
      <formula>LEN(TRIM(AB1115))&gt;0</formula>
    </cfRule>
  </conditionalFormatting>
  <conditionalFormatting sqref="AB1128:AF1128">
    <cfRule type="notContainsBlanks" dxfId="2224" priority="2271">
      <formula>LEN(TRIM(AB1128))&gt;0</formula>
    </cfRule>
  </conditionalFormatting>
  <conditionalFormatting sqref="AB1128:AF1128">
    <cfRule type="notContainsBlanks" dxfId="2223" priority="2270">
      <formula>LEN(TRIM(AB1128))&gt;0</formula>
    </cfRule>
  </conditionalFormatting>
  <conditionalFormatting sqref="AB1128:AF1128">
    <cfRule type="notContainsBlanks" dxfId="2222" priority="2269">
      <formula>LEN(TRIM(AB1128))&gt;0</formula>
    </cfRule>
  </conditionalFormatting>
  <conditionalFormatting sqref="AB1128:AF1128">
    <cfRule type="notContainsBlanks" dxfId="2221" priority="2268">
      <formula>LEN(TRIM(AB1128))&gt;0</formula>
    </cfRule>
  </conditionalFormatting>
  <conditionalFormatting sqref="AB1128:AF1128">
    <cfRule type="notContainsBlanks" dxfId="2220" priority="2267">
      <formula>LEN(TRIM(AB1128))&gt;0</formula>
    </cfRule>
  </conditionalFormatting>
  <conditionalFormatting sqref="AB1128:AF1128">
    <cfRule type="notContainsBlanks" dxfId="2219" priority="2266">
      <formula>LEN(TRIM(AB1128))&gt;0</formula>
    </cfRule>
  </conditionalFormatting>
  <conditionalFormatting sqref="AB1128:AF1128">
    <cfRule type="notContainsBlanks" dxfId="2218" priority="2265">
      <formula>LEN(TRIM(AB1128))&gt;0</formula>
    </cfRule>
  </conditionalFormatting>
  <conditionalFormatting sqref="AB1128:AF1128">
    <cfRule type="notContainsBlanks" dxfId="2217" priority="2264">
      <formula>LEN(TRIM(AB1128))&gt;0</formula>
    </cfRule>
  </conditionalFormatting>
  <conditionalFormatting sqref="AB1128:AF1128">
    <cfRule type="notContainsBlanks" dxfId="2216" priority="2263">
      <formula>LEN(TRIM(AB1128))&gt;0</formula>
    </cfRule>
  </conditionalFormatting>
  <conditionalFormatting sqref="AB1128:AF1128">
    <cfRule type="notContainsBlanks" dxfId="2215" priority="2261">
      <formula>LEN(TRIM(AB1128))&gt;0</formula>
    </cfRule>
    <cfRule type="notContainsBlanks" dxfId="2214" priority="2262">
      <formula>LEN(TRIM(AB1128))&gt;0</formula>
    </cfRule>
  </conditionalFormatting>
  <conditionalFormatting sqref="AB1128:AF1128">
    <cfRule type="notContainsBlanks" dxfId="2213" priority="2260">
      <formula>LEN(TRIM(AB1128))&gt;0</formula>
    </cfRule>
  </conditionalFormatting>
  <conditionalFormatting sqref="AB1128:AF1128">
    <cfRule type="notContainsBlanks" dxfId="2212" priority="2259">
      <formula>LEN(TRIM(AB1128))&gt;0</formula>
    </cfRule>
  </conditionalFormatting>
  <conditionalFormatting sqref="AB1128:AF1128">
    <cfRule type="notContainsBlanks" dxfId="2211" priority="2258">
      <formula>LEN(TRIM(AB1128))&gt;0</formula>
    </cfRule>
  </conditionalFormatting>
  <conditionalFormatting sqref="AB1128:AF1128">
    <cfRule type="notContainsBlanks" dxfId="2210" priority="2257">
      <formula>LEN(TRIM(AB1128))&gt;0</formula>
    </cfRule>
  </conditionalFormatting>
  <conditionalFormatting sqref="AB1128:AF1128">
    <cfRule type="notContainsBlanks" dxfId="2209" priority="2256">
      <formula>LEN(TRIM(AB1128))&gt;0</formula>
    </cfRule>
  </conditionalFormatting>
  <conditionalFormatting sqref="AB1128:AF1128">
    <cfRule type="notContainsBlanks" dxfId="2208" priority="2255">
      <formula>LEN(TRIM(AB1128))&gt;0</formula>
    </cfRule>
  </conditionalFormatting>
  <conditionalFormatting sqref="AB1128:AF1128">
    <cfRule type="notContainsBlanks" dxfId="2207" priority="2254">
      <formula>LEN(TRIM(AB1128))&gt;0</formula>
    </cfRule>
  </conditionalFormatting>
  <conditionalFormatting sqref="AB1128:AF1128">
    <cfRule type="notContainsBlanks" dxfId="2206" priority="2253">
      <formula>LEN(TRIM(AB1128))&gt;0</formula>
    </cfRule>
  </conditionalFormatting>
  <conditionalFormatting sqref="AB1128:AF1128">
    <cfRule type="notContainsBlanks" dxfId="2205" priority="2252">
      <formula>LEN(TRIM(AB1128))&gt;0</formula>
    </cfRule>
  </conditionalFormatting>
  <conditionalFormatting sqref="AB1128:AF1128">
    <cfRule type="notContainsBlanks" priority="2251">
      <formula>LEN(TRIM(AB1128))&gt;0</formula>
    </cfRule>
  </conditionalFormatting>
  <conditionalFormatting sqref="AB1128:AF1128">
    <cfRule type="notContainsBlanks" dxfId="2204" priority="2250">
      <formula>LEN(TRIM(AB1128))&gt;0</formula>
    </cfRule>
  </conditionalFormatting>
  <conditionalFormatting sqref="AB1128:AF1128">
    <cfRule type="notContainsBlanks" dxfId="2203" priority="2249">
      <formula>LEN(TRIM(AB1128))&gt;0</formula>
    </cfRule>
  </conditionalFormatting>
  <conditionalFormatting sqref="AB1128:AF1128">
    <cfRule type="notContainsBlanks" dxfId="2202" priority="2248">
      <formula>LEN(TRIM(AB1128))&gt;0</formula>
    </cfRule>
  </conditionalFormatting>
  <conditionalFormatting sqref="AB1128:AF1128">
    <cfRule type="notContainsBlanks" dxfId="2201" priority="2247">
      <formula>LEN(TRIM(AB1128))&gt;0</formula>
    </cfRule>
  </conditionalFormatting>
  <conditionalFormatting sqref="AB1128:AF1128">
    <cfRule type="notContainsBlanks" dxfId="2200" priority="2246">
      <formula>LEN(TRIM(AB1128))&gt;0</formula>
    </cfRule>
  </conditionalFormatting>
  <conditionalFormatting sqref="AB1141:AF1141">
    <cfRule type="notContainsBlanks" dxfId="2199" priority="2245">
      <formula>LEN(TRIM(AB1141))&gt;0</formula>
    </cfRule>
  </conditionalFormatting>
  <conditionalFormatting sqref="AB1141:AF1141">
    <cfRule type="notContainsBlanks" dxfId="2198" priority="2244">
      <formula>LEN(TRIM(AB1141))&gt;0</formula>
    </cfRule>
  </conditionalFormatting>
  <conditionalFormatting sqref="AB1141:AF1141">
    <cfRule type="notContainsBlanks" dxfId="2197" priority="2243">
      <formula>LEN(TRIM(AB1141))&gt;0</formula>
    </cfRule>
  </conditionalFormatting>
  <conditionalFormatting sqref="AB1141:AF1141">
    <cfRule type="notContainsBlanks" dxfId="2196" priority="2242">
      <formula>LEN(TRIM(AB1141))&gt;0</formula>
    </cfRule>
  </conditionalFormatting>
  <conditionalFormatting sqref="AB1141:AF1141">
    <cfRule type="notContainsBlanks" dxfId="2195" priority="2241">
      <formula>LEN(TRIM(AB1141))&gt;0</formula>
    </cfRule>
  </conditionalFormatting>
  <conditionalFormatting sqref="AB1141:AF1141">
    <cfRule type="notContainsBlanks" dxfId="2194" priority="2240">
      <formula>LEN(TRIM(AB1141))&gt;0</formula>
    </cfRule>
  </conditionalFormatting>
  <conditionalFormatting sqref="AB1141:AF1141">
    <cfRule type="notContainsBlanks" dxfId="2193" priority="2239">
      <formula>LEN(TRIM(AB1141))&gt;0</formula>
    </cfRule>
  </conditionalFormatting>
  <conditionalFormatting sqref="AB1141:AF1141">
    <cfRule type="notContainsBlanks" dxfId="2192" priority="2238">
      <formula>LEN(TRIM(AB1141))&gt;0</formula>
    </cfRule>
  </conditionalFormatting>
  <conditionalFormatting sqref="AB1141:AF1141">
    <cfRule type="notContainsBlanks" dxfId="2191" priority="2237">
      <formula>LEN(TRIM(AB1141))&gt;0</formula>
    </cfRule>
  </conditionalFormatting>
  <conditionalFormatting sqref="AB1141:AF1141">
    <cfRule type="notContainsBlanks" dxfId="2190" priority="2235">
      <formula>LEN(TRIM(AB1141))&gt;0</formula>
    </cfRule>
    <cfRule type="notContainsBlanks" dxfId="2189" priority="2236">
      <formula>LEN(TRIM(AB1141))&gt;0</formula>
    </cfRule>
  </conditionalFormatting>
  <conditionalFormatting sqref="AB1141:AF1141">
    <cfRule type="notContainsBlanks" dxfId="2188" priority="2234">
      <formula>LEN(TRIM(AB1141))&gt;0</formula>
    </cfRule>
  </conditionalFormatting>
  <conditionalFormatting sqref="AB1141:AF1141">
    <cfRule type="notContainsBlanks" dxfId="2187" priority="2233">
      <formula>LEN(TRIM(AB1141))&gt;0</formula>
    </cfRule>
  </conditionalFormatting>
  <conditionalFormatting sqref="AB1141:AF1141">
    <cfRule type="notContainsBlanks" dxfId="2186" priority="2232">
      <formula>LEN(TRIM(AB1141))&gt;0</formula>
    </cfRule>
  </conditionalFormatting>
  <conditionalFormatting sqref="AB1141:AF1141">
    <cfRule type="notContainsBlanks" dxfId="2185" priority="2231">
      <formula>LEN(TRIM(AB1141))&gt;0</formula>
    </cfRule>
  </conditionalFormatting>
  <conditionalFormatting sqref="AB1141:AF1141">
    <cfRule type="notContainsBlanks" dxfId="2184" priority="2230">
      <formula>LEN(TRIM(AB1141))&gt;0</formula>
    </cfRule>
  </conditionalFormatting>
  <conditionalFormatting sqref="AB1141:AF1141">
    <cfRule type="notContainsBlanks" dxfId="2183" priority="2229">
      <formula>LEN(TRIM(AB1141))&gt;0</formula>
    </cfRule>
  </conditionalFormatting>
  <conditionalFormatting sqref="AB1141:AF1141">
    <cfRule type="notContainsBlanks" dxfId="2182" priority="2228">
      <formula>LEN(TRIM(AB1141))&gt;0</formula>
    </cfRule>
  </conditionalFormatting>
  <conditionalFormatting sqref="AB1141:AF1141">
    <cfRule type="notContainsBlanks" dxfId="2181" priority="2227">
      <formula>LEN(TRIM(AB1141))&gt;0</formula>
    </cfRule>
  </conditionalFormatting>
  <conditionalFormatting sqref="AB1141:AF1141">
    <cfRule type="notContainsBlanks" dxfId="2180" priority="2226">
      <formula>LEN(TRIM(AB1141))&gt;0</formula>
    </cfRule>
  </conditionalFormatting>
  <conditionalFormatting sqref="AB1141:AF1141">
    <cfRule type="notContainsBlanks" priority="2225">
      <formula>LEN(TRIM(AB1141))&gt;0</formula>
    </cfRule>
  </conditionalFormatting>
  <conditionalFormatting sqref="AB1141:AF1141">
    <cfRule type="notContainsBlanks" dxfId="2179" priority="2224">
      <formula>LEN(TRIM(AB1141))&gt;0</formula>
    </cfRule>
  </conditionalFormatting>
  <conditionalFormatting sqref="AB1141:AF1141">
    <cfRule type="notContainsBlanks" dxfId="2178" priority="2223">
      <formula>LEN(TRIM(AB1141))&gt;0</formula>
    </cfRule>
  </conditionalFormatting>
  <conditionalFormatting sqref="AB1141:AF1141">
    <cfRule type="notContainsBlanks" dxfId="2177" priority="2222">
      <formula>LEN(TRIM(AB1141))&gt;0</formula>
    </cfRule>
  </conditionalFormatting>
  <conditionalFormatting sqref="AB1141:AF1141">
    <cfRule type="notContainsBlanks" dxfId="2176" priority="2221">
      <formula>LEN(TRIM(AB1141))&gt;0</formula>
    </cfRule>
  </conditionalFormatting>
  <conditionalFormatting sqref="AB1141:AF1141">
    <cfRule type="notContainsBlanks" dxfId="2175" priority="2220">
      <formula>LEN(TRIM(AB1141))&gt;0</formula>
    </cfRule>
  </conditionalFormatting>
  <conditionalFormatting sqref="AB1154:AF1154">
    <cfRule type="notContainsBlanks" dxfId="2174" priority="2219">
      <formula>LEN(TRIM(AB1154))&gt;0</formula>
    </cfRule>
  </conditionalFormatting>
  <conditionalFormatting sqref="AB1154:AF1154">
    <cfRule type="notContainsBlanks" dxfId="2173" priority="2218">
      <formula>LEN(TRIM(AB1154))&gt;0</formula>
    </cfRule>
  </conditionalFormatting>
  <conditionalFormatting sqref="AB1154:AF1154">
    <cfRule type="notContainsBlanks" dxfId="2172" priority="2217">
      <formula>LEN(TRIM(AB1154))&gt;0</formula>
    </cfRule>
  </conditionalFormatting>
  <conditionalFormatting sqref="AB1154:AF1154">
    <cfRule type="notContainsBlanks" dxfId="2171" priority="2216">
      <formula>LEN(TRIM(AB1154))&gt;0</formula>
    </cfRule>
  </conditionalFormatting>
  <conditionalFormatting sqref="AB1154:AF1154">
    <cfRule type="notContainsBlanks" dxfId="2170" priority="2215">
      <formula>LEN(TRIM(AB1154))&gt;0</formula>
    </cfRule>
  </conditionalFormatting>
  <conditionalFormatting sqref="AB1154:AF1154">
    <cfRule type="notContainsBlanks" dxfId="2169" priority="2214">
      <formula>LEN(TRIM(AB1154))&gt;0</formula>
    </cfRule>
  </conditionalFormatting>
  <conditionalFormatting sqref="AB1154:AF1154">
    <cfRule type="notContainsBlanks" dxfId="2168" priority="2213">
      <formula>LEN(TRIM(AB1154))&gt;0</formula>
    </cfRule>
  </conditionalFormatting>
  <conditionalFormatting sqref="AB1154:AF1154">
    <cfRule type="notContainsBlanks" dxfId="2167" priority="2212">
      <formula>LEN(TRIM(AB1154))&gt;0</formula>
    </cfRule>
  </conditionalFormatting>
  <conditionalFormatting sqref="AB1154:AF1154">
    <cfRule type="notContainsBlanks" dxfId="2166" priority="2211">
      <formula>LEN(TRIM(AB1154))&gt;0</formula>
    </cfRule>
  </conditionalFormatting>
  <conditionalFormatting sqref="AB1154:AF1154">
    <cfRule type="notContainsBlanks" dxfId="2165" priority="2209">
      <formula>LEN(TRIM(AB1154))&gt;0</formula>
    </cfRule>
    <cfRule type="notContainsBlanks" dxfId="2164" priority="2210">
      <formula>LEN(TRIM(AB1154))&gt;0</formula>
    </cfRule>
  </conditionalFormatting>
  <conditionalFormatting sqref="AB1154:AF1154">
    <cfRule type="notContainsBlanks" dxfId="2163" priority="2208">
      <formula>LEN(TRIM(AB1154))&gt;0</formula>
    </cfRule>
  </conditionalFormatting>
  <conditionalFormatting sqref="AB1154:AF1154">
    <cfRule type="notContainsBlanks" dxfId="2162" priority="2207">
      <formula>LEN(TRIM(AB1154))&gt;0</formula>
    </cfRule>
  </conditionalFormatting>
  <conditionalFormatting sqref="AB1154:AF1154">
    <cfRule type="notContainsBlanks" dxfId="2161" priority="2206">
      <formula>LEN(TRIM(AB1154))&gt;0</formula>
    </cfRule>
  </conditionalFormatting>
  <conditionalFormatting sqref="AB1154:AF1154">
    <cfRule type="notContainsBlanks" dxfId="2160" priority="2205">
      <formula>LEN(TRIM(AB1154))&gt;0</formula>
    </cfRule>
  </conditionalFormatting>
  <conditionalFormatting sqref="AB1154:AF1154">
    <cfRule type="notContainsBlanks" dxfId="2159" priority="2204">
      <formula>LEN(TRIM(AB1154))&gt;0</formula>
    </cfRule>
  </conditionalFormatting>
  <conditionalFormatting sqref="AB1154:AF1154">
    <cfRule type="notContainsBlanks" dxfId="2158" priority="2203">
      <formula>LEN(TRIM(AB1154))&gt;0</formula>
    </cfRule>
  </conditionalFormatting>
  <conditionalFormatting sqref="AB1154:AF1154">
    <cfRule type="notContainsBlanks" dxfId="2157" priority="2202">
      <formula>LEN(TRIM(AB1154))&gt;0</formula>
    </cfRule>
  </conditionalFormatting>
  <conditionalFormatting sqref="AB1154:AF1154">
    <cfRule type="notContainsBlanks" dxfId="2156" priority="2201">
      <formula>LEN(TRIM(AB1154))&gt;0</formula>
    </cfRule>
  </conditionalFormatting>
  <conditionalFormatting sqref="AB1154:AF1154">
    <cfRule type="notContainsBlanks" dxfId="2155" priority="2200">
      <formula>LEN(TRIM(AB1154))&gt;0</formula>
    </cfRule>
  </conditionalFormatting>
  <conditionalFormatting sqref="AB1154:AF1154">
    <cfRule type="notContainsBlanks" priority="2199">
      <formula>LEN(TRIM(AB1154))&gt;0</formula>
    </cfRule>
  </conditionalFormatting>
  <conditionalFormatting sqref="AB1154:AF1154">
    <cfRule type="notContainsBlanks" dxfId="2154" priority="2198">
      <formula>LEN(TRIM(AB1154))&gt;0</formula>
    </cfRule>
  </conditionalFormatting>
  <conditionalFormatting sqref="AB1154:AF1154">
    <cfRule type="notContainsBlanks" dxfId="2153" priority="2197">
      <formula>LEN(TRIM(AB1154))&gt;0</formula>
    </cfRule>
  </conditionalFormatting>
  <conditionalFormatting sqref="AB1154:AF1154">
    <cfRule type="notContainsBlanks" dxfId="2152" priority="2196">
      <formula>LEN(TRIM(AB1154))&gt;0</formula>
    </cfRule>
  </conditionalFormatting>
  <conditionalFormatting sqref="AB1154:AF1154">
    <cfRule type="notContainsBlanks" dxfId="2151" priority="2195">
      <formula>LEN(TRIM(AB1154))&gt;0</formula>
    </cfRule>
  </conditionalFormatting>
  <conditionalFormatting sqref="AB1154:AF1154">
    <cfRule type="notContainsBlanks" dxfId="2150" priority="2194">
      <formula>LEN(TRIM(AB1154))&gt;0</formula>
    </cfRule>
  </conditionalFormatting>
  <conditionalFormatting sqref="AB1167:AF1167">
    <cfRule type="notContainsBlanks" dxfId="2149" priority="2193">
      <formula>LEN(TRIM(AB1167))&gt;0</formula>
    </cfRule>
  </conditionalFormatting>
  <conditionalFormatting sqref="AB1167:AF1167">
    <cfRule type="notContainsBlanks" dxfId="2148" priority="2192">
      <formula>LEN(TRIM(AB1167))&gt;0</formula>
    </cfRule>
  </conditionalFormatting>
  <conditionalFormatting sqref="AB1167:AF1167">
    <cfRule type="notContainsBlanks" dxfId="2147" priority="2191">
      <formula>LEN(TRIM(AB1167))&gt;0</formula>
    </cfRule>
  </conditionalFormatting>
  <conditionalFormatting sqref="AB1167:AF1167">
    <cfRule type="notContainsBlanks" dxfId="2146" priority="2190">
      <formula>LEN(TRIM(AB1167))&gt;0</formula>
    </cfRule>
  </conditionalFormatting>
  <conditionalFormatting sqref="AB1167:AF1167">
    <cfRule type="notContainsBlanks" dxfId="2145" priority="2189">
      <formula>LEN(TRIM(AB1167))&gt;0</formula>
    </cfRule>
  </conditionalFormatting>
  <conditionalFormatting sqref="AB1167:AF1167">
    <cfRule type="notContainsBlanks" dxfId="2144" priority="2188">
      <formula>LEN(TRIM(AB1167))&gt;0</formula>
    </cfRule>
  </conditionalFormatting>
  <conditionalFormatting sqref="AB1167:AF1167">
    <cfRule type="notContainsBlanks" dxfId="2143" priority="2187">
      <formula>LEN(TRIM(AB1167))&gt;0</formula>
    </cfRule>
  </conditionalFormatting>
  <conditionalFormatting sqref="AB1167:AF1167">
    <cfRule type="notContainsBlanks" dxfId="2142" priority="2186">
      <formula>LEN(TRIM(AB1167))&gt;0</formula>
    </cfRule>
  </conditionalFormatting>
  <conditionalFormatting sqref="AB1167:AF1167">
    <cfRule type="notContainsBlanks" dxfId="2141" priority="2185">
      <formula>LEN(TRIM(AB1167))&gt;0</formula>
    </cfRule>
  </conditionalFormatting>
  <conditionalFormatting sqref="AB1167:AF1167">
    <cfRule type="notContainsBlanks" dxfId="2140" priority="2183">
      <formula>LEN(TRIM(AB1167))&gt;0</formula>
    </cfRule>
    <cfRule type="notContainsBlanks" dxfId="2139" priority="2184">
      <formula>LEN(TRIM(AB1167))&gt;0</formula>
    </cfRule>
  </conditionalFormatting>
  <conditionalFormatting sqref="AB1167:AF1167">
    <cfRule type="notContainsBlanks" dxfId="2138" priority="2182">
      <formula>LEN(TRIM(AB1167))&gt;0</formula>
    </cfRule>
  </conditionalFormatting>
  <conditionalFormatting sqref="AB1167:AF1167">
    <cfRule type="notContainsBlanks" dxfId="2137" priority="2181">
      <formula>LEN(TRIM(AB1167))&gt;0</formula>
    </cfRule>
  </conditionalFormatting>
  <conditionalFormatting sqref="AB1167:AF1167">
    <cfRule type="notContainsBlanks" dxfId="2136" priority="2180">
      <formula>LEN(TRIM(AB1167))&gt;0</formula>
    </cfRule>
  </conditionalFormatting>
  <conditionalFormatting sqref="AB1167:AF1167">
    <cfRule type="notContainsBlanks" dxfId="2135" priority="2179">
      <formula>LEN(TRIM(AB1167))&gt;0</formula>
    </cfRule>
  </conditionalFormatting>
  <conditionalFormatting sqref="AB1167:AF1167">
    <cfRule type="notContainsBlanks" dxfId="2134" priority="2178">
      <formula>LEN(TRIM(AB1167))&gt;0</formula>
    </cfRule>
  </conditionalFormatting>
  <conditionalFormatting sqref="AB1167:AF1167">
    <cfRule type="notContainsBlanks" dxfId="2133" priority="2177">
      <formula>LEN(TRIM(AB1167))&gt;0</formula>
    </cfRule>
  </conditionalFormatting>
  <conditionalFormatting sqref="AB1167:AF1167">
    <cfRule type="notContainsBlanks" dxfId="2132" priority="2176">
      <formula>LEN(TRIM(AB1167))&gt;0</formula>
    </cfRule>
  </conditionalFormatting>
  <conditionalFormatting sqref="AB1167:AF1167">
    <cfRule type="notContainsBlanks" dxfId="2131" priority="2175">
      <formula>LEN(TRIM(AB1167))&gt;0</formula>
    </cfRule>
  </conditionalFormatting>
  <conditionalFormatting sqref="AB1167:AF1167">
    <cfRule type="notContainsBlanks" dxfId="2130" priority="2174">
      <formula>LEN(TRIM(AB1167))&gt;0</formula>
    </cfRule>
  </conditionalFormatting>
  <conditionalFormatting sqref="AB1167:AF1167">
    <cfRule type="notContainsBlanks" priority="2173">
      <formula>LEN(TRIM(AB1167))&gt;0</formula>
    </cfRule>
  </conditionalFormatting>
  <conditionalFormatting sqref="AB1167:AF1167">
    <cfRule type="notContainsBlanks" dxfId="2129" priority="2172">
      <formula>LEN(TRIM(AB1167))&gt;0</formula>
    </cfRule>
  </conditionalFormatting>
  <conditionalFormatting sqref="AB1167:AF1167">
    <cfRule type="notContainsBlanks" dxfId="2128" priority="2171">
      <formula>LEN(TRIM(AB1167))&gt;0</formula>
    </cfRule>
  </conditionalFormatting>
  <conditionalFormatting sqref="AB1167:AF1167">
    <cfRule type="notContainsBlanks" dxfId="2127" priority="2170">
      <formula>LEN(TRIM(AB1167))&gt;0</formula>
    </cfRule>
  </conditionalFormatting>
  <conditionalFormatting sqref="AB1167:AF1167">
    <cfRule type="notContainsBlanks" dxfId="2126" priority="2169">
      <formula>LEN(TRIM(AB1167))&gt;0</formula>
    </cfRule>
  </conditionalFormatting>
  <conditionalFormatting sqref="AB1167:AF1167">
    <cfRule type="notContainsBlanks" dxfId="2125" priority="2168">
      <formula>LEN(TRIM(AB1167))&gt;0</formula>
    </cfRule>
  </conditionalFormatting>
  <conditionalFormatting sqref="AB1180:AF1180">
    <cfRule type="notContainsBlanks" dxfId="2124" priority="2167">
      <formula>LEN(TRIM(AB1180))&gt;0</formula>
    </cfRule>
  </conditionalFormatting>
  <conditionalFormatting sqref="AB1180:AF1180">
    <cfRule type="notContainsBlanks" dxfId="2123" priority="2166">
      <formula>LEN(TRIM(AB1180))&gt;0</formula>
    </cfRule>
  </conditionalFormatting>
  <conditionalFormatting sqref="AB1180:AF1180">
    <cfRule type="notContainsBlanks" dxfId="2122" priority="2165">
      <formula>LEN(TRIM(AB1180))&gt;0</formula>
    </cfRule>
  </conditionalFormatting>
  <conditionalFormatting sqref="AB1180:AF1180">
    <cfRule type="notContainsBlanks" dxfId="2121" priority="2164">
      <formula>LEN(TRIM(AB1180))&gt;0</formula>
    </cfRule>
  </conditionalFormatting>
  <conditionalFormatting sqref="AB1180:AF1180">
    <cfRule type="notContainsBlanks" dxfId="2120" priority="2163">
      <formula>LEN(TRIM(AB1180))&gt;0</formula>
    </cfRule>
  </conditionalFormatting>
  <conditionalFormatting sqref="AB1180:AF1180">
    <cfRule type="notContainsBlanks" dxfId="2119" priority="2162">
      <formula>LEN(TRIM(AB1180))&gt;0</formula>
    </cfRule>
  </conditionalFormatting>
  <conditionalFormatting sqref="AB1180:AF1180">
    <cfRule type="notContainsBlanks" dxfId="2118" priority="2161">
      <formula>LEN(TRIM(AB1180))&gt;0</formula>
    </cfRule>
  </conditionalFormatting>
  <conditionalFormatting sqref="AB1180:AF1180">
    <cfRule type="notContainsBlanks" dxfId="2117" priority="2160">
      <formula>LEN(TRIM(AB1180))&gt;0</formula>
    </cfRule>
  </conditionalFormatting>
  <conditionalFormatting sqref="AB1180:AF1180">
    <cfRule type="notContainsBlanks" dxfId="2116" priority="2159">
      <formula>LEN(TRIM(AB1180))&gt;0</formula>
    </cfRule>
  </conditionalFormatting>
  <conditionalFormatting sqref="AB1180:AF1180">
    <cfRule type="notContainsBlanks" dxfId="2115" priority="2157">
      <formula>LEN(TRIM(AB1180))&gt;0</formula>
    </cfRule>
    <cfRule type="notContainsBlanks" dxfId="2114" priority="2158">
      <formula>LEN(TRIM(AB1180))&gt;0</formula>
    </cfRule>
  </conditionalFormatting>
  <conditionalFormatting sqref="AB1180:AF1180">
    <cfRule type="notContainsBlanks" dxfId="2113" priority="2156">
      <formula>LEN(TRIM(AB1180))&gt;0</formula>
    </cfRule>
  </conditionalFormatting>
  <conditionalFormatting sqref="AB1180:AF1180">
    <cfRule type="notContainsBlanks" dxfId="2112" priority="2155">
      <formula>LEN(TRIM(AB1180))&gt;0</formula>
    </cfRule>
  </conditionalFormatting>
  <conditionalFormatting sqref="AB1180:AF1180">
    <cfRule type="notContainsBlanks" dxfId="2111" priority="2154">
      <formula>LEN(TRIM(AB1180))&gt;0</formula>
    </cfRule>
  </conditionalFormatting>
  <conditionalFormatting sqref="AB1180:AF1180">
    <cfRule type="notContainsBlanks" dxfId="2110" priority="2153">
      <formula>LEN(TRIM(AB1180))&gt;0</formula>
    </cfRule>
  </conditionalFormatting>
  <conditionalFormatting sqref="AB1180:AF1180">
    <cfRule type="notContainsBlanks" dxfId="2109" priority="2152">
      <formula>LEN(TRIM(AB1180))&gt;0</formula>
    </cfRule>
  </conditionalFormatting>
  <conditionalFormatting sqref="AB1180:AF1180">
    <cfRule type="notContainsBlanks" dxfId="2108" priority="2151">
      <formula>LEN(TRIM(AB1180))&gt;0</formula>
    </cfRule>
  </conditionalFormatting>
  <conditionalFormatting sqref="AB1180:AF1180">
    <cfRule type="notContainsBlanks" dxfId="2107" priority="2150">
      <formula>LEN(TRIM(AB1180))&gt;0</formula>
    </cfRule>
  </conditionalFormatting>
  <conditionalFormatting sqref="AB1180:AF1180">
    <cfRule type="notContainsBlanks" dxfId="2106" priority="2149">
      <formula>LEN(TRIM(AB1180))&gt;0</formula>
    </cfRule>
  </conditionalFormatting>
  <conditionalFormatting sqref="AB1180:AF1180">
    <cfRule type="notContainsBlanks" dxfId="2105" priority="2148">
      <formula>LEN(TRIM(AB1180))&gt;0</formula>
    </cfRule>
  </conditionalFormatting>
  <conditionalFormatting sqref="AB1180:AF1180">
    <cfRule type="notContainsBlanks" priority="2147">
      <formula>LEN(TRIM(AB1180))&gt;0</formula>
    </cfRule>
  </conditionalFormatting>
  <conditionalFormatting sqref="AB1180:AF1180">
    <cfRule type="notContainsBlanks" dxfId="2104" priority="2146">
      <formula>LEN(TRIM(AB1180))&gt;0</formula>
    </cfRule>
  </conditionalFormatting>
  <conditionalFormatting sqref="AB1180:AF1180">
    <cfRule type="notContainsBlanks" dxfId="2103" priority="2145">
      <formula>LEN(TRIM(AB1180))&gt;0</formula>
    </cfRule>
  </conditionalFormatting>
  <conditionalFormatting sqref="AB1180:AF1180">
    <cfRule type="notContainsBlanks" dxfId="2102" priority="2144">
      <formula>LEN(TRIM(AB1180))&gt;0</formula>
    </cfRule>
  </conditionalFormatting>
  <conditionalFormatting sqref="AB1180:AF1180">
    <cfRule type="notContainsBlanks" dxfId="2101" priority="2143">
      <formula>LEN(TRIM(AB1180))&gt;0</formula>
    </cfRule>
  </conditionalFormatting>
  <conditionalFormatting sqref="AB1180:AF1180">
    <cfRule type="notContainsBlanks" dxfId="2100" priority="2142">
      <formula>LEN(TRIM(AB1180))&gt;0</formula>
    </cfRule>
  </conditionalFormatting>
  <conditionalFormatting sqref="AB1193:AF1193">
    <cfRule type="notContainsBlanks" dxfId="2099" priority="2141">
      <formula>LEN(TRIM(AB1193))&gt;0</formula>
    </cfRule>
  </conditionalFormatting>
  <conditionalFormatting sqref="AB1193:AF1193">
    <cfRule type="notContainsBlanks" dxfId="2098" priority="2140">
      <formula>LEN(TRIM(AB1193))&gt;0</formula>
    </cfRule>
  </conditionalFormatting>
  <conditionalFormatting sqref="AB1193:AF1193">
    <cfRule type="notContainsBlanks" dxfId="2097" priority="2139">
      <formula>LEN(TRIM(AB1193))&gt;0</formula>
    </cfRule>
  </conditionalFormatting>
  <conditionalFormatting sqref="AB1193:AF1193">
    <cfRule type="notContainsBlanks" dxfId="2096" priority="2138">
      <formula>LEN(TRIM(AB1193))&gt;0</formula>
    </cfRule>
  </conditionalFormatting>
  <conditionalFormatting sqref="AB1193:AF1193">
    <cfRule type="notContainsBlanks" dxfId="2095" priority="2137">
      <formula>LEN(TRIM(AB1193))&gt;0</formula>
    </cfRule>
  </conditionalFormatting>
  <conditionalFormatting sqref="AB1193:AF1193">
    <cfRule type="notContainsBlanks" dxfId="2094" priority="2136">
      <formula>LEN(TRIM(AB1193))&gt;0</formula>
    </cfRule>
  </conditionalFormatting>
  <conditionalFormatting sqref="AB1193:AF1193">
    <cfRule type="notContainsBlanks" dxfId="2093" priority="2135">
      <formula>LEN(TRIM(AB1193))&gt;0</formula>
    </cfRule>
  </conditionalFormatting>
  <conditionalFormatting sqref="AB1193:AF1193">
    <cfRule type="notContainsBlanks" dxfId="2092" priority="2134">
      <formula>LEN(TRIM(AB1193))&gt;0</formula>
    </cfRule>
  </conditionalFormatting>
  <conditionalFormatting sqref="AB1193:AF1193">
    <cfRule type="notContainsBlanks" dxfId="2091" priority="2133">
      <formula>LEN(TRIM(AB1193))&gt;0</formula>
    </cfRule>
  </conditionalFormatting>
  <conditionalFormatting sqref="AB1193:AF1193">
    <cfRule type="notContainsBlanks" dxfId="2090" priority="2131">
      <formula>LEN(TRIM(AB1193))&gt;0</formula>
    </cfRule>
    <cfRule type="notContainsBlanks" dxfId="2089" priority="2132">
      <formula>LEN(TRIM(AB1193))&gt;0</formula>
    </cfRule>
  </conditionalFormatting>
  <conditionalFormatting sqref="AB1193:AF1193">
    <cfRule type="notContainsBlanks" dxfId="2088" priority="2130">
      <formula>LEN(TRIM(AB1193))&gt;0</formula>
    </cfRule>
  </conditionalFormatting>
  <conditionalFormatting sqref="AB1193:AF1193">
    <cfRule type="notContainsBlanks" dxfId="2087" priority="2129">
      <formula>LEN(TRIM(AB1193))&gt;0</formula>
    </cfRule>
  </conditionalFormatting>
  <conditionalFormatting sqref="AB1193:AF1193">
    <cfRule type="notContainsBlanks" dxfId="2086" priority="2128">
      <formula>LEN(TRIM(AB1193))&gt;0</formula>
    </cfRule>
  </conditionalFormatting>
  <conditionalFormatting sqref="AB1193:AF1193">
    <cfRule type="notContainsBlanks" dxfId="2085" priority="2127">
      <formula>LEN(TRIM(AB1193))&gt;0</formula>
    </cfRule>
  </conditionalFormatting>
  <conditionalFormatting sqref="AB1193:AF1193">
    <cfRule type="notContainsBlanks" dxfId="2084" priority="2126">
      <formula>LEN(TRIM(AB1193))&gt;0</formula>
    </cfRule>
  </conditionalFormatting>
  <conditionalFormatting sqref="AB1193:AF1193">
    <cfRule type="notContainsBlanks" dxfId="2083" priority="2125">
      <formula>LEN(TRIM(AB1193))&gt;0</formula>
    </cfRule>
  </conditionalFormatting>
  <conditionalFormatting sqref="AB1193:AF1193">
    <cfRule type="notContainsBlanks" dxfId="2082" priority="2124">
      <formula>LEN(TRIM(AB1193))&gt;0</formula>
    </cfRule>
  </conditionalFormatting>
  <conditionalFormatting sqref="AB1193:AF1193">
    <cfRule type="notContainsBlanks" dxfId="2081" priority="2123">
      <formula>LEN(TRIM(AB1193))&gt;0</formula>
    </cfRule>
  </conditionalFormatting>
  <conditionalFormatting sqref="AB1193:AF1193">
    <cfRule type="notContainsBlanks" dxfId="2080" priority="2122">
      <formula>LEN(TRIM(AB1193))&gt;0</formula>
    </cfRule>
  </conditionalFormatting>
  <conditionalFormatting sqref="AB1193:AF1193">
    <cfRule type="notContainsBlanks" priority="2121">
      <formula>LEN(TRIM(AB1193))&gt;0</formula>
    </cfRule>
  </conditionalFormatting>
  <conditionalFormatting sqref="AB1193:AF1193">
    <cfRule type="notContainsBlanks" dxfId="2079" priority="2120">
      <formula>LEN(TRIM(AB1193))&gt;0</formula>
    </cfRule>
  </conditionalFormatting>
  <conditionalFormatting sqref="AB1193:AF1193">
    <cfRule type="notContainsBlanks" dxfId="2078" priority="2119">
      <formula>LEN(TRIM(AB1193))&gt;0</formula>
    </cfRule>
  </conditionalFormatting>
  <conditionalFormatting sqref="AB1193:AF1193">
    <cfRule type="notContainsBlanks" dxfId="2077" priority="2118">
      <formula>LEN(TRIM(AB1193))&gt;0</formula>
    </cfRule>
  </conditionalFormatting>
  <conditionalFormatting sqref="AB1193:AF1193">
    <cfRule type="notContainsBlanks" dxfId="2076" priority="2117">
      <formula>LEN(TRIM(AB1193))&gt;0</formula>
    </cfRule>
  </conditionalFormatting>
  <conditionalFormatting sqref="AB1193:AF1193">
    <cfRule type="notContainsBlanks" dxfId="2075" priority="2116">
      <formula>LEN(TRIM(AB1193))&gt;0</formula>
    </cfRule>
  </conditionalFormatting>
  <conditionalFormatting sqref="AB1206:AF1206">
    <cfRule type="notContainsBlanks" dxfId="2074" priority="2115">
      <formula>LEN(TRIM(AB1206))&gt;0</formula>
    </cfRule>
  </conditionalFormatting>
  <conditionalFormatting sqref="AB1206:AF1206">
    <cfRule type="notContainsBlanks" dxfId="2073" priority="2114">
      <formula>LEN(TRIM(AB1206))&gt;0</formula>
    </cfRule>
  </conditionalFormatting>
  <conditionalFormatting sqref="AB1206:AF1206">
    <cfRule type="notContainsBlanks" dxfId="2072" priority="2113">
      <formula>LEN(TRIM(AB1206))&gt;0</formula>
    </cfRule>
  </conditionalFormatting>
  <conditionalFormatting sqref="AB1206:AF1206">
    <cfRule type="notContainsBlanks" dxfId="2071" priority="2112">
      <formula>LEN(TRIM(AB1206))&gt;0</formula>
    </cfRule>
  </conditionalFormatting>
  <conditionalFormatting sqref="AB1206:AF1206">
    <cfRule type="notContainsBlanks" dxfId="2070" priority="2111">
      <formula>LEN(TRIM(AB1206))&gt;0</formula>
    </cfRule>
  </conditionalFormatting>
  <conditionalFormatting sqref="AB1206:AF1206">
    <cfRule type="notContainsBlanks" dxfId="2069" priority="2110">
      <formula>LEN(TRIM(AB1206))&gt;0</formula>
    </cfRule>
  </conditionalFormatting>
  <conditionalFormatting sqref="AB1206:AF1206">
    <cfRule type="notContainsBlanks" dxfId="2068" priority="2109">
      <formula>LEN(TRIM(AB1206))&gt;0</formula>
    </cfRule>
  </conditionalFormatting>
  <conditionalFormatting sqref="AB1206:AF1206">
    <cfRule type="notContainsBlanks" dxfId="2067" priority="2108">
      <formula>LEN(TRIM(AB1206))&gt;0</formula>
    </cfRule>
  </conditionalFormatting>
  <conditionalFormatting sqref="AB1206:AF1206">
    <cfRule type="notContainsBlanks" dxfId="2066" priority="2107">
      <formula>LEN(TRIM(AB1206))&gt;0</formula>
    </cfRule>
  </conditionalFormatting>
  <conditionalFormatting sqref="AB1206:AF1206">
    <cfRule type="notContainsBlanks" dxfId="2065" priority="2105">
      <formula>LEN(TRIM(AB1206))&gt;0</formula>
    </cfRule>
    <cfRule type="notContainsBlanks" dxfId="2064" priority="2106">
      <formula>LEN(TRIM(AB1206))&gt;0</formula>
    </cfRule>
  </conditionalFormatting>
  <conditionalFormatting sqref="AB1206:AF1206">
    <cfRule type="notContainsBlanks" dxfId="2063" priority="2104">
      <formula>LEN(TRIM(AB1206))&gt;0</formula>
    </cfRule>
  </conditionalFormatting>
  <conditionalFormatting sqref="AB1206:AF1206">
    <cfRule type="notContainsBlanks" dxfId="2062" priority="2103">
      <formula>LEN(TRIM(AB1206))&gt;0</formula>
    </cfRule>
  </conditionalFormatting>
  <conditionalFormatting sqref="AB1206:AF1206">
    <cfRule type="notContainsBlanks" dxfId="2061" priority="2102">
      <formula>LEN(TRIM(AB1206))&gt;0</formula>
    </cfRule>
  </conditionalFormatting>
  <conditionalFormatting sqref="AB1206:AF1206">
    <cfRule type="notContainsBlanks" dxfId="2060" priority="2101">
      <formula>LEN(TRIM(AB1206))&gt;0</formula>
    </cfRule>
  </conditionalFormatting>
  <conditionalFormatting sqref="AB1206:AF1206">
    <cfRule type="notContainsBlanks" dxfId="2059" priority="2100">
      <formula>LEN(TRIM(AB1206))&gt;0</formula>
    </cfRule>
  </conditionalFormatting>
  <conditionalFormatting sqref="AB1206:AF1206">
    <cfRule type="notContainsBlanks" dxfId="2058" priority="2099">
      <formula>LEN(TRIM(AB1206))&gt;0</formula>
    </cfRule>
  </conditionalFormatting>
  <conditionalFormatting sqref="AB1206:AF1206">
    <cfRule type="notContainsBlanks" dxfId="2057" priority="2098">
      <formula>LEN(TRIM(AB1206))&gt;0</formula>
    </cfRule>
  </conditionalFormatting>
  <conditionalFormatting sqref="AB1206:AF1206">
    <cfRule type="notContainsBlanks" dxfId="2056" priority="2097">
      <formula>LEN(TRIM(AB1206))&gt;0</formula>
    </cfRule>
  </conditionalFormatting>
  <conditionalFormatting sqref="AB1206:AF1206">
    <cfRule type="notContainsBlanks" dxfId="2055" priority="2096">
      <formula>LEN(TRIM(AB1206))&gt;0</formula>
    </cfRule>
  </conditionalFormatting>
  <conditionalFormatting sqref="AB1206:AF1206">
    <cfRule type="notContainsBlanks" priority="2095">
      <formula>LEN(TRIM(AB1206))&gt;0</formula>
    </cfRule>
  </conditionalFormatting>
  <conditionalFormatting sqref="AB1206:AF1206">
    <cfRule type="notContainsBlanks" dxfId="2054" priority="2094">
      <formula>LEN(TRIM(AB1206))&gt;0</formula>
    </cfRule>
  </conditionalFormatting>
  <conditionalFormatting sqref="AB1206:AF1206">
    <cfRule type="notContainsBlanks" dxfId="2053" priority="2093">
      <formula>LEN(TRIM(AB1206))&gt;0</formula>
    </cfRule>
  </conditionalFormatting>
  <conditionalFormatting sqref="AB1206:AF1206">
    <cfRule type="notContainsBlanks" dxfId="2052" priority="2092">
      <formula>LEN(TRIM(AB1206))&gt;0</formula>
    </cfRule>
  </conditionalFormatting>
  <conditionalFormatting sqref="AB1206:AF1206">
    <cfRule type="notContainsBlanks" dxfId="2051" priority="2091">
      <formula>LEN(TRIM(AB1206))&gt;0</formula>
    </cfRule>
  </conditionalFormatting>
  <conditionalFormatting sqref="AB1206:AF1206">
    <cfRule type="notContainsBlanks" dxfId="2050" priority="2090">
      <formula>LEN(TRIM(AB1206))&gt;0</formula>
    </cfRule>
  </conditionalFormatting>
  <conditionalFormatting sqref="AB1219:AF1219">
    <cfRule type="notContainsBlanks" dxfId="2049" priority="2089">
      <formula>LEN(TRIM(AB1219))&gt;0</formula>
    </cfRule>
  </conditionalFormatting>
  <conditionalFormatting sqref="AB1219:AF1219">
    <cfRule type="notContainsBlanks" dxfId="2048" priority="2088">
      <formula>LEN(TRIM(AB1219))&gt;0</formula>
    </cfRule>
  </conditionalFormatting>
  <conditionalFormatting sqref="AB1219:AF1219">
    <cfRule type="notContainsBlanks" dxfId="2047" priority="2087">
      <formula>LEN(TRIM(AB1219))&gt;0</formula>
    </cfRule>
  </conditionalFormatting>
  <conditionalFormatting sqref="AB1219:AF1219">
    <cfRule type="notContainsBlanks" dxfId="2046" priority="2086">
      <formula>LEN(TRIM(AB1219))&gt;0</formula>
    </cfRule>
  </conditionalFormatting>
  <conditionalFormatting sqref="AB1219:AF1219">
    <cfRule type="notContainsBlanks" dxfId="2045" priority="2085">
      <formula>LEN(TRIM(AB1219))&gt;0</formula>
    </cfRule>
  </conditionalFormatting>
  <conditionalFormatting sqref="AB1219:AF1219">
    <cfRule type="notContainsBlanks" dxfId="2044" priority="2084">
      <formula>LEN(TRIM(AB1219))&gt;0</formula>
    </cfRule>
  </conditionalFormatting>
  <conditionalFormatting sqref="AB1219:AF1219">
    <cfRule type="notContainsBlanks" dxfId="2043" priority="2083">
      <formula>LEN(TRIM(AB1219))&gt;0</formula>
    </cfRule>
  </conditionalFormatting>
  <conditionalFormatting sqref="AB1219:AF1219">
    <cfRule type="notContainsBlanks" dxfId="2042" priority="2082">
      <formula>LEN(TRIM(AB1219))&gt;0</formula>
    </cfRule>
  </conditionalFormatting>
  <conditionalFormatting sqref="AB1219:AF1219">
    <cfRule type="notContainsBlanks" dxfId="2041" priority="2081">
      <formula>LEN(TRIM(AB1219))&gt;0</formula>
    </cfRule>
  </conditionalFormatting>
  <conditionalFormatting sqref="AB1219:AF1219">
    <cfRule type="notContainsBlanks" dxfId="2040" priority="2079">
      <formula>LEN(TRIM(AB1219))&gt;0</formula>
    </cfRule>
    <cfRule type="notContainsBlanks" dxfId="2039" priority="2080">
      <formula>LEN(TRIM(AB1219))&gt;0</formula>
    </cfRule>
  </conditionalFormatting>
  <conditionalFormatting sqref="AB1219:AF1219">
    <cfRule type="notContainsBlanks" dxfId="2038" priority="2078">
      <formula>LEN(TRIM(AB1219))&gt;0</formula>
    </cfRule>
  </conditionalFormatting>
  <conditionalFormatting sqref="AB1219:AF1219">
    <cfRule type="notContainsBlanks" dxfId="2037" priority="2077">
      <formula>LEN(TRIM(AB1219))&gt;0</formula>
    </cfRule>
  </conditionalFormatting>
  <conditionalFormatting sqref="AB1219:AF1219">
    <cfRule type="notContainsBlanks" dxfId="2036" priority="2076">
      <formula>LEN(TRIM(AB1219))&gt;0</formula>
    </cfRule>
  </conditionalFormatting>
  <conditionalFormatting sqref="AB1219:AF1219">
    <cfRule type="notContainsBlanks" dxfId="2035" priority="2075">
      <formula>LEN(TRIM(AB1219))&gt;0</formula>
    </cfRule>
  </conditionalFormatting>
  <conditionalFormatting sqref="AB1219:AF1219">
    <cfRule type="notContainsBlanks" dxfId="2034" priority="2074">
      <formula>LEN(TRIM(AB1219))&gt;0</formula>
    </cfRule>
  </conditionalFormatting>
  <conditionalFormatting sqref="AB1219:AF1219">
    <cfRule type="notContainsBlanks" dxfId="2033" priority="2073">
      <formula>LEN(TRIM(AB1219))&gt;0</formula>
    </cfRule>
  </conditionalFormatting>
  <conditionalFormatting sqref="AB1219:AF1219">
    <cfRule type="notContainsBlanks" dxfId="2032" priority="2072">
      <formula>LEN(TRIM(AB1219))&gt;0</formula>
    </cfRule>
  </conditionalFormatting>
  <conditionalFormatting sqref="AB1219:AF1219">
    <cfRule type="notContainsBlanks" dxfId="2031" priority="2071">
      <formula>LEN(TRIM(AB1219))&gt;0</formula>
    </cfRule>
  </conditionalFormatting>
  <conditionalFormatting sqref="AB1219:AF1219">
    <cfRule type="notContainsBlanks" dxfId="2030" priority="2070">
      <formula>LEN(TRIM(AB1219))&gt;0</formula>
    </cfRule>
  </conditionalFormatting>
  <conditionalFormatting sqref="AB1219:AF1219">
    <cfRule type="notContainsBlanks" priority="2069">
      <formula>LEN(TRIM(AB1219))&gt;0</formula>
    </cfRule>
  </conditionalFormatting>
  <conditionalFormatting sqref="AB1219:AF1219">
    <cfRule type="notContainsBlanks" dxfId="2029" priority="2068">
      <formula>LEN(TRIM(AB1219))&gt;0</formula>
    </cfRule>
  </conditionalFormatting>
  <conditionalFormatting sqref="AB1219:AF1219">
    <cfRule type="notContainsBlanks" dxfId="2028" priority="2067">
      <formula>LEN(TRIM(AB1219))&gt;0</formula>
    </cfRule>
  </conditionalFormatting>
  <conditionalFormatting sqref="AB1219:AF1219">
    <cfRule type="notContainsBlanks" dxfId="2027" priority="2066">
      <formula>LEN(TRIM(AB1219))&gt;0</formula>
    </cfRule>
  </conditionalFormatting>
  <conditionalFormatting sqref="AB1219:AF1219">
    <cfRule type="notContainsBlanks" dxfId="2026" priority="2065">
      <formula>LEN(TRIM(AB1219))&gt;0</formula>
    </cfRule>
  </conditionalFormatting>
  <conditionalFormatting sqref="AB1219:AF1219">
    <cfRule type="notContainsBlanks" dxfId="2025" priority="2064">
      <formula>LEN(TRIM(AB1219))&gt;0</formula>
    </cfRule>
  </conditionalFormatting>
  <conditionalFormatting sqref="AB1232:AF1232">
    <cfRule type="notContainsBlanks" dxfId="2024" priority="2063">
      <formula>LEN(TRIM(AB1232))&gt;0</formula>
    </cfRule>
  </conditionalFormatting>
  <conditionalFormatting sqref="AB1232:AF1232">
    <cfRule type="notContainsBlanks" dxfId="2023" priority="2062">
      <formula>LEN(TRIM(AB1232))&gt;0</formula>
    </cfRule>
  </conditionalFormatting>
  <conditionalFormatting sqref="AB1232:AF1232">
    <cfRule type="notContainsBlanks" dxfId="2022" priority="2061">
      <formula>LEN(TRIM(AB1232))&gt;0</formula>
    </cfRule>
  </conditionalFormatting>
  <conditionalFormatting sqref="AB1232:AF1232">
    <cfRule type="notContainsBlanks" dxfId="2021" priority="2060">
      <formula>LEN(TRIM(AB1232))&gt;0</formula>
    </cfRule>
  </conditionalFormatting>
  <conditionalFormatting sqref="AB1232:AF1232">
    <cfRule type="notContainsBlanks" dxfId="2020" priority="2059">
      <formula>LEN(TRIM(AB1232))&gt;0</formula>
    </cfRule>
  </conditionalFormatting>
  <conditionalFormatting sqref="AB1232:AF1232">
    <cfRule type="notContainsBlanks" dxfId="2019" priority="2058">
      <formula>LEN(TRIM(AB1232))&gt;0</formula>
    </cfRule>
  </conditionalFormatting>
  <conditionalFormatting sqref="AB1232:AF1232">
    <cfRule type="notContainsBlanks" dxfId="2018" priority="2057">
      <formula>LEN(TRIM(AB1232))&gt;0</formula>
    </cfRule>
  </conditionalFormatting>
  <conditionalFormatting sqref="AB1232:AF1232">
    <cfRule type="notContainsBlanks" dxfId="2017" priority="2056">
      <formula>LEN(TRIM(AB1232))&gt;0</formula>
    </cfRule>
  </conditionalFormatting>
  <conditionalFormatting sqref="AB1232:AF1232">
    <cfRule type="notContainsBlanks" dxfId="2016" priority="2055">
      <formula>LEN(TRIM(AB1232))&gt;0</formula>
    </cfRule>
  </conditionalFormatting>
  <conditionalFormatting sqref="AB1232:AF1232">
    <cfRule type="notContainsBlanks" dxfId="2015" priority="2053">
      <formula>LEN(TRIM(AB1232))&gt;0</formula>
    </cfRule>
    <cfRule type="notContainsBlanks" dxfId="2014" priority="2054">
      <formula>LEN(TRIM(AB1232))&gt;0</formula>
    </cfRule>
  </conditionalFormatting>
  <conditionalFormatting sqref="AB1232:AF1232">
    <cfRule type="notContainsBlanks" dxfId="2013" priority="2052">
      <formula>LEN(TRIM(AB1232))&gt;0</formula>
    </cfRule>
  </conditionalFormatting>
  <conditionalFormatting sqref="AB1232:AF1232">
    <cfRule type="notContainsBlanks" dxfId="2012" priority="2051">
      <formula>LEN(TRIM(AB1232))&gt;0</formula>
    </cfRule>
  </conditionalFormatting>
  <conditionalFormatting sqref="AB1232:AF1232">
    <cfRule type="notContainsBlanks" dxfId="2011" priority="2050">
      <formula>LEN(TRIM(AB1232))&gt;0</formula>
    </cfRule>
  </conditionalFormatting>
  <conditionalFormatting sqref="AB1232:AF1232">
    <cfRule type="notContainsBlanks" dxfId="2010" priority="2049">
      <formula>LEN(TRIM(AB1232))&gt;0</formula>
    </cfRule>
  </conditionalFormatting>
  <conditionalFormatting sqref="AB1232:AF1232">
    <cfRule type="notContainsBlanks" dxfId="2009" priority="2048">
      <formula>LEN(TRIM(AB1232))&gt;0</formula>
    </cfRule>
  </conditionalFormatting>
  <conditionalFormatting sqref="AB1232:AF1232">
    <cfRule type="notContainsBlanks" dxfId="2008" priority="2047">
      <formula>LEN(TRIM(AB1232))&gt;0</formula>
    </cfRule>
  </conditionalFormatting>
  <conditionalFormatting sqref="AB1232:AF1232">
    <cfRule type="notContainsBlanks" dxfId="2007" priority="2046">
      <formula>LEN(TRIM(AB1232))&gt;0</formula>
    </cfRule>
  </conditionalFormatting>
  <conditionalFormatting sqref="AB1232:AF1232">
    <cfRule type="notContainsBlanks" dxfId="2006" priority="2045">
      <formula>LEN(TRIM(AB1232))&gt;0</formula>
    </cfRule>
  </conditionalFormatting>
  <conditionalFormatting sqref="AB1232:AF1232">
    <cfRule type="notContainsBlanks" dxfId="2005" priority="2044">
      <formula>LEN(TRIM(AB1232))&gt;0</formula>
    </cfRule>
  </conditionalFormatting>
  <conditionalFormatting sqref="AB1232:AF1232">
    <cfRule type="notContainsBlanks" priority="2043">
      <formula>LEN(TRIM(AB1232))&gt;0</formula>
    </cfRule>
  </conditionalFormatting>
  <conditionalFormatting sqref="AB1232:AF1232">
    <cfRule type="notContainsBlanks" dxfId="2004" priority="2042">
      <formula>LEN(TRIM(AB1232))&gt;0</formula>
    </cfRule>
  </conditionalFormatting>
  <conditionalFormatting sqref="AB1232:AF1232">
    <cfRule type="notContainsBlanks" dxfId="2003" priority="2041">
      <formula>LEN(TRIM(AB1232))&gt;0</formula>
    </cfRule>
  </conditionalFormatting>
  <conditionalFormatting sqref="AB1232:AF1232">
    <cfRule type="notContainsBlanks" dxfId="2002" priority="2040">
      <formula>LEN(TRIM(AB1232))&gt;0</formula>
    </cfRule>
  </conditionalFormatting>
  <conditionalFormatting sqref="AB1232:AF1232">
    <cfRule type="notContainsBlanks" dxfId="2001" priority="2039">
      <formula>LEN(TRIM(AB1232))&gt;0</formula>
    </cfRule>
  </conditionalFormatting>
  <conditionalFormatting sqref="AB1232:AF1232">
    <cfRule type="notContainsBlanks" dxfId="2000" priority="2038">
      <formula>LEN(TRIM(AB1232))&gt;0</formula>
    </cfRule>
  </conditionalFormatting>
  <conditionalFormatting sqref="AB1245:AF1245">
    <cfRule type="notContainsBlanks" dxfId="1999" priority="2037">
      <formula>LEN(TRIM(AB1245))&gt;0</formula>
    </cfRule>
  </conditionalFormatting>
  <conditionalFormatting sqref="AB1245:AF1245">
    <cfRule type="notContainsBlanks" dxfId="1998" priority="2036">
      <formula>LEN(TRIM(AB1245))&gt;0</formula>
    </cfRule>
  </conditionalFormatting>
  <conditionalFormatting sqref="AB1245:AF1245">
    <cfRule type="notContainsBlanks" dxfId="1997" priority="2035">
      <formula>LEN(TRIM(AB1245))&gt;0</formula>
    </cfRule>
  </conditionalFormatting>
  <conditionalFormatting sqref="AB1245:AF1245">
    <cfRule type="notContainsBlanks" dxfId="1996" priority="2034">
      <formula>LEN(TRIM(AB1245))&gt;0</formula>
    </cfRule>
  </conditionalFormatting>
  <conditionalFormatting sqref="AB1245:AF1245">
    <cfRule type="notContainsBlanks" dxfId="1995" priority="2033">
      <formula>LEN(TRIM(AB1245))&gt;0</formula>
    </cfRule>
  </conditionalFormatting>
  <conditionalFormatting sqref="AB1245:AF1245">
    <cfRule type="notContainsBlanks" dxfId="1994" priority="2032">
      <formula>LEN(TRIM(AB1245))&gt;0</formula>
    </cfRule>
  </conditionalFormatting>
  <conditionalFormatting sqref="AB1245:AF1245">
    <cfRule type="notContainsBlanks" dxfId="1993" priority="2031">
      <formula>LEN(TRIM(AB1245))&gt;0</formula>
    </cfRule>
  </conditionalFormatting>
  <conditionalFormatting sqref="AB1245:AF1245">
    <cfRule type="notContainsBlanks" dxfId="1992" priority="2030">
      <formula>LEN(TRIM(AB1245))&gt;0</formula>
    </cfRule>
  </conditionalFormatting>
  <conditionalFormatting sqref="AB1245:AF1245">
    <cfRule type="notContainsBlanks" dxfId="1991" priority="2029">
      <formula>LEN(TRIM(AB1245))&gt;0</formula>
    </cfRule>
  </conditionalFormatting>
  <conditionalFormatting sqref="AB1245:AF1245">
    <cfRule type="notContainsBlanks" dxfId="1990" priority="2027">
      <formula>LEN(TRIM(AB1245))&gt;0</formula>
    </cfRule>
    <cfRule type="notContainsBlanks" dxfId="1989" priority="2028">
      <formula>LEN(TRIM(AB1245))&gt;0</formula>
    </cfRule>
  </conditionalFormatting>
  <conditionalFormatting sqref="AB1245:AF1245">
    <cfRule type="notContainsBlanks" dxfId="1988" priority="2026">
      <formula>LEN(TRIM(AB1245))&gt;0</formula>
    </cfRule>
  </conditionalFormatting>
  <conditionalFormatting sqref="AB1245:AF1245">
    <cfRule type="notContainsBlanks" dxfId="1987" priority="2025">
      <formula>LEN(TRIM(AB1245))&gt;0</formula>
    </cfRule>
  </conditionalFormatting>
  <conditionalFormatting sqref="AB1245:AF1245">
    <cfRule type="notContainsBlanks" dxfId="1986" priority="2024">
      <formula>LEN(TRIM(AB1245))&gt;0</formula>
    </cfRule>
  </conditionalFormatting>
  <conditionalFormatting sqref="AB1245:AF1245">
    <cfRule type="notContainsBlanks" dxfId="1985" priority="2023">
      <formula>LEN(TRIM(AB1245))&gt;0</formula>
    </cfRule>
  </conditionalFormatting>
  <conditionalFormatting sqref="AB1245:AF1245">
    <cfRule type="notContainsBlanks" dxfId="1984" priority="2022">
      <formula>LEN(TRIM(AB1245))&gt;0</formula>
    </cfRule>
  </conditionalFormatting>
  <conditionalFormatting sqref="AB1245:AF1245">
    <cfRule type="notContainsBlanks" dxfId="1983" priority="2021">
      <formula>LEN(TRIM(AB1245))&gt;0</formula>
    </cfRule>
  </conditionalFormatting>
  <conditionalFormatting sqref="AB1245:AF1245">
    <cfRule type="notContainsBlanks" dxfId="1982" priority="2020">
      <formula>LEN(TRIM(AB1245))&gt;0</formula>
    </cfRule>
  </conditionalFormatting>
  <conditionalFormatting sqref="AB1245:AF1245">
    <cfRule type="notContainsBlanks" dxfId="1981" priority="2019">
      <formula>LEN(TRIM(AB1245))&gt;0</formula>
    </cfRule>
  </conditionalFormatting>
  <conditionalFormatting sqref="AB1245:AF1245">
    <cfRule type="notContainsBlanks" dxfId="1980" priority="2018">
      <formula>LEN(TRIM(AB1245))&gt;0</formula>
    </cfRule>
  </conditionalFormatting>
  <conditionalFormatting sqref="AB1245:AF1245">
    <cfRule type="notContainsBlanks" priority="2017">
      <formula>LEN(TRIM(AB1245))&gt;0</formula>
    </cfRule>
  </conditionalFormatting>
  <conditionalFormatting sqref="AB1245:AF1245">
    <cfRule type="notContainsBlanks" dxfId="1979" priority="2016">
      <formula>LEN(TRIM(AB1245))&gt;0</formula>
    </cfRule>
  </conditionalFormatting>
  <conditionalFormatting sqref="AB1245:AF1245">
    <cfRule type="notContainsBlanks" dxfId="1978" priority="2015">
      <formula>LEN(TRIM(AB1245))&gt;0</formula>
    </cfRule>
  </conditionalFormatting>
  <conditionalFormatting sqref="AB1245:AF1245">
    <cfRule type="notContainsBlanks" dxfId="1977" priority="2014">
      <formula>LEN(TRIM(AB1245))&gt;0</formula>
    </cfRule>
  </conditionalFormatting>
  <conditionalFormatting sqref="AB1245:AF1245">
    <cfRule type="notContainsBlanks" dxfId="1976" priority="2013">
      <formula>LEN(TRIM(AB1245))&gt;0</formula>
    </cfRule>
  </conditionalFormatting>
  <conditionalFormatting sqref="AB1245:AF1245">
    <cfRule type="notContainsBlanks" dxfId="1975" priority="2012">
      <formula>LEN(TRIM(AB1245))&gt;0</formula>
    </cfRule>
  </conditionalFormatting>
  <conditionalFormatting sqref="AB1258:AF1258">
    <cfRule type="notContainsBlanks" dxfId="1974" priority="2011">
      <formula>LEN(TRIM(AB1258))&gt;0</formula>
    </cfRule>
  </conditionalFormatting>
  <conditionalFormatting sqref="AB1258:AF1258">
    <cfRule type="notContainsBlanks" dxfId="1973" priority="2010">
      <formula>LEN(TRIM(AB1258))&gt;0</formula>
    </cfRule>
  </conditionalFormatting>
  <conditionalFormatting sqref="AB1258:AF1258">
    <cfRule type="notContainsBlanks" dxfId="1972" priority="2009">
      <formula>LEN(TRIM(AB1258))&gt;0</formula>
    </cfRule>
  </conditionalFormatting>
  <conditionalFormatting sqref="AB1258:AF1258">
    <cfRule type="notContainsBlanks" dxfId="1971" priority="2008">
      <formula>LEN(TRIM(AB1258))&gt;0</formula>
    </cfRule>
  </conditionalFormatting>
  <conditionalFormatting sqref="AB1258:AF1258">
    <cfRule type="notContainsBlanks" dxfId="1970" priority="2007">
      <formula>LEN(TRIM(AB1258))&gt;0</formula>
    </cfRule>
  </conditionalFormatting>
  <conditionalFormatting sqref="AB1258:AF1258">
    <cfRule type="notContainsBlanks" dxfId="1969" priority="2006">
      <formula>LEN(TRIM(AB1258))&gt;0</formula>
    </cfRule>
  </conditionalFormatting>
  <conditionalFormatting sqref="AB1258:AF1258">
    <cfRule type="notContainsBlanks" dxfId="1968" priority="2005">
      <formula>LEN(TRIM(AB1258))&gt;0</formula>
    </cfRule>
  </conditionalFormatting>
  <conditionalFormatting sqref="AB1258:AF1258">
    <cfRule type="notContainsBlanks" dxfId="1967" priority="2004">
      <formula>LEN(TRIM(AB1258))&gt;0</formula>
    </cfRule>
  </conditionalFormatting>
  <conditionalFormatting sqref="AB1258:AF1258">
    <cfRule type="notContainsBlanks" dxfId="1966" priority="2003">
      <formula>LEN(TRIM(AB1258))&gt;0</formula>
    </cfRule>
  </conditionalFormatting>
  <conditionalFormatting sqref="AB1258:AF1258">
    <cfRule type="notContainsBlanks" dxfId="1965" priority="2001">
      <formula>LEN(TRIM(AB1258))&gt;0</formula>
    </cfRule>
    <cfRule type="notContainsBlanks" dxfId="1964" priority="2002">
      <formula>LEN(TRIM(AB1258))&gt;0</formula>
    </cfRule>
  </conditionalFormatting>
  <conditionalFormatting sqref="AB1258:AF1258">
    <cfRule type="notContainsBlanks" dxfId="1963" priority="2000">
      <formula>LEN(TRIM(AB1258))&gt;0</formula>
    </cfRule>
  </conditionalFormatting>
  <conditionalFormatting sqref="AB1258:AF1258">
    <cfRule type="notContainsBlanks" dxfId="1962" priority="1999">
      <formula>LEN(TRIM(AB1258))&gt;0</formula>
    </cfRule>
  </conditionalFormatting>
  <conditionalFormatting sqref="AB1258:AF1258">
    <cfRule type="notContainsBlanks" dxfId="1961" priority="1998">
      <formula>LEN(TRIM(AB1258))&gt;0</formula>
    </cfRule>
  </conditionalFormatting>
  <conditionalFormatting sqref="AB1258:AF1258">
    <cfRule type="notContainsBlanks" dxfId="1960" priority="1997">
      <formula>LEN(TRIM(AB1258))&gt;0</formula>
    </cfRule>
  </conditionalFormatting>
  <conditionalFormatting sqref="AB1258:AF1258">
    <cfRule type="notContainsBlanks" dxfId="1959" priority="1996">
      <formula>LEN(TRIM(AB1258))&gt;0</formula>
    </cfRule>
  </conditionalFormatting>
  <conditionalFormatting sqref="AB1258:AF1258">
    <cfRule type="notContainsBlanks" dxfId="1958" priority="1995">
      <formula>LEN(TRIM(AB1258))&gt;0</formula>
    </cfRule>
  </conditionalFormatting>
  <conditionalFormatting sqref="AB1258:AF1258">
    <cfRule type="notContainsBlanks" dxfId="1957" priority="1994">
      <formula>LEN(TRIM(AB1258))&gt;0</formula>
    </cfRule>
  </conditionalFormatting>
  <conditionalFormatting sqref="AB1258:AF1258">
    <cfRule type="notContainsBlanks" dxfId="1956" priority="1993">
      <formula>LEN(TRIM(AB1258))&gt;0</formula>
    </cfRule>
  </conditionalFormatting>
  <conditionalFormatting sqref="AB1258:AF1258">
    <cfRule type="notContainsBlanks" dxfId="1955" priority="1992">
      <formula>LEN(TRIM(AB1258))&gt;0</formula>
    </cfRule>
  </conditionalFormatting>
  <conditionalFormatting sqref="AB1258:AF1258">
    <cfRule type="notContainsBlanks" priority="1991">
      <formula>LEN(TRIM(AB1258))&gt;0</formula>
    </cfRule>
  </conditionalFormatting>
  <conditionalFormatting sqref="AB1258:AF1258">
    <cfRule type="notContainsBlanks" dxfId="1954" priority="1990">
      <formula>LEN(TRIM(AB1258))&gt;0</formula>
    </cfRule>
  </conditionalFormatting>
  <conditionalFormatting sqref="AB1258:AF1258">
    <cfRule type="notContainsBlanks" dxfId="1953" priority="1989">
      <formula>LEN(TRIM(AB1258))&gt;0</formula>
    </cfRule>
  </conditionalFormatting>
  <conditionalFormatting sqref="AB1258:AF1258">
    <cfRule type="notContainsBlanks" dxfId="1952" priority="1988">
      <formula>LEN(TRIM(AB1258))&gt;0</formula>
    </cfRule>
  </conditionalFormatting>
  <conditionalFormatting sqref="AB1258:AF1258">
    <cfRule type="notContainsBlanks" dxfId="1951" priority="1987">
      <formula>LEN(TRIM(AB1258))&gt;0</formula>
    </cfRule>
  </conditionalFormatting>
  <conditionalFormatting sqref="AB1258:AF1258">
    <cfRule type="notContainsBlanks" dxfId="1950" priority="1986">
      <formula>LEN(TRIM(AB1258))&gt;0</formula>
    </cfRule>
  </conditionalFormatting>
  <conditionalFormatting sqref="AB1271:AF1271">
    <cfRule type="notContainsBlanks" dxfId="1949" priority="1985">
      <formula>LEN(TRIM(AB1271))&gt;0</formula>
    </cfRule>
  </conditionalFormatting>
  <conditionalFormatting sqref="AB1271:AF1271">
    <cfRule type="notContainsBlanks" dxfId="1948" priority="1984">
      <formula>LEN(TRIM(AB1271))&gt;0</formula>
    </cfRule>
  </conditionalFormatting>
  <conditionalFormatting sqref="AB1271:AF1271">
    <cfRule type="notContainsBlanks" dxfId="1947" priority="1983">
      <formula>LEN(TRIM(AB1271))&gt;0</formula>
    </cfRule>
  </conditionalFormatting>
  <conditionalFormatting sqref="AB1271:AF1271">
    <cfRule type="notContainsBlanks" dxfId="1946" priority="1982">
      <formula>LEN(TRIM(AB1271))&gt;0</formula>
    </cfRule>
  </conditionalFormatting>
  <conditionalFormatting sqref="AB1271:AF1271">
    <cfRule type="notContainsBlanks" dxfId="1945" priority="1981">
      <formula>LEN(TRIM(AB1271))&gt;0</formula>
    </cfRule>
  </conditionalFormatting>
  <conditionalFormatting sqref="AB1271:AF1271">
    <cfRule type="notContainsBlanks" dxfId="1944" priority="1980">
      <formula>LEN(TRIM(AB1271))&gt;0</formula>
    </cfRule>
  </conditionalFormatting>
  <conditionalFormatting sqref="AB1271:AF1271">
    <cfRule type="notContainsBlanks" dxfId="1943" priority="1979">
      <formula>LEN(TRIM(AB1271))&gt;0</formula>
    </cfRule>
  </conditionalFormatting>
  <conditionalFormatting sqref="AB1271:AF1271">
    <cfRule type="notContainsBlanks" dxfId="1942" priority="1978">
      <formula>LEN(TRIM(AB1271))&gt;0</formula>
    </cfRule>
  </conditionalFormatting>
  <conditionalFormatting sqref="AB1271:AF1271">
    <cfRule type="notContainsBlanks" dxfId="1941" priority="1977">
      <formula>LEN(TRIM(AB1271))&gt;0</formula>
    </cfRule>
  </conditionalFormatting>
  <conditionalFormatting sqref="AB1271:AF1271">
    <cfRule type="notContainsBlanks" dxfId="1940" priority="1975">
      <formula>LEN(TRIM(AB1271))&gt;0</formula>
    </cfRule>
    <cfRule type="notContainsBlanks" dxfId="1939" priority="1976">
      <formula>LEN(TRIM(AB1271))&gt;0</formula>
    </cfRule>
  </conditionalFormatting>
  <conditionalFormatting sqref="AB1271:AF1271">
    <cfRule type="notContainsBlanks" dxfId="1938" priority="1974">
      <formula>LEN(TRIM(AB1271))&gt;0</formula>
    </cfRule>
  </conditionalFormatting>
  <conditionalFormatting sqref="AB1271:AF1271">
    <cfRule type="notContainsBlanks" dxfId="1937" priority="1973">
      <formula>LEN(TRIM(AB1271))&gt;0</formula>
    </cfRule>
  </conditionalFormatting>
  <conditionalFormatting sqref="AB1271:AF1271">
    <cfRule type="notContainsBlanks" dxfId="1936" priority="1972">
      <formula>LEN(TRIM(AB1271))&gt;0</formula>
    </cfRule>
  </conditionalFormatting>
  <conditionalFormatting sqref="AB1271:AF1271">
    <cfRule type="notContainsBlanks" dxfId="1935" priority="1971">
      <formula>LEN(TRIM(AB1271))&gt;0</formula>
    </cfRule>
  </conditionalFormatting>
  <conditionalFormatting sqref="AB1271:AF1271">
    <cfRule type="notContainsBlanks" dxfId="1934" priority="1970">
      <formula>LEN(TRIM(AB1271))&gt;0</formula>
    </cfRule>
  </conditionalFormatting>
  <conditionalFormatting sqref="AB1271:AF1271">
    <cfRule type="notContainsBlanks" dxfId="1933" priority="1969">
      <formula>LEN(TRIM(AB1271))&gt;0</formula>
    </cfRule>
  </conditionalFormatting>
  <conditionalFormatting sqref="AB1271:AF1271">
    <cfRule type="notContainsBlanks" dxfId="1932" priority="1968">
      <formula>LEN(TRIM(AB1271))&gt;0</formula>
    </cfRule>
  </conditionalFormatting>
  <conditionalFormatting sqref="AB1271:AF1271">
    <cfRule type="notContainsBlanks" dxfId="1931" priority="1967">
      <formula>LEN(TRIM(AB1271))&gt;0</formula>
    </cfRule>
  </conditionalFormatting>
  <conditionalFormatting sqref="AB1271:AF1271">
    <cfRule type="notContainsBlanks" dxfId="1930" priority="1966">
      <formula>LEN(TRIM(AB1271))&gt;0</formula>
    </cfRule>
  </conditionalFormatting>
  <conditionalFormatting sqref="AB1271:AF1271">
    <cfRule type="notContainsBlanks" priority="1965">
      <formula>LEN(TRIM(AB1271))&gt;0</formula>
    </cfRule>
  </conditionalFormatting>
  <conditionalFormatting sqref="AB1271:AF1271">
    <cfRule type="notContainsBlanks" dxfId="1929" priority="1964">
      <formula>LEN(TRIM(AB1271))&gt;0</formula>
    </cfRule>
  </conditionalFormatting>
  <conditionalFormatting sqref="AB1271:AF1271">
    <cfRule type="notContainsBlanks" dxfId="1928" priority="1963">
      <formula>LEN(TRIM(AB1271))&gt;0</formula>
    </cfRule>
  </conditionalFormatting>
  <conditionalFormatting sqref="AB1271:AF1271">
    <cfRule type="notContainsBlanks" dxfId="1927" priority="1962">
      <formula>LEN(TRIM(AB1271))&gt;0</formula>
    </cfRule>
  </conditionalFormatting>
  <conditionalFormatting sqref="AB1271:AF1271">
    <cfRule type="notContainsBlanks" dxfId="1926" priority="1961">
      <formula>LEN(TRIM(AB1271))&gt;0</formula>
    </cfRule>
  </conditionalFormatting>
  <conditionalFormatting sqref="AB1271:AF1271">
    <cfRule type="notContainsBlanks" dxfId="1925" priority="1960">
      <formula>LEN(TRIM(AB1271))&gt;0</formula>
    </cfRule>
  </conditionalFormatting>
  <conditionalFormatting sqref="AB1284:AF1284">
    <cfRule type="notContainsBlanks" dxfId="1924" priority="1959">
      <formula>LEN(TRIM(AB1284))&gt;0</formula>
    </cfRule>
  </conditionalFormatting>
  <conditionalFormatting sqref="AB1284:AF1284">
    <cfRule type="notContainsBlanks" dxfId="1923" priority="1958">
      <formula>LEN(TRIM(AB1284))&gt;0</formula>
    </cfRule>
  </conditionalFormatting>
  <conditionalFormatting sqref="AB1284:AF1284">
    <cfRule type="notContainsBlanks" dxfId="1922" priority="1957">
      <formula>LEN(TRIM(AB1284))&gt;0</formula>
    </cfRule>
  </conditionalFormatting>
  <conditionalFormatting sqref="AB1284:AF1284">
    <cfRule type="notContainsBlanks" dxfId="1921" priority="1956">
      <formula>LEN(TRIM(AB1284))&gt;0</formula>
    </cfRule>
  </conditionalFormatting>
  <conditionalFormatting sqref="AB1284:AF1284">
    <cfRule type="notContainsBlanks" dxfId="1920" priority="1955">
      <formula>LEN(TRIM(AB1284))&gt;0</formula>
    </cfRule>
  </conditionalFormatting>
  <conditionalFormatting sqref="AB1284:AF1284">
    <cfRule type="notContainsBlanks" dxfId="1919" priority="1954">
      <formula>LEN(TRIM(AB1284))&gt;0</formula>
    </cfRule>
  </conditionalFormatting>
  <conditionalFormatting sqref="AB1284:AF1284">
    <cfRule type="notContainsBlanks" dxfId="1918" priority="1953">
      <formula>LEN(TRIM(AB1284))&gt;0</formula>
    </cfRule>
  </conditionalFormatting>
  <conditionalFormatting sqref="AB1284:AF1284">
    <cfRule type="notContainsBlanks" dxfId="1917" priority="1952">
      <formula>LEN(TRIM(AB1284))&gt;0</formula>
    </cfRule>
  </conditionalFormatting>
  <conditionalFormatting sqref="AB1284:AF1284">
    <cfRule type="notContainsBlanks" dxfId="1916" priority="1951">
      <formula>LEN(TRIM(AB1284))&gt;0</formula>
    </cfRule>
  </conditionalFormatting>
  <conditionalFormatting sqref="AB1284:AF1284">
    <cfRule type="notContainsBlanks" dxfId="1915" priority="1949">
      <formula>LEN(TRIM(AB1284))&gt;0</formula>
    </cfRule>
    <cfRule type="notContainsBlanks" dxfId="1914" priority="1950">
      <formula>LEN(TRIM(AB1284))&gt;0</formula>
    </cfRule>
  </conditionalFormatting>
  <conditionalFormatting sqref="AB1284:AF1284">
    <cfRule type="notContainsBlanks" dxfId="1913" priority="1948">
      <formula>LEN(TRIM(AB1284))&gt;0</formula>
    </cfRule>
  </conditionalFormatting>
  <conditionalFormatting sqref="AB1284:AF1284">
    <cfRule type="notContainsBlanks" dxfId="1912" priority="1947">
      <formula>LEN(TRIM(AB1284))&gt;0</formula>
    </cfRule>
  </conditionalFormatting>
  <conditionalFormatting sqref="AB1284:AF1284">
    <cfRule type="notContainsBlanks" dxfId="1911" priority="1946">
      <formula>LEN(TRIM(AB1284))&gt;0</formula>
    </cfRule>
  </conditionalFormatting>
  <conditionalFormatting sqref="AB1284:AF1284">
    <cfRule type="notContainsBlanks" dxfId="1910" priority="1945">
      <formula>LEN(TRIM(AB1284))&gt;0</formula>
    </cfRule>
  </conditionalFormatting>
  <conditionalFormatting sqref="AB1284:AF1284">
    <cfRule type="notContainsBlanks" dxfId="1909" priority="1944">
      <formula>LEN(TRIM(AB1284))&gt;0</formula>
    </cfRule>
  </conditionalFormatting>
  <conditionalFormatting sqref="AB1284:AF1284">
    <cfRule type="notContainsBlanks" dxfId="1908" priority="1943">
      <formula>LEN(TRIM(AB1284))&gt;0</formula>
    </cfRule>
  </conditionalFormatting>
  <conditionalFormatting sqref="AB1284:AF1284">
    <cfRule type="notContainsBlanks" dxfId="1907" priority="1942">
      <formula>LEN(TRIM(AB1284))&gt;0</formula>
    </cfRule>
  </conditionalFormatting>
  <conditionalFormatting sqref="AB1284:AF1284">
    <cfRule type="notContainsBlanks" dxfId="1906" priority="1941">
      <formula>LEN(TRIM(AB1284))&gt;0</formula>
    </cfRule>
  </conditionalFormatting>
  <conditionalFormatting sqref="AB1284:AF1284">
    <cfRule type="notContainsBlanks" dxfId="1905" priority="1940">
      <formula>LEN(TRIM(AB1284))&gt;0</formula>
    </cfRule>
  </conditionalFormatting>
  <conditionalFormatting sqref="AB1284:AF1284">
    <cfRule type="notContainsBlanks" priority="1939">
      <formula>LEN(TRIM(AB1284))&gt;0</formula>
    </cfRule>
  </conditionalFormatting>
  <conditionalFormatting sqref="AB1284:AF1284">
    <cfRule type="notContainsBlanks" dxfId="1904" priority="1938">
      <formula>LEN(TRIM(AB1284))&gt;0</formula>
    </cfRule>
  </conditionalFormatting>
  <conditionalFormatting sqref="AB1284:AF1284">
    <cfRule type="notContainsBlanks" dxfId="1903" priority="1937">
      <formula>LEN(TRIM(AB1284))&gt;0</formula>
    </cfRule>
  </conditionalFormatting>
  <conditionalFormatting sqref="AB1284:AF1284">
    <cfRule type="notContainsBlanks" dxfId="1902" priority="1936">
      <formula>LEN(TRIM(AB1284))&gt;0</formula>
    </cfRule>
  </conditionalFormatting>
  <conditionalFormatting sqref="AB1284:AF1284">
    <cfRule type="notContainsBlanks" dxfId="1901" priority="1935">
      <formula>LEN(TRIM(AB1284))&gt;0</formula>
    </cfRule>
  </conditionalFormatting>
  <conditionalFormatting sqref="AB1284:AF1284">
    <cfRule type="notContainsBlanks" dxfId="1900" priority="1934">
      <formula>LEN(TRIM(AB1284))&gt;0</formula>
    </cfRule>
  </conditionalFormatting>
  <conditionalFormatting sqref="AB1297:AF1297">
    <cfRule type="notContainsBlanks" dxfId="1899" priority="1933">
      <formula>LEN(TRIM(AB1297))&gt;0</formula>
    </cfRule>
  </conditionalFormatting>
  <conditionalFormatting sqref="AB1297:AF1297">
    <cfRule type="notContainsBlanks" dxfId="1898" priority="1932">
      <formula>LEN(TRIM(AB1297))&gt;0</formula>
    </cfRule>
  </conditionalFormatting>
  <conditionalFormatting sqref="AB1297:AF1297">
    <cfRule type="notContainsBlanks" dxfId="1897" priority="1931">
      <formula>LEN(TRIM(AB1297))&gt;0</formula>
    </cfRule>
  </conditionalFormatting>
  <conditionalFormatting sqref="AB1297:AF1297">
    <cfRule type="notContainsBlanks" dxfId="1896" priority="1930">
      <formula>LEN(TRIM(AB1297))&gt;0</formula>
    </cfRule>
  </conditionalFormatting>
  <conditionalFormatting sqref="AB1297:AF1297">
    <cfRule type="notContainsBlanks" dxfId="1895" priority="1929">
      <formula>LEN(TRIM(AB1297))&gt;0</formula>
    </cfRule>
  </conditionalFormatting>
  <conditionalFormatting sqref="AB1297:AF1297">
    <cfRule type="notContainsBlanks" dxfId="1894" priority="1928">
      <formula>LEN(TRIM(AB1297))&gt;0</formula>
    </cfRule>
  </conditionalFormatting>
  <conditionalFormatting sqref="AB1297:AF1297">
    <cfRule type="notContainsBlanks" dxfId="1893" priority="1927">
      <formula>LEN(TRIM(AB1297))&gt;0</formula>
    </cfRule>
  </conditionalFormatting>
  <conditionalFormatting sqref="AB1297:AF1297">
    <cfRule type="notContainsBlanks" dxfId="1892" priority="1926">
      <formula>LEN(TRIM(AB1297))&gt;0</formula>
    </cfRule>
  </conditionalFormatting>
  <conditionalFormatting sqref="AB1297:AF1297">
    <cfRule type="notContainsBlanks" dxfId="1891" priority="1925">
      <formula>LEN(TRIM(AB1297))&gt;0</formula>
    </cfRule>
  </conditionalFormatting>
  <conditionalFormatting sqref="AB1297:AF1297">
    <cfRule type="notContainsBlanks" dxfId="1890" priority="1923">
      <formula>LEN(TRIM(AB1297))&gt;0</formula>
    </cfRule>
    <cfRule type="notContainsBlanks" dxfId="1889" priority="1924">
      <formula>LEN(TRIM(AB1297))&gt;0</formula>
    </cfRule>
  </conditionalFormatting>
  <conditionalFormatting sqref="AB1297:AF1297">
    <cfRule type="notContainsBlanks" dxfId="1888" priority="1922">
      <formula>LEN(TRIM(AB1297))&gt;0</formula>
    </cfRule>
  </conditionalFormatting>
  <conditionalFormatting sqref="AB1297:AF1297">
    <cfRule type="notContainsBlanks" dxfId="1887" priority="1921">
      <formula>LEN(TRIM(AB1297))&gt;0</formula>
    </cfRule>
  </conditionalFormatting>
  <conditionalFormatting sqref="AB1297:AF1297">
    <cfRule type="notContainsBlanks" dxfId="1886" priority="1920">
      <formula>LEN(TRIM(AB1297))&gt;0</formula>
    </cfRule>
  </conditionalFormatting>
  <conditionalFormatting sqref="AB1297:AF1297">
    <cfRule type="notContainsBlanks" dxfId="1885" priority="1919">
      <formula>LEN(TRIM(AB1297))&gt;0</formula>
    </cfRule>
  </conditionalFormatting>
  <conditionalFormatting sqref="AB1297:AF1297">
    <cfRule type="notContainsBlanks" dxfId="1884" priority="1918">
      <formula>LEN(TRIM(AB1297))&gt;0</formula>
    </cfRule>
  </conditionalFormatting>
  <conditionalFormatting sqref="AB1297:AF1297">
    <cfRule type="notContainsBlanks" dxfId="1883" priority="1917">
      <formula>LEN(TRIM(AB1297))&gt;0</formula>
    </cfRule>
  </conditionalFormatting>
  <conditionalFormatting sqref="AB1297:AF1297">
    <cfRule type="notContainsBlanks" dxfId="1882" priority="1916">
      <formula>LEN(TRIM(AB1297))&gt;0</formula>
    </cfRule>
  </conditionalFormatting>
  <conditionalFormatting sqref="AB1297:AF1297">
    <cfRule type="notContainsBlanks" dxfId="1881" priority="1915">
      <formula>LEN(TRIM(AB1297))&gt;0</formula>
    </cfRule>
  </conditionalFormatting>
  <conditionalFormatting sqref="AB1297:AF1297">
    <cfRule type="notContainsBlanks" dxfId="1880" priority="1914">
      <formula>LEN(TRIM(AB1297))&gt;0</formula>
    </cfRule>
  </conditionalFormatting>
  <conditionalFormatting sqref="AB1297:AF1297">
    <cfRule type="notContainsBlanks" priority="1913">
      <formula>LEN(TRIM(AB1297))&gt;0</formula>
    </cfRule>
  </conditionalFormatting>
  <conditionalFormatting sqref="AB1297:AF1297">
    <cfRule type="notContainsBlanks" dxfId="1879" priority="1912">
      <formula>LEN(TRIM(AB1297))&gt;0</formula>
    </cfRule>
  </conditionalFormatting>
  <conditionalFormatting sqref="AB1297:AF1297">
    <cfRule type="notContainsBlanks" dxfId="1878" priority="1911">
      <formula>LEN(TRIM(AB1297))&gt;0</formula>
    </cfRule>
  </conditionalFormatting>
  <conditionalFormatting sqref="AB1297:AF1297">
    <cfRule type="notContainsBlanks" dxfId="1877" priority="1910">
      <formula>LEN(TRIM(AB1297))&gt;0</formula>
    </cfRule>
  </conditionalFormatting>
  <conditionalFormatting sqref="AB1297:AF1297">
    <cfRule type="notContainsBlanks" dxfId="1876" priority="1909">
      <formula>LEN(TRIM(AB1297))&gt;0</formula>
    </cfRule>
  </conditionalFormatting>
  <conditionalFormatting sqref="AB1297:AF1297">
    <cfRule type="notContainsBlanks" dxfId="1875" priority="1908">
      <formula>LEN(TRIM(AB1297))&gt;0</formula>
    </cfRule>
  </conditionalFormatting>
  <conditionalFormatting sqref="AB1310:AF1310">
    <cfRule type="notContainsBlanks" dxfId="1874" priority="1907">
      <formula>LEN(TRIM(AB1310))&gt;0</formula>
    </cfRule>
  </conditionalFormatting>
  <conditionalFormatting sqref="AB1310:AF1310">
    <cfRule type="notContainsBlanks" dxfId="1873" priority="1906">
      <formula>LEN(TRIM(AB1310))&gt;0</formula>
    </cfRule>
  </conditionalFormatting>
  <conditionalFormatting sqref="AB1310:AF1310">
    <cfRule type="notContainsBlanks" dxfId="1872" priority="1905">
      <formula>LEN(TRIM(AB1310))&gt;0</formula>
    </cfRule>
  </conditionalFormatting>
  <conditionalFormatting sqref="AB1310:AF1310">
    <cfRule type="notContainsBlanks" dxfId="1871" priority="1904">
      <formula>LEN(TRIM(AB1310))&gt;0</formula>
    </cfRule>
  </conditionalFormatting>
  <conditionalFormatting sqref="AB1310:AF1310">
    <cfRule type="notContainsBlanks" dxfId="1870" priority="1903">
      <formula>LEN(TRIM(AB1310))&gt;0</formula>
    </cfRule>
  </conditionalFormatting>
  <conditionalFormatting sqref="AB1310:AF1310">
    <cfRule type="notContainsBlanks" dxfId="1869" priority="1902">
      <formula>LEN(TRIM(AB1310))&gt;0</formula>
    </cfRule>
  </conditionalFormatting>
  <conditionalFormatting sqref="AB1310:AF1310">
    <cfRule type="notContainsBlanks" dxfId="1868" priority="1901">
      <formula>LEN(TRIM(AB1310))&gt;0</formula>
    </cfRule>
  </conditionalFormatting>
  <conditionalFormatting sqref="AB1310:AF1310">
    <cfRule type="notContainsBlanks" dxfId="1867" priority="1900">
      <formula>LEN(TRIM(AB1310))&gt;0</formula>
    </cfRule>
  </conditionalFormatting>
  <conditionalFormatting sqref="AB1310:AF1310">
    <cfRule type="notContainsBlanks" dxfId="1866" priority="1899">
      <formula>LEN(TRIM(AB1310))&gt;0</formula>
    </cfRule>
  </conditionalFormatting>
  <conditionalFormatting sqref="AB1310:AF1310">
    <cfRule type="notContainsBlanks" dxfId="1865" priority="1897">
      <formula>LEN(TRIM(AB1310))&gt;0</formula>
    </cfRule>
    <cfRule type="notContainsBlanks" dxfId="1864" priority="1898">
      <formula>LEN(TRIM(AB1310))&gt;0</formula>
    </cfRule>
  </conditionalFormatting>
  <conditionalFormatting sqref="AB1310:AF1310">
    <cfRule type="notContainsBlanks" dxfId="1863" priority="1896">
      <formula>LEN(TRIM(AB1310))&gt;0</formula>
    </cfRule>
  </conditionalFormatting>
  <conditionalFormatting sqref="AB1310:AF1310">
    <cfRule type="notContainsBlanks" dxfId="1862" priority="1895">
      <formula>LEN(TRIM(AB1310))&gt;0</formula>
    </cfRule>
  </conditionalFormatting>
  <conditionalFormatting sqref="AB1310:AF1310">
    <cfRule type="notContainsBlanks" dxfId="1861" priority="1894">
      <formula>LEN(TRIM(AB1310))&gt;0</formula>
    </cfRule>
  </conditionalFormatting>
  <conditionalFormatting sqref="AB1310:AF1310">
    <cfRule type="notContainsBlanks" dxfId="1860" priority="1893">
      <formula>LEN(TRIM(AB1310))&gt;0</formula>
    </cfRule>
  </conditionalFormatting>
  <conditionalFormatting sqref="AB1310:AF1310">
    <cfRule type="notContainsBlanks" dxfId="1859" priority="1892">
      <formula>LEN(TRIM(AB1310))&gt;0</formula>
    </cfRule>
  </conditionalFormatting>
  <conditionalFormatting sqref="AB1310:AF1310">
    <cfRule type="notContainsBlanks" dxfId="1858" priority="1891">
      <formula>LEN(TRIM(AB1310))&gt;0</formula>
    </cfRule>
  </conditionalFormatting>
  <conditionalFormatting sqref="AB1310:AF1310">
    <cfRule type="notContainsBlanks" dxfId="1857" priority="1890">
      <formula>LEN(TRIM(AB1310))&gt;0</formula>
    </cfRule>
  </conditionalFormatting>
  <conditionalFormatting sqref="AB1310:AF1310">
    <cfRule type="notContainsBlanks" dxfId="1856" priority="1889">
      <formula>LEN(TRIM(AB1310))&gt;0</formula>
    </cfRule>
  </conditionalFormatting>
  <conditionalFormatting sqref="AB1310:AF1310">
    <cfRule type="notContainsBlanks" dxfId="1855" priority="1888">
      <formula>LEN(TRIM(AB1310))&gt;0</formula>
    </cfRule>
  </conditionalFormatting>
  <conditionalFormatting sqref="AB1310:AF1310">
    <cfRule type="notContainsBlanks" priority="1887">
      <formula>LEN(TRIM(AB1310))&gt;0</formula>
    </cfRule>
  </conditionalFormatting>
  <conditionalFormatting sqref="AB1310:AF1310">
    <cfRule type="notContainsBlanks" dxfId="1854" priority="1886">
      <formula>LEN(TRIM(AB1310))&gt;0</formula>
    </cfRule>
  </conditionalFormatting>
  <conditionalFormatting sqref="AB1310:AF1310">
    <cfRule type="notContainsBlanks" dxfId="1853" priority="1885">
      <formula>LEN(TRIM(AB1310))&gt;0</formula>
    </cfRule>
  </conditionalFormatting>
  <conditionalFormatting sqref="AB1310:AF1310">
    <cfRule type="notContainsBlanks" dxfId="1852" priority="1884">
      <formula>LEN(TRIM(AB1310))&gt;0</formula>
    </cfRule>
  </conditionalFormatting>
  <conditionalFormatting sqref="AB1310:AF1310">
    <cfRule type="notContainsBlanks" dxfId="1851" priority="1883">
      <formula>LEN(TRIM(AB1310))&gt;0</formula>
    </cfRule>
  </conditionalFormatting>
  <conditionalFormatting sqref="AB1310:AF1310">
    <cfRule type="notContainsBlanks" dxfId="1850" priority="1882">
      <formula>LEN(TRIM(AB1310))&gt;0</formula>
    </cfRule>
  </conditionalFormatting>
  <conditionalFormatting sqref="AB1323:AF1323">
    <cfRule type="notContainsBlanks" dxfId="1849" priority="1881">
      <formula>LEN(TRIM(AB1323))&gt;0</formula>
    </cfRule>
  </conditionalFormatting>
  <conditionalFormatting sqref="AB1323:AF1323">
    <cfRule type="notContainsBlanks" dxfId="1848" priority="1880">
      <formula>LEN(TRIM(AB1323))&gt;0</formula>
    </cfRule>
  </conditionalFormatting>
  <conditionalFormatting sqref="AB1323:AF1323">
    <cfRule type="notContainsBlanks" dxfId="1847" priority="1879">
      <formula>LEN(TRIM(AB1323))&gt;0</formula>
    </cfRule>
  </conditionalFormatting>
  <conditionalFormatting sqref="AB1323:AF1323">
    <cfRule type="notContainsBlanks" dxfId="1846" priority="1878">
      <formula>LEN(TRIM(AB1323))&gt;0</formula>
    </cfRule>
  </conditionalFormatting>
  <conditionalFormatting sqref="AB1323:AF1323">
    <cfRule type="notContainsBlanks" dxfId="1845" priority="1877">
      <formula>LEN(TRIM(AB1323))&gt;0</formula>
    </cfRule>
  </conditionalFormatting>
  <conditionalFormatting sqref="AB1323:AF1323">
    <cfRule type="notContainsBlanks" dxfId="1844" priority="1876">
      <formula>LEN(TRIM(AB1323))&gt;0</formula>
    </cfRule>
  </conditionalFormatting>
  <conditionalFormatting sqref="AB1323:AF1323">
    <cfRule type="notContainsBlanks" dxfId="1843" priority="1875">
      <formula>LEN(TRIM(AB1323))&gt;0</formula>
    </cfRule>
  </conditionalFormatting>
  <conditionalFormatting sqref="AB1323:AF1323">
    <cfRule type="notContainsBlanks" dxfId="1842" priority="1874">
      <formula>LEN(TRIM(AB1323))&gt;0</formula>
    </cfRule>
  </conditionalFormatting>
  <conditionalFormatting sqref="AB1323:AF1323">
    <cfRule type="notContainsBlanks" dxfId="1841" priority="1873">
      <formula>LEN(TRIM(AB1323))&gt;0</formula>
    </cfRule>
  </conditionalFormatting>
  <conditionalFormatting sqref="AB1323:AF1323">
    <cfRule type="notContainsBlanks" dxfId="1840" priority="1871">
      <formula>LEN(TRIM(AB1323))&gt;0</formula>
    </cfRule>
    <cfRule type="notContainsBlanks" dxfId="1839" priority="1872">
      <formula>LEN(TRIM(AB1323))&gt;0</formula>
    </cfRule>
  </conditionalFormatting>
  <conditionalFormatting sqref="AB1323:AF1323">
    <cfRule type="notContainsBlanks" dxfId="1838" priority="1870">
      <formula>LEN(TRIM(AB1323))&gt;0</formula>
    </cfRule>
  </conditionalFormatting>
  <conditionalFormatting sqref="AB1323:AF1323">
    <cfRule type="notContainsBlanks" dxfId="1837" priority="1869">
      <formula>LEN(TRIM(AB1323))&gt;0</formula>
    </cfRule>
  </conditionalFormatting>
  <conditionalFormatting sqref="AB1323:AF1323">
    <cfRule type="notContainsBlanks" dxfId="1836" priority="1868">
      <formula>LEN(TRIM(AB1323))&gt;0</formula>
    </cfRule>
  </conditionalFormatting>
  <conditionalFormatting sqref="AB1323:AF1323">
    <cfRule type="notContainsBlanks" dxfId="1835" priority="1867">
      <formula>LEN(TRIM(AB1323))&gt;0</formula>
    </cfRule>
  </conditionalFormatting>
  <conditionalFormatting sqref="AB1323:AF1323">
    <cfRule type="notContainsBlanks" dxfId="1834" priority="1866">
      <formula>LEN(TRIM(AB1323))&gt;0</formula>
    </cfRule>
  </conditionalFormatting>
  <conditionalFormatting sqref="AB1323:AF1323">
    <cfRule type="notContainsBlanks" dxfId="1833" priority="1865">
      <formula>LEN(TRIM(AB1323))&gt;0</formula>
    </cfRule>
  </conditionalFormatting>
  <conditionalFormatting sqref="AB1323:AF1323">
    <cfRule type="notContainsBlanks" dxfId="1832" priority="1864">
      <formula>LEN(TRIM(AB1323))&gt;0</formula>
    </cfRule>
  </conditionalFormatting>
  <conditionalFormatting sqref="AB1323:AF1323">
    <cfRule type="notContainsBlanks" dxfId="1831" priority="1863">
      <formula>LEN(TRIM(AB1323))&gt;0</formula>
    </cfRule>
  </conditionalFormatting>
  <conditionalFormatting sqref="AB1323:AF1323">
    <cfRule type="notContainsBlanks" dxfId="1830" priority="1862">
      <formula>LEN(TRIM(AB1323))&gt;0</formula>
    </cfRule>
  </conditionalFormatting>
  <conditionalFormatting sqref="AB1323:AF1323">
    <cfRule type="notContainsBlanks" priority="1861">
      <formula>LEN(TRIM(AB1323))&gt;0</formula>
    </cfRule>
  </conditionalFormatting>
  <conditionalFormatting sqref="AB1323:AF1323">
    <cfRule type="notContainsBlanks" dxfId="1829" priority="1860">
      <formula>LEN(TRIM(AB1323))&gt;0</formula>
    </cfRule>
  </conditionalFormatting>
  <conditionalFormatting sqref="AB1323:AF1323">
    <cfRule type="notContainsBlanks" dxfId="1828" priority="1859">
      <formula>LEN(TRIM(AB1323))&gt;0</formula>
    </cfRule>
  </conditionalFormatting>
  <conditionalFormatting sqref="AB1323:AF1323">
    <cfRule type="notContainsBlanks" dxfId="1827" priority="1858">
      <formula>LEN(TRIM(AB1323))&gt;0</formula>
    </cfRule>
  </conditionalFormatting>
  <conditionalFormatting sqref="AB1323:AF1323">
    <cfRule type="notContainsBlanks" dxfId="1826" priority="1857">
      <formula>LEN(TRIM(AB1323))&gt;0</formula>
    </cfRule>
  </conditionalFormatting>
  <conditionalFormatting sqref="AB1323:AF1323">
    <cfRule type="notContainsBlanks" dxfId="1825" priority="1856">
      <formula>LEN(TRIM(AB1323))&gt;0</formula>
    </cfRule>
  </conditionalFormatting>
  <conditionalFormatting sqref="AB424:AG426 AB428:AG439 AG427 AB441:AG452 AG440 AB454:AG465 AG453 AB467:AG478 AG466 AB480:AG491 AG479 AB493:AG504 AG492 AB506:AG517 AG505 AB519:AG530 AG518 AB532:AG543 AG531 AB545:AG556 AG544 AB558:AG569 AG557 AB571:AG582 AG570 AB584:AG595 AG583 AB597:AG608 AG596 AB610:AG621 AG609 AB623:AG634 AG622 AB636:AG647 AG635 AB649:AG660 AG648 AB662:AG673 AG661 AB675:AG685 AG674 AB688:AG699 AG686:AG687 AB701:AG712 AG700 AB714:AG725 AG713 AB727:AG738 AG726 AB740:AG751 AG739 AB753:AG764 AG752 AB766:AG777 AG765 AB779:AG790 AG778 AB792:AG803 AG791 AB805:AG816 AG804 AB818:AG829 AG817 AB831:AG842 AG830 AB844:AG855 AG843 AB857:AG868 AG856 AB870:AG881 AG869 AB883:AG894 AG882 AB896:AG907 AG895 AB909:AG920 AG908 AB922:AG933 AG921 AB935:AG946 AG934 AB948:AG959 AG947 AB961:AG972 AG960 AB974:AG985 AG973 AB987:AG998 AG986 AB1001:AG1011 AG999:AG1000 AB1013:AG1024 AG1012 AB1026:AG1037 AG1025 AB1039:AG1050 AG1038 AB1052:AG1063 AG1051 AB1065:AG1076 AG1064 AB1078:AG1089 AG1077 AB1091:AG1102 AG1090 AB1104:AG1115 AG1103 AB1117:AG1128 AG1116 AB1130:AG1141 AG1129 AB1143:AG1154 AG1142 AB1156:AG1167 AG1155 AB1169:AG1180 AG1168 AB1182:AG1193 AG1181 AB1195:AG1206 AG1194 AB1208:AG1219 AG1207 AB1221:AG1232 AG1220 AB1234:AG1245 AG1233 AB1247:AG1258 AG1246 AB1260:AG1271 AG1259 AB1273:AG1284 AG1272 AB1286:AG1297 AG1285 AB1299:AG1310 AG1298 AB1312:AG1323 AG1311 AB1325:AG1332 AG1324">
    <cfRule type="notContainsBlanks" dxfId="1824" priority="1855">
      <formula>LEN(TRIM(AB424))&gt;0</formula>
    </cfRule>
  </conditionalFormatting>
  <conditionalFormatting sqref="D1351:G1353 D1355:G1364">
    <cfRule type="notContainsBlanks" dxfId="1823" priority="1854">
      <formula>LEN(TRIM(D1351))&gt;0</formula>
    </cfRule>
  </conditionalFormatting>
  <conditionalFormatting sqref="B125:D136">
    <cfRule type="notContainsBlanks" dxfId="1822" priority="1853">
      <formula>LEN(TRIM(B125))&gt;0</formula>
    </cfRule>
  </conditionalFormatting>
  <conditionalFormatting sqref="AB686:AF686">
    <cfRule type="notContainsBlanks" dxfId="1821" priority="1852">
      <formula>LEN(TRIM(AB686))&gt;0</formula>
    </cfRule>
  </conditionalFormatting>
  <conditionalFormatting sqref="AB686:AF686">
    <cfRule type="notContainsBlanks" dxfId="1820" priority="1851">
      <formula>LEN(TRIM(AB686))&gt;0</formula>
    </cfRule>
  </conditionalFormatting>
  <conditionalFormatting sqref="AB686:AF686">
    <cfRule type="notContainsBlanks" dxfId="1819" priority="1850">
      <formula>LEN(TRIM(AB686))&gt;0</formula>
    </cfRule>
  </conditionalFormatting>
  <conditionalFormatting sqref="AB686:AF686">
    <cfRule type="notContainsBlanks" dxfId="1818" priority="1849">
      <formula>LEN(TRIM(AB686))&gt;0</formula>
    </cfRule>
  </conditionalFormatting>
  <conditionalFormatting sqref="AB686:AF686">
    <cfRule type="notContainsBlanks" dxfId="1817" priority="1848">
      <formula>LEN(TRIM(AB686))&gt;0</formula>
    </cfRule>
  </conditionalFormatting>
  <conditionalFormatting sqref="AB686:AF686">
    <cfRule type="notContainsBlanks" dxfId="1816" priority="1847">
      <formula>LEN(TRIM(AB686))&gt;0</formula>
    </cfRule>
  </conditionalFormatting>
  <conditionalFormatting sqref="AB686:AF686">
    <cfRule type="notContainsBlanks" dxfId="1815" priority="1846">
      <formula>LEN(TRIM(AB686))&gt;0</formula>
    </cfRule>
  </conditionalFormatting>
  <conditionalFormatting sqref="AB686:AF686">
    <cfRule type="notContainsBlanks" dxfId="1814" priority="1845">
      <formula>LEN(TRIM(AB686))&gt;0</formula>
    </cfRule>
  </conditionalFormatting>
  <conditionalFormatting sqref="AB686:AF686">
    <cfRule type="notContainsBlanks" dxfId="1813" priority="1844">
      <formula>LEN(TRIM(AB686))&gt;0</formula>
    </cfRule>
  </conditionalFormatting>
  <conditionalFormatting sqref="AB686:AF686">
    <cfRule type="notContainsBlanks" dxfId="1812" priority="1842">
      <formula>LEN(TRIM(AB686))&gt;0</formula>
    </cfRule>
    <cfRule type="notContainsBlanks" dxfId="1811" priority="1843">
      <formula>LEN(TRIM(AB686))&gt;0</formula>
    </cfRule>
  </conditionalFormatting>
  <conditionalFormatting sqref="AB686:AF686">
    <cfRule type="notContainsBlanks" dxfId="1810" priority="1841">
      <formula>LEN(TRIM(AB686))&gt;0</formula>
    </cfRule>
  </conditionalFormatting>
  <conditionalFormatting sqref="AB686:AF686">
    <cfRule type="notContainsBlanks" dxfId="1809" priority="1840">
      <formula>LEN(TRIM(AB686))&gt;0</formula>
    </cfRule>
  </conditionalFormatting>
  <conditionalFormatting sqref="AB686:AF686">
    <cfRule type="notContainsBlanks" dxfId="1808" priority="1839">
      <formula>LEN(TRIM(AB686))&gt;0</formula>
    </cfRule>
  </conditionalFormatting>
  <conditionalFormatting sqref="AB686:AF686">
    <cfRule type="notContainsBlanks" dxfId="1807" priority="1838">
      <formula>LEN(TRIM(AB686))&gt;0</formula>
    </cfRule>
  </conditionalFormatting>
  <conditionalFormatting sqref="AB686:AF686">
    <cfRule type="notContainsBlanks" dxfId="1806" priority="1837">
      <formula>LEN(TRIM(AB686))&gt;0</formula>
    </cfRule>
  </conditionalFormatting>
  <conditionalFormatting sqref="AB686:AF686">
    <cfRule type="notContainsBlanks" dxfId="1805" priority="1836">
      <formula>LEN(TRIM(AB686))&gt;0</formula>
    </cfRule>
  </conditionalFormatting>
  <conditionalFormatting sqref="AB686:AF686">
    <cfRule type="notContainsBlanks" dxfId="1804" priority="1835">
      <formula>LEN(TRIM(AB686))&gt;0</formula>
    </cfRule>
  </conditionalFormatting>
  <conditionalFormatting sqref="AB686:AF686">
    <cfRule type="notContainsBlanks" dxfId="1803" priority="1834">
      <formula>LEN(TRIM(AB686))&gt;0</formula>
    </cfRule>
  </conditionalFormatting>
  <conditionalFormatting sqref="AB686:AF686">
    <cfRule type="notContainsBlanks" dxfId="1802" priority="1833">
      <formula>LEN(TRIM(AB686))&gt;0</formula>
    </cfRule>
  </conditionalFormatting>
  <conditionalFormatting sqref="AB686:AF686">
    <cfRule type="notContainsBlanks" priority="1832">
      <formula>LEN(TRIM(AB686))&gt;0</formula>
    </cfRule>
  </conditionalFormatting>
  <conditionalFormatting sqref="AB686:AF686">
    <cfRule type="notContainsBlanks" dxfId="1801" priority="1831">
      <formula>LEN(TRIM(AB686))&gt;0</formula>
    </cfRule>
  </conditionalFormatting>
  <conditionalFormatting sqref="AB686:AF686">
    <cfRule type="notContainsBlanks" dxfId="1800" priority="1830">
      <formula>LEN(TRIM(AB686))&gt;0</formula>
    </cfRule>
  </conditionalFormatting>
  <conditionalFormatting sqref="AB686:AF686">
    <cfRule type="notContainsBlanks" dxfId="1799" priority="1829">
      <formula>LEN(TRIM(AB686))&gt;0</formula>
    </cfRule>
  </conditionalFormatting>
  <conditionalFormatting sqref="AB686:AF686">
    <cfRule type="notContainsBlanks" dxfId="1798" priority="1828">
      <formula>LEN(TRIM(AB686))&gt;0</formula>
    </cfRule>
  </conditionalFormatting>
  <conditionalFormatting sqref="AB686:AF686">
    <cfRule type="notContainsBlanks" dxfId="1797" priority="1827">
      <formula>LEN(TRIM(AB686))&gt;0</formula>
    </cfRule>
  </conditionalFormatting>
  <conditionalFormatting sqref="AB686:AF686">
    <cfRule type="notContainsBlanks" dxfId="1796" priority="1826">
      <formula>LEN(TRIM(AB686))&gt;0</formula>
    </cfRule>
  </conditionalFormatting>
  <conditionalFormatting sqref="AB1000:AF1000">
    <cfRule type="notContainsBlanks" dxfId="1795" priority="1825">
      <formula>LEN(TRIM(AB1000))&gt;0</formula>
    </cfRule>
  </conditionalFormatting>
  <conditionalFormatting sqref="G427:K427">
    <cfRule type="notContainsBlanks" dxfId="1794" priority="1824">
      <formula>LEN(TRIM(G427))&gt;0</formula>
    </cfRule>
  </conditionalFormatting>
  <conditionalFormatting sqref="G427:K427">
    <cfRule type="notContainsBlanks" dxfId="1793" priority="1823">
      <formula>LEN(TRIM(G427))&gt;0</formula>
    </cfRule>
  </conditionalFormatting>
  <conditionalFormatting sqref="N427:R427">
    <cfRule type="notContainsBlanks" dxfId="1792" priority="1822">
      <formula>LEN(TRIM(N427))&gt;0</formula>
    </cfRule>
  </conditionalFormatting>
  <conditionalFormatting sqref="N427:R427">
    <cfRule type="notContainsBlanks" dxfId="1791" priority="1821">
      <formula>LEN(TRIM(N427))&gt;0</formula>
    </cfRule>
  </conditionalFormatting>
  <conditionalFormatting sqref="U427:Y427">
    <cfRule type="notContainsBlanks" dxfId="1790" priority="1820">
      <formula>LEN(TRIM(U427))&gt;0</formula>
    </cfRule>
  </conditionalFormatting>
  <conditionalFormatting sqref="U427:Y427">
    <cfRule type="notContainsBlanks" dxfId="1789" priority="1819">
      <formula>LEN(TRIM(U427))&gt;0</formula>
    </cfRule>
  </conditionalFormatting>
  <conditionalFormatting sqref="AB427:AF427">
    <cfRule type="notContainsBlanks" dxfId="1788" priority="1818">
      <formula>LEN(TRIM(AB427))&gt;0</formula>
    </cfRule>
  </conditionalFormatting>
  <conditionalFormatting sqref="AB427:AF427">
    <cfRule type="notContainsBlanks" dxfId="1787" priority="1817">
      <formula>LEN(TRIM(AB427))&gt;0</formula>
    </cfRule>
  </conditionalFormatting>
  <conditionalFormatting sqref="G440:K440">
    <cfRule type="notContainsBlanks" dxfId="1786" priority="1816">
      <formula>LEN(TRIM(G440))&gt;0</formula>
    </cfRule>
  </conditionalFormatting>
  <conditionalFormatting sqref="G440:K440">
    <cfRule type="notContainsBlanks" dxfId="1785" priority="1815">
      <formula>LEN(TRIM(G440))&gt;0</formula>
    </cfRule>
  </conditionalFormatting>
  <conditionalFormatting sqref="N440:R440">
    <cfRule type="notContainsBlanks" dxfId="1784" priority="1814">
      <formula>LEN(TRIM(N440))&gt;0</formula>
    </cfRule>
  </conditionalFormatting>
  <conditionalFormatting sqref="N440:R440">
    <cfRule type="notContainsBlanks" dxfId="1783" priority="1813">
      <formula>LEN(TRIM(N440))&gt;0</formula>
    </cfRule>
  </conditionalFormatting>
  <conditionalFormatting sqref="U440:Y440">
    <cfRule type="notContainsBlanks" dxfId="1782" priority="1812">
      <formula>LEN(TRIM(U440))&gt;0</formula>
    </cfRule>
  </conditionalFormatting>
  <conditionalFormatting sqref="U440:Y440">
    <cfRule type="notContainsBlanks" dxfId="1781" priority="1811">
      <formula>LEN(TRIM(U440))&gt;0</formula>
    </cfRule>
  </conditionalFormatting>
  <conditionalFormatting sqref="AB440:AF440">
    <cfRule type="notContainsBlanks" dxfId="1780" priority="1810">
      <formula>LEN(TRIM(AB440))&gt;0</formula>
    </cfRule>
  </conditionalFormatting>
  <conditionalFormatting sqref="AB440:AF440">
    <cfRule type="notContainsBlanks" dxfId="1779" priority="1809">
      <formula>LEN(TRIM(AB440))&gt;0</formula>
    </cfRule>
  </conditionalFormatting>
  <conditionalFormatting sqref="G453:K453">
    <cfRule type="notContainsBlanks" dxfId="1778" priority="1808">
      <formula>LEN(TRIM(G453))&gt;0</formula>
    </cfRule>
  </conditionalFormatting>
  <conditionalFormatting sqref="G453:K453">
    <cfRule type="notContainsBlanks" dxfId="1777" priority="1807">
      <formula>LEN(TRIM(G453))&gt;0</formula>
    </cfRule>
  </conditionalFormatting>
  <conditionalFormatting sqref="N453:R453">
    <cfRule type="notContainsBlanks" dxfId="1776" priority="1806">
      <formula>LEN(TRIM(N453))&gt;0</formula>
    </cfRule>
  </conditionalFormatting>
  <conditionalFormatting sqref="N453:R453">
    <cfRule type="notContainsBlanks" dxfId="1775" priority="1805">
      <formula>LEN(TRIM(N453))&gt;0</formula>
    </cfRule>
  </conditionalFormatting>
  <conditionalFormatting sqref="U453:Y453">
    <cfRule type="notContainsBlanks" dxfId="1774" priority="1804">
      <formula>LEN(TRIM(U453))&gt;0</formula>
    </cfRule>
  </conditionalFormatting>
  <conditionalFormatting sqref="U453:Y453">
    <cfRule type="notContainsBlanks" dxfId="1773" priority="1803">
      <formula>LEN(TRIM(U453))&gt;0</formula>
    </cfRule>
  </conditionalFormatting>
  <conditionalFormatting sqref="AB453:AF453">
    <cfRule type="notContainsBlanks" dxfId="1772" priority="1802">
      <formula>LEN(TRIM(AB453))&gt;0</formula>
    </cfRule>
  </conditionalFormatting>
  <conditionalFormatting sqref="AB453:AF453">
    <cfRule type="notContainsBlanks" dxfId="1771" priority="1801">
      <formula>LEN(TRIM(AB453))&gt;0</formula>
    </cfRule>
  </conditionalFormatting>
  <conditionalFormatting sqref="G466:K466">
    <cfRule type="notContainsBlanks" dxfId="1770" priority="1800">
      <formula>LEN(TRIM(G466))&gt;0</formula>
    </cfRule>
  </conditionalFormatting>
  <conditionalFormatting sqref="G466:K466">
    <cfRule type="notContainsBlanks" dxfId="1769" priority="1799">
      <formula>LEN(TRIM(G466))&gt;0</formula>
    </cfRule>
  </conditionalFormatting>
  <conditionalFormatting sqref="N466:R466">
    <cfRule type="notContainsBlanks" dxfId="1768" priority="1798">
      <formula>LEN(TRIM(N466))&gt;0</formula>
    </cfRule>
  </conditionalFormatting>
  <conditionalFormatting sqref="N466:R466">
    <cfRule type="notContainsBlanks" dxfId="1767" priority="1797">
      <formula>LEN(TRIM(N466))&gt;0</formula>
    </cfRule>
  </conditionalFormatting>
  <conditionalFormatting sqref="U466:Y466">
    <cfRule type="notContainsBlanks" dxfId="1766" priority="1796">
      <formula>LEN(TRIM(U466))&gt;0</formula>
    </cfRule>
  </conditionalFormatting>
  <conditionalFormatting sqref="U466:Y466">
    <cfRule type="notContainsBlanks" dxfId="1765" priority="1795">
      <formula>LEN(TRIM(U466))&gt;0</formula>
    </cfRule>
  </conditionalFormatting>
  <conditionalFormatting sqref="AB466:AF466">
    <cfRule type="notContainsBlanks" dxfId="1764" priority="1794">
      <formula>LEN(TRIM(AB466))&gt;0</formula>
    </cfRule>
  </conditionalFormatting>
  <conditionalFormatting sqref="AB466:AF466">
    <cfRule type="notContainsBlanks" dxfId="1763" priority="1793">
      <formula>LEN(TRIM(AB466))&gt;0</formula>
    </cfRule>
  </conditionalFormatting>
  <conditionalFormatting sqref="G479:K479">
    <cfRule type="notContainsBlanks" dxfId="1762" priority="1792">
      <formula>LEN(TRIM(G479))&gt;0</formula>
    </cfRule>
  </conditionalFormatting>
  <conditionalFormatting sqref="G479:K479">
    <cfRule type="notContainsBlanks" dxfId="1761" priority="1791">
      <formula>LEN(TRIM(G479))&gt;0</formula>
    </cfRule>
  </conditionalFormatting>
  <conditionalFormatting sqref="N479:R479">
    <cfRule type="notContainsBlanks" dxfId="1760" priority="1790">
      <formula>LEN(TRIM(N479))&gt;0</formula>
    </cfRule>
  </conditionalFormatting>
  <conditionalFormatting sqref="N479:R479">
    <cfRule type="notContainsBlanks" dxfId="1759" priority="1789">
      <formula>LEN(TRIM(N479))&gt;0</formula>
    </cfRule>
  </conditionalFormatting>
  <conditionalFormatting sqref="U479:Y479">
    <cfRule type="notContainsBlanks" dxfId="1758" priority="1788">
      <formula>LEN(TRIM(U479))&gt;0</formula>
    </cfRule>
  </conditionalFormatting>
  <conditionalFormatting sqref="U479:Y479">
    <cfRule type="notContainsBlanks" dxfId="1757" priority="1787">
      <formula>LEN(TRIM(U479))&gt;0</formula>
    </cfRule>
  </conditionalFormatting>
  <conditionalFormatting sqref="AB479:AF479">
    <cfRule type="notContainsBlanks" dxfId="1756" priority="1786">
      <formula>LEN(TRIM(AB479))&gt;0</formula>
    </cfRule>
  </conditionalFormatting>
  <conditionalFormatting sqref="AB479:AF479">
    <cfRule type="notContainsBlanks" dxfId="1755" priority="1785">
      <formula>LEN(TRIM(AB479))&gt;0</formula>
    </cfRule>
  </conditionalFormatting>
  <conditionalFormatting sqref="G492:K492">
    <cfRule type="notContainsBlanks" dxfId="1754" priority="1784">
      <formula>LEN(TRIM(G492))&gt;0</formula>
    </cfRule>
  </conditionalFormatting>
  <conditionalFormatting sqref="G492:K492">
    <cfRule type="notContainsBlanks" dxfId="1753" priority="1783">
      <formula>LEN(TRIM(G492))&gt;0</formula>
    </cfRule>
  </conditionalFormatting>
  <conditionalFormatting sqref="N492:R492">
    <cfRule type="notContainsBlanks" dxfId="1752" priority="1782">
      <formula>LEN(TRIM(N492))&gt;0</formula>
    </cfRule>
  </conditionalFormatting>
  <conditionalFormatting sqref="N492:R492">
    <cfRule type="notContainsBlanks" dxfId="1751" priority="1781">
      <formula>LEN(TRIM(N492))&gt;0</formula>
    </cfRule>
  </conditionalFormatting>
  <conditionalFormatting sqref="U492:Y492">
    <cfRule type="notContainsBlanks" dxfId="1750" priority="1780">
      <formula>LEN(TRIM(U492))&gt;0</formula>
    </cfRule>
  </conditionalFormatting>
  <conditionalFormatting sqref="U492:Y492">
    <cfRule type="notContainsBlanks" dxfId="1749" priority="1779">
      <formula>LEN(TRIM(U492))&gt;0</formula>
    </cfRule>
  </conditionalFormatting>
  <conditionalFormatting sqref="AB492:AF492">
    <cfRule type="notContainsBlanks" dxfId="1748" priority="1778">
      <formula>LEN(TRIM(AB492))&gt;0</formula>
    </cfRule>
  </conditionalFormatting>
  <conditionalFormatting sqref="AB492:AF492">
    <cfRule type="notContainsBlanks" dxfId="1747" priority="1777">
      <formula>LEN(TRIM(AB492))&gt;0</formula>
    </cfRule>
  </conditionalFormatting>
  <conditionalFormatting sqref="G505:K505">
    <cfRule type="notContainsBlanks" dxfId="1746" priority="1776">
      <formula>LEN(TRIM(G505))&gt;0</formula>
    </cfRule>
  </conditionalFormatting>
  <conditionalFormatting sqref="G505:K505">
    <cfRule type="notContainsBlanks" dxfId="1745" priority="1775">
      <formula>LEN(TRIM(G505))&gt;0</formula>
    </cfRule>
  </conditionalFormatting>
  <conditionalFormatting sqref="N505:R505">
    <cfRule type="notContainsBlanks" dxfId="1744" priority="1774">
      <formula>LEN(TRIM(N505))&gt;0</formula>
    </cfRule>
  </conditionalFormatting>
  <conditionalFormatting sqref="N505:R505">
    <cfRule type="notContainsBlanks" dxfId="1743" priority="1773">
      <formula>LEN(TRIM(N505))&gt;0</formula>
    </cfRule>
  </conditionalFormatting>
  <conditionalFormatting sqref="U505:Y505">
    <cfRule type="notContainsBlanks" dxfId="1742" priority="1772">
      <formula>LEN(TRIM(U505))&gt;0</formula>
    </cfRule>
  </conditionalFormatting>
  <conditionalFormatting sqref="U505:Y505">
    <cfRule type="notContainsBlanks" dxfId="1741" priority="1771">
      <formula>LEN(TRIM(U505))&gt;0</formula>
    </cfRule>
  </conditionalFormatting>
  <conditionalFormatting sqref="AB505:AF505">
    <cfRule type="notContainsBlanks" dxfId="1740" priority="1770">
      <formula>LEN(TRIM(AB505))&gt;0</formula>
    </cfRule>
  </conditionalFormatting>
  <conditionalFormatting sqref="AB505:AF505">
    <cfRule type="notContainsBlanks" dxfId="1739" priority="1769">
      <formula>LEN(TRIM(AB505))&gt;0</formula>
    </cfRule>
  </conditionalFormatting>
  <conditionalFormatting sqref="G518:K518">
    <cfRule type="notContainsBlanks" dxfId="1738" priority="1768">
      <formula>LEN(TRIM(G518))&gt;0</formula>
    </cfRule>
  </conditionalFormatting>
  <conditionalFormatting sqref="G518:K518">
    <cfRule type="notContainsBlanks" dxfId="1737" priority="1767">
      <formula>LEN(TRIM(G518))&gt;0</formula>
    </cfRule>
  </conditionalFormatting>
  <conditionalFormatting sqref="N518:R518">
    <cfRule type="notContainsBlanks" dxfId="1736" priority="1766">
      <formula>LEN(TRIM(N518))&gt;0</formula>
    </cfRule>
  </conditionalFormatting>
  <conditionalFormatting sqref="N518:R518">
    <cfRule type="notContainsBlanks" dxfId="1735" priority="1765">
      <formula>LEN(TRIM(N518))&gt;0</formula>
    </cfRule>
  </conditionalFormatting>
  <conditionalFormatting sqref="U518:Y518">
    <cfRule type="notContainsBlanks" dxfId="1734" priority="1764">
      <formula>LEN(TRIM(U518))&gt;0</formula>
    </cfRule>
  </conditionalFormatting>
  <conditionalFormatting sqref="U518:Y518">
    <cfRule type="notContainsBlanks" dxfId="1733" priority="1763">
      <formula>LEN(TRIM(U518))&gt;0</formula>
    </cfRule>
  </conditionalFormatting>
  <conditionalFormatting sqref="AB518:AF518">
    <cfRule type="notContainsBlanks" dxfId="1732" priority="1762">
      <formula>LEN(TRIM(AB518))&gt;0</formula>
    </cfRule>
  </conditionalFormatting>
  <conditionalFormatting sqref="AB518:AF518">
    <cfRule type="notContainsBlanks" dxfId="1731" priority="1761">
      <formula>LEN(TRIM(AB518))&gt;0</formula>
    </cfRule>
  </conditionalFormatting>
  <conditionalFormatting sqref="G531:K531">
    <cfRule type="notContainsBlanks" dxfId="1730" priority="1760">
      <formula>LEN(TRIM(G531))&gt;0</formula>
    </cfRule>
  </conditionalFormatting>
  <conditionalFormatting sqref="G531:K531">
    <cfRule type="notContainsBlanks" dxfId="1729" priority="1759">
      <formula>LEN(TRIM(G531))&gt;0</formula>
    </cfRule>
  </conditionalFormatting>
  <conditionalFormatting sqref="N531:R531">
    <cfRule type="notContainsBlanks" dxfId="1728" priority="1758">
      <formula>LEN(TRIM(N531))&gt;0</formula>
    </cfRule>
  </conditionalFormatting>
  <conditionalFormatting sqref="N531:R531">
    <cfRule type="notContainsBlanks" dxfId="1727" priority="1757">
      <formula>LEN(TRIM(N531))&gt;0</formula>
    </cfRule>
  </conditionalFormatting>
  <conditionalFormatting sqref="U531:Y531">
    <cfRule type="notContainsBlanks" dxfId="1726" priority="1756">
      <formula>LEN(TRIM(U531))&gt;0</formula>
    </cfRule>
  </conditionalFormatting>
  <conditionalFormatting sqref="U531:Y531">
    <cfRule type="notContainsBlanks" dxfId="1725" priority="1755">
      <formula>LEN(TRIM(U531))&gt;0</formula>
    </cfRule>
  </conditionalFormatting>
  <conditionalFormatting sqref="AB531:AF531">
    <cfRule type="notContainsBlanks" dxfId="1724" priority="1754">
      <formula>LEN(TRIM(AB531))&gt;0</formula>
    </cfRule>
  </conditionalFormatting>
  <conditionalFormatting sqref="AB531:AF531">
    <cfRule type="notContainsBlanks" dxfId="1723" priority="1753">
      <formula>LEN(TRIM(AB531))&gt;0</formula>
    </cfRule>
  </conditionalFormatting>
  <conditionalFormatting sqref="G544:K544">
    <cfRule type="notContainsBlanks" dxfId="1722" priority="1752">
      <formula>LEN(TRIM(G544))&gt;0</formula>
    </cfRule>
  </conditionalFormatting>
  <conditionalFormatting sqref="G544:K544">
    <cfRule type="notContainsBlanks" dxfId="1721" priority="1751">
      <formula>LEN(TRIM(G544))&gt;0</formula>
    </cfRule>
  </conditionalFormatting>
  <conditionalFormatting sqref="N544:R544">
    <cfRule type="notContainsBlanks" dxfId="1720" priority="1750">
      <formula>LEN(TRIM(N544))&gt;0</formula>
    </cfRule>
  </conditionalFormatting>
  <conditionalFormatting sqref="N544:R544">
    <cfRule type="notContainsBlanks" dxfId="1719" priority="1749">
      <formula>LEN(TRIM(N544))&gt;0</formula>
    </cfRule>
  </conditionalFormatting>
  <conditionalFormatting sqref="U544:Y544">
    <cfRule type="notContainsBlanks" dxfId="1718" priority="1748">
      <formula>LEN(TRIM(U544))&gt;0</formula>
    </cfRule>
  </conditionalFormatting>
  <conditionalFormatting sqref="U544:Y544">
    <cfRule type="notContainsBlanks" dxfId="1717" priority="1747">
      <formula>LEN(TRIM(U544))&gt;0</formula>
    </cfRule>
  </conditionalFormatting>
  <conditionalFormatting sqref="AB544:AF544">
    <cfRule type="notContainsBlanks" dxfId="1716" priority="1746">
      <formula>LEN(TRIM(AB544))&gt;0</formula>
    </cfRule>
  </conditionalFormatting>
  <conditionalFormatting sqref="AB544:AF544">
    <cfRule type="notContainsBlanks" dxfId="1715" priority="1745">
      <formula>LEN(TRIM(AB544))&gt;0</formula>
    </cfRule>
  </conditionalFormatting>
  <conditionalFormatting sqref="G557:K557">
    <cfRule type="notContainsBlanks" dxfId="1714" priority="1744">
      <formula>LEN(TRIM(G557))&gt;0</formula>
    </cfRule>
  </conditionalFormatting>
  <conditionalFormatting sqref="G557:K557">
    <cfRule type="notContainsBlanks" dxfId="1713" priority="1743">
      <formula>LEN(TRIM(G557))&gt;0</formula>
    </cfRule>
  </conditionalFormatting>
  <conditionalFormatting sqref="N557:R557">
    <cfRule type="notContainsBlanks" dxfId="1712" priority="1742">
      <formula>LEN(TRIM(N557))&gt;0</formula>
    </cfRule>
  </conditionalFormatting>
  <conditionalFormatting sqref="N557:R557">
    <cfRule type="notContainsBlanks" dxfId="1711" priority="1741">
      <formula>LEN(TRIM(N557))&gt;0</formula>
    </cfRule>
  </conditionalFormatting>
  <conditionalFormatting sqref="U557:Y557">
    <cfRule type="notContainsBlanks" dxfId="1710" priority="1740">
      <formula>LEN(TRIM(U557))&gt;0</formula>
    </cfRule>
  </conditionalFormatting>
  <conditionalFormatting sqref="U557:Y557">
    <cfRule type="notContainsBlanks" dxfId="1709" priority="1739">
      <formula>LEN(TRIM(U557))&gt;0</formula>
    </cfRule>
  </conditionalFormatting>
  <conditionalFormatting sqref="AB557:AF557">
    <cfRule type="notContainsBlanks" dxfId="1708" priority="1738">
      <formula>LEN(TRIM(AB557))&gt;0</formula>
    </cfRule>
  </conditionalFormatting>
  <conditionalFormatting sqref="AB557:AF557">
    <cfRule type="notContainsBlanks" dxfId="1707" priority="1737">
      <formula>LEN(TRIM(AB557))&gt;0</formula>
    </cfRule>
  </conditionalFormatting>
  <conditionalFormatting sqref="G570:K570">
    <cfRule type="notContainsBlanks" dxfId="1706" priority="1736">
      <formula>LEN(TRIM(G570))&gt;0</formula>
    </cfRule>
  </conditionalFormatting>
  <conditionalFormatting sqref="G570:K570">
    <cfRule type="notContainsBlanks" dxfId="1705" priority="1735">
      <formula>LEN(TRIM(G570))&gt;0</formula>
    </cfRule>
  </conditionalFormatting>
  <conditionalFormatting sqref="N570:R570">
    <cfRule type="notContainsBlanks" dxfId="1704" priority="1734">
      <formula>LEN(TRIM(N570))&gt;0</formula>
    </cfRule>
  </conditionalFormatting>
  <conditionalFormatting sqref="N570:R570">
    <cfRule type="notContainsBlanks" dxfId="1703" priority="1733">
      <formula>LEN(TRIM(N570))&gt;0</formula>
    </cfRule>
  </conditionalFormatting>
  <conditionalFormatting sqref="U570:Y570">
    <cfRule type="notContainsBlanks" dxfId="1702" priority="1732">
      <formula>LEN(TRIM(U570))&gt;0</formula>
    </cfRule>
  </conditionalFormatting>
  <conditionalFormatting sqref="U570:Y570">
    <cfRule type="notContainsBlanks" dxfId="1701" priority="1731">
      <formula>LEN(TRIM(U570))&gt;0</formula>
    </cfRule>
  </conditionalFormatting>
  <conditionalFormatting sqref="AB570:AF570">
    <cfRule type="notContainsBlanks" dxfId="1700" priority="1730">
      <formula>LEN(TRIM(AB570))&gt;0</formula>
    </cfRule>
  </conditionalFormatting>
  <conditionalFormatting sqref="AB570:AF570">
    <cfRule type="notContainsBlanks" dxfId="1699" priority="1729">
      <formula>LEN(TRIM(AB570))&gt;0</formula>
    </cfRule>
  </conditionalFormatting>
  <conditionalFormatting sqref="G583:K583">
    <cfRule type="notContainsBlanks" dxfId="1698" priority="1728">
      <formula>LEN(TRIM(G583))&gt;0</formula>
    </cfRule>
  </conditionalFormatting>
  <conditionalFormatting sqref="G583:K583">
    <cfRule type="notContainsBlanks" dxfId="1697" priority="1727">
      <formula>LEN(TRIM(G583))&gt;0</formula>
    </cfRule>
  </conditionalFormatting>
  <conditionalFormatting sqref="N583:R583">
    <cfRule type="notContainsBlanks" dxfId="1696" priority="1726">
      <formula>LEN(TRIM(N583))&gt;0</formula>
    </cfRule>
  </conditionalFormatting>
  <conditionalFormatting sqref="N583:R583">
    <cfRule type="notContainsBlanks" dxfId="1695" priority="1725">
      <formula>LEN(TRIM(N583))&gt;0</formula>
    </cfRule>
  </conditionalFormatting>
  <conditionalFormatting sqref="U583:Y583">
    <cfRule type="notContainsBlanks" dxfId="1694" priority="1724">
      <formula>LEN(TRIM(U583))&gt;0</formula>
    </cfRule>
  </conditionalFormatting>
  <conditionalFormatting sqref="U583:Y583">
    <cfRule type="notContainsBlanks" dxfId="1693" priority="1723">
      <formula>LEN(TRIM(U583))&gt;0</formula>
    </cfRule>
  </conditionalFormatting>
  <conditionalFormatting sqref="AB583:AF583">
    <cfRule type="notContainsBlanks" dxfId="1692" priority="1722">
      <formula>LEN(TRIM(AB583))&gt;0</formula>
    </cfRule>
  </conditionalFormatting>
  <conditionalFormatting sqref="AB583:AF583">
    <cfRule type="notContainsBlanks" dxfId="1691" priority="1721">
      <formula>LEN(TRIM(AB583))&gt;0</formula>
    </cfRule>
  </conditionalFormatting>
  <conditionalFormatting sqref="G596:K596">
    <cfRule type="notContainsBlanks" dxfId="1690" priority="1720">
      <formula>LEN(TRIM(G596))&gt;0</formula>
    </cfRule>
  </conditionalFormatting>
  <conditionalFormatting sqref="G596:K596">
    <cfRule type="notContainsBlanks" dxfId="1689" priority="1719">
      <formula>LEN(TRIM(G596))&gt;0</formula>
    </cfRule>
  </conditionalFormatting>
  <conditionalFormatting sqref="N596:R596">
    <cfRule type="notContainsBlanks" dxfId="1688" priority="1718">
      <formula>LEN(TRIM(N596))&gt;0</formula>
    </cfRule>
  </conditionalFormatting>
  <conditionalFormatting sqref="N596:R596">
    <cfRule type="notContainsBlanks" dxfId="1687" priority="1717">
      <formula>LEN(TRIM(N596))&gt;0</formula>
    </cfRule>
  </conditionalFormatting>
  <conditionalFormatting sqref="U596:Y596">
    <cfRule type="notContainsBlanks" dxfId="1686" priority="1716">
      <formula>LEN(TRIM(U596))&gt;0</formula>
    </cfRule>
  </conditionalFormatting>
  <conditionalFormatting sqref="U596:Y596">
    <cfRule type="notContainsBlanks" dxfId="1685" priority="1715">
      <formula>LEN(TRIM(U596))&gt;0</formula>
    </cfRule>
  </conditionalFormatting>
  <conditionalFormatting sqref="AB596:AF596">
    <cfRule type="notContainsBlanks" dxfId="1684" priority="1714">
      <formula>LEN(TRIM(AB596))&gt;0</formula>
    </cfRule>
  </conditionalFormatting>
  <conditionalFormatting sqref="AB596:AF596">
    <cfRule type="notContainsBlanks" dxfId="1683" priority="1713">
      <formula>LEN(TRIM(AB596))&gt;0</formula>
    </cfRule>
  </conditionalFormatting>
  <conditionalFormatting sqref="G609:K609">
    <cfRule type="notContainsBlanks" dxfId="1682" priority="1712">
      <formula>LEN(TRIM(G609))&gt;0</formula>
    </cfRule>
  </conditionalFormatting>
  <conditionalFormatting sqref="G609:K609">
    <cfRule type="notContainsBlanks" dxfId="1681" priority="1711">
      <formula>LEN(TRIM(G609))&gt;0</formula>
    </cfRule>
  </conditionalFormatting>
  <conditionalFormatting sqref="N609:R609">
    <cfRule type="notContainsBlanks" dxfId="1680" priority="1710">
      <formula>LEN(TRIM(N609))&gt;0</formula>
    </cfRule>
  </conditionalFormatting>
  <conditionalFormatting sqref="N609:R609">
    <cfRule type="notContainsBlanks" dxfId="1679" priority="1709">
      <formula>LEN(TRIM(N609))&gt;0</formula>
    </cfRule>
  </conditionalFormatting>
  <conditionalFormatting sqref="U609:Y609">
    <cfRule type="notContainsBlanks" dxfId="1678" priority="1708">
      <formula>LEN(TRIM(U609))&gt;0</formula>
    </cfRule>
  </conditionalFormatting>
  <conditionalFormatting sqref="U609:Y609">
    <cfRule type="notContainsBlanks" dxfId="1677" priority="1707">
      <formula>LEN(TRIM(U609))&gt;0</formula>
    </cfRule>
  </conditionalFormatting>
  <conditionalFormatting sqref="AB609:AF609">
    <cfRule type="notContainsBlanks" dxfId="1676" priority="1706">
      <formula>LEN(TRIM(AB609))&gt;0</formula>
    </cfRule>
  </conditionalFormatting>
  <conditionalFormatting sqref="AB609:AF609">
    <cfRule type="notContainsBlanks" dxfId="1675" priority="1705">
      <formula>LEN(TRIM(AB609))&gt;0</formula>
    </cfRule>
  </conditionalFormatting>
  <conditionalFormatting sqref="G622:K622">
    <cfRule type="notContainsBlanks" dxfId="1674" priority="1704">
      <formula>LEN(TRIM(G622))&gt;0</formula>
    </cfRule>
  </conditionalFormatting>
  <conditionalFormatting sqref="G622:K622">
    <cfRule type="notContainsBlanks" dxfId="1673" priority="1703">
      <formula>LEN(TRIM(G622))&gt;0</formula>
    </cfRule>
  </conditionalFormatting>
  <conditionalFormatting sqref="N622:R622">
    <cfRule type="notContainsBlanks" dxfId="1672" priority="1702">
      <formula>LEN(TRIM(N622))&gt;0</formula>
    </cfRule>
  </conditionalFormatting>
  <conditionalFormatting sqref="N622:R622">
    <cfRule type="notContainsBlanks" dxfId="1671" priority="1701">
      <formula>LEN(TRIM(N622))&gt;0</formula>
    </cfRule>
  </conditionalFormatting>
  <conditionalFormatting sqref="U622:Y622">
    <cfRule type="notContainsBlanks" dxfId="1670" priority="1700">
      <formula>LEN(TRIM(U622))&gt;0</formula>
    </cfRule>
  </conditionalFormatting>
  <conditionalFormatting sqref="U622:Y622">
    <cfRule type="notContainsBlanks" dxfId="1669" priority="1699">
      <formula>LEN(TRIM(U622))&gt;0</formula>
    </cfRule>
  </conditionalFormatting>
  <conditionalFormatting sqref="AB622:AF622">
    <cfRule type="notContainsBlanks" dxfId="1668" priority="1698">
      <formula>LEN(TRIM(AB622))&gt;0</formula>
    </cfRule>
  </conditionalFormatting>
  <conditionalFormatting sqref="AB622:AF622">
    <cfRule type="notContainsBlanks" dxfId="1667" priority="1697">
      <formula>LEN(TRIM(AB622))&gt;0</formula>
    </cfRule>
  </conditionalFormatting>
  <conditionalFormatting sqref="G635:K635">
    <cfRule type="notContainsBlanks" dxfId="1666" priority="1696">
      <formula>LEN(TRIM(G635))&gt;0</formula>
    </cfRule>
  </conditionalFormatting>
  <conditionalFormatting sqref="G635:K635">
    <cfRule type="notContainsBlanks" dxfId="1665" priority="1695">
      <formula>LEN(TRIM(G635))&gt;0</formula>
    </cfRule>
  </conditionalFormatting>
  <conditionalFormatting sqref="N635:R635">
    <cfRule type="notContainsBlanks" dxfId="1664" priority="1694">
      <formula>LEN(TRIM(N635))&gt;0</formula>
    </cfRule>
  </conditionalFormatting>
  <conditionalFormatting sqref="N635:R635">
    <cfRule type="notContainsBlanks" dxfId="1663" priority="1693">
      <formula>LEN(TRIM(N635))&gt;0</formula>
    </cfRule>
  </conditionalFormatting>
  <conditionalFormatting sqref="U635:Y635">
    <cfRule type="notContainsBlanks" dxfId="1662" priority="1692">
      <formula>LEN(TRIM(U635))&gt;0</formula>
    </cfRule>
  </conditionalFormatting>
  <conditionalFormatting sqref="U635:Y635">
    <cfRule type="notContainsBlanks" dxfId="1661" priority="1691">
      <formula>LEN(TRIM(U635))&gt;0</formula>
    </cfRule>
  </conditionalFormatting>
  <conditionalFormatting sqref="AB635:AF635">
    <cfRule type="notContainsBlanks" dxfId="1660" priority="1690">
      <formula>LEN(TRIM(AB635))&gt;0</formula>
    </cfRule>
  </conditionalFormatting>
  <conditionalFormatting sqref="AB635:AF635">
    <cfRule type="notContainsBlanks" dxfId="1659" priority="1689">
      <formula>LEN(TRIM(AB635))&gt;0</formula>
    </cfRule>
  </conditionalFormatting>
  <conditionalFormatting sqref="G648:K648">
    <cfRule type="notContainsBlanks" dxfId="1658" priority="1688">
      <formula>LEN(TRIM(G648))&gt;0</formula>
    </cfRule>
  </conditionalFormatting>
  <conditionalFormatting sqref="G648:K648">
    <cfRule type="notContainsBlanks" dxfId="1657" priority="1687">
      <formula>LEN(TRIM(G648))&gt;0</formula>
    </cfRule>
  </conditionalFormatting>
  <conditionalFormatting sqref="N648:R648">
    <cfRule type="notContainsBlanks" dxfId="1656" priority="1686">
      <formula>LEN(TRIM(N648))&gt;0</formula>
    </cfRule>
  </conditionalFormatting>
  <conditionalFormatting sqref="N648:R648">
    <cfRule type="notContainsBlanks" dxfId="1655" priority="1685">
      <formula>LEN(TRIM(N648))&gt;0</formula>
    </cfRule>
  </conditionalFormatting>
  <conditionalFormatting sqref="U648:Y648">
    <cfRule type="notContainsBlanks" dxfId="1654" priority="1684">
      <formula>LEN(TRIM(U648))&gt;0</formula>
    </cfRule>
  </conditionalFormatting>
  <conditionalFormatting sqref="U648:Y648">
    <cfRule type="notContainsBlanks" dxfId="1653" priority="1683">
      <formula>LEN(TRIM(U648))&gt;0</formula>
    </cfRule>
  </conditionalFormatting>
  <conditionalFormatting sqref="AB648:AF648">
    <cfRule type="notContainsBlanks" dxfId="1652" priority="1682">
      <formula>LEN(TRIM(AB648))&gt;0</formula>
    </cfRule>
  </conditionalFormatting>
  <conditionalFormatting sqref="AB648:AF648">
    <cfRule type="notContainsBlanks" dxfId="1651" priority="1681">
      <formula>LEN(TRIM(AB648))&gt;0</formula>
    </cfRule>
  </conditionalFormatting>
  <conditionalFormatting sqref="G661:K661">
    <cfRule type="notContainsBlanks" dxfId="1650" priority="1680">
      <formula>LEN(TRIM(G661))&gt;0</formula>
    </cfRule>
  </conditionalFormatting>
  <conditionalFormatting sqref="G661:K661">
    <cfRule type="notContainsBlanks" dxfId="1649" priority="1679">
      <formula>LEN(TRIM(G661))&gt;0</formula>
    </cfRule>
  </conditionalFormatting>
  <conditionalFormatting sqref="N661:R661">
    <cfRule type="notContainsBlanks" dxfId="1648" priority="1678">
      <formula>LEN(TRIM(N661))&gt;0</formula>
    </cfRule>
  </conditionalFormatting>
  <conditionalFormatting sqref="N661:R661">
    <cfRule type="notContainsBlanks" dxfId="1647" priority="1677">
      <formula>LEN(TRIM(N661))&gt;0</formula>
    </cfRule>
  </conditionalFormatting>
  <conditionalFormatting sqref="U661:Y661">
    <cfRule type="notContainsBlanks" dxfId="1646" priority="1676">
      <formula>LEN(TRIM(U661))&gt;0</formula>
    </cfRule>
  </conditionalFormatting>
  <conditionalFormatting sqref="U661:Y661">
    <cfRule type="notContainsBlanks" dxfId="1645" priority="1675">
      <formula>LEN(TRIM(U661))&gt;0</formula>
    </cfRule>
  </conditionalFormatting>
  <conditionalFormatting sqref="AB661:AF661">
    <cfRule type="notContainsBlanks" dxfId="1644" priority="1674">
      <formula>LEN(TRIM(AB661))&gt;0</formula>
    </cfRule>
  </conditionalFormatting>
  <conditionalFormatting sqref="AB661:AF661">
    <cfRule type="notContainsBlanks" dxfId="1643" priority="1673">
      <formula>LEN(TRIM(AB661))&gt;0</formula>
    </cfRule>
  </conditionalFormatting>
  <conditionalFormatting sqref="G674:K674">
    <cfRule type="notContainsBlanks" dxfId="1642" priority="1672">
      <formula>LEN(TRIM(G674))&gt;0</formula>
    </cfRule>
  </conditionalFormatting>
  <conditionalFormatting sqref="G674:K674">
    <cfRule type="notContainsBlanks" dxfId="1641" priority="1671">
      <formula>LEN(TRIM(G674))&gt;0</formula>
    </cfRule>
  </conditionalFormatting>
  <conditionalFormatting sqref="N674:R674">
    <cfRule type="notContainsBlanks" dxfId="1640" priority="1670">
      <formula>LEN(TRIM(N674))&gt;0</formula>
    </cfRule>
  </conditionalFormatting>
  <conditionalFormatting sqref="N674:R674">
    <cfRule type="notContainsBlanks" dxfId="1639" priority="1669">
      <formula>LEN(TRIM(N674))&gt;0</formula>
    </cfRule>
  </conditionalFormatting>
  <conditionalFormatting sqref="U674:Y674">
    <cfRule type="notContainsBlanks" dxfId="1638" priority="1668">
      <formula>LEN(TRIM(U674))&gt;0</formula>
    </cfRule>
  </conditionalFormatting>
  <conditionalFormatting sqref="U674:Y674">
    <cfRule type="notContainsBlanks" dxfId="1637" priority="1667">
      <formula>LEN(TRIM(U674))&gt;0</formula>
    </cfRule>
  </conditionalFormatting>
  <conditionalFormatting sqref="AB674:AF674">
    <cfRule type="notContainsBlanks" dxfId="1636" priority="1666">
      <formula>LEN(TRIM(AB674))&gt;0</formula>
    </cfRule>
  </conditionalFormatting>
  <conditionalFormatting sqref="AB674:AF674">
    <cfRule type="notContainsBlanks" dxfId="1635" priority="1665">
      <formula>LEN(TRIM(AB674))&gt;0</formula>
    </cfRule>
  </conditionalFormatting>
  <conditionalFormatting sqref="G687:K687">
    <cfRule type="notContainsBlanks" dxfId="1634" priority="1664">
      <formula>LEN(TRIM(G687))&gt;0</formula>
    </cfRule>
  </conditionalFormatting>
  <conditionalFormatting sqref="G687:K687">
    <cfRule type="notContainsBlanks" dxfId="1633" priority="1663">
      <formula>LEN(TRIM(G687))&gt;0</formula>
    </cfRule>
  </conditionalFormatting>
  <conditionalFormatting sqref="N687:R687">
    <cfRule type="notContainsBlanks" dxfId="1632" priority="1662">
      <formula>LEN(TRIM(N687))&gt;0</formula>
    </cfRule>
  </conditionalFormatting>
  <conditionalFormatting sqref="N687:R687">
    <cfRule type="notContainsBlanks" dxfId="1631" priority="1661">
      <formula>LEN(TRIM(N687))&gt;0</formula>
    </cfRule>
  </conditionalFormatting>
  <conditionalFormatting sqref="U687:Y687">
    <cfRule type="notContainsBlanks" dxfId="1630" priority="1660">
      <formula>LEN(TRIM(U687))&gt;0</formula>
    </cfRule>
  </conditionalFormatting>
  <conditionalFormatting sqref="U687:Y687">
    <cfRule type="notContainsBlanks" dxfId="1629" priority="1659">
      <formula>LEN(TRIM(U687))&gt;0</formula>
    </cfRule>
  </conditionalFormatting>
  <conditionalFormatting sqref="AB687:AF687">
    <cfRule type="notContainsBlanks" dxfId="1628" priority="1658">
      <formula>LEN(TRIM(AB687))&gt;0</formula>
    </cfRule>
  </conditionalFormatting>
  <conditionalFormatting sqref="AB687:AF687">
    <cfRule type="notContainsBlanks" dxfId="1627" priority="1657">
      <formula>LEN(TRIM(AB687))&gt;0</formula>
    </cfRule>
  </conditionalFormatting>
  <conditionalFormatting sqref="G700:K700">
    <cfRule type="notContainsBlanks" dxfId="1626" priority="1656">
      <formula>LEN(TRIM(G700))&gt;0</formula>
    </cfRule>
  </conditionalFormatting>
  <conditionalFormatting sqref="G700:K700">
    <cfRule type="notContainsBlanks" dxfId="1625" priority="1655">
      <formula>LEN(TRIM(G700))&gt;0</formula>
    </cfRule>
  </conditionalFormatting>
  <conditionalFormatting sqref="N700:R700">
    <cfRule type="notContainsBlanks" dxfId="1624" priority="1654">
      <formula>LEN(TRIM(N700))&gt;0</formula>
    </cfRule>
  </conditionalFormatting>
  <conditionalFormatting sqref="N700:R700">
    <cfRule type="notContainsBlanks" dxfId="1623" priority="1653">
      <formula>LEN(TRIM(N700))&gt;0</formula>
    </cfRule>
  </conditionalFormatting>
  <conditionalFormatting sqref="U700:Y700">
    <cfRule type="notContainsBlanks" dxfId="1622" priority="1652">
      <formula>LEN(TRIM(U700))&gt;0</formula>
    </cfRule>
  </conditionalFormatting>
  <conditionalFormatting sqref="U700:Y700">
    <cfRule type="notContainsBlanks" dxfId="1621" priority="1651">
      <formula>LEN(TRIM(U700))&gt;0</formula>
    </cfRule>
  </conditionalFormatting>
  <conditionalFormatting sqref="AB700:AF700">
    <cfRule type="notContainsBlanks" dxfId="1620" priority="1650">
      <formula>LEN(TRIM(AB700))&gt;0</formula>
    </cfRule>
  </conditionalFormatting>
  <conditionalFormatting sqref="AB700:AF700">
    <cfRule type="notContainsBlanks" dxfId="1619" priority="1649">
      <formula>LEN(TRIM(AB700))&gt;0</formula>
    </cfRule>
  </conditionalFormatting>
  <conditionalFormatting sqref="G713:K713">
    <cfRule type="notContainsBlanks" dxfId="1618" priority="1648">
      <formula>LEN(TRIM(G713))&gt;0</formula>
    </cfRule>
  </conditionalFormatting>
  <conditionalFormatting sqref="G713:K713">
    <cfRule type="notContainsBlanks" dxfId="1617" priority="1647">
      <formula>LEN(TRIM(G713))&gt;0</formula>
    </cfRule>
  </conditionalFormatting>
  <conditionalFormatting sqref="N713:R713">
    <cfRule type="notContainsBlanks" dxfId="1616" priority="1646">
      <formula>LEN(TRIM(N713))&gt;0</formula>
    </cfRule>
  </conditionalFormatting>
  <conditionalFormatting sqref="N713:R713">
    <cfRule type="notContainsBlanks" dxfId="1615" priority="1645">
      <formula>LEN(TRIM(N713))&gt;0</formula>
    </cfRule>
  </conditionalFormatting>
  <conditionalFormatting sqref="U713:Y713">
    <cfRule type="notContainsBlanks" dxfId="1614" priority="1644">
      <formula>LEN(TRIM(U713))&gt;0</formula>
    </cfRule>
  </conditionalFormatting>
  <conditionalFormatting sqref="U713:Y713">
    <cfRule type="notContainsBlanks" dxfId="1613" priority="1643">
      <formula>LEN(TRIM(U713))&gt;0</formula>
    </cfRule>
  </conditionalFormatting>
  <conditionalFormatting sqref="AB713:AF713">
    <cfRule type="notContainsBlanks" dxfId="1612" priority="1642">
      <formula>LEN(TRIM(AB713))&gt;0</formula>
    </cfRule>
  </conditionalFormatting>
  <conditionalFormatting sqref="AB713:AF713">
    <cfRule type="notContainsBlanks" dxfId="1611" priority="1641">
      <formula>LEN(TRIM(AB713))&gt;0</formula>
    </cfRule>
  </conditionalFormatting>
  <conditionalFormatting sqref="G726:K726">
    <cfRule type="notContainsBlanks" dxfId="1610" priority="1640">
      <formula>LEN(TRIM(G726))&gt;0</formula>
    </cfRule>
  </conditionalFormatting>
  <conditionalFormatting sqref="G726:K726">
    <cfRule type="notContainsBlanks" dxfId="1609" priority="1639">
      <formula>LEN(TRIM(G726))&gt;0</formula>
    </cfRule>
  </conditionalFormatting>
  <conditionalFormatting sqref="N726:R726">
    <cfRule type="notContainsBlanks" dxfId="1608" priority="1638">
      <formula>LEN(TRIM(N726))&gt;0</formula>
    </cfRule>
  </conditionalFormatting>
  <conditionalFormatting sqref="N726:R726">
    <cfRule type="notContainsBlanks" dxfId="1607" priority="1637">
      <formula>LEN(TRIM(N726))&gt;0</formula>
    </cfRule>
  </conditionalFormatting>
  <conditionalFormatting sqref="U726:Y726">
    <cfRule type="notContainsBlanks" dxfId="1606" priority="1636">
      <formula>LEN(TRIM(U726))&gt;0</formula>
    </cfRule>
  </conditionalFormatting>
  <conditionalFormatting sqref="U726:Y726">
    <cfRule type="notContainsBlanks" dxfId="1605" priority="1635">
      <formula>LEN(TRIM(U726))&gt;0</formula>
    </cfRule>
  </conditionalFormatting>
  <conditionalFormatting sqref="AB726:AF726">
    <cfRule type="notContainsBlanks" dxfId="1604" priority="1634">
      <formula>LEN(TRIM(AB726))&gt;0</formula>
    </cfRule>
  </conditionalFormatting>
  <conditionalFormatting sqref="AB726:AF726">
    <cfRule type="notContainsBlanks" dxfId="1603" priority="1633">
      <formula>LEN(TRIM(AB726))&gt;0</formula>
    </cfRule>
  </conditionalFormatting>
  <conditionalFormatting sqref="G739:K739">
    <cfRule type="notContainsBlanks" dxfId="1602" priority="1632">
      <formula>LEN(TRIM(G739))&gt;0</formula>
    </cfRule>
  </conditionalFormatting>
  <conditionalFormatting sqref="G739:K739">
    <cfRule type="notContainsBlanks" dxfId="1601" priority="1631">
      <formula>LEN(TRIM(G739))&gt;0</formula>
    </cfRule>
  </conditionalFormatting>
  <conditionalFormatting sqref="N739:R739">
    <cfRule type="notContainsBlanks" dxfId="1600" priority="1630">
      <formula>LEN(TRIM(N739))&gt;0</formula>
    </cfRule>
  </conditionalFormatting>
  <conditionalFormatting sqref="N739:R739">
    <cfRule type="notContainsBlanks" dxfId="1599" priority="1629">
      <formula>LEN(TRIM(N739))&gt;0</formula>
    </cfRule>
  </conditionalFormatting>
  <conditionalFormatting sqref="U739:Y739">
    <cfRule type="notContainsBlanks" dxfId="1598" priority="1628">
      <formula>LEN(TRIM(U739))&gt;0</formula>
    </cfRule>
  </conditionalFormatting>
  <conditionalFormatting sqref="U739:Y739">
    <cfRule type="notContainsBlanks" dxfId="1597" priority="1627">
      <formula>LEN(TRIM(U739))&gt;0</formula>
    </cfRule>
  </conditionalFormatting>
  <conditionalFormatting sqref="AB739:AF739">
    <cfRule type="notContainsBlanks" dxfId="1596" priority="1626">
      <formula>LEN(TRIM(AB739))&gt;0</formula>
    </cfRule>
  </conditionalFormatting>
  <conditionalFormatting sqref="AB739:AF739">
    <cfRule type="notContainsBlanks" dxfId="1595" priority="1625">
      <formula>LEN(TRIM(AB739))&gt;0</formula>
    </cfRule>
  </conditionalFormatting>
  <conditionalFormatting sqref="G752:K752">
    <cfRule type="notContainsBlanks" dxfId="1594" priority="1624">
      <formula>LEN(TRIM(G752))&gt;0</formula>
    </cfRule>
  </conditionalFormatting>
  <conditionalFormatting sqref="G752:K752">
    <cfRule type="notContainsBlanks" dxfId="1593" priority="1623">
      <formula>LEN(TRIM(G752))&gt;0</formula>
    </cfRule>
  </conditionalFormatting>
  <conditionalFormatting sqref="N752:R752">
    <cfRule type="notContainsBlanks" dxfId="1592" priority="1622">
      <formula>LEN(TRIM(N752))&gt;0</formula>
    </cfRule>
  </conditionalFormatting>
  <conditionalFormatting sqref="N752:R752">
    <cfRule type="notContainsBlanks" dxfId="1591" priority="1621">
      <formula>LEN(TRIM(N752))&gt;0</formula>
    </cfRule>
  </conditionalFormatting>
  <conditionalFormatting sqref="U752:Y752">
    <cfRule type="notContainsBlanks" dxfId="1590" priority="1620">
      <formula>LEN(TRIM(U752))&gt;0</formula>
    </cfRule>
  </conditionalFormatting>
  <conditionalFormatting sqref="U752:Y752">
    <cfRule type="notContainsBlanks" dxfId="1589" priority="1619">
      <formula>LEN(TRIM(U752))&gt;0</formula>
    </cfRule>
  </conditionalFormatting>
  <conditionalFormatting sqref="AB752:AF752">
    <cfRule type="notContainsBlanks" dxfId="1588" priority="1618">
      <formula>LEN(TRIM(AB752))&gt;0</formula>
    </cfRule>
  </conditionalFormatting>
  <conditionalFormatting sqref="AB752:AF752">
    <cfRule type="notContainsBlanks" dxfId="1587" priority="1617">
      <formula>LEN(TRIM(AB752))&gt;0</formula>
    </cfRule>
  </conditionalFormatting>
  <conditionalFormatting sqref="G765:K765">
    <cfRule type="notContainsBlanks" dxfId="1586" priority="1616">
      <formula>LEN(TRIM(G765))&gt;0</formula>
    </cfRule>
  </conditionalFormatting>
  <conditionalFormatting sqref="G765:K765">
    <cfRule type="notContainsBlanks" dxfId="1585" priority="1615">
      <formula>LEN(TRIM(G765))&gt;0</formula>
    </cfRule>
  </conditionalFormatting>
  <conditionalFormatting sqref="N765:R765">
    <cfRule type="notContainsBlanks" dxfId="1584" priority="1614">
      <formula>LEN(TRIM(N765))&gt;0</formula>
    </cfRule>
  </conditionalFormatting>
  <conditionalFormatting sqref="N765:R765">
    <cfRule type="notContainsBlanks" dxfId="1583" priority="1613">
      <formula>LEN(TRIM(N765))&gt;0</formula>
    </cfRule>
  </conditionalFormatting>
  <conditionalFormatting sqref="U765:Y765">
    <cfRule type="notContainsBlanks" dxfId="1582" priority="1612">
      <formula>LEN(TRIM(U765))&gt;0</formula>
    </cfRule>
  </conditionalFormatting>
  <conditionalFormatting sqref="U765:Y765">
    <cfRule type="notContainsBlanks" dxfId="1581" priority="1611">
      <formula>LEN(TRIM(U765))&gt;0</formula>
    </cfRule>
  </conditionalFormatting>
  <conditionalFormatting sqref="AB765:AF765">
    <cfRule type="notContainsBlanks" dxfId="1580" priority="1610">
      <formula>LEN(TRIM(AB765))&gt;0</formula>
    </cfRule>
  </conditionalFormatting>
  <conditionalFormatting sqref="AB765:AF765">
    <cfRule type="notContainsBlanks" dxfId="1579" priority="1609">
      <formula>LEN(TRIM(AB765))&gt;0</formula>
    </cfRule>
  </conditionalFormatting>
  <conditionalFormatting sqref="G778:K778">
    <cfRule type="notContainsBlanks" dxfId="1578" priority="1608">
      <formula>LEN(TRIM(G778))&gt;0</formula>
    </cfRule>
  </conditionalFormatting>
  <conditionalFormatting sqref="G778:K778">
    <cfRule type="notContainsBlanks" dxfId="1577" priority="1607">
      <formula>LEN(TRIM(G778))&gt;0</formula>
    </cfRule>
  </conditionalFormatting>
  <conditionalFormatting sqref="N778:R778">
    <cfRule type="notContainsBlanks" dxfId="1576" priority="1606">
      <formula>LEN(TRIM(N778))&gt;0</formula>
    </cfRule>
  </conditionalFormatting>
  <conditionalFormatting sqref="N778:R778">
    <cfRule type="notContainsBlanks" dxfId="1575" priority="1605">
      <formula>LEN(TRIM(N778))&gt;0</formula>
    </cfRule>
  </conditionalFormatting>
  <conditionalFormatting sqref="U778:Y778">
    <cfRule type="notContainsBlanks" dxfId="1574" priority="1604">
      <formula>LEN(TRIM(U778))&gt;0</formula>
    </cfRule>
  </conditionalFormatting>
  <conditionalFormatting sqref="U778:Y778">
    <cfRule type="notContainsBlanks" dxfId="1573" priority="1603">
      <formula>LEN(TRIM(U778))&gt;0</formula>
    </cfRule>
  </conditionalFormatting>
  <conditionalFormatting sqref="AB778:AF778">
    <cfRule type="notContainsBlanks" dxfId="1572" priority="1602">
      <formula>LEN(TRIM(AB778))&gt;0</formula>
    </cfRule>
  </conditionalFormatting>
  <conditionalFormatting sqref="AB778:AF778">
    <cfRule type="notContainsBlanks" dxfId="1571" priority="1601">
      <formula>LEN(TRIM(AB778))&gt;0</formula>
    </cfRule>
  </conditionalFormatting>
  <conditionalFormatting sqref="G791:K791">
    <cfRule type="notContainsBlanks" dxfId="1570" priority="1600">
      <formula>LEN(TRIM(G791))&gt;0</formula>
    </cfRule>
  </conditionalFormatting>
  <conditionalFormatting sqref="G791:K791">
    <cfRule type="notContainsBlanks" dxfId="1569" priority="1599">
      <formula>LEN(TRIM(G791))&gt;0</formula>
    </cfRule>
  </conditionalFormatting>
  <conditionalFormatting sqref="N791:R791">
    <cfRule type="notContainsBlanks" dxfId="1568" priority="1598">
      <formula>LEN(TRIM(N791))&gt;0</formula>
    </cfRule>
  </conditionalFormatting>
  <conditionalFormatting sqref="N791:R791">
    <cfRule type="notContainsBlanks" dxfId="1567" priority="1597">
      <formula>LEN(TRIM(N791))&gt;0</formula>
    </cfRule>
  </conditionalFormatting>
  <conditionalFormatting sqref="U791:Y791">
    <cfRule type="notContainsBlanks" dxfId="1566" priority="1596">
      <formula>LEN(TRIM(U791))&gt;0</formula>
    </cfRule>
  </conditionalFormatting>
  <conditionalFormatting sqref="U791:Y791">
    <cfRule type="notContainsBlanks" dxfId="1565" priority="1595">
      <formula>LEN(TRIM(U791))&gt;0</formula>
    </cfRule>
  </conditionalFormatting>
  <conditionalFormatting sqref="AB791:AF791">
    <cfRule type="notContainsBlanks" dxfId="1564" priority="1594">
      <formula>LEN(TRIM(AB791))&gt;0</formula>
    </cfRule>
  </conditionalFormatting>
  <conditionalFormatting sqref="AB791:AF791">
    <cfRule type="notContainsBlanks" dxfId="1563" priority="1593">
      <formula>LEN(TRIM(AB791))&gt;0</formula>
    </cfRule>
  </conditionalFormatting>
  <conditionalFormatting sqref="G804:K804">
    <cfRule type="notContainsBlanks" dxfId="1562" priority="1592">
      <formula>LEN(TRIM(G804))&gt;0</formula>
    </cfRule>
  </conditionalFormatting>
  <conditionalFormatting sqref="G804:K804">
    <cfRule type="notContainsBlanks" dxfId="1561" priority="1591">
      <formula>LEN(TRIM(G804))&gt;0</formula>
    </cfRule>
  </conditionalFormatting>
  <conditionalFormatting sqref="N804:R804">
    <cfRule type="notContainsBlanks" dxfId="1560" priority="1590">
      <formula>LEN(TRIM(N804))&gt;0</formula>
    </cfRule>
  </conditionalFormatting>
  <conditionalFormatting sqref="N804:R804">
    <cfRule type="notContainsBlanks" dxfId="1559" priority="1589">
      <formula>LEN(TRIM(N804))&gt;0</formula>
    </cfRule>
  </conditionalFormatting>
  <conditionalFormatting sqref="U804:Y804">
    <cfRule type="notContainsBlanks" dxfId="1558" priority="1588">
      <formula>LEN(TRIM(U804))&gt;0</formula>
    </cfRule>
  </conditionalFormatting>
  <conditionalFormatting sqref="U804:Y804">
    <cfRule type="notContainsBlanks" dxfId="1557" priority="1587">
      <formula>LEN(TRIM(U804))&gt;0</formula>
    </cfRule>
  </conditionalFormatting>
  <conditionalFormatting sqref="AB804:AF804">
    <cfRule type="notContainsBlanks" dxfId="1556" priority="1586">
      <formula>LEN(TRIM(AB804))&gt;0</formula>
    </cfRule>
  </conditionalFormatting>
  <conditionalFormatting sqref="AB804:AF804">
    <cfRule type="notContainsBlanks" dxfId="1555" priority="1585">
      <formula>LEN(TRIM(AB804))&gt;0</formula>
    </cfRule>
  </conditionalFormatting>
  <conditionalFormatting sqref="G817:K817">
    <cfRule type="notContainsBlanks" dxfId="1554" priority="1584">
      <formula>LEN(TRIM(G817))&gt;0</formula>
    </cfRule>
  </conditionalFormatting>
  <conditionalFormatting sqref="G817:K817">
    <cfRule type="notContainsBlanks" dxfId="1553" priority="1583">
      <formula>LEN(TRIM(G817))&gt;0</formula>
    </cfRule>
  </conditionalFormatting>
  <conditionalFormatting sqref="N817:R817">
    <cfRule type="notContainsBlanks" dxfId="1552" priority="1582">
      <formula>LEN(TRIM(N817))&gt;0</formula>
    </cfRule>
  </conditionalFormatting>
  <conditionalFormatting sqref="N817:R817">
    <cfRule type="notContainsBlanks" dxfId="1551" priority="1581">
      <formula>LEN(TRIM(N817))&gt;0</formula>
    </cfRule>
  </conditionalFormatting>
  <conditionalFormatting sqref="U817:Y817">
    <cfRule type="notContainsBlanks" dxfId="1550" priority="1580">
      <formula>LEN(TRIM(U817))&gt;0</formula>
    </cfRule>
  </conditionalFormatting>
  <conditionalFormatting sqref="U817:Y817">
    <cfRule type="notContainsBlanks" dxfId="1549" priority="1579">
      <formula>LEN(TRIM(U817))&gt;0</formula>
    </cfRule>
  </conditionalFormatting>
  <conditionalFormatting sqref="AB817:AF817">
    <cfRule type="notContainsBlanks" dxfId="1548" priority="1578">
      <formula>LEN(TRIM(AB817))&gt;0</formula>
    </cfRule>
  </conditionalFormatting>
  <conditionalFormatting sqref="AB817:AF817">
    <cfRule type="notContainsBlanks" dxfId="1547" priority="1577">
      <formula>LEN(TRIM(AB817))&gt;0</formula>
    </cfRule>
  </conditionalFormatting>
  <conditionalFormatting sqref="G830:K830">
    <cfRule type="notContainsBlanks" dxfId="1546" priority="1576">
      <formula>LEN(TRIM(G830))&gt;0</formula>
    </cfRule>
  </conditionalFormatting>
  <conditionalFormatting sqref="G830:K830">
    <cfRule type="notContainsBlanks" dxfId="1545" priority="1575">
      <formula>LEN(TRIM(G830))&gt;0</formula>
    </cfRule>
  </conditionalFormatting>
  <conditionalFormatting sqref="N830:R830">
    <cfRule type="notContainsBlanks" dxfId="1544" priority="1574">
      <formula>LEN(TRIM(N830))&gt;0</formula>
    </cfRule>
  </conditionalFormatting>
  <conditionalFormatting sqref="N830:R830">
    <cfRule type="notContainsBlanks" dxfId="1543" priority="1573">
      <formula>LEN(TRIM(N830))&gt;0</formula>
    </cfRule>
  </conditionalFormatting>
  <conditionalFormatting sqref="U830:Y830">
    <cfRule type="notContainsBlanks" dxfId="1542" priority="1572">
      <formula>LEN(TRIM(U830))&gt;0</formula>
    </cfRule>
  </conditionalFormatting>
  <conditionalFormatting sqref="U830:Y830">
    <cfRule type="notContainsBlanks" dxfId="1541" priority="1571">
      <formula>LEN(TRIM(U830))&gt;0</formula>
    </cfRule>
  </conditionalFormatting>
  <conditionalFormatting sqref="AB830:AF830">
    <cfRule type="notContainsBlanks" dxfId="1540" priority="1570">
      <formula>LEN(TRIM(AB830))&gt;0</formula>
    </cfRule>
  </conditionalFormatting>
  <conditionalFormatting sqref="AB830:AF830">
    <cfRule type="notContainsBlanks" dxfId="1539" priority="1569">
      <formula>LEN(TRIM(AB830))&gt;0</formula>
    </cfRule>
  </conditionalFormatting>
  <conditionalFormatting sqref="G843:K843">
    <cfRule type="notContainsBlanks" dxfId="1538" priority="1568">
      <formula>LEN(TRIM(G843))&gt;0</formula>
    </cfRule>
  </conditionalFormatting>
  <conditionalFormatting sqref="G843:K843">
    <cfRule type="notContainsBlanks" dxfId="1537" priority="1567">
      <formula>LEN(TRIM(G843))&gt;0</formula>
    </cfRule>
  </conditionalFormatting>
  <conditionalFormatting sqref="N843:R843">
    <cfRule type="notContainsBlanks" dxfId="1536" priority="1566">
      <formula>LEN(TRIM(N843))&gt;0</formula>
    </cfRule>
  </conditionalFormatting>
  <conditionalFormatting sqref="N843:R843">
    <cfRule type="notContainsBlanks" dxfId="1535" priority="1565">
      <formula>LEN(TRIM(N843))&gt;0</formula>
    </cfRule>
  </conditionalFormatting>
  <conditionalFormatting sqref="U843:Y843">
    <cfRule type="notContainsBlanks" dxfId="1534" priority="1564">
      <formula>LEN(TRIM(U843))&gt;0</formula>
    </cfRule>
  </conditionalFormatting>
  <conditionalFormatting sqref="U843:Y843">
    <cfRule type="notContainsBlanks" dxfId="1533" priority="1563">
      <formula>LEN(TRIM(U843))&gt;0</formula>
    </cfRule>
  </conditionalFormatting>
  <conditionalFormatting sqref="AB843:AF843">
    <cfRule type="notContainsBlanks" dxfId="1532" priority="1562">
      <formula>LEN(TRIM(AB843))&gt;0</formula>
    </cfRule>
  </conditionalFormatting>
  <conditionalFormatting sqref="AB843:AF843">
    <cfRule type="notContainsBlanks" dxfId="1531" priority="1561">
      <formula>LEN(TRIM(AB843))&gt;0</formula>
    </cfRule>
  </conditionalFormatting>
  <conditionalFormatting sqref="G856:K856">
    <cfRule type="notContainsBlanks" dxfId="1530" priority="1560">
      <formula>LEN(TRIM(G856))&gt;0</formula>
    </cfRule>
  </conditionalFormatting>
  <conditionalFormatting sqref="G856:K856">
    <cfRule type="notContainsBlanks" dxfId="1529" priority="1559">
      <formula>LEN(TRIM(G856))&gt;0</formula>
    </cfRule>
  </conditionalFormatting>
  <conditionalFormatting sqref="N856:R856">
    <cfRule type="notContainsBlanks" dxfId="1528" priority="1558">
      <formula>LEN(TRIM(N856))&gt;0</formula>
    </cfRule>
  </conditionalFormatting>
  <conditionalFormatting sqref="N856:R856">
    <cfRule type="notContainsBlanks" dxfId="1527" priority="1557">
      <formula>LEN(TRIM(N856))&gt;0</formula>
    </cfRule>
  </conditionalFormatting>
  <conditionalFormatting sqref="U856:Y856">
    <cfRule type="notContainsBlanks" dxfId="1526" priority="1556">
      <formula>LEN(TRIM(U856))&gt;0</formula>
    </cfRule>
  </conditionalFormatting>
  <conditionalFormatting sqref="U856:Y856">
    <cfRule type="notContainsBlanks" dxfId="1525" priority="1555">
      <formula>LEN(TRIM(U856))&gt;0</formula>
    </cfRule>
  </conditionalFormatting>
  <conditionalFormatting sqref="AB856:AF856">
    <cfRule type="notContainsBlanks" dxfId="1524" priority="1554">
      <formula>LEN(TRIM(AB856))&gt;0</formula>
    </cfRule>
  </conditionalFormatting>
  <conditionalFormatting sqref="AB856:AF856">
    <cfRule type="notContainsBlanks" dxfId="1523" priority="1553">
      <formula>LEN(TRIM(AB856))&gt;0</formula>
    </cfRule>
  </conditionalFormatting>
  <conditionalFormatting sqref="G869:K869">
    <cfRule type="notContainsBlanks" dxfId="1522" priority="1552">
      <formula>LEN(TRIM(G869))&gt;0</formula>
    </cfRule>
  </conditionalFormatting>
  <conditionalFormatting sqref="G869:K869">
    <cfRule type="notContainsBlanks" dxfId="1521" priority="1551">
      <formula>LEN(TRIM(G869))&gt;0</formula>
    </cfRule>
  </conditionalFormatting>
  <conditionalFormatting sqref="N869:R869">
    <cfRule type="notContainsBlanks" dxfId="1520" priority="1550">
      <formula>LEN(TRIM(N869))&gt;0</formula>
    </cfRule>
  </conditionalFormatting>
  <conditionalFormatting sqref="N869:R869">
    <cfRule type="notContainsBlanks" dxfId="1519" priority="1549">
      <formula>LEN(TRIM(N869))&gt;0</formula>
    </cfRule>
  </conditionalFormatting>
  <conditionalFormatting sqref="U869:Y869">
    <cfRule type="notContainsBlanks" dxfId="1518" priority="1548">
      <formula>LEN(TRIM(U869))&gt;0</formula>
    </cfRule>
  </conditionalFormatting>
  <conditionalFormatting sqref="U869:Y869">
    <cfRule type="notContainsBlanks" dxfId="1517" priority="1547">
      <formula>LEN(TRIM(U869))&gt;0</formula>
    </cfRule>
  </conditionalFormatting>
  <conditionalFormatting sqref="AB869:AF869">
    <cfRule type="notContainsBlanks" dxfId="1516" priority="1546">
      <formula>LEN(TRIM(AB869))&gt;0</formula>
    </cfRule>
  </conditionalFormatting>
  <conditionalFormatting sqref="AB869:AF869">
    <cfRule type="notContainsBlanks" dxfId="1515" priority="1545">
      <formula>LEN(TRIM(AB869))&gt;0</formula>
    </cfRule>
  </conditionalFormatting>
  <conditionalFormatting sqref="G882:K882">
    <cfRule type="notContainsBlanks" dxfId="1514" priority="1544">
      <formula>LEN(TRIM(G882))&gt;0</formula>
    </cfRule>
  </conditionalFormatting>
  <conditionalFormatting sqref="G882:K882">
    <cfRule type="notContainsBlanks" dxfId="1513" priority="1543">
      <formula>LEN(TRIM(G882))&gt;0</formula>
    </cfRule>
  </conditionalFormatting>
  <conditionalFormatting sqref="N882:R882">
    <cfRule type="notContainsBlanks" dxfId="1512" priority="1542">
      <formula>LEN(TRIM(N882))&gt;0</formula>
    </cfRule>
  </conditionalFormatting>
  <conditionalFormatting sqref="N882:R882">
    <cfRule type="notContainsBlanks" dxfId="1511" priority="1541">
      <formula>LEN(TRIM(N882))&gt;0</formula>
    </cfRule>
  </conditionalFormatting>
  <conditionalFormatting sqref="U882:Y882">
    <cfRule type="notContainsBlanks" dxfId="1510" priority="1540">
      <formula>LEN(TRIM(U882))&gt;0</formula>
    </cfRule>
  </conditionalFormatting>
  <conditionalFormatting sqref="U882:Y882">
    <cfRule type="notContainsBlanks" dxfId="1509" priority="1539">
      <formula>LEN(TRIM(U882))&gt;0</formula>
    </cfRule>
  </conditionalFormatting>
  <conditionalFormatting sqref="AB882:AF882">
    <cfRule type="notContainsBlanks" dxfId="1508" priority="1538">
      <formula>LEN(TRIM(AB882))&gt;0</formula>
    </cfRule>
  </conditionalFormatting>
  <conditionalFormatting sqref="AB882:AF882">
    <cfRule type="notContainsBlanks" dxfId="1507" priority="1537">
      <formula>LEN(TRIM(AB882))&gt;0</formula>
    </cfRule>
  </conditionalFormatting>
  <conditionalFormatting sqref="G895:K895">
    <cfRule type="notContainsBlanks" dxfId="1506" priority="1536">
      <formula>LEN(TRIM(G895))&gt;0</formula>
    </cfRule>
  </conditionalFormatting>
  <conditionalFormatting sqref="G895:K895">
    <cfRule type="notContainsBlanks" dxfId="1505" priority="1535">
      <formula>LEN(TRIM(G895))&gt;0</formula>
    </cfRule>
  </conditionalFormatting>
  <conditionalFormatting sqref="N895:R895">
    <cfRule type="notContainsBlanks" dxfId="1504" priority="1534">
      <formula>LEN(TRIM(N895))&gt;0</formula>
    </cfRule>
  </conditionalFormatting>
  <conditionalFormatting sqref="N895:R895">
    <cfRule type="notContainsBlanks" dxfId="1503" priority="1533">
      <formula>LEN(TRIM(N895))&gt;0</formula>
    </cfRule>
  </conditionalFormatting>
  <conditionalFormatting sqref="U895:Y895">
    <cfRule type="notContainsBlanks" dxfId="1502" priority="1532">
      <formula>LEN(TRIM(U895))&gt;0</formula>
    </cfRule>
  </conditionalFormatting>
  <conditionalFormatting sqref="U895:Y895">
    <cfRule type="notContainsBlanks" dxfId="1501" priority="1531">
      <formula>LEN(TRIM(U895))&gt;0</formula>
    </cfRule>
  </conditionalFormatting>
  <conditionalFormatting sqref="AB895:AF895">
    <cfRule type="notContainsBlanks" dxfId="1500" priority="1530">
      <formula>LEN(TRIM(AB895))&gt;0</formula>
    </cfRule>
  </conditionalFormatting>
  <conditionalFormatting sqref="AB895:AF895">
    <cfRule type="notContainsBlanks" dxfId="1499" priority="1529">
      <formula>LEN(TRIM(AB895))&gt;0</formula>
    </cfRule>
  </conditionalFormatting>
  <conditionalFormatting sqref="G908:K908">
    <cfRule type="notContainsBlanks" dxfId="1498" priority="1528">
      <formula>LEN(TRIM(G908))&gt;0</formula>
    </cfRule>
  </conditionalFormatting>
  <conditionalFormatting sqref="G908:K908">
    <cfRule type="notContainsBlanks" dxfId="1497" priority="1527">
      <formula>LEN(TRIM(G908))&gt;0</formula>
    </cfRule>
  </conditionalFormatting>
  <conditionalFormatting sqref="N908:R908">
    <cfRule type="notContainsBlanks" dxfId="1496" priority="1526">
      <formula>LEN(TRIM(N908))&gt;0</formula>
    </cfRule>
  </conditionalFormatting>
  <conditionalFormatting sqref="N908:R908">
    <cfRule type="notContainsBlanks" dxfId="1495" priority="1525">
      <formula>LEN(TRIM(N908))&gt;0</formula>
    </cfRule>
  </conditionalFormatting>
  <conditionalFormatting sqref="U908:Y908">
    <cfRule type="notContainsBlanks" dxfId="1494" priority="1524">
      <formula>LEN(TRIM(U908))&gt;0</formula>
    </cfRule>
  </conditionalFormatting>
  <conditionalFormatting sqref="U908:Y908">
    <cfRule type="notContainsBlanks" dxfId="1493" priority="1523">
      <formula>LEN(TRIM(U908))&gt;0</formula>
    </cfRule>
  </conditionalFormatting>
  <conditionalFormatting sqref="AB908:AF908">
    <cfRule type="notContainsBlanks" dxfId="1492" priority="1522">
      <formula>LEN(TRIM(AB908))&gt;0</formula>
    </cfRule>
  </conditionalFormatting>
  <conditionalFormatting sqref="AB908:AF908">
    <cfRule type="notContainsBlanks" dxfId="1491" priority="1521">
      <formula>LEN(TRIM(AB908))&gt;0</formula>
    </cfRule>
  </conditionalFormatting>
  <conditionalFormatting sqref="G921:K921">
    <cfRule type="notContainsBlanks" dxfId="1490" priority="1520">
      <formula>LEN(TRIM(G921))&gt;0</formula>
    </cfRule>
  </conditionalFormatting>
  <conditionalFormatting sqref="G921:K921">
    <cfRule type="notContainsBlanks" dxfId="1489" priority="1519">
      <formula>LEN(TRIM(G921))&gt;0</formula>
    </cfRule>
  </conditionalFormatting>
  <conditionalFormatting sqref="N921:R921">
    <cfRule type="notContainsBlanks" dxfId="1488" priority="1518">
      <formula>LEN(TRIM(N921))&gt;0</formula>
    </cfRule>
  </conditionalFormatting>
  <conditionalFormatting sqref="N921:R921">
    <cfRule type="notContainsBlanks" dxfId="1487" priority="1517">
      <formula>LEN(TRIM(N921))&gt;0</formula>
    </cfRule>
  </conditionalFormatting>
  <conditionalFormatting sqref="U921:Y921">
    <cfRule type="notContainsBlanks" dxfId="1486" priority="1516">
      <formula>LEN(TRIM(U921))&gt;0</formula>
    </cfRule>
  </conditionalFormatting>
  <conditionalFormatting sqref="U921:Y921">
    <cfRule type="notContainsBlanks" dxfId="1485" priority="1515">
      <formula>LEN(TRIM(U921))&gt;0</formula>
    </cfRule>
  </conditionalFormatting>
  <conditionalFormatting sqref="AB921:AF921">
    <cfRule type="notContainsBlanks" dxfId="1484" priority="1514">
      <formula>LEN(TRIM(AB921))&gt;0</formula>
    </cfRule>
  </conditionalFormatting>
  <conditionalFormatting sqref="AB921:AF921">
    <cfRule type="notContainsBlanks" dxfId="1483" priority="1513">
      <formula>LEN(TRIM(AB921))&gt;0</formula>
    </cfRule>
  </conditionalFormatting>
  <conditionalFormatting sqref="G934:K934">
    <cfRule type="notContainsBlanks" dxfId="1482" priority="1512">
      <formula>LEN(TRIM(G934))&gt;0</formula>
    </cfRule>
  </conditionalFormatting>
  <conditionalFormatting sqref="G934:K934">
    <cfRule type="notContainsBlanks" dxfId="1481" priority="1511">
      <formula>LEN(TRIM(G934))&gt;0</formula>
    </cfRule>
  </conditionalFormatting>
  <conditionalFormatting sqref="N934:R934">
    <cfRule type="notContainsBlanks" dxfId="1480" priority="1510">
      <formula>LEN(TRIM(N934))&gt;0</formula>
    </cfRule>
  </conditionalFormatting>
  <conditionalFormatting sqref="N934:R934">
    <cfRule type="notContainsBlanks" dxfId="1479" priority="1509">
      <formula>LEN(TRIM(N934))&gt;0</formula>
    </cfRule>
  </conditionalFormatting>
  <conditionalFormatting sqref="U934:Y934">
    <cfRule type="notContainsBlanks" dxfId="1478" priority="1508">
      <formula>LEN(TRIM(U934))&gt;0</formula>
    </cfRule>
  </conditionalFormatting>
  <conditionalFormatting sqref="U934:Y934">
    <cfRule type="notContainsBlanks" dxfId="1477" priority="1507">
      <formula>LEN(TRIM(U934))&gt;0</formula>
    </cfRule>
  </conditionalFormatting>
  <conditionalFormatting sqref="AB934:AF934">
    <cfRule type="notContainsBlanks" dxfId="1476" priority="1506">
      <formula>LEN(TRIM(AB934))&gt;0</formula>
    </cfRule>
  </conditionalFormatting>
  <conditionalFormatting sqref="AB934:AF934">
    <cfRule type="notContainsBlanks" dxfId="1475" priority="1505">
      <formula>LEN(TRIM(AB934))&gt;0</formula>
    </cfRule>
  </conditionalFormatting>
  <conditionalFormatting sqref="G947:K947">
    <cfRule type="notContainsBlanks" dxfId="1474" priority="1504">
      <formula>LEN(TRIM(G947))&gt;0</formula>
    </cfRule>
  </conditionalFormatting>
  <conditionalFormatting sqref="G947:K947">
    <cfRule type="notContainsBlanks" dxfId="1473" priority="1503">
      <formula>LEN(TRIM(G947))&gt;0</formula>
    </cfRule>
  </conditionalFormatting>
  <conditionalFormatting sqref="N947:R947">
    <cfRule type="notContainsBlanks" dxfId="1472" priority="1502">
      <formula>LEN(TRIM(N947))&gt;0</formula>
    </cfRule>
  </conditionalFormatting>
  <conditionalFormatting sqref="N947:R947">
    <cfRule type="notContainsBlanks" dxfId="1471" priority="1501">
      <formula>LEN(TRIM(N947))&gt;0</formula>
    </cfRule>
  </conditionalFormatting>
  <conditionalFormatting sqref="U947:Y947">
    <cfRule type="notContainsBlanks" dxfId="1470" priority="1500">
      <formula>LEN(TRIM(U947))&gt;0</formula>
    </cfRule>
  </conditionalFormatting>
  <conditionalFormatting sqref="U947:Y947">
    <cfRule type="notContainsBlanks" dxfId="1469" priority="1499">
      <formula>LEN(TRIM(U947))&gt;0</formula>
    </cfRule>
  </conditionalFormatting>
  <conditionalFormatting sqref="AB947:AF947">
    <cfRule type="notContainsBlanks" dxfId="1468" priority="1498">
      <formula>LEN(TRIM(AB947))&gt;0</formula>
    </cfRule>
  </conditionalFormatting>
  <conditionalFormatting sqref="AB947:AF947">
    <cfRule type="notContainsBlanks" dxfId="1467" priority="1497">
      <formula>LEN(TRIM(AB947))&gt;0</formula>
    </cfRule>
  </conditionalFormatting>
  <conditionalFormatting sqref="G960:K960">
    <cfRule type="notContainsBlanks" dxfId="1466" priority="1496">
      <formula>LEN(TRIM(G960))&gt;0</formula>
    </cfRule>
  </conditionalFormatting>
  <conditionalFormatting sqref="G960:K960">
    <cfRule type="notContainsBlanks" dxfId="1465" priority="1495">
      <formula>LEN(TRIM(G960))&gt;0</formula>
    </cfRule>
  </conditionalFormatting>
  <conditionalFormatting sqref="N960:R960">
    <cfRule type="notContainsBlanks" dxfId="1464" priority="1494">
      <formula>LEN(TRIM(N960))&gt;0</formula>
    </cfRule>
  </conditionalFormatting>
  <conditionalFormatting sqref="N960:R960">
    <cfRule type="notContainsBlanks" dxfId="1463" priority="1493">
      <formula>LEN(TRIM(N960))&gt;0</formula>
    </cfRule>
  </conditionalFormatting>
  <conditionalFormatting sqref="U960:Y960">
    <cfRule type="notContainsBlanks" dxfId="1462" priority="1492">
      <formula>LEN(TRIM(U960))&gt;0</formula>
    </cfRule>
  </conditionalFormatting>
  <conditionalFormatting sqref="U960:Y960">
    <cfRule type="notContainsBlanks" dxfId="1461" priority="1491">
      <formula>LEN(TRIM(U960))&gt;0</formula>
    </cfRule>
  </conditionalFormatting>
  <conditionalFormatting sqref="AB960:AF960">
    <cfRule type="notContainsBlanks" dxfId="1460" priority="1490">
      <formula>LEN(TRIM(AB960))&gt;0</formula>
    </cfRule>
  </conditionalFormatting>
  <conditionalFormatting sqref="AB960:AF960">
    <cfRule type="notContainsBlanks" dxfId="1459" priority="1489">
      <formula>LEN(TRIM(AB960))&gt;0</formula>
    </cfRule>
  </conditionalFormatting>
  <conditionalFormatting sqref="G973:K973">
    <cfRule type="notContainsBlanks" dxfId="1458" priority="1488">
      <formula>LEN(TRIM(G973))&gt;0</formula>
    </cfRule>
  </conditionalFormatting>
  <conditionalFormatting sqref="G973:K973">
    <cfRule type="notContainsBlanks" dxfId="1457" priority="1487">
      <formula>LEN(TRIM(G973))&gt;0</formula>
    </cfRule>
  </conditionalFormatting>
  <conditionalFormatting sqref="N973:R973">
    <cfRule type="notContainsBlanks" dxfId="1456" priority="1486">
      <formula>LEN(TRIM(N973))&gt;0</formula>
    </cfRule>
  </conditionalFormatting>
  <conditionalFormatting sqref="N973:R973">
    <cfRule type="notContainsBlanks" dxfId="1455" priority="1485">
      <formula>LEN(TRIM(N973))&gt;0</formula>
    </cfRule>
  </conditionalFormatting>
  <conditionalFormatting sqref="U973:Y973">
    <cfRule type="notContainsBlanks" dxfId="1454" priority="1484">
      <formula>LEN(TRIM(U973))&gt;0</formula>
    </cfRule>
  </conditionalFormatting>
  <conditionalFormatting sqref="U973:Y973">
    <cfRule type="notContainsBlanks" dxfId="1453" priority="1483">
      <formula>LEN(TRIM(U973))&gt;0</formula>
    </cfRule>
  </conditionalFormatting>
  <conditionalFormatting sqref="AB973:AF973">
    <cfRule type="notContainsBlanks" dxfId="1452" priority="1482">
      <formula>LEN(TRIM(AB973))&gt;0</formula>
    </cfRule>
  </conditionalFormatting>
  <conditionalFormatting sqref="AB973:AF973">
    <cfRule type="notContainsBlanks" dxfId="1451" priority="1481">
      <formula>LEN(TRIM(AB973))&gt;0</formula>
    </cfRule>
  </conditionalFormatting>
  <conditionalFormatting sqref="G986:K986">
    <cfRule type="notContainsBlanks" dxfId="1450" priority="1480">
      <formula>LEN(TRIM(G986))&gt;0</formula>
    </cfRule>
  </conditionalFormatting>
  <conditionalFormatting sqref="G986:K986">
    <cfRule type="notContainsBlanks" dxfId="1449" priority="1479">
      <formula>LEN(TRIM(G986))&gt;0</formula>
    </cfRule>
  </conditionalFormatting>
  <conditionalFormatting sqref="N986:R986">
    <cfRule type="notContainsBlanks" dxfId="1448" priority="1478">
      <formula>LEN(TRIM(N986))&gt;0</formula>
    </cfRule>
  </conditionalFormatting>
  <conditionalFormatting sqref="N986:R986">
    <cfRule type="notContainsBlanks" dxfId="1447" priority="1477">
      <formula>LEN(TRIM(N986))&gt;0</formula>
    </cfRule>
  </conditionalFormatting>
  <conditionalFormatting sqref="U986:Y986">
    <cfRule type="notContainsBlanks" dxfId="1446" priority="1476">
      <formula>LEN(TRIM(U986))&gt;0</formula>
    </cfRule>
  </conditionalFormatting>
  <conditionalFormatting sqref="U986:Y986">
    <cfRule type="notContainsBlanks" dxfId="1445" priority="1475">
      <formula>LEN(TRIM(U986))&gt;0</formula>
    </cfRule>
  </conditionalFormatting>
  <conditionalFormatting sqref="AB986:AF986">
    <cfRule type="notContainsBlanks" dxfId="1444" priority="1474">
      <formula>LEN(TRIM(AB986))&gt;0</formula>
    </cfRule>
  </conditionalFormatting>
  <conditionalFormatting sqref="AB986:AF986">
    <cfRule type="notContainsBlanks" dxfId="1443" priority="1473">
      <formula>LEN(TRIM(AB986))&gt;0</formula>
    </cfRule>
  </conditionalFormatting>
  <conditionalFormatting sqref="G999:K999">
    <cfRule type="notContainsBlanks" dxfId="1442" priority="1472">
      <formula>LEN(TRIM(G999))&gt;0</formula>
    </cfRule>
  </conditionalFormatting>
  <conditionalFormatting sqref="G999:K999">
    <cfRule type="notContainsBlanks" dxfId="1441" priority="1471">
      <formula>LEN(TRIM(G999))&gt;0</formula>
    </cfRule>
  </conditionalFormatting>
  <conditionalFormatting sqref="N999:R999">
    <cfRule type="notContainsBlanks" dxfId="1440" priority="1470">
      <formula>LEN(TRIM(N999))&gt;0</formula>
    </cfRule>
  </conditionalFormatting>
  <conditionalFormatting sqref="N999:R999">
    <cfRule type="notContainsBlanks" dxfId="1439" priority="1469">
      <formula>LEN(TRIM(N999))&gt;0</formula>
    </cfRule>
  </conditionalFormatting>
  <conditionalFormatting sqref="U999:Y999">
    <cfRule type="notContainsBlanks" dxfId="1438" priority="1468">
      <formula>LEN(TRIM(U999))&gt;0</formula>
    </cfRule>
  </conditionalFormatting>
  <conditionalFormatting sqref="U999:Y999">
    <cfRule type="notContainsBlanks" dxfId="1437" priority="1467">
      <formula>LEN(TRIM(U999))&gt;0</formula>
    </cfRule>
  </conditionalFormatting>
  <conditionalFormatting sqref="AB999:AF999">
    <cfRule type="notContainsBlanks" dxfId="1436" priority="1466">
      <formula>LEN(TRIM(AB999))&gt;0</formula>
    </cfRule>
  </conditionalFormatting>
  <conditionalFormatting sqref="AB999:AF999">
    <cfRule type="notContainsBlanks" dxfId="1435" priority="1465">
      <formula>LEN(TRIM(AB999))&gt;0</formula>
    </cfRule>
  </conditionalFormatting>
  <conditionalFormatting sqref="G1012:K1012">
    <cfRule type="notContainsBlanks" dxfId="1434" priority="1464">
      <formula>LEN(TRIM(G1012))&gt;0</formula>
    </cfRule>
  </conditionalFormatting>
  <conditionalFormatting sqref="G1012:K1012">
    <cfRule type="notContainsBlanks" dxfId="1433" priority="1463">
      <formula>LEN(TRIM(G1012))&gt;0</formula>
    </cfRule>
  </conditionalFormatting>
  <conditionalFormatting sqref="N1012:R1012">
    <cfRule type="notContainsBlanks" dxfId="1432" priority="1462">
      <formula>LEN(TRIM(N1012))&gt;0</formula>
    </cfRule>
  </conditionalFormatting>
  <conditionalFormatting sqref="N1012:R1012">
    <cfRule type="notContainsBlanks" dxfId="1431" priority="1461">
      <formula>LEN(TRIM(N1012))&gt;0</formula>
    </cfRule>
  </conditionalFormatting>
  <conditionalFormatting sqref="U1012:Y1012">
    <cfRule type="notContainsBlanks" dxfId="1430" priority="1460">
      <formula>LEN(TRIM(U1012))&gt;0</formula>
    </cfRule>
  </conditionalFormatting>
  <conditionalFormatting sqref="U1012:Y1012">
    <cfRule type="notContainsBlanks" dxfId="1429" priority="1459">
      <formula>LEN(TRIM(U1012))&gt;0</formula>
    </cfRule>
  </conditionalFormatting>
  <conditionalFormatting sqref="AB1012:AF1012">
    <cfRule type="notContainsBlanks" dxfId="1428" priority="1458">
      <formula>LEN(TRIM(AB1012))&gt;0</formula>
    </cfRule>
  </conditionalFormatting>
  <conditionalFormatting sqref="AB1012:AF1012">
    <cfRule type="notContainsBlanks" dxfId="1427" priority="1457">
      <formula>LEN(TRIM(AB1012))&gt;0</formula>
    </cfRule>
  </conditionalFormatting>
  <conditionalFormatting sqref="G1025:K1025">
    <cfRule type="notContainsBlanks" dxfId="1426" priority="1456">
      <formula>LEN(TRIM(G1025))&gt;0</formula>
    </cfRule>
  </conditionalFormatting>
  <conditionalFormatting sqref="G1025:K1025">
    <cfRule type="notContainsBlanks" dxfId="1425" priority="1455">
      <formula>LEN(TRIM(G1025))&gt;0</formula>
    </cfRule>
  </conditionalFormatting>
  <conditionalFormatting sqref="N1025:R1025">
    <cfRule type="notContainsBlanks" dxfId="1424" priority="1454">
      <formula>LEN(TRIM(N1025))&gt;0</formula>
    </cfRule>
  </conditionalFormatting>
  <conditionalFormatting sqref="N1025:R1025">
    <cfRule type="notContainsBlanks" dxfId="1423" priority="1453">
      <formula>LEN(TRIM(N1025))&gt;0</formula>
    </cfRule>
  </conditionalFormatting>
  <conditionalFormatting sqref="U1025:Y1025">
    <cfRule type="notContainsBlanks" dxfId="1422" priority="1452">
      <formula>LEN(TRIM(U1025))&gt;0</formula>
    </cfRule>
  </conditionalFormatting>
  <conditionalFormatting sqref="U1025:Y1025">
    <cfRule type="notContainsBlanks" dxfId="1421" priority="1451">
      <formula>LEN(TRIM(U1025))&gt;0</formula>
    </cfRule>
  </conditionalFormatting>
  <conditionalFormatting sqref="AB1025:AF1025">
    <cfRule type="notContainsBlanks" dxfId="1420" priority="1450">
      <formula>LEN(TRIM(AB1025))&gt;0</formula>
    </cfRule>
  </conditionalFormatting>
  <conditionalFormatting sqref="AB1025:AF1025">
    <cfRule type="notContainsBlanks" dxfId="1419" priority="1449">
      <formula>LEN(TRIM(AB1025))&gt;0</formula>
    </cfRule>
  </conditionalFormatting>
  <conditionalFormatting sqref="G1038:K1038">
    <cfRule type="notContainsBlanks" dxfId="1418" priority="1448">
      <formula>LEN(TRIM(G1038))&gt;0</formula>
    </cfRule>
  </conditionalFormatting>
  <conditionalFormatting sqref="G1038:K1038">
    <cfRule type="notContainsBlanks" dxfId="1417" priority="1447">
      <formula>LEN(TRIM(G1038))&gt;0</formula>
    </cfRule>
  </conditionalFormatting>
  <conditionalFormatting sqref="N1038:R1038">
    <cfRule type="notContainsBlanks" dxfId="1416" priority="1446">
      <formula>LEN(TRIM(N1038))&gt;0</formula>
    </cfRule>
  </conditionalFormatting>
  <conditionalFormatting sqref="N1038:R1038">
    <cfRule type="notContainsBlanks" dxfId="1415" priority="1445">
      <formula>LEN(TRIM(N1038))&gt;0</formula>
    </cfRule>
  </conditionalFormatting>
  <conditionalFormatting sqref="U1038:Y1038">
    <cfRule type="notContainsBlanks" dxfId="1414" priority="1444">
      <formula>LEN(TRIM(U1038))&gt;0</formula>
    </cfRule>
  </conditionalFormatting>
  <conditionalFormatting sqref="U1038:Y1038">
    <cfRule type="notContainsBlanks" dxfId="1413" priority="1443">
      <formula>LEN(TRIM(U1038))&gt;0</formula>
    </cfRule>
  </conditionalFormatting>
  <conditionalFormatting sqref="AB1038:AF1038">
    <cfRule type="notContainsBlanks" dxfId="1412" priority="1442">
      <formula>LEN(TRIM(AB1038))&gt;0</formula>
    </cfRule>
  </conditionalFormatting>
  <conditionalFormatting sqref="AB1038:AF1038">
    <cfRule type="notContainsBlanks" dxfId="1411" priority="1441">
      <formula>LEN(TRIM(AB1038))&gt;0</formula>
    </cfRule>
  </conditionalFormatting>
  <conditionalFormatting sqref="G1051:K1051">
    <cfRule type="notContainsBlanks" dxfId="1410" priority="1440">
      <formula>LEN(TRIM(G1051))&gt;0</formula>
    </cfRule>
  </conditionalFormatting>
  <conditionalFormatting sqref="G1051:K1051">
    <cfRule type="notContainsBlanks" dxfId="1409" priority="1439">
      <formula>LEN(TRIM(G1051))&gt;0</formula>
    </cfRule>
  </conditionalFormatting>
  <conditionalFormatting sqref="N1051:R1051">
    <cfRule type="notContainsBlanks" dxfId="1408" priority="1438">
      <formula>LEN(TRIM(N1051))&gt;0</formula>
    </cfRule>
  </conditionalFormatting>
  <conditionalFormatting sqref="N1051:R1051">
    <cfRule type="notContainsBlanks" dxfId="1407" priority="1437">
      <formula>LEN(TRIM(N1051))&gt;0</formula>
    </cfRule>
  </conditionalFormatting>
  <conditionalFormatting sqref="U1051:Y1051">
    <cfRule type="notContainsBlanks" dxfId="1406" priority="1436">
      <formula>LEN(TRIM(U1051))&gt;0</formula>
    </cfRule>
  </conditionalFormatting>
  <conditionalFormatting sqref="U1051:Y1051">
    <cfRule type="notContainsBlanks" dxfId="1405" priority="1435">
      <formula>LEN(TRIM(U1051))&gt;0</formula>
    </cfRule>
  </conditionalFormatting>
  <conditionalFormatting sqref="AB1051:AF1051">
    <cfRule type="notContainsBlanks" dxfId="1404" priority="1434">
      <formula>LEN(TRIM(AB1051))&gt;0</formula>
    </cfRule>
  </conditionalFormatting>
  <conditionalFormatting sqref="AB1051:AF1051">
    <cfRule type="notContainsBlanks" dxfId="1403" priority="1433">
      <formula>LEN(TRIM(AB1051))&gt;0</formula>
    </cfRule>
  </conditionalFormatting>
  <conditionalFormatting sqref="G1064:K1064">
    <cfRule type="notContainsBlanks" dxfId="1402" priority="1432">
      <formula>LEN(TRIM(G1064))&gt;0</formula>
    </cfRule>
  </conditionalFormatting>
  <conditionalFormatting sqref="G1064:K1064">
    <cfRule type="notContainsBlanks" dxfId="1401" priority="1431">
      <formula>LEN(TRIM(G1064))&gt;0</formula>
    </cfRule>
  </conditionalFormatting>
  <conditionalFormatting sqref="N1064:R1064">
    <cfRule type="notContainsBlanks" dxfId="1400" priority="1430">
      <formula>LEN(TRIM(N1064))&gt;0</formula>
    </cfRule>
  </conditionalFormatting>
  <conditionalFormatting sqref="N1064:R1064">
    <cfRule type="notContainsBlanks" dxfId="1399" priority="1429">
      <formula>LEN(TRIM(N1064))&gt;0</formula>
    </cfRule>
  </conditionalFormatting>
  <conditionalFormatting sqref="U1064:Y1064">
    <cfRule type="notContainsBlanks" dxfId="1398" priority="1428">
      <formula>LEN(TRIM(U1064))&gt;0</formula>
    </cfRule>
  </conditionalFormatting>
  <conditionalFormatting sqref="U1064:Y1064">
    <cfRule type="notContainsBlanks" dxfId="1397" priority="1427">
      <formula>LEN(TRIM(U1064))&gt;0</formula>
    </cfRule>
  </conditionalFormatting>
  <conditionalFormatting sqref="AB1064:AF1064">
    <cfRule type="notContainsBlanks" dxfId="1396" priority="1426">
      <formula>LEN(TRIM(AB1064))&gt;0</formula>
    </cfRule>
  </conditionalFormatting>
  <conditionalFormatting sqref="AB1064:AF1064">
    <cfRule type="notContainsBlanks" dxfId="1395" priority="1425">
      <formula>LEN(TRIM(AB1064))&gt;0</formula>
    </cfRule>
  </conditionalFormatting>
  <conditionalFormatting sqref="G1077:K1077">
    <cfRule type="notContainsBlanks" dxfId="1394" priority="1424">
      <formula>LEN(TRIM(G1077))&gt;0</formula>
    </cfRule>
  </conditionalFormatting>
  <conditionalFormatting sqref="G1077:K1077">
    <cfRule type="notContainsBlanks" dxfId="1393" priority="1423">
      <formula>LEN(TRIM(G1077))&gt;0</formula>
    </cfRule>
  </conditionalFormatting>
  <conditionalFormatting sqref="N1077:R1077">
    <cfRule type="notContainsBlanks" dxfId="1392" priority="1422">
      <formula>LEN(TRIM(N1077))&gt;0</formula>
    </cfRule>
  </conditionalFormatting>
  <conditionalFormatting sqref="N1077:R1077">
    <cfRule type="notContainsBlanks" dxfId="1391" priority="1421">
      <formula>LEN(TRIM(N1077))&gt;0</formula>
    </cfRule>
  </conditionalFormatting>
  <conditionalFormatting sqref="U1077:Y1077">
    <cfRule type="notContainsBlanks" dxfId="1390" priority="1420">
      <formula>LEN(TRIM(U1077))&gt;0</formula>
    </cfRule>
  </conditionalFormatting>
  <conditionalFormatting sqref="U1077:Y1077">
    <cfRule type="notContainsBlanks" dxfId="1389" priority="1419">
      <formula>LEN(TRIM(U1077))&gt;0</formula>
    </cfRule>
  </conditionalFormatting>
  <conditionalFormatting sqref="AB1077:AF1077">
    <cfRule type="notContainsBlanks" dxfId="1388" priority="1418">
      <formula>LEN(TRIM(AB1077))&gt;0</formula>
    </cfRule>
  </conditionalFormatting>
  <conditionalFormatting sqref="AB1077:AF1077">
    <cfRule type="notContainsBlanks" dxfId="1387" priority="1417">
      <formula>LEN(TRIM(AB1077))&gt;0</formula>
    </cfRule>
  </conditionalFormatting>
  <conditionalFormatting sqref="G1090:K1090">
    <cfRule type="notContainsBlanks" dxfId="1386" priority="1416">
      <formula>LEN(TRIM(G1090))&gt;0</formula>
    </cfRule>
  </conditionalFormatting>
  <conditionalFormatting sqref="G1090:K1090">
    <cfRule type="notContainsBlanks" dxfId="1385" priority="1415">
      <formula>LEN(TRIM(G1090))&gt;0</formula>
    </cfRule>
  </conditionalFormatting>
  <conditionalFormatting sqref="N1090:R1090">
    <cfRule type="notContainsBlanks" dxfId="1384" priority="1414">
      <formula>LEN(TRIM(N1090))&gt;0</formula>
    </cfRule>
  </conditionalFormatting>
  <conditionalFormatting sqref="N1090:R1090">
    <cfRule type="notContainsBlanks" dxfId="1383" priority="1413">
      <formula>LEN(TRIM(N1090))&gt;0</formula>
    </cfRule>
  </conditionalFormatting>
  <conditionalFormatting sqref="U1090:Y1090">
    <cfRule type="notContainsBlanks" dxfId="1382" priority="1412">
      <formula>LEN(TRIM(U1090))&gt;0</formula>
    </cfRule>
  </conditionalFormatting>
  <conditionalFormatting sqref="U1090:Y1090">
    <cfRule type="notContainsBlanks" dxfId="1381" priority="1411">
      <formula>LEN(TRIM(U1090))&gt;0</formula>
    </cfRule>
  </conditionalFormatting>
  <conditionalFormatting sqref="AB1090:AF1090">
    <cfRule type="notContainsBlanks" dxfId="1380" priority="1410">
      <formula>LEN(TRIM(AB1090))&gt;0</formula>
    </cfRule>
  </conditionalFormatting>
  <conditionalFormatting sqref="AB1090:AF1090">
    <cfRule type="notContainsBlanks" dxfId="1379" priority="1409">
      <formula>LEN(TRIM(AB1090))&gt;0</formula>
    </cfRule>
  </conditionalFormatting>
  <conditionalFormatting sqref="G1103:K1103">
    <cfRule type="notContainsBlanks" dxfId="1378" priority="1408">
      <formula>LEN(TRIM(G1103))&gt;0</formula>
    </cfRule>
  </conditionalFormatting>
  <conditionalFormatting sqref="G1103:K1103">
    <cfRule type="notContainsBlanks" dxfId="1377" priority="1407">
      <formula>LEN(TRIM(G1103))&gt;0</formula>
    </cfRule>
  </conditionalFormatting>
  <conditionalFormatting sqref="N1103:R1103">
    <cfRule type="notContainsBlanks" dxfId="1376" priority="1406">
      <formula>LEN(TRIM(N1103))&gt;0</formula>
    </cfRule>
  </conditionalFormatting>
  <conditionalFormatting sqref="N1103:R1103">
    <cfRule type="notContainsBlanks" dxfId="1375" priority="1405">
      <formula>LEN(TRIM(N1103))&gt;0</formula>
    </cfRule>
  </conditionalFormatting>
  <conditionalFormatting sqref="U1103:Y1103">
    <cfRule type="notContainsBlanks" dxfId="1374" priority="1404">
      <formula>LEN(TRIM(U1103))&gt;0</formula>
    </cfRule>
  </conditionalFormatting>
  <conditionalFormatting sqref="U1103:Y1103">
    <cfRule type="notContainsBlanks" dxfId="1373" priority="1403">
      <formula>LEN(TRIM(U1103))&gt;0</formula>
    </cfRule>
  </conditionalFormatting>
  <conditionalFormatting sqref="AB1103:AF1103">
    <cfRule type="notContainsBlanks" dxfId="1372" priority="1402">
      <formula>LEN(TRIM(AB1103))&gt;0</formula>
    </cfRule>
  </conditionalFormatting>
  <conditionalFormatting sqref="AB1103:AF1103">
    <cfRule type="notContainsBlanks" dxfId="1371" priority="1401">
      <formula>LEN(TRIM(AB1103))&gt;0</formula>
    </cfRule>
  </conditionalFormatting>
  <conditionalFormatting sqref="G1116:K1116">
    <cfRule type="notContainsBlanks" dxfId="1370" priority="1400">
      <formula>LEN(TRIM(G1116))&gt;0</formula>
    </cfRule>
  </conditionalFormatting>
  <conditionalFormatting sqref="G1116:K1116">
    <cfRule type="notContainsBlanks" dxfId="1369" priority="1399">
      <formula>LEN(TRIM(G1116))&gt;0</formula>
    </cfRule>
  </conditionalFormatting>
  <conditionalFormatting sqref="N1116:R1116">
    <cfRule type="notContainsBlanks" dxfId="1368" priority="1398">
      <formula>LEN(TRIM(N1116))&gt;0</formula>
    </cfRule>
  </conditionalFormatting>
  <conditionalFormatting sqref="N1116:R1116">
    <cfRule type="notContainsBlanks" dxfId="1367" priority="1397">
      <formula>LEN(TRIM(N1116))&gt;0</formula>
    </cfRule>
  </conditionalFormatting>
  <conditionalFormatting sqref="U1116:Y1116">
    <cfRule type="notContainsBlanks" dxfId="1366" priority="1396">
      <formula>LEN(TRIM(U1116))&gt;0</formula>
    </cfRule>
  </conditionalFormatting>
  <conditionalFormatting sqref="U1116:Y1116">
    <cfRule type="notContainsBlanks" dxfId="1365" priority="1395">
      <formula>LEN(TRIM(U1116))&gt;0</formula>
    </cfRule>
  </conditionalFormatting>
  <conditionalFormatting sqref="AB1116:AF1116">
    <cfRule type="notContainsBlanks" dxfId="1364" priority="1394">
      <formula>LEN(TRIM(AB1116))&gt;0</formula>
    </cfRule>
  </conditionalFormatting>
  <conditionalFormatting sqref="AB1116:AF1116">
    <cfRule type="notContainsBlanks" dxfId="1363" priority="1393">
      <formula>LEN(TRIM(AB1116))&gt;0</formula>
    </cfRule>
  </conditionalFormatting>
  <conditionalFormatting sqref="G1129:K1129">
    <cfRule type="notContainsBlanks" dxfId="1362" priority="1392">
      <formula>LEN(TRIM(G1129))&gt;0</formula>
    </cfRule>
  </conditionalFormatting>
  <conditionalFormatting sqref="G1129:K1129">
    <cfRule type="notContainsBlanks" dxfId="1361" priority="1391">
      <formula>LEN(TRIM(G1129))&gt;0</formula>
    </cfRule>
  </conditionalFormatting>
  <conditionalFormatting sqref="N1129:R1129">
    <cfRule type="notContainsBlanks" dxfId="1360" priority="1390">
      <formula>LEN(TRIM(N1129))&gt;0</formula>
    </cfRule>
  </conditionalFormatting>
  <conditionalFormatting sqref="N1129:R1129">
    <cfRule type="notContainsBlanks" dxfId="1359" priority="1389">
      <formula>LEN(TRIM(N1129))&gt;0</formula>
    </cfRule>
  </conditionalFormatting>
  <conditionalFormatting sqref="U1129:Y1129">
    <cfRule type="notContainsBlanks" dxfId="1358" priority="1388">
      <formula>LEN(TRIM(U1129))&gt;0</formula>
    </cfRule>
  </conditionalFormatting>
  <conditionalFormatting sqref="U1129:Y1129">
    <cfRule type="notContainsBlanks" dxfId="1357" priority="1387">
      <formula>LEN(TRIM(U1129))&gt;0</formula>
    </cfRule>
  </conditionalFormatting>
  <conditionalFormatting sqref="AB1129:AF1129">
    <cfRule type="notContainsBlanks" dxfId="1356" priority="1386">
      <formula>LEN(TRIM(AB1129))&gt;0</formula>
    </cfRule>
  </conditionalFormatting>
  <conditionalFormatting sqref="AB1129:AF1129">
    <cfRule type="notContainsBlanks" dxfId="1355" priority="1385">
      <formula>LEN(TRIM(AB1129))&gt;0</formula>
    </cfRule>
  </conditionalFormatting>
  <conditionalFormatting sqref="G1142:K1142">
    <cfRule type="notContainsBlanks" dxfId="1354" priority="1384">
      <formula>LEN(TRIM(G1142))&gt;0</formula>
    </cfRule>
  </conditionalFormatting>
  <conditionalFormatting sqref="G1142:K1142">
    <cfRule type="notContainsBlanks" dxfId="1353" priority="1383">
      <formula>LEN(TRIM(G1142))&gt;0</formula>
    </cfRule>
  </conditionalFormatting>
  <conditionalFormatting sqref="N1142:R1142">
    <cfRule type="notContainsBlanks" dxfId="1352" priority="1382">
      <formula>LEN(TRIM(N1142))&gt;0</formula>
    </cfRule>
  </conditionalFormatting>
  <conditionalFormatting sqref="N1142:R1142">
    <cfRule type="notContainsBlanks" dxfId="1351" priority="1381">
      <formula>LEN(TRIM(N1142))&gt;0</formula>
    </cfRule>
  </conditionalFormatting>
  <conditionalFormatting sqref="U1142:Y1142">
    <cfRule type="notContainsBlanks" dxfId="1350" priority="1380">
      <formula>LEN(TRIM(U1142))&gt;0</formula>
    </cfRule>
  </conditionalFormatting>
  <conditionalFormatting sqref="U1142:Y1142">
    <cfRule type="notContainsBlanks" dxfId="1349" priority="1379">
      <formula>LEN(TRIM(U1142))&gt;0</formula>
    </cfRule>
  </conditionalFormatting>
  <conditionalFormatting sqref="AB1142:AF1142">
    <cfRule type="notContainsBlanks" dxfId="1348" priority="1378">
      <formula>LEN(TRIM(AB1142))&gt;0</formula>
    </cfRule>
  </conditionalFormatting>
  <conditionalFormatting sqref="AB1142:AF1142">
    <cfRule type="notContainsBlanks" dxfId="1347" priority="1377">
      <formula>LEN(TRIM(AB1142))&gt;0</formula>
    </cfRule>
  </conditionalFormatting>
  <conditionalFormatting sqref="G1155:K1155">
    <cfRule type="notContainsBlanks" dxfId="1346" priority="1376">
      <formula>LEN(TRIM(G1155))&gt;0</formula>
    </cfRule>
  </conditionalFormatting>
  <conditionalFormatting sqref="G1155:K1155">
    <cfRule type="notContainsBlanks" dxfId="1345" priority="1375">
      <formula>LEN(TRIM(G1155))&gt;0</formula>
    </cfRule>
  </conditionalFormatting>
  <conditionalFormatting sqref="N1155:R1155">
    <cfRule type="notContainsBlanks" dxfId="1344" priority="1374">
      <formula>LEN(TRIM(N1155))&gt;0</formula>
    </cfRule>
  </conditionalFormatting>
  <conditionalFormatting sqref="N1155:R1155">
    <cfRule type="notContainsBlanks" dxfId="1343" priority="1373">
      <formula>LEN(TRIM(N1155))&gt;0</formula>
    </cfRule>
  </conditionalFormatting>
  <conditionalFormatting sqref="U1155:Y1155">
    <cfRule type="notContainsBlanks" dxfId="1342" priority="1372">
      <formula>LEN(TRIM(U1155))&gt;0</formula>
    </cfRule>
  </conditionalFormatting>
  <conditionalFormatting sqref="U1155:Y1155">
    <cfRule type="notContainsBlanks" dxfId="1341" priority="1371">
      <formula>LEN(TRIM(U1155))&gt;0</formula>
    </cfRule>
  </conditionalFormatting>
  <conditionalFormatting sqref="AB1155:AF1155">
    <cfRule type="notContainsBlanks" dxfId="1340" priority="1370">
      <formula>LEN(TRIM(AB1155))&gt;0</formula>
    </cfRule>
  </conditionalFormatting>
  <conditionalFormatting sqref="AB1155:AF1155">
    <cfRule type="notContainsBlanks" dxfId="1339" priority="1369">
      <formula>LEN(TRIM(AB1155))&gt;0</formula>
    </cfRule>
  </conditionalFormatting>
  <conditionalFormatting sqref="G1168:K1168">
    <cfRule type="notContainsBlanks" dxfId="1338" priority="1368">
      <formula>LEN(TRIM(G1168))&gt;0</formula>
    </cfRule>
  </conditionalFormatting>
  <conditionalFormatting sqref="G1168:K1168">
    <cfRule type="notContainsBlanks" dxfId="1337" priority="1367">
      <formula>LEN(TRIM(G1168))&gt;0</formula>
    </cfRule>
  </conditionalFormatting>
  <conditionalFormatting sqref="N1168:R1168">
    <cfRule type="notContainsBlanks" dxfId="1336" priority="1366">
      <formula>LEN(TRIM(N1168))&gt;0</formula>
    </cfRule>
  </conditionalFormatting>
  <conditionalFormatting sqref="N1168:R1168">
    <cfRule type="notContainsBlanks" dxfId="1335" priority="1365">
      <formula>LEN(TRIM(N1168))&gt;0</formula>
    </cfRule>
  </conditionalFormatting>
  <conditionalFormatting sqref="U1168:Y1168">
    <cfRule type="notContainsBlanks" dxfId="1334" priority="1364">
      <formula>LEN(TRIM(U1168))&gt;0</formula>
    </cfRule>
  </conditionalFormatting>
  <conditionalFormatting sqref="U1168:Y1168">
    <cfRule type="notContainsBlanks" dxfId="1333" priority="1363">
      <formula>LEN(TRIM(U1168))&gt;0</formula>
    </cfRule>
  </conditionalFormatting>
  <conditionalFormatting sqref="AB1168:AF1168">
    <cfRule type="notContainsBlanks" dxfId="1332" priority="1362">
      <formula>LEN(TRIM(AB1168))&gt;0</formula>
    </cfRule>
  </conditionalFormatting>
  <conditionalFormatting sqref="AB1168:AF1168">
    <cfRule type="notContainsBlanks" dxfId="1331" priority="1361">
      <formula>LEN(TRIM(AB1168))&gt;0</formula>
    </cfRule>
  </conditionalFormatting>
  <conditionalFormatting sqref="G1181:K1181">
    <cfRule type="notContainsBlanks" dxfId="1330" priority="1360">
      <formula>LEN(TRIM(G1181))&gt;0</formula>
    </cfRule>
  </conditionalFormatting>
  <conditionalFormatting sqref="G1181:K1181">
    <cfRule type="notContainsBlanks" dxfId="1329" priority="1359">
      <formula>LEN(TRIM(G1181))&gt;0</formula>
    </cfRule>
  </conditionalFormatting>
  <conditionalFormatting sqref="N1181:R1181">
    <cfRule type="notContainsBlanks" dxfId="1328" priority="1358">
      <formula>LEN(TRIM(N1181))&gt;0</formula>
    </cfRule>
  </conditionalFormatting>
  <conditionalFormatting sqref="N1181:R1181">
    <cfRule type="notContainsBlanks" dxfId="1327" priority="1357">
      <formula>LEN(TRIM(N1181))&gt;0</formula>
    </cfRule>
  </conditionalFormatting>
  <conditionalFormatting sqref="U1181:Y1181">
    <cfRule type="notContainsBlanks" dxfId="1326" priority="1356">
      <formula>LEN(TRIM(U1181))&gt;0</formula>
    </cfRule>
  </conditionalFormatting>
  <conditionalFormatting sqref="U1181:Y1181">
    <cfRule type="notContainsBlanks" dxfId="1325" priority="1355">
      <formula>LEN(TRIM(U1181))&gt;0</formula>
    </cfRule>
  </conditionalFormatting>
  <conditionalFormatting sqref="AB1181:AF1181">
    <cfRule type="notContainsBlanks" dxfId="1324" priority="1354">
      <formula>LEN(TRIM(AB1181))&gt;0</formula>
    </cfRule>
  </conditionalFormatting>
  <conditionalFormatting sqref="AB1181:AF1181">
    <cfRule type="notContainsBlanks" dxfId="1323" priority="1353">
      <formula>LEN(TRIM(AB1181))&gt;0</formula>
    </cfRule>
  </conditionalFormatting>
  <conditionalFormatting sqref="G1194:K1194">
    <cfRule type="notContainsBlanks" dxfId="1322" priority="1352">
      <formula>LEN(TRIM(G1194))&gt;0</formula>
    </cfRule>
  </conditionalFormatting>
  <conditionalFormatting sqref="G1194:K1194">
    <cfRule type="notContainsBlanks" dxfId="1321" priority="1351">
      <formula>LEN(TRIM(G1194))&gt;0</formula>
    </cfRule>
  </conditionalFormatting>
  <conditionalFormatting sqref="N1194:R1194">
    <cfRule type="notContainsBlanks" dxfId="1320" priority="1350">
      <formula>LEN(TRIM(N1194))&gt;0</formula>
    </cfRule>
  </conditionalFormatting>
  <conditionalFormatting sqref="N1194:R1194">
    <cfRule type="notContainsBlanks" dxfId="1319" priority="1349">
      <formula>LEN(TRIM(N1194))&gt;0</formula>
    </cfRule>
  </conditionalFormatting>
  <conditionalFormatting sqref="U1194:Y1194">
    <cfRule type="notContainsBlanks" dxfId="1318" priority="1348">
      <formula>LEN(TRIM(U1194))&gt;0</formula>
    </cfRule>
  </conditionalFormatting>
  <conditionalFormatting sqref="U1194:Y1194">
    <cfRule type="notContainsBlanks" dxfId="1317" priority="1347">
      <formula>LEN(TRIM(U1194))&gt;0</formula>
    </cfRule>
  </conditionalFormatting>
  <conditionalFormatting sqref="AB1194:AF1194">
    <cfRule type="notContainsBlanks" dxfId="1316" priority="1346">
      <formula>LEN(TRIM(AB1194))&gt;0</formula>
    </cfRule>
  </conditionalFormatting>
  <conditionalFormatting sqref="AB1194:AF1194">
    <cfRule type="notContainsBlanks" dxfId="1315" priority="1345">
      <formula>LEN(TRIM(AB1194))&gt;0</formula>
    </cfRule>
  </conditionalFormatting>
  <conditionalFormatting sqref="G1207:K1207">
    <cfRule type="notContainsBlanks" dxfId="1314" priority="1344">
      <formula>LEN(TRIM(G1207))&gt;0</formula>
    </cfRule>
  </conditionalFormatting>
  <conditionalFormatting sqref="G1207:K1207">
    <cfRule type="notContainsBlanks" dxfId="1313" priority="1343">
      <formula>LEN(TRIM(G1207))&gt;0</formula>
    </cfRule>
  </conditionalFormatting>
  <conditionalFormatting sqref="N1207:R1207">
    <cfRule type="notContainsBlanks" dxfId="1312" priority="1342">
      <formula>LEN(TRIM(N1207))&gt;0</formula>
    </cfRule>
  </conditionalFormatting>
  <conditionalFormatting sqref="N1207:R1207">
    <cfRule type="notContainsBlanks" dxfId="1311" priority="1341">
      <formula>LEN(TRIM(N1207))&gt;0</formula>
    </cfRule>
  </conditionalFormatting>
  <conditionalFormatting sqref="U1207:Y1207">
    <cfRule type="notContainsBlanks" dxfId="1310" priority="1340">
      <formula>LEN(TRIM(U1207))&gt;0</formula>
    </cfRule>
  </conditionalFormatting>
  <conditionalFormatting sqref="U1207:Y1207">
    <cfRule type="notContainsBlanks" dxfId="1309" priority="1339">
      <formula>LEN(TRIM(U1207))&gt;0</formula>
    </cfRule>
  </conditionalFormatting>
  <conditionalFormatting sqref="AB1207:AF1207">
    <cfRule type="notContainsBlanks" dxfId="1308" priority="1338">
      <formula>LEN(TRIM(AB1207))&gt;0</formula>
    </cfRule>
  </conditionalFormatting>
  <conditionalFormatting sqref="AB1207:AF1207">
    <cfRule type="notContainsBlanks" dxfId="1307" priority="1337">
      <formula>LEN(TRIM(AB1207))&gt;0</formula>
    </cfRule>
  </conditionalFormatting>
  <conditionalFormatting sqref="G1220:K1220">
    <cfRule type="notContainsBlanks" dxfId="1306" priority="1336">
      <formula>LEN(TRIM(G1220))&gt;0</formula>
    </cfRule>
  </conditionalFormatting>
  <conditionalFormatting sqref="G1220:K1220">
    <cfRule type="notContainsBlanks" dxfId="1305" priority="1335">
      <formula>LEN(TRIM(G1220))&gt;0</formula>
    </cfRule>
  </conditionalFormatting>
  <conditionalFormatting sqref="N1220:R1220">
    <cfRule type="notContainsBlanks" dxfId="1304" priority="1334">
      <formula>LEN(TRIM(N1220))&gt;0</formula>
    </cfRule>
  </conditionalFormatting>
  <conditionalFormatting sqref="N1220:R1220">
    <cfRule type="notContainsBlanks" dxfId="1303" priority="1333">
      <formula>LEN(TRIM(N1220))&gt;0</formula>
    </cfRule>
  </conditionalFormatting>
  <conditionalFormatting sqref="U1220:Y1220">
    <cfRule type="notContainsBlanks" dxfId="1302" priority="1332">
      <formula>LEN(TRIM(U1220))&gt;0</formula>
    </cfRule>
  </conditionalFormatting>
  <conditionalFormatting sqref="U1220:Y1220">
    <cfRule type="notContainsBlanks" dxfId="1301" priority="1331">
      <formula>LEN(TRIM(U1220))&gt;0</formula>
    </cfRule>
  </conditionalFormatting>
  <conditionalFormatting sqref="AB1220:AF1220">
    <cfRule type="notContainsBlanks" dxfId="1300" priority="1330">
      <formula>LEN(TRIM(AB1220))&gt;0</formula>
    </cfRule>
  </conditionalFormatting>
  <conditionalFormatting sqref="AB1220:AF1220">
    <cfRule type="notContainsBlanks" dxfId="1299" priority="1329">
      <formula>LEN(TRIM(AB1220))&gt;0</formula>
    </cfRule>
  </conditionalFormatting>
  <conditionalFormatting sqref="G1233:K1233">
    <cfRule type="notContainsBlanks" dxfId="1298" priority="1328">
      <formula>LEN(TRIM(G1233))&gt;0</formula>
    </cfRule>
  </conditionalFormatting>
  <conditionalFormatting sqref="G1233:K1233">
    <cfRule type="notContainsBlanks" dxfId="1297" priority="1327">
      <formula>LEN(TRIM(G1233))&gt;0</formula>
    </cfRule>
  </conditionalFormatting>
  <conditionalFormatting sqref="N1233:R1233">
    <cfRule type="notContainsBlanks" dxfId="1296" priority="1326">
      <formula>LEN(TRIM(N1233))&gt;0</formula>
    </cfRule>
  </conditionalFormatting>
  <conditionalFormatting sqref="N1233:R1233">
    <cfRule type="notContainsBlanks" dxfId="1295" priority="1325">
      <formula>LEN(TRIM(N1233))&gt;0</formula>
    </cfRule>
  </conditionalFormatting>
  <conditionalFormatting sqref="U1233:Y1233">
    <cfRule type="notContainsBlanks" dxfId="1294" priority="1324">
      <formula>LEN(TRIM(U1233))&gt;0</formula>
    </cfRule>
  </conditionalFormatting>
  <conditionalFormatting sqref="U1233:Y1233">
    <cfRule type="notContainsBlanks" dxfId="1293" priority="1323">
      <formula>LEN(TRIM(U1233))&gt;0</formula>
    </cfRule>
  </conditionalFormatting>
  <conditionalFormatting sqref="AB1233:AF1233">
    <cfRule type="notContainsBlanks" dxfId="1292" priority="1322">
      <formula>LEN(TRIM(AB1233))&gt;0</formula>
    </cfRule>
  </conditionalFormatting>
  <conditionalFormatting sqref="AB1233:AF1233">
    <cfRule type="notContainsBlanks" dxfId="1291" priority="1321">
      <formula>LEN(TRIM(AB1233))&gt;0</formula>
    </cfRule>
  </conditionalFormatting>
  <conditionalFormatting sqref="G1246:K1246">
    <cfRule type="notContainsBlanks" dxfId="1290" priority="1320">
      <formula>LEN(TRIM(G1246))&gt;0</formula>
    </cfRule>
  </conditionalFormatting>
  <conditionalFormatting sqref="G1246:K1246">
    <cfRule type="notContainsBlanks" dxfId="1289" priority="1319">
      <formula>LEN(TRIM(G1246))&gt;0</formula>
    </cfRule>
  </conditionalFormatting>
  <conditionalFormatting sqref="N1246:R1246">
    <cfRule type="notContainsBlanks" dxfId="1288" priority="1318">
      <formula>LEN(TRIM(N1246))&gt;0</formula>
    </cfRule>
  </conditionalFormatting>
  <conditionalFormatting sqref="N1246:R1246">
    <cfRule type="notContainsBlanks" dxfId="1287" priority="1317">
      <formula>LEN(TRIM(N1246))&gt;0</formula>
    </cfRule>
  </conditionalFormatting>
  <conditionalFormatting sqref="U1246:Y1246">
    <cfRule type="notContainsBlanks" dxfId="1286" priority="1316">
      <formula>LEN(TRIM(U1246))&gt;0</formula>
    </cfRule>
  </conditionalFormatting>
  <conditionalFormatting sqref="U1246:Y1246">
    <cfRule type="notContainsBlanks" dxfId="1285" priority="1315">
      <formula>LEN(TRIM(U1246))&gt;0</formula>
    </cfRule>
  </conditionalFormatting>
  <conditionalFormatting sqref="AB1246:AF1246">
    <cfRule type="notContainsBlanks" dxfId="1284" priority="1314">
      <formula>LEN(TRIM(AB1246))&gt;0</formula>
    </cfRule>
  </conditionalFormatting>
  <conditionalFormatting sqref="AB1246:AF1246">
    <cfRule type="notContainsBlanks" dxfId="1283" priority="1313">
      <formula>LEN(TRIM(AB1246))&gt;0</formula>
    </cfRule>
  </conditionalFormatting>
  <conditionalFormatting sqref="G1259:K1259">
    <cfRule type="notContainsBlanks" dxfId="1282" priority="1312">
      <formula>LEN(TRIM(G1259))&gt;0</formula>
    </cfRule>
  </conditionalFormatting>
  <conditionalFormatting sqref="G1259:K1259">
    <cfRule type="notContainsBlanks" dxfId="1281" priority="1311">
      <formula>LEN(TRIM(G1259))&gt;0</formula>
    </cfRule>
  </conditionalFormatting>
  <conditionalFormatting sqref="N1259:R1259">
    <cfRule type="notContainsBlanks" dxfId="1280" priority="1310">
      <formula>LEN(TRIM(N1259))&gt;0</formula>
    </cfRule>
  </conditionalFormatting>
  <conditionalFormatting sqref="N1259:R1259">
    <cfRule type="notContainsBlanks" dxfId="1279" priority="1309">
      <formula>LEN(TRIM(N1259))&gt;0</formula>
    </cfRule>
  </conditionalFormatting>
  <conditionalFormatting sqref="U1259:Y1259">
    <cfRule type="notContainsBlanks" dxfId="1278" priority="1308">
      <formula>LEN(TRIM(U1259))&gt;0</formula>
    </cfRule>
  </conditionalFormatting>
  <conditionalFormatting sqref="U1259:Y1259">
    <cfRule type="notContainsBlanks" dxfId="1277" priority="1307">
      <formula>LEN(TRIM(U1259))&gt;0</formula>
    </cfRule>
  </conditionalFormatting>
  <conditionalFormatting sqref="AB1259:AF1259">
    <cfRule type="notContainsBlanks" dxfId="1276" priority="1306">
      <formula>LEN(TRIM(AB1259))&gt;0</formula>
    </cfRule>
  </conditionalFormatting>
  <conditionalFormatting sqref="AB1259:AF1259">
    <cfRule type="notContainsBlanks" dxfId="1275" priority="1305">
      <formula>LEN(TRIM(AB1259))&gt;0</formula>
    </cfRule>
  </conditionalFormatting>
  <conditionalFormatting sqref="G1272:K1272">
    <cfRule type="notContainsBlanks" dxfId="1274" priority="1304">
      <formula>LEN(TRIM(G1272))&gt;0</formula>
    </cfRule>
  </conditionalFormatting>
  <conditionalFormatting sqref="G1272:K1272">
    <cfRule type="notContainsBlanks" dxfId="1273" priority="1303">
      <formula>LEN(TRIM(G1272))&gt;0</formula>
    </cfRule>
  </conditionalFormatting>
  <conditionalFormatting sqref="N1272:R1272">
    <cfRule type="notContainsBlanks" dxfId="1272" priority="1302">
      <formula>LEN(TRIM(N1272))&gt;0</formula>
    </cfRule>
  </conditionalFormatting>
  <conditionalFormatting sqref="N1272:R1272">
    <cfRule type="notContainsBlanks" dxfId="1271" priority="1301">
      <formula>LEN(TRIM(N1272))&gt;0</formula>
    </cfRule>
  </conditionalFormatting>
  <conditionalFormatting sqref="U1272:Y1272">
    <cfRule type="notContainsBlanks" dxfId="1270" priority="1300">
      <formula>LEN(TRIM(U1272))&gt;0</formula>
    </cfRule>
  </conditionalFormatting>
  <conditionalFormatting sqref="U1272:Y1272">
    <cfRule type="notContainsBlanks" dxfId="1269" priority="1299">
      <formula>LEN(TRIM(U1272))&gt;0</formula>
    </cfRule>
  </conditionalFormatting>
  <conditionalFormatting sqref="AB1272:AF1272">
    <cfRule type="notContainsBlanks" dxfId="1268" priority="1298">
      <formula>LEN(TRIM(AB1272))&gt;0</formula>
    </cfRule>
  </conditionalFormatting>
  <conditionalFormatting sqref="AB1272:AF1272">
    <cfRule type="notContainsBlanks" dxfId="1267" priority="1297">
      <formula>LEN(TRIM(AB1272))&gt;0</formula>
    </cfRule>
  </conditionalFormatting>
  <conditionalFormatting sqref="G1285:K1285">
    <cfRule type="notContainsBlanks" dxfId="1266" priority="1296">
      <formula>LEN(TRIM(G1285))&gt;0</formula>
    </cfRule>
  </conditionalFormatting>
  <conditionalFormatting sqref="G1285:K1285">
    <cfRule type="notContainsBlanks" dxfId="1265" priority="1295">
      <formula>LEN(TRIM(G1285))&gt;0</formula>
    </cfRule>
  </conditionalFormatting>
  <conditionalFormatting sqref="N1285:R1285">
    <cfRule type="notContainsBlanks" dxfId="1264" priority="1294">
      <formula>LEN(TRIM(N1285))&gt;0</formula>
    </cfRule>
  </conditionalFormatting>
  <conditionalFormatting sqref="N1285:R1285">
    <cfRule type="notContainsBlanks" dxfId="1263" priority="1293">
      <formula>LEN(TRIM(N1285))&gt;0</formula>
    </cfRule>
  </conditionalFormatting>
  <conditionalFormatting sqref="U1285:Y1285">
    <cfRule type="notContainsBlanks" dxfId="1262" priority="1292">
      <formula>LEN(TRIM(U1285))&gt;0</formula>
    </cfRule>
  </conditionalFormatting>
  <conditionalFormatting sqref="U1285:Y1285">
    <cfRule type="notContainsBlanks" dxfId="1261" priority="1291">
      <formula>LEN(TRIM(U1285))&gt;0</formula>
    </cfRule>
  </conditionalFormatting>
  <conditionalFormatting sqref="AB1285:AF1285">
    <cfRule type="notContainsBlanks" dxfId="1260" priority="1290">
      <formula>LEN(TRIM(AB1285))&gt;0</formula>
    </cfRule>
  </conditionalFormatting>
  <conditionalFormatting sqref="AB1285:AF1285">
    <cfRule type="notContainsBlanks" dxfId="1259" priority="1289">
      <formula>LEN(TRIM(AB1285))&gt;0</formula>
    </cfRule>
  </conditionalFormatting>
  <conditionalFormatting sqref="G1298:K1298">
    <cfRule type="notContainsBlanks" dxfId="1258" priority="1288">
      <formula>LEN(TRIM(G1298))&gt;0</formula>
    </cfRule>
  </conditionalFormatting>
  <conditionalFormatting sqref="G1298:K1298">
    <cfRule type="notContainsBlanks" dxfId="1257" priority="1287">
      <formula>LEN(TRIM(G1298))&gt;0</formula>
    </cfRule>
  </conditionalFormatting>
  <conditionalFormatting sqref="N1298:R1298">
    <cfRule type="notContainsBlanks" dxfId="1256" priority="1286">
      <formula>LEN(TRIM(N1298))&gt;0</formula>
    </cfRule>
  </conditionalFormatting>
  <conditionalFormatting sqref="N1298:R1298">
    <cfRule type="notContainsBlanks" dxfId="1255" priority="1285">
      <formula>LEN(TRIM(N1298))&gt;0</formula>
    </cfRule>
  </conditionalFormatting>
  <conditionalFormatting sqref="U1298:Y1298">
    <cfRule type="notContainsBlanks" dxfId="1254" priority="1284">
      <formula>LEN(TRIM(U1298))&gt;0</formula>
    </cfRule>
  </conditionalFormatting>
  <conditionalFormatting sqref="U1298:Y1298">
    <cfRule type="notContainsBlanks" dxfId="1253" priority="1283">
      <formula>LEN(TRIM(U1298))&gt;0</formula>
    </cfRule>
  </conditionalFormatting>
  <conditionalFormatting sqref="AB1298:AF1298">
    <cfRule type="notContainsBlanks" dxfId="1252" priority="1282">
      <formula>LEN(TRIM(AB1298))&gt;0</formula>
    </cfRule>
  </conditionalFormatting>
  <conditionalFormatting sqref="AB1298:AF1298">
    <cfRule type="notContainsBlanks" dxfId="1251" priority="1281">
      <formula>LEN(TRIM(AB1298))&gt;0</formula>
    </cfRule>
  </conditionalFormatting>
  <conditionalFormatting sqref="G1311:K1311">
    <cfRule type="notContainsBlanks" dxfId="1250" priority="1280">
      <formula>LEN(TRIM(G1311))&gt;0</formula>
    </cfRule>
  </conditionalFormatting>
  <conditionalFormatting sqref="G1311:K1311">
    <cfRule type="notContainsBlanks" dxfId="1249" priority="1279">
      <formula>LEN(TRIM(G1311))&gt;0</formula>
    </cfRule>
  </conditionalFormatting>
  <conditionalFormatting sqref="N1311:R1311">
    <cfRule type="notContainsBlanks" dxfId="1248" priority="1278">
      <formula>LEN(TRIM(N1311))&gt;0</formula>
    </cfRule>
  </conditionalFormatting>
  <conditionalFormatting sqref="N1311:R1311">
    <cfRule type="notContainsBlanks" dxfId="1247" priority="1277">
      <formula>LEN(TRIM(N1311))&gt;0</formula>
    </cfRule>
  </conditionalFormatting>
  <conditionalFormatting sqref="U1311:Y1311">
    <cfRule type="notContainsBlanks" dxfId="1246" priority="1276">
      <formula>LEN(TRIM(U1311))&gt;0</formula>
    </cfRule>
  </conditionalFormatting>
  <conditionalFormatting sqref="U1311:Y1311">
    <cfRule type="notContainsBlanks" dxfId="1245" priority="1275">
      <formula>LEN(TRIM(U1311))&gt;0</formula>
    </cfRule>
  </conditionalFormatting>
  <conditionalFormatting sqref="AB1311:AF1311">
    <cfRule type="notContainsBlanks" dxfId="1244" priority="1274">
      <formula>LEN(TRIM(AB1311))&gt;0</formula>
    </cfRule>
  </conditionalFormatting>
  <conditionalFormatting sqref="AB1311:AF1311">
    <cfRule type="notContainsBlanks" dxfId="1243" priority="1273">
      <formula>LEN(TRIM(AB1311))&gt;0</formula>
    </cfRule>
  </conditionalFormatting>
  <conditionalFormatting sqref="G1324:K1324">
    <cfRule type="notContainsBlanks" dxfId="1242" priority="1272">
      <formula>LEN(TRIM(G1324))&gt;0</formula>
    </cfRule>
  </conditionalFormatting>
  <conditionalFormatting sqref="G1324:K1324">
    <cfRule type="notContainsBlanks" dxfId="1241" priority="1271">
      <formula>LEN(TRIM(G1324))&gt;0</formula>
    </cfRule>
  </conditionalFormatting>
  <conditionalFormatting sqref="N1324:R1324">
    <cfRule type="notContainsBlanks" dxfId="1240" priority="1270">
      <formula>LEN(TRIM(N1324))&gt;0</formula>
    </cfRule>
  </conditionalFormatting>
  <conditionalFormatting sqref="N1324:R1324">
    <cfRule type="notContainsBlanks" dxfId="1239" priority="1269">
      <formula>LEN(TRIM(N1324))&gt;0</formula>
    </cfRule>
  </conditionalFormatting>
  <conditionalFormatting sqref="U1324:Y1324">
    <cfRule type="notContainsBlanks" dxfId="1238" priority="1268">
      <formula>LEN(TRIM(U1324))&gt;0</formula>
    </cfRule>
  </conditionalFormatting>
  <conditionalFormatting sqref="U1324:Y1324">
    <cfRule type="notContainsBlanks" dxfId="1237" priority="1267">
      <formula>LEN(TRIM(U1324))&gt;0</formula>
    </cfRule>
  </conditionalFormatting>
  <conditionalFormatting sqref="AB1324:AF1324">
    <cfRule type="notContainsBlanks" dxfId="1236" priority="1266">
      <formula>LEN(TRIM(AB1324))&gt;0</formula>
    </cfRule>
  </conditionalFormatting>
  <conditionalFormatting sqref="AB1324:AF1324">
    <cfRule type="notContainsBlanks" dxfId="1235" priority="1265">
      <formula>LEN(TRIM(AB1324))&gt;0</formula>
    </cfRule>
  </conditionalFormatting>
  <conditionalFormatting sqref="S34:S35">
    <cfRule type="notContainsBlanks" dxfId="1234" priority="1264">
      <formula>LEN(TRIM(S34))&gt;0</formula>
    </cfRule>
  </conditionalFormatting>
  <conditionalFormatting sqref="L99:L100 S99:S100 Z99:Z100 AG99:AG100">
    <cfRule type="notContainsBlanks" dxfId="1233" priority="1260">
      <formula>LEN(TRIM(L99))&gt;0</formula>
    </cfRule>
  </conditionalFormatting>
  <conditionalFormatting sqref="S112:S113 L112:L113 L125:L126 S125:S126 Z112:Z113 Z125:Z126 AG112:AG113 AG125:AG126">
    <cfRule type="notContainsBlanks" dxfId="1232" priority="1259">
      <formula>LEN(TRIM(L112))&gt;0</formula>
    </cfRule>
  </conditionalFormatting>
  <conditionalFormatting sqref="L138:L139 L151:L152 S138:S139 S151:S152 Z138:Z139 Z151:Z152 AG138:AG139 AG151:AG152">
    <cfRule type="notContainsBlanks" dxfId="1231" priority="1258">
      <formula>LEN(TRIM(L138))&gt;0</formula>
    </cfRule>
  </conditionalFormatting>
  <conditionalFormatting sqref="L164:L165 L177:L178 S164:S165 S177:S178 Z164:Z165 AG164:AG165">
    <cfRule type="notContainsBlanks" dxfId="1230" priority="1257">
      <formula>LEN(TRIM(L164))&gt;0</formula>
    </cfRule>
  </conditionalFormatting>
  <conditionalFormatting sqref="L190:L191 L203:L204 S190:S191 S203:S204 Z190:Z191 Z203:Z204 AG190:AG191 AG203:AG204">
    <cfRule type="notContainsBlanks" dxfId="1229" priority="1256">
      <formula>LEN(TRIM(L190))&gt;0</formula>
    </cfRule>
  </conditionalFormatting>
  <conditionalFormatting sqref="L216:L217 L229:L230 S216:S217 S229:S230 Z216:Z217 Z229:Z230 AG216:AG217 AG229:AG230">
    <cfRule type="notContainsBlanks" dxfId="1228" priority="1255">
      <formula>LEN(TRIM(L216))&gt;0</formula>
    </cfRule>
  </conditionalFormatting>
  <conditionalFormatting sqref="L242:L243 L255:L256 S242:S243 S255:S256 Z242:Z243 Z255:Z256 AG242:AG243 AG255:AG256">
    <cfRule type="notContainsBlanks" dxfId="1227" priority="1254">
      <formula>LEN(TRIM(L242))&gt;0</formula>
    </cfRule>
  </conditionalFormatting>
  <conditionalFormatting sqref="L268:L269 L281:L282 S268:S269 S281:S282 Z268:Z269 Z281:Z282 AG268:AG269 AG281:AG282">
    <cfRule type="notContainsBlanks" dxfId="1226" priority="1253">
      <formula>LEN(TRIM(L268))&gt;0</formula>
    </cfRule>
  </conditionalFormatting>
  <conditionalFormatting sqref="L294:L295 S294:S295 L307:L308 S307:S308 Z294:Z295 AG294:AG295 AG307:AG308 Z307:Z308">
    <cfRule type="notContainsBlanks" dxfId="1225" priority="1252">
      <formula>LEN(TRIM(L294))&gt;0</formula>
    </cfRule>
  </conditionalFormatting>
  <conditionalFormatting sqref="L320:L321 L333:L334 S320:S321 S333:S334 Z320:Z321 Z333:Z334 AG320:AG321 AG333:AG334">
    <cfRule type="notContainsBlanks" dxfId="1224" priority="1251">
      <formula>LEN(TRIM(L320))&gt;0</formula>
    </cfRule>
  </conditionalFormatting>
  <conditionalFormatting sqref="L346:L347 L359:L360 S346:S347 S359:S360 Z346:Z347 Z359:Z360 AG346:AG347 AG359:AG360">
    <cfRule type="notContainsBlanks" dxfId="1223" priority="1250">
      <formula>LEN(TRIM(L346))&gt;0</formula>
    </cfRule>
  </conditionalFormatting>
  <conditionalFormatting sqref="L372:L373 L385:L386 S372:S373 S385:S386 Z372:Z373 Z385:Z386 AG372:AG373 AG385:AG386">
    <cfRule type="notContainsBlanks" dxfId="1222" priority="1249">
      <formula>LEN(TRIM(L372))&gt;0</formula>
    </cfRule>
  </conditionalFormatting>
  <conditionalFormatting sqref="L398:L399 L411:L412 S398:S399 S411:S412 Z398:Z399 Z411:Z412 AG398:AG399 AG411:AG412">
    <cfRule type="notContainsBlanks" dxfId="1221" priority="1248">
      <formula>LEN(TRIM(L398))&gt;0</formula>
    </cfRule>
  </conditionalFormatting>
  <conditionalFormatting sqref="L424:L425 L437:L438 S424:S425 S437:S438 Z424:Z425 Z437:Z438 AG424:AG425 AG437:AG438">
    <cfRule type="notContainsBlanks" dxfId="1220" priority="1247">
      <formula>LEN(TRIM(L424))&gt;0</formula>
    </cfRule>
  </conditionalFormatting>
  <conditionalFormatting sqref="L450:L451 L463:L464 S450:S451 S463:S464 Z450:Z451 Z463:Z464 AG450:AG451 AG463:AG464">
    <cfRule type="notContainsBlanks" dxfId="1219" priority="1246">
      <formula>LEN(TRIM(L450))&gt;0</formula>
    </cfRule>
  </conditionalFormatting>
  <conditionalFormatting sqref="L476:L477 L489:L490 S476:S477 S489:S490 Z476:Z477 Z489:Z490 AG476:AG477 AG489:AG490">
    <cfRule type="notContainsBlanks" dxfId="1218" priority="1245">
      <formula>LEN(TRIM(L476))&gt;0</formula>
    </cfRule>
  </conditionalFormatting>
  <conditionalFormatting sqref="L502:L503 L515:L516 S502:S503 S515:S516 Z502:Z503 Z515:Z516 AG502:AG503 AG515:AG516">
    <cfRule type="notContainsBlanks" dxfId="1217" priority="1244">
      <formula>LEN(TRIM(L502))&gt;0</formula>
    </cfRule>
  </conditionalFormatting>
  <conditionalFormatting sqref="L528:L529 L541:L542 S528:S529 S541:S542 Z528:Z529 Z541:Z542 AG528:AG529 AG541:AG542">
    <cfRule type="notContainsBlanks" dxfId="1216" priority="1243">
      <formula>LEN(TRIM(L528))&gt;0</formula>
    </cfRule>
  </conditionalFormatting>
  <conditionalFormatting sqref="L554:L555 L567:L568 S554:S555 S567:S568 Z554:Z555 Z567:Z568 AG554:AG555 AG567:AG568">
    <cfRule type="notContainsBlanks" dxfId="1215" priority="1242">
      <formula>LEN(TRIM(L554))&gt;0</formula>
    </cfRule>
  </conditionalFormatting>
  <conditionalFormatting sqref="L580:L581 S580:S581 Z580:Z581 AG580:AG581">
    <cfRule type="notContainsBlanks" dxfId="1214" priority="1241">
      <formula>LEN(TRIM(L580))&gt;0</formula>
    </cfRule>
  </conditionalFormatting>
  <conditionalFormatting sqref="L593:L594 S593:S594 Z593:Z594 AG593:AG594 AG606:AG607 Z606:Z607 S606:S607 L606:L607">
    <cfRule type="notContainsBlanks" dxfId="1213" priority="1240">
      <formula>LEN(TRIM(L593))&gt;0</formula>
    </cfRule>
  </conditionalFormatting>
  <conditionalFormatting sqref="L619:L620 L632:L633 S619:S620 S632:S633 Z619:Z620 Z632:Z633 AG619:AG620 AG632:AG633">
    <cfRule type="notContainsBlanks" dxfId="1212" priority="1239">
      <formula>LEN(TRIM(L619))&gt;0</formula>
    </cfRule>
  </conditionalFormatting>
  <conditionalFormatting sqref="L645:L646 L658:L659 S645:S646 S658:S659 Z645:Z646 Z658:Z659 AG645:AG646 AG658:AG659">
    <cfRule type="notContainsBlanks" dxfId="1211" priority="1238">
      <formula>LEN(TRIM(L645))&gt;0</formula>
    </cfRule>
  </conditionalFormatting>
  <conditionalFormatting sqref="L671:L672 L684:L685 S671:S672 S684:S685 Z671:Z672 Z684:Z685 AG671:AG672 AG684:AG685">
    <cfRule type="notContainsBlanks" dxfId="1210" priority="1237">
      <formula>LEN(TRIM(L671))&gt;0</formula>
    </cfRule>
  </conditionalFormatting>
  <conditionalFormatting sqref="L697:L698 L710:L711 S697:S698 S710:S711 Z697:Z698 Z710:Z711 AG697:AG698 AG710:AG711">
    <cfRule type="notContainsBlanks" dxfId="1209" priority="1236">
      <formula>LEN(TRIM(L697))&gt;0</formula>
    </cfRule>
  </conditionalFormatting>
  <conditionalFormatting sqref="S723:S724 L723:L724 L736:L737 S736:S737 Z723:Z724 Z736:Z737 AG723:AG724 AG736:AG737">
    <cfRule type="notContainsBlanks" dxfId="1208" priority="1235">
      <formula>LEN(TRIM(L723))&gt;0</formula>
    </cfRule>
  </conditionalFormatting>
  <conditionalFormatting sqref="L749:L750 L762:L763 S749:S750 S762:S763 Z749:Z750 Z762:Z763 AG749:AG750 AG762:AG763">
    <cfRule type="notContainsBlanks" dxfId="1207" priority="1234">
      <formula>LEN(TRIM(L749))&gt;0</formula>
    </cfRule>
  </conditionalFormatting>
  <conditionalFormatting sqref="L775:L776 S775:S776 Z775:Z776 L788:L789 S788:S789 Z788:Z789 AG788:AG789">
    <cfRule type="notContainsBlanks" dxfId="1206" priority="1233">
      <formula>LEN(TRIM(L775))&gt;0</formula>
    </cfRule>
  </conditionalFormatting>
  <conditionalFormatting sqref="L801:L802 L814:L815 S801:S802 S814:S815 Z801:Z802 Z814:Z815 AG801:AG802 AG814:AG815">
    <cfRule type="notContainsBlanks" dxfId="1205" priority="1232">
      <formula>LEN(TRIM(L801))&gt;0</formula>
    </cfRule>
  </conditionalFormatting>
  <conditionalFormatting sqref="L827:L828 L840:L841 S827:S828 S840:S841 Z840:Z841 Z827:Z828 AG827:AG828 AG840:AG841">
    <cfRule type="notContainsBlanks" dxfId="1204" priority="1231">
      <formula>LEN(TRIM(L827))&gt;0</formula>
    </cfRule>
  </conditionalFormatting>
  <conditionalFormatting sqref="L853:L854 L866:L867 S853:S854 S866:S867 Z853:Z854 Z866:Z867 AG853:AG854 AG866:AG867">
    <cfRule type="notContainsBlanks" dxfId="1203" priority="1230">
      <formula>LEN(TRIM(L853))&gt;0</formula>
    </cfRule>
  </conditionalFormatting>
  <conditionalFormatting sqref="L879:L880 L892:L893 S879:S880 S892:S893 Z879:Z880 Z892:Z893 AG879:AG880 AG892:AG893">
    <cfRule type="notContainsBlanks" dxfId="1202" priority="1229">
      <formula>LEN(TRIM(L879))&gt;0</formula>
    </cfRule>
  </conditionalFormatting>
  <conditionalFormatting sqref="L905:L906 L918:L919 S905:S906 S918:S919 Z905:Z906 Z918:Z919 AG905:AG906 AG918:AG919">
    <cfRule type="notContainsBlanks" dxfId="1201" priority="1228">
      <formula>LEN(TRIM(L905))&gt;0</formula>
    </cfRule>
  </conditionalFormatting>
  <conditionalFormatting sqref="L931:L932 L944:L945 S931:S932 S944:S945 Z931:Z932 Z944:Z945 AG931:AG932 AG944:AG945">
    <cfRule type="notContainsBlanks" dxfId="1200" priority="1227">
      <formula>LEN(TRIM(L931))&gt;0</formula>
    </cfRule>
  </conditionalFormatting>
  <conditionalFormatting sqref="L957:L958 L970:L971 S957:S958 S970:S971 Z957:Z958 Z970:Z971 AG957:AG958 AG970:AG971">
    <cfRule type="notContainsBlanks" dxfId="1199" priority="1226">
      <formula>LEN(TRIM(L957))&gt;0</formula>
    </cfRule>
  </conditionalFormatting>
  <conditionalFormatting sqref="L983:L984 L996:L997 S983:S984 S996:S997 Z983:Z984 Z996:Z997 AG983:AG984 AG996:AG997">
    <cfRule type="notContainsBlanks" dxfId="1198" priority="1225">
      <formula>LEN(TRIM(L983))&gt;0</formula>
    </cfRule>
  </conditionalFormatting>
  <conditionalFormatting sqref="L1009:L1010 L1022:L1023 S1009:S1010 S1022:S1023 Z1009:Z1010 Z1022:Z1023 AG1009:AG1010 AG1022:AG1023">
    <cfRule type="notContainsBlanks" dxfId="1197" priority="1224">
      <formula>LEN(TRIM(L1009))&gt;0</formula>
    </cfRule>
  </conditionalFormatting>
  <conditionalFormatting sqref="L1035:L1036 L1048:L1049 S1035:S1036 S1048:S1049 Z1035:Z1036 Z1048:Z1049 AG1035:AG1036 AG1048:AG1049">
    <cfRule type="notContainsBlanks" dxfId="1196" priority="1223">
      <formula>LEN(TRIM(L1035))&gt;0</formula>
    </cfRule>
  </conditionalFormatting>
  <conditionalFormatting sqref="L1061:L1062 L1074:L1075 S1061:S1062 S1074:S1075 Z1061:Z1062 Z1074:Z1075 AG1061:AG1062 AG1074:AG1075">
    <cfRule type="notContainsBlanks" dxfId="1195" priority="1222">
      <formula>LEN(TRIM(L1061))&gt;0</formula>
    </cfRule>
  </conditionalFormatting>
  <conditionalFormatting sqref="L1087:L1088 S1087:S1088 Z1087:Z1088 AG1087:AG1088 L1100:L1101 S1100:S1101 Z1100:Z1101 AG1100:AG1101">
    <cfRule type="notContainsBlanks" dxfId="1194" priority="1221">
      <formula>LEN(TRIM(L1087))&gt;0</formula>
    </cfRule>
  </conditionalFormatting>
  <conditionalFormatting sqref="L1113:L1114 L1126:L1127 S1113:S1114 S1126:S1127 Z1113:Z1114 Z1126:Z1127 AG1113:AG1114 AG1126:AG1127">
    <cfRule type="notContainsBlanks" dxfId="1193" priority="1220">
      <formula>LEN(TRIM(L1113))&gt;0</formula>
    </cfRule>
  </conditionalFormatting>
  <conditionalFormatting sqref="L1139:L1140 L1152:L1153 S1139:S1140 S1152:S1153 Z1139:Z1140 Z1152:Z1153 AG1139:AG1140 AG1152:AG1153">
    <cfRule type="notContainsBlanks" dxfId="1192" priority="1219">
      <formula>LEN(TRIM(L1139))&gt;0</formula>
    </cfRule>
  </conditionalFormatting>
  <conditionalFormatting sqref="L1165:L1166 L1178:L1179 S1165:S1166 S1178:S1179 AA1164 Z1165:Z1166 AG1165:AG1166 Z1178:Z1179 AG1178:AG1179">
    <cfRule type="notContainsBlanks" dxfId="1191" priority="1218">
      <formula>LEN(TRIM(L1164))&gt;0</formula>
    </cfRule>
  </conditionalFormatting>
  <conditionalFormatting sqref="L1191:L1192 L1204:L1205 L1217:L1218 S1191:S1192 S1204:S1205 S1217:S1218 Z1191:Z1192 Z1204:Z1205 Z1217:Z1218 AG1191:AG1192 AG1204:AG1205 AG1217:AG1218">
    <cfRule type="notContainsBlanks" dxfId="1190" priority="1217">
      <formula>LEN(TRIM(L1191))&gt;0</formula>
    </cfRule>
  </conditionalFormatting>
  <conditionalFormatting sqref="L1230:L1231 L1243:L1244 L1256:L1257 S1230:S1231 S1243:S1244 S1256:S1257 Z1230:Z1231 Z1243:Z1244 Z1256:Z1257 AG1230:AG1231 AG1243:AG1244 AG1256:AG1257">
    <cfRule type="notContainsBlanks" dxfId="1189" priority="1216">
      <formula>LEN(TRIM(L1230))&gt;0</formula>
    </cfRule>
  </conditionalFormatting>
  <conditionalFormatting sqref="L1269:L1270 L1282:L1283 L1295:L1296 S1269:S1270 S1282:S1283 S1295:S1296 Z1269:Z1270 Z1282:Z1283 Z1295:Z1296 AG1269:AG1270 AG1282:AG1283 AG1295:AG1296">
    <cfRule type="notContainsBlanks" dxfId="1188" priority="1215">
      <formula>LEN(TRIM(L1269))&gt;0</formula>
    </cfRule>
  </conditionalFormatting>
  <conditionalFormatting sqref="L1308:L1309 L1321:L1322 S1308:S1309 S1321:S1322 Z1308:Z1309 Z1321:Z1322 AG1308:AG1309 AG1321:AG1322">
    <cfRule type="notContainsBlanks" dxfId="1187" priority="1214">
      <formula>LEN(TRIM(L1308))&gt;0</formula>
    </cfRule>
  </conditionalFormatting>
  <conditionalFormatting sqref="Z177:Z178">
    <cfRule type="notContainsBlanks" dxfId="1186" priority="1206">
      <formula>LEN(TRIM(Z177))&gt;0</formula>
    </cfRule>
  </conditionalFormatting>
  <conditionalFormatting sqref="Z177:Z178">
    <cfRule type="notContainsBlanks" dxfId="1185" priority="1205">
      <formula>LEN(TRIM(Z177))&gt;0</formula>
    </cfRule>
  </conditionalFormatting>
  <conditionalFormatting sqref="AG177:AG178">
    <cfRule type="notContainsBlanks" dxfId="1184" priority="1197">
      <formula>LEN(TRIM(AG177))&gt;0</formula>
    </cfRule>
  </conditionalFormatting>
  <conditionalFormatting sqref="AG177:AG178">
    <cfRule type="notContainsBlanks" dxfId="1183" priority="1196">
      <formula>LEN(TRIM(AG177))&gt;0</formula>
    </cfRule>
  </conditionalFormatting>
  <conditionalFormatting sqref="G36:K36">
    <cfRule type="notContainsBlanks" dxfId="1182" priority="1195">
      <formula>LEN(TRIM(G36))&gt;0</formula>
    </cfRule>
  </conditionalFormatting>
  <conditionalFormatting sqref="N36:R36">
    <cfRule type="notContainsBlanks" dxfId="1181" priority="1194">
      <formula>LEN(TRIM(N36))&gt;0</formula>
    </cfRule>
  </conditionalFormatting>
  <conditionalFormatting sqref="U36:Y36">
    <cfRule type="notContainsBlanks" dxfId="1180" priority="1193">
      <formula>LEN(TRIM(U36))&gt;0</formula>
    </cfRule>
  </conditionalFormatting>
  <conditionalFormatting sqref="AB36:AF36">
    <cfRule type="notContainsBlanks" dxfId="1179" priority="1192">
      <formula>LEN(TRIM(AB36))&gt;0</formula>
    </cfRule>
  </conditionalFormatting>
  <conditionalFormatting sqref="W88:Y88">
    <cfRule type="notContainsBlanks" dxfId="1178" priority="1175">
      <formula>LEN(TRIM(W88))&gt;0</formula>
    </cfRule>
  </conditionalFormatting>
  <conditionalFormatting sqref="AD88:AF88">
    <cfRule type="notContainsBlanks" dxfId="1177" priority="1174">
      <formula>LEN(TRIM(AD88))&gt;0</formula>
    </cfRule>
  </conditionalFormatting>
  <conditionalFormatting sqref="E99:E110">
    <cfRule type="notContainsBlanks" dxfId="1176" priority="1173">
      <formula>LEN(TRIM(E99))&gt;0</formula>
    </cfRule>
  </conditionalFormatting>
  <conditionalFormatting sqref="N101">
    <cfRule type="notContainsBlanks" dxfId="1175" priority="1172">
      <formula>LEN(TRIM(N101))&gt;0</formula>
    </cfRule>
  </conditionalFormatting>
  <conditionalFormatting sqref="O101">
    <cfRule type="notContainsBlanks" dxfId="1174" priority="1171">
      <formula>LEN(TRIM(O101))&gt;0</formula>
    </cfRule>
  </conditionalFormatting>
  <conditionalFormatting sqref="N101:O101">
    <cfRule type="notContainsBlanks" dxfId="1173" priority="1170">
      <formula>LEN(TRIM(N101))&gt;0</formula>
    </cfRule>
  </conditionalFormatting>
  <conditionalFormatting sqref="N101:O101">
    <cfRule type="notContainsBlanks" dxfId="1172" priority="1169">
      <formula>LEN(TRIM(N101))&gt;0</formula>
    </cfRule>
  </conditionalFormatting>
  <conditionalFormatting sqref="U101">
    <cfRule type="notContainsBlanks" dxfId="1171" priority="1168">
      <formula>LEN(TRIM(U101))&gt;0</formula>
    </cfRule>
  </conditionalFormatting>
  <conditionalFormatting sqref="V101">
    <cfRule type="notContainsBlanks" dxfId="1170" priority="1167">
      <formula>LEN(TRIM(V101))&gt;0</formula>
    </cfRule>
  </conditionalFormatting>
  <conditionalFormatting sqref="U101:V101">
    <cfRule type="notContainsBlanks" dxfId="1169" priority="1166">
      <formula>LEN(TRIM(U101))&gt;0</formula>
    </cfRule>
  </conditionalFormatting>
  <conditionalFormatting sqref="U101:V101">
    <cfRule type="notContainsBlanks" dxfId="1168" priority="1165">
      <formula>LEN(TRIM(U101))&gt;0</formula>
    </cfRule>
  </conditionalFormatting>
  <conditionalFormatting sqref="AB101">
    <cfRule type="notContainsBlanks" dxfId="1167" priority="1164">
      <formula>LEN(TRIM(AB101))&gt;0</formula>
    </cfRule>
  </conditionalFormatting>
  <conditionalFormatting sqref="AC101">
    <cfRule type="notContainsBlanks" dxfId="1166" priority="1163">
      <formula>LEN(TRIM(AC101))&gt;0</formula>
    </cfRule>
  </conditionalFormatting>
  <conditionalFormatting sqref="AB101:AC101">
    <cfRule type="notContainsBlanks" dxfId="1165" priority="1162">
      <formula>LEN(TRIM(AB101))&gt;0</formula>
    </cfRule>
  </conditionalFormatting>
  <conditionalFormatting sqref="AB101:AC101">
    <cfRule type="notContainsBlanks" dxfId="1164" priority="1161">
      <formula>LEN(TRIM(AB101))&gt;0</formula>
    </cfRule>
  </conditionalFormatting>
  <conditionalFormatting sqref="E112:E123">
    <cfRule type="notContainsBlanks" dxfId="1163" priority="1160">
      <formula>LEN(TRIM(E112))&gt;0</formula>
    </cfRule>
  </conditionalFormatting>
  <conditionalFormatting sqref="N114">
    <cfRule type="notContainsBlanks" dxfId="1162" priority="1159">
      <formula>LEN(TRIM(N114))&gt;0</formula>
    </cfRule>
  </conditionalFormatting>
  <conditionalFormatting sqref="O114">
    <cfRule type="notContainsBlanks" dxfId="1161" priority="1158">
      <formula>LEN(TRIM(O114))&gt;0</formula>
    </cfRule>
  </conditionalFormatting>
  <conditionalFormatting sqref="N114:O114">
    <cfRule type="notContainsBlanks" dxfId="1160" priority="1157">
      <formula>LEN(TRIM(N114))&gt;0</formula>
    </cfRule>
  </conditionalFormatting>
  <conditionalFormatting sqref="N114:O114">
    <cfRule type="notContainsBlanks" dxfId="1159" priority="1156">
      <formula>LEN(TRIM(N114))&gt;0</formula>
    </cfRule>
  </conditionalFormatting>
  <conditionalFormatting sqref="N114:O114">
    <cfRule type="notContainsBlanks" dxfId="1158" priority="1155">
      <formula>LEN(TRIM(N114))&gt;0</formula>
    </cfRule>
  </conditionalFormatting>
  <conditionalFormatting sqref="U114">
    <cfRule type="notContainsBlanks" dxfId="1157" priority="1154">
      <formula>LEN(TRIM(U114))&gt;0</formula>
    </cfRule>
  </conditionalFormatting>
  <conditionalFormatting sqref="V114">
    <cfRule type="notContainsBlanks" dxfId="1156" priority="1153">
      <formula>LEN(TRIM(V114))&gt;0</formula>
    </cfRule>
  </conditionalFormatting>
  <conditionalFormatting sqref="U114:V114">
    <cfRule type="notContainsBlanks" dxfId="1155" priority="1152">
      <formula>LEN(TRIM(U114))&gt;0</formula>
    </cfRule>
  </conditionalFormatting>
  <conditionalFormatting sqref="U114:V114">
    <cfRule type="notContainsBlanks" dxfId="1154" priority="1151">
      <formula>LEN(TRIM(U114))&gt;0</formula>
    </cfRule>
  </conditionalFormatting>
  <conditionalFormatting sqref="U114:V114">
    <cfRule type="notContainsBlanks" dxfId="1153" priority="1150">
      <formula>LEN(TRIM(U114))&gt;0</formula>
    </cfRule>
  </conditionalFormatting>
  <conditionalFormatting sqref="AB114">
    <cfRule type="notContainsBlanks" dxfId="1152" priority="1149">
      <formula>LEN(TRIM(AB114))&gt;0</formula>
    </cfRule>
  </conditionalFormatting>
  <conditionalFormatting sqref="AC114">
    <cfRule type="notContainsBlanks" dxfId="1151" priority="1148">
      <formula>LEN(TRIM(AC114))&gt;0</formula>
    </cfRule>
  </conditionalFormatting>
  <conditionalFormatting sqref="AB114:AC114">
    <cfRule type="notContainsBlanks" dxfId="1150" priority="1147">
      <formula>LEN(TRIM(AB114))&gt;0</formula>
    </cfRule>
  </conditionalFormatting>
  <conditionalFormatting sqref="AB114:AC114">
    <cfRule type="notContainsBlanks" dxfId="1149" priority="1146">
      <formula>LEN(TRIM(AB114))&gt;0</formula>
    </cfRule>
  </conditionalFormatting>
  <conditionalFormatting sqref="AB114:AC114">
    <cfRule type="notContainsBlanks" dxfId="1148" priority="1145">
      <formula>LEN(TRIM(AB114))&gt;0</formula>
    </cfRule>
  </conditionalFormatting>
  <conditionalFormatting sqref="E125:E136">
    <cfRule type="notContainsBlanks" dxfId="1147" priority="1144">
      <formula>LEN(TRIM(E125))&gt;0</formula>
    </cfRule>
  </conditionalFormatting>
  <conditionalFormatting sqref="E138:E149">
    <cfRule type="notContainsBlanks" dxfId="1146" priority="1125">
      <formula>LEN(TRIM(E138))&gt;0</formula>
    </cfRule>
  </conditionalFormatting>
  <conditionalFormatting sqref="N140">
    <cfRule type="notContainsBlanks" dxfId="1145" priority="1124">
      <formula>LEN(TRIM(N140))&gt;0</formula>
    </cfRule>
  </conditionalFormatting>
  <conditionalFormatting sqref="O140:R140">
    <cfRule type="notContainsBlanks" dxfId="1144" priority="1123">
      <formula>LEN(TRIM(O140))&gt;0</formula>
    </cfRule>
  </conditionalFormatting>
  <conditionalFormatting sqref="N140:R140">
    <cfRule type="notContainsBlanks" dxfId="1143" priority="1122">
      <formula>LEN(TRIM(N140))&gt;0</formula>
    </cfRule>
  </conditionalFormatting>
  <conditionalFormatting sqref="N140:R140">
    <cfRule type="notContainsBlanks" dxfId="1142" priority="1121">
      <formula>LEN(TRIM(N140))&gt;0</formula>
    </cfRule>
  </conditionalFormatting>
  <conditionalFormatting sqref="N140:R140">
    <cfRule type="notContainsBlanks" dxfId="1141" priority="1120">
      <formula>LEN(TRIM(N140))&gt;0</formula>
    </cfRule>
  </conditionalFormatting>
  <conditionalFormatting sqref="N140:R140">
    <cfRule type="notContainsBlanks" dxfId="1140" priority="1119">
      <formula>LEN(TRIM(N140))&gt;0</formula>
    </cfRule>
  </conditionalFormatting>
  <conditionalFormatting sqref="U140">
    <cfRule type="notContainsBlanks" dxfId="1139" priority="1118">
      <formula>LEN(TRIM(U140))&gt;0</formula>
    </cfRule>
  </conditionalFormatting>
  <conditionalFormatting sqref="V140:Y140">
    <cfRule type="notContainsBlanks" dxfId="1138" priority="1117">
      <formula>LEN(TRIM(V140))&gt;0</formula>
    </cfRule>
  </conditionalFormatting>
  <conditionalFormatting sqref="U140:Y140">
    <cfRule type="notContainsBlanks" dxfId="1137" priority="1116">
      <formula>LEN(TRIM(U140))&gt;0</formula>
    </cfRule>
  </conditionalFormatting>
  <conditionalFormatting sqref="U140:Y140">
    <cfRule type="notContainsBlanks" dxfId="1136" priority="1115">
      <formula>LEN(TRIM(U140))&gt;0</formula>
    </cfRule>
  </conditionalFormatting>
  <conditionalFormatting sqref="U140:Y140">
    <cfRule type="notContainsBlanks" dxfId="1135" priority="1114">
      <formula>LEN(TRIM(U140))&gt;0</formula>
    </cfRule>
  </conditionalFormatting>
  <conditionalFormatting sqref="U140:Y140">
    <cfRule type="notContainsBlanks" dxfId="1134" priority="1113">
      <formula>LEN(TRIM(U140))&gt;0</formula>
    </cfRule>
  </conditionalFormatting>
  <conditionalFormatting sqref="AB140">
    <cfRule type="notContainsBlanks" dxfId="1133" priority="1112">
      <formula>LEN(TRIM(AB140))&gt;0</formula>
    </cfRule>
  </conditionalFormatting>
  <conditionalFormatting sqref="AC140:AF140">
    <cfRule type="notContainsBlanks" dxfId="1132" priority="1111">
      <formula>LEN(TRIM(AC140))&gt;0</formula>
    </cfRule>
  </conditionalFormatting>
  <conditionalFormatting sqref="AB140:AF140">
    <cfRule type="notContainsBlanks" dxfId="1131" priority="1110">
      <formula>LEN(TRIM(AB140))&gt;0</formula>
    </cfRule>
  </conditionalFormatting>
  <conditionalFormatting sqref="AB140:AF140">
    <cfRule type="notContainsBlanks" dxfId="1130" priority="1109">
      <formula>LEN(TRIM(AB140))&gt;0</formula>
    </cfRule>
  </conditionalFormatting>
  <conditionalFormatting sqref="AB140:AF140">
    <cfRule type="notContainsBlanks" dxfId="1129" priority="1108">
      <formula>LEN(TRIM(AB140))&gt;0</formula>
    </cfRule>
  </conditionalFormatting>
  <conditionalFormatting sqref="AB140:AF140">
    <cfRule type="notContainsBlanks" dxfId="1128" priority="1107">
      <formula>LEN(TRIM(AB140))&gt;0</formula>
    </cfRule>
  </conditionalFormatting>
  <conditionalFormatting sqref="E151:E162">
    <cfRule type="notContainsBlanks" dxfId="1127" priority="1106">
      <formula>LEN(TRIM(E151))&gt;0</formula>
    </cfRule>
  </conditionalFormatting>
  <conditionalFormatting sqref="N153">
    <cfRule type="notContainsBlanks" dxfId="1126" priority="1105">
      <formula>LEN(TRIM(N153))&gt;0</formula>
    </cfRule>
  </conditionalFormatting>
  <conditionalFormatting sqref="O153:R153">
    <cfRule type="notContainsBlanks" dxfId="1125" priority="1104">
      <formula>LEN(TRIM(O153))&gt;0</formula>
    </cfRule>
  </conditionalFormatting>
  <conditionalFormatting sqref="N153:R153">
    <cfRule type="notContainsBlanks" dxfId="1124" priority="1103">
      <formula>LEN(TRIM(N153))&gt;0</formula>
    </cfRule>
  </conditionalFormatting>
  <conditionalFormatting sqref="N153:R153">
    <cfRule type="notContainsBlanks" dxfId="1123" priority="1102">
      <formula>LEN(TRIM(N153))&gt;0</formula>
    </cfRule>
  </conditionalFormatting>
  <conditionalFormatting sqref="N153:R153">
    <cfRule type="notContainsBlanks" dxfId="1122" priority="1101">
      <formula>LEN(TRIM(N153))&gt;0</formula>
    </cfRule>
  </conditionalFormatting>
  <conditionalFormatting sqref="N153:R153">
    <cfRule type="notContainsBlanks" dxfId="1121" priority="1100">
      <formula>LEN(TRIM(N153))&gt;0</formula>
    </cfRule>
  </conditionalFormatting>
  <conditionalFormatting sqref="N153:R153">
    <cfRule type="notContainsBlanks" dxfId="1120" priority="1099">
      <formula>LEN(TRIM(N153))&gt;0</formula>
    </cfRule>
  </conditionalFormatting>
  <conditionalFormatting sqref="U153">
    <cfRule type="notContainsBlanks" dxfId="1119" priority="1098">
      <formula>LEN(TRIM(U153))&gt;0</formula>
    </cfRule>
  </conditionalFormatting>
  <conditionalFormatting sqref="V153:Y153">
    <cfRule type="notContainsBlanks" dxfId="1118" priority="1097">
      <formula>LEN(TRIM(V153))&gt;0</formula>
    </cfRule>
  </conditionalFormatting>
  <conditionalFormatting sqref="U153:Y153">
    <cfRule type="notContainsBlanks" dxfId="1117" priority="1096">
      <formula>LEN(TRIM(U153))&gt;0</formula>
    </cfRule>
  </conditionalFormatting>
  <conditionalFormatting sqref="U153:Y153">
    <cfRule type="notContainsBlanks" dxfId="1116" priority="1095">
      <formula>LEN(TRIM(U153))&gt;0</formula>
    </cfRule>
  </conditionalFormatting>
  <conditionalFormatting sqref="U153:Y153">
    <cfRule type="notContainsBlanks" dxfId="1115" priority="1094">
      <formula>LEN(TRIM(U153))&gt;0</formula>
    </cfRule>
  </conditionalFormatting>
  <conditionalFormatting sqref="U153:Y153">
    <cfRule type="notContainsBlanks" dxfId="1114" priority="1093">
      <formula>LEN(TRIM(U153))&gt;0</formula>
    </cfRule>
  </conditionalFormatting>
  <conditionalFormatting sqref="U153:Y153">
    <cfRule type="notContainsBlanks" dxfId="1113" priority="1092">
      <formula>LEN(TRIM(U153))&gt;0</formula>
    </cfRule>
  </conditionalFormatting>
  <conditionalFormatting sqref="AB153">
    <cfRule type="notContainsBlanks" dxfId="1112" priority="1091">
      <formula>LEN(TRIM(AB153))&gt;0</formula>
    </cfRule>
  </conditionalFormatting>
  <conditionalFormatting sqref="AC153:AF153">
    <cfRule type="notContainsBlanks" dxfId="1111" priority="1090">
      <formula>LEN(TRIM(AC153))&gt;0</formula>
    </cfRule>
  </conditionalFormatting>
  <conditionalFormatting sqref="AB153:AF153">
    <cfRule type="notContainsBlanks" dxfId="1110" priority="1089">
      <formula>LEN(TRIM(AB153))&gt;0</formula>
    </cfRule>
  </conditionalFormatting>
  <conditionalFormatting sqref="AB153:AF153">
    <cfRule type="notContainsBlanks" dxfId="1109" priority="1088">
      <formula>LEN(TRIM(AB153))&gt;0</formula>
    </cfRule>
  </conditionalFormatting>
  <conditionalFormatting sqref="AB153:AF153">
    <cfRule type="notContainsBlanks" dxfId="1108" priority="1087">
      <formula>LEN(TRIM(AB153))&gt;0</formula>
    </cfRule>
  </conditionalFormatting>
  <conditionalFormatting sqref="AB153:AF153">
    <cfRule type="notContainsBlanks" dxfId="1107" priority="1086">
      <formula>LEN(TRIM(AB153))&gt;0</formula>
    </cfRule>
  </conditionalFormatting>
  <conditionalFormatting sqref="AB153:AF153">
    <cfRule type="notContainsBlanks" dxfId="1106" priority="1085">
      <formula>LEN(TRIM(AB153))&gt;0</formula>
    </cfRule>
  </conditionalFormatting>
  <conditionalFormatting sqref="E164:E175">
    <cfRule type="notContainsBlanks" dxfId="1105" priority="1084">
      <formula>LEN(TRIM(E164))&gt;0</formula>
    </cfRule>
  </conditionalFormatting>
  <conditionalFormatting sqref="N166">
    <cfRule type="notContainsBlanks" dxfId="1104" priority="1083">
      <formula>LEN(TRIM(N166))&gt;0</formula>
    </cfRule>
  </conditionalFormatting>
  <conditionalFormatting sqref="O166:R166">
    <cfRule type="notContainsBlanks" dxfId="1103" priority="1082">
      <formula>LEN(TRIM(O166))&gt;0</formula>
    </cfRule>
  </conditionalFormatting>
  <conditionalFormatting sqref="N166:R166">
    <cfRule type="notContainsBlanks" dxfId="1102" priority="1081">
      <formula>LEN(TRIM(N166))&gt;0</formula>
    </cfRule>
  </conditionalFormatting>
  <conditionalFormatting sqref="N166:R166">
    <cfRule type="notContainsBlanks" dxfId="1101" priority="1080">
      <formula>LEN(TRIM(N166))&gt;0</formula>
    </cfRule>
  </conditionalFormatting>
  <conditionalFormatting sqref="N166:R166">
    <cfRule type="notContainsBlanks" dxfId="1100" priority="1079">
      <formula>LEN(TRIM(N166))&gt;0</formula>
    </cfRule>
  </conditionalFormatting>
  <conditionalFormatting sqref="N166:R166">
    <cfRule type="notContainsBlanks" dxfId="1099" priority="1078">
      <formula>LEN(TRIM(N166))&gt;0</formula>
    </cfRule>
  </conditionalFormatting>
  <conditionalFormatting sqref="N166:R166">
    <cfRule type="notContainsBlanks" dxfId="1098" priority="1077">
      <formula>LEN(TRIM(N166))&gt;0</formula>
    </cfRule>
  </conditionalFormatting>
  <conditionalFormatting sqref="N166:R166">
    <cfRule type="notContainsBlanks" dxfId="1097" priority="1076">
      <formula>LEN(TRIM(N166))&gt;0</formula>
    </cfRule>
  </conditionalFormatting>
  <conditionalFormatting sqref="AB166:AF166">
    <cfRule type="notContainsBlanks" dxfId="1096" priority="1075">
      <formula>LEN(TRIM(AB166))&gt;0</formula>
    </cfRule>
  </conditionalFormatting>
  <conditionalFormatting sqref="AB166:AF166">
    <cfRule type="notContainsBlanks" dxfId="1095" priority="1074">
      <formula>LEN(TRIM(AB166))&gt;0</formula>
    </cfRule>
  </conditionalFormatting>
  <conditionalFormatting sqref="AB166:AF166">
    <cfRule type="notContainsBlanks" dxfId="1094" priority="1073">
      <formula>LEN(TRIM(AB166))&gt;0</formula>
    </cfRule>
  </conditionalFormatting>
  <conditionalFormatting sqref="AB166:AF166">
    <cfRule type="notContainsBlanks" dxfId="1093" priority="1072">
      <formula>LEN(TRIM(AB166))&gt;0</formula>
    </cfRule>
  </conditionalFormatting>
  <conditionalFormatting sqref="AB166:AF166">
    <cfRule type="notContainsBlanks" dxfId="1092" priority="1071">
      <formula>LEN(TRIM(AB166))&gt;0</formula>
    </cfRule>
  </conditionalFormatting>
  <conditionalFormatting sqref="AB166:AF166">
    <cfRule type="notContainsBlanks" dxfId="1091" priority="1070">
      <formula>LEN(TRIM(AB166))&gt;0</formula>
    </cfRule>
  </conditionalFormatting>
  <conditionalFormatting sqref="E177:E188">
    <cfRule type="notContainsBlanks" dxfId="1090" priority="1069">
      <formula>LEN(TRIM(E177))&gt;0</formula>
    </cfRule>
  </conditionalFormatting>
  <conditionalFormatting sqref="N179">
    <cfRule type="notContainsBlanks" dxfId="1089" priority="1068">
      <formula>LEN(TRIM(N179))&gt;0</formula>
    </cfRule>
  </conditionalFormatting>
  <conditionalFormatting sqref="O179:R179">
    <cfRule type="notContainsBlanks" dxfId="1088" priority="1067">
      <formula>LEN(TRIM(O179))&gt;0</formula>
    </cfRule>
  </conditionalFormatting>
  <conditionalFormatting sqref="N179:R179">
    <cfRule type="notContainsBlanks" dxfId="1087" priority="1066">
      <formula>LEN(TRIM(N179))&gt;0</formula>
    </cfRule>
  </conditionalFormatting>
  <conditionalFormatting sqref="N179:R179">
    <cfRule type="notContainsBlanks" dxfId="1086" priority="1065">
      <formula>LEN(TRIM(N179))&gt;0</formula>
    </cfRule>
  </conditionalFormatting>
  <conditionalFormatting sqref="N179:R179">
    <cfRule type="notContainsBlanks" dxfId="1085" priority="1064">
      <formula>LEN(TRIM(N179))&gt;0</formula>
    </cfRule>
  </conditionalFormatting>
  <conditionalFormatting sqref="N179:R179">
    <cfRule type="notContainsBlanks" dxfId="1084" priority="1063">
      <formula>LEN(TRIM(N179))&gt;0</formula>
    </cfRule>
  </conditionalFormatting>
  <conditionalFormatting sqref="N179:R179">
    <cfRule type="notContainsBlanks" dxfId="1083" priority="1062">
      <formula>LEN(TRIM(N179))&gt;0</formula>
    </cfRule>
  </conditionalFormatting>
  <conditionalFormatting sqref="N179:R179">
    <cfRule type="notContainsBlanks" dxfId="1082" priority="1061">
      <formula>LEN(TRIM(N179))&gt;0</formula>
    </cfRule>
  </conditionalFormatting>
  <conditionalFormatting sqref="N179:R179">
    <cfRule type="notContainsBlanks" dxfId="1081" priority="1060">
      <formula>LEN(TRIM(N179))&gt;0</formula>
    </cfRule>
  </conditionalFormatting>
  <conditionalFormatting sqref="E190:E201">
    <cfRule type="notContainsBlanks" dxfId="1080" priority="1039">
      <formula>LEN(TRIM(E190))&gt;0</formula>
    </cfRule>
  </conditionalFormatting>
  <conditionalFormatting sqref="N192:O192">
    <cfRule type="notContainsBlanks" dxfId="1079" priority="1035">
      <formula>LEN(TRIM(N192))&gt;0</formula>
    </cfRule>
  </conditionalFormatting>
  <conditionalFormatting sqref="N192:O192">
    <cfRule type="notContainsBlanks" dxfId="1078" priority="1034">
      <formula>LEN(TRIM(N192))&gt;0</formula>
    </cfRule>
  </conditionalFormatting>
  <conditionalFormatting sqref="N192:O192">
    <cfRule type="notContainsBlanks" dxfId="1077" priority="1033">
      <formula>LEN(TRIM(N192))&gt;0</formula>
    </cfRule>
  </conditionalFormatting>
  <conditionalFormatting sqref="N192:O192">
    <cfRule type="notContainsBlanks" dxfId="1076" priority="1032">
      <formula>LEN(TRIM(N192))&gt;0</formula>
    </cfRule>
  </conditionalFormatting>
  <conditionalFormatting sqref="N192:O192">
    <cfRule type="notContainsBlanks" dxfId="1075" priority="1031">
      <formula>LEN(TRIM(N192))&gt;0</formula>
    </cfRule>
  </conditionalFormatting>
  <conditionalFormatting sqref="N192:O192">
    <cfRule type="notContainsBlanks" dxfId="1074" priority="1030">
      <formula>LEN(TRIM(N192))&gt;0</formula>
    </cfRule>
  </conditionalFormatting>
  <conditionalFormatting sqref="N192:O192">
    <cfRule type="notContainsBlanks" dxfId="1073" priority="1029">
      <formula>LEN(TRIM(N192))&gt;0</formula>
    </cfRule>
  </conditionalFormatting>
  <conditionalFormatting sqref="O192">
    <cfRule type="notContainsBlanks" dxfId="1072" priority="1037">
      <formula>LEN(TRIM(O192))&gt;0</formula>
    </cfRule>
  </conditionalFormatting>
  <conditionalFormatting sqref="N192:O192">
    <cfRule type="notContainsBlanks" dxfId="1071" priority="1036">
      <formula>LEN(TRIM(N192))&gt;0</formula>
    </cfRule>
  </conditionalFormatting>
  <conditionalFormatting sqref="N192">
    <cfRule type="notContainsBlanks" dxfId="1070" priority="1038">
      <formula>LEN(TRIM(N192))&gt;0</formula>
    </cfRule>
  </conditionalFormatting>
  <conditionalFormatting sqref="U192:V192">
    <cfRule type="notContainsBlanks" dxfId="1069" priority="1025">
      <formula>LEN(TRIM(U192))&gt;0</formula>
    </cfRule>
  </conditionalFormatting>
  <conditionalFormatting sqref="U192:V192">
    <cfRule type="notContainsBlanks" dxfId="1068" priority="1024">
      <formula>LEN(TRIM(U192))&gt;0</formula>
    </cfRule>
  </conditionalFormatting>
  <conditionalFormatting sqref="U192:V192">
    <cfRule type="notContainsBlanks" dxfId="1067" priority="1023">
      <formula>LEN(TRIM(U192))&gt;0</formula>
    </cfRule>
  </conditionalFormatting>
  <conditionalFormatting sqref="U192:V192">
    <cfRule type="notContainsBlanks" dxfId="1066" priority="1022">
      <formula>LEN(TRIM(U192))&gt;0</formula>
    </cfRule>
  </conditionalFormatting>
  <conditionalFormatting sqref="U192:V192">
    <cfRule type="notContainsBlanks" dxfId="1065" priority="1021">
      <formula>LEN(TRIM(U192))&gt;0</formula>
    </cfRule>
  </conditionalFormatting>
  <conditionalFormatting sqref="U192:V192">
    <cfRule type="notContainsBlanks" dxfId="1064" priority="1020">
      <formula>LEN(TRIM(U192))&gt;0</formula>
    </cfRule>
  </conditionalFormatting>
  <conditionalFormatting sqref="U192:V192">
    <cfRule type="notContainsBlanks" dxfId="1063" priority="1019">
      <formula>LEN(TRIM(U192))&gt;0</formula>
    </cfRule>
  </conditionalFormatting>
  <conditionalFormatting sqref="V192">
    <cfRule type="notContainsBlanks" dxfId="1062" priority="1027">
      <formula>LEN(TRIM(V192))&gt;0</formula>
    </cfRule>
  </conditionalFormatting>
  <conditionalFormatting sqref="U192:V192">
    <cfRule type="notContainsBlanks" dxfId="1061" priority="1026">
      <formula>LEN(TRIM(U192))&gt;0</formula>
    </cfRule>
  </conditionalFormatting>
  <conditionalFormatting sqref="U192">
    <cfRule type="notContainsBlanks" dxfId="1060" priority="1028">
      <formula>LEN(TRIM(U192))&gt;0</formula>
    </cfRule>
  </conditionalFormatting>
  <conditionalFormatting sqref="AB192:AC192">
    <cfRule type="notContainsBlanks" dxfId="1059" priority="1015">
      <formula>LEN(TRIM(AB192))&gt;0</formula>
    </cfRule>
  </conditionalFormatting>
  <conditionalFormatting sqref="AB192:AC192">
    <cfRule type="notContainsBlanks" dxfId="1058" priority="1014">
      <formula>LEN(TRIM(AB192))&gt;0</formula>
    </cfRule>
  </conditionalFormatting>
  <conditionalFormatting sqref="AB192:AC192">
    <cfRule type="notContainsBlanks" dxfId="1057" priority="1013">
      <formula>LEN(TRIM(AB192))&gt;0</formula>
    </cfRule>
  </conditionalFormatting>
  <conditionalFormatting sqref="AB192:AC192">
    <cfRule type="notContainsBlanks" dxfId="1056" priority="1012">
      <formula>LEN(TRIM(AB192))&gt;0</formula>
    </cfRule>
  </conditionalFormatting>
  <conditionalFormatting sqref="AB192:AC192">
    <cfRule type="notContainsBlanks" dxfId="1055" priority="1011">
      <formula>LEN(TRIM(AB192))&gt;0</formula>
    </cfRule>
  </conditionalFormatting>
  <conditionalFormatting sqref="AB192:AC192">
    <cfRule type="notContainsBlanks" dxfId="1054" priority="1010">
      <formula>LEN(TRIM(AB192))&gt;0</formula>
    </cfRule>
  </conditionalFormatting>
  <conditionalFormatting sqref="AB192:AC192">
    <cfRule type="notContainsBlanks" dxfId="1053" priority="1009">
      <formula>LEN(TRIM(AB192))&gt;0</formula>
    </cfRule>
  </conditionalFormatting>
  <conditionalFormatting sqref="AC192">
    <cfRule type="notContainsBlanks" dxfId="1052" priority="1017">
      <formula>LEN(TRIM(AC192))&gt;0</formula>
    </cfRule>
  </conditionalFormatting>
  <conditionalFormatting sqref="AB192:AC192">
    <cfRule type="notContainsBlanks" dxfId="1051" priority="1016">
      <formula>LEN(TRIM(AB192))&gt;0</formula>
    </cfRule>
  </conditionalFormatting>
  <conditionalFormatting sqref="AB192">
    <cfRule type="notContainsBlanks" dxfId="1050" priority="1018">
      <formula>LEN(TRIM(AB192))&gt;0</formula>
    </cfRule>
  </conditionalFormatting>
  <conditionalFormatting sqref="E216:E227">
    <cfRule type="notContainsBlanks" dxfId="1049" priority="975">
      <formula>LEN(TRIM(E216))&gt;0</formula>
    </cfRule>
  </conditionalFormatting>
  <conditionalFormatting sqref="N218">
    <cfRule type="notContainsBlanks" dxfId="1048" priority="974">
      <formula>LEN(TRIM(N218))&gt;0</formula>
    </cfRule>
  </conditionalFormatting>
  <conditionalFormatting sqref="O218:R218">
    <cfRule type="notContainsBlanks" dxfId="1047" priority="973">
      <formula>LEN(TRIM(O218))&gt;0</formula>
    </cfRule>
  </conditionalFormatting>
  <conditionalFormatting sqref="N218:R218">
    <cfRule type="notContainsBlanks" dxfId="1046" priority="972">
      <formula>LEN(TRIM(N218))&gt;0</formula>
    </cfRule>
  </conditionalFormatting>
  <conditionalFormatting sqref="N218:R218">
    <cfRule type="notContainsBlanks" dxfId="1045" priority="971">
      <formula>LEN(TRIM(N218))&gt;0</formula>
    </cfRule>
  </conditionalFormatting>
  <conditionalFormatting sqref="N218:R218">
    <cfRule type="notContainsBlanks" dxfId="1044" priority="970">
      <formula>LEN(TRIM(N218))&gt;0</formula>
    </cfRule>
  </conditionalFormatting>
  <conditionalFormatting sqref="N218:R218">
    <cfRule type="notContainsBlanks" dxfId="1043" priority="969">
      <formula>LEN(TRIM(N218))&gt;0</formula>
    </cfRule>
  </conditionalFormatting>
  <conditionalFormatting sqref="N218:R218">
    <cfRule type="notContainsBlanks" dxfId="1042" priority="968">
      <formula>LEN(TRIM(N218))&gt;0</formula>
    </cfRule>
  </conditionalFormatting>
  <conditionalFormatting sqref="N218:R218">
    <cfRule type="notContainsBlanks" dxfId="1041" priority="967">
      <formula>LEN(TRIM(N218))&gt;0</formula>
    </cfRule>
  </conditionalFormatting>
  <conditionalFormatting sqref="N218:R218">
    <cfRule type="notContainsBlanks" dxfId="1040" priority="966">
      <formula>LEN(TRIM(N218))&gt;0</formula>
    </cfRule>
  </conditionalFormatting>
  <conditionalFormatting sqref="N218:R218">
    <cfRule type="notContainsBlanks" dxfId="1039" priority="965">
      <formula>LEN(TRIM(N218))&gt;0</formula>
    </cfRule>
  </conditionalFormatting>
  <conditionalFormatting sqref="N218:R218">
    <cfRule type="notContainsBlanks" dxfId="1038" priority="964">
      <formula>LEN(TRIM(N218))&gt;0</formula>
    </cfRule>
  </conditionalFormatting>
  <conditionalFormatting sqref="U218">
    <cfRule type="notContainsBlanks" dxfId="1037" priority="963">
      <formula>LEN(TRIM(U218))&gt;0</formula>
    </cfRule>
  </conditionalFormatting>
  <conditionalFormatting sqref="V218:Y218">
    <cfRule type="notContainsBlanks" dxfId="1036" priority="962">
      <formula>LEN(TRIM(V218))&gt;0</formula>
    </cfRule>
  </conditionalFormatting>
  <conditionalFormatting sqref="U218:Y218">
    <cfRule type="notContainsBlanks" dxfId="1035" priority="961">
      <formula>LEN(TRIM(U218))&gt;0</formula>
    </cfRule>
  </conditionalFormatting>
  <conditionalFormatting sqref="U218:Y218">
    <cfRule type="notContainsBlanks" dxfId="1034" priority="960">
      <formula>LEN(TRIM(U218))&gt;0</formula>
    </cfRule>
  </conditionalFormatting>
  <conditionalFormatting sqref="U218:Y218">
    <cfRule type="notContainsBlanks" dxfId="1033" priority="959">
      <formula>LEN(TRIM(U218))&gt;0</formula>
    </cfRule>
  </conditionalFormatting>
  <conditionalFormatting sqref="U218:Y218">
    <cfRule type="notContainsBlanks" dxfId="1032" priority="958">
      <formula>LEN(TRIM(U218))&gt;0</formula>
    </cfRule>
  </conditionalFormatting>
  <conditionalFormatting sqref="U218:Y218">
    <cfRule type="notContainsBlanks" dxfId="1031" priority="957">
      <formula>LEN(TRIM(U218))&gt;0</formula>
    </cfRule>
  </conditionalFormatting>
  <conditionalFormatting sqref="U218:Y218">
    <cfRule type="notContainsBlanks" dxfId="1030" priority="956">
      <formula>LEN(TRIM(U218))&gt;0</formula>
    </cfRule>
  </conditionalFormatting>
  <conditionalFormatting sqref="U218:Y218">
    <cfRule type="notContainsBlanks" dxfId="1029" priority="955">
      <formula>LEN(TRIM(U218))&gt;0</formula>
    </cfRule>
  </conditionalFormatting>
  <conditionalFormatting sqref="U218:Y218">
    <cfRule type="notContainsBlanks" dxfId="1028" priority="954">
      <formula>LEN(TRIM(U218))&gt;0</formula>
    </cfRule>
  </conditionalFormatting>
  <conditionalFormatting sqref="U218:Y218">
    <cfRule type="notContainsBlanks" dxfId="1027" priority="953">
      <formula>LEN(TRIM(U218))&gt;0</formula>
    </cfRule>
  </conditionalFormatting>
  <conditionalFormatting sqref="AB218">
    <cfRule type="notContainsBlanks" dxfId="1026" priority="952">
      <formula>LEN(TRIM(AB218))&gt;0</formula>
    </cfRule>
  </conditionalFormatting>
  <conditionalFormatting sqref="AC218:AF218">
    <cfRule type="notContainsBlanks" dxfId="1025" priority="951">
      <formula>LEN(TRIM(AC218))&gt;0</formula>
    </cfRule>
  </conditionalFormatting>
  <conditionalFormatting sqref="AB218:AF218">
    <cfRule type="notContainsBlanks" dxfId="1024" priority="950">
      <formula>LEN(TRIM(AB218))&gt;0</formula>
    </cfRule>
  </conditionalFormatting>
  <conditionalFormatting sqref="AB218:AF218">
    <cfRule type="notContainsBlanks" dxfId="1023" priority="949">
      <formula>LEN(TRIM(AB218))&gt;0</formula>
    </cfRule>
  </conditionalFormatting>
  <conditionalFormatting sqref="AB218:AF218">
    <cfRule type="notContainsBlanks" dxfId="1022" priority="948">
      <formula>LEN(TRIM(AB218))&gt;0</formula>
    </cfRule>
  </conditionalFormatting>
  <conditionalFormatting sqref="AB218:AF218">
    <cfRule type="notContainsBlanks" dxfId="1021" priority="947">
      <formula>LEN(TRIM(AB218))&gt;0</formula>
    </cfRule>
  </conditionalFormatting>
  <conditionalFormatting sqref="AB218:AF218">
    <cfRule type="notContainsBlanks" dxfId="1020" priority="946">
      <formula>LEN(TRIM(AB218))&gt;0</formula>
    </cfRule>
  </conditionalFormatting>
  <conditionalFormatting sqref="AB218:AF218">
    <cfRule type="notContainsBlanks" dxfId="1019" priority="945">
      <formula>LEN(TRIM(AB218))&gt;0</formula>
    </cfRule>
  </conditionalFormatting>
  <conditionalFormatting sqref="AB218:AF218">
    <cfRule type="notContainsBlanks" dxfId="1018" priority="944">
      <formula>LEN(TRIM(AB218))&gt;0</formula>
    </cfRule>
  </conditionalFormatting>
  <conditionalFormatting sqref="AB218:AF218">
    <cfRule type="notContainsBlanks" dxfId="1017" priority="943">
      <formula>LEN(TRIM(AB218))&gt;0</formula>
    </cfRule>
  </conditionalFormatting>
  <conditionalFormatting sqref="AB218:AF218">
    <cfRule type="notContainsBlanks" dxfId="1016" priority="942">
      <formula>LEN(TRIM(AB218))&gt;0</formula>
    </cfRule>
  </conditionalFormatting>
  <conditionalFormatting sqref="E229:E240">
    <cfRule type="notContainsBlanks" dxfId="1015" priority="941">
      <formula>LEN(TRIM(E229))&gt;0</formula>
    </cfRule>
  </conditionalFormatting>
  <conditionalFormatting sqref="N231">
    <cfRule type="notContainsBlanks" dxfId="1014" priority="940">
      <formula>LEN(TRIM(N231))&gt;0</formula>
    </cfRule>
  </conditionalFormatting>
  <conditionalFormatting sqref="O231">
    <cfRule type="notContainsBlanks" dxfId="1013" priority="939">
      <formula>LEN(TRIM(O231))&gt;0</formula>
    </cfRule>
  </conditionalFormatting>
  <conditionalFormatting sqref="N231:O231">
    <cfRule type="notContainsBlanks" dxfId="1012" priority="938">
      <formula>LEN(TRIM(N231))&gt;0</formula>
    </cfRule>
  </conditionalFormatting>
  <conditionalFormatting sqref="N231:O231">
    <cfRule type="notContainsBlanks" dxfId="1011" priority="937">
      <formula>LEN(TRIM(N231))&gt;0</formula>
    </cfRule>
  </conditionalFormatting>
  <conditionalFormatting sqref="N231:O231">
    <cfRule type="notContainsBlanks" dxfId="1010" priority="936">
      <formula>LEN(TRIM(N231))&gt;0</formula>
    </cfRule>
  </conditionalFormatting>
  <conditionalFormatting sqref="N231:O231">
    <cfRule type="notContainsBlanks" dxfId="1009" priority="935">
      <formula>LEN(TRIM(N231))&gt;0</formula>
    </cfRule>
  </conditionalFormatting>
  <conditionalFormatting sqref="N231:O231">
    <cfRule type="notContainsBlanks" dxfId="1008" priority="934">
      <formula>LEN(TRIM(N231))&gt;0</formula>
    </cfRule>
  </conditionalFormatting>
  <conditionalFormatting sqref="N231:O231">
    <cfRule type="notContainsBlanks" dxfId="1007" priority="933">
      <formula>LEN(TRIM(N231))&gt;0</formula>
    </cfRule>
  </conditionalFormatting>
  <conditionalFormatting sqref="N231:O231">
    <cfRule type="notContainsBlanks" dxfId="1006" priority="932">
      <formula>LEN(TRIM(N231))&gt;0</formula>
    </cfRule>
  </conditionalFormatting>
  <conditionalFormatting sqref="N231:O231">
    <cfRule type="notContainsBlanks" dxfId="1005" priority="931">
      <formula>LEN(TRIM(N231))&gt;0</formula>
    </cfRule>
  </conditionalFormatting>
  <conditionalFormatting sqref="N231:O231">
    <cfRule type="notContainsBlanks" dxfId="1004" priority="930">
      <formula>LEN(TRIM(N231))&gt;0</formula>
    </cfRule>
  </conditionalFormatting>
  <conditionalFormatting sqref="N231:O231">
    <cfRule type="notContainsBlanks" dxfId="1003" priority="928">
      <formula>LEN(TRIM(N231))&gt;0</formula>
    </cfRule>
    <cfRule type="notContainsBlanks" dxfId="1002" priority="929">
      <formula>LEN(TRIM(N231))&gt;0</formula>
    </cfRule>
  </conditionalFormatting>
  <conditionalFormatting sqref="U231">
    <cfRule type="notContainsBlanks" dxfId="1001" priority="927">
      <formula>LEN(TRIM(U231))&gt;0</formula>
    </cfRule>
  </conditionalFormatting>
  <conditionalFormatting sqref="V231">
    <cfRule type="notContainsBlanks" dxfId="1000" priority="926">
      <formula>LEN(TRIM(V231))&gt;0</formula>
    </cfRule>
  </conditionalFormatting>
  <conditionalFormatting sqref="U231:V231">
    <cfRule type="notContainsBlanks" dxfId="999" priority="925">
      <formula>LEN(TRIM(U231))&gt;0</formula>
    </cfRule>
  </conditionalFormatting>
  <conditionalFormatting sqref="U231:V231">
    <cfRule type="notContainsBlanks" dxfId="998" priority="924">
      <formula>LEN(TRIM(U231))&gt;0</formula>
    </cfRule>
  </conditionalFormatting>
  <conditionalFormatting sqref="U231:V231">
    <cfRule type="notContainsBlanks" dxfId="997" priority="923">
      <formula>LEN(TRIM(U231))&gt;0</formula>
    </cfRule>
  </conditionalFormatting>
  <conditionalFormatting sqref="U231:V231">
    <cfRule type="notContainsBlanks" dxfId="996" priority="922">
      <formula>LEN(TRIM(U231))&gt;0</formula>
    </cfRule>
  </conditionalFormatting>
  <conditionalFormatting sqref="U231:V231">
    <cfRule type="notContainsBlanks" dxfId="995" priority="921">
      <formula>LEN(TRIM(U231))&gt;0</formula>
    </cfRule>
  </conditionalFormatting>
  <conditionalFormatting sqref="U231:V231">
    <cfRule type="notContainsBlanks" dxfId="994" priority="920">
      <formula>LEN(TRIM(U231))&gt;0</formula>
    </cfRule>
  </conditionalFormatting>
  <conditionalFormatting sqref="U231:V231">
    <cfRule type="notContainsBlanks" dxfId="993" priority="919">
      <formula>LEN(TRIM(U231))&gt;0</formula>
    </cfRule>
  </conditionalFormatting>
  <conditionalFormatting sqref="U231:V231">
    <cfRule type="notContainsBlanks" dxfId="992" priority="918">
      <formula>LEN(TRIM(U231))&gt;0</formula>
    </cfRule>
  </conditionalFormatting>
  <conditionalFormatting sqref="U231:V231">
    <cfRule type="notContainsBlanks" dxfId="991" priority="917">
      <formula>LEN(TRIM(U231))&gt;0</formula>
    </cfRule>
  </conditionalFormatting>
  <conditionalFormatting sqref="U231:V231">
    <cfRule type="notContainsBlanks" dxfId="990" priority="915">
      <formula>LEN(TRIM(U231))&gt;0</formula>
    </cfRule>
    <cfRule type="notContainsBlanks" dxfId="989" priority="916">
      <formula>LEN(TRIM(U231))&gt;0</formula>
    </cfRule>
  </conditionalFormatting>
  <conditionalFormatting sqref="AB231">
    <cfRule type="notContainsBlanks" dxfId="988" priority="914">
      <formula>LEN(TRIM(AB231))&gt;0</formula>
    </cfRule>
  </conditionalFormatting>
  <conditionalFormatting sqref="AC231">
    <cfRule type="notContainsBlanks" dxfId="987" priority="913">
      <formula>LEN(TRIM(AC231))&gt;0</formula>
    </cfRule>
  </conditionalFormatting>
  <conditionalFormatting sqref="AB231:AC231">
    <cfRule type="notContainsBlanks" dxfId="986" priority="912">
      <formula>LEN(TRIM(AB231))&gt;0</formula>
    </cfRule>
  </conditionalFormatting>
  <conditionalFormatting sqref="AB231:AC231">
    <cfRule type="notContainsBlanks" dxfId="985" priority="911">
      <formula>LEN(TRIM(AB231))&gt;0</formula>
    </cfRule>
  </conditionalFormatting>
  <conditionalFormatting sqref="AB231:AC231">
    <cfRule type="notContainsBlanks" dxfId="984" priority="910">
      <formula>LEN(TRIM(AB231))&gt;0</formula>
    </cfRule>
  </conditionalFormatting>
  <conditionalFormatting sqref="AB231:AC231">
    <cfRule type="notContainsBlanks" dxfId="983" priority="909">
      <formula>LEN(TRIM(AB231))&gt;0</formula>
    </cfRule>
  </conditionalFormatting>
  <conditionalFormatting sqref="AB231:AC231">
    <cfRule type="notContainsBlanks" dxfId="982" priority="908">
      <formula>LEN(TRIM(AB231))&gt;0</formula>
    </cfRule>
  </conditionalFormatting>
  <conditionalFormatting sqref="AB231:AC231">
    <cfRule type="notContainsBlanks" dxfId="981" priority="907">
      <formula>LEN(TRIM(AB231))&gt;0</formula>
    </cfRule>
  </conditionalFormatting>
  <conditionalFormatting sqref="AB231:AC231">
    <cfRule type="notContainsBlanks" dxfId="980" priority="906">
      <formula>LEN(TRIM(AB231))&gt;0</formula>
    </cfRule>
  </conditionalFormatting>
  <conditionalFormatting sqref="AB231:AC231">
    <cfRule type="notContainsBlanks" dxfId="979" priority="905">
      <formula>LEN(TRIM(AB231))&gt;0</formula>
    </cfRule>
  </conditionalFormatting>
  <conditionalFormatting sqref="AB231:AC231">
    <cfRule type="notContainsBlanks" dxfId="978" priority="904">
      <formula>LEN(TRIM(AB231))&gt;0</formula>
    </cfRule>
  </conditionalFormatting>
  <conditionalFormatting sqref="AB231:AC231">
    <cfRule type="notContainsBlanks" dxfId="977" priority="902">
      <formula>LEN(TRIM(AB231))&gt;0</formula>
    </cfRule>
    <cfRule type="notContainsBlanks" dxfId="976" priority="903">
      <formula>LEN(TRIM(AB231))&gt;0</formula>
    </cfRule>
  </conditionalFormatting>
  <conditionalFormatting sqref="E242:E253">
    <cfRule type="notContainsBlanks" dxfId="975" priority="901">
      <formula>LEN(TRIM(E242))&gt;0</formula>
    </cfRule>
  </conditionalFormatting>
  <conditionalFormatting sqref="P244:R244">
    <cfRule type="notContainsBlanks" dxfId="974" priority="900">
      <formula>LEN(TRIM(P244))&gt;0</formula>
    </cfRule>
  </conditionalFormatting>
  <conditionalFormatting sqref="P244:R244">
    <cfRule type="notContainsBlanks" dxfId="973" priority="899">
      <formula>LEN(TRIM(P244))&gt;0</formula>
    </cfRule>
  </conditionalFormatting>
  <conditionalFormatting sqref="P244:R244">
    <cfRule type="notContainsBlanks" dxfId="972" priority="898">
      <formula>LEN(TRIM(P244))&gt;0</formula>
    </cfRule>
  </conditionalFormatting>
  <conditionalFormatting sqref="P244:R244">
    <cfRule type="notContainsBlanks" dxfId="971" priority="897">
      <formula>LEN(TRIM(P244))&gt;0</formula>
    </cfRule>
  </conditionalFormatting>
  <conditionalFormatting sqref="P244:R244">
    <cfRule type="notContainsBlanks" dxfId="970" priority="896">
      <formula>LEN(TRIM(P244))&gt;0</formula>
    </cfRule>
  </conditionalFormatting>
  <conditionalFormatting sqref="P244:R244">
    <cfRule type="notContainsBlanks" dxfId="969" priority="895">
      <formula>LEN(TRIM(P244))&gt;0</formula>
    </cfRule>
  </conditionalFormatting>
  <conditionalFormatting sqref="P244:R244">
    <cfRule type="notContainsBlanks" dxfId="968" priority="894">
      <formula>LEN(TRIM(P244))&gt;0</formula>
    </cfRule>
  </conditionalFormatting>
  <conditionalFormatting sqref="P244:R244">
    <cfRule type="notContainsBlanks" dxfId="967" priority="893">
      <formula>LEN(TRIM(P244))&gt;0</formula>
    </cfRule>
  </conditionalFormatting>
  <conditionalFormatting sqref="P244:R244">
    <cfRule type="notContainsBlanks" dxfId="966" priority="892">
      <formula>LEN(TRIM(P244))&gt;0</formula>
    </cfRule>
  </conditionalFormatting>
  <conditionalFormatting sqref="P244:R244">
    <cfRule type="notContainsBlanks" dxfId="965" priority="891">
      <formula>LEN(TRIM(P244))&gt;0</formula>
    </cfRule>
  </conditionalFormatting>
  <conditionalFormatting sqref="P244:R244">
    <cfRule type="notContainsBlanks" dxfId="964" priority="889">
      <formula>LEN(TRIM(P244))&gt;0</formula>
    </cfRule>
    <cfRule type="notContainsBlanks" dxfId="963" priority="890">
      <formula>LEN(TRIM(P244))&gt;0</formula>
    </cfRule>
  </conditionalFormatting>
  <conditionalFormatting sqref="P244:R244">
    <cfRule type="notContainsBlanks" dxfId="962" priority="888">
      <formula>LEN(TRIM(P244))&gt;0</formula>
    </cfRule>
  </conditionalFormatting>
  <conditionalFormatting sqref="W244:Y244">
    <cfRule type="notContainsBlanks" dxfId="961" priority="887">
      <formula>LEN(TRIM(W244))&gt;0</formula>
    </cfRule>
  </conditionalFormatting>
  <conditionalFormatting sqref="W244:Y244">
    <cfRule type="notContainsBlanks" dxfId="960" priority="886">
      <formula>LEN(TRIM(W244))&gt;0</formula>
    </cfRule>
  </conditionalFormatting>
  <conditionalFormatting sqref="W244:Y244">
    <cfRule type="notContainsBlanks" dxfId="959" priority="885">
      <formula>LEN(TRIM(W244))&gt;0</formula>
    </cfRule>
  </conditionalFormatting>
  <conditionalFormatting sqref="W244:Y244">
    <cfRule type="notContainsBlanks" dxfId="958" priority="884">
      <formula>LEN(TRIM(W244))&gt;0</formula>
    </cfRule>
  </conditionalFormatting>
  <conditionalFormatting sqref="W244:Y244">
    <cfRule type="notContainsBlanks" dxfId="957" priority="883">
      <formula>LEN(TRIM(W244))&gt;0</formula>
    </cfRule>
  </conditionalFormatting>
  <conditionalFormatting sqref="W244:Y244">
    <cfRule type="notContainsBlanks" dxfId="956" priority="882">
      <formula>LEN(TRIM(W244))&gt;0</formula>
    </cfRule>
  </conditionalFormatting>
  <conditionalFormatting sqref="W244:Y244">
    <cfRule type="notContainsBlanks" dxfId="955" priority="881">
      <formula>LEN(TRIM(W244))&gt;0</formula>
    </cfRule>
  </conditionalFormatting>
  <conditionalFormatting sqref="W244:Y244">
    <cfRule type="notContainsBlanks" dxfId="954" priority="880">
      <formula>LEN(TRIM(W244))&gt;0</formula>
    </cfRule>
  </conditionalFormatting>
  <conditionalFormatting sqref="W244:Y244">
    <cfRule type="notContainsBlanks" dxfId="953" priority="879">
      <formula>LEN(TRIM(W244))&gt;0</formula>
    </cfRule>
  </conditionalFormatting>
  <conditionalFormatting sqref="W244:Y244">
    <cfRule type="notContainsBlanks" dxfId="952" priority="878">
      <formula>LEN(TRIM(W244))&gt;0</formula>
    </cfRule>
  </conditionalFormatting>
  <conditionalFormatting sqref="W244:Y244">
    <cfRule type="notContainsBlanks" dxfId="951" priority="876">
      <formula>LEN(TRIM(W244))&gt;0</formula>
    </cfRule>
    <cfRule type="notContainsBlanks" dxfId="950" priority="877">
      <formula>LEN(TRIM(W244))&gt;0</formula>
    </cfRule>
  </conditionalFormatting>
  <conditionalFormatting sqref="W244:Y244">
    <cfRule type="notContainsBlanks" dxfId="949" priority="875">
      <formula>LEN(TRIM(W244))&gt;0</formula>
    </cfRule>
  </conditionalFormatting>
  <conditionalFormatting sqref="AD244:AF244">
    <cfRule type="notContainsBlanks" dxfId="948" priority="874">
      <formula>LEN(TRIM(AD244))&gt;0</formula>
    </cfRule>
  </conditionalFormatting>
  <conditionalFormatting sqref="AD244:AF244">
    <cfRule type="notContainsBlanks" dxfId="947" priority="873">
      <formula>LEN(TRIM(AD244))&gt;0</formula>
    </cfRule>
  </conditionalFormatting>
  <conditionalFormatting sqref="AD244:AF244">
    <cfRule type="notContainsBlanks" dxfId="946" priority="872">
      <formula>LEN(TRIM(AD244))&gt;0</formula>
    </cfRule>
  </conditionalFormatting>
  <conditionalFormatting sqref="AD244:AF244">
    <cfRule type="notContainsBlanks" dxfId="945" priority="871">
      <formula>LEN(TRIM(AD244))&gt;0</formula>
    </cfRule>
  </conditionalFormatting>
  <conditionalFormatting sqref="AD244:AF244">
    <cfRule type="notContainsBlanks" dxfId="944" priority="870">
      <formula>LEN(TRIM(AD244))&gt;0</formula>
    </cfRule>
  </conditionalFormatting>
  <conditionalFormatting sqref="AD244:AF244">
    <cfRule type="notContainsBlanks" dxfId="943" priority="869">
      <formula>LEN(TRIM(AD244))&gt;0</formula>
    </cfRule>
  </conditionalFormatting>
  <conditionalFormatting sqref="AD244:AF244">
    <cfRule type="notContainsBlanks" dxfId="942" priority="868">
      <formula>LEN(TRIM(AD244))&gt;0</formula>
    </cfRule>
  </conditionalFormatting>
  <conditionalFormatting sqref="AD244:AF244">
    <cfRule type="notContainsBlanks" dxfId="941" priority="867">
      <formula>LEN(TRIM(AD244))&gt;0</formula>
    </cfRule>
  </conditionalFormatting>
  <conditionalFormatting sqref="AD244:AF244">
    <cfRule type="notContainsBlanks" dxfId="940" priority="866">
      <formula>LEN(TRIM(AD244))&gt;0</formula>
    </cfRule>
  </conditionalFormatting>
  <conditionalFormatting sqref="AD244:AF244">
    <cfRule type="notContainsBlanks" dxfId="939" priority="865">
      <formula>LEN(TRIM(AD244))&gt;0</formula>
    </cfRule>
  </conditionalFormatting>
  <conditionalFormatting sqref="AD244:AF244">
    <cfRule type="notContainsBlanks" dxfId="938" priority="863">
      <formula>LEN(TRIM(AD244))&gt;0</formula>
    </cfRule>
    <cfRule type="notContainsBlanks" dxfId="937" priority="864">
      <formula>LEN(TRIM(AD244))&gt;0</formula>
    </cfRule>
  </conditionalFormatting>
  <conditionalFormatting sqref="AD244:AF244">
    <cfRule type="notContainsBlanks" dxfId="936" priority="862">
      <formula>LEN(TRIM(AD244))&gt;0</formula>
    </cfRule>
  </conditionalFormatting>
  <conditionalFormatting sqref="N257">
    <cfRule type="notContainsBlanks" dxfId="935" priority="861">
      <formula>LEN(TRIM(N257))&gt;0</formula>
    </cfRule>
  </conditionalFormatting>
  <conditionalFormatting sqref="O257:R257">
    <cfRule type="notContainsBlanks" dxfId="934" priority="860">
      <formula>LEN(TRIM(O257))&gt;0</formula>
    </cfRule>
  </conditionalFormatting>
  <conditionalFormatting sqref="N257:R257">
    <cfRule type="notContainsBlanks" dxfId="933" priority="859">
      <formula>LEN(TRIM(N257))&gt;0</formula>
    </cfRule>
  </conditionalFormatting>
  <conditionalFormatting sqref="N257:R257">
    <cfRule type="notContainsBlanks" dxfId="932" priority="858">
      <formula>LEN(TRIM(N257))&gt;0</formula>
    </cfRule>
  </conditionalFormatting>
  <conditionalFormatting sqref="N257:R257">
    <cfRule type="notContainsBlanks" dxfId="931" priority="857">
      <formula>LEN(TRIM(N257))&gt;0</formula>
    </cfRule>
  </conditionalFormatting>
  <conditionalFormatting sqref="N257:R257">
    <cfRule type="notContainsBlanks" dxfId="930" priority="856">
      <formula>LEN(TRIM(N257))&gt;0</formula>
    </cfRule>
  </conditionalFormatting>
  <conditionalFormatting sqref="N257:R257">
    <cfRule type="notContainsBlanks" dxfId="929" priority="855">
      <formula>LEN(TRIM(N257))&gt;0</formula>
    </cfRule>
  </conditionalFormatting>
  <conditionalFormatting sqref="N257:R257">
    <cfRule type="notContainsBlanks" dxfId="928" priority="854">
      <formula>LEN(TRIM(N257))&gt;0</formula>
    </cfRule>
  </conditionalFormatting>
  <conditionalFormatting sqref="N257:R257">
    <cfRule type="notContainsBlanks" dxfId="927" priority="853">
      <formula>LEN(TRIM(N257))&gt;0</formula>
    </cfRule>
  </conditionalFormatting>
  <conditionalFormatting sqref="N257:R257">
    <cfRule type="notContainsBlanks" dxfId="926" priority="852">
      <formula>LEN(TRIM(N257))&gt;0</formula>
    </cfRule>
  </conditionalFormatting>
  <conditionalFormatting sqref="N257:R257">
    <cfRule type="notContainsBlanks" dxfId="925" priority="851">
      <formula>LEN(TRIM(N257))&gt;0</formula>
    </cfRule>
  </conditionalFormatting>
  <conditionalFormatting sqref="N257:R257">
    <cfRule type="notContainsBlanks" dxfId="924" priority="849">
      <formula>LEN(TRIM(N257))&gt;0</formula>
    </cfRule>
    <cfRule type="notContainsBlanks" dxfId="923" priority="850">
      <formula>LEN(TRIM(N257))&gt;0</formula>
    </cfRule>
  </conditionalFormatting>
  <conditionalFormatting sqref="N257:R257">
    <cfRule type="notContainsBlanks" dxfId="922" priority="848">
      <formula>LEN(TRIM(N257))&gt;0</formula>
    </cfRule>
  </conditionalFormatting>
  <conditionalFormatting sqref="N257:R257">
    <cfRule type="notContainsBlanks" dxfId="921" priority="847">
      <formula>LEN(TRIM(N257))&gt;0</formula>
    </cfRule>
  </conditionalFormatting>
  <conditionalFormatting sqref="U257">
    <cfRule type="notContainsBlanks" dxfId="920" priority="846">
      <formula>LEN(TRIM(U257))&gt;0</formula>
    </cfRule>
  </conditionalFormatting>
  <conditionalFormatting sqref="V257:Y257">
    <cfRule type="notContainsBlanks" dxfId="919" priority="845">
      <formula>LEN(TRIM(V257))&gt;0</formula>
    </cfRule>
  </conditionalFormatting>
  <conditionalFormatting sqref="U257:Y257">
    <cfRule type="notContainsBlanks" dxfId="918" priority="844">
      <formula>LEN(TRIM(U257))&gt;0</formula>
    </cfRule>
  </conditionalFormatting>
  <conditionalFormatting sqref="U257:Y257">
    <cfRule type="notContainsBlanks" dxfId="917" priority="843">
      <formula>LEN(TRIM(U257))&gt;0</formula>
    </cfRule>
  </conditionalFormatting>
  <conditionalFormatting sqref="U257:Y257">
    <cfRule type="notContainsBlanks" dxfId="916" priority="842">
      <formula>LEN(TRIM(U257))&gt;0</formula>
    </cfRule>
  </conditionalFormatting>
  <conditionalFormatting sqref="U257:Y257">
    <cfRule type="notContainsBlanks" dxfId="915" priority="841">
      <formula>LEN(TRIM(U257))&gt;0</formula>
    </cfRule>
  </conditionalFormatting>
  <conditionalFormatting sqref="U257:Y257">
    <cfRule type="notContainsBlanks" dxfId="914" priority="840">
      <formula>LEN(TRIM(U257))&gt;0</formula>
    </cfRule>
  </conditionalFormatting>
  <conditionalFormatting sqref="U257:Y257">
    <cfRule type="notContainsBlanks" dxfId="913" priority="839">
      <formula>LEN(TRIM(U257))&gt;0</formula>
    </cfRule>
  </conditionalFormatting>
  <conditionalFormatting sqref="U257:Y257">
    <cfRule type="notContainsBlanks" dxfId="912" priority="838">
      <formula>LEN(TRIM(U257))&gt;0</formula>
    </cfRule>
  </conditionalFormatting>
  <conditionalFormatting sqref="U257:Y257">
    <cfRule type="notContainsBlanks" dxfId="911" priority="837">
      <formula>LEN(TRIM(U257))&gt;0</formula>
    </cfRule>
  </conditionalFormatting>
  <conditionalFormatting sqref="U257:Y257">
    <cfRule type="notContainsBlanks" dxfId="910" priority="836">
      <formula>LEN(TRIM(U257))&gt;0</formula>
    </cfRule>
  </conditionalFormatting>
  <conditionalFormatting sqref="U257:Y257">
    <cfRule type="notContainsBlanks" dxfId="909" priority="834">
      <formula>LEN(TRIM(U257))&gt;0</formula>
    </cfRule>
    <cfRule type="notContainsBlanks" dxfId="908" priority="835">
      <formula>LEN(TRIM(U257))&gt;0</formula>
    </cfRule>
  </conditionalFormatting>
  <conditionalFormatting sqref="U257:Y257">
    <cfRule type="notContainsBlanks" dxfId="907" priority="833">
      <formula>LEN(TRIM(U257))&gt;0</formula>
    </cfRule>
  </conditionalFormatting>
  <conditionalFormatting sqref="U257:Y257">
    <cfRule type="notContainsBlanks" dxfId="906" priority="832">
      <formula>LEN(TRIM(U257))&gt;0</formula>
    </cfRule>
  </conditionalFormatting>
  <conditionalFormatting sqref="AB257">
    <cfRule type="notContainsBlanks" dxfId="905" priority="831">
      <formula>LEN(TRIM(AB257))&gt;0</formula>
    </cfRule>
  </conditionalFormatting>
  <conditionalFormatting sqref="AC257:AF257">
    <cfRule type="notContainsBlanks" dxfId="904" priority="830">
      <formula>LEN(TRIM(AC257))&gt;0</formula>
    </cfRule>
  </conditionalFormatting>
  <conditionalFormatting sqref="AB257:AF257">
    <cfRule type="notContainsBlanks" dxfId="903" priority="829">
      <formula>LEN(TRIM(AB257))&gt;0</formula>
    </cfRule>
  </conditionalFormatting>
  <conditionalFormatting sqref="AB257:AF257">
    <cfRule type="notContainsBlanks" dxfId="902" priority="828">
      <formula>LEN(TRIM(AB257))&gt;0</formula>
    </cfRule>
  </conditionalFormatting>
  <conditionalFormatting sqref="AB257:AF257">
    <cfRule type="notContainsBlanks" dxfId="901" priority="827">
      <formula>LEN(TRIM(AB257))&gt;0</formula>
    </cfRule>
  </conditionalFormatting>
  <conditionalFormatting sqref="AB257:AF257">
    <cfRule type="notContainsBlanks" dxfId="900" priority="826">
      <formula>LEN(TRIM(AB257))&gt;0</formula>
    </cfRule>
  </conditionalFormatting>
  <conditionalFormatting sqref="AB257:AF257">
    <cfRule type="notContainsBlanks" dxfId="899" priority="825">
      <formula>LEN(TRIM(AB257))&gt;0</formula>
    </cfRule>
  </conditionalFormatting>
  <conditionalFormatting sqref="AB257:AF257">
    <cfRule type="notContainsBlanks" dxfId="898" priority="824">
      <formula>LEN(TRIM(AB257))&gt;0</formula>
    </cfRule>
  </conditionalFormatting>
  <conditionalFormatting sqref="AB257:AF257">
    <cfRule type="notContainsBlanks" dxfId="897" priority="823">
      <formula>LEN(TRIM(AB257))&gt;0</formula>
    </cfRule>
  </conditionalFormatting>
  <conditionalFormatting sqref="AB257:AF257">
    <cfRule type="notContainsBlanks" dxfId="896" priority="822">
      <formula>LEN(TRIM(AB257))&gt;0</formula>
    </cfRule>
  </conditionalFormatting>
  <conditionalFormatting sqref="AB257:AF257">
    <cfRule type="notContainsBlanks" dxfId="895" priority="821">
      <formula>LEN(TRIM(AB257))&gt;0</formula>
    </cfRule>
  </conditionalFormatting>
  <conditionalFormatting sqref="AB257:AF257">
    <cfRule type="notContainsBlanks" dxfId="894" priority="819">
      <formula>LEN(TRIM(AB257))&gt;0</formula>
    </cfRule>
    <cfRule type="notContainsBlanks" dxfId="893" priority="820">
      <formula>LEN(TRIM(AB257))&gt;0</formula>
    </cfRule>
  </conditionalFormatting>
  <conditionalFormatting sqref="AB257:AF257">
    <cfRule type="notContainsBlanks" dxfId="892" priority="818">
      <formula>LEN(TRIM(AB257))&gt;0</formula>
    </cfRule>
  </conditionalFormatting>
  <conditionalFormatting sqref="AB257:AF257">
    <cfRule type="notContainsBlanks" dxfId="891" priority="817">
      <formula>LEN(TRIM(AB257))&gt;0</formula>
    </cfRule>
  </conditionalFormatting>
  <conditionalFormatting sqref="E268:E279">
    <cfRule type="notContainsBlanks" dxfId="890" priority="816">
      <formula>LEN(TRIM(E268))&gt;0</formula>
    </cfRule>
  </conditionalFormatting>
  <conditionalFormatting sqref="N270">
    <cfRule type="notContainsBlanks" dxfId="889" priority="815">
      <formula>LEN(TRIM(N270))&gt;0</formula>
    </cfRule>
  </conditionalFormatting>
  <conditionalFormatting sqref="O270">
    <cfRule type="notContainsBlanks" dxfId="888" priority="814">
      <formula>LEN(TRIM(O270))&gt;0</formula>
    </cfRule>
  </conditionalFormatting>
  <conditionalFormatting sqref="N270:O270">
    <cfRule type="notContainsBlanks" dxfId="887" priority="813">
      <formula>LEN(TRIM(N270))&gt;0</formula>
    </cfRule>
  </conditionalFormatting>
  <conditionalFormatting sqref="N270:O270">
    <cfRule type="notContainsBlanks" dxfId="886" priority="812">
      <formula>LEN(TRIM(N270))&gt;0</formula>
    </cfRule>
  </conditionalFormatting>
  <conditionalFormatting sqref="N270:O270">
    <cfRule type="notContainsBlanks" dxfId="885" priority="811">
      <formula>LEN(TRIM(N270))&gt;0</formula>
    </cfRule>
  </conditionalFormatting>
  <conditionalFormatting sqref="N270:O270">
    <cfRule type="notContainsBlanks" dxfId="884" priority="810">
      <formula>LEN(TRIM(N270))&gt;0</formula>
    </cfRule>
  </conditionalFormatting>
  <conditionalFormatting sqref="N270:O270">
    <cfRule type="notContainsBlanks" dxfId="883" priority="809">
      <formula>LEN(TRIM(N270))&gt;0</formula>
    </cfRule>
  </conditionalFormatting>
  <conditionalFormatting sqref="N270:O270">
    <cfRule type="notContainsBlanks" dxfId="882" priority="808">
      <formula>LEN(TRIM(N270))&gt;0</formula>
    </cfRule>
  </conditionalFormatting>
  <conditionalFormatting sqref="N270:O270">
    <cfRule type="notContainsBlanks" dxfId="881" priority="807">
      <formula>LEN(TRIM(N270))&gt;0</formula>
    </cfRule>
  </conditionalFormatting>
  <conditionalFormatting sqref="N270:O270">
    <cfRule type="notContainsBlanks" dxfId="880" priority="806">
      <formula>LEN(TRIM(N270))&gt;0</formula>
    </cfRule>
  </conditionalFormatting>
  <conditionalFormatting sqref="N270:O270">
    <cfRule type="notContainsBlanks" dxfId="879" priority="805">
      <formula>LEN(TRIM(N270))&gt;0</formula>
    </cfRule>
  </conditionalFormatting>
  <conditionalFormatting sqref="N270:O270">
    <cfRule type="notContainsBlanks" dxfId="878" priority="803">
      <formula>LEN(TRIM(N270))&gt;0</formula>
    </cfRule>
    <cfRule type="notContainsBlanks" dxfId="877" priority="804">
      <formula>LEN(TRIM(N270))&gt;0</formula>
    </cfRule>
  </conditionalFormatting>
  <conditionalFormatting sqref="N270:O270">
    <cfRule type="notContainsBlanks" dxfId="876" priority="802">
      <formula>LEN(TRIM(N270))&gt;0</formula>
    </cfRule>
  </conditionalFormatting>
  <conditionalFormatting sqref="N270:O270">
    <cfRule type="notContainsBlanks" dxfId="875" priority="801">
      <formula>LEN(TRIM(N270))&gt;0</formula>
    </cfRule>
  </conditionalFormatting>
  <conditionalFormatting sqref="N270:O270">
    <cfRule type="notContainsBlanks" dxfId="874" priority="800">
      <formula>LEN(TRIM(N270))&gt;0</formula>
    </cfRule>
  </conditionalFormatting>
  <conditionalFormatting sqref="U270">
    <cfRule type="notContainsBlanks" dxfId="873" priority="799">
      <formula>LEN(TRIM(U270))&gt;0</formula>
    </cfRule>
  </conditionalFormatting>
  <conditionalFormatting sqref="V270">
    <cfRule type="notContainsBlanks" dxfId="872" priority="798">
      <formula>LEN(TRIM(V270))&gt;0</formula>
    </cfRule>
  </conditionalFormatting>
  <conditionalFormatting sqref="U270:V270">
    <cfRule type="notContainsBlanks" dxfId="871" priority="797">
      <formula>LEN(TRIM(U270))&gt;0</formula>
    </cfRule>
  </conditionalFormatting>
  <conditionalFormatting sqref="U270:V270">
    <cfRule type="notContainsBlanks" dxfId="870" priority="796">
      <formula>LEN(TRIM(U270))&gt;0</formula>
    </cfRule>
  </conditionalFormatting>
  <conditionalFormatting sqref="U270:V270">
    <cfRule type="notContainsBlanks" dxfId="869" priority="795">
      <formula>LEN(TRIM(U270))&gt;0</formula>
    </cfRule>
  </conditionalFormatting>
  <conditionalFormatting sqref="U270:V270">
    <cfRule type="notContainsBlanks" dxfId="868" priority="794">
      <formula>LEN(TRIM(U270))&gt;0</formula>
    </cfRule>
  </conditionalFormatting>
  <conditionalFormatting sqref="U270:V270">
    <cfRule type="notContainsBlanks" dxfId="867" priority="793">
      <formula>LEN(TRIM(U270))&gt;0</formula>
    </cfRule>
  </conditionalFormatting>
  <conditionalFormatting sqref="U270:V270">
    <cfRule type="notContainsBlanks" dxfId="866" priority="792">
      <formula>LEN(TRIM(U270))&gt;0</formula>
    </cfRule>
  </conditionalFormatting>
  <conditionalFormatting sqref="U270:V270">
    <cfRule type="notContainsBlanks" dxfId="865" priority="791">
      <formula>LEN(TRIM(U270))&gt;0</formula>
    </cfRule>
  </conditionalFormatting>
  <conditionalFormatting sqref="U270:V270">
    <cfRule type="notContainsBlanks" dxfId="864" priority="790">
      <formula>LEN(TRIM(U270))&gt;0</formula>
    </cfRule>
  </conditionalFormatting>
  <conditionalFormatting sqref="U270:V270">
    <cfRule type="notContainsBlanks" dxfId="863" priority="789">
      <formula>LEN(TRIM(U270))&gt;0</formula>
    </cfRule>
  </conditionalFormatting>
  <conditionalFormatting sqref="U270:V270">
    <cfRule type="notContainsBlanks" dxfId="862" priority="787">
      <formula>LEN(TRIM(U270))&gt;0</formula>
    </cfRule>
    <cfRule type="notContainsBlanks" dxfId="861" priority="788">
      <formula>LEN(TRIM(U270))&gt;0</formula>
    </cfRule>
  </conditionalFormatting>
  <conditionalFormatting sqref="U270:V270">
    <cfRule type="notContainsBlanks" dxfId="860" priority="786">
      <formula>LEN(TRIM(U270))&gt;0</formula>
    </cfRule>
  </conditionalFormatting>
  <conditionalFormatting sqref="U270:V270">
    <cfRule type="notContainsBlanks" dxfId="859" priority="785">
      <formula>LEN(TRIM(U270))&gt;0</formula>
    </cfRule>
  </conditionalFormatting>
  <conditionalFormatting sqref="U270:V270">
    <cfRule type="notContainsBlanks" dxfId="858" priority="784">
      <formula>LEN(TRIM(U270))&gt;0</formula>
    </cfRule>
  </conditionalFormatting>
  <conditionalFormatting sqref="AB270">
    <cfRule type="notContainsBlanks" dxfId="857" priority="783">
      <formula>LEN(TRIM(AB270))&gt;0</formula>
    </cfRule>
  </conditionalFormatting>
  <conditionalFormatting sqref="AC270">
    <cfRule type="notContainsBlanks" dxfId="856" priority="782">
      <formula>LEN(TRIM(AC270))&gt;0</formula>
    </cfRule>
  </conditionalFormatting>
  <conditionalFormatting sqref="AB270:AC270">
    <cfRule type="notContainsBlanks" dxfId="855" priority="781">
      <formula>LEN(TRIM(AB270))&gt;0</formula>
    </cfRule>
  </conditionalFormatting>
  <conditionalFormatting sqref="AB270:AC270">
    <cfRule type="notContainsBlanks" dxfId="854" priority="780">
      <formula>LEN(TRIM(AB270))&gt;0</formula>
    </cfRule>
  </conditionalFormatting>
  <conditionalFormatting sqref="AB270:AC270">
    <cfRule type="notContainsBlanks" dxfId="853" priority="779">
      <formula>LEN(TRIM(AB270))&gt;0</formula>
    </cfRule>
  </conditionalFormatting>
  <conditionalFormatting sqref="AB270:AC270">
    <cfRule type="notContainsBlanks" dxfId="852" priority="778">
      <formula>LEN(TRIM(AB270))&gt;0</formula>
    </cfRule>
  </conditionalFormatting>
  <conditionalFormatting sqref="AB270:AC270">
    <cfRule type="notContainsBlanks" dxfId="851" priority="777">
      <formula>LEN(TRIM(AB270))&gt;0</formula>
    </cfRule>
  </conditionalFormatting>
  <conditionalFormatting sqref="AB270:AC270">
    <cfRule type="notContainsBlanks" dxfId="850" priority="776">
      <formula>LEN(TRIM(AB270))&gt;0</formula>
    </cfRule>
  </conditionalFormatting>
  <conditionalFormatting sqref="AB270:AC270">
    <cfRule type="notContainsBlanks" dxfId="849" priority="775">
      <formula>LEN(TRIM(AB270))&gt;0</formula>
    </cfRule>
  </conditionalFormatting>
  <conditionalFormatting sqref="AB270:AC270">
    <cfRule type="notContainsBlanks" dxfId="848" priority="774">
      <formula>LEN(TRIM(AB270))&gt;0</formula>
    </cfRule>
  </conditionalFormatting>
  <conditionalFormatting sqref="AB270:AC270">
    <cfRule type="notContainsBlanks" dxfId="847" priority="773">
      <formula>LEN(TRIM(AB270))&gt;0</formula>
    </cfRule>
  </conditionalFormatting>
  <conditionalFormatting sqref="AB270:AC270">
    <cfRule type="notContainsBlanks" dxfId="846" priority="771">
      <formula>LEN(TRIM(AB270))&gt;0</formula>
    </cfRule>
    <cfRule type="notContainsBlanks" dxfId="845" priority="772">
      <formula>LEN(TRIM(AB270))&gt;0</formula>
    </cfRule>
  </conditionalFormatting>
  <conditionalFormatting sqref="AB270:AC270">
    <cfRule type="notContainsBlanks" dxfId="844" priority="770">
      <formula>LEN(TRIM(AB270))&gt;0</formula>
    </cfRule>
  </conditionalFormatting>
  <conditionalFormatting sqref="AB270:AC270">
    <cfRule type="notContainsBlanks" dxfId="843" priority="769">
      <formula>LEN(TRIM(AB270))&gt;0</formula>
    </cfRule>
  </conditionalFormatting>
  <conditionalFormatting sqref="AB270:AC270">
    <cfRule type="notContainsBlanks" dxfId="842" priority="768">
      <formula>LEN(TRIM(AB270))&gt;0</formula>
    </cfRule>
  </conditionalFormatting>
  <conditionalFormatting sqref="N283">
    <cfRule type="notContainsBlanks" dxfId="841" priority="767">
      <formula>LEN(TRIM(N283))&gt;0</formula>
    </cfRule>
  </conditionalFormatting>
  <conditionalFormatting sqref="O283:R283">
    <cfRule type="notContainsBlanks" dxfId="840" priority="766">
      <formula>LEN(TRIM(O283))&gt;0</formula>
    </cfRule>
  </conditionalFormatting>
  <conditionalFormatting sqref="N283:R283">
    <cfRule type="notContainsBlanks" dxfId="839" priority="765">
      <formula>LEN(TRIM(N283))&gt;0</formula>
    </cfRule>
  </conditionalFormatting>
  <conditionalFormatting sqref="N283:R283">
    <cfRule type="notContainsBlanks" dxfId="838" priority="764">
      <formula>LEN(TRIM(N283))&gt;0</formula>
    </cfRule>
  </conditionalFormatting>
  <conditionalFormatting sqref="N283:R283">
    <cfRule type="notContainsBlanks" dxfId="837" priority="763">
      <formula>LEN(TRIM(N283))&gt;0</formula>
    </cfRule>
  </conditionalFormatting>
  <conditionalFormatting sqref="N283:R283">
    <cfRule type="notContainsBlanks" dxfId="836" priority="762">
      <formula>LEN(TRIM(N283))&gt;0</formula>
    </cfRule>
  </conditionalFormatting>
  <conditionalFormatting sqref="N283:R283">
    <cfRule type="notContainsBlanks" dxfId="835" priority="761">
      <formula>LEN(TRIM(N283))&gt;0</formula>
    </cfRule>
  </conditionalFormatting>
  <conditionalFormatting sqref="N283:R283">
    <cfRule type="notContainsBlanks" dxfId="834" priority="760">
      <formula>LEN(TRIM(N283))&gt;0</formula>
    </cfRule>
  </conditionalFormatting>
  <conditionalFormatting sqref="N283:R283">
    <cfRule type="notContainsBlanks" dxfId="833" priority="759">
      <formula>LEN(TRIM(N283))&gt;0</formula>
    </cfRule>
  </conditionalFormatting>
  <conditionalFormatting sqref="N283:R283">
    <cfRule type="notContainsBlanks" dxfId="832" priority="758">
      <formula>LEN(TRIM(N283))&gt;0</formula>
    </cfRule>
  </conditionalFormatting>
  <conditionalFormatting sqref="N283:R283">
    <cfRule type="notContainsBlanks" dxfId="831" priority="757">
      <formula>LEN(TRIM(N283))&gt;0</formula>
    </cfRule>
  </conditionalFormatting>
  <conditionalFormatting sqref="N283:R283">
    <cfRule type="notContainsBlanks" dxfId="830" priority="755">
      <formula>LEN(TRIM(N283))&gt;0</formula>
    </cfRule>
    <cfRule type="notContainsBlanks" dxfId="829" priority="756">
      <formula>LEN(TRIM(N283))&gt;0</formula>
    </cfRule>
  </conditionalFormatting>
  <conditionalFormatting sqref="N283:R283">
    <cfRule type="notContainsBlanks" dxfId="828" priority="754">
      <formula>LEN(TRIM(N283))&gt;0</formula>
    </cfRule>
  </conditionalFormatting>
  <conditionalFormatting sqref="N283:R283">
    <cfRule type="notContainsBlanks" dxfId="827" priority="753">
      <formula>LEN(TRIM(N283))&gt;0</formula>
    </cfRule>
  </conditionalFormatting>
  <conditionalFormatting sqref="N283:R283">
    <cfRule type="notContainsBlanks" dxfId="826" priority="752">
      <formula>LEN(TRIM(N283))&gt;0</formula>
    </cfRule>
  </conditionalFormatting>
  <conditionalFormatting sqref="N283:R283">
    <cfRule type="notContainsBlanks" dxfId="825" priority="751">
      <formula>LEN(TRIM(N283))&gt;0</formula>
    </cfRule>
  </conditionalFormatting>
  <conditionalFormatting sqref="U283">
    <cfRule type="notContainsBlanks" dxfId="824" priority="750">
      <formula>LEN(TRIM(U283))&gt;0</formula>
    </cfRule>
  </conditionalFormatting>
  <conditionalFormatting sqref="V283:Y283">
    <cfRule type="notContainsBlanks" dxfId="823" priority="749">
      <formula>LEN(TRIM(V283))&gt;0</formula>
    </cfRule>
  </conditionalFormatting>
  <conditionalFormatting sqref="U283:Y283">
    <cfRule type="notContainsBlanks" dxfId="822" priority="748">
      <formula>LEN(TRIM(U283))&gt;0</formula>
    </cfRule>
  </conditionalFormatting>
  <conditionalFormatting sqref="U283:Y283">
    <cfRule type="notContainsBlanks" dxfId="821" priority="747">
      <formula>LEN(TRIM(U283))&gt;0</formula>
    </cfRule>
  </conditionalFormatting>
  <conditionalFormatting sqref="U283:Y283">
    <cfRule type="notContainsBlanks" dxfId="820" priority="746">
      <formula>LEN(TRIM(U283))&gt;0</formula>
    </cfRule>
  </conditionalFormatting>
  <conditionalFormatting sqref="U283:Y283">
    <cfRule type="notContainsBlanks" dxfId="819" priority="745">
      <formula>LEN(TRIM(U283))&gt;0</formula>
    </cfRule>
  </conditionalFormatting>
  <conditionalFormatting sqref="U283:Y283">
    <cfRule type="notContainsBlanks" dxfId="818" priority="744">
      <formula>LEN(TRIM(U283))&gt;0</formula>
    </cfRule>
  </conditionalFormatting>
  <conditionalFormatting sqref="U283:Y283">
    <cfRule type="notContainsBlanks" dxfId="817" priority="743">
      <formula>LEN(TRIM(U283))&gt;0</formula>
    </cfRule>
  </conditionalFormatting>
  <conditionalFormatting sqref="U283:Y283">
    <cfRule type="notContainsBlanks" dxfId="816" priority="742">
      <formula>LEN(TRIM(U283))&gt;0</formula>
    </cfRule>
  </conditionalFormatting>
  <conditionalFormatting sqref="U283:Y283">
    <cfRule type="notContainsBlanks" dxfId="815" priority="741">
      <formula>LEN(TRIM(U283))&gt;0</formula>
    </cfRule>
  </conditionalFormatting>
  <conditionalFormatting sqref="U283:Y283">
    <cfRule type="notContainsBlanks" dxfId="814" priority="740">
      <formula>LEN(TRIM(U283))&gt;0</formula>
    </cfRule>
  </conditionalFormatting>
  <conditionalFormatting sqref="U283:Y283">
    <cfRule type="notContainsBlanks" dxfId="813" priority="738">
      <formula>LEN(TRIM(U283))&gt;0</formula>
    </cfRule>
    <cfRule type="notContainsBlanks" dxfId="812" priority="739">
      <formula>LEN(TRIM(U283))&gt;0</formula>
    </cfRule>
  </conditionalFormatting>
  <conditionalFormatting sqref="U283:Y283">
    <cfRule type="notContainsBlanks" dxfId="811" priority="737">
      <formula>LEN(TRIM(U283))&gt;0</formula>
    </cfRule>
  </conditionalFormatting>
  <conditionalFormatting sqref="U283:Y283">
    <cfRule type="notContainsBlanks" dxfId="810" priority="736">
      <formula>LEN(TRIM(U283))&gt;0</formula>
    </cfRule>
  </conditionalFormatting>
  <conditionalFormatting sqref="U283:Y283">
    <cfRule type="notContainsBlanks" dxfId="809" priority="735">
      <formula>LEN(TRIM(U283))&gt;0</formula>
    </cfRule>
  </conditionalFormatting>
  <conditionalFormatting sqref="U283:Y283">
    <cfRule type="notContainsBlanks" dxfId="808" priority="734">
      <formula>LEN(TRIM(U283))&gt;0</formula>
    </cfRule>
  </conditionalFormatting>
  <conditionalFormatting sqref="AB283">
    <cfRule type="notContainsBlanks" dxfId="807" priority="733">
      <formula>LEN(TRIM(AB283))&gt;0</formula>
    </cfRule>
  </conditionalFormatting>
  <conditionalFormatting sqref="AC283:AF283">
    <cfRule type="notContainsBlanks" dxfId="806" priority="732">
      <formula>LEN(TRIM(AC283))&gt;0</formula>
    </cfRule>
  </conditionalFormatting>
  <conditionalFormatting sqref="AB283:AF283">
    <cfRule type="notContainsBlanks" dxfId="805" priority="731">
      <formula>LEN(TRIM(AB283))&gt;0</formula>
    </cfRule>
  </conditionalFormatting>
  <conditionalFormatting sqref="AB283:AF283">
    <cfRule type="notContainsBlanks" dxfId="804" priority="730">
      <formula>LEN(TRIM(AB283))&gt;0</formula>
    </cfRule>
  </conditionalFormatting>
  <conditionalFormatting sqref="AB283:AF283">
    <cfRule type="notContainsBlanks" dxfId="803" priority="729">
      <formula>LEN(TRIM(AB283))&gt;0</formula>
    </cfRule>
  </conditionalFormatting>
  <conditionalFormatting sqref="AB283:AF283">
    <cfRule type="notContainsBlanks" dxfId="802" priority="728">
      <formula>LEN(TRIM(AB283))&gt;0</formula>
    </cfRule>
  </conditionalFormatting>
  <conditionalFormatting sqref="AB283:AF283">
    <cfRule type="notContainsBlanks" dxfId="801" priority="727">
      <formula>LEN(TRIM(AB283))&gt;0</formula>
    </cfRule>
  </conditionalFormatting>
  <conditionalFormatting sqref="AB283:AF283">
    <cfRule type="notContainsBlanks" dxfId="800" priority="726">
      <formula>LEN(TRIM(AB283))&gt;0</formula>
    </cfRule>
  </conditionalFormatting>
  <conditionalFormatting sqref="AB283:AF283">
    <cfRule type="notContainsBlanks" dxfId="799" priority="725">
      <formula>LEN(TRIM(AB283))&gt;0</formula>
    </cfRule>
  </conditionalFormatting>
  <conditionalFormatting sqref="AB283:AF283">
    <cfRule type="notContainsBlanks" dxfId="798" priority="724">
      <formula>LEN(TRIM(AB283))&gt;0</formula>
    </cfRule>
  </conditionalFormatting>
  <conditionalFormatting sqref="AB283:AF283">
    <cfRule type="notContainsBlanks" dxfId="797" priority="723">
      <formula>LEN(TRIM(AB283))&gt;0</formula>
    </cfRule>
  </conditionalFormatting>
  <conditionalFormatting sqref="AB283:AF283">
    <cfRule type="notContainsBlanks" dxfId="796" priority="721">
      <formula>LEN(TRIM(AB283))&gt;0</formula>
    </cfRule>
    <cfRule type="notContainsBlanks" dxfId="795" priority="722">
      <formula>LEN(TRIM(AB283))&gt;0</formula>
    </cfRule>
  </conditionalFormatting>
  <conditionalFormatting sqref="AB283:AF283">
    <cfRule type="notContainsBlanks" dxfId="794" priority="720">
      <formula>LEN(TRIM(AB283))&gt;0</formula>
    </cfRule>
  </conditionalFormatting>
  <conditionalFormatting sqref="AB283:AF283">
    <cfRule type="notContainsBlanks" dxfId="793" priority="719">
      <formula>LEN(TRIM(AB283))&gt;0</formula>
    </cfRule>
  </conditionalFormatting>
  <conditionalFormatting sqref="AB283:AF283">
    <cfRule type="notContainsBlanks" dxfId="792" priority="718">
      <formula>LEN(TRIM(AB283))&gt;0</formula>
    </cfRule>
  </conditionalFormatting>
  <conditionalFormatting sqref="AB283:AF283">
    <cfRule type="notContainsBlanks" dxfId="791" priority="717">
      <formula>LEN(TRIM(AB283))&gt;0</formula>
    </cfRule>
  </conditionalFormatting>
  <conditionalFormatting sqref="E294:E305">
    <cfRule type="notContainsBlanks" dxfId="790" priority="716">
      <formula>LEN(TRIM(E294))&gt;0</formula>
    </cfRule>
  </conditionalFormatting>
  <conditionalFormatting sqref="N296">
    <cfRule type="notContainsBlanks" dxfId="789" priority="715">
      <formula>LEN(TRIM(N296))&gt;0</formula>
    </cfRule>
  </conditionalFormatting>
  <conditionalFormatting sqref="O296:R296">
    <cfRule type="notContainsBlanks" dxfId="788" priority="714">
      <formula>LEN(TRIM(O296))&gt;0</formula>
    </cfRule>
  </conditionalFormatting>
  <conditionalFormatting sqref="N296:R296">
    <cfRule type="notContainsBlanks" dxfId="787" priority="713">
      <formula>LEN(TRIM(N296))&gt;0</formula>
    </cfRule>
  </conditionalFormatting>
  <conditionalFormatting sqref="N296:R296">
    <cfRule type="notContainsBlanks" dxfId="786" priority="712">
      <formula>LEN(TRIM(N296))&gt;0</formula>
    </cfRule>
  </conditionalFormatting>
  <conditionalFormatting sqref="N296:R296">
    <cfRule type="notContainsBlanks" dxfId="785" priority="711">
      <formula>LEN(TRIM(N296))&gt;0</formula>
    </cfRule>
  </conditionalFormatting>
  <conditionalFormatting sqref="N296:R296">
    <cfRule type="notContainsBlanks" dxfId="784" priority="710">
      <formula>LEN(TRIM(N296))&gt;0</formula>
    </cfRule>
  </conditionalFormatting>
  <conditionalFormatting sqref="N296:R296">
    <cfRule type="notContainsBlanks" dxfId="783" priority="709">
      <formula>LEN(TRIM(N296))&gt;0</formula>
    </cfRule>
  </conditionalFormatting>
  <conditionalFormatting sqref="N296:R296">
    <cfRule type="notContainsBlanks" dxfId="782" priority="708">
      <formula>LEN(TRIM(N296))&gt;0</formula>
    </cfRule>
  </conditionalFormatting>
  <conditionalFormatting sqref="N296:R296">
    <cfRule type="notContainsBlanks" dxfId="781" priority="707">
      <formula>LEN(TRIM(N296))&gt;0</formula>
    </cfRule>
  </conditionalFormatting>
  <conditionalFormatting sqref="N296:R296">
    <cfRule type="notContainsBlanks" dxfId="780" priority="706">
      <formula>LEN(TRIM(N296))&gt;0</formula>
    </cfRule>
  </conditionalFormatting>
  <conditionalFormatting sqref="N296:R296">
    <cfRule type="notContainsBlanks" dxfId="779" priority="705">
      <formula>LEN(TRIM(N296))&gt;0</formula>
    </cfRule>
  </conditionalFormatting>
  <conditionalFormatting sqref="N296:R296">
    <cfRule type="notContainsBlanks" dxfId="778" priority="703">
      <formula>LEN(TRIM(N296))&gt;0</formula>
    </cfRule>
    <cfRule type="notContainsBlanks" dxfId="777" priority="704">
      <formula>LEN(TRIM(N296))&gt;0</formula>
    </cfRule>
  </conditionalFormatting>
  <conditionalFormatting sqref="N296:R296">
    <cfRule type="notContainsBlanks" dxfId="776" priority="702">
      <formula>LEN(TRIM(N296))&gt;0</formula>
    </cfRule>
  </conditionalFormatting>
  <conditionalFormatting sqref="N296:R296">
    <cfRule type="notContainsBlanks" dxfId="775" priority="701">
      <formula>LEN(TRIM(N296))&gt;0</formula>
    </cfRule>
  </conditionalFormatting>
  <conditionalFormatting sqref="N296:R296">
    <cfRule type="notContainsBlanks" dxfId="774" priority="700">
      <formula>LEN(TRIM(N296))&gt;0</formula>
    </cfRule>
  </conditionalFormatting>
  <conditionalFormatting sqref="N296:R296">
    <cfRule type="notContainsBlanks" dxfId="773" priority="699">
      <formula>LEN(TRIM(N296))&gt;0</formula>
    </cfRule>
  </conditionalFormatting>
  <conditionalFormatting sqref="N296:R296">
    <cfRule type="notContainsBlanks" dxfId="772" priority="698">
      <formula>LEN(TRIM(N296))&gt;0</formula>
    </cfRule>
  </conditionalFormatting>
  <conditionalFormatting sqref="U296">
    <cfRule type="notContainsBlanks" dxfId="771" priority="697">
      <formula>LEN(TRIM(U296))&gt;0</formula>
    </cfRule>
  </conditionalFormatting>
  <conditionalFormatting sqref="V296:Y296">
    <cfRule type="notContainsBlanks" dxfId="770" priority="696">
      <formula>LEN(TRIM(V296))&gt;0</formula>
    </cfRule>
  </conditionalFormatting>
  <conditionalFormatting sqref="U296:Y296">
    <cfRule type="notContainsBlanks" dxfId="769" priority="695">
      <formula>LEN(TRIM(U296))&gt;0</formula>
    </cfRule>
  </conditionalFormatting>
  <conditionalFormatting sqref="U296:Y296">
    <cfRule type="notContainsBlanks" dxfId="768" priority="694">
      <formula>LEN(TRIM(U296))&gt;0</formula>
    </cfRule>
  </conditionalFormatting>
  <conditionalFormatting sqref="U296:Y296">
    <cfRule type="notContainsBlanks" dxfId="767" priority="693">
      <formula>LEN(TRIM(U296))&gt;0</formula>
    </cfRule>
  </conditionalFormatting>
  <conditionalFormatting sqref="U296:Y296">
    <cfRule type="notContainsBlanks" dxfId="766" priority="692">
      <formula>LEN(TRIM(U296))&gt;0</formula>
    </cfRule>
  </conditionalFormatting>
  <conditionalFormatting sqref="U296:Y296">
    <cfRule type="notContainsBlanks" dxfId="765" priority="691">
      <formula>LEN(TRIM(U296))&gt;0</formula>
    </cfRule>
  </conditionalFormatting>
  <conditionalFormatting sqref="U296:Y296">
    <cfRule type="notContainsBlanks" dxfId="764" priority="690">
      <formula>LEN(TRIM(U296))&gt;0</formula>
    </cfRule>
  </conditionalFormatting>
  <conditionalFormatting sqref="U296:Y296">
    <cfRule type="notContainsBlanks" dxfId="763" priority="689">
      <formula>LEN(TRIM(U296))&gt;0</formula>
    </cfRule>
  </conditionalFormatting>
  <conditionalFormatting sqref="U296:Y296">
    <cfRule type="notContainsBlanks" dxfId="762" priority="688">
      <formula>LEN(TRIM(U296))&gt;0</formula>
    </cfRule>
  </conditionalFormatting>
  <conditionalFormatting sqref="U296:Y296">
    <cfRule type="notContainsBlanks" dxfId="761" priority="687">
      <formula>LEN(TRIM(U296))&gt;0</formula>
    </cfRule>
  </conditionalFormatting>
  <conditionalFormatting sqref="U296:Y296">
    <cfRule type="notContainsBlanks" dxfId="760" priority="685">
      <formula>LEN(TRIM(U296))&gt;0</formula>
    </cfRule>
    <cfRule type="notContainsBlanks" dxfId="759" priority="686">
      <formula>LEN(TRIM(U296))&gt;0</formula>
    </cfRule>
  </conditionalFormatting>
  <conditionalFormatting sqref="U296:Y296">
    <cfRule type="notContainsBlanks" dxfId="758" priority="684">
      <formula>LEN(TRIM(U296))&gt;0</formula>
    </cfRule>
  </conditionalFormatting>
  <conditionalFormatting sqref="U296:Y296">
    <cfRule type="notContainsBlanks" dxfId="757" priority="683">
      <formula>LEN(TRIM(U296))&gt;0</formula>
    </cfRule>
  </conditionalFormatting>
  <conditionalFormatting sqref="U296:Y296">
    <cfRule type="notContainsBlanks" dxfId="756" priority="682">
      <formula>LEN(TRIM(U296))&gt;0</formula>
    </cfRule>
  </conditionalFormatting>
  <conditionalFormatting sqref="U296:Y296">
    <cfRule type="notContainsBlanks" dxfId="755" priority="681">
      <formula>LEN(TRIM(U296))&gt;0</formula>
    </cfRule>
  </conditionalFormatting>
  <conditionalFormatting sqref="U296:Y296">
    <cfRule type="notContainsBlanks" dxfId="754" priority="680">
      <formula>LEN(TRIM(U296))&gt;0</formula>
    </cfRule>
  </conditionalFormatting>
  <conditionalFormatting sqref="AB296">
    <cfRule type="notContainsBlanks" dxfId="753" priority="679">
      <formula>LEN(TRIM(AB296))&gt;0</formula>
    </cfRule>
  </conditionalFormatting>
  <conditionalFormatting sqref="AC296:AF296">
    <cfRule type="notContainsBlanks" dxfId="752" priority="678">
      <formula>LEN(TRIM(AC296))&gt;0</formula>
    </cfRule>
  </conditionalFormatting>
  <conditionalFormatting sqref="AB296:AF296">
    <cfRule type="notContainsBlanks" dxfId="751" priority="677">
      <formula>LEN(TRIM(AB296))&gt;0</formula>
    </cfRule>
  </conditionalFormatting>
  <conditionalFormatting sqref="AB296:AF296">
    <cfRule type="notContainsBlanks" dxfId="750" priority="676">
      <formula>LEN(TRIM(AB296))&gt;0</formula>
    </cfRule>
  </conditionalFormatting>
  <conditionalFormatting sqref="AB296:AF296">
    <cfRule type="notContainsBlanks" dxfId="749" priority="675">
      <formula>LEN(TRIM(AB296))&gt;0</formula>
    </cfRule>
  </conditionalFormatting>
  <conditionalFormatting sqref="AB296:AF296">
    <cfRule type="notContainsBlanks" dxfId="748" priority="674">
      <formula>LEN(TRIM(AB296))&gt;0</formula>
    </cfRule>
  </conditionalFormatting>
  <conditionalFormatting sqref="AB296:AF296">
    <cfRule type="notContainsBlanks" dxfId="747" priority="673">
      <formula>LEN(TRIM(AB296))&gt;0</formula>
    </cfRule>
  </conditionalFormatting>
  <conditionalFormatting sqref="AB296:AF296">
    <cfRule type="notContainsBlanks" dxfId="746" priority="672">
      <formula>LEN(TRIM(AB296))&gt;0</formula>
    </cfRule>
  </conditionalFormatting>
  <conditionalFormatting sqref="AB296:AF296">
    <cfRule type="notContainsBlanks" dxfId="745" priority="671">
      <formula>LEN(TRIM(AB296))&gt;0</formula>
    </cfRule>
  </conditionalFormatting>
  <conditionalFormatting sqref="AB296:AF296">
    <cfRule type="notContainsBlanks" dxfId="744" priority="670">
      <formula>LEN(TRIM(AB296))&gt;0</formula>
    </cfRule>
  </conditionalFormatting>
  <conditionalFormatting sqref="AB296:AF296">
    <cfRule type="notContainsBlanks" dxfId="743" priority="669">
      <formula>LEN(TRIM(AB296))&gt;0</formula>
    </cfRule>
  </conditionalFormatting>
  <conditionalFormatting sqref="AB296:AF296">
    <cfRule type="notContainsBlanks" dxfId="742" priority="667">
      <formula>LEN(TRIM(AB296))&gt;0</formula>
    </cfRule>
    <cfRule type="notContainsBlanks" dxfId="741" priority="668">
      <formula>LEN(TRIM(AB296))&gt;0</formula>
    </cfRule>
  </conditionalFormatting>
  <conditionalFormatting sqref="AB296:AF296">
    <cfRule type="notContainsBlanks" dxfId="740" priority="666">
      <formula>LEN(TRIM(AB296))&gt;0</formula>
    </cfRule>
  </conditionalFormatting>
  <conditionalFormatting sqref="AB296:AF296">
    <cfRule type="notContainsBlanks" dxfId="739" priority="665">
      <formula>LEN(TRIM(AB296))&gt;0</formula>
    </cfRule>
  </conditionalFormatting>
  <conditionalFormatting sqref="AB296:AF296">
    <cfRule type="notContainsBlanks" dxfId="738" priority="664">
      <formula>LEN(TRIM(AB296))&gt;0</formula>
    </cfRule>
  </conditionalFormatting>
  <conditionalFormatting sqref="AB296:AF296">
    <cfRule type="notContainsBlanks" dxfId="737" priority="663">
      <formula>LEN(TRIM(AB296))&gt;0</formula>
    </cfRule>
  </conditionalFormatting>
  <conditionalFormatting sqref="AB296:AF296">
    <cfRule type="notContainsBlanks" dxfId="736" priority="662">
      <formula>LEN(TRIM(AB296))&gt;0</formula>
    </cfRule>
  </conditionalFormatting>
  <conditionalFormatting sqref="N309">
    <cfRule type="notContainsBlanks" dxfId="735" priority="661">
      <formula>LEN(TRIM(N309))&gt;0</formula>
    </cfRule>
  </conditionalFormatting>
  <conditionalFormatting sqref="O309:R309">
    <cfRule type="notContainsBlanks" dxfId="734" priority="660">
      <formula>LEN(TRIM(O309))&gt;0</formula>
    </cfRule>
  </conditionalFormatting>
  <conditionalFormatting sqref="N309:R309">
    <cfRule type="notContainsBlanks" dxfId="733" priority="659">
      <formula>LEN(TRIM(N309))&gt;0</formula>
    </cfRule>
  </conditionalFormatting>
  <conditionalFormatting sqref="N309:R309">
    <cfRule type="notContainsBlanks" dxfId="732" priority="658">
      <formula>LEN(TRIM(N309))&gt;0</formula>
    </cfRule>
  </conditionalFormatting>
  <conditionalFormatting sqref="N309:R309">
    <cfRule type="notContainsBlanks" dxfId="731" priority="657">
      <formula>LEN(TRIM(N309))&gt;0</formula>
    </cfRule>
  </conditionalFormatting>
  <conditionalFormatting sqref="N309:R309">
    <cfRule type="notContainsBlanks" dxfId="730" priority="656">
      <formula>LEN(TRIM(N309))&gt;0</formula>
    </cfRule>
  </conditionalFormatting>
  <conditionalFormatting sqref="N309:R309">
    <cfRule type="notContainsBlanks" dxfId="729" priority="655">
      <formula>LEN(TRIM(N309))&gt;0</formula>
    </cfRule>
  </conditionalFormatting>
  <conditionalFormatting sqref="N309:R309">
    <cfRule type="notContainsBlanks" dxfId="728" priority="654">
      <formula>LEN(TRIM(N309))&gt;0</formula>
    </cfRule>
  </conditionalFormatting>
  <conditionalFormatting sqref="N309:R309">
    <cfRule type="notContainsBlanks" dxfId="727" priority="653">
      <formula>LEN(TRIM(N309))&gt;0</formula>
    </cfRule>
  </conditionalFormatting>
  <conditionalFormatting sqref="N309:R309">
    <cfRule type="notContainsBlanks" dxfId="726" priority="652">
      <formula>LEN(TRIM(N309))&gt;0</formula>
    </cfRule>
  </conditionalFormatting>
  <conditionalFormatting sqref="N309:R309">
    <cfRule type="notContainsBlanks" dxfId="725" priority="651">
      <formula>LEN(TRIM(N309))&gt;0</formula>
    </cfRule>
  </conditionalFormatting>
  <conditionalFormatting sqref="N309:R309">
    <cfRule type="notContainsBlanks" dxfId="724" priority="649">
      <formula>LEN(TRIM(N309))&gt;0</formula>
    </cfRule>
    <cfRule type="notContainsBlanks" dxfId="723" priority="650">
      <formula>LEN(TRIM(N309))&gt;0</formula>
    </cfRule>
  </conditionalFormatting>
  <conditionalFormatting sqref="N309:R309">
    <cfRule type="notContainsBlanks" dxfId="722" priority="648">
      <formula>LEN(TRIM(N309))&gt;0</formula>
    </cfRule>
  </conditionalFormatting>
  <conditionalFormatting sqref="N309:R309">
    <cfRule type="notContainsBlanks" dxfId="721" priority="647">
      <formula>LEN(TRIM(N309))&gt;0</formula>
    </cfRule>
  </conditionalFormatting>
  <conditionalFormatting sqref="N309:R309">
    <cfRule type="notContainsBlanks" dxfId="720" priority="646">
      <formula>LEN(TRIM(N309))&gt;0</formula>
    </cfRule>
  </conditionalFormatting>
  <conditionalFormatting sqref="N309:R309">
    <cfRule type="notContainsBlanks" dxfId="719" priority="645">
      <formula>LEN(TRIM(N309))&gt;0</formula>
    </cfRule>
  </conditionalFormatting>
  <conditionalFormatting sqref="N309:R309">
    <cfRule type="notContainsBlanks" dxfId="718" priority="644">
      <formula>LEN(TRIM(N309))&gt;0</formula>
    </cfRule>
  </conditionalFormatting>
  <conditionalFormatting sqref="N309:R309">
    <cfRule type="notContainsBlanks" dxfId="717" priority="643">
      <formula>LEN(TRIM(N309))&gt;0</formula>
    </cfRule>
  </conditionalFormatting>
  <conditionalFormatting sqref="U309">
    <cfRule type="notContainsBlanks" dxfId="716" priority="642">
      <formula>LEN(TRIM(U309))&gt;0</formula>
    </cfRule>
  </conditionalFormatting>
  <conditionalFormatting sqref="V309:Y309">
    <cfRule type="notContainsBlanks" dxfId="715" priority="641">
      <formula>LEN(TRIM(V309))&gt;0</formula>
    </cfRule>
  </conditionalFormatting>
  <conditionalFormatting sqref="U309:Y309">
    <cfRule type="notContainsBlanks" dxfId="714" priority="640">
      <formula>LEN(TRIM(U309))&gt;0</formula>
    </cfRule>
  </conditionalFormatting>
  <conditionalFormatting sqref="U309:Y309">
    <cfRule type="notContainsBlanks" dxfId="713" priority="639">
      <formula>LEN(TRIM(U309))&gt;0</formula>
    </cfRule>
  </conditionalFormatting>
  <conditionalFormatting sqref="U309:Y309">
    <cfRule type="notContainsBlanks" dxfId="712" priority="638">
      <formula>LEN(TRIM(U309))&gt;0</formula>
    </cfRule>
  </conditionalFormatting>
  <conditionalFormatting sqref="U309:Y309">
    <cfRule type="notContainsBlanks" dxfId="711" priority="637">
      <formula>LEN(TRIM(U309))&gt;0</formula>
    </cfRule>
  </conditionalFormatting>
  <conditionalFormatting sqref="U309:Y309">
    <cfRule type="notContainsBlanks" dxfId="710" priority="636">
      <formula>LEN(TRIM(U309))&gt;0</formula>
    </cfRule>
  </conditionalFormatting>
  <conditionalFormatting sqref="U309:Y309">
    <cfRule type="notContainsBlanks" dxfId="709" priority="635">
      <formula>LEN(TRIM(U309))&gt;0</formula>
    </cfRule>
  </conditionalFormatting>
  <conditionalFormatting sqref="U309:Y309">
    <cfRule type="notContainsBlanks" dxfId="708" priority="634">
      <formula>LEN(TRIM(U309))&gt;0</formula>
    </cfRule>
  </conditionalFormatting>
  <conditionalFormatting sqref="U309:Y309">
    <cfRule type="notContainsBlanks" dxfId="707" priority="633">
      <formula>LEN(TRIM(U309))&gt;0</formula>
    </cfRule>
  </conditionalFormatting>
  <conditionalFormatting sqref="U309:Y309">
    <cfRule type="notContainsBlanks" dxfId="706" priority="632">
      <formula>LEN(TRIM(U309))&gt;0</formula>
    </cfRule>
  </conditionalFormatting>
  <conditionalFormatting sqref="U309:Y309">
    <cfRule type="notContainsBlanks" dxfId="705" priority="630">
      <formula>LEN(TRIM(U309))&gt;0</formula>
    </cfRule>
    <cfRule type="notContainsBlanks" dxfId="704" priority="631">
      <formula>LEN(TRIM(U309))&gt;0</formula>
    </cfRule>
  </conditionalFormatting>
  <conditionalFormatting sqref="U309:Y309">
    <cfRule type="notContainsBlanks" dxfId="703" priority="629">
      <formula>LEN(TRIM(U309))&gt;0</formula>
    </cfRule>
  </conditionalFormatting>
  <conditionalFormatting sqref="U309:Y309">
    <cfRule type="notContainsBlanks" dxfId="702" priority="628">
      <formula>LEN(TRIM(U309))&gt;0</formula>
    </cfRule>
  </conditionalFormatting>
  <conditionalFormatting sqref="U309:Y309">
    <cfRule type="notContainsBlanks" dxfId="701" priority="627">
      <formula>LEN(TRIM(U309))&gt;0</formula>
    </cfRule>
  </conditionalFormatting>
  <conditionalFormatting sqref="U309:Y309">
    <cfRule type="notContainsBlanks" dxfId="700" priority="626">
      <formula>LEN(TRIM(U309))&gt;0</formula>
    </cfRule>
  </conditionalFormatting>
  <conditionalFormatting sqref="U309:Y309">
    <cfRule type="notContainsBlanks" dxfId="699" priority="625">
      <formula>LEN(TRIM(U309))&gt;0</formula>
    </cfRule>
  </conditionalFormatting>
  <conditionalFormatting sqref="U309:Y309">
    <cfRule type="notContainsBlanks" dxfId="698" priority="624">
      <formula>LEN(TRIM(U309))&gt;0</formula>
    </cfRule>
  </conditionalFormatting>
  <conditionalFormatting sqref="AB309">
    <cfRule type="notContainsBlanks" dxfId="697" priority="623">
      <formula>LEN(TRIM(AB309))&gt;0</formula>
    </cfRule>
  </conditionalFormatting>
  <conditionalFormatting sqref="AC309:AF309">
    <cfRule type="notContainsBlanks" dxfId="696" priority="622">
      <formula>LEN(TRIM(AC309))&gt;0</formula>
    </cfRule>
  </conditionalFormatting>
  <conditionalFormatting sqref="AB309:AF309">
    <cfRule type="notContainsBlanks" dxfId="695" priority="621">
      <formula>LEN(TRIM(AB309))&gt;0</formula>
    </cfRule>
  </conditionalFormatting>
  <conditionalFormatting sqref="AB309:AF309">
    <cfRule type="notContainsBlanks" dxfId="694" priority="620">
      <formula>LEN(TRIM(AB309))&gt;0</formula>
    </cfRule>
  </conditionalFormatting>
  <conditionalFormatting sqref="AB309:AF309">
    <cfRule type="notContainsBlanks" dxfId="693" priority="619">
      <formula>LEN(TRIM(AB309))&gt;0</formula>
    </cfRule>
  </conditionalFormatting>
  <conditionalFormatting sqref="AB309:AF309">
    <cfRule type="notContainsBlanks" dxfId="692" priority="618">
      <formula>LEN(TRIM(AB309))&gt;0</formula>
    </cfRule>
  </conditionalFormatting>
  <conditionalFormatting sqref="AB309:AF309">
    <cfRule type="notContainsBlanks" dxfId="691" priority="617">
      <formula>LEN(TRIM(AB309))&gt;0</formula>
    </cfRule>
  </conditionalFormatting>
  <conditionalFormatting sqref="AB309:AF309">
    <cfRule type="notContainsBlanks" dxfId="690" priority="616">
      <formula>LEN(TRIM(AB309))&gt;0</formula>
    </cfRule>
  </conditionalFormatting>
  <conditionalFormatting sqref="AB309:AF309">
    <cfRule type="notContainsBlanks" dxfId="689" priority="615">
      <formula>LEN(TRIM(AB309))&gt;0</formula>
    </cfRule>
  </conditionalFormatting>
  <conditionalFormatting sqref="AB309:AF309">
    <cfRule type="notContainsBlanks" dxfId="688" priority="614">
      <formula>LEN(TRIM(AB309))&gt;0</formula>
    </cfRule>
  </conditionalFormatting>
  <conditionalFormatting sqref="AB309:AF309">
    <cfRule type="notContainsBlanks" dxfId="687" priority="613">
      <formula>LEN(TRIM(AB309))&gt;0</formula>
    </cfRule>
  </conditionalFormatting>
  <conditionalFormatting sqref="AB309:AF309">
    <cfRule type="notContainsBlanks" dxfId="686" priority="611">
      <formula>LEN(TRIM(AB309))&gt;0</formula>
    </cfRule>
    <cfRule type="notContainsBlanks" dxfId="685" priority="612">
      <formula>LEN(TRIM(AB309))&gt;0</formula>
    </cfRule>
  </conditionalFormatting>
  <conditionalFormatting sqref="AB309:AF309">
    <cfRule type="notContainsBlanks" dxfId="684" priority="610">
      <formula>LEN(TRIM(AB309))&gt;0</formula>
    </cfRule>
  </conditionalFormatting>
  <conditionalFormatting sqref="AB309:AF309">
    <cfRule type="notContainsBlanks" dxfId="683" priority="609">
      <formula>LEN(TRIM(AB309))&gt;0</formula>
    </cfRule>
  </conditionalFormatting>
  <conditionalFormatting sqref="AB309:AF309">
    <cfRule type="notContainsBlanks" dxfId="682" priority="608">
      <formula>LEN(TRIM(AB309))&gt;0</formula>
    </cfRule>
  </conditionalFormatting>
  <conditionalFormatting sqref="AB309:AF309">
    <cfRule type="notContainsBlanks" dxfId="681" priority="607">
      <formula>LEN(TRIM(AB309))&gt;0</formula>
    </cfRule>
  </conditionalFormatting>
  <conditionalFormatting sqref="AB309:AF309">
    <cfRule type="notContainsBlanks" dxfId="680" priority="606">
      <formula>LEN(TRIM(AB309))&gt;0</formula>
    </cfRule>
  </conditionalFormatting>
  <conditionalFormatting sqref="AB309:AF309">
    <cfRule type="notContainsBlanks" dxfId="679" priority="605">
      <formula>LEN(TRIM(AB309))&gt;0</formula>
    </cfRule>
  </conditionalFormatting>
  <conditionalFormatting sqref="O36:R36">
    <cfRule type="notContainsBlanks" dxfId="678" priority="604">
      <formula>LEN(TRIM(O36))&gt;0</formula>
    </cfRule>
  </conditionalFormatting>
  <conditionalFormatting sqref="V36:Y36">
    <cfRule type="notContainsBlanks" dxfId="677" priority="603">
      <formula>LEN(TRIM(V36))&gt;0</formula>
    </cfRule>
  </conditionalFormatting>
  <conditionalFormatting sqref="AC36:AF36">
    <cfRule type="notContainsBlanks" dxfId="676" priority="602">
      <formula>LEN(TRIM(AC36))&gt;0</formula>
    </cfRule>
  </conditionalFormatting>
  <conditionalFormatting sqref="N49">
    <cfRule type="notContainsBlanks" dxfId="675" priority="601">
      <formula>LEN(TRIM(N49))&gt;0</formula>
    </cfRule>
  </conditionalFormatting>
  <conditionalFormatting sqref="O49:R49">
    <cfRule type="notContainsBlanks" dxfId="674" priority="600">
      <formula>LEN(TRIM(O49))&gt;0</formula>
    </cfRule>
  </conditionalFormatting>
  <conditionalFormatting sqref="AB49">
    <cfRule type="notContainsBlanks" dxfId="673" priority="599">
      <formula>LEN(TRIM(AB49))&gt;0</formula>
    </cfRule>
  </conditionalFormatting>
  <conditionalFormatting sqref="AC49:AF49">
    <cfRule type="notContainsBlanks" dxfId="672" priority="598">
      <formula>LEN(TRIM(AC49))&gt;0</formula>
    </cfRule>
  </conditionalFormatting>
  <conditionalFormatting sqref="U49">
    <cfRule type="notContainsBlanks" dxfId="671" priority="597">
      <formula>LEN(TRIM(U49))&gt;0</formula>
    </cfRule>
  </conditionalFormatting>
  <conditionalFormatting sqref="V49:Y49">
    <cfRule type="notContainsBlanks" dxfId="670" priority="596">
      <formula>LEN(TRIM(V49))&gt;0</formula>
    </cfRule>
  </conditionalFormatting>
  <conditionalFormatting sqref="N62">
    <cfRule type="notContainsBlanks" dxfId="669" priority="595">
      <formula>LEN(TRIM(N62))&gt;0</formula>
    </cfRule>
  </conditionalFormatting>
  <conditionalFormatting sqref="O62:R62">
    <cfRule type="notContainsBlanks" dxfId="668" priority="594">
      <formula>LEN(TRIM(O62))&gt;0</formula>
    </cfRule>
  </conditionalFormatting>
  <conditionalFormatting sqref="U62">
    <cfRule type="notContainsBlanks" dxfId="667" priority="593">
      <formula>LEN(TRIM(U62))&gt;0</formula>
    </cfRule>
  </conditionalFormatting>
  <conditionalFormatting sqref="V62:Y62">
    <cfRule type="notContainsBlanks" dxfId="666" priority="592">
      <formula>LEN(TRIM(V62))&gt;0</formula>
    </cfRule>
  </conditionalFormatting>
  <conditionalFormatting sqref="AB62">
    <cfRule type="notContainsBlanks" dxfId="665" priority="591">
      <formula>LEN(TRIM(AB62))&gt;0</formula>
    </cfRule>
  </conditionalFormatting>
  <conditionalFormatting sqref="AC62:AF62">
    <cfRule type="notContainsBlanks" dxfId="664" priority="590">
      <formula>LEN(TRIM(AC62))&gt;0</formula>
    </cfRule>
  </conditionalFormatting>
  <conditionalFormatting sqref="N75">
    <cfRule type="notContainsBlanks" dxfId="663" priority="589">
      <formula>LEN(TRIM(N75))&gt;0</formula>
    </cfRule>
  </conditionalFormatting>
  <conditionalFormatting sqref="O75:R75">
    <cfRule type="notContainsBlanks" dxfId="662" priority="588">
      <formula>LEN(TRIM(O75))&gt;0</formula>
    </cfRule>
  </conditionalFormatting>
  <conditionalFormatting sqref="N75:R75">
    <cfRule type="notContainsBlanks" dxfId="661" priority="587">
      <formula>LEN(TRIM(N75))&gt;0</formula>
    </cfRule>
  </conditionalFormatting>
  <conditionalFormatting sqref="U75">
    <cfRule type="notContainsBlanks" dxfId="660" priority="586">
      <formula>LEN(TRIM(U75))&gt;0</formula>
    </cfRule>
  </conditionalFormatting>
  <conditionalFormatting sqref="V75:Y75">
    <cfRule type="notContainsBlanks" dxfId="659" priority="585">
      <formula>LEN(TRIM(V75))&gt;0</formula>
    </cfRule>
  </conditionalFormatting>
  <conditionalFormatting sqref="U75:Y75">
    <cfRule type="notContainsBlanks" dxfId="658" priority="584">
      <formula>LEN(TRIM(U75))&gt;0</formula>
    </cfRule>
  </conditionalFormatting>
  <conditionalFormatting sqref="AB75">
    <cfRule type="notContainsBlanks" dxfId="657" priority="583">
      <formula>LEN(TRIM(AB75))&gt;0</formula>
    </cfRule>
  </conditionalFormatting>
  <conditionalFormatting sqref="AC75:AF75">
    <cfRule type="notContainsBlanks" dxfId="656" priority="582">
      <formula>LEN(TRIM(AC75))&gt;0</formula>
    </cfRule>
  </conditionalFormatting>
  <conditionalFormatting sqref="AB75:AF75">
    <cfRule type="notContainsBlanks" dxfId="655" priority="581">
      <formula>LEN(TRIM(AB75))&gt;0</formula>
    </cfRule>
  </conditionalFormatting>
  <conditionalFormatting sqref="P88:R88">
    <cfRule type="notContainsBlanks" dxfId="654" priority="580">
      <formula>LEN(TRIM(P88))&gt;0</formula>
    </cfRule>
  </conditionalFormatting>
  <conditionalFormatting sqref="P88:R88">
    <cfRule type="notContainsBlanks" dxfId="653" priority="579">
      <formula>LEN(TRIM(P88))&gt;0</formula>
    </cfRule>
  </conditionalFormatting>
  <conditionalFormatting sqref="AD88:AF88">
    <cfRule type="notContainsBlanks" dxfId="652" priority="578">
      <formula>LEN(TRIM(AD88))&gt;0</formula>
    </cfRule>
  </conditionalFormatting>
  <conditionalFormatting sqref="AD88:AF88">
    <cfRule type="notContainsBlanks" dxfId="651" priority="577">
      <formula>LEN(TRIM(AD88))&gt;0</formula>
    </cfRule>
  </conditionalFormatting>
  <conditionalFormatting sqref="W88:Y88">
    <cfRule type="notContainsBlanks" dxfId="650" priority="576">
      <formula>LEN(TRIM(W88))&gt;0</formula>
    </cfRule>
  </conditionalFormatting>
  <conditionalFormatting sqref="W88:Y88">
    <cfRule type="notContainsBlanks" dxfId="649" priority="575">
      <formula>LEN(TRIM(W88))&gt;0</formula>
    </cfRule>
  </conditionalFormatting>
  <conditionalFormatting sqref="N101">
    <cfRule type="notContainsBlanks" dxfId="648" priority="574">
      <formula>LEN(TRIM(N101))&gt;0</formula>
    </cfRule>
  </conditionalFormatting>
  <conditionalFormatting sqref="O101:P101">
    <cfRule type="notContainsBlanks" dxfId="647" priority="573">
      <formula>LEN(TRIM(O101))&gt;0</formula>
    </cfRule>
  </conditionalFormatting>
  <conditionalFormatting sqref="N101:P101">
    <cfRule type="notContainsBlanks" dxfId="646" priority="572">
      <formula>LEN(TRIM(N101))&gt;0</formula>
    </cfRule>
  </conditionalFormatting>
  <conditionalFormatting sqref="N101:P101">
    <cfRule type="notContainsBlanks" dxfId="645" priority="571">
      <formula>LEN(TRIM(N101))&gt;0</formula>
    </cfRule>
  </conditionalFormatting>
  <conditionalFormatting sqref="U101">
    <cfRule type="notContainsBlanks" dxfId="644" priority="570">
      <formula>LEN(TRIM(U101))&gt;0</formula>
    </cfRule>
  </conditionalFormatting>
  <conditionalFormatting sqref="V101:W101">
    <cfRule type="notContainsBlanks" dxfId="643" priority="569">
      <formula>LEN(TRIM(V101))&gt;0</formula>
    </cfRule>
  </conditionalFormatting>
  <conditionalFormatting sqref="U101:W101">
    <cfRule type="notContainsBlanks" dxfId="642" priority="568">
      <formula>LEN(TRIM(U101))&gt;0</formula>
    </cfRule>
  </conditionalFormatting>
  <conditionalFormatting sqref="U101:W101">
    <cfRule type="notContainsBlanks" dxfId="641" priority="567">
      <formula>LEN(TRIM(U101))&gt;0</formula>
    </cfRule>
  </conditionalFormatting>
  <conditionalFormatting sqref="AB101">
    <cfRule type="notContainsBlanks" dxfId="640" priority="566">
      <formula>LEN(TRIM(AB101))&gt;0</formula>
    </cfRule>
  </conditionalFormatting>
  <conditionalFormatting sqref="AC101:AD101">
    <cfRule type="notContainsBlanks" dxfId="639" priority="565">
      <formula>LEN(TRIM(AC101))&gt;0</formula>
    </cfRule>
  </conditionalFormatting>
  <conditionalFormatting sqref="AB101:AD101">
    <cfRule type="notContainsBlanks" dxfId="638" priority="564">
      <formula>LEN(TRIM(AB101))&gt;0</formula>
    </cfRule>
  </conditionalFormatting>
  <conditionalFormatting sqref="AB101:AD101">
    <cfRule type="notContainsBlanks" dxfId="637" priority="563">
      <formula>LEN(TRIM(AB101))&gt;0</formula>
    </cfRule>
  </conditionalFormatting>
  <conditionalFormatting sqref="N114">
    <cfRule type="notContainsBlanks" dxfId="636" priority="562">
      <formula>LEN(TRIM(N114))&gt;0</formula>
    </cfRule>
  </conditionalFormatting>
  <conditionalFormatting sqref="O114:P114">
    <cfRule type="notContainsBlanks" dxfId="635" priority="561">
      <formula>LEN(TRIM(O114))&gt;0</formula>
    </cfRule>
  </conditionalFormatting>
  <conditionalFormatting sqref="N114:P114">
    <cfRule type="notContainsBlanks" dxfId="634" priority="560">
      <formula>LEN(TRIM(N114))&gt;0</formula>
    </cfRule>
  </conditionalFormatting>
  <conditionalFormatting sqref="N114:P114">
    <cfRule type="notContainsBlanks" dxfId="633" priority="559">
      <formula>LEN(TRIM(N114))&gt;0</formula>
    </cfRule>
  </conditionalFormatting>
  <conditionalFormatting sqref="N114:P114">
    <cfRule type="notContainsBlanks" dxfId="632" priority="558">
      <formula>LEN(TRIM(N114))&gt;0</formula>
    </cfRule>
  </conditionalFormatting>
  <conditionalFormatting sqref="U114">
    <cfRule type="notContainsBlanks" dxfId="631" priority="557">
      <formula>LEN(TRIM(U114))&gt;0</formula>
    </cfRule>
  </conditionalFormatting>
  <conditionalFormatting sqref="V114:W114">
    <cfRule type="notContainsBlanks" dxfId="630" priority="556">
      <formula>LEN(TRIM(V114))&gt;0</formula>
    </cfRule>
  </conditionalFormatting>
  <conditionalFormatting sqref="U114:W114">
    <cfRule type="notContainsBlanks" dxfId="629" priority="555">
      <formula>LEN(TRIM(U114))&gt;0</formula>
    </cfRule>
  </conditionalFormatting>
  <conditionalFormatting sqref="U114:W114">
    <cfRule type="notContainsBlanks" dxfId="628" priority="554">
      <formula>LEN(TRIM(U114))&gt;0</formula>
    </cfRule>
  </conditionalFormatting>
  <conditionalFormatting sqref="U114:W114">
    <cfRule type="notContainsBlanks" dxfId="627" priority="553">
      <formula>LEN(TRIM(U114))&gt;0</formula>
    </cfRule>
  </conditionalFormatting>
  <conditionalFormatting sqref="AB114">
    <cfRule type="notContainsBlanks" dxfId="626" priority="552">
      <formula>LEN(TRIM(AB114))&gt;0</formula>
    </cfRule>
  </conditionalFormatting>
  <conditionalFormatting sqref="AC114:AD114">
    <cfRule type="notContainsBlanks" dxfId="625" priority="551">
      <formula>LEN(TRIM(AC114))&gt;0</formula>
    </cfRule>
  </conditionalFormatting>
  <conditionalFormatting sqref="AB114:AD114">
    <cfRule type="notContainsBlanks" dxfId="624" priority="550">
      <formula>LEN(TRIM(AB114))&gt;0</formula>
    </cfRule>
  </conditionalFormatting>
  <conditionalFormatting sqref="AB114:AD114">
    <cfRule type="notContainsBlanks" dxfId="623" priority="549">
      <formula>LEN(TRIM(AB114))&gt;0</formula>
    </cfRule>
  </conditionalFormatting>
  <conditionalFormatting sqref="AB114:AD114">
    <cfRule type="notContainsBlanks" dxfId="622" priority="548">
      <formula>LEN(TRIM(AB114))&gt;0</formula>
    </cfRule>
  </conditionalFormatting>
  <conditionalFormatting sqref="N127">
    <cfRule type="notContainsBlanks" dxfId="621" priority="547">
      <formula>LEN(TRIM(N127))&gt;0</formula>
    </cfRule>
  </conditionalFormatting>
  <conditionalFormatting sqref="O127:P127">
    <cfRule type="notContainsBlanks" dxfId="620" priority="546">
      <formula>LEN(TRIM(O127))&gt;0</formula>
    </cfRule>
  </conditionalFormatting>
  <conditionalFormatting sqref="N127:P127">
    <cfRule type="notContainsBlanks" dxfId="619" priority="545">
      <formula>LEN(TRIM(N127))&gt;0</formula>
    </cfRule>
  </conditionalFormatting>
  <conditionalFormatting sqref="N127:P127">
    <cfRule type="notContainsBlanks" dxfId="618" priority="544">
      <formula>LEN(TRIM(N127))&gt;0</formula>
    </cfRule>
  </conditionalFormatting>
  <conditionalFormatting sqref="N127:P127">
    <cfRule type="notContainsBlanks" dxfId="617" priority="543">
      <formula>LEN(TRIM(N127))&gt;0</formula>
    </cfRule>
  </conditionalFormatting>
  <conditionalFormatting sqref="N127:P127">
    <cfRule type="notContainsBlanks" dxfId="616" priority="542">
      <formula>LEN(TRIM(N127))&gt;0</formula>
    </cfRule>
  </conditionalFormatting>
  <conditionalFormatting sqref="U127">
    <cfRule type="notContainsBlanks" dxfId="615" priority="541">
      <formula>LEN(TRIM(U127))&gt;0</formula>
    </cfRule>
  </conditionalFormatting>
  <conditionalFormatting sqref="V127:W127">
    <cfRule type="notContainsBlanks" dxfId="614" priority="540">
      <formula>LEN(TRIM(V127))&gt;0</formula>
    </cfRule>
  </conditionalFormatting>
  <conditionalFormatting sqref="U127:W127">
    <cfRule type="notContainsBlanks" dxfId="613" priority="539">
      <formula>LEN(TRIM(U127))&gt;0</formula>
    </cfRule>
  </conditionalFormatting>
  <conditionalFormatting sqref="U127:W127">
    <cfRule type="notContainsBlanks" dxfId="612" priority="538">
      <formula>LEN(TRIM(U127))&gt;0</formula>
    </cfRule>
  </conditionalFormatting>
  <conditionalFormatting sqref="U127:W127">
    <cfRule type="notContainsBlanks" dxfId="611" priority="537">
      <formula>LEN(TRIM(U127))&gt;0</formula>
    </cfRule>
  </conditionalFormatting>
  <conditionalFormatting sqref="U127:W127">
    <cfRule type="notContainsBlanks" dxfId="610" priority="536">
      <formula>LEN(TRIM(U127))&gt;0</formula>
    </cfRule>
  </conditionalFormatting>
  <conditionalFormatting sqref="AB127">
    <cfRule type="notContainsBlanks" dxfId="609" priority="535">
      <formula>LEN(TRIM(AB127))&gt;0</formula>
    </cfRule>
  </conditionalFormatting>
  <conditionalFormatting sqref="AC127:AD127">
    <cfRule type="notContainsBlanks" dxfId="608" priority="534">
      <formula>LEN(TRIM(AC127))&gt;0</formula>
    </cfRule>
  </conditionalFormatting>
  <conditionalFormatting sqref="AB127:AD127">
    <cfRule type="notContainsBlanks" dxfId="607" priority="533">
      <formula>LEN(TRIM(AB127))&gt;0</formula>
    </cfRule>
  </conditionalFormatting>
  <conditionalFormatting sqref="AB127:AD127">
    <cfRule type="notContainsBlanks" dxfId="606" priority="532">
      <formula>LEN(TRIM(AB127))&gt;0</formula>
    </cfRule>
  </conditionalFormatting>
  <conditionalFormatting sqref="AB127:AD127">
    <cfRule type="notContainsBlanks" dxfId="605" priority="531">
      <formula>LEN(TRIM(AB127))&gt;0</formula>
    </cfRule>
  </conditionalFormatting>
  <conditionalFormatting sqref="AB127:AD127">
    <cfRule type="notContainsBlanks" dxfId="604" priority="530">
      <formula>LEN(TRIM(AB127))&gt;0</formula>
    </cfRule>
  </conditionalFormatting>
  <conditionalFormatting sqref="N140">
    <cfRule type="notContainsBlanks" dxfId="603" priority="529">
      <formula>LEN(TRIM(N140))&gt;0</formula>
    </cfRule>
  </conditionalFormatting>
  <conditionalFormatting sqref="O140:R140">
    <cfRule type="notContainsBlanks" dxfId="602" priority="528">
      <formula>LEN(TRIM(O140))&gt;0</formula>
    </cfRule>
  </conditionalFormatting>
  <conditionalFormatting sqref="N140:R140">
    <cfRule type="notContainsBlanks" dxfId="601" priority="527">
      <formula>LEN(TRIM(N140))&gt;0</formula>
    </cfRule>
  </conditionalFormatting>
  <conditionalFormatting sqref="N140:R140">
    <cfRule type="notContainsBlanks" dxfId="600" priority="526">
      <formula>LEN(TRIM(N140))&gt;0</formula>
    </cfRule>
  </conditionalFormatting>
  <conditionalFormatting sqref="N140:R140">
    <cfRule type="notContainsBlanks" dxfId="599" priority="525">
      <formula>LEN(TRIM(N140))&gt;0</formula>
    </cfRule>
  </conditionalFormatting>
  <conditionalFormatting sqref="N140:R140">
    <cfRule type="notContainsBlanks" dxfId="598" priority="524">
      <formula>LEN(TRIM(N140))&gt;0</formula>
    </cfRule>
  </conditionalFormatting>
  <conditionalFormatting sqref="U140">
    <cfRule type="notContainsBlanks" dxfId="597" priority="523">
      <formula>LEN(TRIM(U140))&gt;0</formula>
    </cfRule>
  </conditionalFormatting>
  <conditionalFormatting sqref="V140:Y140">
    <cfRule type="notContainsBlanks" dxfId="596" priority="522">
      <formula>LEN(TRIM(V140))&gt;0</formula>
    </cfRule>
  </conditionalFormatting>
  <conditionalFormatting sqref="U140:Y140">
    <cfRule type="notContainsBlanks" dxfId="595" priority="521">
      <formula>LEN(TRIM(U140))&gt;0</formula>
    </cfRule>
  </conditionalFormatting>
  <conditionalFormatting sqref="U140:Y140">
    <cfRule type="notContainsBlanks" dxfId="594" priority="520">
      <formula>LEN(TRIM(U140))&gt;0</formula>
    </cfRule>
  </conditionalFormatting>
  <conditionalFormatting sqref="U140:Y140">
    <cfRule type="notContainsBlanks" dxfId="593" priority="519">
      <formula>LEN(TRIM(U140))&gt;0</formula>
    </cfRule>
  </conditionalFormatting>
  <conditionalFormatting sqref="U140:Y140">
    <cfRule type="notContainsBlanks" dxfId="592" priority="518">
      <formula>LEN(TRIM(U140))&gt;0</formula>
    </cfRule>
  </conditionalFormatting>
  <conditionalFormatting sqref="AB140">
    <cfRule type="notContainsBlanks" dxfId="591" priority="517">
      <formula>LEN(TRIM(AB140))&gt;0</formula>
    </cfRule>
  </conditionalFormatting>
  <conditionalFormatting sqref="AC140:AF140">
    <cfRule type="notContainsBlanks" dxfId="590" priority="516">
      <formula>LEN(TRIM(AC140))&gt;0</formula>
    </cfRule>
  </conditionalFormatting>
  <conditionalFormatting sqref="AB140:AF140">
    <cfRule type="notContainsBlanks" dxfId="589" priority="515">
      <formula>LEN(TRIM(AB140))&gt;0</formula>
    </cfRule>
  </conditionalFormatting>
  <conditionalFormatting sqref="AB140:AF140">
    <cfRule type="notContainsBlanks" dxfId="588" priority="514">
      <formula>LEN(TRIM(AB140))&gt;0</formula>
    </cfRule>
  </conditionalFormatting>
  <conditionalFormatting sqref="AB140:AF140">
    <cfRule type="notContainsBlanks" dxfId="587" priority="513">
      <formula>LEN(TRIM(AB140))&gt;0</formula>
    </cfRule>
  </conditionalFormatting>
  <conditionalFormatting sqref="AB140:AF140">
    <cfRule type="notContainsBlanks" dxfId="586" priority="512">
      <formula>LEN(TRIM(AB140))&gt;0</formula>
    </cfRule>
  </conditionalFormatting>
  <conditionalFormatting sqref="N153">
    <cfRule type="notContainsBlanks" dxfId="585" priority="511">
      <formula>LEN(TRIM(N153))&gt;0</formula>
    </cfRule>
  </conditionalFormatting>
  <conditionalFormatting sqref="O153:R153">
    <cfRule type="notContainsBlanks" dxfId="584" priority="510">
      <formula>LEN(TRIM(O153))&gt;0</formula>
    </cfRule>
  </conditionalFormatting>
  <conditionalFormatting sqref="N153:R153">
    <cfRule type="notContainsBlanks" dxfId="583" priority="509">
      <formula>LEN(TRIM(N153))&gt;0</formula>
    </cfRule>
  </conditionalFormatting>
  <conditionalFormatting sqref="N153:R153">
    <cfRule type="notContainsBlanks" dxfId="582" priority="508">
      <formula>LEN(TRIM(N153))&gt;0</formula>
    </cfRule>
  </conditionalFormatting>
  <conditionalFormatting sqref="N153:R153">
    <cfRule type="notContainsBlanks" dxfId="581" priority="507">
      <formula>LEN(TRIM(N153))&gt;0</formula>
    </cfRule>
  </conditionalFormatting>
  <conditionalFormatting sqref="N153:R153">
    <cfRule type="notContainsBlanks" dxfId="580" priority="506">
      <formula>LEN(TRIM(N153))&gt;0</formula>
    </cfRule>
  </conditionalFormatting>
  <conditionalFormatting sqref="N153:R153">
    <cfRule type="notContainsBlanks" dxfId="579" priority="505">
      <formula>LEN(TRIM(N153))&gt;0</formula>
    </cfRule>
  </conditionalFormatting>
  <conditionalFormatting sqref="U153">
    <cfRule type="notContainsBlanks" dxfId="578" priority="504">
      <formula>LEN(TRIM(U153))&gt;0</formula>
    </cfRule>
  </conditionalFormatting>
  <conditionalFormatting sqref="V153:Y153">
    <cfRule type="notContainsBlanks" dxfId="577" priority="503">
      <formula>LEN(TRIM(V153))&gt;0</formula>
    </cfRule>
  </conditionalFormatting>
  <conditionalFormatting sqref="U153:Y153">
    <cfRule type="notContainsBlanks" dxfId="576" priority="502">
      <formula>LEN(TRIM(U153))&gt;0</formula>
    </cfRule>
  </conditionalFormatting>
  <conditionalFormatting sqref="U153:Y153">
    <cfRule type="notContainsBlanks" dxfId="575" priority="501">
      <formula>LEN(TRIM(U153))&gt;0</formula>
    </cfRule>
  </conditionalFormatting>
  <conditionalFormatting sqref="U153:Y153">
    <cfRule type="notContainsBlanks" dxfId="574" priority="500">
      <formula>LEN(TRIM(U153))&gt;0</formula>
    </cfRule>
  </conditionalFormatting>
  <conditionalFormatting sqref="U153:Y153">
    <cfRule type="notContainsBlanks" dxfId="573" priority="499">
      <formula>LEN(TRIM(U153))&gt;0</formula>
    </cfRule>
  </conditionalFormatting>
  <conditionalFormatting sqref="U153:Y153">
    <cfRule type="notContainsBlanks" dxfId="572" priority="498">
      <formula>LEN(TRIM(U153))&gt;0</formula>
    </cfRule>
  </conditionalFormatting>
  <conditionalFormatting sqref="AB153">
    <cfRule type="notContainsBlanks" dxfId="571" priority="497">
      <formula>LEN(TRIM(AB153))&gt;0</formula>
    </cfRule>
  </conditionalFormatting>
  <conditionalFormatting sqref="AC153:AF153">
    <cfRule type="notContainsBlanks" dxfId="570" priority="496">
      <formula>LEN(TRIM(AC153))&gt;0</formula>
    </cfRule>
  </conditionalFormatting>
  <conditionalFormatting sqref="AB153:AF153">
    <cfRule type="notContainsBlanks" dxfId="569" priority="495">
      <formula>LEN(TRIM(AB153))&gt;0</formula>
    </cfRule>
  </conditionalFormatting>
  <conditionalFormatting sqref="AB153:AF153">
    <cfRule type="notContainsBlanks" dxfId="568" priority="494">
      <formula>LEN(TRIM(AB153))&gt;0</formula>
    </cfRule>
  </conditionalFormatting>
  <conditionalFormatting sqref="AB153:AF153">
    <cfRule type="notContainsBlanks" dxfId="567" priority="493">
      <formula>LEN(TRIM(AB153))&gt;0</formula>
    </cfRule>
  </conditionalFormatting>
  <conditionalFormatting sqref="AB153:AF153">
    <cfRule type="notContainsBlanks" dxfId="566" priority="492">
      <formula>LEN(TRIM(AB153))&gt;0</formula>
    </cfRule>
  </conditionalFormatting>
  <conditionalFormatting sqref="AB153:AF153">
    <cfRule type="notContainsBlanks" dxfId="565" priority="491">
      <formula>LEN(TRIM(AB153))&gt;0</formula>
    </cfRule>
  </conditionalFormatting>
  <conditionalFormatting sqref="N166">
    <cfRule type="notContainsBlanks" dxfId="564" priority="490">
      <formula>LEN(TRIM(N166))&gt;0</formula>
    </cfRule>
  </conditionalFormatting>
  <conditionalFormatting sqref="O166:R166">
    <cfRule type="notContainsBlanks" dxfId="563" priority="489">
      <formula>LEN(TRIM(O166))&gt;0</formula>
    </cfRule>
  </conditionalFormatting>
  <conditionalFormatting sqref="N166:R166">
    <cfRule type="notContainsBlanks" dxfId="562" priority="488">
      <formula>LEN(TRIM(N166))&gt;0</formula>
    </cfRule>
  </conditionalFormatting>
  <conditionalFormatting sqref="N166:R166">
    <cfRule type="notContainsBlanks" dxfId="561" priority="487">
      <formula>LEN(TRIM(N166))&gt;0</formula>
    </cfRule>
  </conditionalFormatting>
  <conditionalFormatting sqref="N166:R166">
    <cfRule type="notContainsBlanks" dxfId="560" priority="486">
      <formula>LEN(TRIM(N166))&gt;0</formula>
    </cfRule>
  </conditionalFormatting>
  <conditionalFormatting sqref="N166:R166">
    <cfRule type="notContainsBlanks" dxfId="559" priority="485">
      <formula>LEN(TRIM(N166))&gt;0</formula>
    </cfRule>
  </conditionalFormatting>
  <conditionalFormatting sqref="N166:R166">
    <cfRule type="notContainsBlanks" dxfId="558" priority="484">
      <formula>LEN(TRIM(N166))&gt;0</formula>
    </cfRule>
  </conditionalFormatting>
  <conditionalFormatting sqref="N166:R166">
    <cfRule type="notContainsBlanks" dxfId="557" priority="483">
      <formula>LEN(TRIM(N166))&gt;0</formula>
    </cfRule>
  </conditionalFormatting>
  <conditionalFormatting sqref="U166">
    <cfRule type="notContainsBlanks" dxfId="556" priority="482">
      <formula>LEN(TRIM(U166))&gt;0</formula>
    </cfRule>
  </conditionalFormatting>
  <conditionalFormatting sqref="V166:Y166">
    <cfRule type="notContainsBlanks" dxfId="555" priority="481">
      <formula>LEN(TRIM(V166))&gt;0</formula>
    </cfRule>
  </conditionalFormatting>
  <conditionalFormatting sqref="U166:Y166">
    <cfRule type="notContainsBlanks" dxfId="554" priority="480">
      <formula>LEN(TRIM(U166))&gt;0</formula>
    </cfRule>
  </conditionalFormatting>
  <conditionalFormatting sqref="U166:Y166">
    <cfRule type="notContainsBlanks" dxfId="553" priority="479">
      <formula>LEN(TRIM(U166))&gt;0</formula>
    </cfRule>
  </conditionalFormatting>
  <conditionalFormatting sqref="U166:Y166">
    <cfRule type="notContainsBlanks" dxfId="552" priority="478">
      <formula>LEN(TRIM(U166))&gt;0</formula>
    </cfRule>
  </conditionalFormatting>
  <conditionalFormatting sqref="U166:Y166">
    <cfRule type="notContainsBlanks" dxfId="551" priority="477">
      <formula>LEN(TRIM(U166))&gt;0</formula>
    </cfRule>
  </conditionalFormatting>
  <conditionalFormatting sqref="U166:Y166">
    <cfRule type="notContainsBlanks" dxfId="550" priority="476">
      <formula>LEN(TRIM(U166))&gt;0</formula>
    </cfRule>
  </conditionalFormatting>
  <conditionalFormatting sqref="U166:Y166">
    <cfRule type="notContainsBlanks" dxfId="549" priority="475">
      <formula>LEN(TRIM(U166))&gt;0</formula>
    </cfRule>
  </conditionalFormatting>
  <conditionalFormatting sqref="AB166">
    <cfRule type="notContainsBlanks" dxfId="548" priority="474">
      <formula>LEN(TRIM(AB166))&gt;0</formula>
    </cfRule>
  </conditionalFormatting>
  <conditionalFormatting sqref="AC166:AF166">
    <cfRule type="notContainsBlanks" dxfId="547" priority="473">
      <formula>LEN(TRIM(AC166))&gt;0</formula>
    </cfRule>
  </conditionalFormatting>
  <conditionalFormatting sqref="AB166:AF166">
    <cfRule type="notContainsBlanks" dxfId="546" priority="472">
      <formula>LEN(TRIM(AB166))&gt;0</formula>
    </cfRule>
  </conditionalFormatting>
  <conditionalFormatting sqref="AB166:AF166">
    <cfRule type="notContainsBlanks" dxfId="545" priority="471">
      <formula>LEN(TRIM(AB166))&gt;0</formula>
    </cfRule>
  </conditionalFormatting>
  <conditionalFormatting sqref="AB166:AF166">
    <cfRule type="notContainsBlanks" dxfId="544" priority="470">
      <formula>LEN(TRIM(AB166))&gt;0</formula>
    </cfRule>
  </conditionalFormatting>
  <conditionalFormatting sqref="AB166:AF166">
    <cfRule type="notContainsBlanks" dxfId="543" priority="469">
      <formula>LEN(TRIM(AB166))&gt;0</formula>
    </cfRule>
  </conditionalFormatting>
  <conditionalFormatting sqref="AB166:AF166">
    <cfRule type="notContainsBlanks" dxfId="542" priority="468">
      <formula>LEN(TRIM(AB166))&gt;0</formula>
    </cfRule>
  </conditionalFormatting>
  <conditionalFormatting sqref="AB166:AF166">
    <cfRule type="notContainsBlanks" dxfId="541" priority="467">
      <formula>LEN(TRIM(AB166))&gt;0</formula>
    </cfRule>
  </conditionalFormatting>
  <conditionalFormatting sqref="N179">
    <cfRule type="notContainsBlanks" dxfId="540" priority="466">
      <formula>LEN(TRIM(N179))&gt;0</formula>
    </cfRule>
  </conditionalFormatting>
  <conditionalFormatting sqref="O179:R179">
    <cfRule type="notContainsBlanks" dxfId="539" priority="465">
      <formula>LEN(TRIM(O179))&gt;0</formula>
    </cfRule>
  </conditionalFormatting>
  <conditionalFormatting sqref="N179:R179">
    <cfRule type="notContainsBlanks" dxfId="538" priority="464">
      <formula>LEN(TRIM(N179))&gt;0</formula>
    </cfRule>
  </conditionalFormatting>
  <conditionalFormatting sqref="N179:R179">
    <cfRule type="notContainsBlanks" dxfId="537" priority="463">
      <formula>LEN(TRIM(N179))&gt;0</formula>
    </cfRule>
  </conditionalFormatting>
  <conditionalFormatting sqref="N179:R179">
    <cfRule type="notContainsBlanks" dxfId="536" priority="462">
      <formula>LEN(TRIM(N179))&gt;0</formula>
    </cfRule>
  </conditionalFormatting>
  <conditionalFormatting sqref="N179:R179">
    <cfRule type="notContainsBlanks" dxfId="535" priority="461">
      <formula>LEN(TRIM(N179))&gt;0</formula>
    </cfRule>
  </conditionalFormatting>
  <conditionalFormatting sqref="N179:R179">
    <cfRule type="notContainsBlanks" dxfId="534" priority="460">
      <formula>LEN(TRIM(N179))&gt;0</formula>
    </cfRule>
  </conditionalFormatting>
  <conditionalFormatting sqref="N179:R179">
    <cfRule type="notContainsBlanks" dxfId="533" priority="459">
      <formula>LEN(TRIM(N179))&gt;0</formula>
    </cfRule>
  </conditionalFormatting>
  <conditionalFormatting sqref="N179:R179">
    <cfRule type="notContainsBlanks" dxfId="532" priority="458">
      <formula>LEN(TRIM(N179))&gt;0</formula>
    </cfRule>
  </conditionalFormatting>
  <conditionalFormatting sqref="U179">
    <cfRule type="notContainsBlanks" dxfId="531" priority="457">
      <formula>LEN(TRIM(U179))&gt;0</formula>
    </cfRule>
  </conditionalFormatting>
  <conditionalFormatting sqref="V179:Y179">
    <cfRule type="notContainsBlanks" dxfId="530" priority="456">
      <formula>LEN(TRIM(V179))&gt;0</formula>
    </cfRule>
  </conditionalFormatting>
  <conditionalFormatting sqref="U179:Y179">
    <cfRule type="notContainsBlanks" dxfId="529" priority="455">
      <formula>LEN(TRIM(U179))&gt;0</formula>
    </cfRule>
  </conditionalFormatting>
  <conditionalFormatting sqref="U179:Y179">
    <cfRule type="notContainsBlanks" dxfId="528" priority="454">
      <formula>LEN(TRIM(U179))&gt;0</formula>
    </cfRule>
  </conditionalFormatting>
  <conditionalFormatting sqref="U179:Y179">
    <cfRule type="notContainsBlanks" dxfId="527" priority="453">
      <formula>LEN(TRIM(U179))&gt;0</formula>
    </cfRule>
  </conditionalFormatting>
  <conditionalFormatting sqref="U179:Y179">
    <cfRule type="notContainsBlanks" dxfId="526" priority="452">
      <formula>LEN(TRIM(U179))&gt;0</formula>
    </cfRule>
  </conditionalFormatting>
  <conditionalFormatting sqref="U179:Y179">
    <cfRule type="notContainsBlanks" dxfId="525" priority="451">
      <formula>LEN(TRIM(U179))&gt;0</formula>
    </cfRule>
  </conditionalFormatting>
  <conditionalFormatting sqref="U179:Y179">
    <cfRule type="notContainsBlanks" dxfId="524" priority="450">
      <formula>LEN(TRIM(U179))&gt;0</formula>
    </cfRule>
  </conditionalFormatting>
  <conditionalFormatting sqref="U179:Y179">
    <cfRule type="notContainsBlanks" dxfId="523" priority="449">
      <formula>LEN(TRIM(U179))&gt;0</formula>
    </cfRule>
  </conditionalFormatting>
  <conditionalFormatting sqref="U179:Y179">
    <cfRule type="notContainsBlanks" dxfId="522" priority="448">
      <formula>LEN(TRIM(U179))&gt;0</formula>
    </cfRule>
  </conditionalFormatting>
  <conditionalFormatting sqref="AB179">
    <cfRule type="notContainsBlanks" dxfId="521" priority="447">
      <formula>LEN(TRIM(AB179))&gt;0</formula>
    </cfRule>
  </conditionalFormatting>
  <conditionalFormatting sqref="AC179:AF179">
    <cfRule type="notContainsBlanks" dxfId="520" priority="446">
      <formula>LEN(TRIM(AC179))&gt;0</formula>
    </cfRule>
  </conditionalFormatting>
  <conditionalFormatting sqref="AB179:AF179">
    <cfRule type="notContainsBlanks" dxfId="519" priority="445">
      <formula>LEN(TRIM(AB179))&gt;0</formula>
    </cfRule>
  </conditionalFormatting>
  <conditionalFormatting sqref="AB179:AF179">
    <cfRule type="notContainsBlanks" dxfId="518" priority="444">
      <formula>LEN(TRIM(AB179))&gt;0</formula>
    </cfRule>
  </conditionalFormatting>
  <conditionalFormatting sqref="AB179:AF179">
    <cfRule type="notContainsBlanks" dxfId="517" priority="443">
      <formula>LEN(TRIM(AB179))&gt;0</formula>
    </cfRule>
  </conditionalFormatting>
  <conditionalFormatting sqref="AB179:AF179">
    <cfRule type="notContainsBlanks" dxfId="516" priority="442">
      <formula>LEN(TRIM(AB179))&gt;0</formula>
    </cfRule>
  </conditionalFormatting>
  <conditionalFormatting sqref="AB179:AF179">
    <cfRule type="notContainsBlanks" dxfId="515" priority="441">
      <formula>LEN(TRIM(AB179))&gt;0</formula>
    </cfRule>
  </conditionalFormatting>
  <conditionalFormatting sqref="AB179:AF179">
    <cfRule type="notContainsBlanks" dxfId="514" priority="440">
      <formula>LEN(TRIM(AB179))&gt;0</formula>
    </cfRule>
  </conditionalFormatting>
  <conditionalFormatting sqref="AB179:AF179">
    <cfRule type="notContainsBlanks" dxfId="513" priority="439">
      <formula>LEN(TRIM(AB179))&gt;0</formula>
    </cfRule>
  </conditionalFormatting>
  <conditionalFormatting sqref="AB179:AF179">
    <cfRule type="notContainsBlanks" dxfId="512" priority="438">
      <formula>LEN(TRIM(AB179))&gt;0</formula>
    </cfRule>
  </conditionalFormatting>
  <conditionalFormatting sqref="N192:P192">
    <cfRule type="notContainsBlanks" dxfId="511" priority="434">
      <formula>LEN(TRIM(N192))&gt;0</formula>
    </cfRule>
  </conditionalFormatting>
  <conditionalFormatting sqref="N192:P192">
    <cfRule type="notContainsBlanks" dxfId="510" priority="433">
      <formula>LEN(TRIM(N192))&gt;0</formula>
    </cfRule>
  </conditionalFormatting>
  <conditionalFormatting sqref="N192:P192">
    <cfRule type="notContainsBlanks" dxfId="509" priority="432">
      <formula>LEN(TRIM(N192))&gt;0</formula>
    </cfRule>
  </conditionalFormatting>
  <conditionalFormatting sqref="N192:P192">
    <cfRule type="notContainsBlanks" dxfId="508" priority="431">
      <formula>LEN(TRIM(N192))&gt;0</formula>
    </cfRule>
  </conditionalFormatting>
  <conditionalFormatting sqref="N192:P192">
    <cfRule type="notContainsBlanks" dxfId="507" priority="430">
      <formula>LEN(TRIM(N192))&gt;0</formula>
    </cfRule>
  </conditionalFormatting>
  <conditionalFormatting sqref="N192:P192">
    <cfRule type="notContainsBlanks" dxfId="506" priority="429">
      <formula>LEN(TRIM(N192))&gt;0</formula>
    </cfRule>
  </conditionalFormatting>
  <conditionalFormatting sqref="N192:P192">
    <cfRule type="notContainsBlanks" dxfId="505" priority="428">
      <formula>LEN(TRIM(N192))&gt;0</formula>
    </cfRule>
  </conditionalFormatting>
  <conditionalFormatting sqref="O192:P192">
    <cfRule type="notContainsBlanks" dxfId="504" priority="436">
      <formula>LEN(TRIM(O192))&gt;0</formula>
    </cfRule>
  </conditionalFormatting>
  <conditionalFormatting sqref="N192:P192">
    <cfRule type="notContainsBlanks" dxfId="503" priority="435">
      <formula>LEN(TRIM(N192))&gt;0</formula>
    </cfRule>
  </conditionalFormatting>
  <conditionalFormatting sqref="N192">
    <cfRule type="notContainsBlanks" dxfId="502" priority="437">
      <formula>LEN(TRIM(N192))&gt;0</formula>
    </cfRule>
  </conditionalFormatting>
  <conditionalFormatting sqref="U192:W192">
    <cfRule type="notContainsBlanks" dxfId="501" priority="424">
      <formula>LEN(TRIM(U192))&gt;0</formula>
    </cfRule>
  </conditionalFormatting>
  <conditionalFormatting sqref="U192:W192">
    <cfRule type="notContainsBlanks" dxfId="500" priority="423">
      <formula>LEN(TRIM(U192))&gt;0</formula>
    </cfRule>
  </conditionalFormatting>
  <conditionalFormatting sqref="U192:W192">
    <cfRule type="notContainsBlanks" dxfId="499" priority="422">
      <formula>LEN(TRIM(U192))&gt;0</formula>
    </cfRule>
  </conditionalFormatting>
  <conditionalFormatting sqref="U192:W192">
    <cfRule type="notContainsBlanks" dxfId="498" priority="421">
      <formula>LEN(TRIM(U192))&gt;0</formula>
    </cfRule>
  </conditionalFormatting>
  <conditionalFormatting sqref="U192:W192">
    <cfRule type="notContainsBlanks" dxfId="497" priority="420">
      <formula>LEN(TRIM(U192))&gt;0</formula>
    </cfRule>
  </conditionalFormatting>
  <conditionalFormatting sqref="U192:W192">
    <cfRule type="notContainsBlanks" dxfId="496" priority="419">
      <formula>LEN(TRIM(U192))&gt;0</formula>
    </cfRule>
  </conditionalFormatting>
  <conditionalFormatting sqref="U192:W192">
    <cfRule type="notContainsBlanks" dxfId="495" priority="418">
      <formula>LEN(TRIM(U192))&gt;0</formula>
    </cfRule>
  </conditionalFormatting>
  <conditionalFormatting sqref="V192:W192">
    <cfRule type="notContainsBlanks" dxfId="494" priority="426">
      <formula>LEN(TRIM(V192))&gt;0</formula>
    </cfRule>
  </conditionalFormatting>
  <conditionalFormatting sqref="U192:W192">
    <cfRule type="notContainsBlanks" dxfId="493" priority="425">
      <formula>LEN(TRIM(U192))&gt;0</formula>
    </cfRule>
  </conditionalFormatting>
  <conditionalFormatting sqref="U192">
    <cfRule type="notContainsBlanks" dxfId="492" priority="427">
      <formula>LEN(TRIM(U192))&gt;0</formula>
    </cfRule>
  </conditionalFormatting>
  <conditionalFormatting sqref="AB192:AD192">
    <cfRule type="notContainsBlanks" dxfId="491" priority="414">
      <formula>LEN(TRIM(AB192))&gt;0</formula>
    </cfRule>
  </conditionalFormatting>
  <conditionalFormatting sqref="AB192:AD192">
    <cfRule type="notContainsBlanks" dxfId="490" priority="413">
      <formula>LEN(TRIM(AB192))&gt;0</formula>
    </cfRule>
  </conditionalFormatting>
  <conditionalFormatting sqref="AB192:AD192">
    <cfRule type="notContainsBlanks" dxfId="489" priority="412">
      <formula>LEN(TRIM(AB192))&gt;0</formula>
    </cfRule>
  </conditionalFormatting>
  <conditionalFormatting sqref="AB192:AD192">
    <cfRule type="notContainsBlanks" dxfId="488" priority="411">
      <formula>LEN(TRIM(AB192))&gt;0</formula>
    </cfRule>
  </conditionalFormatting>
  <conditionalFormatting sqref="AB192:AD192">
    <cfRule type="notContainsBlanks" dxfId="487" priority="410">
      <formula>LEN(TRIM(AB192))&gt;0</formula>
    </cfRule>
  </conditionalFormatting>
  <conditionalFormatting sqref="AB192:AD192">
    <cfRule type="notContainsBlanks" dxfId="486" priority="409">
      <formula>LEN(TRIM(AB192))&gt;0</formula>
    </cfRule>
  </conditionalFormatting>
  <conditionalFormatting sqref="AB192:AD192">
    <cfRule type="notContainsBlanks" dxfId="485" priority="408">
      <formula>LEN(TRIM(AB192))&gt;0</formula>
    </cfRule>
  </conditionalFormatting>
  <conditionalFormatting sqref="AC192:AD192">
    <cfRule type="notContainsBlanks" dxfId="484" priority="416">
      <formula>LEN(TRIM(AC192))&gt;0</formula>
    </cfRule>
  </conditionalFormatting>
  <conditionalFormatting sqref="AB192:AD192">
    <cfRule type="notContainsBlanks" dxfId="483" priority="415">
      <formula>LEN(TRIM(AB192))&gt;0</formula>
    </cfRule>
  </conditionalFormatting>
  <conditionalFormatting sqref="AB192">
    <cfRule type="notContainsBlanks" dxfId="482" priority="417">
      <formula>LEN(TRIM(AB192))&gt;0</formula>
    </cfRule>
  </conditionalFormatting>
  <conditionalFormatting sqref="N205">
    <cfRule type="notContainsBlanks" dxfId="481" priority="407">
      <formula>LEN(TRIM(N205))&gt;0</formula>
    </cfRule>
  </conditionalFormatting>
  <conditionalFormatting sqref="O205:R205">
    <cfRule type="notContainsBlanks" dxfId="480" priority="406">
      <formula>LEN(TRIM(O205))&gt;0</formula>
    </cfRule>
  </conditionalFormatting>
  <conditionalFormatting sqref="N205:R205">
    <cfRule type="notContainsBlanks" dxfId="479" priority="405">
      <formula>LEN(TRIM(N205))&gt;0</formula>
    </cfRule>
  </conditionalFormatting>
  <conditionalFormatting sqref="N205:R205">
    <cfRule type="notContainsBlanks" dxfId="478" priority="404">
      <formula>LEN(TRIM(N205))&gt;0</formula>
    </cfRule>
  </conditionalFormatting>
  <conditionalFormatting sqref="N205:R205">
    <cfRule type="notContainsBlanks" dxfId="477" priority="403">
      <formula>LEN(TRIM(N205))&gt;0</formula>
    </cfRule>
  </conditionalFormatting>
  <conditionalFormatting sqref="N205:R205">
    <cfRule type="notContainsBlanks" dxfId="476" priority="402">
      <formula>LEN(TRIM(N205))&gt;0</formula>
    </cfRule>
  </conditionalFormatting>
  <conditionalFormatting sqref="N205:R205">
    <cfRule type="notContainsBlanks" dxfId="475" priority="401">
      <formula>LEN(TRIM(N205))&gt;0</formula>
    </cfRule>
  </conditionalFormatting>
  <conditionalFormatting sqref="N205:R205">
    <cfRule type="notContainsBlanks" dxfId="474" priority="400">
      <formula>LEN(TRIM(N205))&gt;0</formula>
    </cfRule>
  </conditionalFormatting>
  <conditionalFormatting sqref="N205:R205">
    <cfRule type="notContainsBlanks" dxfId="473" priority="399">
      <formula>LEN(TRIM(N205))&gt;0</formula>
    </cfRule>
  </conditionalFormatting>
  <conditionalFormatting sqref="N205:R205">
    <cfRule type="notContainsBlanks" dxfId="472" priority="398">
      <formula>LEN(TRIM(N205))&gt;0</formula>
    </cfRule>
  </conditionalFormatting>
  <conditionalFormatting sqref="N205:R205">
    <cfRule type="notContainsBlanks" dxfId="471" priority="397">
      <formula>LEN(TRIM(N205))&gt;0</formula>
    </cfRule>
  </conditionalFormatting>
  <conditionalFormatting sqref="U205">
    <cfRule type="notContainsBlanks" dxfId="470" priority="396">
      <formula>LEN(TRIM(U205))&gt;0</formula>
    </cfRule>
  </conditionalFormatting>
  <conditionalFormatting sqref="V205:Y205">
    <cfRule type="notContainsBlanks" dxfId="469" priority="395">
      <formula>LEN(TRIM(V205))&gt;0</formula>
    </cfRule>
  </conditionalFormatting>
  <conditionalFormatting sqref="U205:Y205">
    <cfRule type="notContainsBlanks" dxfId="468" priority="394">
      <formula>LEN(TRIM(U205))&gt;0</formula>
    </cfRule>
  </conditionalFormatting>
  <conditionalFormatting sqref="U205:Y205">
    <cfRule type="notContainsBlanks" dxfId="467" priority="393">
      <formula>LEN(TRIM(U205))&gt;0</formula>
    </cfRule>
  </conditionalFormatting>
  <conditionalFormatting sqref="U205:Y205">
    <cfRule type="notContainsBlanks" dxfId="466" priority="392">
      <formula>LEN(TRIM(U205))&gt;0</formula>
    </cfRule>
  </conditionalFormatting>
  <conditionalFormatting sqref="U205:Y205">
    <cfRule type="notContainsBlanks" dxfId="465" priority="391">
      <formula>LEN(TRIM(U205))&gt;0</formula>
    </cfRule>
  </conditionalFormatting>
  <conditionalFormatting sqref="U205:Y205">
    <cfRule type="notContainsBlanks" dxfId="464" priority="390">
      <formula>LEN(TRIM(U205))&gt;0</formula>
    </cfRule>
  </conditionalFormatting>
  <conditionalFormatting sqref="U205:Y205">
    <cfRule type="notContainsBlanks" dxfId="463" priority="389">
      <formula>LEN(TRIM(U205))&gt;0</formula>
    </cfRule>
  </conditionalFormatting>
  <conditionalFormatting sqref="U205:Y205">
    <cfRule type="notContainsBlanks" dxfId="462" priority="388">
      <formula>LEN(TRIM(U205))&gt;0</formula>
    </cfRule>
  </conditionalFormatting>
  <conditionalFormatting sqref="U205:Y205">
    <cfRule type="notContainsBlanks" dxfId="461" priority="387">
      <formula>LEN(TRIM(U205))&gt;0</formula>
    </cfRule>
  </conditionalFormatting>
  <conditionalFormatting sqref="U205:Y205">
    <cfRule type="notContainsBlanks" dxfId="460" priority="386">
      <formula>LEN(TRIM(U205))&gt;0</formula>
    </cfRule>
  </conditionalFormatting>
  <conditionalFormatting sqref="AB205">
    <cfRule type="notContainsBlanks" dxfId="459" priority="385">
      <formula>LEN(TRIM(AB205))&gt;0</formula>
    </cfRule>
  </conditionalFormatting>
  <conditionalFormatting sqref="AC205:AF205">
    <cfRule type="notContainsBlanks" dxfId="458" priority="384">
      <formula>LEN(TRIM(AC205))&gt;0</formula>
    </cfRule>
  </conditionalFormatting>
  <conditionalFormatting sqref="AB205:AF205">
    <cfRule type="notContainsBlanks" dxfId="457" priority="383">
      <formula>LEN(TRIM(AB205))&gt;0</formula>
    </cfRule>
  </conditionalFormatting>
  <conditionalFormatting sqref="AB205:AF205">
    <cfRule type="notContainsBlanks" dxfId="456" priority="382">
      <formula>LEN(TRIM(AB205))&gt;0</formula>
    </cfRule>
  </conditionalFormatting>
  <conditionalFormatting sqref="AB205:AF205">
    <cfRule type="notContainsBlanks" dxfId="455" priority="381">
      <formula>LEN(TRIM(AB205))&gt;0</formula>
    </cfRule>
  </conditionalFormatting>
  <conditionalFormatting sqref="AB205:AF205">
    <cfRule type="notContainsBlanks" dxfId="454" priority="380">
      <formula>LEN(TRIM(AB205))&gt;0</formula>
    </cfRule>
  </conditionalFormatting>
  <conditionalFormatting sqref="AB205:AF205">
    <cfRule type="notContainsBlanks" dxfId="453" priority="379">
      <formula>LEN(TRIM(AB205))&gt;0</formula>
    </cfRule>
  </conditionalFormatting>
  <conditionalFormatting sqref="AB205:AF205">
    <cfRule type="notContainsBlanks" dxfId="452" priority="378">
      <formula>LEN(TRIM(AB205))&gt;0</formula>
    </cfRule>
  </conditionalFormatting>
  <conditionalFormatting sqref="AB205:AF205">
    <cfRule type="notContainsBlanks" dxfId="451" priority="377">
      <formula>LEN(TRIM(AB205))&gt;0</formula>
    </cfRule>
  </conditionalFormatting>
  <conditionalFormatting sqref="AB205:AF205">
    <cfRule type="notContainsBlanks" dxfId="450" priority="376">
      <formula>LEN(TRIM(AB205))&gt;0</formula>
    </cfRule>
  </conditionalFormatting>
  <conditionalFormatting sqref="AB205:AF205">
    <cfRule type="notContainsBlanks" dxfId="449" priority="375">
      <formula>LEN(TRIM(AB205))&gt;0</formula>
    </cfRule>
  </conditionalFormatting>
  <conditionalFormatting sqref="N218">
    <cfRule type="notContainsBlanks" dxfId="448" priority="374">
      <formula>LEN(TRIM(N218))&gt;0</formula>
    </cfRule>
  </conditionalFormatting>
  <conditionalFormatting sqref="O218:R218">
    <cfRule type="notContainsBlanks" dxfId="447" priority="373">
      <formula>LEN(TRIM(O218))&gt;0</formula>
    </cfRule>
  </conditionalFormatting>
  <conditionalFormatting sqref="N218:R218">
    <cfRule type="notContainsBlanks" dxfId="446" priority="372">
      <formula>LEN(TRIM(N218))&gt;0</formula>
    </cfRule>
  </conditionalFormatting>
  <conditionalFormatting sqref="N218:R218">
    <cfRule type="notContainsBlanks" dxfId="445" priority="371">
      <formula>LEN(TRIM(N218))&gt;0</formula>
    </cfRule>
  </conditionalFormatting>
  <conditionalFormatting sqref="N218:R218">
    <cfRule type="notContainsBlanks" dxfId="444" priority="370">
      <formula>LEN(TRIM(N218))&gt;0</formula>
    </cfRule>
  </conditionalFormatting>
  <conditionalFormatting sqref="N218:R218">
    <cfRule type="notContainsBlanks" dxfId="443" priority="369">
      <formula>LEN(TRIM(N218))&gt;0</formula>
    </cfRule>
  </conditionalFormatting>
  <conditionalFormatting sqref="N218:R218">
    <cfRule type="notContainsBlanks" dxfId="442" priority="368">
      <formula>LEN(TRIM(N218))&gt;0</formula>
    </cfRule>
  </conditionalFormatting>
  <conditionalFormatting sqref="N218:R218">
    <cfRule type="notContainsBlanks" dxfId="441" priority="367">
      <formula>LEN(TRIM(N218))&gt;0</formula>
    </cfRule>
  </conditionalFormatting>
  <conditionalFormatting sqref="N218:R218">
    <cfRule type="notContainsBlanks" dxfId="440" priority="366">
      <formula>LEN(TRIM(N218))&gt;0</formula>
    </cfRule>
  </conditionalFormatting>
  <conditionalFormatting sqref="N218:R218">
    <cfRule type="notContainsBlanks" dxfId="439" priority="365">
      <formula>LEN(TRIM(N218))&gt;0</formula>
    </cfRule>
  </conditionalFormatting>
  <conditionalFormatting sqref="N218:R218">
    <cfRule type="notContainsBlanks" dxfId="438" priority="364">
      <formula>LEN(TRIM(N218))&gt;0</formula>
    </cfRule>
  </conditionalFormatting>
  <conditionalFormatting sqref="U218">
    <cfRule type="notContainsBlanks" dxfId="437" priority="363">
      <formula>LEN(TRIM(U218))&gt;0</formula>
    </cfRule>
  </conditionalFormatting>
  <conditionalFormatting sqref="V218:Y218">
    <cfRule type="notContainsBlanks" dxfId="436" priority="362">
      <formula>LEN(TRIM(V218))&gt;0</formula>
    </cfRule>
  </conditionalFormatting>
  <conditionalFormatting sqref="U218:Y218">
    <cfRule type="notContainsBlanks" dxfId="435" priority="361">
      <formula>LEN(TRIM(U218))&gt;0</formula>
    </cfRule>
  </conditionalFormatting>
  <conditionalFormatting sqref="U218:Y218">
    <cfRule type="notContainsBlanks" dxfId="434" priority="360">
      <formula>LEN(TRIM(U218))&gt;0</formula>
    </cfRule>
  </conditionalFormatting>
  <conditionalFormatting sqref="U218:Y218">
    <cfRule type="notContainsBlanks" dxfId="433" priority="359">
      <formula>LEN(TRIM(U218))&gt;0</formula>
    </cfRule>
  </conditionalFormatting>
  <conditionalFormatting sqref="U218:Y218">
    <cfRule type="notContainsBlanks" dxfId="432" priority="358">
      <formula>LEN(TRIM(U218))&gt;0</formula>
    </cfRule>
  </conditionalFormatting>
  <conditionalFormatting sqref="U218:Y218">
    <cfRule type="notContainsBlanks" dxfId="431" priority="357">
      <formula>LEN(TRIM(U218))&gt;0</formula>
    </cfRule>
  </conditionalFormatting>
  <conditionalFormatting sqref="U218:Y218">
    <cfRule type="notContainsBlanks" dxfId="430" priority="356">
      <formula>LEN(TRIM(U218))&gt;0</formula>
    </cfRule>
  </conditionalFormatting>
  <conditionalFormatting sqref="U218:Y218">
    <cfRule type="notContainsBlanks" dxfId="429" priority="355">
      <formula>LEN(TRIM(U218))&gt;0</formula>
    </cfRule>
  </conditionalFormatting>
  <conditionalFormatting sqref="U218:Y218">
    <cfRule type="notContainsBlanks" dxfId="428" priority="354">
      <formula>LEN(TRIM(U218))&gt;0</formula>
    </cfRule>
  </conditionalFormatting>
  <conditionalFormatting sqref="U218:Y218">
    <cfRule type="notContainsBlanks" dxfId="427" priority="353">
      <formula>LEN(TRIM(U218))&gt;0</formula>
    </cfRule>
  </conditionalFormatting>
  <conditionalFormatting sqref="AB218">
    <cfRule type="notContainsBlanks" dxfId="426" priority="352">
      <formula>LEN(TRIM(AB218))&gt;0</formula>
    </cfRule>
  </conditionalFormatting>
  <conditionalFormatting sqref="AC218:AF218">
    <cfRule type="notContainsBlanks" dxfId="425" priority="351">
      <formula>LEN(TRIM(AC218))&gt;0</formula>
    </cfRule>
  </conditionalFormatting>
  <conditionalFormatting sqref="AB218:AF218">
    <cfRule type="notContainsBlanks" dxfId="424" priority="350">
      <formula>LEN(TRIM(AB218))&gt;0</formula>
    </cfRule>
  </conditionalFormatting>
  <conditionalFormatting sqref="AB218:AF218">
    <cfRule type="notContainsBlanks" dxfId="423" priority="349">
      <formula>LEN(TRIM(AB218))&gt;0</formula>
    </cfRule>
  </conditionalFormatting>
  <conditionalFormatting sqref="AB218:AF218">
    <cfRule type="notContainsBlanks" dxfId="422" priority="348">
      <formula>LEN(TRIM(AB218))&gt;0</formula>
    </cfRule>
  </conditionalFormatting>
  <conditionalFormatting sqref="AB218:AF218">
    <cfRule type="notContainsBlanks" dxfId="421" priority="347">
      <formula>LEN(TRIM(AB218))&gt;0</formula>
    </cfRule>
  </conditionalFormatting>
  <conditionalFormatting sqref="AB218:AF218">
    <cfRule type="notContainsBlanks" dxfId="420" priority="346">
      <formula>LEN(TRIM(AB218))&gt;0</formula>
    </cfRule>
  </conditionalFormatting>
  <conditionalFormatting sqref="AB218:AF218">
    <cfRule type="notContainsBlanks" dxfId="419" priority="345">
      <formula>LEN(TRIM(AB218))&gt;0</formula>
    </cfRule>
  </conditionalFormatting>
  <conditionalFormatting sqref="AB218:AF218">
    <cfRule type="notContainsBlanks" dxfId="418" priority="344">
      <formula>LEN(TRIM(AB218))&gt;0</formula>
    </cfRule>
  </conditionalFormatting>
  <conditionalFormatting sqref="AB218:AF218">
    <cfRule type="notContainsBlanks" dxfId="417" priority="343">
      <formula>LEN(TRIM(AB218))&gt;0</formula>
    </cfRule>
  </conditionalFormatting>
  <conditionalFormatting sqref="AB218:AF218">
    <cfRule type="notContainsBlanks" dxfId="416" priority="342">
      <formula>LEN(TRIM(AB218))&gt;0</formula>
    </cfRule>
  </conditionalFormatting>
  <conditionalFormatting sqref="N270">
    <cfRule type="notContainsBlanks" dxfId="415" priority="341">
      <formula>LEN(TRIM(N270))&gt;0</formula>
    </cfRule>
  </conditionalFormatting>
  <conditionalFormatting sqref="O270">
    <cfRule type="notContainsBlanks" dxfId="414" priority="340">
      <formula>LEN(TRIM(O270))&gt;0</formula>
    </cfRule>
  </conditionalFormatting>
  <conditionalFormatting sqref="N270:O270">
    <cfRule type="notContainsBlanks" dxfId="413" priority="339">
      <formula>LEN(TRIM(N270))&gt;0</formula>
    </cfRule>
  </conditionalFormatting>
  <conditionalFormatting sqref="N270:O270">
    <cfRule type="notContainsBlanks" dxfId="412" priority="338">
      <formula>LEN(TRIM(N270))&gt;0</formula>
    </cfRule>
  </conditionalFormatting>
  <conditionalFormatting sqref="N270:O270">
    <cfRule type="notContainsBlanks" dxfId="411" priority="337">
      <formula>LEN(TRIM(N270))&gt;0</formula>
    </cfRule>
  </conditionalFormatting>
  <conditionalFormatting sqref="N270:O270">
    <cfRule type="notContainsBlanks" dxfId="410" priority="336">
      <formula>LEN(TRIM(N270))&gt;0</formula>
    </cfRule>
  </conditionalFormatting>
  <conditionalFormatting sqref="N270:O270">
    <cfRule type="notContainsBlanks" dxfId="409" priority="335">
      <formula>LEN(TRIM(N270))&gt;0</formula>
    </cfRule>
  </conditionalFormatting>
  <conditionalFormatting sqref="N270:O270">
    <cfRule type="notContainsBlanks" dxfId="408" priority="334">
      <formula>LEN(TRIM(N270))&gt;0</formula>
    </cfRule>
  </conditionalFormatting>
  <conditionalFormatting sqref="N270:O270">
    <cfRule type="notContainsBlanks" dxfId="407" priority="333">
      <formula>LEN(TRIM(N270))&gt;0</formula>
    </cfRule>
  </conditionalFormatting>
  <conditionalFormatting sqref="N270:O270">
    <cfRule type="notContainsBlanks" dxfId="406" priority="332">
      <formula>LEN(TRIM(N270))&gt;0</formula>
    </cfRule>
  </conditionalFormatting>
  <conditionalFormatting sqref="N270:O270">
    <cfRule type="notContainsBlanks" dxfId="405" priority="331">
      <formula>LEN(TRIM(N270))&gt;0</formula>
    </cfRule>
  </conditionalFormatting>
  <conditionalFormatting sqref="N270:O270">
    <cfRule type="notContainsBlanks" dxfId="404" priority="329">
      <formula>LEN(TRIM(N270))&gt;0</formula>
    </cfRule>
    <cfRule type="notContainsBlanks" dxfId="403" priority="330">
      <formula>LEN(TRIM(N270))&gt;0</formula>
    </cfRule>
  </conditionalFormatting>
  <conditionalFormatting sqref="N270:O270">
    <cfRule type="notContainsBlanks" dxfId="402" priority="328">
      <formula>LEN(TRIM(N270))&gt;0</formula>
    </cfRule>
  </conditionalFormatting>
  <conditionalFormatting sqref="N270:O270">
    <cfRule type="notContainsBlanks" dxfId="401" priority="327">
      <formula>LEN(TRIM(N270))&gt;0</formula>
    </cfRule>
  </conditionalFormatting>
  <conditionalFormatting sqref="N270:O270">
    <cfRule type="notContainsBlanks" dxfId="400" priority="326">
      <formula>LEN(TRIM(N270))&gt;0</formula>
    </cfRule>
  </conditionalFormatting>
  <conditionalFormatting sqref="U270">
    <cfRule type="notContainsBlanks" dxfId="399" priority="325">
      <formula>LEN(TRIM(U270))&gt;0</formula>
    </cfRule>
  </conditionalFormatting>
  <conditionalFormatting sqref="V270">
    <cfRule type="notContainsBlanks" dxfId="398" priority="324">
      <formula>LEN(TRIM(V270))&gt;0</formula>
    </cfRule>
  </conditionalFormatting>
  <conditionalFormatting sqref="U270:V270">
    <cfRule type="notContainsBlanks" dxfId="397" priority="323">
      <formula>LEN(TRIM(U270))&gt;0</formula>
    </cfRule>
  </conditionalFormatting>
  <conditionalFormatting sqref="U270:V270">
    <cfRule type="notContainsBlanks" dxfId="396" priority="322">
      <formula>LEN(TRIM(U270))&gt;0</formula>
    </cfRule>
  </conditionalFormatting>
  <conditionalFormatting sqref="U270:V270">
    <cfRule type="notContainsBlanks" dxfId="395" priority="321">
      <formula>LEN(TRIM(U270))&gt;0</formula>
    </cfRule>
  </conditionalFormatting>
  <conditionalFormatting sqref="U270:V270">
    <cfRule type="notContainsBlanks" dxfId="394" priority="320">
      <formula>LEN(TRIM(U270))&gt;0</formula>
    </cfRule>
  </conditionalFormatting>
  <conditionalFormatting sqref="U270:V270">
    <cfRule type="notContainsBlanks" dxfId="393" priority="319">
      <formula>LEN(TRIM(U270))&gt;0</formula>
    </cfRule>
  </conditionalFormatting>
  <conditionalFormatting sqref="U270:V270">
    <cfRule type="notContainsBlanks" dxfId="392" priority="318">
      <formula>LEN(TRIM(U270))&gt;0</formula>
    </cfRule>
  </conditionalFormatting>
  <conditionalFormatting sqref="U270:V270">
    <cfRule type="notContainsBlanks" dxfId="391" priority="317">
      <formula>LEN(TRIM(U270))&gt;0</formula>
    </cfRule>
  </conditionalFormatting>
  <conditionalFormatting sqref="U270:V270">
    <cfRule type="notContainsBlanks" dxfId="390" priority="316">
      <formula>LEN(TRIM(U270))&gt;0</formula>
    </cfRule>
  </conditionalFormatting>
  <conditionalFormatting sqref="U270:V270">
    <cfRule type="notContainsBlanks" dxfId="389" priority="315">
      <formula>LEN(TRIM(U270))&gt;0</formula>
    </cfRule>
  </conditionalFormatting>
  <conditionalFormatting sqref="U270:V270">
    <cfRule type="notContainsBlanks" dxfId="388" priority="313">
      <formula>LEN(TRIM(U270))&gt;0</formula>
    </cfRule>
    <cfRule type="notContainsBlanks" dxfId="387" priority="314">
      <formula>LEN(TRIM(U270))&gt;0</formula>
    </cfRule>
  </conditionalFormatting>
  <conditionalFormatting sqref="U270:V270">
    <cfRule type="notContainsBlanks" dxfId="386" priority="312">
      <formula>LEN(TRIM(U270))&gt;0</formula>
    </cfRule>
  </conditionalFormatting>
  <conditionalFormatting sqref="U270:V270">
    <cfRule type="notContainsBlanks" dxfId="385" priority="311">
      <formula>LEN(TRIM(U270))&gt;0</formula>
    </cfRule>
  </conditionalFormatting>
  <conditionalFormatting sqref="U270:V270">
    <cfRule type="notContainsBlanks" dxfId="384" priority="310">
      <formula>LEN(TRIM(U270))&gt;0</formula>
    </cfRule>
  </conditionalFormatting>
  <conditionalFormatting sqref="AB270">
    <cfRule type="notContainsBlanks" dxfId="383" priority="309">
      <formula>LEN(TRIM(AB270))&gt;0</formula>
    </cfRule>
  </conditionalFormatting>
  <conditionalFormatting sqref="AC270">
    <cfRule type="notContainsBlanks" dxfId="382" priority="308">
      <formula>LEN(TRIM(AC270))&gt;0</formula>
    </cfRule>
  </conditionalFormatting>
  <conditionalFormatting sqref="AB270:AC270">
    <cfRule type="notContainsBlanks" dxfId="381" priority="307">
      <formula>LEN(TRIM(AB270))&gt;0</formula>
    </cfRule>
  </conditionalFormatting>
  <conditionalFormatting sqref="AB270:AC270">
    <cfRule type="notContainsBlanks" dxfId="380" priority="306">
      <formula>LEN(TRIM(AB270))&gt;0</formula>
    </cfRule>
  </conditionalFormatting>
  <conditionalFormatting sqref="AB270:AC270">
    <cfRule type="notContainsBlanks" dxfId="379" priority="305">
      <formula>LEN(TRIM(AB270))&gt;0</formula>
    </cfRule>
  </conditionalFormatting>
  <conditionalFormatting sqref="AB270:AC270">
    <cfRule type="notContainsBlanks" dxfId="378" priority="304">
      <formula>LEN(TRIM(AB270))&gt;0</formula>
    </cfRule>
  </conditionalFormatting>
  <conditionalFormatting sqref="AB270:AC270">
    <cfRule type="notContainsBlanks" dxfId="377" priority="303">
      <formula>LEN(TRIM(AB270))&gt;0</formula>
    </cfRule>
  </conditionalFormatting>
  <conditionalFormatting sqref="AB270:AC270">
    <cfRule type="notContainsBlanks" dxfId="376" priority="302">
      <formula>LEN(TRIM(AB270))&gt;0</formula>
    </cfRule>
  </conditionalFormatting>
  <conditionalFormatting sqref="AB270:AC270">
    <cfRule type="notContainsBlanks" dxfId="375" priority="301">
      <formula>LEN(TRIM(AB270))&gt;0</formula>
    </cfRule>
  </conditionalFormatting>
  <conditionalFormatting sqref="AB270:AC270">
    <cfRule type="notContainsBlanks" dxfId="374" priority="300">
      <formula>LEN(TRIM(AB270))&gt;0</formula>
    </cfRule>
  </conditionalFormatting>
  <conditionalFormatting sqref="AB270:AC270">
    <cfRule type="notContainsBlanks" dxfId="373" priority="299">
      <formula>LEN(TRIM(AB270))&gt;0</formula>
    </cfRule>
  </conditionalFormatting>
  <conditionalFormatting sqref="AB270:AC270">
    <cfRule type="notContainsBlanks" dxfId="372" priority="297">
      <formula>LEN(TRIM(AB270))&gt;0</formula>
    </cfRule>
    <cfRule type="notContainsBlanks" dxfId="371" priority="298">
      <formula>LEN(TRIM(AB270))&gt;0</formula>
    </cfRule>
  </conditionalFormatting>
  <conditionalFormatting sqref="AB270:AC270">
    <cfRule type="notContainsBlanks" dxfId="370" priority="296">
      <formula>LEN(TRIM(AB270))&gt;0</formula>
    </cfRule>
  </conditionalFormatting>
  <conditionalFormatting sqref="AB270:AC270">
    <cfRule type="notContainsBlanks" dxfId="369" priority="295">
      <formula>LEN(TRIM(AB270))&gt;0</formula>
    </cfRule>
  </conditionalFormatting>
  <conditionalFormatting sqref="AB270:AC270">
    <cfRule type="notContainsBlanks" dxfId="368" priority="294">
      <formula>LEN(TRIM(AB270))&gt;0</formula>
    </cfRule>
  </conditionalFormatting>
  <conditionalFormatting sqref="N231">
    <cfRule type="notContainsBlanks" dxfId="367" priority="293">
      <formula>LEN(TRIM(N231))&gt;0</formula>
    </cfRule>
  </conditionalFormatting>
  <conditionalFormatting sqref="O231:P231">
    <cfRule type="notContainsBlanks" dxfId="366" priority="292">
      <formula>LEN(TRIM(O231))&gt;0</formula>
    </cfRule>
  </conditionalFormatting>
  <conditionalFormatting sqref="N231:P231">
    <cfRule type="notContainsBlanks" dxfId="365" priority="291">
      <formula>LEN(TRIM(N231))&gt;0</formula>
    </cfRule>
  </conditionalFormatting>
  <conditionalFormatting sqref="N231:P231">
    <cfRule type="notContainsBlanks" dxfId="364" priority="290">
      <formula>LEN(TRIM(N231))&gt;0</formula>
    </cfRule>
  </conditionalFormatting>
  <conditionalFormatting sqref="N231:P231">
    <cfRule type="notContainsBlanks" dxfId="363" priority="289">
      <formula>LEN(TRIM(N231))&gt;0</formula>
    </cfRule>
  </conditionalFormatting>
  <conditionalFormatting sqref="N231:P231">
    <cfRule type="notContainsBlanks" dxfId="362" priority="288">
      <formula>LEN(TRIM(N231))&gt;0</formula>
    </cfRule>
  </conditionalFormatting>
  <conditionalFormatting sqref="N231:P231">
    <cfRule type="notContainsBlanks" dxfId="361" priority="287">
      <formula>LEN(TRIM(N231))&gt;0</formula>
    </cfRule>
  </conditionalFormatting>
  <conditionalFormatting sqref="N231:P231">
    <cfRule type="notContainsBlanks" dxfId="360" priority="286">
      <formula>LEN(TRIM(N231))&gt;0</formula>
    </cfRule>
  </conditionalFormatting>
  <conditionalFormatting sqref="N231:P231">
    <cfRule type="notContainsBlanks" dxfId="359" priority="285">
      <formula>LEN(TRIM(N231))&gt;0</formula>
    </cfRule>
  </conditionalFormatting>
  <conditionalFormatting sqref="N231:P231">
    <cfRule type="notContainsBlanks" dxfId="358" priority="284">
      <formula>LEN(TRIM(N231))&gt;0</formula>
    </cfRule>
  </conditionalFormatting>
  <conditionalFormatting sqref="N231:P231">
    <cfRule type="notContainsBlanks" dxfId="357" priority="283">
      <formula>LEN(TRIM(N231))&gt;0</formula>
    </cfRule>
  </conditionalFormatting>
  <conditionalFormatting sqref="N231:P231">
    <cfRule type="notContainsBlanks" dxfId="356" priority="281">
      <formula>LEN(TRIM(N231))&gt;0</formula>
    </cfRule>
    <cfRule type="notContainsBlanks" dxfId="355" priority="282">
      <formula>LEN(TRIM(N231))&gt;0</formula>
    </cfRule>
  </conditionalFormatting>
  <conditionalFormatting sqref="U231">
    <cfRule type="notContainsBlanks" dxfId="354" priority="280">
      <formula>LEN(TRIM(U231))&gt;0</formula>
    </cfRule>
  </conditionalFormatting>
  <conditionalFormatting sqref="V231:W231">
    <cfRule type="notContainsBlanks" dxfId="353" priority="279">
      <formula>LEN(TRIM(V231))&gt;0</formula>
    </cfRule>
  </conditionalFormatting>
  <conditionalFormatting sqref="U231:W231">
    <cfRule type="notContainsBlanks" dxfId="352" priority="278">
      <formula>LEN(TRIM(U231))&gt;0</formula>
    </cfRule>
  </conditionalFormatting>
  <conditionalFormatting sqref="U231:W231">
    <cfRule type="notContainsBlanks" dxfId="351" priority="277">
      <formula>LEN(TRIM(U231))&gt;0</formula>
    </cfRule>
  </conditionalFormatting>
  <conditionalFormatting sqref="U231:W231">
    <cfRule type="notContainsBlanks" dxfId="350" priority="276">
      <formula>LEN(TRIM(U231))&gt;0</formula>
    </cfRule>
  </conditionalFormatting>
  <conditionalFormatting sqref="U231:W231">
    <cfRule type="notContainsBlanks" dxfId="349" priority="275">
      <formula>LEN(TRIM(U231))&gt;0</formula>
    </cfRule>
  </conditionalFormatting>
  <conditionalFormatting sqref="U231:W231">
    <cfRule type="notContainsBlanks" dxfId="348" priority="274">
      <formula>LEN(TRIM(U231))&gt;0</formula>
    </cfRule>
  </conditionalFormatting>
  <conditionalFormatting sqref="U231:W231">
    <cfRule type="notContainsBlanks" dxfId="347" priority="273">
      <formula>LEN(TRIM(U231))&gt;0</formula>
    </cfRule>
  </conditionalFormatting>
  <conditionalFormatting sqref="U231:W231">
    <cfRule type="notContainsBlanks" dxfId="346" priority="272">
      <formula>LEN(TRIM(U231))&gt;0</formula>
    </cfRule>
  </conditionalFormatting>
  <conditionalFormatting sqref="U231:W231">
    <cfRule type="notContainsBlanks" dxfId="345" priority="271">
      <formula>LEN(TRIM(U231))&gt;0</formula>
    </cfRule>
  </conditionalFormatting>
  <conditionalFormatting sqref="U231:W231">
    <cfRule type="notContainsBlanks" dxfId="344" priority="270">
      <formula>LEN(TRIM(U231))&gt;0</formula>
    </cfRule>
  </conditionalFormatting>
  <conditionalFormatting sqref="U231:W231">
    <cfRule type="notContainsBlanks" dxfId="343" priority="268">
      <formula>LEN(TRIM(U231))&gt;0</formula>
    </cfRule>
    <cfRule type="notContainsBlanks" dxfId="342" priority="269">
      <formula>LEN(TRIM(U231))&gt;0</formula>
    </cfRule>
  </conditionalFormatting>
  <conditionalFormatting sqref="AB231">
    <cfRule type="notContainsBlanks" dxfId="341" priority="267">
      <formula>LEN(TRIM(AB231))&gt;0</formula>
    </cfRule>
  </conditionalFormatting>
  <conditionalFormatting sqref="AC231:AD231">
    <cfRule type="notContainsBlanks" dxfId="340" priority="266">
      <formula>LEN(TRIM(AC231))&gt;0</formula>
    </cfRule>
  </conditionalFormatting>
  <conditionalFormatting sqref="AB231:AD231">
    <cfRule type="notContainsBlanks" dxfId="339" priority="265">
      <formula>LEN(TRIM(AB231))&gt;0</formula>
    </cfRule>
  </conditionalFormatting>
  <conditionalFormatting sqref="AB231:AD231">
    <cfRule type="notContainsBlanks" dxfId="338" priority="264">
      <formula>LEN(TRIM(AB231))&gt;0</formula>
    </cfRule>
  </conditionalFormatting>
  <conditionalFormatting sqref="AB231:AD231">
    <cfRule type="notContainsBlanks" dxfId="337" priority="263">
      <formula>LEN(TRIM(AB231))&gt;0</formula>
    </cfRule>
  </conditionalFormatting>
  <conditionalFormatting sqref="AB231:AD231">
    <cfRule type="notContainsBlanks" dxfId="336" priority="262">
      <formula>LEN(TRIM(AB231))&gt;0</formula>
    </cfRule>
  </conditionalFormatting>
  <conditionalFormatting sqref="AB231:AD231">
    <cfRule type="notContainsBlanks" dxfId="335" priority="261">
      <formula>LEN(TRIM(AB231))&gt;0</formula>
    </cfRule>
  </conditionalFormatting>
  <conditionalFormatting sqref="AB231:AD231">
    <cfRule type="notContainsBlanks" dxfId="334" priority="260">
      <formula>LEN(TRIM(AB231))&gt;0</formula>
    </cfRule>
  </conditionalFormatting>
  <conditionalFormatting sqref="AB231:AD231">
    <cfRule type="notContainsBlanks" dxfId="333" priority="259">
      <formula>LEN(TRIM(AB231))&gt;0</formula>
    </cfRule>
  </conditionalFormatting>
  <conditionalFormatting sqref="AB231:AD231">
    <cfRule type="notContainsBlanks" dxfId="332" priority="258">
      <formula>LEN(TRIM(AB231))&gt;0</formula>
    </cfRule>
  </conditionalFormatting>
  <conditionalFormatting sqref="AB231:AD231">
    <cfRule type="notContainsBlanks" dxfId="331" priority="257">
      <formula>LEN(TRIM(AB231))&gt;0</formula>
    </cfRule>
  </conditionalFormatting>
  <conditionalFormatting sqref="AB231:AD231">
    <cfRule type="notContainsBlanks" dxfId="330" priority="255">
      <formula>LEN(TRIM(AB231))&gt;0</formula>
    </cfRule>
    <cfRule type="notContainsBlanks" dxfId="329" priority="256">
      <formula>LEN(TRIM(AB231))&gt;0</formula>
    </cfRule>
  </conditionalFormatting>
  <conditionalFormatting sqref="N244">
    <cfRule type="notContainsBlanks" dxfId="328" priority="254">
      <formula>LEN(TRIM(N244))&gt;0</formula>
    </cfRule>
  </conditionalFormatting>
  <conditionalFormatting sqref="O244:R244">
    <cfRule type="notContainsBlanks" dxfId="327" priority="253">
      <formula>LEN(TRIM(O244))&gt;0</formula>
    </cfRule>
  </conditionalFormatting>
  <conditionalFormatting sqref="N244:R244">
    <cfRule type="notContainsBlanks" dxfId="326" priority="252">
      <formula>LEN(TRIM(N244))&gt;0</formula>
    </cfRule>
  </conditionalFormatting>
  <conditionalFormatting sqref="N244:R244">
    <cfRule type="notContainsBlanks" dxfId="325" priority="251">
      <formula>LEN(TRIM(N244))&gt;0</formula>
    </cfRule>
  </conditionalFormatting>
  <conditionalFormatting sqref="N244:R244">
    <cfRule type="notContainsBlanks" dxfId="324" priority="250">
      <formula>LEN(TRIM(N244))&gt;0</formula>
    </cfRule>
  </conditionalFormatting>
  <conditionalFormatting sqref="N244:R244">
    <cfRule type="notContainsBlanks" dxfId="323" priority="249">
      <formula>LEN(TRIM(N244))&gt;0</formula>
    </cfRule>
  </conditionalFormatting>
  <conditionalFormatting sqref="N244:R244">
    <cfRule type="notContainsBlanks" dxfId="322" priority="248">
      <formula>LEN(TRIM(N244))&gt;0</formula>
    </cfRule>
  </conditionalFormatting>
  <conditionalFormatting sqref="N244:R244">
    <cfRule type="notContainsBlanks" dxfId="321" priority="247">
      <formula>LEN(TRIM(N244))&gt;0</formula>
    </cfRule>
  </conditionalFormatting>
  <conditionalFormatting sqref="N244:R244">
    <cfRule type="notContainsBlanks" dxfId="320" priority="246">
      <formula>LEN(TRIM(N244))&gt;0</formula>
    </cfRule>
  </conditionalFormatting>
  <conditionalFormatting sqref="N244:R244">
    <cfRule type="notContainsBlanks" dxfId="319" priority="245">
      <formula>LEN(TRIM(N244))&gt;0</formula>
    </cfRule>
  </conditionalFormatting>
  <conditionalFormatting sqref="N244:R244">
    <cfRule type="notContainsBlanks" dxfId="318" priority="244">
      <formula>LEN(TRIM(N244))&gt;0</formula>
    </cfRule>
  </conditionalFormatting>
  <conditionalFormatting sqref="N244:R244">
    <cfRule type="notContainsBlanks" dxfId="317" priority="242">
      <formula>LEN(TRIM(N244))&gt;0</formula>
    </cfRule>
    <cfRule type="notContainsBlanks" dxfId="316" priority="243">
      <formula>LEN(TRIM(N244))&gt;0</formula>
    </cfRule>
  </conditionalFormatting>
  <conditionalFormatting sqref="N244:R244">
    <cfRule type="notContainsBlanks" dxfId="315" priority="241">
      <formula>LEN(TRIM(N244))&gt;0</formula>
    </cfRule>
  </conditionalFormatting>
  <conditionalFormatting sqref="U244">
    <cfRule type="notContainsBlanks" dxfId="314" priority="240">
      <formula>LEN(TRIM(U244))&gt;0</formula>
    </cfRule>
  </conditionalFormatting>
  <conditionalFormatting sqref="V244:Y244">
    <cfRule type="notContainsBlanks" dxfId="313" priority="239">
      <formula>LEN(TRIM(V244))&gt;0</formula>
    </cfRule>
  </conditionalFormatting>
  <conditionalFormatting sqref="U244:Y244">
    <cfRule type="notContainsBlanks" dxfId="312" priority="238">
      <formula>LEN(TRIM(U244))&gt;0</formula>
    </cfRule>
  </conditionalFormatting>
  <conditionalFormatting sqref="U244:Y244">
    <cfRule type="notContainsBlanks" dxfId="311" priority="237">
      <formula>LEN(TRIM(U244))&gt;0</formula>
    </cfRule>
  </conditionalFormatting>
  <conditionalFormatting sqref="U244:Y244">
    <cfRule type="notContainsBlanks" dxfId="310" priority="236">
      <formula>LEN(TRIM(U244))&gt;0</formula>
    </cfRule>
  </conditionalFormatting>
  <conditionalFormatting sqref="U244:Y244">
    <cfRule type="notContainsBlanks" dxfId="309" priority="235">
      <formula>LEN(TRIM(U244))&gt;0</formula>
    </cfRule>
  </conditionalFormatting>
  <conditionalFormatting sqref="U244:Y244">
    <cfRule type="notContainsBlanks" dxfId="308" priority="234">
      <formula>LEN(TRIM(U244))&gt;0</formula>
    </cfRule>
  </conditionalFormatting>
  <conditionalFormatting sqref="U244:Y244">
    <cfRule type="notContainsBlanks" dxfId="307" priority="233">
      <formula>LEN(TRIM(U244))&gt;0</formula>
    </cfRule>
  </conditionalFormatting>
  <conditionalFormatting sqref="U244:Y244">
    <cfRule type="notContainsBlanks" dxfId="306" priority="232">
      <formula>LEN(TRIM(U244))&gt;0</formula>
    </cfRule>
  </conditionalFormatting>
  <conditionalFormatting sqref="U244:Y244">
    <cfRule type="notContainsBlanks" dxfId="305" priority="231">
      <formula>LEN(TRIM(U244))&gt;0</formula>
    </cfRule>
  </conditionalFormatting>
  <conditionalFormatting sqref="U244:Y244">
    <cfRule type="notContainsBlanks" dxfId="304" priority="230">
      <formula>LEN(TRIM(U244))&gt;0</formula>
    </cfRule>
  </conditionalFormatting>
  <conditionalFormatting sqref="U244:Y244">
    <cfRule type="notContainsBlanks" dxfId="303" priority="228">
      <formula>LEN(TRIM(U244))&gt;0</formula>
    </cfRule>
    <cfRule type="notContainsBlanks" dxfId="302" priority="229">
      <formula>LEN(TRIM(U244))&gt;0</formula>
    </cfRule>
  </conditionalFormatting>
  <conditionalFormatting sqref="U244:Y244">
    <cfRule type="notContainsBlanks" dxfId="301" priority="227">
      <formula>LEN(TRIM(U244))&gt;0</formula>
    </cfRule>
  </conditionalFormatting>
  <conditionalFormatting sqref="AB244">
    <cfRule type="notContainsBlanks" dxfId="300" priority="226">
      <formula>LEN(TRIM(AB244))&gt;0</formula>
    </cfRule>
  </conditionalFormatting>
  <conditionalFormatting sqref="AC244:AF244">
    <cfRule type="notContainsBlanks" dxfId="299" priority="225">
      <formula>LEN(TRIM(AC244))&gt;0</formula>
    </cfRule>
  </conditionalFormatting>
  <conditionalFormatting sqref="AB244:AF244">
    <cfRule type="notContainsBlanks" dxfId="298" priority="224">
      <formula>LEN(TRIM(AB244))&gt;0</formula>
    </cfRule>
  </conditionalFormatting>
  <conditionalFormatting sqref="AB244:AF244">
    <cfRule type="notContainsBlanks" dxfId="297" priority="223">
      <formula>LEN(TRIM(AB244))&gt;0</formula>
    </cfRule>
  </conditionalFormatting>
  <conditionalFormatting sqref="AB244:AF244">
    <cfRule type="notContainsBlanks" dxfId="296" priority="222">
      <formula>LEN(TRIM(AB244))&gt;0</formula>
    </cfRule>
  </conditionalFormatting>
  <conditionalFormatting sqref="AB244:AF244">
    <cfRule type="notContainsBlanks" dxfId="295" priority="221">
      <formula>LEN(TRIM(AB244))&gt;0</formula>
    </cfRule>
  </conditionalFormatting>
  <conditionalFormatting sqref="AB244:AF244">
    <cfRule type="notContainsBlanks" dxfId="294" priority="220">
      <formula>LEN(TRIM(AB244))&gt;0</formula>
    </cfRule>
  </conditionalFormatting>
  <conditionalFormatting sqref="AB244:AF244">
    <cfRule type="notContainsBlanks" dxfId="293" priority="219">
      <formula>LEN(TRIM(AB244))&gt;0</formula>
    </cfRule>
  </conditionalFormatting>
  <conditionalFormatting sqref="AB244:AF244">
    <cfRule type="notContainsBlanks" dxfId="292" priority="218">
      <formula>LEN(TRIM(AB244))&gt;0</formula>
    </cfRule>
  </conditionalFormatting>
  <conditionalFormatting sqref="AB244:AF244">
    <cfRule type="notContainsBlanks" dxfId="291" priority="217">
      <formula>LEN(TRIM(AB244))&gt;0</formula>
    </cfRule>
  </conditionalFormatting>
  <conditionalFormatting sqref="AB244:AF244">
    <cfRule type="notContainsBlanks" dxfId="290" priority="216">
      <formula>LEN(TRIM(AB244))&gt;0</formula>
    </cfRule>
  </conditionalFormatting>
  <conditionalFormatting sqref="AB244:AF244">
    <cfRule type="notContainsBlanks" dxfId="289" priority="214">
      <formula>LEN(TRIM(AB244))&gt;0</formula>
    </cfRule>
    <cfRule type="notContainsBlanks" dxfId="288" priority="215">
      <formula>LEN(TRIM(AB244))&gt;0</formula>
    </cfRule>
  </conditionalFormatting>
  <conditionalFormatting sqref="AB244:AF244">
    <cfRule type="notContainsBlanks" dxfId="287" priority="213">
      <formula>LEN(TRIM(AB244))&gt;0</formula>
    </cfRule>
  </conditionalFormatting>
  <conditionalFormatting sqref="N257">
    <cfRule type="notContainsBlanks" dxfId="286" priority="212">
      <formula>LEN(TRIM(N257))&gt;0</formula>
    </cfRule>
  </conditionalFormatting>
  <conditionalFormatting sqref="O257:R257">
    <cfRule type="notContainsBlanks" dxfId="285" priority="211">
      <formula>LEN(TRIM(O257))&gt;0</formula>
    </cfRule>
  </conditionalFormatting>
  <conditionalFormatting sqref="N257:R257">
    <cfRule type="notContainsBlanks" dxfId="284" priority="210">
      <formula>LEN(TRIM(N257))&gt;0</formula>
    </cfRule>
  </conditionalFormatting>
  <conditionalFormatting sqref="N257:R257">
    <cfRule type="notContainsBlanks" dxfId="283" priority="209">
      <formula>LEN(TRIM(N257))&gt;0</formula>
    </cfRule>
  </conditionalFormatting>
  <conditionalFormatting sqref="N257:R257">
    <cfRule type="notContainsBlanks" dxfId="282" priority="208">
      <formula>LEN(TRIM(N257))&gt;0</formula>
    </cfRule>
  </conditionalFormatting>
  <conditionalFormatting sqref="N257:R257">
    <cfRule type="notContainsBlanks" dxfId="281" priority="207">
      <formula>LEN(TRIM(N257))&gt;0</formula>
    </cfRule>
  </conditionalFormatting>
  <conditionalFormatting sqref="N257:R257">
    <cfRule type="notContainsBlanks" dxfId="280" priority="206">
      <formula>LEN(TRIM(N257))&gt;0</formula>
    </cfRule>
  </conditionalFormatting>
  <conditionalFormatting sqref="N257:R257">
    <cfRule type="notContainsBlanks" dxfId="279" priority="205">
      <formula>LEN(TRIM(N257))&gt;0</formula>
    </cfRule>
  </conditionalFormatting>
  <conditionalFormatting sqref="N257:R257">
    <cfRule type="notContainsBlanks" dxfId="278" priority="204">
      <formula>LEN(TRIM(N257))&gt;0</formula>
    </cfRule>
  </conditionalFormatting>
  <conditionalFormatting sqref="N257:R257">
    <cfRule type="notContainsBlanks" dxfId="277" priority="203">
      <formula>LEN(TRIM(N257))&gt;0</formula>
    </cfRule>
  </conditionalFormatting>
  <conditionalFormatting sqref="N257:R257">
    <cfRule type="notContainsBlanks" dxfId="276" priority="202">
      <formula>LEN(TRIM(N257))&gt;0</formula>
    </cfRule>
  </conditionalFormatting>
  <conditionalFormatting sqref="N257:R257">
    <cfRule type="notContainsBlanks" dxfId="275" priority="200">
      <formula>LEN(TRIM(N257))&gt;0</formula>
    </cfRule>
    <cfRule type="notContainsBlanks" dxfId="274" priority="201">
      <formula>LEN(TRIM(N257))&gt;0</formula>
    </cfRule>
  </conditionalFormatting>
  <conditionalFormatting sqref="N257:R257">
    <cfRule type="notContainsBlanks" dxfId="273" priority="199">
      <formula>LEN(TRIM(N257))&gt;0</formula>
    </cfRule>
  </conditionalFormatting>
  <conditionalFormatting sqref="N257:R257">
    <cfRule type="notContainsBlanks" dxfId="272" priority="198">
      <formula>LEN(TRIM(N257))&gt;0</formula>
    </cfRule>
  </conditionalFormatting>
  <conditionalFormatting sqref="U257">
    <cfRule type="notContainsBlanks" dxfId="271" priority="197">
      <formula>LEN(TRIM(U257))&gt;0</formula>
    </cfRule>
  </conditionalFormatting>
  <conditionalFormatting sqref="V257:Y257">
    <cfRule type="notContainsBlanks" dxfId="270" priority="196">
      <formula>LEN(TRIM(V257))&gt;0</formula>
    </cfRule>
  </conditionalFormatting>
  <conditionalFormatting sqref="U257:Y257">
    <cfRule type="notContainsBlanks" dxfId="269" priority="195">
      <formula>LEN(TRIM(U257))&gt;0</formula>
    </cfRule>
  </conditionalFormatting>
  <conditionalFormatting sqref="U257:Y257">
    <cfRule type="notContainsBlanks" dxfId="268" priority="194">
      <formula>LEN(TRIM(U257))&gt;0</formula>
    </cfRule>
  </conditionalFormatting>
  <conditionalFormatting sqref="U257:Y257">
    <cfRule type="notContainsBlanks" dxfId="267" priority="193">
      <formula>LEN(TRIM(U257))&gt;0</formula>
    </cfRule>
  </conditionalFormatting>
  <conditionalFormatting sqref="U257:Y257">
    <cfRule type="notContainsBlanks" dxfId="266" priority="192">
      <formula>LEN(TRIM(U257))&gt;0</formula>
    </cfRule>
  </conditionalFormatting>
  <conditionalFormatting sqref="U257:Y257">
    <cfRule type="notContainsBlanks" dxfId="265" priority="191">
      <formula>LEN(TRIM(U257))&gt;0</formula>
    </cfRule>
  </conditionalFormatting>
  <conditionalFormatting sqref="U257:Y257">
    <cfRule type="notContainsBlanks" dxfId="264" priority="190">
      <formula>LEN(TRIM(U257))&gt;0</formula>
    </cfRule>
  </conditionalFormatting>
  <conditionalFormatting sqref="U257:Y257">
    <cfRule type="notContainsBlanks" dxfId="263" priority="189">
      <formula>LEN(TRIM(U257))&gt;0</formula>
    </cfRule>
  </conditionalFormatting>
  <conditionalFormatting sqref="U257:Y257">
    <cfRule type="notContainsBlanks" dxfId="262" priority="188">
      <formula>LEN(TRIM(U257))&gt;0</formula>
    </cfRule>
  </conditionalFormatting>
  <conditionalFormatting sqref="U257:Y257">
    <cfRule type="notContainsBlanks" dxfId="261" priority="187">
      <formula>LEN(TRIM(U257))&gt;0</formula>
    </cfRule>
  </conditionalFormatting>
  <conditionalFormatting sqref="U257:Y257">
    <cfRule type="notContainsBlanks" dxfId="260" priority="185">
      <formula>LEN(TRIM(U257))&gt;0</formula>
    </cfRule>
    <cfRule type="notContainsBlanks" dxfId="259" priority="186">
      <formula>LEN(TRIM(U257))&gt;0</formula>
    </cfRule>
  </conditionalFormatting>
  <conditionalFormatting sqref="U257:Y257">
    <cfRule type="notContainsBlanks" dxfId="258" priority="184">
      <formula>LEN(TRIM(U257))&gt;0</formula>
    </cfRule>
  </conditionalFormatting>
  <conditionalFormatting sqref="U257:Y257">
    <cfRule type="notContainsBlanks" dxfId="257" priority="183">
      <formula>LEN(TRIM(U257))&gt;0</formula>
    </cfRule>
  </conditionalFormatting>
  <conditionalFormatting sqref="AB257">
    <cfRule type="notContainsBlanks" dxfId="256" priority="182">
      <formula>LEN(TRIM(AB257))&gt;0</formula>
    </cfRule>
  </conditionalFormatting>
  <conditionalFormatting sqref="AC257:AF257">
    <cfRule type="notContainsBlanks" dxfId="255" priority="181">
      <formula>LEN(TRIM(AC257))&gt;0</formula>
    </cfRule>
  </conditionalFormatting>
  <conditionalFormatting sqref="AB257:AF257">
    <cfRule type="notContainsBlanks" dxfId="254" priority="180">
      <formula>LEN(TRIM(AB257))&gt;0</formula>
    </cfRule>
  </conditionalFormatting>
  <conditionalFormatting sqref="AB257:AF257">
    <cfRule type="notContainsBlanks" dxfId="253" priority="179">
      <formula>LEN(TRIM(AB257))&gt;0</formula>
    </cfRule>
  </conditionalFormatting>
  <conditionalFormatting sqref="AB257:AF257">
    <cfRule type="notContainsBlanks" dxfId="252" priority="178">
      <formula>LEN(TRIM(AB257))&gt;0</formula>
    </cfRule>
  </conditionalFormatting>
  <conditionalFormatting sqref="AB257:AF257">
    <cfRule type="notContainsBlanks" dxfId="251" priority="177">
      <formula>LEN(TRIM(AB257))&gt;0</formula>
    </cfRule>
  </conditionalFormatting>
  <conditionalFormatting sqref="AB257:AF257">
    <cfRule type="notContainsBlanks" dxfId="250" priority="176">
      <formula>LEN(TRIM(AB257))&gt;0</formula>
    </cfRule>
  </conditionalFormatting>
  <conditionalFormatting sqref="AB257:AF257">
    <cfRule type="notContainsBlanks" dxfId="249" priority="175">
      <formula>LEN(TRIM(AB257))&gt;0</formula>
    </cfRule>
  </conditionalFormatting>
  <conditionalFormatting sqref="AB257:AF257">
    <cfRule type="notContainsBlanks" dxfId="248" priority="174">
      <formula>LEN(TRIM(AB257))&gt;0</formula>
    </cfRule>
  </conditionalFormatting>
  <conditionalFormatting sqref="AB257:AF257">
    <cfRule type="notContainsBlanks" dxfId="247" priority="173">
      <formula>LEN(TRIM(AB257))&gt;0</formula>
    </cfRule>
  </conditionalFormatting>
  <conditionalFormatting sqref="AB257:AF257">
    <cfRule type="notContainsBlanks" dxfId="246" priority="172">
      <formula>LEN(TRIM(AB257))&gt;0</formula>
    </cfRule>
  </conditionalFormatting>
  <conditionalFormatting sqref="AB257:AF257">
    <cfRule type="notContainsBlanks" dxfId="245" priority="170">
      <formula>LEN(TRIM(AB257))&gt;0</formula>
    </cfRule>
    <cfRule type="notContainsBlanks" dxfId="244" priority="171">
      <formula>LEN(TRIM(AB257))&gt;0</formula>
    </cfRule>
  </conditionalFormatting>
  <conditionalFormatting sqref="AB257:AF257">
    <cfRule type="notContainsBlanks" dxfId="243" priority="169">
      <formula>LEN(TRIM(AB257))&gt;0</formula>
    </cfRule>
  </conditionalFormatting>
  <conditionalFormatting sqref="AB257:AF257">
    <cfRule type="notContainsBlanks" dxfId="242" priority="168">
      <formula>LEN(TRIM(AB257))&gt;0</formula>
    </cfRule>
  </conditionalFormatting>
  <conditionalFormatting sqref="N283">
    <cfRule type="notContainsBlanks" dxfId="241" priority="167">
      <formula>LEN(TRIM(N283))&gt;0</formula>
    </cfRule>
  </conditionalFormatting>
  <conditionalFormatting sqref="O283:R283">
    <cfRule type="notContainsBlanks" dxfId="240" priority="166">
      <formula>LEN(TRIM(O283))&gt;0</formula>
    </cfRule>
  </conditionalFormatting>
  <conditionalFormatting sqref="N283:R283">
    <cfRule type="notContainsBlanks" dxfId="239" priority="165">
      <formula>LEN(TRIM(N283))&gt;0</formula>
    </cfRule>
  </conditionalFormatting>
  <conditionalFormatting sqref="N283:R283">
    <cfRule type="notContainsBlanks" dxfId="238" priority="164">
      <formula>LEN(TRIM(N283))&gt;0</formula>
    </cfRule>
  </conditionalFormatting>
  <conditionalFormatting sqref="N283:R283">
    <cfRule type="notContainsBlanks" dxfId="237" priority="163">
      <formula>LEN(TRIM(N283))&gt;0</formula>
    </cfRule>
  </conditionalFormatting>
  <conditionalFormatting sqref="N283:R283">
    <cfRule type="notContainsBlanks" dxfId="236" priority="162">
      <formula>LEN(TRIM(N283))&gt;0</formula>
    </cfRule>
  </conditionalFormatting>
  <conditionalFormatting sqref="N283:R283">
    <cfRule type="notContainsBlanks" dxfId="235" priority="161">
      <formula>LEN(TRIM(N283))&gt;0</formula>
    </cfRule>
  </conditionalFormatting>
  <conditionalFormatting sqref="N283:R283">
    <cfRule type="notContainsBlanks" dxfId="234" priority="160">
      <formula>LEN(TRIM(N283))&gt;0</formula>
    </cfRule>
  </conditionalFormatting>
  <conditionalFormatting sqref="N283:R283">
    <cfRule type="notContainsBlanks" dxfId="233" priority="159">
      <formula>LEN(TRIM(N283))&gt;0</formula>
    </cfRule>
  </conditionalFormatting>
  <conditionalFormatting sqref="N283:R283">
    <cfRule type="notContainsBlanks" dxfId="232" priority="158">
      <formula>LEN(TRIM(N283))&gt;0</formula>
    </cfRule>
  </conditionalFormatting>
  <conditionalFormatting sqref="N283:R283">
    <cfRule type="notContainsBlanks" dxfId="231" priority="157">
      <formula>LEN(TRIM(N283))&gt;0</formula>
    </cfRule>
  </conditionalFormatting>
  <conditionalFormatting sqref="N283:R283">
    <cfRule type="notContainsBlanks" dxfId="230" priority="155">
      <formula>LEN(TRIM(N283))&gt;0</formula>
    </cfRule>
    <cfRule type="notContainsBlanks" dxfId="229" priority="156">
      <formula>LEN(TRIM(N283))&gt;0</formula>
    </cfRule>
  </conditionalFormatting>
  <conditionalFormatting sqref="N283:R283">
    <cfRule type="notContainsBlanks" dxfId="228" priority="154">
      <formula>LEN(TRIM(N283))&gt;0</formula>
    </cfRule>
  </conditionalFormatting>
  <conditionalFormatting sqref="N283:R283">
    <cfRule type="notContainsBlanks" dxfId="227" priority="153">
      <formula>LEN(TRIM(N283))&gt;0</formula>
    </cfRule>
  </conditionalFormatting>
  <conditionalFormatting sqref="N283:R283">
    <cfRule type="notContainsBlanks" dxfId="226" priority="152">
      <formula>LEN(TRIM(N283))&gt;0</formula>
    </cfRule>
  </conditionalFormatting>
  <conditionalFormatting sqref="N283:R283">
    <cfRule type="notContainsBlanks" dxfId="225" priority="151">
      <formula>LEN(TRIM(N283))&gt;0</formula>
    </cfRule>
  </conditionalFormatting>
  <conditionalFormatting sqref="U283">
    <cfRule type="notContainsBlanks" dxfId="224" priority="150">
      <formula>LEN(TRIM(U283))&gt;0</formula>
    </cfRule>
  </conditionalFormatting>
  <conditionalFormatting sqref="V283:Y283">
    <cfRule type="notContainsBlanks" dxfId="223" priority="149">
      <formula>LEN(TRIM(V283))&gt;0</formula>
    </cfRule>
  </conditionalFormatting>
  <conditionalFormatting sqref="U283:Y283">
    <cfRule type="notContainsBlanks" dxfId="222" priority="148">
      <formula>LEN(TRIM(U283))&gt;0</formula>
    </cfRule>
  </conditionalFormatting>
  <conditionalFormatting sqref="U283:Y283">
    <cfRule type="notContainsBlanks" dxfId="221" priority="147">
      <formula>LEN(TRIM(U283))&gt;0</formula>
    </cfRule>
  </conditionalFormatting>
  <conditionalFormatting sqref="U283:Y283">
    <cfRule type="notContainsBlanks" dxfId="220" priority="146">
      <formula>LEN(TRIM(U283))&gt;0</formula>
    </cfRule>
  </conditionalFormatting>
  <conditionalFormatting sqref="U283:Y283">
    <cfRule type="notContainsBlanks" dxfId="219" priority="145">
      <formula>LEN(TRIM(U283))&gt;0</formula>
    </cfRule>
  </conditionalFormatting>
  <conditionalFormatting sqref="U283:Y283">
    <cfRule type="notContainsBlanks" dxfId="218" priority="144">
      <formula>LEN(TRIM(U283))&gt;0</formula>
    </cfRule>
  </conditionalFormatting>
  <conditionalFormatting sqref="U283:Y283">
    <cfRule type="notContainsBlanks" dxfId="217" priority="143">
      <formula>LEN(TRIM(U283))&gt;0</formula>
    </cfRule>
  </conditionalFormatting>
  <conditionalFormatting sqref="U283:Y283">
    <cfRule type="notContainsBlanks" dxfId="216" priority="142">
      <formula>LEN(TRIM(U283))&gt;0</formula>
    </cfRule>
  </conditionalFormatting>
  <conditionalFormatting sqref="U283:Y283">
    <cfRule type="notContainsBlanks" dxfId="215" priority="141">
      <formula>LEN(TRIM(U283))&gt;0</formula>
    </cfRule>
  </conditionalFormatting>
  <conditionalFormatting sqref="U283:Y283">
    <cfRule type="notContainsBlanks" dxfId="214" priority="140">
      <formula>LEN(TRIM(U283))&gt;0</formula>
    </cfRule>
  </conditionalFormatting>
  <conditionalFormatting sqref="U283:Y283">
    <cfRule type="notContainsBlanks" dxfId="213" priority="138">
      <formula>LEN(TRIM(U283))&gt;0</formula>
    </cfRule>
    <cfRule type="notContainsBlanks" dxfId="212" priority="139">
      <formula>LEN(TRIM(U283))&gt;0</formula>
    </cfRule>
  </conditionalFormatting>
  <conditionalFormatting sqref="U283:Y283">
    <cfRule type="notContainsBlanks" dxfId="211" priority="137">
      <formula>LEN(TRIM(U283))&gt;0</formula>
    </cfRule>
  </conditionalFormatting>
  <conditionalFormatting sqref="U283:Y283">
    <cfRule type="notContainsBlanks" dxfId="210" priority="136">
      <formula>LEN(TRIM(U283))&gt;0</formula>
    </cfRule>
  </conditionalFormatting>
  <conditionalFormatting sqref="U283:Y283">
    <cfRule type="notContainsBlanks" dxfId="209" priority="135">
      <formula>LEN(TRIM(U283))&gt;0</formula>
    </cfRule>
  </conditionalFormatting>
  <conditionalFormatting sqref="U283:Y283">
    <cfRule type="notContainsBlanks" dxfId="208" priority="134">
      <formula>LEN(TRIM(U283))&gt;0</formula>
    </cfRule>
  </conditionalFormatting>
  <conditionalFormatting sqref="AB283">
    <cfRule type="notContainsBlanks" dxfId="207" priority="133">
      <formula>LEN(TRIM(AB283))&gt;0</formula>
    </cfRule>
  </conditionalFormatting>
  <conditionalFormatting sqref="AC283:AF283">
    <cfRule type="notContainsBlanks" dxfId="206" priority="132">
      <formula>LEN(TRIM(AC283))&gt;0</formula>
    </cfRule>
  </conditionalFormatting>
  <conditionalFormatting sqref="AB283:AF283">
    <cfRule type="notContainsBlanks" dxfId="205" priority="131">
      <formula>LEN(TRIM(AB283))&gt;0</formula>
    </cfRule>
  </conditionalFormatting>
  <conditionalFormatting sqref="AB283:AF283">
    <cfRule type="notContainsBlanks" dxfId="204" priority="130">
      <formula>LEN(TRIM(AB283))&gt;0</formula>
    </cfRule>
  </conditionalFormatting>
  <conditionalFormatting sqref="AB283:AF283">
    <cfRule type="notContainsBlanks" dxfId="203" priority="129">
      <formula>LEN(TRIM(AB283))&gt;0</formula>
    </cfRule>
  </conditionalFormatting>
  <conditionalFormatting sqref="AB283:AF283">
    <cfRule type="notContainsBlanks" dxfId="202" priority="128">
      <formula>LEN(TRIM(AB283))&gt;0</formula>
    </cfRule>
  </conditionalFormatting>
  <conditionalFormatting sqref="AB283:AF283">
    <cfRule type="notContainsBlanks" dxfId="201" priority="127">
      <formula>LEN(TRIM(AB283))&gt;0</formula>
    </cfRule>
  </conditionalFormatting>
  <conditionalFormatting sqref="AB283:AF283">
    <cfRule type="notContainsBlanks" dxfId="200" priority="126">
      <formula>LEN(TRIM(AB283))&gt;0</formula>
    </cfRule>
  </conditionalFormatting>
  <conditionalFormatting sqref="AB283:AF283">
    <cfRule type="notContainsBlanks" dxfId="199" priority="125">
      <formula>LEN(TRIM(AB283))&gt;0</formula>
    </cfRule>
  </conditionalFormatting>
  <conditionalFormatting sqref="AB283:AF283">
    <cfRule type="notContainsBlanks" dxfId="198" priority="124">
      <formula>LEN(TRIM(AB283))&gt;0</formula>
    </cfRule>
  </conditionalFormatting>
  <conditionalFormatting sqref="AB283:AF283">
    <cfRule type="notContainsBlanks" dxfId="197" priority="123">
      <formula>LEN(TRIM(AB283))&gt;0</formula>
    </cfRule>
  </conditionalFormatting>
  <conditionalFormatting sqref="AB283:AF283">
    <cfRule type="notContainsBlanks" dxfId="196" priority="121">
      <formula>LEN(TRIM(AB283))&gt;0</formula>
    </cfRule>
    <cfRule type="notContainsBlanks" dxfId="195" priority="122">
      <formula>LEN(TRIM(AB283))&gt;0</formula>
    </cfRule>
  </conditionalFormatting>
  <conditionalFormatting sqref="AB283:AF283">
    <cfRule type="notContainsBlanks" dxfId="194" priority="120">
      <formula>LEN(TRIM(AB283))&gt;0</formula>
    </cfRule>
  </conditionalFormatting>
  <conditionalFormatting sqref="AB283:AF283">
    <cfRule type="notContainsBlanks" dxfId="193" priority="119">
      <formula>LEN(TRIM(AB283))&gt;0</formula>
    </cfRule>
  </conditionalFormatting>
  <conditionalFormatting sqref="AB283:AF283">
    <cfRule type="notContainsBlanks" dxfId="192" priority="118">
      <formula>LEN(TRIM(AB283))&gt;0</formula>
    </cfRule>
  </conditionalFormatting>
  <conditionalFormatting sqref="AB283:AF283">
    <cfRule type="notContainsBlanks" dxfId="191" priority="117">
      <formula>LEN(TRIM(AB283))&gt;0</formula>
    </cfRule>
  </conditionalFormatting>
  <conditionalFormatting sqref="N296">
    <cfRule type="notContainsBlanks" dxfId="190" priority="116">
      <formula>LEN(TRIM(N296))&gt;0</formula>
    </cfRule>
  </conditionalFormatting>
  <conditionalFormatting sqref="O296:R296">
    <cfRule type="notContainsBlanks" dxfId="189" priority="115">
      <formula>LEN(TRIM(O296))&gt;0</formula>
    </cfRule>
  </conditionalFormatting>
  <conditionalFormatting sqref="N296:R296">
    <cfRule type="notContainsBlanks" dxfId="188" priority="114">
      <formula>LEN(TRIM(N296))&gt;0</formula>
    </cfRule>
  </conditionalFormatting>
  <conditionalFormatting sqref="N296:R296">
    <cfRule type="notContainsBlanks" dxfId="187" priority="113">
      <formula>LEN(TRIM(N296))&gt;0</formula>
    </cfRule>
  </conditionalFormatting>
  <conditionalFormatting sqref="N296:R296">
    <cfRule type="notContainsBlanks" dxfId="186" priority="112">
      <formula>LEN(TRIM(N296))&gt;0</formula>
    </cfRule>
  </conditionalFormatting>
  <conditionalFormatting sqref="N296:R296">
    <cfRule type="notContainsBlanks" dxfId="185" priority="111">
      <formula>LEN(TRIM(N296))&gt;0</formula>
    </cfRule>
  </conditionalFormatting>
  <conditionalFormatting sqref="N296:R296">
    <cfRule type="notContainsBlanks" dxfId="184" priority="110">
      <formula>LEN(TRIM(N296))&gt;0</formula>
    </cfRule>
  </conditionalFormatting>
  <conditionalFormatting sqref="N296:R296">
    <cfRule type="notContainsBlanks" dxfId="183" priority="109">
      <formula>LEN(TRIM(N296))&gt;0</formula>
    </cfRule>
  </conditionalFormatting>
  <conditionalFormatting sqref="N296:R296">
    <cfRule type="notContainsBlanks" dxfId="182" priority="108">
      <formula>LEN(TRIM(N296))&gt;0</formula>
    </cfRule>
  </conditionalFormatting>
  <conditionalFormatting sqref="N296:R296">
    <cfRule type="notContainsBlanks" dxfId="181" priority="107">
      <formula>LEN(TRIM(N296))&gt;0</formula>
    </cfRule>
  </conditionalFormatting>
  <conditionalFormatting sqref="N296:R296">
    <cfRule type="notContainsBlanks" dxfId="180" priority="106">
      <formula>LEN(TRIM(N296))&gt;0</formula>
    </cfRule>
  </conditionalFormatting>
  <conditionalFormatting sqref="N296:R296">
    <cfRule type="notContainsBlanks" dxfId="179" priority="104">
      <formula>LEN(TRIM(N296))&gt;0</formula>
    </cfRule>
    <cfRule type="notContainsBlanks" dxfId="178" priority="105">
      <formula>LEN(TRIM(N296))&gt;0</formula>
    </cfRule>
  </conditionalFormatting>
  <conditionalFormatting sqref="N296:R296">
    <cfRule type="notContainsBlanks" dxfId="177" priority="103">
      <formula>LEN(TRIM(N296))&gt;0</formula>
    </cfRule>
  </conditionalFormatting>
  <conditionalFormatting sqref="N296:R296">
    <cfRule type="notContainsBlanks" dxfId="176" priority="102">
      <formula>LEN(TRIM(N296))&gt;0</formula>
    </cfRule>
  </conditionalFormatting>
  <conditionalFormatting sqref="N296:R296">
    <cfRule type="notContainsBlanks" dxfId="175" priority="101">
      <formula>LEN(TRIM(N296))&gt;0</formula>
    </cfRule>
  </conditionalFormatting>
  <conditionalFormatting sqref="N296:R296">
    <cfRule type="notContainsBlanks" dxfId="174" priority="100">
      <formula>LEN(TRIM(N296))&gt;0</formula>
    </cfRule>
  </conditionalFormatting>
  <conditionalFormatting sqref="N296:R296">
    <cfRule type="notContainsBlanks" dxfId="173" priority="99">
      <formula>LEN(TRIM(N296))&gt;0</formula>
    </cfRule>
  </conditionalFormatting>
  <conditionalFormatting sqref="U296">
    <cfRule type="notContainsBlanks" dxfId="172" priority="98">
      <formula>LEN(TRIM(U296))&gt;0</formula>
    </cfRule>
  </conditionalFormatting>
  <conditionalFormatting sqref="V296:Y296">
    <cfRule type="notContainsBlanks" dxfId="171" priority="97">
      <formula>LEN(TRIM(V296))&gt;0</formula>
    </cfRule>
  </conditionalFormatting>
  <conditionalFormatting sqref="U296:Y296">
    <cfRule type="notContainsBlanks" dxfId="170" priority="96">
      <formula>LEN(TRIM(U296))&gt;0</formula>
    </cfRule>
  </conditionalFormatting>
  <conditionalFormatting sqref="U296:Y296">
    <cfRule type="notContainsBlanks" dxfId="169" priority="95">
      <formula>LEN(TRIM(U296))&gt;0</formula>
    </cfRule>
  </conditionalFormatting>
  <conditionalFormatting sqref="U296:Y296">
    <cfRule type="notContainsBlanks" dxfId="168" priority="94">
      <formula>LEN(TRIM(U296))&gt;0</formula>
    </cfRule>
  </conditionalFormatting>
  <conditionalFormatting sqref="U296:Y296">
    <cfRule type="notContainsBlanks" dxfId="167" priority="93">
      <formula>LEN(TRIM(U296))&gt;0</formula>
    </cfRule>
  </conditionalFormatting>
  <conditionalFormatting sqref="U296:Y296">
    <cfRule type="notContainsBlanks" dxfId="166" priority="92">
      <formula>LEN(TRIM(U296))&gt;0</formula>
    </cfRule>
  </conditionalFormatting>
  <conditionalFormatting sqref="U296:Y296">
    <cfRule type="notContainsBlanks" dxfId="165" priority="91">
      <formula>LEN(TRIM(U296))&gt;0</formula>
    </cfRule>
  </conditionalFormatting>
  <conditionalFormatting sqref="U296:Y296">
    <cfRule type="notContainsBlanks" dxfId="164" priority="90">
      <formula>LEN(TRIM(U296))&gt;0</formula>
    </cfRule>
  </conditionalFormatting>
  <conditionalFormatting sqref="U296:Y296">
    <cfRule type="notContainsBlanks" dxfId="163" priority="89">
      <formula>LEN(TRIM(U296))&gt;0</formula>
    </cfRule>
  </conditionalFormatting>
  <conditionalFormatting sqref="U296:Y296">
    <cfRule type="notContainsBlanks" dxfId="162" priority="88">
      <formula>LEN(TRIM(U296))&gt;0</formula>
    </cfRule>
  </conditionalFormatting>
  <conditionalFormatting sqref="U296:Y296">
    <cfRule type="notContainsBlanks" dxfId="161" priority="86">
      <formula>LEN(TRIM(U296))&gt;0</formula>
    </cfRule>
    <cfRule type="notContainsBlanks" dxfId="160" priority="87">
      <formula>LEN(TRIM(U296))&gt;0</formula>
    </cfRule>
  </conditionalFormatting>
  <conditionalFormatting sqref="U296:Y296">
    <cfRule type="notContainsBlanks" dxfId="159" priority="85">
      <formula>LEN(TRIM(U296))&gt;0</formula>
    </cfRule>
  </conditionalFormatting>
  <conditionalFormatting sqref="U296:Y296">
    <cfRule type="notContainsBlanks" dxfId="158" priority="84">
      <formula>LEN(TRIM(U296))&gt;0</formula>
    </cfRule>
  </conditionalFormatting>
  <conditionalFormatting sqref="U296:Y296">
    <cfRule type="notContainsBlanks" dxfId="157" priority="83">
      <formula>LEN(TRIM(U296))&gt;0</formula>
    </cfRule>
  </conditionalFormatting>
  <conditionalFormatting sqref="U296:Y296">
    <cfRule type="notContainsBlanks" dxfId="156" priority="82">
      <formula>LEN(TRIM(U296))&gt;0</formula>
    </cfRule>
  </conditionalFormatting>
  <conditionalFormatting sqref="U296:Y296">
    <cfRule type="notContainsBlanks" dxfId="155" priority="81">
      <formula>LEN(TRIM(U296))&gt;0</formula>
    </cfRule>
  </conditionalFormatting>
  <conditionalFormatting sqref="AB296">
    <cfRule type="notContainsBlanks" dxfId="154" priority="80">
      <formula>LEN(TRIM(AB296))&gt;0</formula>
    </cfRule>
  </conditionalFormatting>
  <conditionalFormatting sqref="AC296:AF296">
    <cfRule type="notContainsBlanks" dxfId="153" priority="79">
      <formula>LEN(TRIM(AC296))&gt;0</formula>
    </cfRule>
  </conditionalFormatting>
  <conditionalFormatting sqref="AB296:AF296">
    <cfRule type="notContainsBlanks" dxfId="152" priority="78">
      <formula>LEN(TRIM(AB296))&gt;0</formula>
    </cfRule>
  </conditionalFormatting>
  <conditionalFormatting sqref="AB296:AF296">
    <cfRule type="notContainsBlanks" dxfId="151" priority="77">
      <formula>LEN(TRIM(AB296))&gt;0</formula>
    </cfRule>
  </conditionalFormatting>
  <conditionalFormatting sqref="AB296:AF296">
    <cfRule type="notContainsBlanks" dxfId="150" priority="76">
      <formula>LEN(TRIM(AB296))&gt;0</formula>
    </cfRule>
  </conditionalFormatting>
  <conditionalFormatting sqref="AB296:AF296">
    <cfRule type="notContainsBlanks" dxfId="149" priority="75">
      <formula>LEN(TRIM(AB296))&gt;0</formula>
    </cfRule>
  </conditionalFormatting>
  <conditionalFormatting sqref="AB296:AF296">
    <cfRule type="notContainsBlanks" dxfId="148" priority="74">
      <formula>LEN(TRIM(AB296))&gt;0</formula>
    </cfRule>
  </conditionalFormatting>
  <conditionalFormatting sqref="AB296:AF296">
    <cfRule type="notContainsBlanks" dxfId="147" priority="73">
      <formula>LEN(TRIM(AB296))&gt;0</formula>
    </cfRule>
  </conditionalFormatting>
  <conditionalFormatting sqref="AB296:AF296">
    <cfRule type="notContainsBlanks" dxfId="146" priority="72">
      <formula>LEN(TRIM(AB296))&gt;0</formula>
    </cfRule>
  </conditionalFormatting>
  <conditionalFormatting sqref="AB296:AF296">
    <cfRule type="notContainsBlanks" dxfId="145" priority="71">
      <formula>LEN(TRIM(AB296))&gt;0</formula>
    </cfRule>
  </conditionalFormatting>
  <conditionalFormatting sqref="AB296:AF296">
    <cfRule type="notContainsBlanks" dxfId="144" priority="70">
      <formula>LEN(TRIM(AB296))&gt;0</formula>
    </cfRule>
  </conditionalFormatting>
  <conditionalFormatting sqref="AB296:AF296">
    <cfRule type="notContainsBlanks" dxfId="143" priority="68">
      <formula>LEN(TRIM(AB296))&gt;0</formula>
    </cfRule>
    <cfRule type="notContainsBlanks" dxfId="142" priority="69">
      <formula>LEN(TRIM(AB296))&gt;0</formula>
    </cfRule>
  </conditionalFormatting>
  <conditionalFormatting sqref="AB296:AF296">
    <cfRule type="notContainsBlanks" dxfId="141" priority="67">
      <formula>LEN(TRIM(AB296))&gt;0</formula>
    </cfRule>
  </conditionalFormatting>
  <conditionalFormatting sqref="AB296:AF296">
    <cfRule type="notContainsBlanks" dxfId="140" priority="66">
      <formula>LEN(TRIM(AB296))&gt;0</formula>
    </cfRule>
  </conditionalFormatting>
  <conditionalFormatting sqref="AB296:AF296">
    <cfRule type="notContainsBlanks" dxfId="139" priority="65">
      <formula>LEN(TRIM(AB296))&gt;0</formula>
    </cfRule>
  </conditionalFormatting>
  <conditionalFormatting sqref="AB296:AF296">
    <cfRule type="notContainsBlanks" dxfId="138" priority="64">
      <formula>LEN(TRIM(AB296))&gt;0</formula>
    </cfRule>
  </conditionalFormatting>
  <conditionalFormatting sqref="AB296:AF296">
    <cfRule type="notContainsBlanks" dxfId="137" priority="63">
      <formula>LEN(TRIM(AB296))&gt;0</formula>
    </cfRule>
  </conditionalFormatting>
  <conditionalFormatting sqref="N309">
    <cfRule type="notContainsBlanks" dxfId="136" priority="62">
      <formula>LEN(TRIM(N309))&gt;0</formula>
    </cfRule>
  </conditionalFormatting>
  <conditionalFormatting sqref="O309:R309">
    <cfRule type="notContainsBlanks" dxfId="135" priority="61">
      <formula>LEN(TRIM(O309))&gt;0</formula>
    </cfRule>
  </conditionalFormatting>
  <conditionalFormatting sqref="N309:R309">
    <cfRule type="notContainsBlanks" dxfId="134" priority="60">
      <formula>LEN(TRIM(N309))&gt;0</formula>
    </cfRule>
  </conditionalFormatting>
  <conditionalFormatting sqref="N309:R309">
    <cfRule type="notContainsBlanks" dxfId="133" priority="59">
      <formula>LEN(TRIM(N309))&gt;0</formula>
    </cfRule>
  </conditionalFormatting>
  <conditionalFormatting sqref="N309:R309">
    <cfRule type="notContainsBlanks" dxfId="132" priority="58">
      <formula>LEN(TRIM(N309))&gt;0</formula>
    </cfRule>
  </conditionalFormatting>
  <conditionalFormatting sqref="N309:R309">
    <cfRule type="notContainsBlanks" dxfId="131" priority="57">
      <formula>LEN(TRIM(N309))&gt;0</formula>
    </cfRule>
  </conditionalFormatting>
  <conditionalFormatting sqref="N309:R309">
    <cfRule type="notContainsBlanks" dxfId="130" priority="56">
      <formula>LEN(TRIM(N309))&gt;0</formula>
    </cfRule>
  </conditionalFormatting>
  <conditionalFormatting sqref="N309:R309">
    <cfRule type="notContainsBlanks" dxfId="129" priority="55">
      <formula>LEN(TRIM(N309))&gt;0</formula>
    </cfRule>
  </conditionalFormatting>
  <conditionalFormatting sqref="N309:R309">
    <cfRule type="notContainsBlanks" dxfId="128" priority="54">
      <formula>LEN(TRIM(N309))&gt;0</formula>
    </cfRule>
  </conditionalFormatting>
  <conditionalFormatting sqref="N309:R309">
    <cfRule type="notContainsBlanks" dxfId="127" priority="53">
      <formula>LEN(TRIM(N309))&gt;0</formula>
    </cfRule>
  </conditionalFormatting>
  <conditionalFormatting sqref="N309:R309">
    <cfRule type="notContainsBlanks" dxfId="126" priority="52">
      <formula>LEN(TRIM(N309))&gt;0</formula>
    </cfRule>
  </conditionalFormatting>
  <conditionalFormatting sqref="N309:R309">
    <cfRule type="notContainsBlanks" dxfId="125" priority="50">
      <formula>LEN(TRIM(N309))&gt;0</formula>
    </cfRule>
    <cfRule type="notContainsBlanks" dxfId="124" priority="51">
      <formula>LEN(TRIM(N309))&gt;0</formula>
    </cfRule>
  </conditionalFormatting>
  <conditionalFormatting sqref="N309:R309">
    <cfRule type="notContainsBlanks" dxfId="123" priority="49">
      <formula>LEN(TRIM(N309))&gt;0</formula>
    </cfRule>
  </conditionalFormatting>
  <conditionalFormatting sqref="N309:R309">
    <cfRule type="notContainsBlanks" dxfId="122" priority="48">
      <formula>LEN(TRIM(N309))&gt;0</formula>
    </cfRule>
  </conditionalFormatting>
  <conditionalFormatting sqref="N309:R309">
    <cfRule type="notContainsBlanks" dxfId="121" priority="47">
      <formula>LEN(TRIM(N309))&gt;0</formula>
    </cfRule>
  </conditionalFormatting>
  <conditionalFormatting sqref="N309:R309">
    <cfRule type="notContainsBlanks" dxfId="120" priority="46">
      <formula>LEN(TRIM(N309))&gt;0</formula>
    </cfRule>
  </conditionalFormatting>
  <conditionalFormatting sqref="N309:R309">
    <cfRule type="notContainsBlanks" dxfId="119" priority="45">
      <formula>LEN(TRIM(N309))&gt;0</formula>
    </cfRule>
  </conditionalFormatting>
  <conditionalFormatting sqref="N309:R309">
    <cfRule type="notContainsBlanks" dxfId="118" priority="44">
      <formula>LEN(TRIM(N309))&gt;0</formula>
    </cfRule>
  </conditionalFormatting>
  <conditionalFormatting sqref="U309">
    <cfRule type="notContainsBlanks" dxfId="117" priority="43">
      <formula>LEN(TRIM(U309))&gt;0</formula>
    </cfRule>
  </conditionalFormatting>
  <conditionalFormatting sqref="V309:Y309">
    <cfRule type="notContainsBlanks" dxfId="116" priority="42">
      <formula>LEN(TRIM(V309))&gt;0</formula>
    </cfRule>
  </conditionalFormatting>
  <conditionalFormatting sqref="U309:Y309">
    <cfRule type="notContainsBlanks" dxfId="115" priority="41">
      <formula>LEN(TRIM(U309))&gt;0</formula>
    </cfRule>
  </conditionalFormatting>
  <conditionalFormatting sqref="U309:Y309">
    <cfRule type="notContainsBlanks" dxfId="114" priority="40">
      <formula>LEN(TRIM(U309))&gt;0</formula>
    </cfRule>
  </conditionalFormatting>
  <conditionalFormatting sqref="U309:Y309">
    <cfRule type="notContainsBlanks" dxfId="113" priority="39">
      <formula>LEN(TRIM(U309))&gt;0</formula>
    </cfRule>
  </conditionalFormatting>
  <conditionalFormatting sqref="U309:Y309">
    <cfRule type="notContainsBlanks" dxfId="112" priority="38">
      <formula>LEN(TRIM(U309))&gt;0</formula>
    </cfRule>
  </conditionalFormatting>
  <conditionalFormatting sqref="U309:Y309">
    <cfRule type="notContainsBlanks" dxfId="111" priority="37">
      <formula>LEN(TRIM(U309))&gt;0</formula>
    </cfRule>
  </conditionalFormatting>
  <conditionalFormatting sqref="U309:Y309">
    <cfRule type="notContainsBlanks" dxfId="110" priority="36">
      <formula>LEN(TRIM(U309))&gt;0</formula>
    </cfRule>
  </conditionalFormatting>
  <conditionalFormatting sqref="U309:Y309">
    <cfRule type="notContainsBlanks" dxfId="109" priority="35">
      <formula>LEN(TRIM(U309))&gt;0</formula>
    </cfRule>
  </conditionalFormatting>
  <conditionalFormatting sqref="U309:Y309">
    <cfRule type="notContainsBlanks" dxfId="108" priority="34">
      <formula>LEN(TRIM(U309))&gt;0</formula>
    </cfRule>
  </conditionalFormatting>
  <conditionalFormatting sqref="U309:Y309">
    <cfRule type="notContainsBlanks" dxfId="107" priority="33">
      <formula>LEN(TRIM(U309))&gt;0</formula>
    </cfRule>
  </conditionalFormatting>
  <conditionalFormatting sqref="U309:Y309">
    <cfRule type="notContainsBlanks" dxfId="106" priority="31">
      <formula>LEN(TRIM(U309))&gt;0</formula>
    </cfRule>
    <cfRule type="notContainsBlanks" dxfId="105" priority="32">
      <formula>LEN(TRIM(U309))&gt;0</formula>
    </cfRule>
  </conditionalFormatting>
  <conditionalFormatting sqref="U309:Y309">
    <cfRule type="notContainsBlanks" dxfId="104" priority="30">
      <formula>LEN(TRIM(U309))&gt;0</formula>
    </cfRule>
  </conditionalFormatting>
  <conditionalFormatting sqref="U309:Y309">
    <cfRule type="notContainsBlanks" dxfId="103" priority="29">
      <formula>LEN(TRIM(U309))&gt;0</formula>
    </cfRule>
  </conditionalFormatting>
  <conditionalFormatting sqref="U309:Y309">
    <cfRule type="notContainsBlanks" dxfId="102" priority="28">
      <formula>LEN(TRIM(U309))&gt;0</formula>
    </cfRule>
  </conditionalFormatting>
  <conditionalFormatting sqref="U309:Y309">
    <cfRule type="notContainsBlanks" dxfId="101" priority="27">
      <formula>LEN(TRIM(U309))&gt;0</formula>
    </cfRule>
  </conditionalFormatting>
  <conditionalFormatting sqref="U309:Y309">
    <cfRule type="notContainsBlanks" dxfId="100" priority="26">
      <formula>LEN(TRIM(U309))&gt;0</formula>
    </cfRule>
  </conditionalFormatting>
  <conditionalFormatting sqref="U309:Y309">
    <cfRule type="notContainsBlanks" dxfId="99" priority="25">
      <formula>LEN(TRIM(U309))&gt;0</formula>
    </cfRule>
  </conditionalFormatting>
  <conditionalFormatting sqref="AB309">
    <cfRule type="notContainsBlanks" dxfId="98" priority="24">
      <formula>LEN(TRIM(AB309))&gt;0</formula>
    </cfRule>
  </conditionalFormatting>
  <conditionalFormatting sqref="AC309:AF309">
    <cfRule type="notContainsBlanks" dxfId="97" priority="23">
      <formula>LEN(TRIM(AC309))&gt;0</formula>
    </cfRule>
  </conditionalFormatting>
  <conditionalFormatting sqref="AB309:AF309">
    <cfRule type="notContainsBlanks" dxfId="96" priority="22">
      <formula>LEN(TRIM(AB309))&gt;0</formula>
    </cfRule>
  </conditionalFormatting>
  <conditionalFormatting sqref="AB309:AF309">
    <cfRule type="notContainsBlanks" dxfId="95" priority="21">
      <formula>LEN(TRIM(AB309))&gt;0</formula>
    </cfRule>
  </conditionalFormatting>
  <conditionalFormatting sqref="AB309:AF309">
    <cfRule type="notContainsBlanks" dxfId="94" priority="20">
      <formula>LEN(TRIM(AB309))&gt;0</formula>
    </cfRule>
  </conditionalFormatting>
  <conditionalFormatting sqref="AB309:AF309">
    <cfRule type="notContainsBlanks" dxfId="93" priority="19">
      <formula>LEN(TRIM(AB309))&gt;0</formula>
    </cfRule>
  </conditionalFormatting>
  <conditionalFormatting sqref="AB309:AF309">
    <cfRule type="notContainsBlanks" dxfId="92" priority="18">
      <formula>LEN(TRIM(AB309))&gt;0</formula>
    </cfRule>
  </conditionalFormatting>
  <conditionalFormatting sqref="AB309:AF309">
    <cfRule type="notContainsBlanks" dxfId="91" priority="17">
      <formula>LEN(TRIM(AB309))&gt;0</formula>
    </cfRule>
  </conditionalFormatting>
  <conditionalFormatting sqref="AB309:AF309">
    <cfRule type="notContainsBlanks" dxfId="90" priority="16">
      <formula>LEN(TRIM(AB309))&gt;0</formula>
    </cfRule>
  </conditionalFormatting>
  <conditionalFormatting sqref="AB309:AF309">
    <cfRule type="notContainsBlanks" dxfId="89" priority="15">
      <formula>LEN(TRIM(AB309))&gt;0</formula>
    </cfRule>
  </conditionalFormatting>
  <conditionalFormatting sqref="AB309:AF309">
    <cfRule type="notContainsBlanks" dxfId="88" priority="14">
      <formula>LEN(TRIM(AB309))&gt;0</formula>
    </cfRule>
  </conditionalFormatting>
  <conditionalFormatting sqref="AB309:AF309">
    <cfRule type="notContainsBlanks" dxfId="87" priority="12">
      <formula>LEN(TRIM(AB309))&gt;0</formula>
    </cfRule>
    <cfRule type="notContainsBlanks" dxfId="86" priority="13">
      <formula>LEN(TRIM(AB309))&gt;0</formula>
    </cfRule>
  </conditionalFormatting>
  <conditionalFormatting sqref="AB309:AF309">
    <cfRule type="notContainsBlanks" dxfId="85" priority="11">
      <formula>LEN(TRIM(AB309))&gt;0</formula>
    </cfRule>
  </conditionalFormatting>
  <conditionalFormatting sqref="AB309:AF309">
    <cfRule type="notContainsBlanks" dxfId="84" priority="10">
      <formula>LEN(TRIM(AB309))&gt;0</formula>
    </cfRule>
  </conditionalFormatting>
  <conditionalFormatting sqref="AB309:AF309">
    <cfRule type="notContainsBlanks" dxfId="83" priority="9">
      <formula>LEN(TRIM(AB309))&gt;0</formula>
    </cfRule>
  </conditionalFormatting>
  <conditionalFormatting sqref="AB309:AF309">
    <cfRule type="notContainsBlanks" dxfId="82" priority="8">
      <formula>LEN(TRIM(AB309))&gt;0</formula>
    </cfRule>
  </conditionalFormatting>
  <conditionalFormatting sqref="AB309:AF309">
    <cfRule type="notContainsBlanks" dxfId="81" priority="7">
      <formula>LEN(TRIM(AB309))&gt;0</formula>
    </cfRule>
  </conditionalFormatting>
  <conditionalFormatting sqref="AB309:AF309">
    <cfRule type="notContainsBlanks" dxfId="80" priority="6">
      <formula>LEN(TRIM(AB309))&gt;0</formula>
    </cfRule>
  </conditionalFormatting>
  <conditionalFormatting sqref="D1354:G1354">
    <cfRule type="notContainsBlanks" dxfId="79" priority="5">
      <formula>LEN(TRIM(D1354))&gt;0</formula>
    </cfRule>
  </conditionalFormatting>
  <conditionalFormatting sqref="E47:E58">
    <cfRule type="notContainsBlanks" dxfId="78" priority="4">
      <formula>LEN(TRIM(E47))&gt;0</formula>
    </cfRule>
  </conditionalFormatting>
  <conditionalFormatting sqref="E60:E71">
    <cfRule type="notContainsBlanks" dxfId="77" priority="3">
      <formula>LEN(TRIM(E60))&gt;0</formula>
    </cfRule>
  </conditionalFormatting>
  <conditionalFormatting sqref="E73:E84">
    <cfRule type="notContainsBlanks" dxfId="76" priority="2">
      <formula>LEN(TRIM(E73))&gt;0</formula>
    </cfRule>
  </conditionalFormatting>
  <conditionalFormatting sqref="E86:E97">
    <cfRule type="notContainsBlanks" dxfId="75" priority="1">
      <formula>LEN(TRIM(E86))&gt;0</formula>
    </cfRule>
  </conditionalFormatting>
  <dataValidations count="1">
    <dataValidation type="list" allowBlank="1" showInputMessage="1" showErrorMessage="1" sqref="B34 B1321 B1308 B1295 B1282 B1269 B1256 B1243 B1230 B1217 B1204 B1191 B1178 B1165 B1152 B1139 B1126 B1113 B1100 B1087 B1074 B1061 B1048 B1035 B1022 B1009 B996 B983 B970 B957 B944 B931 B918 B905 B892 B879 B866 B853 B840 B827 B814 B801 B788 B775 B762 B749 B736 B723 B710 B697 B684 B671 B658 B645 B632 B619 B606 B593 B580 B567 B554 B541 B528 B515 B502 B489 B476 B463 B450 B437 B424 B411 B398 B385 B372 B359 B346 B333 B320 B307 B294 B281 B268 B255 B242 B229 B216 B203 B190 B177 B164 B151 B138 B125 B112 B99 B86 B73 B60 B47">
      <formula1>$P$17:$P$19</formula1>
    </dataValidation>
  </dataValidations>
  <hyperlinks>
    <hyperlink ref="I11" location="'01_Доходи'!A31" display="зелений список"/>
    <hyperlink ref="I13" location="'01_Доходи'!A1347" display="інші доходи"/>
  </hyperlinks>
  <pageMargins left="0.31496062992125984" right="0.31496062992125984" top="0.35433070866141736" bottom="0.35433070866141736" header="0.31496062992125984" footer="0.31496062992125984"/>
  <pageSetup paperSize="9" scale="38" orientation="portrait" r:id="rId1"/>
  <rowBreaks count="2" manualBreakCount="2">
    <brk id="20" max="16383" man="1"/>
    <brk id="1343" max="16383" man="1"/>
  </rowBreaks>
  <colBreaks count="1" manualBreakCount="1">
    <brk id="10" max="1376" man="1"/>
  </colBreaks>
  <ignoredErrors>
    <ignoredError sqref="G41:K41 G40:K40 H27:J27 Q27" evalError="1"/>
    <ignoredError sqref="F17:H17 G19:H19 E19" unlockedFormula="1"/>
    <ignoredError sqref="F19" evalError="1" unlockedFormula="1"/>
  </ignoredErrors>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L208"/>
  <sheetViews>
    <sheetView showGridLines="0" topLeftCell="A45" zoomScale="55" zoomScaleNormal="55" workbookViewId="0">
      <selection activeCell="E190" sqref="E190"/>
    </sheetView>
  </sheetViews>
  <sheetFormatPr defaultColWidth="9.140625" defaultRowHeight="20.25" x14ac:dyDescent="0.3"/>
  <cols>
    <col min="1" max="2" width="5.7109375" style="65" customWidth="1"/>
    <col min="3" max="3" width="29.28515625" style="65" customWidth="1"/>
    <col min="4" max="4" width="28.42578125" style="65" customWidth="1"/>
    <col min="5" max="5" width="17.7109375" style="65" customWidth="1"/>
    <col min="6" max="6" width="16.7109375" style="65" customWidth="1"/>
    <col min="7" max="7" width="24.7109375" style="65" customWidth="1"/>
    <col min="8" max="8" width="20.85546875" style="65" customWidth="1"/>
    <col min="9" max="16" width="13.140625" style="65" customWidth="1"/>
    <col min="17" max="17" width="16" style="249" customWidth="1"/>
    <col min="18" max="21" width="13.140625" style="65" customWidth="1"/>
    <col min="22" max="22" width="15.42578125" style="249" customWidth="1"/>
    <col min="23" max="26" width="13.140625" style="65" customWidth="1"/>
    <col min="27" max="27" width="13.140625" style="249" customWidth="1"/>
    <col min="28" max="31" width="13.140625" style="65" customWidth="1"/>
    <col min="32" max="32" width="15" style="249" customWidth="1"/>
    <col min="33" max="36" width="13.140625" style="65" customWidth="1"/>
    <col min="37" max="37" width="13.140625" style="249" customWidth="1"/>
    <col min="38" max="41" width="13.140625" style="65" customWidth="1"/>
    <col min="42" max="42" width="13.140625" style="249" customWidth="1"/>
    <col min="43" max="43" width="17" style="65" customWidth="1"/>
    <col min="44" max="46" width="20.42578125" style="65" customWidth="1"/>
    <col min="47" max="47" width="15" style="249" customWidth="1"/>
    <col min="48" max="49" width="12.85546875" style="323" customWidth="1"/>
    <col min="50" max="50" width="15.85546875" style="323" customWidth="1"/>
    <col min="51" max="51" width="12.85546875" style="323" customWidth="1"/>
    <col min="52" max="52" width="12.28515625" style="249" customWidth="1"/>
    <col min="53" max="53" width="10.5703125" style="65" customWidth="1"/>
    <col min="54" max="57" width="16.7109375" style="65" customWidth="1"/>
    <col min="58" max="58" width="16.7109375" style="249" customWidth="1"/>
    <col min="59" max="59" width="7.5703125" style="65" customWidth="1"/>
    <col min="60" max="64" width="19.42578125" style="65" customWidth="1"/>
    <col min="65" max="65" width="11.85546875" style="65" customWidth="1"/>
    <col min="66" max="66" width="15" style="65" customWidth="1"/>
    <col min="67" max="67" width="14.5703125" style="65" customWidth="1"/>
    <col min="68" max="85" width="14" style="65" customWidth="1"/>
    <col min="86" max="86" width="14.140625" style="65" customWidth="1"/>
    <col min="87" max="87" width="15.140625" style="65" customWidth="1"/>
    <col min="88" max="88" width="18.85546875" style="65" customWidth="1"/>
    <col min="89" max="89" width="24.28515625" style="65" customWidth="1"/>
    <col min="90" max="94" width="17.85546875" style="65" customWidth="1"/>
    <col min="95" max="95" width="15.85546875" style="65" customWidth="1"/>
    <col min="96" max="97" width="19.7109375" style="65" customWidth="1"/>
    <col min="98" max="98" width="23.42578125" style="65" customWidth="1"/>
    <col min="99" max="99" width="11.85546875" style="65" customWidth="1"/>
    <col min="100" max="100" width="16.28515625" style="65" customWidth="1"/>
    <col min="101" max="103" width="11.85546875" style="65" customWidth="1"/>
    <col min="104" max="104" width="17" style="65" customWidth="1"/>
    <col min="105" max="105" width="16.5703125" style="65" customWidth="1"/>
    <col min="106" max="107" width="11.85546875" style="65" customWidth="1"/>
    <col min="108" max="108" width="23.28515625" style="65" customWidth="1"/>
    <col min="109" max="109" width="22.28515625" style="65" customWidth="1"/>
    <col min="110" max="110" width="26.28515625" style="65" customWidth="1"/>
    <col min="111" max="111" width="16.140625" style="65" customWidth="1"/>
    <col min="112" max="112" width="11.85546875" style="65" customWidth="1"/>
    <col min="113" max="113" width="19.140625" style="65" customWidth="1"/>
    <col min="114" max="114" width="21" style="65" customWidth="1"/>
    <col min="115" max="115" width="16.7109375" style="65" customWidth="1"/>
    <col min="116" max="116" width="19.5703125" style="65" customWidth="1"/>
    <col min="117" max="117" width="11.85546875" style="65" customWidth="1"/>
    <col min="118" max="118" width="20.42578125" style="65" customWidth="1"/>
    <col min="119" max="119" width="16.7109375" style="65" customWidth="1"/>
    <col min="120" max="140" width="19" style="65" customWidth="1"/>
    <col min="141" max="145" width="11.85546875" style="65" customWidth="1"/>
    <col min="146" max="146" width="18.7109375" style="65" customWidth="1"/>
    <col min="147" max="16384" width="9.140625" style="65"/>
  </cols>
  <sheetData>
    <row r="1" spans="1:64" s="62" customFormat="1" x14ac:dyDescent="0.3">
      <c r="Q1" s="320"/>
      <c r="V1" s="320"/>
      <c r="AA1" s="320"/>
      <c r="AF1" s="320"/>
      <c r="AK1" s="320"/>
      <c r="AP1" s="320"/>
      <c r="AU1" s="320"/>
      <c r="AV1" s="63"/>
      <c r="AW1" s="63"/>
      <c r="AX1" s="63"/>
      <c r="AY1" s="63"/>
      <c r="AZ1" s="320"/>
      <c r="BF1" s="320"/>
    </row>
    <row r="2" spans="1:64" ht="25.5" x14ac:dyDescent="0.35">
      <c r="A2" s="941" t="s">
        <v>621</v>
      </c>
      <c r="B2" s="941"/>
      <c r="C2" s="941"/>
      <c r="D2" s="941"/>
      <c r="E2" s="941"/>
      <c r="F2" s="941"/>
      <c r="G2" s="941"/>
      <c r="H2" s="941"/>
      <c r="I2" s="941"/>
      <c r="J2" s="941"/>
      <c r="K2" s="941"/>
      <c r="L2" s="941"/>
      <c r="M2" s="941"/>
      <c r="N2" s="941"/>
      <c r="O2" s="941"/>
      <c r="P2" s="941"/>
      <c r="Q2" s="941"/>
      <c r="R2" s="941"/>
      <c r="S2" s="941"/>
      <c r="T2" s="941"/>
      <c r="U2" s="941"/>
      <c r="V2" s="941"/>
      <c r="W2" s="941"/>
      <c r="X2" s="941"/>
      <c r="Y2" s="941"/>
      <c r="Z2" s="941"/>
      <c r="AA2" s="941"/>
      <c r="AB2" s="941"/>
      <c r="AC2" s="941"/>
      <c r="AD2" s="941"/>
      <c r="AE2" s="941"/>
      <c r="AF2" s="941"/>
      <c r="AG2" s="941"/>
      <c r="AH2" s="941"/>
      <c r="AI2" s="941"/>
      <c r="AJ2" s="941"/>
      <c r="AK2" s="941"/>
      <c r="AL2" s="941"/>
      <c r="AM2" s="64"/>
      <c r="AN2" s="64"/>
      <c r="AO2" s="64"/>
      <c r="AP2" s="321"/>
      <c r="AQ2" s="64"/>
      <c r="AR2" s="64"/>
      <c r="AS2" s="64"/>
      <c r="AT2" s="64"/>
      <c r="AU2" s="321"/>
      <c r="AV2" s="64"/>
      <c r="AW2" s="64"/>
      <c r="AX2" s="64"/>
      <c r="AY2" s="64"/>
    </row>
    <row r="3" spans="1:64" ht="26.25" thickBot="1" x14ac:dyDescent="0.35">
      <c r="J3" s="112"/>
      <c r="K3" s="112"/>
      <c r="L3" s="112"/>
      <c r="M3" s="112"/>
      <c r="N3" s="112"/>
      <c r="O3" s="112"/>
      <c r="P3" s="112"/>
      <c r="Q3" s="322"/>
      <c r="R3" s="112"/>
      <c r="S3" s="112"/>
      <c r="T3" s="112"/>
      <c r="U3" s="112"/>
      <c r="V3" s="322"/>
      <c r="W3" s="112"/>
      <c r="X3" s="112"/>
      <c r="Y3" s="112"/>
      <c r="Z3" s="112"/>
      <c r="AA3" s="322"/>
      <c r="AB3" s="112"/>
      <c r="AC3" s="112"/>
      <c r="AD3" s="112"/>
      <c r="AE3" s="112"/>
      <c r="AF3" s="322"/>
    </row>
    <row r="4" spans="1:64" ht="46.5" thickTop="1" thickBot="1" x14ac:dyDescent="0.35">
      <c r="C4" s="942" t="s">
        <v>431</v>
      </c>
      <c r="D4" s="943"/>
      <c r="E4" s="943"/>
      <c r="F4" s="943"/>
      <c r="G4" s="943"/>
      <c r="H4" s="943"/>
      <c r="I4" s="944"/>
      <c r="J4" s="100"/>
      <c r="K4" s="100"/>
    </row>
    <row r="5" spans="1:64" ht="24" thickTop="1" thickBot="1" x14ac:dyDescent="0.35">
      <c r="C5" s="100"/>
      <c r="D5" s="100"/>
      <c r="E5" s="100"/>
      <c r="F5" s="100"/>
      <c r="G5" s="100"/>
      <c r="H5" s="100"/>
      <c r="I5" s="324"/>
      <c r="J5" s="324"/>
      <c r="K5" s="324"/>
      <c r="L5" s="324"/>
      <c r="M5" s="324"/>
      <c r="N5" s="324"/>
      <c r="O5" s="324"/>
      <c r="P5" s="324"/>
      <c r="Q5" s="325"/>
      <c r="R5" s="324"/>
      <c r="S5" s="324"/>
      <c r="T5" s="324"/>
      <c r="U5" s="324"/>
      <c r="V5" s="325"/>
      <c r="W5" s="324"/>
      <c r="X5" s="324"/>
      <c r="Y5" s="324"/>
      <c r="Z5" s="324"/>
      <c r="AA5" s="325"/>
      <c r="AB5" s="324"/>
      <c r="AC5" s="324"/>
      <c r="AD5" s="324"/>
      <c r="AE5" s="324"/>
      <c r="AF5" s="325"/>
    </row>
    <row r="6" spans="1:64" ht="27" customHeight="1" x14ac:dyDescent="0.3">
      <c r="C6" s="945" t="str">
        <f>'0_Загальне'!B11</f>
        <v>Офіційна повна назва надавача ПМД:</v>
      </c>
      <c r="D6" s="946"/>
      <c r="E6" s="946"/>
      <c r="F6" s="950" t="str">
        <f>'0_Загальне'!C11</f>
        <v>Комунальне некомерційне підприємство "Центр первинної медико-санітарної допомоги" Брацлавської селищної ради</v>
      </c>
      <c r="G6" s="950"/>
      <c r="H6" s="951"/>
      <c r="I6" s="324"/>
      <c r="J6" s="324"/>
      <c r="K6" s="324"/>
      <c r="L6" s="324"/>
      <c r="M6" s="324"/>
      <c r="N6" s="324"/>
      <c r="O6" s="324"/>
      <c r="P6" s="324"/>
      <c r="Q6" s="325"/>
      <c r="R6" s="324"/>
      <c r="S6" s="324"/>
      <c r="T6" s="324"/>
      <c r="U6" s="324"/>
      <c r="V6" s="325"/>
      <c r="W6" s="324"/>
      <c r="X6" s="324"/>
      <c r="Y6" s="324"/>
      <c r="Z6" s="324"/>
      <c r="AA6" s="325"/>
      <c r="AB6" s="324"/>
      <c r="AC6" s="324"/>
      <c r="AD6" s="324"/>
      <c r="AE6" s="324"/>
      <c r="AF6" s="325"/>
    </row>
    <row r="7" spans="1:64" ht="25.15" customHeight="1" x14ac:dyDescent="0.3">
      <c r="C7" s="947" t="str">
        <f>'0_Загальне'!B32</f>
        <v>Плановий період (рік):</v>
      </c>
      <c r="D7" s="948"/>
      <c r="E7" s="948"/>
      <c r="F7" s="952">
        <f>'0_Загальне'!C32</f>
        <v>2024</v>
      </c>
      <c r="G7" s="952"/>
      <c r="H7" s="953"/>
      <c r="I7" s="324"/>
      <c r="J7" s="324"/>
      <c r="K7" s="324"/>
      <c r="L7" s="324"/>
      <c r="M7" s="324"/>
      <c r="N7" s="324"/>
      <c r="O7" s="324"/>
      <c r="P7" s="324"/>
      <c r="Q7" s="325"/>
      <c r="R7" s="324"/>
      <c r="S7" s="324"/>
      <c r="T7" s="324"/>
      <c r="U7" s="324"/>
      <c r="V7" s="325"/>
      <c r="W7" s="324"/>
      <c r="X7" s="324"/>
      <c r="Y7" s="324"/>
      <c r="Z7" s="324"/>
      <c r="AA7" s="325"/>
      <c r="AB7" s="324"/>
      <c r="AC7" s="324"/>
      <c r="AD7" s="324"/>
      <c r="AE7" s="324"/>
      <c r="AF7" s="325"/>
    </row>
    <row r="8" spans="1:64" ht="25.15" customHeight="1" thickBot="1" x14ac:dyDescent="0.35">
      <c r="C8" s="924" t="s">
        <v>475</v>
      </c>
      <c r="D8" s="925"/>
      <c r="E8" s="925"/>
      <c r="F8" s="926" t="str">
        <f>'0_Загальне'!C34</f>
        <v>12.11.2023</v>
      </c>
      <c r="G8" s="926"/>
      <c r="H8" s="927"/>
      <c r="I8" s="324"/>
      <c r="J8" s="324"/>
      <c r="K8" s="324"/>
      <c r="L8" s="324"/>
      <c r="M8" s="324"/>
      <c r="N8" s="324"/>
      <c r="O8" s="324"/>
      <c r="P8" s="324"/>
      <c r="Q8" s="325"/>
      <c r="R8" s="324"/>
      <c r="S8" s="324"/>
      <c r="T8" s="324"/>
      <c r="U8" s="324"/>
      <c r="V8" s="325"/>
      <c r="W8" s="324"/>
      <c r="X8" s="324"/>
      <c r="Y8" s="324"/>
      <c r="Z8" s="324"/>
      <c r="AA8" s="325"/>
      <c r="AB8" s="324"/>
      <c r="AC8" s="324"/>
      <c r="AD8" s="324"/>
      <c r="AE8" s="324"/>
      <c r="AF8" s="325"/>
    </row>
    <row r="9" spans="1:64" ht="21" thickBot="1" x14ac:dyDescent="0.35">
      <c r="C9" s="328"/>
      <c r="D9" s="328"/>
      <c r="E9" s="328"/>
      <c r="F9" s="328"/>
      <c r="G9" s="328"/>
      <c r="H9" s="526"/>
      <c r="I9" s="324"/>
      <c r="J9" s="324"/>
      <c r="K9" s="324"/>
      <c r="L9" s="324"/>
      <c r="M9" s="324"/>
      <c r="N9" s="324"/>
      <c r="O9" s="324"/>
      <c r="P9" s="324"/>
      <c r="Q9" s="325"/>
      <c r="R9" s="324"/>
      <c r="S9" s="324"/>
      <c r="T9" s="324"/>
      <c r="U9" s="324"/>
      <c r="V9" s="325"/>
      <c r="W9" s="324"/>
      <c r="X9" s="324"/>
      <c r="Y9" s="324"/>
      <c r="Z9" s="324"/>
      <c r="AA9" s="325"/>
      <c r="AB9" s="324"/>
      <c r="AC9" s="324"/>
      <c r="AD9" s="324"/>
      <c r="AE9" s="324"/>
      <c r="AF9" s="325"/>
      <c r="AG9" s="324"/>
      <c r="AH9" s="324"/>
      <c r="AI9" s="324"/>
      <c r="AJ9" s="324"/>
      <c r="AK9" s="325"/>
    </row>
    <row r="10" spans="1:64" ht="42" customHeight="1" x14ac:dyDescent="0.3">
      <c r="C10" s="960" t="s">
        <v>451</v>
      </c>
      <c r="D10" s="961"/>
      <c r="E10" s="962"/>
      <c r="F10" s="324"/>
      <c r="G10" s="932" t="s">
        <v>430</v>
      </c>
      <c r="H10" s="527" t="s">
        <v>293</v>
      </c>
      <c r="I10" s="324"/>
      <c r="J10" s="324"/>
      <c r="K10" s="324"/>
      <c r="L10" s="324"/>
      <c r="M10" s="324"/>
      <c r="N10" s="324"/>
      <c r="O10" s="324"/>
      <c r="P10" s="324"/>
      <c r="Q10" s="325"/>
      <c r="R10" s="324"/>
      <c r="S10" s="324"/>
      <c r="T10" s="324"/>
      <c r="U10" s="324"/>
      <c r="V10" s="325"/>
      <c r="W10" s="324"/>
      <c r="X10" s="324"/>
      <c r="Y10" s="324"/>
      <c r="Z10" s="324"/>
      <c r="AA10" s="325"/>
      <c r="AB10" s="324"/>
      <c r="AC10" s="324"/>
      <c r="AD10" s="324"/>
      <c r="AE10" s="324"/>
      <c r="AF10" s="325"/>
      <c r="AG10" s="324"/>
      <c r="AH10" s="324"/>
      <c r="AI10" s="324"/>
      <c r="AJ10" s="324"/>
      <c r="AK10" s="325"/>
    </row>
    <row r="11" spans="1:64" ht="55.15" customHeight="1" x14ac:dyDescent="0.3">
      <c r="C11" s="963" t="s">
        <v>565</v>
      </c>
      <c r="D11" s="964"/>
      <c r="E11" s="965"/>
      <c r="F11" s="324"/>
      <c r="G11" s="933"/>
      <c r="H11" s="528" t="s">
        <v>294</v>
      </c>
      <c r="I11" s="324"/>
      <c r="J11" s="324"/>
      <c r="K11" s="324"/>
      <c r="L11" s="324"/>
      <c r="M11" s="324"/>
      <c r="N11" s="324"/>
      <c r="O11" s="324"/>
      <c r="P11" s="324"/>
      <c r="Q11" s="325"/>
      <c r="R11" s="324"/>
      <c r="S11" s="324"/>
      <c r="T11" s="324"/>
      <c r="U11" s="324"/>
      <c r="V11" s="325"/>
      <c r="W11" s="324"/>
      <c r="X11" s="324"/>
      <c r="Y11" s="324"/>
      <c r="Z11" s="324"/>
      <c r="AA11" s="325"/>
      <c r="AB11" s="324"/>
      <c r="AC11" s="324"/>
      <c r="AD11" s="324"/>
      <c r="AE11" s="324"/>
      <c r="AF11" s="325"/>
      <c r="AG11" s="324"/>
      <c r="AH11" s="324"/>
      <c r="AI11" s="324"/>
      <c r="AJ11" s="324"/>
      <c r="AK11" s="325"/>
    </row>
    <row r="12" spans="1:64" ht="47.25" customHeight="1" thickBot="1" x14ac:dyDescent="0.35">
      <c r="C12" s="935" t="s">
        <v>496</v>
      </c>
      <c r="D12" s="936"/>
      <c r="E12" s="937"/>
      <c r="F12" s="319"/>
      <c r="G12" s="934"/>
      <c r="H12" s="529" t="s">
        <v>295</v>
      </c>
      <c r="I12" s="324"/>
      <c r="J12" s="324"/>
      <c r="K12" s="324"/>
      <c r="L12" s="324"/>
      <c r="M12" s="324"/>
      <c r="N12" s="324"/>
      <c r="O12" s="324"/>
      <c r="P12" s="324"/>
      <c r="Q12" s="325"/>
      <c r="R12" s="324"/>
      <c r="S12" s="324"/>
      <c r="T12" s="324"/>
      <c r="U12" s="324"/>
      <c r="V12" s="325"/>
      <c r="W12" s="324"/>
      <c r="X12" s="324"/>
      <c r="Y12" s="324"/>
      <c r="Z12" s="324"/>
      <c r="AA12" s="325"/>
      <c r="AB12" s="324"/>
      <c r="AC12" s="324"/>
      <c r="AD12" s="324"/>
      <c r="AE12" s="324"/>
      <c r="AF12" s="325"/>
      <c r="AG12" s="324"/>
      <c r="AH12" s="324"/>
      <c r="AI12" s="324"/>
      <c r="AJ12" s="324"/>
      <c r="AK12" s="325"/>
    </row>
    <row r="13" spans="1:64" ht="31.5" customHeight="1" thickBot="1" x14ac:dyDescent="0.35">
      <c r="C13" s="938" t="s">
        <v>497</v>
      </c>
      <c r="D13" s="939"/>
      <c r="E13" s="940"/>
      <c r="F13" s="47"/>
      <c r="G13" s="47"/>
      <c r="H13" s="47"/>
      <c r="I13" s="324"/>
      <c r="J13" s="324"/>
      <c r="K13" s="324"/>
      <c r="L13" s="324"/>
      <c r="M13" s="324"/>
      <c r="N13" s="324"/>
      <c r="O13" s="324"/>
      <c r="P13" s="324"/>
      <c r="Q13" s="325"/>
      <c r="R13" s="324"/>
      <c r="S13" s="324"/>
      <c r="T13" s="324"/>
      <c r="U13" s="324"/>
      <c r="V13" s="325"/>
      <c r="W13" s="324"/>
      <c r="X13" s="324"/>
      <c r="Y13" s="324"/>
      <c r="Z13" s="324"/>
      <c r="AA13" s="325"/>
      <c r="AB13" s="324"/>
      <c r="AC13" s="324"/>
      <c r="AD13" s="324"/>
      <c r="AE13" s="324"/>
      <c r="AF13" s="325"/>
      <c r="AG13" s="324"/>
      <c r="AH13" s="324"/>
      <c r="AI13" s="324"/>
      <c r="AJ13" s="324"/>
      <c r="AK13" s="325"/>
    </row>
    <row r="14" spans="1:64" x14ac:dyDescent="0.3">
      <c r="C14" s="319"/>
      <c r="D14" s="319"/>
      <c r="E14" s="319"/>
      <c r="F14" s="319"/>
      <c r="G14" s="319"/>
      <c r="H14" s="319"/>
      <c r="I14" s="324"/>
      <c r="J14" s="324"/>
      <c r="K14" s="324"/>
      <c r="L14" s="324"/>
      <c r="M14" s="324"/>
      <c r="N14" s="324"/>
      <c r="O14" s="324"/>
      <c r="P14" s="324"/>
      <c r="Q14" s="325"/>
      <c r="R14" s="324"/>
      <c r="S14" s="324"/>
      <c r="T14" s="324"/>
      <c r="U14" s="324"/>
      <c r="V14" s="325"/>
      <c r="W14" s="324"/>
      <c r="X14" s="324"/>
      <c r="Y14" s="324"/>
      <c r="Z14" s="324"/>
      <c r="AA14" s="325"/>
      <c r="AB14" s="324"/>
      <c r="AC14" s="324"/>
      <c r="AD14" s="324"/>
      <c r="AE14" s="324"/>
      <c r="AF14" s="325"/>
      <c r="AG14" s="324"/>
      <c r="AH14" s="324"/>
      <c r="AI14" s="324"/>
      <c r="AJ14" s="324"/>
      <c r="AK14" s="325"/>
    </row>
    <row r="15" spans="1:64" ht="22.5" x14ac:dyDescent="0.3">
      <c r="C15" s="949" t="s">
        <v>281</v>
      </c>
      <c r="D15" s="949"/>
      <c r="E15" s="949"/>
      <c r="F15" s="319"/>
      <c r="G15" s="319"/>
      <c r="H15" s="319"/>
      <c r="I15" s="324"/>
      <c r="J15" s="324"/>
      <c r="K15" s="324"/>
      <c r="L15" s="324"/>
      <c r="M15" s="329"/>
      <c r="N15" s="324"/>
      <c r="O15" s="324"/>
      <c r="P15" s="324"/>
      <c r="Q15" s="325"/>
      <c r="R15" s="324"/>
      <c r="S15" s="324"/>
      <c r="T15" s="324"/>
      <c r="U15" s="324"/>
      <c r="V15" s="325"/>
      <c r="W15" s="324"/>
      <c r="X15" s="324"/>
      <c r="Y15" s="324"/>
      <c r="Z15" s="324"/>
      <c r="AA15" s="325"/>
      <c r="AB15" s="324"/>
      <c r="AC15" s="324"/>
      <c r="AD15" s="324"/>
      <c r="AE15" s="324"/>
      <c r="AF15" s="325"/>
      <c r="AG15" s="324"/>
      <c r="AH15" s="324"/>
      <c r="AI15" s="324"/>
      <c r="AJ15" s="324"/>
      <c r="AK15" s="325"/>
      <c r="BJ15" s="330"/>
    </row>
    <row r="16" spans="1:64" ht="21" thickBot="1" x14ac:dyDescent="0.35">
      <c r="C16" s="331"/>
      <c r="D16" s="331"/>
      <c r="E16" s="331"/>
      <c r="F16" s="319"/>
      <c r="G16" s="319"/>
      <c r="H16" s="319"/>
      <c r="I16" s="324"/>
      <c r="J16" s="324"/>
      <c r="K16" s="324"/>
      <c r="L16" s="324"/>
      <c r="M16" s="324"/>
      <c r="N16" s="324"/>
      <c r="O16" s="324"/>
      <c r="P16" s="324"/>
      <c r="Q16" s="325"/>
      <c r="R16" s="324"/>
      <c r="S16" s="324"/>
      <c r="T16" s="324"/>
      <c r="U16" s="324"/>
      <c r="V16" s="325"/>
      <c r="W16" s="324"/>
      <c r="X16" s="324"/>
      <c r="Y16" s="324"/>
      <c r="Z16" s="324"/>
      <c r="AA16" s="325"/>
      <c r="AG16" s="324"/>
      <c r="AH16" s="324"/>
      <c r="AI16" s="324"/>
      <c r="AJ16" s="324"/>
      <c r="AK16" s="325"/>
      <c r="AV16" s="332"/>
      <c r="AW16" s="332"/>
      <c r="AX16" s="332"/>
      <c r="AY16" s="332"/>
      <c r="AZ16" s="332"/>
      <c r="BA16" s="309"/>
      <c r="BB16" s="966"/>
      <c r="BC16" s="966"/>
      <c r="BD16" s="966"/>
      <c r="BE16" s="966"/>
      <c r="BF16" s="966"/>
      <c r="BG16" s="306"/>
      <c r="BH16" s="333"/>
      <c r="BI16" s="333"/>
      <c r="BJ16" s="333"/>
      <c r="BK16" s="333"/>
      <c r="BL16" s="333"/>
    </row>
    <row r="17" spans="3:64" s="245" customFormat="1" ht="67.150000000000006" customHeight="1" x14ac:dyDescent="0.3">
      <c r="C17" s="957" t="s">
        <v>245</v>
      </c>
      <c r="D17" s="958"/>
      <c r="E17" s="807" t="s">
        <v>251</v>
      </c>
      <c r="F17" s="809"/>
      <c r="G17" s="809"/>
      <c r="H17" s="931"/>
      <c r="I17" s="807" t="s">
        <v>337</v>
      </c>
      <c r="J17" s="809"/>
      <c r="K17" s="809"/>
      <c r="L17" s="931"/>
      <c r="M17" s="807" t="s">
        <v>476</v>
      </c>
      <c r="N17" s="809"/>
      <c r="O17" s="809"/>
      <c r="P17" s="809"/>
      <c r="Q17" s="931"/>
      <c r="R17" s="807" t="s">
        <v>477</v>
      </c>
      <c r="S17" s="809"/>
      <c r="T17" s="809"/>
      <c r="U17" s="809"/>
      <c r="V17" s="931"/>
      <c r="W17" s="807" t="s">
        <v>478</v>
      </c>
      <c r="X17" s="809"/>
      <c r="Y17" s="809"/>
      <c r="Z17" s="809"/>
      <c r="AA17" s="931"/>
      <c r="AB17" s="807" t="s">
        <v>479</v>
      </c>
      <c r="AC17" s="809"/>
      <c r="AD17" s="809"/>
      <c r="AE17" s="809"/>
      <c r="AF17" s="931"/>
      <c r="AG17" s="807" t="s">
        <v>480</v>
      </c>
      <c r="AH17" s="809"/>
      <c r="AI17" s="809"/>
      <c r="AJ17" s="809"/>
      <c r="AK17" s="931"/>
      <c r="AL17" s="807" t="s">
        <v>481</v>
      </c>
      <c r="AM17" s="809"/>
      <c r="AN17" s="809"/>
      <c r="AO17" s="809"/>
      <c r="AP17" s="931"/>
      <c r="AQ17" s="807" t="s">
        <v>482</v>
      </c>
      <c r="AR17" s="809"/>
      <c r="AS17" s="809"/>
      <c r="AT17" s="809"/>
      <c r="AU17" s="931"/>
      <c r="AV17" s="800" t="s">
        <v>483</v>
      </c>
      <c r="AW17" s="809"/>
      <c r="AX17" s="809"/>
      <c r="AY17" s="809"/>
      <c r="AZ17" s="931"/>
      <c r="BA17" s="334"/>
      <c r="BB17" s="807" t="s">
        <v>484</v>
      </c>
      <c r="BC17" s="809"/>
      <c r="BD17" s="809"/>
      <c r="BE17" s="809"/>
      <c r="BF17" s="931"/>
      <c r="BG17" s="335"/>
      <c r="BH17" s="807" t="s">
        <v>485</v>
      </c>
      <c r="BI17" s="809"/>
      <c r="BJ17" s="809"/>
      <c r="BK17" s="809"/>
      <c r="BL17" s="931"/>
    </row>
    <row r="18" spans="3:64" s="306" customFormat="1" ht="25.15" customHeight="1" thickBot="1" x14ac:dyDescent="0.3">
      <c r="C18" s="336" t="s">
        <v>247</v>
      </c>
      <c r="D18" s="337" t="s">
        <v>246</v>
      </c>
      <c r="E18" s="338" t="s">
        <v>144</v>
      </c>
      <c r="F18" s="339" t="s">
        <v>145</v>
      </c>
      <c r="G18" s="339" t="s">
        <v>146</v>
      </c>
      <c r="H18" s="340" t="s">
        <v>147</v>
      </c>
      <c r="I18" s="338" t="s">
        <v>144</v>
      </c>
      <c r="J18" s="339" t="s">
        <v>145</v>
      </c>
      <c r="K18" s="339" t="s">
        <v>146</v>
      </c>
      <c r="L18" s="340" t="s">
        <v>147</v>
      </c>
      <c r="M18" s="338" t="s">
        <v>144</v>
      </c>
      <c r="N18" s="339" t="s">
        <v>145</v>
      </c>
      <c r="O18" s="339" t="s">
        <v>146</v>
      </c>
      <c r="P18" s="339" t="s">
        <v>147</v>
      </c>
      <c r="Q18" s="341" t="s">
        <v>225</v>
      </c>
      <c r="R18" s="338" t="s">
        <v>144</v>
      </c>
      <c r="S18" s="339" t="s">
        <v>145</v>
      </c>
      <c r="T18" s="339" t="s">
        <v>146</v>
      </c>
      <c r="U18" s="339" t="s">
        <v>147</v>
      </c>
      <c r="V18" s="341" t="s">
        <v>225</v>
      </c>
      <c r="W18" s="338" t="s">
        <v>144</v>
      </c>
      <c r="X18" s="339" t="s">
        <v>145</v>
      </c>
      <c r="Y18" s="339" t="s">
        <v>146</v>
      </c>
      <c r="Z18" s="339" t="s">
        <v>147</v>
      </c>
      <c r="AA18" s="341" t="s">
        <v>225</v>
      </c>
      <c r="AB18" s="338" t="s">
        <v>144</v>
      </c>
      <c r="AC18" s="339" t="s">
        <v>145</v>
      </c>
      <c r="AD18" s="339" t="s">
        <v>146</v>
      </c>
      <c r="AE18" s="339" t="s">
        <v>147</v>
      </c>
      <c r="AF18" s="341" t="s">
        <v>225</v>
      </c>
      <c r="AG18" s="338" t="s">
        <v>144</v>
      </c>
      <c r="AH18" s="339" t="s">
        <v>145</v>
      </c>
      <c r="AI18" s="339" t="s">
        <v>146</v>
      </c>
      <c r="AJ18" s="339" t="s">
        <v>147</v>
      </c>
      <c r="AK18" s="341" t="s">
        <v>225</v>
      </c>
      <c r="AL18" s="338" t="s">
        <v>144</v>
      </c>
      <c r="AM18" s="339" t="s">
        <v>145</v>
      </c>
      <c r="AN18" s="339" t="s">
        <v>146</v>
      </c>
      <c r="AO18" s="339" t="s">
        <v>147</v>
      </c>
      <c r="AP18" s="341" t="s">
        <v>225</v>
      </c>
      <c r="AQ18" s="342" t="s">
        <v>144</v>
      </c>
      <c r="AR18" s="343" t="s">
        <v>145</v>
      </c>
      <c r="AS18" s="343" t="s">
        <v>146</v>
      </c>
      <c r="AT18" s="343" t="s">
        <v>147</v>
      </c>
      <c r="AU18" s="344" t="s">
        <v>225</v>
      </c>
      <c r="AV18" s="345" t="s">
        <v>144</v>
      </c>
      <c r="AW18" s="339" t="s">
        <v>145</v>
      </c>
      <c r="AX18" s="339" t="s">
        <v>146</v>
      </c>
      <c r="AY18" s="339" t="s">
        <v>147</v>
      </c>
      <c r="AZ18" s="341" t="s">
        <v>225</v>
      </c>
      <c r="BA18" s="346"/>
      <c r="BB18" s="347" t="s">
        <v>144</v>
      </c>
      <c r="BC18" s="348" t="s">
        <v>145</v>
      </c>
      <c r="BD18" s="348" t="s">
        <v>146</v>
      </c>
      <c r="BE18" s="348" t="s">
        <v>147</v>
      </c>
      <c r="BF18" s="349" t="s">
        <v>225</v>
      </c>
      <c r="BG18" s="350"/>
      <c r="BH18" s="338" t="s">
        <v>144</v>
      </c>
      <c r="BI18" s="339" t="s">
        <v>145</v>
      </c>
      <c r="BJ18" s="339" t="s">
        <v>146</v>
      </c>
      <c r="BK18" s="339" t="s">
        <v>147</v>
      </c>
      <c r="BL18" s="351" t="s">
        <v>225</v>
      </c>
    </row>
    <row r="19" spans="3:64" s="306" customFormat="1" ht="75.599999999999994" customHeight="1" x14ac:dyDescent="0.25">
      <c r="C19" s="959" t="s">
        <v>329</v>
      </c>
      <c r="D19" s="102" t="s">
        <v>250</v>
      </c>
      <c r="E19" s="352"/>
      <c r="F19" s="353"/>
      <c r="G19" s="353"/>
      <c r="H19" s="354"/>
      <c r="I19" s="355"/>
      <c r="J19" s="356"/>
      <c r="K19" s="356"/>
      <c r="L19" s="357"/>
      <c r="M19" s="355"/>
      <c r="N19" s="356"/>
      <c r="O19" s="356"/>
      <c r="P19" s="356"/>
      <c r="Q19" s="358">
        <f>SUM(M19:P19)</f>
        <v>0</v>
      </c>
      <c r="R19" s="355"/>
      <c r="S19" s="356"/>
      <c r="T19" s="356"/>
      <c r="U19" s="356"/>
      <c r="V19" s="358">
        <f>SUM(R19:U19)</f>
        <v>0</v>
      </c>
      <c r="W19" s="355"/>
      <c r="X19" s="356"/>
      <c r="Y19" s="356"/>
      <c r="Z19" s="356"/>
      <c r="AA19" s="358">
        <f>SUM(W19:Z19)</f>
        <v>0</v>
      </c>
      <c r="AB19" s="355"/>
      <c r="AC19" s="356"/>
      <c r="AD19" s="356"/>
      <c r="AE19" s="356"/>
      <c r="AF19" s="358">
        <f>SUM(AB19:AE19)</f>
        <v>0</v>
      </c>
      <c r="AG19" s="355"/>
      <c r="AH19" s="356"/>
      <c r="AI19" s="356"/>
      <c r="AJ19" s="356"/>
      <c r="AK19" s="358">
        <f>SUM(AG19:AJ19)</f>
        <v>0</v>
      </c>
      <c r="AL19" s="355"/>
      <c r="AM19" s="356"/>
      <c r="AN19" s="356"/>
      <c r="AO19" s="356"/>
      <c r="AP19" s="359">
        <f>SUM(AL19:AO19)</f>
        <v>0</v>
      </c>
      <c r="AQ19" s="360">
        <f>M19+R19+W19+AB19+AG19+AL19</f>
        <v>0</v>
      </c>
      <c r="AR19" s="361">
        <f>N19+S19+X19+AC19+AH19+AM19</f>
        <v>0</v>
      </c>
      <c r="AS19" s="361">
        <f t="shared" ref="AR19:AU29" si="0">O19+T19+Y19+AD19+AI19+AN19</f>
        <v>0</v>
      </c>
      <c r="AT19" s="361">
        <f t="shared" si="0"/>
        <v>0</v>
      </c>
      <c r="AU19" s="362">
        <f t="shared" si="0"/>
        <v>0</v>
      </c>
      <c r="AV19" s="363" t="s">
        <v>160</v>
      </c>
      <c r="AW19" s="363" t="s">
        <v>160</v>
      </c>
      <c r="AX19" s="363" t="s">
        <v>160</v>
      </c>
      <c r="AY19" s="363" t="s">
        <v>160</v>
      </c>
      <c r="AZ19" s="358" t="s">
        <v>160</v>
      </c>
      <c r="BA19" s="364"/>
      <c r="BB19" s="360">
        <f>AQ19*E19/100%</f>
        <v>0</v>
      </c>
      <c r="BC19" s="361">
        <f t="shared" ref="BC19:BC27" si="1">AR19*F19/100%</f>
        <v>0</v>
      </c>
      <c r="BD19" s="361">
        <f t="shared" ref="BD19:BD27" si="2">AS19*G19/100%</f>
        <v>0</v>
      </c>
      <c r="BE19" s="361">
        <f t="shared" ref="BE19:BE27" si="3">AT19*H19/100%</f>
        <v>0</v>
      </c>
      <c r="BF19" s="365">
        <f>SUM(BB19:BE19)</f>
        <v>0</v>
      </c>
      <c r="BG19" s="366"/>
      <c r="BH19" s="367">
        <f>AQ19*(18%+1.5%)/100%</f>
        <v>0</v>
      </c>
      <c r="BI19" s="368">
        <f t="shared" ref="BI19:BJ19" si="4">AR19*(18%+1.5%)/100%</f>
        <v>0</v>
      </c>
      <c r="BJ19" s="368">
        <f t="shared" si="4"/>
        <v>0</v>
      </c>
      <c r="BK19" s="368">
        <f>AT19*(18%+1.5%)/100%</f>
        <v>0</v>
      </c>
      <c r="BL19" s="369">
        <f>SUM(BH19:BK19)</f>
        <v>0</v>
      </c>
    </row>
    <row r="20" spans="3:64" s="306" customFormat="1" ht="26.45" customHeight="1" x14ac:dyDescent="0.25">
      <c r="C20" s="955"/>
      <c r="D20" s="370" t="s">
        <v>249</v>
      </c>
      <c r="E20" s="371"/>
      <c r="F20" s="372"/>
      <c r="G20" s="372"/>
      <c r="H20" s="373"/>
      <c r="I20" s="355"/>
      <c r="J20" s="356"/>
      <c r="K20" s="356"/>
      <c r="L20" s="357"/>
      <c r="M20" s="374"/>
      <c r="N20" s="308"/>
      <c r="O20" s="308"/>
      <c r="P20" s="308"/>
      <c r="Q20" s="375">
        <f t="shared" ref="Q20:Q27" si="5">SUM(M20:P20)</f>
        <v>0</v>
      </c>
      <c r="R20" s="374"/>
      <c r="S20" s="308"/>
      <c r="T20" s="308"/>
      <c r="U20" s="308"/>
      <c r="V20" s="375">
        <f t="shared" ref="V20:V27" si="6">SUM(R20:U20)</f>
        <v>0</v>
      </c>
      <c r="W20" s="374"/>
      <c r="X20" s="308"/>
      <c r="Y20" s="308"/>
      <c r="Z20" s="308"/>
      <c r="AA20" s="375">
        <f t="shared" ref="AA20:AA27" si="7">SUM(W20:Z20)</f>
        <v>0</v>
      </c>
      <c r="AB20" s="374"/>
      <c r="AC20" s="308"/>
      <c r="AD20" s="308"/>
      <c r="AE20" s="308"/>
      <c r="AF20" s="375">
        <f t="shared" ref="AF20:AF27" si="8">SUM(AB20:AE20)</f>
        <v>0</v>
      </c>
      <c r="AG20" s="374"/>
      <c r="AH20" s="308"/>
      <c r="AI20" s="308"/>
      <c r="AJ20" s="308"/>
      <c r="AK20" s="375">
        <f t="shared" ref="AK20:AK27" si="9">SUM(AG20:AJ20)</f>
        <v>0</v>
      </c>
      <c r="AL20" s="374"/>
      <c r="AM20" s="308"/>
      <c r="AN20" s="308"/>
      <c r="AO20" s="308"/>
      <c r="AP20" s="376">
        <f t="shared" ref="AP20:AP27" si="10">SUM(AL20:AO20)</f>
        <v>0</v>
      </c>
      <c r="AQ20" s="377">
        <f t="shared" ref="AQ20:AQ27" si="11">M20+R20+W20+AB20+AG20+AL20</f>
        <v>0</v>
      </c>
      <c r="AR20" s="378">
        <f t="shared" si="0"/>
        <v>0</v>
      </c>
      <c r="AS20" s="378">
        <f t="shared" si="0"/>
        <v>0</v>
      </c>
      <c r="AT20" s="378">
        <f t="shared" si="0"/>
        <v>0</v>
      </c>
      <c r="AU20" s="379">
        <f t="shared" si="0"/>
        <v>0</v>
      </c>
      <c r="AV20" s="363" t="s">
        <v>160</v>
      </c>
      <c r="AW20" s="363" t="s">
        <v>160</v>
      </c>
      <c r="AX20" s="363" t="s">
        <v>160</v>
      </c>
      <c r="AY20" s="363" t="s">
        <v>160</v>
      </c>
      <c r="AZ20" s="358" t="s">
        <v>160</v>
      </c>
      <c r="BA20" s="313"/>
      <c r="BB20" s="377">
        <f t="shared" ref="BB20:BB26" si="12">AQ20*E20/100%</f>
        <v>0</v>
      </c>
      <c r="BC20" s="378">
        <f t="shared" si="1"/>
        <v>0</v>
      </c>
      <c r="BD20" s="378">
        <f t="shared" si="2"/>
        <v>0</v>
      </c>
      <c r="BE20" s="378">
        <f t="shared" si="3"/>
        <v>0</v>
      </c>
      <c r="BF20" s="375">
        <f t="shared" ref="BF20:BF27" si="13">SUM(BB20:BE20)</f>
        <v>0</v>
      </c>
      <c r="BG20" s="313"/>
      <c r="BH20" s="377">
        <f t="shared" ref="BH20:BH27" si="14">AQ20*(18%+1.5%)/100%</f>
        <v>0</v>
      </c>
      <c r="BI20" s="378">
        <f t="shared" ref="BI20:BI27" si="15">AR20*(18%+1.5%)/100%</f>
        <v>0</v>
      </c>
      <c r="BJ20" s="378">
        <f t="shared" ref="BJ20:BJ27" si="16">AS20*(18%+1.5%)/100%</f>
        <v>0</v>
      </c>
      <c r="BK20" s="378">
        <f t="shared" ref="BK20:BK27" si="17">AT20*(18%+1.5%)/100%</f>
        <v>0</v>
      </c>
      <c r="BL20" s="379">
        <f t="shared" ref="BL20:BL27" si="18">SUM(BH20:BK20)</f>
        <v>0</v>
      </c>
    </row>
    <row r="21" spans="3:64" s="306" customFormat="1" ht="61.15" customHeight="1" x14ac:dyDescent="0.25">
      <c r="C21" s="955"/>
      <c r="D21" s="380" t="s">
        <v>653</v>
      </c>
      <c r="E21" s="371">
        <v>0.22</v>
      </c>
      <c r="F21" s="372">
        <v>0.22</v>
      </c>
      <c r="G21" s="372">
        <v>0.22</v>
      </c>
      <c r="H21" s="373">
        <v>0.22</v>
      </c>
      <c r="I21" s="355">
        <v>1</v>
      </c>
      <c r="J21" s="356">
        <v>1</v>
      </c>
      <c r="K21" s="356">
        <v>1</v>
      </c>
      <c r="L21" s="357">
        <v>1</v>
      </c>
      <c r="M21" s="374">
        <v>63000</v>
      </c>
      <c r="N21" s="374">
        <v>63000</v>
      </c>
      <c r="O21" s="374">
        <v>63000</v>
      </c>
      <c r="P21" s="374">
        <v>63000</v>
      </c>
      <c r="Q21" s="375">
        <f t="shared" si="5"/>
        <v>252000</v>
      </c>
      <c r="R21" s="374"/>
      <c r="S21" s="308"/>
      <c r="T21" s="308"/>
      <c r="U21" s="308"/>
      <c r="V21" s="375">
        <f t="shared" si="6"/>
        <v>0</v>
      </c>
      <c r="W21" s="374"/>
      <c r="X21" s="308"/>
      <c r="Y21" s="308"/>
      <c r="Z21" s="308"/>
      <c r="AA21" s="375">
        <f t="shared" si="7"/>
        <v>0</v>
      </c>
      <c r="AB21" s="374"/>
      <c r="AC21" s="308"/>
      <c r="AD21" s="308"/>
      <c r="AE21" s="308"/>
      <c r="AF21" s="375">
        <f t="shared" si="8"/>
        <v>0</v>
      </c>
      <c r="AG21" s="374"/>
      <c r="AH21" s="308"/>
      <c r="AI21" s="308"/>
      <c r="AJ21" s="308"/>
      <c r="AK21" s="375">
        <f t="shared" si="9"/>
        <v>0</v>
      </c>
      <c r="AL21" s="374"/>
      <c r="AM21" s="308"/>
      <c r="AN21" s="308"/>
      <c r="AO21" s="308">
        <v>14500</v>
      </c>
      <c r="AP21" s="376">
        <f t="shared" si="10"/>
        <v>14500</v>
      </c>
      <c r="AQ21" s="377">
        <f t="shared" si="11"/>
        <v>63000</v>
      </c>
      <c r="AR21" s="378">
        <f t="shared" si="0"/>
        <v>63000</v>
      </c>
      <c r="AS21" s="378">
        <f t="shared" si="0"/>
        <v>63000</v>
      </c>
      <c r="AT21" s="378">
        <f t="shared" si="0"/>
        <v>77500</v>
      </c>
      <c r="AU21" s="379">
        <f t="shared" si="0"/>
        <v>266500</v>
      </c>
      <c r="AV21" s="363" t="s">
        <v>160</v>
      </c>
      <c r="AW21" s="363" t="s">
        <v>160</v>
      </c>
      <c r="AX21" s="363" t="s">
        <v>160</v>
      </c>
      <c r="AY21" s="363" t="s">
        <v>160</v>
      </c>
      <c r="AZ21" s="358" t="s">
        <v>160</v>
      </c>
      <c r="BA21" s="313"/>
      <c r="BB21" s="377">
        <f t="shared" si="12"/>
        <v>13860</v>
      </c>
      <c r="BC21" s="378">
        <f>AR21*F21/100%</f>
        <v>13860</v>
      </c>
      <c r="BD21" s="378">
        <f t="shared" si="2"/>
        <v>13860</v>
      </c>
      <c r="BE21" s="378">
        <f t="shared" si="3"/>
        <v>17050</v>
      </c>
      <c r="BF21" s="375">
        <f t="shared" si="13"/>
        <v>58630</v>
      </c>
      <c r="BG21" s="313"/>
      <c r="BH21" s="377">
        <f t="shared" si="14"/>
        <v>12285</v>
      </c>
      <c r="BI21" s="378">
        <f>AR21*(18%+1.5%)/100%</f>
        <v>12285</v>
      </c>
      <c r="BJ21" s="378">
        <f t="shared" si="16"/>
        <v>12285</v>
      </c>
      <c r="BK21" s="378">
        <f t="shared" si="17"/>
        <v>15112.5</v>
      </c>
      <c r="BL21" s="379">
        <f t="shared" si="18"/>
        <v>51967.5</v>
      </c>
    </row>
    <row r="22" spans="3:64" s="306" customFormat="1" ht="24.6" customHeight="1" x14ac:dyDescent="0.25">
      <c r="C22" s="955"/>
      <c r="D22" s="380" t="s">
        <v>253</v>
      </c>
      <c r="E22" s="371"/>
      <c r="F22" s="372"/>
      <c r="G22" s="372"/>
      <c r="H22" s="373"/>
      <c r="I22" s="355"/>
      <c r="J22" s="356"/>
      <c r="K22" s="356"/>
      <c r="L22" s="357"/>
      <c r="M22" s="374"/>
      <c r="N22" s="308"/>
      <c r="O22" s="308"/>
      <c r="P22" s="308"/>
      <c r="Q22" s="375">
        <f t="shared" si="5"/>
        <v>0</v>
      </c>
      <c r="R22" s="374"/>
      <c r="S22" s="308"/>
      <c r="T22" s="308"/>
      <c r="U22" s="308"/>
      <c r="V22" s="375">
        <f t="shared" si="6"/>
        <v>0</v>
      </c>
      <c r="W22" s="374"/>
      <c r="X22" s="308"/>
      <c r="Y22" s="308"/>
      <c r="Z22" s="308"/>
      <c r="AA22" s="375">
        <f t="shared" si="7"/>
        <v>0</v>
      </c>
      <c r="AB22" s="374"/>
      <c r="AC22" s="308"/>
      <c r="AD22" s="308"/>
      <c r="AE22" s="308"/>
      <c r="AF22" s="375">
        <f t="shared" si="8"/>
        <v>0</v>
      </c>
      <c r="AG22" s="374"/>
      <c r="AH22" s="308"/>
      <c r="AI22" s="308"/>
      <c r="AJ22" s="308"/>
      <c r="AK22" s="375">
        <f t="shared" si="9"/>
        <v>0</v>
      </c>
      <c r="AL22" s="374"/>
      <c r="AM22" s="308"/>
      <c r="AN22" s="308"/>
      <c r="AO22" s="308"/>
      <c r="AP22" s="376">
        <f t="shared" si="10"/>
        <v>0</v>
      </c>
      <c r="AQ22" s="377">
        <f t="shared" si="11"/>
        <v>0</v>
      </c>
      <c r="AR22" s="378">
        <f t="shared" si="0"/>
        <v>0</v>
      </c>
      <c r="AS22" s="378">
        <f t="shared" si="0"/>
        <v>0</v>
      </c>
      <c r="AT22" s="378">
        <f t="shared" si="0"/>
        <v>0</v>
      </c>
      <c r="AU22" s="379">
        <f t="shared" si="0"/>
        <v>0</v>
      </c>
      <c r="AV22" s="363" t="s">
        <v>160</v>
      </c>
      <c r="AW22" s="363" t="s">
        <v>160</v>
      </c>
      <c r="AX22" s="363" t="s">
        <v>160</v>
      </c>
      <c r="AY22" s="363" t="s">
        <v>160</v>
      </c>
      <c r="AZ22" s="358" t="s">
        <v>160</v>
      </c>
      <c r="BA22" s="313"/>
      <c r="BB22" s="377">
        <f t="shared" si="12"/>
        <v>0</v>
      </c>
      <c r="BC22" s="378">
        <f t="shared" si="1"/>
        <v>0</v>
      </c>
      <c r="BD22" s="378">
        <f t="shared" si="2"/>
        <v>0</v>
      </c>
      <c r="BE22" s="378">
        <f t="shared" si="3"/>
        <v>0</v>
      </c>
      <c r="BF22" s="375">
        <f t="shared" si="13"/>
        <v>0</v>
      </c>
      <c r="BG22" s="313"/>
      <c r="BH22" s="377">
        <f t="shared" si="14"/>
        <v>0</v>
      </c>
      <c r="BI22" s="378">
        <f t="shared" si="15"/>
        <v>0</v>
      </c>
      <c r="BJ22" s="378">
        <f t="shared" si="16"/>
        <v>0</v>
      </c>
      <c r="BK22" s="378">
        <f t="shared" si="17"/>
        <v>0</v>
      </c>
      <c r="BL22" s="379">
        <f t="shared" si="18"/>
        <v>0</v>
      </c>
    </row>
    <row r="23" spans="3:64" s="306" customFormat="1" ht="24" customHeight="1" x14ac:dyDescent="0.25">
      <c r="C23" s="955"/>
      <c r="D23" s="380" t="s">
        <v>254</v>
      </c>
      <c r="E23" s="371">
        <v>0.22</v>
      </c>
      <c r="F23" s="372">
        <v>0.22</v>
      </c>
      <c r="G23" s="372">
        <v>0.22</v>
      </c>
      <c r="H23" s="373">
        <v>0.22</v>
      </c>
      <c r="I23" s="355">
        <v>1</v>
      </c>
      <c r="J23" s="356">
        <v>1</v>
      </c>
      <c r="K23" s="356">
        <v>1</v>
      </c>
      <c r="L23" s="357">
        <v>1</v>
      </c>
      <c r="M23" s="374">
        <v>33000</v>
      </c>
      <c r="N23" s="374">
        <v>33000</v>
      </c>
      <c r="O23" s="374">
        <v>33000</v>
      </c>
      <c r="P23" s="374">
        <v>33000</v>
      </c>
      <c r="Q23" s="375">
        <f t="shared" si="5"/>
        <v>132000</v>
      </c>
      <c r="R23" s="374"/>
      <c r="S23" s="308"/>
      <c r="T23" s="308"/>
      <c r="U23" s="308"/>
      <c r="V23" s="375">
        <f t="shared" si="6"/>
        <v>0</v>
      </c>
      <c r="W23" s="374">
        <v>16500</v>
      </c>
      <c r="X23" s="374">
        <v>16500</v>
      </c>
      <c r="Y23" s="374">
        <v>16500</v>
      </c>
      <c r="Z23" s="374">
        <v>16500</v>
      </c>
      <c r="AA23" s="375">
        <f t="shared" si="7"/>
        <v>66000</v>
      </c>
      <c r="AB23" s="374"/>
      <c r="AC23" s="308"/>
      <c r="AD23" s="308"/>
      <c r="AE23" s="308"/>
      <c r="AF23" s="375">
        <f t="shared" si="8"/>
        <v>0</v>
      </c>
      <c r="AG23" s="374"/>
      <c r="AH23" s="308"/>
      <c r="AI23" s="308"/>
      <c r="AJ23" s="308"/>
      <c r="AK23" s="375">
        <f t="shared" si="9"/>
        <v>0</v>
      </c>
      <c r="AL23" s="374"/>
      <c r="AM23" s="308"/>
      <c r="AN23" s="308">
        <v>12250</v>
      </c>
      <c r="AO23" s="308"/>
      <c r="AP23" s="376">
        <f t="shared" si="10"/>
        <v>12250</v>
      </c>
      <c r="AQ23" s="377">
        <f t="shared" si="11"/>
        <v>49500</v>
      </c>
      <c r="AR23" s="378">
        <f t="shared" si="0"/>
        <v>49500</v>
      </c>
      <c r="AS23" s="378">
        <f t="shared" si="0"/>
        <v>61750</v>
      </c>
      <c r="AT23" s="378">
        <f t="shared" si="0"/>
        <v>49500</v>
      </c>
      <c r="AU23" s="379">
        <f t="shared" si="0"/>
        <v>210250</v>
      </c>
      <c r="AV23" s="363" t="s">
        <v>160</v>
      </c>
      <c r="AW23" s="363" t="s">
        <v>160</v>
      </c>
      <c r="AX23" s="363" t="s">
        <v>160</v>
      </c>
      <c r="AY23" s="363" t="s">
        <v>160</v>
      </c>
      <c r="AZ23" s="358" t="s">
        <v>160</v>
      </c>
      <c r="BA23" s="313"/>
      <c r="BB23" s="377">
        <f t="shared" si="12"/>
        <v>10890</v>
      </c>
      <c r="BC23" s="378">
        <f t="shared" si="1"/>
        <v>10890</v>
      </c>
      <c r="BD23" s="378">
        <f t="shared" si="2"/>
        <v>13585</v>
      </c>
      <c r="BE23" s="378">
        <f t="shared" si="3"/>
        <v>10890</v>
      </c>
      <c r="BF23" s="375">
        <f t="shared" si="13"/>
        <v>46255</v>
      </c>
      <c r="BG23" s="313"/>
      <c r="BH23" s="377">
        <f t="shared" si="14"/>
        <v>9652.5</v>
      </c>
      <c r="BI23" s="378">
        <f t="shared" si="15"/>
        <v>9652.5</v>
      </c>
      <c r="BJ23" s="378">
        <f t="shared" si="16"/>
        <v>12041.25</v>
      </c>
      <c r="BK23" s="378">
        <f t="shared" si="17"/>
        <v>9652.5</v>
      </c>
      <c r="BL23" s="379">
        <f t="shared" si="18"/>
        <v>40998.75</v>
      </c>
    </row>
    <row r="24" spans="3:64" s="306" customFormat="1" ht="17.45" customHeight="1" x14ac:dyDescent="0.25">
      <c r="C24" s="955"/>
      <c r="D24" s="381" t="s">
        <v>255</v>
      </c>
      <c r="E24" s="371">
        <v>0.22</v>
      </c>
      <c r="F24" s="372">
        <v>0.22</v>
      </c>
      <c r="G24" s="372">
        <v>0.22</v>
      </c>
      <c r="H24" s="373">
        <v>0.22</v>
      </c>
      <c r="I24" s="355">
        <v>1</v>
      </c>
      <c r="J24" s="356">
        <v>1</v>
      </c>
      <c r="K24" s="356">
        <v>1</v>
      </c>
      <c r="L24" s="357">
        <v>1</v>
      </c>
      <c r="M24" s="374">
        <v>50400</v>
      </c>
      <c r="N24" s="374">
        <v>50400</v>
      </c>
      <c r="O24" s="374">
        <v>50400</v>
      </c>
      <c r="P24" s="374">
        <v>50400</v>
      </c>
      <c r="Q24" s="375">
        <f t="shared" si="5"/>
        <v>201600</v>
      </c>
      <c r="R24" s="374"/>
      <c r="S24" s="308"/>
      <c r="T24" s="308"/>
      <c r="U24" s="308"/>
      <c r="V24" s="375">
        <f t="shared" si="6"/>
        <v>0</v>
      </c>
      <c r="W24" s="374">
        <v>7560</v>
      </c>
      <c r="X24" s="374">
        <v>7560</v>
      </c>
      <c r="Y24" s="374">
        <v>7560</v>
      </c>
      <c r="Z24" s="374">
        <v>7560</v>
      </c>
      <c r="AA24" s="375">
        <f t="shared" si="7"/>
        <v>30240</v>
      </c>
      <c r="AB24" s="374"/>
      <c r="AC24" s="308"/>
      <c r="AD24" s="308"/>
      <c r="AE24" s="308"/>
      <c r="AF24" s="375">
        <f t="shared" si="8"/>
        <v>0</v>
      </c>
      <c r="AG24" s="374"/>
      <c r="AH24" s="308"/>
      <c r="AI24" s="308"/>
      <c r="AJ24" s="308"/>
      <c r="AK24" s="375">
        <f t="shared" si="9"/>
        <v>0</v>
      </c>
      <c r="AL24" s="374"/>
      <c r="AM24" s="308">
        <v>13660</v>
      </c>
      <c r="AN24" s="308"/>
      <c r="AO24" s="308"/>
      <c r="AP24" s="376">
        <f t="shared" si="10"/>
        <v>13660</v>
      </c>
      <c r="AQ24" s="377">
        <f t="shared" si="11"/>
        <v>57960</v>
      </c>
      <c r="AR24" s="378">
        <f t="shared" si="0"/>
        <v>71620</v>
      </c>
      <c r="AS24" s="378">
        <f t="shared" si="0"/>
        <v>57960</v>
      </c>
      <c r="AT24" s="378">
        <f t="shared" si="0"/>
        <v>57960</v>
      </c>
      <c r="AU24" s="379">
        <f t="shared" si="0"/>
        <v>245500</v>
      </c>
      <c r="AV24" s="363" t="s">
        <v>160</v>
      </c>
      <c r="AW24" s="363" t="s">
        <v>160</v>
      </c>
      <c r="AX24" s="363" t="s">
        <v>160</v>
      </c>
      <c r="AY24" s="363" t="s">
        <v>160</v>
      </c>
      <c r="AZ24" s="358" t="s">
        <v>160</v>
      </c>
      <c r="BA24" s="313"/>
      <c r="BB24" s="377">
        <f t="shared" si="12"/>
        <v>12751.2</v>
      </c>
      <c r="BC24" s="378">
        <f t="shared" si="1"/>
        <v>15756.4</v>
      </c>
      <c r="BD24" s="378">
        <f t="shared" si="2"/>
        <v>12751.2</v>
      </c>
      <c r="BE24" s="378">
        <f t="shared" si="3"/>
        <v>12751.2</v>
      </c>
      <c r="BF24" s="375">
        <f t="shared" si="13"/>
        <v>54010</v>
      </c>
      <c r="BG24" s="313"/>
      <c r="BH24" s="377">
        <f t="shared" si="14"/>
        <v>11302.2</v>
      </c>
      <c r="BI24" s="378">
        <f t="shared" si="15"/>
        <v>13965.9</v>
      </c>
      <c r="BJ24" s="378">
        <f t="shared" si="16"/>
        <v>11302.2</v>
      </c>
      <c r="BK24" s="378">
        <f t="shared" si="17"/>
        <v>11302.2</v>
      </c>
      <c r="BL24" s="379">
        <f t="shared" si="18"/>
        <v>47872.5</v>
      </c>
    </row>
    <row r="25" spans="3:64" s="306" customFormat="1" ht="23.45" customHeight="1" x14ac:dyDescent="0.25">
      <c r="C25" s="955"/>
      <c r="D25" s="381" t="s">
        <v>636</v>
      </c>
      <c r="E25" s="371"/>
      <c r="F25" s="372"/>
      <c r="G25" s="372"/>
      <c r="H25" s="373"/>
      <c r="I25" s="374"/>
      <c r="J25" s="308"/>
      <c r="K25" s="308"/>
      <c r="L25" s="382"/>
      <c r="M25" s="374"/>
      <c r="N25" s="308"/>
      <c r="O25" s="308"/>
      <c r="P25" s="308"/>
      <c r="Q25" s="375">
        <f t="shared" si="5"/>
        <v>0</v>
      </c>
      <c r="R25" s="374"/>
      <c r="S25" s="308"/>
      <c r="T25" s="308"/>
      <c r="U25" s="308"/>
      <c r="V25" s="375">
        <f t="shared" si="6"/>
        <v>0</v>
      </c>
      <c r="W25" s="374"/>
      <c r="X25" s="308"/>
      <c r="Y25" s="308"/>
      <c r="Z25" s="308"/>
      <c r="AA25" s="375">
        <f t="shared" si="7"/>
        <v>0</v>
      </c>
      <c r="AB25" s="374"/>
      <c r="AC25" s="308"/>
      <c r="AD25" s="308"/>
      <c r="AE25" s="308"/>
      <c r="AF25" s="375">
        <f t="shared" si="8"/>
        <v>0</v>
      </c>
      <c r="AG25" s="374"/>
      <c r="AH25" s="308"/>
      <c r="AI25" s="308"/>
      <c r="AJ25" s="308"/>
      <c r="AK25" s="375">
        <f t="shared" si="9"/>
        <v>0</v>
      </c>
      <c r="AL25" s="374"/>
      <c r="AM25" s="308"/>
      <c r="AN25" s="308"/>
      <c r="AO25" s="308"/>
      <c r="AP25" s="376">
        <f t="shared" si="10"/>
        <v>0</v>
      </c>
      <c r="AQ25" s="377">
        <f t="shared" si="11"/>
        <v>0</v>
      </c>
      <c r="AR25" s="378">
        <f t="shared" si="0"/>
        <v>0</v>
      </c>
      <c r="AS25" s="378">
        <f t="shared" si="0"/>
        <v>0</v>
      </c>
      <c r="AT25" s="378">
        <f t="shared" si="0"/>
        <v>0</v>
      </c>
      <c r="AU25" s="379">
        <f t="shared" si="0"/>
        <v>0</v>
      </c>
      <c r="AV25" s="363" t="s">
        <v>160</v>
      </c>
      <c r="AW25" s="363" t="s">
        <v>160</v>
      </c>
      <c r="AX25" s="363" t="s">
        <v>160</v>
      </c>
      <c r="AY25" s="363" t="s">
        <v>160</v>
      </c>
      <c r="AZ25" s="358" t="s">
        <v>160</v>
      </c>
      <c r="BA25" s="313"/>
      <c r="BB25" s="377">
        <f t="shared" si="12"/>
        <v>0</v>
      </c>
      <c r="BC25" s="378">
        <f t="shared" si="1"/>
        <v>0</v>
      </c>
      <c r="BD25" s="378">
        <f t="shared" si="2"/>
        <v>0</v>
      </c>
      <c r="BE25" s="378">
        <f t="shared" si="3"/>
        <v>0</v>
      </c>
      <c r="BF25" s="375">
        <f t="shared" si="13"/>
        <v>0</v>
      </c>
      <c r="BG25" s="313"/>
      <c r="BH25" s="377">
        <f t="shared" si="14"/>
        <v>0</v>
      </c>
      <c r="BI25" s="378">
        <f t="shared" si="15"/>
        <v>0</v>
      </c>
      <c r="BJ25" s="378">
        <f t="shared" si="16"/>
        <v>0</v>
      </c>
      <c r="BK25" s="378">
        <f t="shared" si="17"/>
        <v>0</v>
      </c>
      <c r="BL25" s="379">
        <f t="shared" si="18"/>
        <v>0</v>
      </c>
    </row>
    <row r="26" spans="3:64" s="306" customFormat="1" ht="23.45" customHeight="1" x14ac:dyDescent="0.25">
      <c r="C26" s="955"/>
      <c r="D26" s="381"/>
      <c r="E26" s="371"/>
      <c r="F26" s="372"/>
      <c r="G26" s="372"/>
      <c r="H26" s="373"/>
      <c r="I26" s="374"/>
      <c r="J26" s="308"/>
      <c r="K26" s="308"/>
      <c r="L26" s="382"/>
      <c r="M26" s="374"/>
      <c r="N26" s="308"/>
      <c r="O26" s="308"/>
      <c r="P26" s="308"/>
      <c r="Q26" s="375">
        <f t="shared" si="5"/>
        <v>0</v>
      </c>
      <c r="R26" s="374"/>
      <c r="S26" s="308"/>
      <c r="T26" s="308"/>
      <c r="U26" s="308"/>
      <c r="V26" s="375">
        <f>SUM(R26:U26)</f>
        <v>0</v>
      </c>
      <c r="W26" s="374"/>
      <c r="X26" s="308"/>
      <c r="Y26" s="308"/>
      <c r="Z26" s="308"/>
      <c r="AA26" s="375">
        <f t="shared" si="7"/>
        <v>0</v>
      </c>
      <c r="AB26" s="374"/>
      <c r="AC26" s="308"/>
      <c r="AD26" s="308"/>
      <c r="AE26" s="308"/>
      <c r="AF26" s="375">
        <f t="shared" si="8"/>
        <v>0</v>
      </c>
      <c r="AG26" s="374"/>
      <c r="AH26" s="308"/>
      <c r="AI26" s="308"/>
      <c r="AJ26" s="308"/>
      <c r="AK26" s="375">
        <f t="shared" si="9"/>
        <v>0</v>
      </c>
      <c r="AL26" s="374"/>
      <c r="AM26" s="308"/>
      <c r="AN26" s="308"/>
      <c r="AO26" s="308"/>
      <c r="AP26" s="376">
        <f t="shared" si="10"/>
        <v>0</v>
      </c>
      <c r="AQ26" s="377">
        <f t="shared" si="11"/>
        <v>0</v>
      </c>
      <c r="AR26" s="378">
        <f t="shared" si="0"/>
        <v>0</v>
      </c>
      <c r="AS26" s="378">
        <f t="shared" si="0"/>
        <v>0</v>
      </c>
      <c r="AT26" s="378">
        <f t="shared" si="0"/>
        <v>0</v>
      </c>
      <c r="AU26" s="379">
        <f t="shared" si="0"/>
        <v>0</v>
      </c>
      <c r="AV26" s="363" t="s">
        <v>160</v>
      </c>
      <c r="AW26" s="363" t="s">
        <v>160</v>
      </c>
      <c r="AX26" s="363" t="s">
        <v>160</v>
      </c>
      <c r="AY26" s="363" t="s">
        <v>160</v>
      </c>
      <c r="AZ26" s="358" t="s">
        <v>160</v>
      </c>
      <c r="BA26" s="313"/>
      <c r="BB26" s="377">
        <f t="shared" si="12"/>
        <v>0</v>
      </c>
      <c r="BC26" s="378">
        <f t="shared" si="1"/>
        <v>0</v>
      </c>
      <c r="BD26" s="378">
        <f t="shared" si="2"/>
        <v>0</v>
      </c>
      <c r="BE26" s="378">
        <f t="shared" si="3"/>
        <v>0</v>
      </c>
      <c r="BF26" s="375">
        <f t="shared" si="13"/>
        <v>0</v>
      </c>
      <c r="BG26" s="313"/>
      <c r="BH26" s="377">
        <f t="shared" si="14"/>
        <v>0</v>
      </c>
      <c r="BI26" s="378">
        <f t="shared" si="15"/>
        <v>0</v>
      </c>
      <c r="BJ26" s="378">
        <f t="shared" si="16"/>
        <v>0</v>
      </c>
      <c r="BK26" s="378">
        <f t="shared" si="17"/>
        <v>0</v>
      </c>
      <c r="BL26" s="379">
        <f t="shared" si="18"/>
        <v>0</v>
      </c>
    </row>
    <row r="27" spans="3:64" s="306" customFormat="1" ht="23.45" customHeight="1" x14ac:dyDescent="0.25">
      <c r="C27" s="955"/>
      <c r="D27" s="381"/>
      <c r="E27" s="371"/>
      <c r="F27" s="372"/>
      <c r="G27" s="372"/>
      <c r="H27" s="373"/>
      <c r="I27" s="374"/>
      <c r="J27" s="308"/>
      <c r="K27" s="308"/>
      <c r="L27" s="382"/>
      <c r="M27" s="374"/>
      <c r="N27" s="308"/>
      <c r="O27" s="308"/>
      <c r="P27" s="308"/>
      <c r="Q27" s="375">
        <f t="shared" si="5"/>
        <v>0</v>
      </c>
      <c r="R27" s="374"/>
      <c r="S27" s="308"/>
      <c r="T27" s="308"/>
      <c r="U27" s="308"/>
      <c r="V27" s="375">
        <f t="shared" si="6"/>
        <v>0</v>
      </c>
      <c r="W27" s="374"/>
      <c r="X27" s="308"/>
      <c r="Y27" s="308"/>
      <c r="Z27" s="308"/>
      <c r="AA27" s="375">
        <f t="shared" si="7"/>
        <v>0</v>
      </c>
      <c r="AB27" s="374"/>
      <c r="AC27" s="308"/>
      <c r="AD27" s="308"/>
      <c r="AE27" s="308"/>
      <c r="AF27" s="375">
        <f t="shared" si="8"/>
        <v>0</v>
      </c>
      <c r="AG27" s="374"/>
      <c r="AH27" s="308"/>
      <c r="AI27" s="308"/>
      <c r="AJ27" s="308"/>
      <c r="AK27" s="375">
        <f t="shared" si="9"/>
        <v>0</v>
      </c>
      <c r="AL27" s="374"/>
      <c r="AM27" s="308"/>
      <c r="AN27" s="308"/>
      <c r="AO27" s="308"/>
      <c r="AP27" s="376">
        <f t="shared" si="10"/>
        <v>0</v>
      </c>
      <c r="AQ27" s="377">
        <f t="shared" si="11"/>
        <v>0</v>
      </c>
      <c r="AR27" s="378">
        <f t="shared" si="0"/>
        <v>0</v>
      </c>
      <c r="AS27" s="378">
        <f t="shared" si="0"/>
        <v>0</v>
      </c>
      <c r="AT27" s="378">
        <f t="shared" si="0"/>
        <v>0</v>
      </c>
      <c r="AU27" s="379">
        <f t="shared" si="0"/>
        <v>0</v>
      </c>
      <c r="AV27" s="363" t="s">
        <v>160</v>
      </c>
      <c r="AW27" s="363" t="s">
        <v>160</v>
      </c>
      <c r="AX27" s="363" t="s">
        <v>160</v>
      </c>
      <c r="AY27" s="363" t="s">
        <v>160</v>
      </c>
      <c r="AZ27" s="358" t="s">
        <v>160</v>
      </c>
      <c r="BA27" s="313"/>
      <c r="BB27" s="377">
        <f>AQ27*E27/100%</f>
        <v>0</v>
      </c>
      <c r="BC27" s="378">
        <f t="shared" si="1"/>
        <v>0</v>
      </c>
      <c r="BD27" s="378">
        <f t="shared" si="2"/>
        <v>0</v>
      </c>
      <c r="BE27" s="378">
        <f t="shared" si="3"/>
        <v>0</v>
      </c>
      <c r="BF27" s="375">
        <f t="shared" si="13"/>
        <v>0</v>
      </c>
      <c r="BG27" s="313"/>
      <c r="BH27" s="377">
        <f t="shared" si="14"/>
        <v>0</v>
      </c>
      <c r="BI27" s="378">
        <f t="shared" si="15"/>
        <v>0</v>
      </c>
      <c r="BJ27" s="378">
        <f t="shared" si="16"/>
        <v>0</v>
      </c>
      <c r="BK27" s="378">
        <f t="shared" si="17"/>
        <v>0</v>
      </c>
      <c r="BL27" s="379">
        <f t="shared" si="18"/>
        <v>0</v>
      </c>
    </row>
    <row r="28" spans="3:64" s="383" customFormat="1" ht="25.9" customHeight="1" thickBot="1" x14ac:dyDescent="0.35">
      <c r="C28" s="956"/>
      <c r="D28" s="384" t="s">
        <v>248</v>
      </c>
      <c r="E28" s="385" t="s">
        <v>158</v>
      </c>
      <c r="F28" s="386" t="s">
        <v>158</v>
      </c>
      <c r="G28" s="386" t="s">
        <v>158</v>
      </c>
      <c r="H28" s="387" t="s">
        <v>158</v>
      </c>
      <c r="I28" s="683">
        <f>SUM(I19:I27)</f>
        <v>3</v>
      </c>
      <c r="J28" s="678">
        <f t="shared" ref="J28:P28" si="19">SUM(J19:J27)</f>
        <v>3</v>
      </c>
      <c r="K28" s="678">
        <f t="shared" si="19"/>
        <v>3</v>
      </c>
      <c r="L28" s="684">
        <f t="shared" si="19"/>
        <v>3</v>
      </c>
      <c r="M28" s="385">
        <f t="shared" si="19"/>
        <v>146400</v>
      </c>
      <c r="N28" s="386">
        <f t="shared" si="19"/>
        <v>146400</v>
      </c>
      <c r="O28" s="386">
        <f t="shared" si="19"/>
        <v>146400</v>
      </c>
      <c r="P28" s="386">
        <f t="shared" si="19"/>
        <v>146400</v>
      </c>
      <c r="Q28" s="387">
        <f>SUM(Q19:Q27)</f>
        <v>585600</v>
      </c>
      <c r="R28" s="388">
        <f t="shared" ref="R28:U28" si="20">SUM(R19:R27)</f>
        <v>0</v>
      </c>
      <c r="S28" s="389">
        <f t="shared" si="20"/>
        <v>0</v>
      </c>
      <c r="T28" s="389">
        <f t="shared" si="20"/>
        <v>0</v>
      </c>
      <c r="U28" s="389">
        <f t="shared" si="20"/>
        <v>0</v>
      </c>
      <c r="V28" s="390">
        <f>SUM(V19:V27)</f>
        <v>0</v>
      </c>
      <c r="W28" s="385">
        <f t="shared" ref="W28:Z28" si="21">SUM(W19:W27)</f>
        <v>24060</v>
      </c>
      <c r="X28" s="386">
        <f t="shared" si="21"/>
        <v>24060</v>
      </c>
      <c r="Y28" s="386">
        <f t="shared" si="21"/>
        <v>24060</v>
      </c>
      <c r="Z28" s="386">
        <f t="shared" si="21"/>
        <v>24060</v>
      </c>
      <c r="AA28" s="387">
        <f>SUM(AA19:AA27)</f>
        <v>96240</v>
      </c>
      <c r="AB28" s="385">
        <f t="shared" ref="AB28:AE28" si="22">SUM(AB19:AB27)</f>
        <v>0</v>
      </c>
      <c r="AC28" s="386">
        <f t="shared" si="22"/>
        <v>0</v>
      </c>
      <c r="AD28" s="386">
        <f t="shared" si="22"/>
        <v>0</v>
      </c>
      <c r="AE28" s="386">
        <f t="shared" si="22"/>
        <v>0</v>
      </c>
      <c r="AF28" s="387">
        <f>SUM(AF19:AF27)</f>
        <v>0</v>
      </c>
      <c r="AG28" s="385">
        <f t="shared" ref="AG28:AJ28" si="23">SUM(AG19:AG27)</f>
        <v>0</v>
      </c>
      <c r="AH28" s="386">
        <f t="shared" si="23"/>
        <v>0</v>
      </c>
      <c r="AI28" s="386">
        <f t="shared" si="23"/>
        <v>0</v>
      </c>
      <c r="AJ28" s="386">
        <f t="shared" si="23"/>
        <v>0</v>
      </c>
      <c r="AK28" s="387">
        <f>SUM(AK19:AK27)</f>
        <v>0</v>
      </c>
      <c r="AL28" s="385">
        <f t="shared" ref="AL28:AO28" si="24">SUM(AL19:AL27)</f>
        <v>0</v>
      </c>
      <c r="AM28" s="386">
        <f t="shared" si="24"/>
        <v>13660</v>
      </c>
      <c r="AN28" s="386">
        <f t="shared" si="24"/>
        <v>12250</v>
      </c>
      <c r="AO28" s="386">
        <f t="shared" si="24"/>
        <v>14500</v>
      </c>
      <c r="AP28" s="391">
        <f>SUM(AP19:AP27)</f>
        <v>40410</v>
      </c>
      <c r="AQ28" s="392">
        <f>M28+R28+W28+AB28+AG28+AL28</f>
        <v>170460</v>
      </c>
      <c r="AR28" s="393">
        <f t="shared" si="0"/>
        <v>184120</v>
      </c>
      <c r="AS28" s="393">
        <f t="shared" si="0"/>
        <v>182710</v>
      </c>
      <c r="AT28" s="393">
        <f t="shared" si="0"/>
        <v>184960</v>
      </c>
      <c r="AU28" s="394">
        <f>Q28+V28+AA28+AF28+AK28+AP28</f>
        <v>722250</v>
      </c>
      <c r="AV28" s="395"/>
      <c r="AW28" s="396"/>
      <c r="AX28" s="396"/>
      <c r="AY28" s="396"/>
      <c r="AZ28" s="387">
        <f>AV28+AW28+AX28+AY28</f>
        <v>0</v>
      </c>
      <c r="BA28" s="234"/>
      <c r="BB28" s="385">
        <f>SUM(BB19:BB27)</f>
        <v>37501.199999999997</v>
      </c>
      <c r="BC28" s="386">
        <f t="shared" ref="BC28:BD28" si="25">SUM(BC19:BC27)</f>
        <v>40506.400000000001</v>
      </c>
      <c r="BD28" s="386">
        <f t="shared" si="25"/>
        <v>40196.199999999997</v>
      </c>
      <c r="BE28" s="386">
        <f>SUM(BE19:BE27)</f>
        <v>40691.199999999997</v>
      </c>
      <c r="BF28" s="387">
        <f>SUM(BF19:BF27)</f>
        <v>158895</v>
      </c>
      <c r="BG28" s="234"/>
      <c r="BH28" s="388">
        <f t="shared" ref="BH28:BJ28" si="26">SUM(BH19:BH27)</f>
        <v>33239.699999999997</v>
      </c>
      <c r="BI28" s="389">
        <f t="shared" si="26"/>
        <v>35903.4</v>
      </c>
      <c r="BJ28" s="389">
        <f t="shared" si="26"/>
        <v>35628.449999999997</v>
      </c>
      <c r="BK28" s="389">
        <f>SUM(BK19:BK27)</f>
        <v>36067.199999999997</v>
      </c>
      <c r="BL28" s="390">
        <f>SUM(BL19:BL27)</f>
        <v>140838.75</v>
      </c>
    </row>
    <row r="29" spans="3:64" s="306" customFormat="1" ht="28.15" customHeight="1" x14ac:dyDescent="0.25">
      <c r="C29" s="954" t="s">
        <v>330</v>
      </c>
      <c r="D29" s="397" t="s">
        <v>51</v>
      </c>
      <c r="E29" s="398"/>
      <c r="F29" s="399"/>
      <c r="G29" s="399"/>
      <c r="H29" s="400"/>
      <c r="I29" s="401"/>
      <c r="J29" s="402"/>
      <c r="K29" s="402"/>
      <c r="L29" s="403"/>
      <c r="M29" s="401"/>
      <c r="N29" s="402"/>
      <c r="O29" s="402"/>
      <c r="P29" s="402"/>
      <c r="Q29" s="404">
        <f>SUM(M29:P29)</f>
        <v>0</v>
      </c>
      <c r="R29" s="401"/>
      <c r="S29" s="402"/>
      <c r="T29" s="402"/>
      <c r="U29" s="402"/>
      <c r="V29" s="365">
        <f>SUM(R29:U29)</f>
        <v>0</v>
      </c>
      <c r="W29" s="401"/>
      <c r="X29" s="402"/>
      <c r="Y29" s="402"/>
      <c r="Z29" s="402"/>
      <c r="AA29" s="365">
        <f>SUM(W29:Z29)</f>
        <v>0</v>
      </c>
      <c r="AB29" s="405"/>
      <c r="AC29" s="406"/>
      <c r="AD29" s="406"/>
      <c r="AE29" s="406"/>
      <c r="AF29" s="365">
        <f>SUM(AB29:AE29)</f>
        <v>0</v>
      </c>
      <c r="AG29" s="405"/>
      <c r="AH29" s="406"/>
      <c r="AI29" s="406"/>
      <c r="AJ29" s="406"/>
      <c r="AK29" s="365">
        <f>SUM(AG29:AJ29)</f>
        <v>0</v>
      </c>
      <c r="AL29" s="401"/>
      <c r="AM29" s="402"/>
      <c r="AN29" s="402"/>
      <c r="AO29" s="402"/>
      <c r="AP29" s="404">
        <f>SUM(AL29:AO29)</f>
        <v>0</v>
      </c>
      <c r="AQ29" s="360">
        <f>M29+R29+W29+AB29+AG29+AL29</f>
        <v>0</v>
      </c>
      <c r="AR29" s="361">
        <f t="shared" si="0"/>
        <v>0</v>
      </c>
      <c r="AS29" s="361">
        <f t="shared" si="0"/>
        <v>0</v>
      </c>
      <c r="AT29" s="361">
        <f t="shared" si="0"/>
        <v>0</v>
      </c>
      <c r="AU29" s="362">
        <f t="shared" si="0"/>
        <v>0</v>
      </c>
      <c r="AV29" s="363" t="s">
        <v>160</v>
      </c>
      <c r="AW29" s="363" t="s">
        <v>160</v>
      </c>
      <c r="AX29" s="363" t="s">
        <v>160</v>
      </c>
      <c r="AY29" s="363" t="s">
        <v>160</v>
      </c>
      <c r="AZ29" s="358" t="s">
        <v>160</v>
      </c>
      <c r="BA29" s="313"/>
      <c r="BB29" s="367">
        <f t="shared" ref="BB29:BB45" si="27">AQ29*E29/100%</f>
        <v>0</v>
      </c>
      <c r="BC29" s="368">
        <f t="shared" ref="BC29:BC45" si="28">AR29*F29/100%</f>
        <v>0</v>
      </c>
      <c r="BD29" s="368">
        <f t="shared" ref="BD29:BD45" si="29">AS29*G29/100%</f>
        <v>0</v>
      </c>
      <c r="BE29" s="368">
        <f t="shared" ref="BE29:BE45" si="30">AT29*H29/100%</f>
        <v>0</v>
      </c>
      <c r="BF29" s="358">
        <f>SUM(BB29:BE29)</f>
        <v>0</v>
      </c>
      <c r="BG29" s="313"/>
      <c r="BH29" s="360">
        <f>AQ29*(18%+1.5%)/100%</f>
        <v>0</v>
      </c>
      <c r="BI29" s="361">
        <f t="shared" ref="BI29" si="31">AR29*(18%+1.5%)/100%</f>
        <v>0</v>
      </c>
      <c r="BJ29" s="361">
        <f t="shared" ref="BJ29" si="32">AS29*(18%+1.5%)/100%</f>
        <v>0</v>
      </c>
      <c r="BK29" s="361">
        <f>AT29*(18%+1.5%)/100%</f>
        <v>0</v>
      </c>
      <c r="BL29" s="362">
        <f>SUM(BH29:BK29)</f>
        <v>0</v>
      </c>
    </row>
    <row r="30" spans="3:64" s="306" customFormat="1" ht="54" customHeight="1" x14ac:dyDescent="0.25">
      <c r="C30" s="955"/>
      <c r="D30" s="407" t="s">
        <v>49</v>
      </c>
      <c r="E30" s="371">
        <v>0.22</v>
      </c>
      <c r="F30" s="372">
        <v>0.22</v>
      </c>
      <c r="G30" s="372">
        <v>0.22</v>
      </c>
      <c r="H30" s="373">
        <v>0.22</v>
      </c>
      <c r="I30" s="374">
        <v>4</v>
      </c>
      <c r="J30" s="308">
        <v>4</v>
      </c>
      <c r="K30" s="308">
        <v>4</v>
      </c>
      <c r="L30" s="382">
        <v>4</v>
      </c>
      <c r="M30" s="374">
        <v>180000</v>
      </c>
      <c r="N30" s="374">
        <v>180000</v>
      </c>
      <c r="O30" s="374">
        <v>180000</v>
      </c>
      <c r="P30" s="374">
        <v>180000</v>
      </c>
      <c r="Q30" s="376">
        <f t="shared" ref="Q30:Q93" si="33">SUM(M30:P30)</f>
        <v>720000</v>
      </c>
      <c r="R30" s="374"/>
      <c r="S30" s="308"/>
      <c r="T30" s="308"/>
      <c r="U30" s="308"/>
      <c r="V30" s="375">
        <f t="shared" ref="V30:V93" si="34">SUM(R30:U30)</f>
        <v>0</v>
      </c>
      <c r="W30" s="374"/>
      <c r="X30" s="308"/>
      <c r="Y30" s="308"/>
      <c r="Z30" s="308"/>
      <c r="AA30" s="375">
        <f t="shared" ref="AA30:AA45" si="35">SUM(W30:Z30)</f>
        <v>0</v>
      </c>
      <c r="AB30" s="405">
        <v>96000</v>
      </c>
      <c r="AC30" s="405">
        <v>96000</v>
      </c>
      <c r="AD30" s="405">
        <v>96000</v>
      </c>
      <c r="AE30" s="405">
        <v>96000</v>
      </c>
      <c r="AF30" s="375">
        <f t="shared" ref="AF30:AF45" si="36">SUM(AB30:AE30)</f>
        <v>384000</v>
      </c>
      <c r="AG30" s="405"/>
      <c r="AH30" s="405"/>
      <c r="AI30" s="405"/>
      <c r="AJ30" s="405"/>
      <c r="AK30" s="375">
        <f t="shared" ref="AK30:AK45" si="37">SUM(AG30:AJ30)</f>
        <v>0</v>
      </c>
      <c r="AL30" s="374"/>
      <c r="AM30" s="308">
        <v>23000</v>
      </c>
      <c r="AN30" s="308">
        <v>23000</v>
      </c>
      <c r="AO30" s="308">
        <v>25000</v>
      </c>
      <c r="AP30" s="376">
        <f t="shared" ref="AP30:AP45" si="38">SUM(AL30:AO30)</f>
        <v>71000</v>
      </c>
      <c r="AQ30" s="377">
        <f>M30+R30+W30+AB30+AG30+AL30</f>
        <v>276000</v>
      </c>
      <c r="AR30" s="378">
        <f t="shared" ref="AR30:AR45" si="39">N30+S30+X30+AC30+AH30+AM30</f>
        <v>299000</v>
      </c>
      <c r="AS30" s="378">
        <f t="shared" ref="AS30:AS45" si="40">O30+T30+Y30+AD30+AI30+AN30</f>
        <v>299000</v>
      </c>
      <c r="AT30" s="378">
        <f t="shared" ref="AT30:AU45" si="41">P30+U30+Z30+AE30+AJ30+AO30</f>
        <v>301000</v>
      </c>
      <c r="AU30" s="379">
        <f t="shared" si="41"/>
        <v>1175000</v>
      </c>
      <c r="AV30" s="363" t="s">
        <v>160</v>
      </c>
      <c r="AW30" s="363" t="s">
        <v>160</v>
      </c>
      <c r="AX30" s="363" t="s">
        <v>160</v>
      </c>
      <c r="AY30" s="363" t="s">
        <v>160</v>
      </c>
      <c r="AZ30" s="358" t="s">
        <v>160</v>
      </c>
      <c r="BA30" s="313"/>
      <c r="BB30" s="377">
        <f t="shared" si="27"/>
        <v>60720</v>
      </c>
      <c r="BC30" s="378">
        <f t="shared" si="28"/>
        <v>65780</v>
      </c>
      <c r="BD30" s="378">
        <f t="shared" si="29"/>
        <v>65780</v>
      </c>
      <c r="BE30" s="378">
        <f t="shared" si="30"/>
        <v>66220</v>
      </c>
      <c r="BF30" s="375">
        <f t="shared" ref="BF30:BF63" si="42">SUM(BB30:BE30)</f>
        <v>258500</v>
      </c>
      <c r="BG30" s="313"/>
      <c r="BH30" s="377">
        <f t="shared" ref="BH30:BH45" si="43">AQ30*(18%+1.5%)/100%</f>
        <v>53820</v>
      </c>
      <c r="BI30" s="378">
        <f t="shared" ref="BI30:BI45" si="44">AR30*(18%+1.5%)/100%</f>
        <v>58305</v>
      </c>
      <c r="BJ30" s="378">
        <f t="shared" ref="BJ30:BJ45" si="45">AS30*(18%+1.5%)/100%</f>
        <v>58305</v>
      </c>
      <c r="BK30" s="378">
        <f t="shared" ref="BK30:BK45" si="46">AT30*(18%+1.5%)/100%</f>
        <v>58695</v>
      </c>
      <c r="BL30" s="379">
        <f t="shared" ref="BL30:BL45" si="47">SUM(BH30:BK30)</f>
        <v>229125</v>
      </c>
    </row>
    <row r="31" spans="3:64" s="306" customFormat="1" ht="28.15" customHeight="1" x14ac:dyDescent="0.25">
      <c r="C31" s="955"/>
      <c r="D31" s="407" t="s">
        <v>50</v>
      </c>
      <c r="E31" s="371"/>
      <c r="F31" s="372"/>
      <c r="G31" s="372"/>
      <c r="H31" s="373"/>
      <c r="I31" s="374"/>
      <c r="J31" s="308"/>
      <c r="K31" s="308"/>
      <c r="L31" s="382"/>
      <c r="M31" s="374"/>
      <c r="N31" s="308"/>
      <c r="O31" s="308"/>
      <c r="P31" s="308"/>
      <c r="Q31" s="376">
        <f t="shared" si="33"/>
        <v>0</v>
      </c>
      <c r="R31" s="374"/>
      <c r="S31" s="308"/>
      <c r="T31" s="308"/>
      <c r="U31" s="308"/>
      <c r="V31" s="375">
        <f>SUM(R31:U31)</f>
        <v>0</v>
      </c>
      <c r="W31" s="374"/>
      <c r="X31" s="308"/>
      <c r="Y31" s="308"/>
      <c r="Z31" s="308"/>
      <c r="AA31" s="375">
        <f t="shared" si="35"/>
        <v>0</v>
      </c>
      <c r="AB31" s="405"/>
      <c r="AC31" s="406"/>
      <c r="AD31" s="406"/>
      <c r="AE31" s="406"/>
      <c r="AF31" s="375">
        <f>SUM(AB31:AE31)</f>
        <v>0</v>
      </c>
      <c r="AG31" s="405"/>
      <c r="AH31" s="406"/>
      <c r="AI31" s="406"/>
      <c r="AJ31" s="406"/>
      <c r="AK31" s="375">
        <f t="shared" si="37"/>
        <v>0</v>
      </c>
      <c r="AL31" s="374"/>
      <c r="AM31" s="308"/>
      <c r="AN31" s="308"/>
      <c r="AO31" s="308"/>
      <c r="AP31" s="376">
        <f t="shared" si="38"/>
        <v>0</v>
      </c>
      <c r="AQ31" s="377">
        <f t="shared" ref="AQ31:AQ47" si="48">M31+R31+W31+AB31+AG31+AL31</f>
        <v>0</v>
      </c>
      <c r="AR31" s="378">
        <f t="shared" si="39"/>
        <v>0</v>
      </c>
      <c r="AS31" s="378">
        <f t="shared" si="40"/>
        <v>0</v>
      </c>
      <c r="AT31" s="378">
        <f t="shared" si="41"/>
        <v>0</v>
      </c>
      <c r="AU31" s="379">
        <f t="shared" si="41"/>
        <v>0</v>
      </c>
      <c r="AV31" s="363" t="s">
        <v>160</v>
      </c>
      <c r="AW31" s="363" t="s">
        <v>160</v>
      </c>
      <c r="AX31" s="363" t="s">
        <v>160</v>
      </c>
      <c r="AY31" s="363" t="s">
        <v>160</v>
      </c>
      <c r="AZ31" s="358" t="s">
        <v>160</v>
      </c>
      <c r="BA31" s="313"/>
      <c r="BB31" s="377">
        <f t="shared" si="27"/>
        <v>0</v>
      </c>
      <c r="BC31" s="378">
        <f t="shared" si="28"/>
        <v>0</v>
      </c>
      <c r="BD31" s="378">
        <f t="shared" si="29"/>
        <v>0</v>
      </c>
      <c r="BE31" s="378">
        <f t="shared" si="30"/>
        <v>0</v>
      </c>
      <c r="BF31" s="375">
        <f t="shared" si="42"/>
        <v>0</v>
      </c>
      <c r="BG31" s="313"/>
      <c r="BH31" s="377">
        <f t="shared" si="43"/>
        <v>0</v>
      </c>
      <c r="BI31" s="378">
        <f t="shared" si="44"/>
        <v>0</v>
      </c>
      <c r="BJ31" s="378">
        <f t="shared" si="45"/>
        <v>0</v>
      </c>
      <c r="BK31" s="378">
        <f t="shared" si="46"/>
        <v>0</v>
      </c>
      <c r="BL31" s="379">
        <f t="shared" si="47"/>
        <v>0</v>
      </c>
    </row>
    <row r="32" spans="3:64" s="306" customFormat="1" ht="28.15" customHeight="1" x14ac:dyDescent="0.25">
      <c r="C32" s="955"/>
      <c r="D32" s="407" t="s">
        <v>252</v>
      </c>
      <c r="E32" s="371"/>
      <c r="F32" s="372"/>
      <c r="G32" s="372"/>
      <c r="H32" s="373"/>
      <c r="I32" s="374"/>
      <c r="J32" s="308"/>
      <c r="K32" s="308"/>
      <c r="L32" s="382"/>
      <c r="M32" s="374"/>
      <c r="N32" s="308"/>
      <c r="O32" s="308"/>
      <c r="P32" s="308"/>
      <c r="Q32" s="376">
        <f t="shared" si="33"/>
        <v>0</v>
      </c>
      <c r="R32" s="374"/>
      <c r="S32" s="308"/>
      <c r="T32" s="308"/>
      <c r="U32" s="308"/>
      <c r="V32" s="375">
        <f t="shared" si="34"/>
        <v>0</v>
      </c>
      <c r="W32" s="374"/>
      <c r="X32" s="308"/>
      <c r="Y32" s="308"/>
      <c r="Z32" s="308"/>
      <c r="AA32" s="375">
        <f t="shared" si="35"/>
        <v>0</v>
      </c>
      <c r="AB32" s="405"/>
      <c r="AC32" s="406"/>
      <c r="AD32" s="406"/>
      <c r="AE32" s="406"/>
      <c r="AF32" s="375">
        <f t="shared" si="36"/>
        <v>0</v>
      </c>
      <c r="AG32" s="405"/>
      <c r="AH32" s="406"/>
      <c r="AI32" s="406"/>
      <c r="AJ32" s="406"/>
      <c r="AK32" s="375">
        <f t="shared" si="37"/>
        <v>0</v>
      </c>
      <c r="AL32" s="374"/>
      <c r="AM32" s="308"/>
      <c r="AN32" s="308"/>
      <c r="AO32" s="308"/>
      <c r="AP32" s="376">
        <f t="shared" si="38"/>
        <v>0</v>
      </c>
      <c r="AQ32" s="377">
        <f t="shared" si="48"/>
        <v>0</v>
      </c>
      <c r="AR32" s="378">
        <f t="shared" si="39"/>
        <v>0</v>
      </c>
      <c r="AS32" s="378">
        <f t="shared" si="40"/>
        <v>0</v>
      </c>
      <c r="AT32" s="378">
        <f t="shared" si="41"/>
        <v>0</v>
      </c>
      <c r="AU32" s="379">
        <f t="shared" si="41"/>
        <v>0</v>
      </c>
      <c r="AV32" s="363" t="s">
        <v>160</v>
      </c>
      <c r="AW32" s="363" t="s">
        <v>160</v>
      </c>
      <c r="AX32" s="363" t="s">
        <v>160</v>
      </c>
      <c r="AY32" s="363" t="s">
        <v>160</v>
      </c>
      <c r="AZ32" s="358" t="s">
        <v>160</v>
      </c>
      <c r="BA32" s="313"/>
      <c r="BB32" s="377">
        <f t="shared" si="27"/>
        <v>0</v>
      </c>
      <c r="BC32" s="378">
        <f t="shared" si="28"/>
        <v>0</v>
      </c>
      <c r="BD32" s="378">
        <f t="shared" si="29"/>
        <v>0</v>
      </c>
      <c r="BE32" s="378">
        <f t="shared" si="30"/>
        <v>0</v>
      </c>
      <c r="BF32" s="375">
        <f t="shared" si="42"/>
        <v>0</v>
      </c>
      <c r="BG32" s="313"/>
      <c r="BH32" s="377">
        <f t="shared" si="43"/>
        <v>0</v>
      </c>
      <c r="BI32" s="378">
        <f t="shared" si="44"/>
        <v>0</v>
      </c>
      <c r="BJ32" s="378">
        <f t="shared" si="45"/>
        <v>0</v>
      </c>
      <c r="BK32" s="378">
        <f t="shared" si="46"/>
        <v>0</v>
      </c>
      <c r="BL32" s="379">
        <f t="shared" si="47"/>
        <v>0</v>
      </c>
    </row>
    <row r="33" spans="3:64" s="306" customFormat="1" ht="28.15" customHeight="1" x14ac:dyDescent="0.25">
      <c r="C33" s="955"/>
      <c r="D33" s="407" t="s">
        <v>634</v>
      </c>
      <c r="E33" s="371"/>
      <c r="F33" s="372"/>
      <c r="G33" s="372"/>
      <c r="H33" s="373"/>
      <c r="I33" s="374"/>
      <c r="J33" s="308"/>
      <c r="K33" s="308"/>
      <c r="L33" s="382"/>
      <c r="M33" s="374"/>
      <c r="N33" s="308"/>
      <c r="O33" s="308"/>
      <c r="P33" s="308"/>
      <c r="Q33" s="376">
        <f t="shared" si="33"/>
        <v>0</v>
      </c>
      <c r="R33" s="374"/>
      <c r="S33" s="308"/>
      <c r="T33" s="308"/>
      <c r="U33" s="308"/>
      <c r="V33" s="375">
        <f t="shared" si="34"/>
        <v>0</v>
      </c>
      <c r="W33" s="374"/>
      <c r="X33" s="308"/>
      <c r="Y33" s="308"/>
      <c r="Z33" s="308"/>
      <c r="AA33" s="375">
        <f t="shared" si="35"/>
        <v>0</v>
      </c>
      <c r="AB33" s="405"/>
      <c r="AC33" s="406"/>
      <c r="AD33" s="406"/>
      <c r="AE33" s="406"/>
      <c r="AF33" s="375">
        <f t="shared" si="36"/>
        <v>0</v>
      </c>
      <c r="AG33" s="405"/>
      <c r="AH33" s="406"/>
      <c r="AI33" s="406"/>
      <c r="AJ33" s="406"/>
      <c r="AK33" s="375">
        <f t="shared" si="37"/>
        <v>0</v>
      </c>
      <c r="AL33" s="374"/>
      <c r="AM33" s="308"/>
      <c r="AN33" s="308"/>
      <c r="AO33" s="308"/>
      <c r="AP33" s="376">
        <f t="shared" si="38"/>
        <v>0</v>
      </c>
      <c r="AQ33" s="377">
        <f t="shared" si="48"/>
        <v>0</v>
      </c>
      <c r="AR33" s="378">
        <f t="shared" si="39"/>
        <v>0</v>
      </c>
      <c r="AS33" s="378">
        <f t="shared" si="40"/>
        <v>0</v>
      </c>
      <c r="AT33" s="378">
        <f t="shared" si="41"/>
        <v>0</v>
      </c>
      <c r="AU33" s="379">
        <f t="shared" si="41"/>
        <v>0</v>
      </c>
      <c r="AV33" s="363" t="s">
        <v>160</v>
      </c>
      <c r="AW33" s="363" t="s">
        <v>160</v>
      </c>
      <c r="AX33" s="363" t="s">
        <v>160</v>
      </c>
      <c r="AY33" s="363" t="s">
        <v>160</v>
      </c>
      <c r="AZ33" s="358" t="s">
        <v>160</v>
      </c>
      <c r="BA33" s="313"/>
      <c r="BB33" s="377">
        <f t="shared" si="27"/>
        <v>0</v>
      </c>
      <c r="BC33" s="378">
        <f t="shared" si="28"/>
        <v>0</v>
      </c>
      <c r="BD33" s="378">
        <f t="shared" si="29"/>
        <v>0</v>
      </c>
      <c r="BE33" s="378">
        <f t="shared" si="30"/>
        <v>0</v>
      </c>
      <c r="BF33" s="375">
        <f t="shared" si="42"/>
        <v>0</v>
      </c>
      <c r="BG33" s="313"/>
      <c r="BH33" s="377">
        <f t="shared" si="43"/>
        <v>0</v>
      </c>
      <c r="BI33" s="378">
        <f t="shared" si="44"/>
        <v>0</v>
      </c>
      <c r="BJ33" s="378">
        <f t="shared" si="45"/>
        <v>0</v>
      </c>
      <c r="BK33" s="378">
        <f t="shared" si="46"/>
        <v>0</v>
      </c>
      <c r="BL33" s="379">
        <f t="shared" si="47"/>
        <v>0</v>
      </c>
    </row>
    <row r="34" spans="3:64" s="306" customFormat="1" ht="28.15" customHeight="1" x14ac:dyDescent="0.25">
      <c r="C34" s="955"/>
      <c r="D34" s="407" t="s">
        <v>633</v>
      </c>
      <c r="E34" s="371"/>
      <c r="F34" s="372"/>
      <c r="G34" s="372"/>
      <c r="H34" s="373"/>
      <c r="I34" s="374"/>
      <c r="J34" s="308"/>
      <c r="K34" s="308"/>
      <c r="L34" s="382"/>
      <c r="M34" s="374"/>
      <c r="N34" s="308"/>
      <c r="O34" s="308"/>
      <c r="P34" s="308"/>
      <c r="Q34" s="376">
        <f t="shared" si="33"/>
        <v>0</v>
      </c>
      <c r="R34" s="374"/>
      <c r="S34" s="308"/>
      <c r="T34" s="308"/>
      <c r="U34" s="308"/>
      <c r="V34" s="375">
        <f t="shared" si="34"/>
        <v>0</v>
      </c>
      <c r="W34" s="374"/>
      <c r="X34" s="308"/>
      <c r="Y34" s="308"/>
      <c r="Z34" s="308"/>
      <c r="AA34" s="375">
        <f t="shared" si="35"/>
        <v>0</v>
      </c>
      <c r="AB34" s="405"/>
      <c r="AC34" s="406"/>
      <c r="AD34" s="406"/>
      <c r="AE34" s="406"/>
      <c r="AF34" s="375">
        <f t="shared" si="36"/>
        <v>0</v>
      </c>
      <c r="AG34" s="405"/>
      <c r="AH34" s="406"/>
      <c r="AI34" s="406"/>
      <c r="AJ34" s="406"/>
      <c r="AK34" s="375">
        <f t="shared" si="37"/>
        <v>0</v>
      </c>
      <c r="AL34" s="374"/>
      <c r="AM34" s="308"/>
      <c r="AN34" s="308"/>
      <c r="AO34" s="308"/>
      <c r="AP34" s="376">
        <f t="shared" si="38"/>
        <v>0</v>
      </c>
      <c r="AQ34" s="377">
        <f t="shared" si="48"/>
        <v>0</v>
      </c>
      <c r="AR34" s="378">
        <f>N34+S34+X34+AC34+AH34+AM34</f>
        <v>0</v>
      </c>
      <c r="AS34" s="378">
        <f t="shared" si="40"/>
        <v>0</v>
      </c>
      <c r="AT34" s="378">
        <f t="shared" si="41"/>
        <v>0</v>
      </c>
      <c r="AU34" s="379">
        <f t="shared" si="41"/>
        <v>0</v>
      </c>
      <c r="AV34" s="363" t="s">
        <v>160</v>
      </c>
      <c r="AW34" s="363" t="s">
        <v>160</v>
      </c>
      <c r="AX34" s="363" t="s">
        <v>160</v>
      </c>
      <c r="AY34" s="363" t="s">
        <v>160</v>
      </c>
      <c r="AZ34" s="358" t="s">
        <v>160</v>
      </c>
      <c r="BA34" s="313"/>
      <c r="BB34" s="377">
        <f t="shared" si="27"/>
        <v>0</v>
      </c>
      <c r="BC34" s="378">
        <f t="shared" si="28"/>
        <v>0</v>
      </c>
      <c r="BD34" s="378">
        <f t="shared" si="29"/>
        <v>0</v>
      </c>
      <c r="BE34" s="378">
        <f t="shared" si="30"/>
        <v>0</v>
      </c>
      <c r="BF34" s="375">
        <f t="shared" si="42"/>
        <v>0</v>
      </c>
      <c r="BG34" s="313"/>
      <c r="BH34" s="377">
        <f t="shared" si="43"/>
        <v>0</v>
      </c>
      <c r="BI34" s="378">
        <f t="shared" si="44"/>
        <v>0</v>
      </c>
      <c r="BJ34" s="378">
        <f t="shared" si="45"/>
        <v>0</v>
      </c>
      <c r="BK34" s="378">
        <f t="shared" si="46"/>
        <v>0</v>
      </c>
      <c r="BL34" s="379">
        <f t="shared" si="47"/>
        <v>0</v>
      </c>
    </row>
    <row r="35" spans="3:64" s="306" customFormat="1" ht="27" customHeight="1" x14ac:dyDescent="0.25">
      <c r="C35" s="955"/>
      <c r="D35" s="407" t="s">
        <v>502</v>
      </c>
      <c r="E35" s="371"/>
      <c r="F35" s="372"/>
      <c r="G35" s="372"/>
      <c r="H35" s="373"/>
      <c r="I35" s="374"/>
      <c r="J35" s="308"/>
      <c r="K35" s="308"/>
      <c r="L35" s="382"/>
      <c r="M35" s="374"/>
      <c r="N35" s="308"/>
      <c r="O35" s="308"/>
      <c r="P35" s="308"/>
      <c r="Q35" s="376">
        <f t="shared" si="33"/>
        <v>0</v>
      </c>
      <c r="R35" s="374"/>
      <c r="S35" s="308"/>
      <c r="T35" s="308"/>
      <c r="U35" s="308"/>
      <c r="V35" s="375">
        <f t="shared" si="34"/>
        <v>0</v>
      </c>
      <c r="W35" s="374"/>
      <c r="X35" s="308"/>
      <c r="Y35" s="308"/>
      <c r="Z35" s="308"/>
      <c r="AA35" s="375">
        <f t="shared" si="35"/>
        <v>0</v>
      </c>
      <c r="AB35" s="405"/>
      <c r="AC35" s="406"/>
      <c r="AD35" s="406"/>
      <c r="AE35" s="406"/>
      <c r="AF35" s="375">
        <f t="shared" si="36"/>
        <v>0</v>
      </c>
      <c r="AG35" s="405"/>
      <c r="AH35" s="406"/>
      <c r="AI35" s="406"/>
      <c r="AJ35" s="406"/>
      <c r="AK35" s="375">
        <f t="shared" si="37"/>
        <v>0</v>
      </c>
      <c r="AL35" s="374"/>
      <c r="AM35" s="308"/>
      <c r="AN35" s="308"/>
      <c r="AO35" s="308"/>
      <c r="AP35" s="376">
        <f t="shared" si="38"/>
        <v>0</v>
      </c>
      <c r="AQ35" s="377">
        <f t="shared" si="48"/>
        <v>0</v>
      </c>
      <c r="AR35" s="378">
        <f t="shared" si="39"/>
        <v>0</v>
      </c>
      <c r="AS35" s="378">
        <f t="shared" si="40"/>
        <v>0</v>
      </c>
      <c r="AT35" s="378">
        <f t="shared" si="41"/>
        <v>0</v>
      </c>
      <c r="AU35" s="379">
        <f t="shared" si="41"/>
        <v>0</v>
      </c>
      <c r="AV35" s="363" t="s">
        <v>160</v>
      </c>
      <c r="AW35" s="363" t="s">
        <v>160</v>
      </c>
      <c r="AX35" s="363" t="s">
        <v>160</v>
      </c>
      <c r="AY35" s="363" t="s">
        <v>160</v>
      </c>
      <c r="AZ35" s="358" t="s">
        <v>160</v>
      </c>
      <c r="BA35" s="313"/>
      <c r="BB35" s="377">
        <f t="shared" si="27"/>
        <v>0</v>
      </c>
      <c r="BC35" s="378">
        <f t="shared" si="28"/>
        <v>0</v>
      </c>
      <c r="BD35" s="378">
        <f t="shared" si="29"/>
        <v>0</v>
      </c>
      <c r="BE35" s="378">
        <f t="shared" si="30"/>
        <v>0</v>
      </c>
      <c r="BF35" s="375">
        <f t="shared" si="42"/>
        <v>0</v>
      </c>
      <c r="BG35" s="313"/>
      <c r="BH35" s="377">
        <f t="shared" si="43"/>
        <v>0</v>
      </c>
      <c r="BI35" s="378">
        <f t="shared" si="44"/>
        <v>0</v>
      </c>
      <c r="BJ35" s="378">
        <f t="shared" si="45"/>
        <v>0</v>
      </c>
      <c r="BK35" s="378">
        <f t="shared" si="46"/>
        <v>0</v>
      </c>
      <c r="BL35" s="379">
        <f t="shared" si="47"/>
        <v>0</v>
      </c>
    </row>
    <row r="36" spans="3:64" s="306" customFormat="1" ht="22.15" customHeight="1" x14ac:dyDescent="0.25">
      <c r="C36" s="955"/>
      <c r="D36" s="407"/>
      <c r="E36" s="371"/>
      <c r="F36" s="372"/>
      <c r="G36" s="372"/>
      <c r="H36" s="373"/>
      <c r="I36" s="374"/>
      <c r="J36" s="308"/>
      <c r="K36" s="308"/>
      <c r="L36" s="382"/>
      <c r="M36" s="374"/>
      <c r="N36" s="308"/>
      <c r="O36" s="308"/>
      <c r="P36" s="308"/>
      <c r="Q36" s="376">
        <f t="shared" si="33"/>
        <v>0</v>
      </c>
      <c r="R36" s="374"/>
      <c r="S36" s="308"/>
      <c r="T36" s="308"/>
      <c r="U36" s="308"/>
      <c r="V36" s="375">
        <f>SUM(R36:U36)</f>
        <v>0</v>
      </c>
      <c r="W36" s="374"/>
      <c r="X36" s="308"/>
      <c r="Y36" s="308"/>
      <c r="Z36" s="308"/>
      <c r="AA36" s="375">
        <f t="shared" si="35"/>
        <v>0</v>
      </c>
      <c r="AB36" s="374"/>
      <c r="AC36" s="308"/>
      <c r="AD36" s="308"/>
      <c r="AE36" s="308"/>
      <c r="AF36" s="375">
        <f t="shared" si="36"/>
        <v>0</v>
      </c>
      <c r="AG36" s="374"/>
      <c r="AH36" s="308"/>
      <c r="AI36" s="308"/>
      <c r="AJ36" s="308"/>
      <c r="AK36" s="375">
        <f t="shared" si="37"/>
        <v>0</v>
      </c>
      <c r="AL36" s="374"/>
      <c r="AM36" s="308"/>
      <c r="AN36" s="308"/>
      <c r="AO36" s="308"/>
      <c r="AP36" s="376">
        <f t="shared" si="38"/>
        <v>0</v>
      </c>
      <c r="AQ36" s="377">
        <f t="shared" si="48"/>
        <v>0</v>
      </c>
      <c r="AR36" s="378">
        <f t="shared" si="39"/>
        <v>0</v>
      </c>
      <c r="AS36" s="378">
        <f t="shared" si="40"/>
        <v>0</v>
      </c>
      <c r="AT36" s="378">
        <f t="shared" si="41"/>
        <v>0</v>
      </c>
      <c r="AU36" s="379">
        <f t="shared" si="41"/>
        <v>0</v>
      </c>
      <c r="AV36" s="363" t="s">
        <v>160</v>
      </c>
      <c r="AW36" s="363" t="s">
        <v>160</v>
      </c>
      <c r="AX36" s="363" t="s">
        <v>160</v>
      </c>
      <c r="AY36" s="363" t="s">
        <v>160</v>
      </c>
      <c r="AZ36" s="358" t="s">
        <v>160</v>
      </c>
      <c r="BA36" s="313"/>
      <c r="BB36" s="377">
        <f t="shared" si="27"/>
        <v>0</v>
      </c>
      <c r="BC36" s="378">
        <f t="shared" si="28"/>
        <v>0</v>
      </c>
      <c r="BD36" s="378">
        <f t="shared" si="29"/>
        <v>0</v>
      </c>
      <c r="BE36" s="378">
        <f t="shared" si="30"/>
        <v>0</v>
      </c>
      <c r="BF36" s="375">
        <f t="shared" si="42"/>
        <v>0</v>
      </c>
      <c r="BG36" s="313"/>
      <c r="BH36" s="377">
        <f t="shared" si="43"/>
        <v>0</v>
      </c>
      <c r="BI36" s="378">
        <f t="shared" si="44"/>
        <v>0</v>
      </c>
      <c r="BJ36" s="378">
        <f t="shared" si="45"/>
        <v>0</v>
      </c>
      <c r="BK36" s="378">
        <f t="shared" si="46"/>
        <v>0</v>
      </c>
      <c r="BL36" s="379">
        <f t="shared" si="47"/>
        <v>0</v>
      </c>
    </row>
    <row r="37" spans="3:64" s="306" customFormat="1" ht="22.15" customHeight="1" x14ac:dyDescent="0.25">
      <c r="C37" s="955"/>
      <c r="D37" s="407"/>
      <c r="E37" s="371"/>
      <c r="F37" s="372"/>
      <c r="G37" s="372"/>
      <c r="H37" s="373"/>
      <c r="I37" s="374"/>
      <c r="J37" s="308"/>
      <c r="K37" s="308"/>
      <c r="L37" s="382"/>
      <c r="M37" s="374"/>
      <c r="N37" s="308"/>
      <c r="O37" s="308"/>
      <c r="P37" s="308"/>
      <c r="Q37" s="376">
        <f>SUM(M37:P37)</f>
        <v>0</v>
      </c>
      <c r="R37" s="374"/>
      <c r="S37" s="308"/>
      <c r="T37" s="308"/>
      <c r="U37" s="308"/>
      <c r="V37" s="375">
        <f t="shared" si="34"/>
        <v>0</v>
      </c>
      <c r="W37" s="374"/>
      <c r="X37" s="308"/>
      <c r="Y37" s="308"/>
      <c r="Z37" s="308"/>
      <c r="AA37" s="375">
        <f t="shared" si="35"/>
        <v>0</v>
      </c>
      <c r="AB37" s="374"/>
      <c r="AC37" s="308"/>
      <c r="AD37" s="308"/>
      <c r="AE37" s="308"/>
      <c r="AF37" s="375">
        <f t="shared" si="36"/>
        <v>0</v>
      </c>
      <c r="AG37" s="374"/>
      <c r="AH37" s="308"/>
      <c r="AI37" s="308"/>
      <c r="AJ37" s="308"/>
      <c r="AK37" s="375">
        <f t="shared" si="37"/>
        <v>0</v>
      </c>
      <c r="AL37" s="374"/>
      <c r="AM37" s="308"/>
      <c r="AN37" s="308"/>
      <c r="AO37" s="308"/>
      <c r="AP37" s="376">
        <f t="shared" si="38"/>
        <v>0</v>
      </c>
      <c r="AQ37" s="377">
        <f t="shared" si="48"/>
        <v>0</v>
      </c>
      <c r="AR37" s="378">
        <f t="shared" si="39"/>
        <v>0</v>
      </c>
      <c r="AS37" s="378">
        <f t="shared" si="40"/>
        <v>0</v>
      </c>
      <c r="AT37" s="378">
        <f t="shared" si="41"/>
        <v>0</v>
      </c>
      <c r="AU37" s="379">
        <f t="shared" si="41"/>
        <v>0</v>
      </c>
      <c r="AV37" s="363" t="s">
        <v>160</v>
      </c>
      <c r="AW37" s="363" t="s">
        <v>160</v>
      </c>
      <c r="AX37" s="363" t="s">
        <v>160</v>
      </c>
      <c r="AY37" s="363" t="s">
        <v>160</v>
      </c>
      <c r="AZ37" s="358" t="s">
        <v>160</v>
      </c>
      <c r="BA37" s="313"/>
      <c r="BB37" s="377">
        <f t="shared" si="27"/>
        <v>0</v>
      </c>
      <c r="BC37" s="378">
        <f t="shared" si="28"/>
        <v>0</v>
      </c>
      <c r="BD37" s="378">
        <f t="shared" si="29"/>
        <v>0</v>
      </c>
      <c r="BE37" s="378">
        <f t="shared" si="30"/>
        <v>0</v>
      </c>
      <c r="BF37" s="375">
        <f t="shared" si="42"/>
        <v>0</v>
      </c>
      <c r="BG37" s="313"/>
      <c r="BH37" s="377">
        <f t="shared" si="43"/>
        <v>0</v>
      </c>
      <c r="BI37" s="378">
        <f t="shared" si="44"/>
        <v>0</v>
      </c>
      <c r="BJ37" s="378">
        <f t="shared" si="45"/>
        <v>0</v>
      </c>
      <c r="BK37" s="378">
        <f t="shared" si="46"/>
        <v>0</v>
      </c>
      <c r="BL37" s="379">
        <f t="shared" si="47"/>
        <v>0</v>
      </c>
    </row>
    <row r="38" spans="3:64" s="306" customFormat="1" ht="22.15" customHeight="1" x14ac:dyDescent="0.25">
      <c r="C38" s="955"/>
      <c r="D38" s="407"/>
      <c r="E38" s="371"/>
      <c r="F38" s="372"/>
      <c r="G38" s="372"/>
      <c r="H38" s="373"/>
      <c r="I38" s="374"/>
      <c r="J38" s="308"/>
      <c r="K38" s="308"/>
      <c r="L38" s="382"/>
      <c r="M38" s="374"/>
      <c r="N38" s="308"/>
      <c r="O38" s="308"/>
      <c r="P38" s="308"/>
      <c r="Q38" s="376">
        <f t="shared" si="33"/>
        <v>0</v>
      </c>
      <c r="R38" s="374"/>
      <c r="S38" s="308"/>
      <c r="T38" s="308"/>
      <c r="U38" s="308"/>
      <c r="V38" s="375">
        <f t="shared" si="34"/>
        <v>0</v>
      </c>
      <c r="W38" s="374"/>
      <c r="X38" s="308"/>
      <c r="Y38" s="308"/>
      <c r="Z38" s="308"/>
      <c r="AA38" s="375">
        <f t="shared" si="35"/>
        <v>0</v>
      </c>
      <c r="AB38" s="374"/>
      <c r="AC38" s="308"/>
      <c r="AD38" s="308"/>
      <c r="AE38" s="308"/>
      <c r="AF38" s="375">
        <f t="shared" si="36"/>
        <v>0</v>
      </c>
      <c r="AG38" s="374"/>
      <c r="AH38" s="308"/>
      <c r="AI38" s="308"/>
      <c r="AJ38" s="308"/>
      <c r="AK38" s="375">
        <f t="shared" si="37"/>
        <v>0</v>
      </c>
      <c r="AL38" s="374"/>
      <c r="AM38" s="308"/>
      <c r="AN38" s="308"/>
      <c r="AO38" s="308"/>
      <c r="AP38" s="376">
        <f t="shared" si="38"/>
        <v>0</v>
      </c>
      <c r="AQ38" s="377">
        <f t="shared" si="48"/>
        <v>0</v>
      </c>
      <c r="AR38" s="378">
        <f t="shared" si="39"/>
        <v>0</v>
      </c>
      <c r="AS38" s="378">
        <f t="shared" si="40"/>
        <v>0</v>
      </c>
      <c r="AT38" s="378">
        <f t="shared" si="41"/>
        <v>0</v>
      </c>
      <c r="AU38" s="379">
        <f t="shared" si="41"/>
        <v>0</v>
      </c>
      <c r="AV38" s="363" t="s">
        <v>160</v>
      </c>
      <c r="AW38" s="363" t="s">
        <v>160</v>
      </c>
      <c r="AX38" s="363" t="s">
        <v>160</v>
      </c>
      <c r="AY38" s="363" t="s">
        <v>160</v>
      </c>
      <c r="AZ38" s="358" t="s">
        <v>160</v>
      </c>
      <c r="BA38" s="313"/>
      <c r="BB38" s="377">
        <f t="shared" si="27"/>
        <v>0</v>
      </c>
      <c r="BC38" s="378">
        <f t="shared" si="28"/>
        <v>0</v>
      </c>
      <c r="BD38" s="378">
        <f t="shared" si="29"/>
        <v>0</v>
      </c>
      <c r="BE38" s="378">
        <f t="shared" si="30"/>
        <v>0</v>
      </c>
      <c r="BF38" s="375">
        <f t="shared" si="42"/>
        <v>0</v>
      </c>
      <c r="BG38" s="313"/>
      <c r="BH38" s="377">
        <f t="shared" si="43"/>
        <v>0</v>
      </c>
      <c r="BI38" s="378">
        <f t="shared" si="44"/>
        <v>0</v>
      </c>
      <c r="BJ38" s="378">
        <f t="shared" si="45"/>
        <v>0</v>
      </c>
      <c r="BK38" s="378">
        <f t="shared" si="46"/>
        <v>0</v>
      </c>
      <c r="BL38" s="379">
        <f t="shared" si="47"/>
        <v>0</v>
      </c>
    </row>
    <row r="39" spans="3:64" s="306" customFormat="1" ht="22.15" customHeight="1" x14ac:dyDescent="0.25">
      <c r="C39" s="955"/>
      <c r="D39" s="407"/>
      <c r="E39" s="371"/>
      <c r="F39" s="372"/>
      <c r="G39" s="372"/>
      <c r="H39" s="373"/>
      <c r="I39" s="374"/>
      <c r="J39" s="308"/>
      <c r="K39" s="308"/>
      <c r="L39" s="382"/>
      <c r="M39" s="374"/>
      <c r="N39" s="308"/>
      <c r="O39" s="308"/>
      <c r="P39" s="308"/>
      <c r="Q39" s="376">
        <f t="shared" si="33"/>
        <v>0</v>
      </c>
      <c r="R39" s="374"/>
      <c r="S39" s="308"/>
      <c r="T39" s="308"/>
      <c r="U39" s="308"/>
      <c r="V39" s="375">
        <f t="shared" si="34"/>
        <v>0</v>
      </c>
      <c r="W39" s="374"/>
      <c r="X39" s="308"/>
      <c r="Y39" s="308"/>
      <c r="Z39" s="308"/>
      <c r="AA39" s="375">
        <f t="shared" si="35"/>
        <v>0</v>
      </c>
      <c r="AB39" s="374"/>
      <c r="AC39" s="308"/>
      <c r="AD39" s="308"/>
      <c r="AE39" s="308"/>
      <c r="AF39" s="375">
        <f t="shared" si="36"/>
        <v>0</v>
      </c>
      <c r="AG39" s="374"/>
      <c r="AH39" s="308"/>
      <c r="AI39" s="308"/>
      <c r="AJ39" s="308"/>
      <c r="AK39" s="375">
        <f t="shared" si="37"/>
        <v>0</v>
      </c>
      <c r="AL39" s="374"/>
      <c r="AM39" s="308"/>
      <c r="AN39" s="308"/>
      <c r="AO39" s="308"/>
      <c r="AP39" s="376">
        <f t="shared" si="38"/>
        <v>0</v>
      </c>
      <c r="AQ39" s="377">
        <f t="shared" si="48"/>
        <v>0</v>
      </c>
      <c r="AR39" s="378">
        <f t="shared" si="39"/>
        <v>0</v>
      </c>
      <c r="AS39" s="378">
        <f t="shared" si="40"/>
        <v>0</v>
      </c>
      <c r="AT39" s="378">
        <f t="shared" si="41"/>
        <v>0</v>
      </c>
      <c r="AU39" s="379">
        <f t="shared" si="41"/>
        <v>0</v>
      </c>
      <c r="AV39" s="363" t="s">
        <v>160</v>
      </c>
      <c r="AW39" s="363" t="s">
        <v>160</v>
      </c>
      <c r="AX39" s="363" t="s">
        <v>160</v>
      </c>
      <c r="AY39" s="363" t="s">
        <v>160</v>
      </c>
      <c r="AZ39" s="358" t="s">
        <v>160</v>
      </c>
      <c r="BA39" s="313"/>
      <c r="BB39" s="377">
        <f t="shared" si="27"/>
        <v>0</v>
      </c>
      <c r="BC39" s="378">
        <f t="shared" si="28"/>
        <v>0</v>
      </c>
      <c r="BD39" s="378">
        <f t="shared" si="29"/>
        <v>0</v>
      </c>
      <c r="BE39" s="378">
        <f t="shared" si="30"/>
        <v>0</v>
      </c>
      <c r="BF39" s="375">
        <f t="shared" si="42"/>
        <v>0</v>
      </c>
      <c r="BG39" s="313"/>
      <c r="BH39" s="377">
        <f t="shared" si="43"/>
        <v>0</v>
      </c>
      <c r="BI39" s="378">
        <f t="shared" si="44"/>
        <v>0</v>
      </c>
      <c r="BJ39" s="378">
        <f t="shared" si="45"/>
        <v>0</v>
      </c>
      <c r="BK39" s="378">
        <f t="shared" si="46"/>
        <v>0</v>
      </c>
      <c r="BL39" s="379">
        <f t="shared" si="47"/>
        <v>0</v>
      </c>
    </row>
    <row r="40" spans="3:64" s="306" customFormat="1" ht="22.15" customHeight="1" x14ac:dyDescent="0.25">
      <c r="C40" s="955"/>
      <c r="D40" s="407"/>
      <c r="E40" s="371"/>
      <c r="F40" s="372"/>
      <c r="G40" s="372"/>
      <c r="H40" s="373"/>
      <c r="I40" s="374"/>
      <c r="J40" s="308"/>
      <c r="K40" s="308"/>
      <c r="L40" s="382"/>
      <c r="M40" s="374"/>
      <c r="N40" s="308"/>
      <c r="O40" s="308"/>
      <c r="P40" s="308"/>
      <c r="Q40" s="376">
        <f t="shared" si="33"/>
        <v>0</v>
      </c>
      <c r="R40" s="374"/>
      <c r="S40" s="308"/>
      <c r="T40" s="308"/>
      <c r="U40" s="308"/>
      <c r="V40" s="375">
        <f t="shared" si="34"/>
        <v>0</v>
      </c>
      <c r="W40" s="374"/>
      <c r="X40" s="308"/>
      <c r="Y40" s="308"/>
      <c r="Z40" s="308"/>
      <c r="AA40" s="375">
        <f t="shared" si="35"/>
        <v>0</v>
      </c>
      <c r="AB40" s="374"/>
      <c r="AC40" s="308"/>
      <c r="AD40" s="308"/>
      <c r="AE40" s="308"/>
      <c r="AF40" s="375">
        <f t="shared" si="36"/>
        <v>0</v>
      </c>
      <c r="AG40" s="374"/>
      <c r="AH40" s="308"/>
      <c r="AI40" s="308"/>
      <c r="AJ40" s="308"/>
      <c r="AK40" s="375">
        <f t="shared" si="37"/>
        <v>0</v>
      </c>
      <c r="AL40" s="374"/>
      <c r="AM40" s="308"/>
      <c r="AN40" s="308"/>
      <c r="AO40" s="308"/>
      <c r="AP40" s="376">
        <f t="shared" si="38"/>
        <v>0</v>
      </c>
      <c r="AQ40" s="377">
        <f t="shared" si="48"/>
        <v>0</v>
      </c>
      <c r="AR40" s="378">
        <f t="shared" si="39"/>
        <v>0</v>
      </c>
      <c r="AS40" s="378">
        <f t="shared" si="40"/>
        <v>0</v>
      </c>
      <c r="AT40" s="378">
        <f t="shared" si="41"/>
        <v>0</v>
      </c>
      <c r="AU40" s="379">
        <f t="shared" si="41"/>
        <v>0</v>
      </c>
      <c r="AV40" s="363" t="s">
        <v>160</v>
      </c>
      <c r="AW40" s="363" t="s">
        <v>160</v>
      </c>
      <c r="AX40" s="363" t="s">
        <v>160</v>
      </c>
      <c r="AY40" s="363" t="s">
        <v>160</v>
      </c>
      <c r="AZ40" s="358" t="s">
        <v>160</v>
      </c>
      <c r="BA40" s="313"/>
      <c r="BB40" s="377">
        <f t="shared" si="27"/>
        <v>0</v>
      </c>
      <c r="BC40" s="378">
        <f t="shared" si="28"/>
        <v>0</v>
      </c>
      <c r="BD40" s="378">
        <f t="shared" si="29"/>
        <v>0</v>
      </c>
      <c r="BE40" s="378">
        <f t="shared" si="30"/>
        <v>0</v>
      </c>
      <c r="BF40" s="375">
        <f t="shared" si="42"/>
        <v>0</v>
      </c>
      <c r="BG40" s="313"/>
      <c r="BH40" s="377">
        <f t="shared" si="43"/>
        <v>0</v>
      </c>
      <c r="BI40" s="378">
        <f t="shared" si="44"/>
        <v>0</v>
      </c>
      <c r="BJ40" s="378">
        <f t="shared" si="45"/>
        <v>0</v>
      </c>
      <c r="BK40" s="378">
        <f t="shared" si="46"/>
        <v>0</v>
      </c>
      <c r="BL40" s="379">
        <f t="shared" si="47"/>
        <v>0</v>
      </c>
    </row>
    <row r="41" spans="3:64" s="306" customFormat="1" ht="22.15" customHeight="1" x14ac:dyDescent="0.25">
      <c r="C41" s="955"/>
      <c r="D41" s="407"/>
      <c r="E41" s="371"/>
      <c r="F41" s="372"/>
      <c r="G41" s="372"/>
      <c r="H41" s="373"/>
      <c r="I41" s="374"/>
      <c r="J41" s="308"/>
      <c r="K41" s="308"/>
      <c r="L41" s="382"/>
      <c r="M41" s="374"/>
      <c r="N41" s="308"/>
      <c r="O41" s="308"/>
      <c r="P41" s="308"/>
      <c r="Q41" s="376">
        <f t="shared" si="33"/>
        <v>0</v>
      </c>
      <c r="R41" s="374"/>
      <c r="S41" s="308"/>
      <c r="T41" s="308"/>
      <c r="U41" s="308"/>
      <c r="V41" s="375">
        <f t="shared" si="34"/>
        <v>0</v>
      </c>
      <c r="W41" s="374"/>
      <c r="X41" s="308"/>
      <c r="Y41" s="308"/>
      <c r="Z41" s="308"/>
      <c r="AA41" s="375">
        <f t="shared" si="35"/>
        <v>0</v>
      </c>
      <c r="AB41" s="374"/>
      <c r="AC41" s="308"/>
      <c r="AD41" s="308"/>
      <c r="AE41" s="308"/>
      <c r="AF41" s="375">
        <f t="shared" si="36"/>
        <v>0</v>
      </c>
      <c r="AG41" s="374"/>
      <c r="AH41" s="308"/>
      <c r="AI41" s="308"/>
      <c r="AJ41" s="308"/>
      <c r="AK41" s="375">
        <f t="shared" si="37"/>
        <v>0</v>
      </c>
      <c r="AL41" s="374"/>
      <c r="AM41" s="308"/>
      <c r="AN41" s="308"/>
      <c r="AO41" s="308"/>
      <c r="AP41" s="376">
        <f t="shared" si="38"/>
        <v>0</v>
      </c>
      <c r="AQ41" s="377">
        <f t="shared" si="48"/>
        <v>0</v>
      </c>
      <c r="AR41" s="378">
        <f t="shared" si="39"/>
        <v>0</v>
      </c>
      <c r="AS41" s="378">
        <f t="shared" si="40"/>
        <v>0</v>
      </c>
      <c r="AT41" s="378">
        <f t="shared" si="41"/>
        <v>0</v>
      </c>
      <c r="AU41" s="379">
        <f t="shared" si="41"/>
        <v>0</v>
      </c>
      <c r="AV41" s="363" t="s">
        <v>160</v>
      </c>
      <c r="AW41" s="363" t="s">
        <v>160</v>
      </c>
      <c r="AX41" s="363" t="s">
        <v>160</v>
      </c>
      <c r="AY41" s="363" t="s">
        <v>160</v>
      </c>
      <c r="AZ41" s="358" t="s">
        <v>160</v>
      </c>
      <c r="BA41" s="313"/>
      <c r="BB41" s="377">
        <f t="shared" si="27"/>
        <v>0</v>
      </c>
      <c r="BC41" s="378">
        <f t="shared" si="28"/>
        <v>0</v>
      </c>
      <c r="BD41" s="378">
        <f t="shared" si="29"/>
        <v>0</v>
      </c>
      <c r="BE41" s="378">
        <f t="shared" si="30"/>
        <v>0</v>
      </c>
      <c r="BF41" s="375">
        <f t="shared" si="42"/>
        <v>0</v>
      </c>
      <c r="BG41" s="313"/>
      <c r="BH41" s="377">
        <f t="shared" si="43"/>
        <v>0</v>
      </c>
      <c r="BI41" s="378">
        <f t="shared" si="44"/>
        <v>0</v>
      </c>
      <c r="BJ41" s="378">
        <f t="shared" si="45"/>
        <v>0</v>
      </c>
      <c r="BK41" s="378">
        <f t="shared" si="46"/>
        <v>0</v>
      </c>
      <c r="BL41" s="379">
        <f t="shared" si="47"/>
        <v>0</v>
      </c>
    </row>
    <row r="42" spans="3:64" s="306" customFormat="1" ht="22.15" customHeight="1" x14ac:dyDescent="0.25">
      <c r="C42" s="955"/>
      <c r="D42" s="407"/>
      <c r="E42" s="371"/>
      <c r="F42" s="372"/>
      <c r="G42" s="372"/>
      <c r="H42" s="373"/>
      <c r="I42" s="374"/>
      <c r="J42" s="308"/>
      <c r="K42" s="308"/>
      <c r="L42" s="382"/>
      <c r="M42" s="374"/>
      <c r="N42" s="308"/>
      <c r="O42" s="308"/>
      <c r="P42" s="308"/>
      <c r="Q42" s="376">
        <f t="shared" si="33"/>
        <v>0</v>
      </c>
      <c r="R42" s="374"/>
      <c r="S42" s="308"/>
      <c r="T42" s="308"/>
      <c r="U42" s="308"/>
      <c r="V42" s="375">
        <f t="shared" si="34"/>
        <v>0</v>
      </c>
      <c r="W42" s="374"/>
      <c r="X42" s="308"/>
      <c r="Y42" s="308"/>
      <c r="Z42" s="308"/>
      <c r="AA42" s="375">
        <f t="shared" si="35"/>
        <v>0</v>
      </c>
      <c r="AB42" s="374"/>
      <c r="AC42" s="308"/>
      <c r="AD42" s="308"/>
      <c r="AE42" s="308"/>
      <c r="AF42" s="375">
        <f t="shared" si="36"/>
        <v>0</v>
      </c>
      <c r="AG42" s="374"/>
      <c r="AH42" s="308"/>
      <c r="AI42" s="308"/>
      <c r="AJ42" s="308"/>
      <c r="AK42" s="375">
        <f t="shared" si="37"/>
        <v>0</v>
      </c>
      <c r="AL42" s="374"/>
      <c r="AM42" s="308"/>
      <c r="AN42" s="308"/>
      <c r="AO42" s="308"/>
      <c r="AP42" s="376">
        <f t="shared" si="38"/>
        <v>0</v>
      </c>
      <c r="AQ42" s="377">
        <f t="shared" si="48"/>
        <v>0</v>
      </c>
      <c r="AR42" s="378">
        <f t="shared" si="39"/>
        <v>0</v>
      </c>
      <c r="AS42" s="378">
        <f t="shared" si="40"/>
        <v>0</v>
      </c>
      <c r="AT42" s="378">
        <f t="shared" si="41"/>
        <v>0</v>
      </c>
      <c r="AU42" s="379">
        <f t="shared" si="41"/>
        <v>0</v>
      </c>
      <c r="AV42" s="363" t="s">
        <v>160</v>
      </c>
      <c r="AW42" s="363" t="s">
        <v>160</v>
      </c>
      <c r="AX42" s="363" t="s">
        <v>160</v>
      </c>
      <c r="AY42" s="363" t="s">
        <v>160</v>
      </c>
      <c r="AZ42" s="358" t="s">
        <v>160</v>
      </c>
      <c r="BA42" s="313"/>
      <c r="BB42" s="377">
        <f t="shared" si="27"/>
        <v>0</v>
      </c>
      <c r="BC42" s="378">
        <f t="shared" si="28"/>
        <v>0</v>
      </c>
      <c r="BD42" s="378">
        <f t="shared" si="29"/>
        <v>0</v>
      </c>
      <c r="BE42" s="378">
        <f t="shared" si="30"/>
        <v>0</v>
      </c>
      <c r="BF42" s="375">
        <f t="shared" si="42"/>
        <v>0</v>
      </c>
      <c r="BG42" s="313"/>
      <c r="BH42" s="377">
        <f t="shared" si="43"/>
        <v>0</v>
      </c>
      <c r="BI42" s="378">
        <f t="shared" si="44"/>
        <v>0</v>
      </c>
      <c r="BJ42" s="378">
        <f t="shared" si="45"/>
        <v>0</v>
      </c>
      <c r="BK42" s="378">
        <f t="shared" si="46"/>
        <v>0</v>
      </c>
      <c r="BL42" s="379">
        <f t="shared" si="47"/>
        <v>0</v>
      </c>
    </row>
    <row r="43" spans="3:64" s="306" customFormat="1" ht="22.15" customHeight="1" x14ac:dyDescent="0.25">
      <c r="C43" s="955"/>
      <c r="D43" s="407"/>
      <c r="E43" s="371"/>
      <c r="F43" s="372"/>
      <c r="G43" s="372"/>
      <c r="H43" s="373"/>
      <c r="I43" s="374"/>
      <c r="J43" s="308"/>
      <c r="K43" s="308"/>
      <c r="L43" s="382"/>
      <c r="M43" s="374"/>
      <c r="N43" s="308"/>
      <c r="O43" s="308"/>
      <c r="P43" s="308"/>
      <c r="Q43" s="376">
        <f t="shared" si="33"/>
        <v>0</v>
      </c>
      <c r="R43" s="374"/>
      <c r="S43" s="308"/>
      <c r="T43" s="308"/>
      <c r="U43" s="308"/>
      <c r="V43" s="375">
        <f t="shared" si="34"/>
        <v>0</v>
      </c>
      <c r="W43" s="374"/>
      <c r="X43" s="308"/>
      <c r="Y43" s="308"/>
      <c r="Z43" s="308"/>
      <c r="AA43" s="375">
        <f t="shared" si="35"/>
        <v>0</v>
      </c>
      <c r="AB43" s="374"/>
      <c r="AC43" s="308"/>
      <c r="AD43" s="308"/>
      <c r="AE43" s="308"/>
      <c r="AF43" s="375">
        <f t="shared" si="36"/>
        <v>0</v>
      </c>
      <c r="AG43" s="374"/>
      <c r="AH43" s="308"/>
      <c r="AI43" s="308"/>
      <c r="AJ43" s="308"/>
      <c r="AK43" s="375">
        <f t="shared" si="37"/>
        <v>0</v>
      </c>
      <c r="AL43" s="374"/>
      <c r="AM43" s="308"/>
      <c r="AN43" s="308"/>
      <c r="AO43" s="308"/>
      <c r="AP43" s="376">
        <f t="shared" si="38"/>
        <v>0</v>
      </c>
      <c r="AQ43" s="377">
        <f t="shared" si="48"/>
        <v>0</v>
      </c>
      <c r="AR43" s="378">
        <f t="shared" si="39"/>
        <v>0</v>
      </c>
      <c r="AS43" s="378">
        <f t="shared" si="40"/>
        <v>0</v>
      </c>
      <c r="AT43" s="378">
        <f t="shared" si="41"/>
        <v>0</v>
      </c>
      <c r="AU43" s="379">
        <f t="shared" si="41"/>
        <v>0</v>
      </c>
      <c r="AV43" s="363" t="s">
        <v>160</v>
      </c>
      <c r="AW43" s="363" t="s">
        <v>160</v>
      </c>
      <c r="AX43" s="363" t="s">
        <v>160</v>
      </c>
      <c r="AY43" s="363" t="s">
        <v>160</v>
      </c>
      <c r="AZ43" s="358" t="s">
        <v>160</v>
      </c>
      <c r="BA43" s="313"/>
      <c r="BB43" s="377">
        <f t="shared" si="27"/>
        <v>0</v>
      </c>
      <c r="BC43" s="378">
        <f t="shared" si="28"/>
        <v>0</v>
      </c>
      <c r="BD43" s="378">
        <f t="shared" si="29"/>
        <v>0</v>
      </c>
      <c r="BE43" s="378">
        <f t="shared" si="30"/>
        <v>0</v>
      </c>
      <c r="BF43" s="375">
        <f t="shared" si="42"/>
        <v>0</v>
      </c>
      <c r="BG43" s="313"/>
      <c r="BH43" s="377">
        <f t="shared" si="43"/>
        <v>0</v>
      </c>
      <c r="BI43" s="378">
        <f t="shared" si="44"/>
        <v>0</v>
      </c>
      <c r="BJ43" s="378">
        <f t="shared" si="45"/>
        <v>0</v>
      </c>
      <c r="BK43" s="378">
        <f t="shared" si="46"/>
        <v>0</v>
      </c>
      <c r="BL43" s="379">
        <f t="shared" si="47"/>
        <v>0</v>
      </c>
    </row>
    <row r="44" spans="3:64" s="306" customFormat="1" ht="22.15" customHeight="1" x14ac:dyDescent="0.25">
      <c r="C44" s="955"/>
      <c r="D44" s="407"/>
      <c r="E44" s="371"/>
      <c r="F44" s="372"/>
      <c r="G44" s="372"/>
      <c r="H44" s="373"/>
      <c r="I44" s="374"/>
      <c r="J44" s="308"/>
      <c r="K44" s="308"/>
      <c r="L44" s="382"/>
      <c r="M44" s="374"/>
      <c r="N44" s="308"/>
      <c r="O44" s="308"/>
      <c r="P44" s="308"/>
      <c r="Q44" s="376">
        <f t="shared" si="33"/>
        <v>0</v>
      </c>
      <c r="R44" s="374"/>
      <c r="S44" s="308"/>
      <c r="T44" s="308"/>
      <c r="U44" s="308"/>
      <c r="V44" s="375">
        <f t="shared" si="34"/>
        <v>0</v>
      </c>
      <c r="W44" s="374"/>
      <c r="X44" s="308"/>
      <c r="Y44" s="308"/>
      <c r="Z44" s="308"/>
      <c r="AA44" s="375">
        <f t="shared" si="35"/>
        <v>0</v>
      </c>
      <c r="AB44" s="374"/>
      <c r="AC44" s="308"/>
      <c r="AD44" s="308"/>
      <c r="AE44" s="308"/>
      <c r="AF44" s="375">
        <f t="shared" si="36"/>
        <v>0</v>
      </c>
      <c r="AG44" s="374"/>
      <c r="AH44" s="308"/>
      <c r="AI44" s="308"/>
      <c r="AJ44" s="308"/>
      <c r="AK44" s="375">
        <f t="shared" si="37"/>
        <v>0</v>
      </c>
      <c r="AL44" s="374"/>
      <c r="AM44" s="308"/>
      <c r="AN44" s="308"/>
      <c r="AO44" s="308"/>
      <c r="AP44" s="376">
        <f t="shared" si="38"/>
        <v>0</v>
      </c>
      <c r="AQ44" s="377">
        <f t="shared" si="48"/>
        <v>0</v>
      </c>
      <c r="AR44" s="378">
        <f t="shared" si="39"/>
        <v>0</v>
      </c>
      <c r="AS44" s="378">
        <f t="shared" si="40"/>
        <v>0</v>
      </c>
      <c r="AT44" s="378">
        <f t="shared" si="41"/>
        <v>0</v>
      </c>
      <c r="AU44" s="379">
        <f t="shared" si="41"/>
        <v>0</v>
      </c>
      <c r="AV44" s="363" t="s">
        <v>160</v>
      </c>
      <c r="AW44" s="363" t="s">
        <v>160</v>
      </c>
      <c r="AX44" s="363" t="s">
        <v>160</v>
      </c>
      <c r="AY44" s="363" t="s">
        <v>160</v>
      </c>
      <c r="AZ44" s="358" t="s">
        <v>160</v>
      </c>
      <c r="BA44" s="313"/>
      <c r="BB44" s="377">
        <f t="shared" si="27"/>
        <v>0</v>
      </c>
      <c r="BC44" s="378">
        <f t="shared" si="28"/>
        <v>0</v>
      </c>
      <c r="BD44" s="378">
        <f t="shared" si="29"/>
        <v>0</v>
      </c>
      <c r="BE44" s="378">
        <f t="shared" si="30"/>
        <v>0</v>
      </c>
      <c r="BF44" s="375">
        <f t="shared" si="42"/>
        <v>0</v>
      </c>
      <c r="BG44" s="313"/>
      <c r="BH44" s="377">
        <f t="shared" si="43"/>
        <v>0</v>
      </c>
      <c r="BI44" s="378">
        <f t="shared" si="44"/>
        <v>0</v>
      </c>
      <c r="BJ44" s="378">
        <f t="shared" si="45"/>
        <v>0</v>
      </c>
      <c r="BK44" s="378">
        <f t="shared" si="46"/>
        <v>0</v>
      </c>
      <c r="BL44" s="379">
        <f t="shared" si="47"/>
        <v>0</v>
      </c>
    </row>
    <row r="45" spans="3:64" s="306" customFormat="1" ht="22.15" customHeight="1" x14ac:dyDescent="0.25">
      <c r="C45" s="955"/>
      <c r="D45" s="407"/>
      <c r="E45" s="371"/>
      <c r="F45" s="372"/>
      <c r="G45" s="372"/>
      <c r="H45" s="373"/>
      <c r="I45" s="374"/>
      <c r="J45" s="308"/>
      <c r="K45" s="308"/>
      <c r="L45" s="382"/>
      <c r="M45" s="374"/>
      <c r="N45" s="308"/>
      <c r="O45" s="308"/>
      <c r="P45" s="308"/>
      <c r="Q45" s="376">
        <f t="shared" si="33"/>
        <v>0</v>
      </c>
      <c r="R45" s="374"/>
      <c r="S45" s="308"/>
      <c r="T45" s="308"/>
      <c r="U45" s="308"/>
      <c r="V45" s="375">
        <f t="shared" si="34"/>
        <v>0</v>
      </c>
      <c r="W45" s="374"/>
      <c r="X45" s="308"/>
      <c r="Y45" s="308"/>
      <c r="Z45" s="308"/>
      <c r="AA45" s="375">
        <f t="shared" si="35"/>
        <v>0</v>
      </c>
      <c r="AB45" s="374"/>
      <c r="AC45" s="308"/>
      <c r="AD45" s="308"/>
      <c r="AE45" s="308"/>
      <c r="AF45" s="375">
        <f t="shared" si="36"/>
        <v>0</v>
      </c>
      <c r="AG45" s="374"/>
      <c r="AH45" s="308"/>
      <c r="AI45" s="308"/>
      <c r="AJ45" s="308"/>
      <c r="AK45" s="375">
        <f t="shared" si="37"/>
        <v>0</v>
      </c>
      <c r="AL45" s="374"/>
      <c r="AM45" s="308"/>
      <c r="AN45" s="308"/>
      <c r="AO45" s="308"/>
      <c r="AP45" s="376">
        <f t="shared" si="38"/>
        <v>0</v>
      </c>
      <c r="AQ45" s="377">
        <f t="shared" si="48"/>
        <v>0</v>
      </c>
      <c r="AR45" s="378">
        <f t="shared" si="39"/>
        <v>0</v>
      </c>
      <c r="AS45" s="378">
        <f t="shared" si="40"/>
        <v>0</v>
      </c>
      <c r="AT45" s="378">
        <f t="shared" si="41"/>
        <v>0</v>
      </c>
      <c r="AU45" s="379">
        <f t="shared" si="41"/>
        <v>0</v>
      </c>
      <c r="AV45" s="363" t="s">
        <v>160</v>
      </c>
      <c r="AW45" s="363" t="s">
        <v>160</v>
      </c>
      <c r="AX45" s="363" t="s">
        <v>160</v>
      </c>
      <c r="AY45" s="363" t="s">
        <v>160</v>
      </c>
      <c r="AZ45" s="358" t="s">
        <v>160</v>
      </c>
      <c r="BA45" s="313"/>
      <c r="BB45" s="377">
        <f t="shared" si="27"/>
        <v>0</v>
      </c>
      <c r="BC45" s="378">
        <f t="shared" si="28"/>
        <v>0</v>
      </c>
      <c r="BD45" s="378">
        <f t="shared" si="29"/>
        <v>0</v>
      </c>
      <c r="BE45" s="378">
        <f t="shared" si="30"/>
        <v>0</v>
      </c>
      <c r="BF45" s="375">
        <f t="shared" si="42"/>
        <v>0</v>
      </c>
      <c r="BG45" s="313"/>
      <c r="BH45" s="377">
        <f t="shared" si="43"/>
        <v>0</v>
      </c>
      <c r="BI45" s="378">
        <f t="shared" si="44"/>
        <v>0</v>
      </c>
      <c r="BJ45" s="378">
        <f t="shared" si="45"/>
        <v>0</v>
      </c>
      <c r="BK45" s="378">
        <f t="shared" si="46"/>
        <v>0</v>
      </c>
      <c r="BL45" s="379">
        <f t="shared" si="47"/>
        <v>0</v>
      </c>
    </row>
    <row r="46" spans="3:64" s="408" customFormat="1" ht="24" customHeight="1" thickBot="1" x14ac:dyDescent="0.35">
      <c r="C46" s="956"/>
      <c r="D46" s="409" t="s">
        <v>248</v>
      </c>
      <c r="E46" s="385" t="s">
        <v>158</v>
      </c>
      <c r="F46" s="386" t="s">
        <v>158</v>
      </c>
      <c r="G46" s="386" t="s">
        <v>158</v>
      </c>
      <c r="H46" s="387" t="s">
        <v>158</v>
      </c>
      <c r="I46" s="683">
        <f>SUM(I29:I45)</f>
        <v>4</v>
      </c>
      <c r="J46" s="678">
        <f>SUM(J29:J45)</f>
        <v>4</v>
      </c>
      <c r="K46" s="678">
        <f t="shared" ref="K46:AT46" si="49">SUM(K29:K45)</f>
        <v>4</v>
      </c>
      <c r="L46" s="684">
        <f t="shared" si="49"/>
        <v>4</v>
      </c>
      <c r="M46" s="385">
        <f>SUM(M29:M45)</f>
        <v>180000</v>
      </c>
      <c r="N46" s="386">
        <f t="shared" ref="N46:P46" si="50">SUM(N29:N45)</f>
        <v>180000</v>
      </c>
      <c r="O46" s="386">
        <f t="shared" si="50"/>
        <v>180000</v>
      </c>
      <c r="P46" s="386">
        <f t="shared" si="50"/>
        <v>180000</v>
      </c>
      <c r="Q46" s="391">
        <f>SUM(Q29:Q45)</f>
        <v>720000</v>
      </c>
      <c r="R46" s="385">
        <f>SUM(R29:R45)</f>
        <v>0</v>
      </c>
      <c r="S46" s="386">
        <f t="shared" ref="S46" si="51">SUM(S29:S45)</f>
        <v>0</v>
      </c>
      <c r="T46" s="386">
        <f t="shared" ref="T46" si="52">SUM(T29:T45)</f>
        <v>0</v>
      </c>
      <c r="U46" s="386">
        <f t="shared" ref="U46" si="53">SUM(U29:U45)</f>
        <v>0</v>
      </c>
      <c r="V46" s="375">
        <f t="shared" si="34"/>
        <v>0</v>
      </c>
      <c r="W46" s="385">
        <f>SUM(W29:W45)</f>
        <v>0</v>
      </c>
      <c r="X46" s="386">
        <f t="shared" ref="X46" si="54">SUM(X29:X45)</f>
        <v>0</v>
      </c>
      <c r="Y46" s="386">
        <f t="shared" ref="Y46" si="55">SUM(Y29:Y45)</f>
        <v>0</v>
      </c>
      <c r="Z46" s="386">
        <f t="shared" ref="Z46" si="56">SUM(Z29:Z45)</f>
        <v>0</v>
      </c>
      <c r="AA46" s="387">
        <f t="shared" ref="AA46" si="57">SUM(AA29:AA45)</f>
        <v>0</v>
      </c>
      <c r="AB46" s="385">
        <f>SUM(AB29:AB45)</f>
        <v>96000</v>
      </c>
      <c r="AC46" s="386">
        <f t="shared" ref="AC46" si="58">SUM(AC29:AC45)</f>
        <v>96000</v>
      </c>
      <c r="AD46" s="386">
        <f t="shared" ref="AD46" si="59">SUM(AD29:AD45)</f>
        <v>96000</v>
      </c>
      <c r="AE46" s="386">
        <f t="shared" ref="AE46" si="60">SUM(AE29:AE45)</f>
        <v>96000</v>
      </c>
      <c r="AF46" s="387">
        <f t="shared" ref="AF46" si="61">SUM(AF29:AF45)</f>
        <v>384000</v>
      </c>
      <c r="AG46" s="385">
        <f>SUM(AG29:AG45)</f>
        <v>0</v>
      </c>
      <c r="AH46" s="386">
        <f t="shared" ref="AH46" si="62">SUM(AH29:AH45)</f>
        <v>0</v>
      </c>
      <c r="AI46" s="386">
        <f t="shared" ref="AI46" si="63">SUM(AI29:AI45)</f>
        <v>0</v>
      </c>
      <c r="AJ46" s="386">
        <f t="shared" ref="AJ46" si="64">SUM(AJ29:AJ45)</f>
        <v>0</v>
      </c>
      <c r="AK46" s="387">
        <f t="shared" ref="AK46" si="65">SUM(AK29:AK45)</f>
        <v>0</v>
      </c>
      <c r="AL46" s="385">
        <f>SUM(AL29:AL45)</f>
        <v>0</v>
      </c>
      <c r="AM46" s="386">
        <f t="shared" ref="AM46" si="66">SUM(AM29:AM45)</f>
        <v>23000</v>
      </c>
      <c r="AN46" s="386">
        <f t="shared" ref="AN46" si="67">SUM(AN29:AN45)</f>
        <v>23000</v>
      </c>
      <c r="AO46" s="386">
        <f t="shared" ref="AO46" si="68">SUM(AO29:AO45)</f>
        <v>25000</v>
      </c>
      <c r="AP46" s="391">
        <f t="shared" ref="AP46" si="69">SUM(AP29:AP45)</f>
        <v>71000</v>
      </c>
      <c r="AQ46" s="385">
        <f>SUM(AQ29:AQ45)</f>
        <v>276000</v>
      </c>
      <c r="AR46" s="386">
        <f t="shared" si="49"/>
        <v>299000</v>
      </c>
      <c r="AS46" s="386">
        <f t="shared" si="49"/>
        <v>299000</v>
      </c>
      <c r="AT46" s="386">
        <f t="shared" si="49"/>
        <v>301000</v>
      </c>
      <c r="AU46" s="387">
        <f>SUM(AQ46:AT46)</f>
        <v>1175000</v>
      </c>
      <c r="AV46" s="395"/>
      <c r="AW46" s="396"/>
      <c r="AX46" s="396"/>
      <c r="AY46" s="396"/>
      <c r="AZ46" s="387">
        <f>AV46+AW46+AX46+AY46</f>
        <v>0</v>
      </c>
      <c r="BA46" s="233"/>
      <c r="BB46" s="385">
        <f>SUM(BB29:BB45)</f>
        <v>60720</v>
      </c>
      <c r="BC46" s="386">
        <f t="shared" ref="BC46:BF46" si="70">SUM(BC29:BC45)</f>
        <v>65780</v>
      </c>
      <c r="BD46" s="386">
        <f t="shared" si="70"/>
        <v>65780</v>
      </c>
      <c r="BE46" s="386">
        <f t="shared" si="70"/>
        <v>66220</v>
      </c>
      <c r="BF46" s="387">
        <f t="shared" si="70"/>
        <v>258500</v>
      </c>
      <c r="BG46" s="233"/>
      <c r="BH46" s="385">
        <f>SUM(BH29:BH45)</f>
        <v>53820</v>
      </c>
      <c r="BI46" s="386">
        <f t="shared" ref="BI46:BL46" si="71">SUM(BI29:BI45)</f>
        <v>58305</v>
      </c>
      <c r="BJ46" s="386">
        <f t="shared" si="71"/>
        <v>58305</v>
      </c>
      <c r="BK46" s="386">
        <f t="shared" si="71"/>
        <v>58695</v>
      </c>
      <c r="BL46" s="387">
        <f t="shared" si="71"/>
        <v>229125</v>
      </c>
    </row>
    <row r="47" spans="3:64" s="410" customFormat="1" ht="30.75" customHeight="1" x14ac:dyDescent="0.25">
      <c r="C47" s="954" t="s">
        <v>331</v>
      </c>
      <c r="D47" s="397" t="s">
        <v>637</v>
      </c>
      <c r="E47" s="398">
        <v>0.22</v>
      </c>
      <c r="F47" s="399">
        <v>0.22</v>
      </c>
      <c r="G47" s="399">
        <v>0.22</v>
      </c>
      <c r="H47" s="400">
        <v>0.22</v>
      </c>
      <c r="I47" s="704">
        <v>4.5</v>
      </c>
      <c r="J47" s="704">
        <v>4.5</v>
      </c>
      <c r="K47" s="704">
        <v>4.5</v>
      </c>
      <c r="L47" s="704">
        <v>4.5</v>
      </c>
      <c r="M47" s="411">
        <v>135000</v>
      </c>
      <c r="N47" s="411">
        <v>135000</v>
      </c>
      <c r="O47" s="411">
        <v>135000</v>
      </c>
      <c r="P47" s="411">
        <v>135000</v>
      </c>
      <c r="Q47" s="365">
        <f t="shared" si="33"/>
        <v>540000</v>
      </c>
      <c r="R47" s="411"/>
      <c r="S47" s="411"/>
      <c r="T47" s="411"/>
      <c r="U47" s="411"/>
      <c r="V47" s="375">
        <f t="shared" si="34"/>
        <v>0</v>
      </c>
      <c r="W47" s="414"/>
      <c r="X47" s="415"/>
      <c r="Y47" s="415"/>
      <c r="Z47" s="415"/>
      <c r="AA47" s="365">
        <f t="shared" ref="AA47:AA63" si="72">SUM(W47:Z47)</f>
        <v>0</v>
      </c>
      <c r="AB47" s="405">
        <v>47250</v>
      </c>
      <c r="AC47" s="405">
        <v>47250</v>
      </c>
      <c r="AD47" s="405">
        <v>47250</v>
      </c>
      <c r="AE47" s="405">
        <v>47250</v>
      </c>
      <c r="AF47" s="365">
        <f t="shared" ref="AF47:AF63" si="73">SUM(AB47:AE47)</f>
        <v>189000</v>
      </c>
      <c r="AG47" s="405"/>
      <c r="AH47" s="406"/>
      <c r="AI47" s="406"/>
      <c r="AJ47" s="406"/>
      <c r="AK47" s="365">
        <f t="shared" ref="AK47:AK63" si="74">SUM(AG47:AJ47)</f>
        <v>0</v>
      </c>
      <c r="AL47" s="411">
        <v>38375</v>
      </c>
      <c r="AM47" s="412">
        <v>38375</v>
      </c>
      <c r="AN47" s="412">
        <v>38375</v>
      </c>
      <c r="AO47" s="412">
        <v>40375</v>
      </c>
      <c r="AP47" s="404">
        <f t="shared" ref="AP47:AP63" si="75">SUM(AL47:AO47)</f>
        <v>155500</v>
      </c>
      <c r="AQ47" s="377">
        <f t="shared" si="48"/>
        <v>220625</v>
      </c>
      <c r="AR47" s="378">
        <f t="shared" ref="AR47" si="76">N47+S47+X47+AC47+AH47+AM47</f>
        <v>220625</v>
      </c>
      <c r="AS47" s="378">
        <f t="shared" ref="AS47" si="77">O47+T47+Y47+AD47+AI47+AN47</f>
        <v>220625</v>
      </c>
      <c r="AT47" s="378">
        <f t="shared" ref="AT47" si="78">P47+U47+Z47+AE47+AJ47+AO47</f>
        <v>222625</v>
      </c>
      <c r="AU47" s="379">
        <f t="shared" ref="AU47" si="79">Q47+V47+AA47+AF47+AK47+AP47</f>
        <v>884500</v>
      </c>
      <c r="AV47" s="363" t="s">
        <v>160</v>
      </c>
      <c r="AW47" s="363" t="s">
        <v>160</v>
      </c>
      <c r="AX47" s="363" t="s">
        <v>160</v>
      </c>
      <c r="AY47" s="363" t="s">
        <v>160</v>
      </c>
      <c r="AZ47" s="358" t="s">
        <v>160</v>
      </c>
      <c r="BA47" s="366"/>
      <c r="BB47" s="367">
        <f t="shared" ref="BB47:BB63" si="80">AQ47*E47/100%</f>
        <v>48537.5</v>
      </c>
      <c r="BC47" s="368">
        <f t="shared" ref="BC47:BC63" si="81">AR47*F47/100%</f>
        <v>48537.5</v>
      </c>
      <c r="BD47" s="368">
        <f t="shared" ref="BD47:BD63" si="82">AS47*G47/100%</f>
        <v>48537.5</v>
      </c>
      <c r="BE47" s="368">
        <f t="shared" ref="BE47:BE63" si="83">AT47*H47/100%</f>
        <v>48977.5</v>
      </c>
      <c r="BF47" s="358">
        <f t="shared" si="42"/>
        <v>194590</v>
      </c>
      <c r="BG47" s="366"/>
      <c r="BH47" s="367">
        <f t="shared" ref="BH47" si="84">AQ47*(18%+1.5%)/100%</f>
        <v>43021.875</v>
      </c>
      <c r="BI47" s="368">
        <f t="shared" ref="BI47" si="85">AR47*(18%+1.5%)/100%</f>
        <v>43021.875</v>
      </c>
      <c r="BJ47" s="368">
        <f t="shared" ref="BJ47" si="86">AS47*(18%+1.5%)/100%</f>
        <v>43021.875</v>
      </c>
      <c r="BK47" s="368">
        <f t="shared" ref="BK47" si="87">AT47*(18%+1.5%)/100%</f>
        <v>43411.875</v>
      </c>
      <c r="BL47" s="369">
        <f t="shared" ref="BL47" si="88">SUM(BH47:BK47)</f>
        <v>172477.5</v>
      </c>
    </row>
    <row r="48" spans="3:64" s="410" customFormat="1" ht="30" customHeight="1" thickBot="1" x14ac:dyDescent="0.3">
      <c r="C48" s="955"/>
      <c r="D48" s="407"/>
      <c r="E48" s="703"/>
      <c r="F48" s="703"/>
      <c r="G48" s="703"/>
      <c r="H48" s="703"/>
      <c r="I48" s="405"/>
      <c r="J48" s="406"/>
      <c r="K48" s="406"/>
      <c r="L48" s="416"/>
      <c r="M48" s="405"/>
      <c r="N48" s="405"/>
      <c r="O48" s="405"/>
      <c r="P48" s="405"/>
      <c r="Q48" s="375">
        <f t="shared" si="33"/>
        <v>0</v>
      </c>
      <c r="R48" s="405"/>
      <c r="S48" s="405"/>
      <c r="T48" s="405"/>
      <c r="U48" s="405"/>
      <c r="V48" s="375">
        <f t="shared" si="34"/>
        <v>0</v>
      </c>
      <c r="W48" s="414"/>
      <c r="X48" s="415"/>
      <c r="Y48" s="415"/>
      <c r="Z48" s="415"/>
      <c r="AA48" s="375">
        <f t="shared" si="72"/>
        <v>0</v>
      </c>
      <c r="AB48" s="405"/>
      <c r="AC48" s="405"/>
      <c r="AD48" s="405"/>
      <c r="AE48" s="405"/>
      <c r="AF48" s="375">
        <f t="shared" si="73"/>
        <v>0</v>
      </c>
      <c r="AG48" s="405"/>
      <c r="AH48" s="406"/>
      <c r="AI48" s="406"/>
      <c r="AJ48" s="406"/>
      <c r="AK48" s="375">
        <f t="shared" si="74"/>
        <v>0</v>
      </c>
      <c r="AL48" s="405"/>
      <c r="AM48" s="406"/>
      <c r="AN48" s="406"/>
      <c r="AO48" s="406"/>
      <c r="AP48" s="376">
        <f t="shared" si="75"/>
        <v>0</v>
      </c>
      <c r="AQ48" s="377">
        <f t="shared" ref="AQ48:AQ63" si="89">M48+R48+W48+AB48+AG48+AL48</f>
        <v>0</v>
      </c>
      <c r="AR48" s="378">
        <f t="shared" ref="AR48:AR63" si="90">N48+S48+X48+AC48+AH48+AM48</f>
        <v>0</v>
      </c>
      <c r="AS48" s="378">
        <f t="shared" ref="AS48:AS63" si="91">O48+T48+Y48+AD48+AI48+AN48</f>
        <v>0</v>
      </c>
      <c r="AT48" s="378">
        <f t="shared" ref="AT48:AT63" si="92">P48+U48+Z48+AE48+AJ48+AO48</f>
        <v>0</v>
      </c>
      <c r="AU48" s="379">
        <f t="shared" ref="AU48:AU63" si="93">Q48+V48+AA48+AF48+AK48+AP48</f>
        <v>0</v>
      </c>
      <c r="AV48" s="363" t="s">
        <v>160</v>
      </c>
      <c r="AW48" s="363" t="s">
        <v>160</v>
      </c>
      <c r="AX48" s="363" t="s">
        <v>160</v>
      </c>
      <c r="AY48" s="363" t="s">
        <v>160</v>
      </c>
      <c r="AZ48" s="358" t="s">
        <v>160</v>
      </c>
      <c r="BA48" s="366"/>
      <c r="BB48" s="377">
        <f t="shared" si="80"/>
        <v>0</v>
      </c>
      <c r="BC48" s="378">
        <f t="shared" si="81"/>
        <v>0</v>
      </c>
      <c r="BD48" s="378">
        <f t="shared" si="82"/>
        <v>0</v>
      </c>
      <c r="BE48" s="378">
        <f t="shared" si="83"/>
        <v>0</v>
      </c>
      <c r="BF48" s="375">
        <f t="shared" si="42"/>
        <v>0</v>
      </c>
      <c r="BG48" s="366"/>
      <c r="BH48" s="377">
        <f t="shared" ref="BH48:BH63" si="94">AQ48*(18%+1.5%)/100%</f>
        <v>0</v>
      </c>
      <c r="BI48" s="378">
        <f t="shared" ref="BI48:BI63" si="95">AR48*(18%+1.5%)/100%</f>
        <v>0</v>
      </c>
      <c r="BJ48" s="378">
        <f t="shared" ref="BJ48:BJ63" si="96">AS48*(18%+1.5%)/100%</f>
        <v>0</v>
      </c>
      <c r="BK48" s="378">
        <f t="shared" ref="BK48:BK63" si="97">AT48*(18%+1.5%)/100%</f>
        <v>0</v>
      </c>
      <c r="BL48" s="379">
        <f t="shared" ref="BL48:BL63" si="98">SUM(BH48:BK48)</f>
        <v>0</v>
      </c>
    </row>
    <row r="49" spans="3:64" s="410" customFormat="1" ht="49.5" customHeight="1" thickBot="1" x14ac:dyDescent="0.3">
      <c r="C49" s="955"/>
      <c r="D49" s="407" t="s">
        <v>662</v>
      </c>
      <c r="E49" s="398">
        <v>0.22</v>
      </c>
      <c r="F49" s="398">
        <v>0.22</v>
      </c>
      <c r="G49" s="398">
        <v>0.22</v>
      </c>
      <c r="H49" s="398">
        <v>0.22</v>
      </c>
      <c r="I49" s="405">
        <v>1</v>
      </c>
      <c r="J49" s="406">
        <v>1</v>
      </c>
      <c r="K49" s="406">
        <v>1</v>
      </c>
      <c r="L49" s="416">
        <v>1</v>
      </c>
      <c r="M49" s="405">
        <v>20100</v>
      </c>
      <c r="N49" s="405">
        <v>20100</v>
      </c>
      <c r="O49" s="405">
        <v>20100</v>
      </c>
      <c r="P49" s="405">
        <v>20100</v>
      </c>
      <c r="Q49" s="375">
        <f t="shared" si="33"/>
        <v>80400</v>
      </c>
      <c r="R49" s="405"/>
      <c r="S49" s="405"/>
      <c r="T49" s="405"/>
      <c r="U49" s="405"/>
      <c r="V49" s="375">
        <f t="shared" si="34"/>
        <v>0</v>
      </c>
      <c r="W49" s="414"/>
      <c r="X49" s="415"/>
      <c r="Y49" s="415"/>
      <c r="Z49" s="415"/>
      <c r="AA49" s="375">
        <f t="shared" si="72"/>
        <v>0</v>
      </c>
      <c r="AB49" s="405">
        <v>20100</v>
      </c>
      <c r="AC49" s="405">
        <v>20100</v>
      </c>
      <c r="AD49" s="405">
        <v>20100</v>
      </c>
      <c r="AE49" s="405">
        <v>20100</v>
      </c>
      <c r="AF49" s="375">
        <f t="shared" si="73"/>
        <v>80400</v>
      </c>
      <c r="AG49" s="405"/>
      <c r="AH49" s="406"/>
      <c r="AI49" s="406"/>
      <c r="AJ49" s="406"/>
      <c r="AK49" s="375">
        <f t="shared" si="74"/>
        <v>0</v>
      </c>
      <c r="AL49" s="405"/>
      <c r="AM49" s="406">
        <v>10700</v>
      </c>
      <c r="AN49" s="406"/>
      <c r="AO49" s="406"/>
      <c r="AP49" s="376">
        <f t="shared" si="75"/>
        <v>10700</v>
      </c>
      <c r="AQ49" s="377">
        <f t="shared" si="89"/>
        <v>40200</v>
      </c>
      <c r="AR49" s="378">
        <f t="shared" si="90"/>
        <v>50900</v>
      </c>
      <c r="AS49" s="378">
        <f t="shared" si="91"/>
        <v>40200</v>
      </c>
      <c r="AT49" s="378">
        <f t="shared" si="92"/>
        <v>40200</v>
      </c>
      <c r="AU49" s="379">
        <f t="shared" si="93"/>
        <v>171500</v>
      </c>
      <c r="AV49" s="363" t="s">
        <v>160</v>
      </c>
      <c r="AW49" s="363" t="s">
        <v>160</v>
      </c>
      <c r="AX49" s="363" t="s">
        <v>160</v>
      </c>
      <c r="AY49" s="363" t="s">
        <v>160</v>
      </c>
      <c r="AZ49" s="358" t="s">
        <v>160</v>
      </c>
      <c r="BA49" s="366"/>
      <c r="BB49" s="377">
        <f t="shared" si="80"/>
        <v>8844</v>
      </c>
      <c r="BC49" s="378">
        <f t="shared" si="81"/>
        <v>11198</v>
      </c>
      <c r="BD49" s="378">
        <f t="shared" si="82"/>
        <v>8844</v>
      </c>
      <c r="BE49" s="378">
        <f t="shared" si="83"/>
        <v>8844</v>
      </c>
      <c r="BF49" s="375">
        <f t="shared" si="42"/>
        <v>37730</v>
      </c>
      <c r="BG49" s="366"/>
      <c r="BH49" s="377">
        <f t="shared" si="94"/>
        <v>7839</v>
      </c>
      <c r="BI49" s="378">
        <f t="shared" si="95"/>
        <v>9925.5</v>
      </c>
      <c r="BJ49" s="378">
        <f t="shared" si="96"/>
        <v>7839</v>
      </c>
      <c r="BK49" s="378">
        <f t="shared" si="97"/>
        <v>7839</v>
      </c>
      <c r="BL49" s="379">
        <f t="shared" si="98"/>
        <v>33442.5</v>
      </c>
    </row>
    <row r="50" spans="3:64" s="410" customFormat="1" ht="34.9" customHeight="1" thickBot="1" x14ac:dyDescent="0.3">
      <c r="C50" s="955"/>
      <c r="D50" s="407" t="s">
        <v>663</v>
      </c>
      <c r="E50" s="398">
        <v>0.22</v>
      </c>
      <c r="F50" s="398">
        <v>0.22</v>
      </c>
      <c r="G50" s="398">
        <v>0.22</v>
      </c>
      <c r="H50" s="398">
        <v>0.22</v>
      </c>
      <c r="I50" s="685">
        <v>0.5</v>
      </c>
      <c r="J50" s="685">
        <v>0.5</v>
      </c>
      <c r="K50" s="685">
        <v>0.5</v>
      </c>
      <c r="L50" s="685">
        <v>0.5</v>
      </c>
      <c r="M50" s="405">
        <v>10050</v>
      </c>
      <c r="N50" s="405">
        <v>10050</v>
      </c>
      <c r="O50" s="405">
        <v>10050</v>
      </c>
      <c r="P50" s="405">
        <v>10050</v>
      </c>
      <c r="Q50" s="375">
        <f t="shared" si="33"/>
        <v>40200</v>
      </c>
      <c r="R50" s="405"/>
      <c r="S50" s="405"/>
      <c r="T50" s="405"/>
      <c r="U50" s="405"/>
      <c r="V50" s="375">
        <f t="shared" si="34"/>
        <v>0</v>
      </c>
      <c r="W50" s="414"/>
      <c r="X50" s="415"/>
      <c r="Y50" s="415"/>
      <c r="Z50" s="415"/>
      <c r="AA50" s="375">
        <f t="shared" si="72"/>
        <v>0</v>
      </c>
      <c r="AB50" s="405">
        <v>10050</v>
      </c>
      <c r="AC50" s="405">
        <v>10050</v>
      </c>
      <c r="AD50" s="405">
        <v>10050</v>
      </c>
      <c r="AE50" s="405">
        <v>10050</v>
      </c>
      <c r="AF50" s="375">
        <f t="shared" si="73"/>
        <v>40200</v>
      </c>
      <c r="AG50" s="405"/>
      <c r="AH50" s="406"/>
      <c r="AI50" s="406"/>
      <c r="AJ50" s="406"/>
      <c r="AK50" s="375">
        <f t="shared" si="74"/>
        <v>0</v>
      </c>
      <c r="AL50" s="405"/>
      <c r="AM50" s="406">
        <v>7350</v>
      </c>
      <c r="AN50" s="406"/>
      <c r="AO50" s="406"/>
      <c r="AP50" s="376">
        <f t="shared" si="75"/>
        <v>7350</v>
      </c>
      <c r="AQ50" s="377">
        <f t="shared" si="89"/>
        <v>20100</v>
      </c>
      <c r="AR50" s="378">
        <f t="shared" si="90"/>
        <v>27450</v>
      </c>
      <c r="AS50" s="378">
        <f t="shared" si="91"/>
        <v>20100</v>
      </c>
      <c r="AT50" s="378">
        <f t="shared" si="92"/>
        <v>20100</v>
      </c>
      <c r="AU50" s="379">
        <f t="shared" si="93"/>
        <v>87750</v>
      </c>
      <c r="AV50" s="363" t="s">
        <v>160</v>
      </c>
      <c r="AW50" s="363" t="s">
        <v>160</v>
      </c>
      <c r="AX50" s="363" t="s">
        <v>160</v>
      </c>
      <c r="AY50" s="363" t="s">
        <v>160</v>
      </c>
      <c r="AZ50" s="358" t="s">
        <v>160</v>
      </c>
      <c r="BA50" s="366"/>
      <c r="BB50" s="377">
        <f t="shared" si="80"/>
        <v>4422</v>
      </c>
      <c r="BC50" s="378">
        <f t="shared" si="81"/>
        <v>6039</v>
      </c>
      <c r="BD50" s="378">
        <f t="shared" si="82"/>
        <v>4422</v>
      </c>
      <c r="BE50" s="378">
        <f t="shared" si="83"/>
        <v>4422</v>
      </c>
      <c r="BF50" s="375">
        <f t="shared" si="42"/>
        <v>19305</v>
      </c>
      <c r="BG50" s="366"/>
      <c r="BH50" s="377">
        <f t="shared" si="94"/>
        <v>3919.5</v>
      </c>
      <c r="BI50" s="378">
        <f t="shared" si="95"/>
        <v>5352.75</v>
      </c>
      <c r="BJ50" s="378">
        <f t="shared" si="96"/>
        <v>3919.5</v>
      </c>
      <c r="BK50" s="378">
        <f t="shared" si="97"/>
        <v>3919.5</v>
      </c>
      <c r="BL50" s="379">
        <f t="shared" si="98"/>
        <v>17111.25</v>
      </c>
    </row>
    <row r="51" spans="3:64" s="410" customFormat="1" ht="30" customHeight="1" thickBot="1" x14ac:dyDescent="0.3">
      <c r="C51" s="955"/>
      <c r="D51" s="407" t="s">
        <v>664</v>
      </c>
      <c r="E51" s="398">
        <v>0.22</v>
      </c>
      <c r="F51" s="398">
        <v>0.22</v>
      </c>
      <c r="G51" s="398">
        <v>0.22</v>
      </c>
      <c r="H51" s="398">
        <v>0.22</v>
      </c>
      <c r="I51" s="685">
        <v>0.5</v>
      </c>
      <c r="J51" s="685">
        <v>0.5</v>
      </c>
      <c r="K51" s="685">
        <v>0.5</v>
      </c>
      <c r="L51" s="685">
        <v>0.5</v>
      </c>
      <c r="M51" s="405">
        <v>10050</v>
      </c>
      <c r="N51" s="405">
        <v>10050</v>
      </c>
      <c r="O51" s="405">
        <v>10050</v>
      </c>
      <c r="P51" s="405">
        <v>10050</v>
      </c>
      <c r="Q51" s="375">
        <f t="shared" si="33"/>
        <v>40200</v>
      </c>
      <c r="R51" s="405"/>
      <c r="S51" s="406"/>
      <c r="T51" s="406"/>
      <c r="U51" s="406"/>
      <c r="V51" s="375">
        <f t="shared" si="34"/>
        <v>0</v>
      </c>
      <c r="W51" s="414"/>
      <c r="X51" s="415"/>
      <c r="Y51" s="415"/>
      <c r="Z51" s="415"/>
      <c r="AA51" s="375">
        <f t="shared" si="72"/>
        <v>0</v>
      </c>
      <c r="AB51" s="405">
        <v>10050</v>
      </c>
      <c r="AC51" s="405">
        <v>10050</v>
      </c>
      <c r="AD51" s="405">
        <v>10050</v>
      </c>
      <c r="AE51" s="405">
        <v>10050</v>
      </c>
      <c r="AF51" s="375">
        <f t="shared" si="73"/>
        <v>40200</v>
      </c>
      <c r="AG51" s="405"/>
      <c r="AH51" s="406"/>
      <c r="AI51" s="406"/>
      <c r="AJ51" s="406"/>
      <c r="AK51" s="375">
        <f t="shared" si="74"/>
        <v>0</v>
      </c>
      <c r="AL51" s="405"/>
      <c r="AM51" s="406"/>
      <c r="AN51" s="406"/>
      <c r="AO51" s="406"/>
      <c r="AP51" s="376">
        <f t="shared" si="75"/>
        <v>0</v>
      </c>
      <c r="AQ51" s="377">
        <f t="shared" si="89"/>
        <v>20100</v>
      </c>
      <c r="AR51" s="378">
        <f t="shared" si="90"/>
        <v>20100</v>
      </c>
      <c r="AS51" s="378">
        <f t="shared" si="91"/>
        <v>20100</v>
      </c>
      <c r="AT51" s="378">
        <f t="shared" si="92"/>
        <v>20100</v>
      </c>
      <c r="AU51" s="379">
        <f>Q51+V51+AA51+AF51+AK51+AP51</f>
        <v>80400</v>
      </c>
      <c r="AV51" s="363" t="s">
        <v>160</v>
      </c>
      <c r="AW51" s="363" t="s">
        <v>160</v>
      </c>
      <c r="AX51" s="363" t="s">
        <v>160</v>
      </c>
      <c r="AY51" s="363" t="s">
        <v>160</v>
      </c>
      <c r="AZ51" s="358" t="s">
        <v>160</v>
      </c>
      <c r="BA51" s="366"/>
      <c r="BB51" s="377">
        <f t="shared" si="80"/>
        <v>4422</v>
      </c>
      <c r="BC51" s="378">
        <f t="shared" si="81"/>
        <v>4422</v>
      </c>
      <c r="BD51" s="378">
        <f t="shared" si="82"/>
        <v>4422</v>
      </c>
      <c r="BE51" s="378">
        <f t="shared" si="83"/>
        <v>4422</v>
      </c>
      <c r="BF51" s="375">
        <f t="shared" si="42"/>
        <v>17688</v>
      </c>
      <c r="BG51" s="366"/>
      <c r="BH51" s="377">
        <f t="shared" si="94"/>
        <v>3919.5</v>
      </c>
      <c r="BI51" s="378">
        <f t="shared" si="95"/>
        <v>3919.5</v>
      </c>
      <c r="BJ51" s="378">
        <f t="shared" si="96"/>
        <v>3919.5</v>
      </c>
      <c r="BK51" s="378">
        <f t="shared" si="97"/>
        <v>3919.5</v>
      </c>
      <c r="BL51" s="379">
        <f t="shared" si="98"/>
        <v>15678</v>
      </c>
    </row>
    <row r="52" spans="3:64" s="410" customFormat="1" ht="30" customHeight="1" x14ac:dyDescent="0.25">
      <c r="C52" s="955"/>
      <c r="D52" s="407" t="s">
        <v>665</v>
      </c>
      <c r="E52" s="398">
        <v>0.22</v>
      </c>
      <c r="F52" s="398">
        <v>0.22</v>
      </c>
      <c r="G52" s="398">
        <v>0.22</v>
      </c>
      <c r="H52" s="398">
        <v>0.22</v>
      </c>
      <c r="I52" s="405">
        <v>1</v>
      </c>
      <c r="J52" s="406">
        <v>1</v>
      </c>
      <c r="K52" s="406">
        <v>1</v>
      </c>
      <c r="L52" s="416">
        <v>1</v>
      </c>
      <c r="M52" s="405">
        <v>20100</v>
      </c>
      <c r="N52" s="405">
        <v>20100</v>
      </c>
      <c r="O52" s="405">
        <v>20100</v>
      </c>
      <c r="P52" s="405">
        <v>20100</v>
      </c>
      <c r="Q52" s="375">
        <f t="shared" si="33"/>
        <v>80400</v>
      </c>
      <c r="R52" s="405"/>
      <c r="S52" s="406"/>
      <c r="T52" s="406"/>
      <c r="U52" s="406"/>
      <c r="V52" s="375">
        <f t="shared" si="34"/>
        <v>0</v>
      </c>
      <c r="W52" s="414"/>
      <c r="X52" s="415"/>
      <c r="Y52" s="415"/>
      <c r="Z52" s="415"/>
      <c r="AA52" s="375">
        <f t="shared" si="72"/>
        <v>0</v>
      </c>
      <c r="AB52" s="405">
        <v>26130</v>
      </c>
      <c r="AC52" s="405">
        <v>26130</v>
      </c>
      <c r="AD52" s="405">
        <v>26130</v>
      </c>
      <c r="AE52" s="405">
        <v>26130</v>
      </c>
      <c r="AF52" s="375">
        <f t="shared" si="73"/>
        <v>104520</v>
      </c>
      <c r="AG52" s="405"/>
      <c r="AH52" s="406"/>
      <c r="AI52" s="406"/>
      <c r="AJ52" s="406"/>
      <c r="AK52" s="375">
        <f t="shared" si="74"/>
        <v>0</v>
      </c>
      <c r="AL52" s="405"/>
      <c r="AM52" s="406"/>
      <c r="AN52" s="406">
        <v>11705</v>
      </c>
      <c r="AO52" s="406"/>
      <c r="AP52" s="376">
        <f t="shared" si="75"/>
        <v>11705</v>
      </c>
      <c r="AQ52" s="377">
        <f t="shared" si="89"/>
        <v>46230</v>
      </c>
      <c r="AR52" s="378">
        <f t="shared" si="90"/>
        <v>46230</v>
      </c>
      <c r="AS52" s="378">
        <f t="shared" si="91"/>
        <v>57935</v>
      </c>
      <c r="AT52" s="378">
        <f t="shared" si="92"/>
        <v>46230</v>
      </c>
      <c r="AU52" s="379">
        <f>Q52+V52+AA52+AF52+AK52+AP52</f>
        <v>196625</v>
      </c>
      <c r="AV52" s="363" t="s">
        <v>160</v>
      </c>
      <c r="AW52" s="363" t="s">
        <v>160</v>
      </c>
      <c r="AX52" s="363" t="s">
        <v>160</v>
      </c>
      <c r="AY52" s="363" t="s">
        <v>160</v>
      </c>
      <c r="AZ52" s="358" t="s">
        <v>160</v>
      </c>
      <c r="BA52" s="366"/>
      <c r="BB52" s="377">
        <f t="shared" si="80"/>
        <v>10170.6</v>
      </c>
      <c r="BC52" s="378">
        <f t="shared" si="81"/>
        <v>10170.6</v>
      </c>
      <c r="BD52" s="378">
        <f t="shared" si="82"/>
        <v>12745.7</v>
      </c>
      <c r="BE52" s="378">
        <f t="shared" si="83"/>
        <v>10170.6</v>
      </c>
      <c r="BF52" s="375">
        <f t="shared" si="42"/>
        <v>43257.5</v>
      </c>
      <c r="BG52" s="366"/>
      <c r="BH52" s="377">
        <f t="shared" si="94"/>
        <v>9014.85</v>
      </c>
      <c r="BI52" s="378">
        <f t="shared" si="95"/>
        <v>9014.85</v>
      </c>
      <c r="BJ52" s="378">
        <f t="shared" si="96"/>
        <v>11297.325000000001</v>
      </c>
      <c r="BK52" s="378">
        <f t="shared" si="97"/>
        <v>9014.85</v>
      </c>
      <c r="BL52" s="379">
        <f t="shared" si="98"/>
        <v>38341.875</v>
      </c>
    </row>
    <row r="53" spans="3:64" s="410" customFormat="1" ht="30" customHeight="1" x14ac:dyDescent="0.25">
      <c r="C53" s="955"/>
      <c r="D53" s="407" t="s">
        <v>266</v>
      </c>
      <c r="E53" s="371">
        <v>0.22</v>
      </c>
      <c r="F53" s="372">
        <v>0.22</v>
      </c>
      <c r="G53" s="372">
        <v>0.22</v>
      </c>
      <c r="H53" s="373">
        <v>0.22</v>
      </c>
      <c r="I53" s="405">
        <v>1</v>
      </c>
      <c r="J53" s="406">
        <v>1</v>
      </c>
      <c r="K53" s="406">
        <v>1</v>
      </c>
      <c r="L53" s="416">
        <v>1</v>
      </c>
      <c r="M53" s="405">
        <v>20100</v>
      </c>
      <c r="N53" s="405">
        <v>20100</v>
      </c>
      <c r="O53" s="405">
        <v>20100</v>
      </c>
      <c r="P53" s="405">
        <v>20100</v>
      </c>
      <c r="Q53" s="375">
        <f t="shared" si="33"/>
        <v>80400</v>
      </c>
      <c r="R53" s="405"/>
      <c r="S53" s="406"/>
      <c r="T53" s="406"/>
      <c r="U53" s="406"/>
      <c r="V53" s="375">
        <f t="shared" si="34"/>
        <v>0</v>
      </c>
      <c r="W53" s="414"/>
      <c r="X53" s="415"/>
      <c r="Y53" s="415"/>
      <c r="Z53" s="415"/>
      <c r="AA53" s="375">
        <f t="shared" si="72"/>
        <v>0</v>
      </c>
      <c r="AB53" s="405">
        <v>20100</v>
      </c>
      <c r="AC53" s="405">
        <v>20100</v>
      </c>
      <c r="AD53" s="405">
        <v>20100</v>
      </c>
      <c r="AE53" s="405">
        <v>20100</v>
      </c>
      <c r="AF53" s="375">
        <f t="shared" si="73"/>
        <v>80400</v>
      </c>
      <c r="AG53" s="405"/>
      <c r="AH53" s="406"/>
      <c r="AI53" s="406"/>
      <c r="AJ53" s="406"/>
      <c r="AK53" s="375">
        <f t="shared" si="74"/>
        <v>0</v>
      </c>
      <c r="AL53" s="405"/>
      <c r="AM53" s="406">
        <v>10700</v>
      </c>
      <c r="AN53" s="406"/>
      <c r="AO53" s="406"/>
      <c r="AP53" s="376">
        <f t="shared" si="75"/>
        <v>10700</v>
      </c>
      <c r="AQ53" s="377">
        <f t="shared" si="89"/>
        <v>40200</v>
      </c>
      <c r="AR53" s="378">
        <f t="shared" si="90"/>
        <v>50900</v>
      </c>
      <c r="AS53" s="378">
        <f t="shared" si="91"/>
        <v>40200</v>
      </c>
      <c r="AT53" s="378">
        <f t="shared" si="92"/>
        <v>40200</v>
      </c>
      <c r="AU53" s="379">
        <f t="shared" si="93"/>
        <v>171500</v>
      </c>
      <c r="AV53" s="363" t="s">
        <v>160</v>
      </c>
      <c r="AW53" s="363" t="s">
        <v>160</v>
      </c>
      <c r="AX53" s="363" t="s">
        <v>160</v>
      </c>
      <c r="AY53" s="363" t="s">
        <v>160</v>
      </c>
      <c r="AZ53" s="358" t="s">
        <v>160</v>
      </c>
      <c r="BA53" s="366"/>
      <c r="BB53" s="377">
        <f t="shared" si="80"/>
        <v>8844</v>
      </c>
      <c r="BC53" s="378">
        <f t="shared" si="81"/>
        <v>11198</v>
      </c>
      <c r="BD53" s="378">
        <f t="shared" si="82"/>
        <v>8844</v>
      </c>
      <c r="BE53" s="378">
        <f t="shared" si="83"/>
        <v>8844</v>
      </c>
      <c r="BF53" s="375">
        <f t="shared" si="42"/>
        <v>37730</v>
      </c>
      <c r="BG53" s="366"/>
      <c r="BH53" s="377">
        <f t="shared" si="94"/>
        <v>7839</v>
      </c>
      <c r="BI53" s="378">
        <f t="shared" si="95"/>
        <v>9925.5</v>
      </c>
      <c r="BJ53" s="378">
        <f t="shared" si="96"/>
        <v>7839</v>
      </c>
      <c r="BK53" s="378">
        <f t="shared" si="97"/>
        <v>7839</v>
      </c>
      <c r="BL53" s="379">
        <f t="shared" si="98"/>
        <v>33442.5</v>
      </c>
    </row>
    <row r="54" spans="3:64" s="410" customFormat="1" ht="27.75" customHeight="1" x14ac:dyDescent="0.25">
      <c r="C54" s="955"/>
      <c r="D54" s="407"/>
      <c r="E54" s="688"/>
      <c r="F54" s="689"/>
      <c r="G54" s="689"/>
      <c r="H54" s="690"/>
      <c r="I54" s="405"/>
      <c r="J54" s="406"/>
      <c r="K54" s="406"/>
      <c r="L54" s="416"/>
      <c r="M54" s="405"/>
      <c r="N54" s="406"/>
      <c r="O54" s="406"/>
      <c r="P54" s="406"/>
      <c r="Q54" s="375">
        <f t="shared" si="33"/>
        <v>0</v>
      </c>
      <c r="R54" s="405"/>
      <c r="S54" s="406"/>
      <c r="T54" s="406"/>
      <c r="U54" s="406"/>
      <c r="V54" s="375">
        <f t="shared" si="34"/>
        <v>0</v>
      </c>
      <c r="W54" s="420"/>
      <c r="X54" s="421"/>
      <c r="Y54" s="421"/>
      <c r="Z54" s="421"/>
      <c r="AA54" s="375">
        <f t="shared" si="72"/>
        <v>0</v>
      </c>
      <c r="AB54" s="405"/>
      <c r="AC54" s="406"/>
      <c r="AD54" s="406"/>
      <c r="AE54" s="406"/>
      <c r="AF54" s="375">
        <f t="shared" si="73"/>
        <v>0</v>
      </c>
      <c r="AG54" s="420"/>
      <c r="AH54" s="421"/>
      <c r="AI54" s="421"/>
      <c r="AJ54" s="421"/>
      <c r="AK54" s="375">
        <f t="shared" si="74"/>
        <v>0</v>
      </c>
      <c r="AL54" s="405"/>
      <c r="AM54" s="406"/>
      <c r="AN54" s="406"/>
      <c r="AO54" s="406"/>
      <c r="AP54" s="376">
        <f t="shared" si="75"/>
        <v>0</v>
      </c>
      <c r="AQ54" s="377">
        <f t="shared" si="89"/>
        <v>0</v>
      </c>
      <c r="AR54" s="378">
        <f t="shared" si="90"/>
        <v>0</v>
      </c>
      <c r="AS54" s="378">
        <f t="shared" si="91"/>
        <v>0</v>
      </c>
      <c r="AT54" s="378">
        <f t="shared" si="92"/>
        <v>0</v>
      </c>
      <c r="AU54" s="379">
        <f t="shared" si="93"/>
        <v>0</v>
      </c>
      <c r="AV54" s="363" t="s">
        <v>160</v>
      </c>
      <c r="AW54" s="363" t="s">
        <v>160</v>
      </c>
      <c r="AX54" s="363" t="s">
        <v>160</v>
      </c>
      <c r="AY54" s="363" t="s">
        <v>160</v>
      </c>
      <c r="AZ54" s="358" t="s">
        <v>160</v>
      </c>
      <c r="BA54" s="366"/>
      <c r="BB54" s="377">
        <f t="shared" si="80"/>
        <v>0</v>
      </c>
      <c r="BC54" s="378">
        <f t="shared" si="81"/>
        <v>0</v>
      </c>
      <c r="BD54" s="378">
        <f t="shared" si="82"/>
        <v>0</v>
      </c>
      <c r="BE54" s="378">
        <f t="shared" si="83"/>
        <v>0</v>
      </c>
      <c r="BF54" s="375">
        <f t="shared" si="42"/>
        <v>0</v>
      </c>
      <c r="BG54" s="366"/>
      <c r="BH54" s="377">
        <f t="shared" si="94"/>
        <v>0</v>
      </c>
      <c r="BI54" s="378">
        <f t="shared" si="95"/>
        <v>0</v>
      </c>
      <c r="BJ54" s="378">
        <f t="shared" si="96"/>
        <v>0</v>
      </c>
      <c r="BK54" s="378">
        <f t="shared" si="97"/>
        <v>0</v>
      </c>
      <c r="BL54" s="379">
        <f t="shared" si="98"/>
        <v>0</v>
      </c>
    </row>
    <row r="55" spans="3:64" s="410" customFormat="1" ht="17.45" customHeight="1" x14ac:dyDescent="0.25">
      <c r="C55" s="955"/>
      <c r="D55" s="407" t="s">
        <v>638</v>
      </c>
      <c r="E55" s="688">
        <v>0.22</v>
      </c>
      <c r="F55" s="689">
        <v>0.22</v>
      </c>
      <c r="G55" s="689">
        <v>0.22</v>
      </c>
      <c r="H55" s="690">
        <v>0.22</v>
      </c>
      <c r="I55" s="685">
        <v>1</v>
      </c>
      <c r="J55" s="686">
        <v>1</v>
      </c>
      <c r="K55" s="686">
        <v>1</v>
      </c>
      <c r="L55" s="687">
        <v>1</v>
      </c>
      <c r="M55" s="405">
        <v>20100</v>
      </c>
      <c r="N55" s="405">
        <v>20100</v>
      </c>
      <c r="O55" s="405">
        <v>20100</v>
      </c>
      <c r="P55" s="405">
        <v>20100</v>
      </c>
      <c r="Q55" s="375">
        <f t="shared" si="33"/>
        <v>80400</v>
      </c>
      <c r="R55" s="405"/>
      <c r="S55" s="406"/>
      <c r="T55" s="406"/>
      <c r="U55" s="406"/>
      <c r="V55" s="375">
        <f t="shared" si="34"/>
        <v>0</v>
      </c>
      <c r="W55" s="420"/>
      <c r="X55" s="421"/>
      <c r="Y55" s="421"/>
      <c r="Z55" s="421"/>
      <c r="AA55" s="375">
        <f t="shared" si="72"/>
        <v>0</v>
      </c>
      <c r="AB55" s="405">
        <v>20100</v>
      </c>
      <c r="AC55" s="405">
        <v>20100</v>
      </c>
      <c r="AD55" s="405">
        <v>20100</v>
      </c>
      <c r="AE55" s="405">
        <v>20100</v>
      </c>
      <c r="AF55" s="375">
        <f>SUM(AB55:AE55)</f>
        <v>80400</v>
      </c>
      <c r="AG55" s="420"/>
      <c r="AH55" s="421"/>
      <c r="AI55" s="421"/>
      <c r="AJ55" s="421"/>
      <c r="AK55" s="375">
        <f t="shared" si="74"/>
        <v>0</v>
      </c>
      <c r="AL55" s="405"/>
      <c r="AM55" s="406">
        <v>10700</v>
      </c>
      <c r="AN55" s="406"/>
      <c r="AO55" s="406"/>
      <c r="AP55" s="376">
        <f t="shared" si="75"/>
        <v>10700</v>
      </c>
      <c r="AQ55" s="377">
        <f t="shared" si="89"/>
        <v>40200</v>
      </c>
      <c r="AR55" s="378">
        <f t="shared" si="90"/>
        <v>50900</v>
      </c>
      <c r="AS55" s="378">
        <f t="shared" si="91"/>
        <v>40200</v>
      </c>
      <c r="AT55" s="378">
        <f t="shared" si="92"/>
        <v>40200</v>
      </c>
      <c r="AU55" s="379">
        <f t="shared" si="93"/>
        <v>171500</v>
      </c>
      <c r="AV55" s="363" t="s">
        <v>160</v>
      </c>
      <c r="AW55" s="363" t="s">
        <v>160</v>
      </c>
      <c r="AX55" s="363" t="s">
        <v>160</v>
      </c>
      <c r="AY55" s="363" t="s">
        <v>160</v>
      </c>
      <c r="AZ55" s="358" t="s">
        <v>160</v>
      </c>
      <c r="BA55" s="366"/>
      <c r="BB55" s="377">
        <f t="shared" si="80"/>
        <v>8844</v>
      </c>
      <c r="BC55" s="378">
        <f t="shared" si="81"/>
        <v>11198</v>
      </c>
      <c r="BD55" s="378">
        <f t="shared" si="82"/>
        <v>8844</v>
      </c>
      <c r="BE55" s="378">
        <f t="shared" si="83"/>
        <v>8844</v>
      </c>
      <c r="BF55" s="375">
        <f t="shared" si="42"/>
        <v>37730</v>
      </c>
      <c r="BG55" s="366"/>
      <c r="BH55" s="377">
        <f t="shared" si="94"/>
        <v>7839</v>
      </c>
      <c r="BI55" s="378">
        <f t="shared" si="95"/>
        <v>9925.5</v>
      </c>
      <c r="BJ55" s="378">
        <f t="shared" si="96"/>
        <v>7839</v>
      </c>
      <c r="BK55" s="378">
        <f t="shared" si="97"/>
        <v>7839</v>
      </c>
      <c r="BL55" s="379">
        <f t="shared" si="98"/>
        <v>33442.5</v>
      </c>
    </row>
    <row r="56" spans="3:64" s="410" customFormat="1" ht="17.45" customHeight="1" x14ac:dyDescent="0.25">
      <c r="C56" s="955"/>
      <c r="D56" s="407"/>
      <c r="E56" s="688"/>
      <c r="F56" s="689"/>
      <c r="G56" s="689"/>
      <c r="H56" s="690"/>
      <c r="I56" s="685"/>
      <c r="J56" s="685"/>
      <c r="K56" s="685"/>
      <c r="L56" s="685"/>
      <c r="M56" s="405"/>
      <c r="N56" s="405"/>
      <c r="O56" s="405"/>
      <c r="P56" s="405"/>
      <c r="Q56" s="375">
        <f t="shared" si="33"/>
        <v>0</v>
      </c>
      <c r="R56" s="405"/>
      <c r="S56" s="406"/>
      <c r="T56" s="406"/>
      <c r="U56" s="406"/>
      <c r="V56" s="375">
        <f t="shared" si="34"/>
        <v>0</v>
      </c>
      <c r="W56" s="420"/>
      <c r="X56" s="421"/>
      <c r="Y56" s="421"/>
      <c r="Z56" s="421"/>
      <c r="AA56" s="375">
        <f t="shared" si="72"/>
        <v>0</v>
      </c>
      <c r="AB56" s="405"/>
      <c r="AC56" s="405"/>
      <c r="AD56" s="405"/>
      <c r="AE56" s="405"/>
      <c r="AF56" s="375">
        <f t="shared" si="73"/>
        <v>0</v>
      </c>
      <c r="AG56" s="420"/>
      <c r="AH56" s="421"/>
      <c r="AI56" s="421"/>
      <c r="AJ56" s="421"/>
      <c r="AK56" s="375">
        <f t="shared" si="74"/>
        <v>0</v>
      </c>
      <c r="AL56" s="405"/>
      <c r="AM56" s="406"/>
      <c r="AN56" s="406"/>
      <c r="AO56" s="406"/>
      <c r="AP56" s="376">
        <f t="shared" si="75"/>
        <v>0</v>
      </c>
      <c r="AQ56" s="377">
        <f t="shared" si="89"/>
        <v>0</v>
      </c>
      <c r="AR56" s="378">
        <f t="shared" si="90"/>
        <v>0</v>
      </c>
      <c r="AS56" s="378">
        <f t="shared" si="91"/>
        <v>0</v>
      </c>
      <c r="AT56" s="378">
        <f t="shared" si="92"/>
        <v>0</v>
      </c>
      <c r="AU56" s="379">
        <f t="shared" si="93"/>
        <v>0</v>
      </c>
      <c r="AV56" s="363" t="s">
        <v>160</v>
      </c>
      <c r="AW56" s="363" t="s">
        <v>160</v>
      </c>
      <c r="AX56" s="363" t="s">
        <v>160</v>
      </c>
      <c r="AY56" s="363" t="s">
        <v>160</v>
      </c>
      <c r="AZ56" s="358" t="s">
        <v>160</v>
      </c>
      <c r="BA56" s="366"/>
      <c r="BB56" s="377">
        <f t="shared" si="80"/>
        <v>0</v>
      </c>
      <c r="BC56" s="378">
        <f t="shared" si="81"/>
        <v>0</v>
      </c>
      <c r="BD56" s="378">
        <f t="shared" si="82"/>
        <v>0</v>
      </c>
      <c r="BE56" s="378">
        <f t="shared" si="83"/>
        <v>0</v>
      </c>
      <c r="BF56" s="375">
        <f t="shared" si="42"/>
        <v>0</v>
      </c>
      <c r="BG56" s="366"/>
      <c r="BH56" s="377">
        <f t="shared" si="94"/>
        <v>0</v>
      </c>
      <c r="BI56" s="378">
        <f t="shared" si="95"/>
        <v>0</v>
      </c>
      <c r="BJ56" s="378">
        <f t="shared" si="96"/>
        <v>0</v>
      </c>
      <c r="BK56" s="378">
        <f t="shared" si="97"/>
        <v>0</v>
      </c>
      <c r="BL56" s="379">
        <f t="shared" si="98"/>
        <v>0</v>
      </c>
    </row>
    <row r="57" spans="3:64" s="410" customFormat="1" ht="17.45" customHeight="1" x14ac:dyDescent="0.25">
      <c r="C57" s="955"/>
      <c r="D57" s="407"/>
      <c r="E57" s="417"/>
      <c r="F57" s="418"/>
      <c r="G57" s="418"/>
      <c r="H57" s="419"/>
      <c r="I57" s="405"/>
      <c r="J57" s="406"/>
      <c r="K57" s="406"/>
      <c r="L57" s="416"/>
      <c r="M57" s="405"/>
      <c r="N57" s="406"/>
      <c r="O57" s="406"/>
      <c r="P57" s="406"/>
      <c r="Q57" s="375">
        <f t="shared" si="33"/>
        <v>0</v>
      </c>
      <c r="R57" s="405"/>
      <c r="S57" s="406"/>
      <c r="T57" s="406"/>
      <c r="U57" s="406"/>
      <c r="V57" s="375">
        <f t="shared" si="34"/>
        <v>0</v>
      </c>
      <c r="W57" s="420"/>
      <c r="X57" s="421"/>
      <c r="Y57" s="421"/>
      <c r="Z57" s="421"/>
      <c r="AA57" s="375">
        <f t="shared" si="72"/>
        <v>0</v>
      </c>
      <c r="AB57" s="420"/>
      <c r="AC57" s="421"/>
      <c r="AD57" s="421"/>
      <c r="AE57" s="421"/>
      <c r="AF57" s="375">
        <f t="shared" si="73"/>
        <v>0</v>
      </c>
      <c r="AG57" s="420"/>
      <c r="AH57" s="421"/>
      <c r="AI57" s="421"/>
      <c r="AJ57" s="421"/>
      <c r="AK57" s="375">
        <f t="shared" si="74"/>
        <v>0</v>
      </c>
      <c r="AL57" s="405"/>
      <c r="AM57" s="406"/>
      <c r="AN57" s="406"/>
      <c r="AO57" s="406"/>
      <c r="AP57" s="376">
        <f t="shared" si="75"/>
        <v>0</v>
      </c>
      <c r="AQ57" s="377">
        <f t="shared" si="89"/>
        <v>0</v>
      </c>
      <c r="AR57" s="378">
        <f t="shared" si="90"/>
        <v>0</v>
      </c>
      <c r="AS57" s="378">
        <f>O57+T57+Y57+AD57+AI57+AN57</f>
        <v>0</v>
      </c>
      <c r="AT57" s="378">
        <f t="shared" si="92"/>
        <v>0</v>
      </c>
      <c r="AU57" s="379">
        <f>Q57+V57+AA57+AF57+AK57+AP57</f>
        <v>0</v>
      </c>
      <c r="AV57" s="363" t="s">
        <v>160</v>
      </c>
      <c r="AW57" s="363" t="s">
        <v>160</v>
      </c>
      <c r="AX57" s="363" t="s">
        <v>160</v>
      </c>
      <c r="AY57" s="363" t="s">
        <v>160</v>
      </c>
      <c r="AZ57" s="358" t="s">
        <v>160</v>
      </c>
      <c r="BA57" s="366"/>
      <c r="BB57" s="377">
        <f t="shared" si="80"/>
        <v>0</v>
      </c>
      <c r="BC57" s="378">
        <f t="shared" si="81"/>
        <v>0</v>
      </c>
      <c r="BD57" s="378">
        <f t="shared" si="82"/>
        <v>0</v>
      </c>
      <c r="BE57" s="378">
        <f t="shared" si="83"/>
        <v>0</v>
      </c>
      <c r="BF57" s="375">
        <f t="shared" si="42"/>
        <v>0</v>
      </c>
      <c r="BG57" s="366"/>
      <c r="BH57" s="377">
        <f t="shared" si="94"/>
        <v>0</v>
      </c>
      <c r="BI57" s="378">
        <f t="shared" si="95"/>
        <v>0</v>
      </c>
      <c r="BJ57" s="378">
        <f t="shared" si="96"/>
        <v>0</v>
      </c>
      <c r="BK57" s="378">
        <f t="shared" si="97"/>
        <v>0</v>
      </c>
      <c r="BL57" s="379">
        <f t="shared" si="98"/>
        <v>0</v>
      </c>
    </row>
    <row r="58" spans="3:64" s="410" customFormat="1" ht="17.45" customHeight="1" x14ac:dyDescent="0.25">
      <c r="C58" s="955"/>
      <c r="D58" s="407"/>
      <c r="E58" s="417"/>
      <c r="F58" s="418"/>
      <c r="G58" s="418"/>
      <c r="H58" s="419"/>
      <c r="I58" s="405"/>
      <c r="J58" s="406"/>
      <c r="K58" s="406"/>
      <c r="L58" s="416"/>
      <c r="M58" s="405"/>
      <c r="N58" s="406"/>
      <c r="O58" s="406"/>
      <c r="P58" s="406"/>
      <c r="Q58" s="375">
        <f t="shared" si="33"/>
        <v>0</v>
      </c>
      <c r="R58" s="405"/>
      <c r="S58" s="406"/>
      <c r="T58" s="406"/>
      <c r="U58" s="406"/>
      <c r="V58" s="375">
        <f t="shared" si="34"/>
        <v>0</v>
      </c>
      <c r="W58" s="420"/>
      <c r="X58" s="421"/>
      <c r="Y58" s="421"/>
      <c r="Z58" s="421"/>
      <c r="AA58" s="375">
        <f t="shared" si="72"/>
        <v>0</v>
      </c>
      <c r="AB58" s="420"/>
      <c r="AC58" s="421"/>
      <c r="AD58" s="421"/>
      <c r="AE58" s="421"/>
      <c r="AF58" s="375">
        <f t="shared" si="73"/>
        <v>0</v>
      </c>
      <c r="AG58" s="420"/>
      <c r="AH58" s="421"/>
      <c r="AI58" s="421"/>
      <c r="AJ58" s="421"/>
      <c r="AK58" s="375">
        <f t="shared" si="74"/>
        <v>0</v>
      </c>
      <c r="AL58" s="405"/>
      <c r="AM58" s="406"/>
      <c r="AN58" s="406"/>
      <c r="AO58" s="406"/>
      <c r="AP58" s="376">
        <f t="shared" si="75"/>
        <v>0</v>
      </c>
      <c r="AQ58" s="377">
        <f t="shared" si="89"/>
        <v>0</v>
      </c>
      <c r="AR58" s="378">
        <f>N58+S58+X58+AC58+AH58+AM58</f>
        <v>0</v>
      </c>
      <c r="AS58" s="378">
        <f t="shared" si="91"/>
        <v>0</v>
      </c>
      <c r="AT58" s="378">
        <f t="shared" si="92"/>
        <v>0</v>
      </c>
      <c r="AU58" s="379">
        <f t="shared" si="93"/>
        <v>0</v>
      </c>
      <c r="AV58" s="363" t="s">
        <v>160</v>
      </c>
      <c r="AW58" s="363" t="s">
        <v>160</v>
      </c>
      <c r="AX58" s="363" t="s">
        <v>160</v>
      </c>
      <c r="AY58" s="363" t="s">
        <v>160</v>
      </c>
      <c r="AZ58" s="358" t="s">
        <v>160</v>
      </c>
      <c r="BA58" s="366"/>
      <c r="BB58" s="377">
        <f t="shared" si="80"/>
        <v>0</v>
      </c>
      <c r="BC58" s="378">
        <f t="shared" si="81"/>
        <v>0</v>
      </c>
      <c r="BD58" s="378">
        <f t="shared" si="82"/>
        <v>0</v>
      </c>
      <c r="BE58" s="378">
        <f t="shared" si="83"/>
        <v>0</v>
      </c>
      <c r="BF58" s="375">
        <f t="shared" si="42"/>
        <v>0</v>
      </c>
      <c r="BG58" s="366"/>
      <c r="BH58" s="377">
        <f t="shared" si="94"/>
        <v>0</v>
      </c>
      <c r="BI58" s="378">
        <f t="shared" si="95"/>
        <v>0</v>
      </c>
      <c r="BJ58" s="378">
        <f t="shared" si="96"/>
        <v>0</v>
      </c>
      <c r="BK58" s="378">
        <f t="shared" si="97"/>
        <v>0</v>
      </c>
      <c r="BL58" s="379">
        <f t="shared" si="98"/>
        <v>0</v>
      </c>
    </row>
    <row r="59" spans="3:64" s="410" customFormat="1" ht="17.45" customHeight="1" x14ac:dyDescent="0.25">
      <c r="C59" s="955"/>
      <c r="D59" s="407"/>
      <c r="E59" s="417"/>
      <c r="F59" s="418"/>
      <c r="G59" s="418"/>
      <c r="H59" s="419"/>
      <c r="I59" s="405"/>
      <c r="J59" s="406"/>
      <c r="K59" s="406"/>
      <c r="L59" s="416"/>
      <c r="M59" s="405"/>
      <c r="N59" s="406"/>
      <c r="O59" s="406"/>
      <c r="P59" s="406"/>
      <c r="Q59" s="375">
        <f t="shared" si="33"/>
        <v>0</v>
      </c>
      <c r="R59" s="405"/>
      <c r="S59" s="406"/>
      <c r="T59" s="406"/>
      <c r="U59" s="406"/>
      <c r="V59" s="375">
        <f t="shared" si="34"/>
        <v>0</v>
      </c>
      <c r="W59" s="420"/>
      <c r="X59" s="421"/>
      <c r="Y59" s="421"/>
      <c r="Z59" s="421"/>
      <c r="AA59" s="375">
        <f t="shared" si="72"/>
        <v>0</v>
      </c>
      <c r="AB59" s="420"/>
      <c r="AC59" s="421"/>
      <c r="AD59" s="421"/>
      <c r="AE59" s="421"/>
      <c r="AF59" s="375">
        <f t="shared" si="73"/>
        <v>0</v>
      </c>
      <c r="AG59" s="420"/>
      <c r="AH59" s="421"/>
      <c r="AI59" s="421"/>
      <c r="AJ59" s="421"/>
      <c r="AK59" s="375">
        <f t="shared" si="74"/>
        <v>0</v>
      </c>
      <c r="AL59" s="405"/>
      <c r="AM59" s="406"/>
      <c r="AN59" s="406"/>
      <c r="AO59" s="406"/>
      <c r="AP59" s="376">
        <f t="shared" si="75"/>
        <v>0</v>
      </c>
      <c r="AQ59" s="377">
        <f t="shared" si="89"/>
        <v>0</v>
      </c>
      <c r="AR59" s="378">
        <f t="shared" si="90"/>
        <v>0</v>
      </c>
      <c r="AS59" s="378">
        <f t="shared" si="91"/>
        <v>0</v>
      </c>
      <c r="AT59" s="378">
        <f t="shared" si="92"/>
        <v>0</v>
      </c>
      <c r="AU59" s="379">
        <f t="shared" si="93"/>
        <v>0</v>
      </c>
      <c r="AV59" s="363" t="s">
        <v>160</v>
      </c>
      <c r="AW59" s="363" t="s">
        <v>160</v>
      </c>
      <c r="AX59" s="363" t="s">
        <v>160</v>
      </c>
      <c r="AY59" s="363" t="s">
        <v>160</v>
      </c>
      <c r="AZ59" s="358" t="s">
        <v>160</v>
      </c>
      <c r="BA59" s="366"/>
      <c r="BB59" s="377">
        <f t="shared" si="80"/>
        <v>0</v>
      </c>
      <c r="BC59" s="378">
        <f t="shared" si="81"/>
        <v>0</v>
      </c>
      <c r="BD59" s="378">
        <f t="shared" si="82"/>
        <v>0</v>
      </c>
      <c r="BE59" s="378">
        <f t="shared" si="83"/>
        <v>0</v>
      </c>
      <c r="BF59" s="375">
        <f t="shared" si="42"/>
        <v>0</v>
      </c>
      <c r="BG59" s="366"/>
      <c r="BH59" s="377">
        <f t="shared" si="94"/>
        <v>0</v>
      </c>
      <c r="BI59" s="378">
        <f t="shared" si="95"/>
        <v>0</v>
      </c>
      <c r="BJ59" s="378">
        <f t="shared" si="96"/>
        <v>0</v>
      </c>
      <c r="BK59" s="378">
        <f t="shared" si="97"/>
        <v>0</v>
      </c>
      <c r="BL59" s="379">
        <f t="shared" si="98"/>
        <v>0</v>
      </c>
    </row>
    <row r="60" spans="3:64" s="410" customFormat="1" ht="17.45" customHeight="1" x14ac:dyDescent="0.25">
      <c r="C60" s="955"/>
      <c r="D60" s="407"/>
      <c r="E60" s="417"/>
      <c r="F60" s="418"/>
      <c r="G60" s="418"/>
      <c r="H60" s="419"/>
      <c r="I60" s="405"/>
      <c r="J60" s="406"/>
      <c r="K60" s="406"/>
      <c r="L60" s="416"/>
      <c r="M60" s="405"/>
      <c r="N60" s="406"/>
      <c r="O60" s="406"/>
      <c r="P60" s="406"/>
      <c r="Q60" s="375">
        <f t="shared" si="33"/>
        <v>0</v>
      </c>
      <c r="R60" s="405"/>
      <c r="S60" s="406"/>
      <c r="T60" s="406"/>
      <c r="U60" s="406"/>
      <c r="V60" s="375">
        <f t="shared" si="34"/>
        <v>0</v>
      </c>
      <c r="W60" s="420"/>
      <c r="X60" s="421"/>
      <c r="Y60" s="421"/>
      <c r="Z60" s="421"/>
      <c r="AA60" s="375">
        <f t="shared" si="72"/>
        <v>0</v>
      </c>
      <c r="AB60" s="420"/>
      <c r="AC60" s="421"/>
      <c r="AD60" s="421"/>
      <c r="AE60" s="421"/>
      <c r="AF60" s="375">
        <f t="shared" si="73"/>
        <v>0</v>
      </c>
      <c r="AG60" s="420"/>
      <c r="AH60" s="421"/>
      <c r="AI60" s="421"/>
      <c r="AJ60" s="421"/>
      <c r="AK60" s="375">
        <f t="shared" si="74"/>
        <v>0</v>
      </c>
      <c r="AL60" s="405"/>
      <c r="AM60" s="406"/>
      <c r="AN60" s="406"/>
      <c r="AO60" s="406"/>
      <c r="AP60" s="376">
        <f t="shared" si="75"/>
        <v>0</v>
      </c>
      <c r="AQ60" s="377">
        <f t="shared" si="89"/>
        <v>0</v>
      </c>
      <c r="AR60" s="378">
        <f t="shared" si="90"/>
        <v>0</v>
      </c>
      <c r="AS60" s="378">
        <f t="shared" si="91"/>
        <v>0</v>
      </c>
      <c r="AT60" s="378">
        <f t="shared" si="92"/>
        <v>0</v>
      </c>
      <c r="AU60" s="379">
        <f t="shared" si="93"/>
        <v>0</v>
      </c>
      <c r="AV60" s="363" t="s">
        <v>160</v>
      </c>
      <c r="AW60" s="363" t="s">
        <v>160</v>
      </c>
      <c r="AX60" s="363" t="s">
        <v>160</v>
      </c>
      <c r="AY60" s="363" t="s">
        <v>160</v>
      </c>
      <c r="AZ60" s="358" t="s">
        <v>160</v>
      </c>
      <c r="BA60" s="366"/>
      <c r="BB60" s="377">
        <f t="shared" si="80"/>
        <v>0</v>
      </c>
      <c r="BC60" s="378">
        <f t="shared" si="81"/>
        <v>0</v>
      </c>
      <c r="BD60" s="378">
        <f t="shared" si="82"/>
        <v>0</v>
      </c>
      <c r="BE60" s="378">
        <f t="shared" si="83"/>
        <v>0</v>
      </c>
      <c r="BF60" s="375">
        <f t="shared" si="42"/>
        <v>0</v>
      </c>
      <c r="BG60" s="366"/>
      <c r="BH60" s="377">
        <f t="shared" si="94"/>
        <v>0</v>
      </c>
      <c r="BI60" s="378">
        <f t="shared" si="95"/>
        <v>0</v>
      </c>
      <c r="BJ60" s="378">
        <f t="shared" si="96"/>
        <v>0</v>
      </c>
      <c r="BK60" s="378">
        <f t="shared" si="97"/>
        <v>0</v>
      </c>
      <c r="BL60" s="379">
        <f t="shared" si="98"/>
        <v>0</v>
      </c>
    </row>
    <row r="61" spans="3:64" s="410" customFormat="1" ht="17.45" customHeight="1" x14ac:dyDescent="0.25">
      <c r="C61" s="955"/>
      <c r="D61" s="407"/>
      <c r="E61" s="417"/>
      <c r="F61" s="418"/>
      <c r="G61" s="418"/>
      <c r="H61" s="419"/>
      <c r="I61" s="405"/>
      <c r="J61" s="406"/>
      <c r="K61" s="406"/>
      <c r="L61" s="416"/>
      <c r="M61" s="405"/>
      <c r="N61" s="406"/>
      <c r="O61" s="406"/>
      <c r="P61" s="406"/>
      <c r="Q61" s="375">
        <f t="shared" si="33"/>
        <v>0</v>
      </c>
      <c r="R61" s="405"/>
      <c r="S61" s="406"/>
      <c r="T61" s="406"/>
      <c r="U61" s="406"/>
      <c r="V61" s="375">
        <f t="shared" si="34"/>
        <v>0</v>
      </c>
      <c r="W61" s="420"/>
      <c r="X61" s="421"/>
      <c r="Y61" s="421"/>
      <c r="Z61" s="421"/>
      <c r="AA61" s="375">
        <f t="shared" si="72"/>
        <v>0</v>
      </c>
      <c r="AB61" s="420"/>
      <c r="AC61" s="421"/>
      <c r="AD61" s="421"/>
      <c r="AE61" s="421"/>
      <c r="AF61" s="375">
        <f t="shared" si="73"/>
        <v>0</v>
      </c>
      <c r="AG61" s="420"/>
      <c r="AH61" s="421"/>
      <c r="AI61" s="421"/>
      <c r="AJ61" s="421"/>
      <c r="AK61" s="375">
        <f t="shared" si="74"/>
        <v>0</v>
      </c>
      <c r="AL61" s="405"/>
      <c r="AM61" s="406"/>
      <c r="AN61" s="406"/>
      <c r="AO61" s="406"/>
      <c r="AP61" s="376">
        <f t="shared" si="75"/>
        <v>0</v>
      </c>
      <c r="AQ61" s="377">
        <f t="shared" si="89"/>
        <v>0</v>
      </c>
      <c r="AR61" s="378">
        <f t="shared" si="90"/>
        <v>0</v>
      </c>
      <c r="AS61" s="378">
        <f t="shared" si="91"/>
        <v>0</v>
      </c>
      <c r="AT61" s="378">
        <f t="shared" si="92"/>
        <v>0</v>
      </c>
      <c r="AU61" s="379">
        <f t="shared" si="93"/>
        <v>0</v>
      </c>
      <c r="AV61" s="363" t="s">
        <v>160</v>
      </c>
      <c r="AW61" s="363" t="s">
        <v>160</v>
      </c>
      <c r="AX61" s="363" t="s">
        <v>160</v>
      </c>
      <c r="AY61" s="363" t="s">
        <v>160</v>
      </c>
      <c r="AZ61" s="358" t="s">
        <v>160</v>
      </c>
      <c r="BA61" s="366"/>
      <c r="BB61" s="377">
        <f t="shared" si="80"/>
        <v>0</v>
      </c>
      <c r="BC61" s="378">
        <f t="shared" si="81"/>
        <v>0</v>
      </c>
      <c r="BD61" s="378">
        <f t="shared" si="82"/>
        <v>0</v>
      </c>
      <c r="BE61" s="378">
        <f t="shared" si="83"/>
        <v>0</v>
      </c>
      <c r="BF61" s="375">
        <f t="shared" si="42"/>
        <v>0</v>
      </c>
      <c r="BG61" s="366"/>
      <c r="BH61" s="377">
        <f t="shared" si="94"/>
        <v>0</v>
      </c>
      <c r="BI61" s="378">
        <f t="shared" si="95"/>
        <v>0</v>
      </c>
      <c r="BJ61" s="378">
        <f t="shared" si="96"/>
        <v>0</v>
      </c>
      <c r="BK61" s="378">
        <f t="shared" si="97"/>
        <v>0</v>
      </c>
      <c r="BL61" s="379">
        <f t="shared" si="98"/>
        <v>0</v>
      </c>
    </row>
    <row r="62" spans="3:64" s="410" customFormat="1" ht="17.45" customHeight="1" x14ac:dyDescent="0.25">
      <c r="C62" s="955"/>
      <c r="D62" s="407"/>
      <c r="E62" s="417"/>
      <c r="F62" s="418"/>
      <c r="G62" s="418"/>
      <c r="H62" s="419"/>
      <c r="I62" s="405"/>
      <c r="J62" s="406"/>
      <c r="K62" s="406"/>
      <c r="L62" s="416"/>
      <c r="M62" s="405"/>
      <c r="N62" s="406"/>
      <c r="O62" s="406"/>
      <c r="P62" s="406"/>
      <c r="Q62" s="375">
        <f t="shared" si="33"/>
        <v>0</v>
      </c>
      <c r="R62" s="405"/>
      <c r="S62" s="406"/>
      <c r="T62" s="406"/>
      <c r="U62" s="406"/>
      <c r="V62" s="375">
        <f t="shared" si="34"/>
        <v>0</v>
      </c>
      <c r="W62" s="420"/>
      <c r="X62" s="421"/>
      <c r="Y62" s="421"/>
      <c r="Z62" s="421"/>
      <c r="AA62" s="375">
        <f t="shared" si="72"/>
        <v>0</v>
      </c>
      <c r="AB62" s="420"/>
      <c r="AC62" s="421"/>
      <c r="AD62" s="421"/>
      <c r="AE62" s="421"/>
      <c r="AF62" s="375">
        <f t="shared" si="73"/>
        <v>0</v>
      </c>
      <c r="AG62" s="420"/>
      <c r="AH62" s="421"/>
      <c r="AI62" s="421"/>
      <c r="AJ62" s="421"/>
      <c r="AK62" s="375">
        <f t="shared" si="74"/>
        <v>0</v>
      </c>
      <c r="AL62" s="405"/>
      <c r="AM62" s="406"/>
      <c r="AN62" s="406"/>
      <c r="AO62" s="406"/>
      <c r="AP62" s="376">
        <f t="shared" si="75"/>
        <v>0</v>
      </c>
      <c r="AQ62" s="377">
        <f t="shared" si="89"/>
        <v>0</v>
      </c>
      <c r="AR62" s="378">
        <f t="shared" si="90"/>
        <v>0</v>
      </c>
      <c r="AS62" s="378">
        <f t="shared" si="91"/>
        <v>0</v>
      </c>
      <c r="AT62" s="378">
        <f t="shared" si="92"/>
        <v>0</v>
      </c>
      <c r="AU62" s="379">
        <f t="shared" si="93"/>
        <v>0</v>
      </c>
      <c r="AV62" s="363" t="s">
        <v>160</v>
      </c>
      <c r="AW62" s="363" t="s">
        <v>160</v>
      </c>
      <c r="AX62" s="363" t="s">
        <v>160</v>
      </c>
      <c r="AY62" s="363" t="s">
        <v>160</v>
      </c>
      <c r="AZ62" s="358" t="s">
        <v>160</v>
      </c>
      <c r="BA62" s="366"/>
      <c r="BB62" s="377">
        <f t="shared" si="80"/>
        <v>0</v>
      </c>
      <c r="BC62" s="378">
        <f t="shared" si="81"/>
        <v>0</v>
      </c>
      <c r="BD62" s="378">
        <f t="shared" si="82"/>
        <v>0</v>
      </c>
      <c r="BE62" s="378">
        <f t="shared" si="83"/>
        <v>0</v>
      </c>
      <c r="BF62" s="375">
        <f t="shared" si="42"/>
        <v>0</v>
      </c>
      <c r="BG62" s="366"/>
      <c r="BH62" s="377">
        <f t="shared" si="94"/>
        <v>0</v>
      </c>
      <c r="BI62" s="378">
        <f t="shared" si="95"/>
        <v>0</v>
      </c>
      <c r="BJ62" s="378">
        <f t="shared" si="96"/>
        <v>0</v>
      </c>
      <c r="BK62" s="378">
        <f t="shared" si="97"/>
        <v>0</v>
      </c>
      <c r="BL62" s="379">
        <f t="shared" si="98"/>
        <v>0</v>
      </c>
    </row>
    <row r="63" spans="3:64" s="410" customFormat="1" ht="17.45" customHeight="1" x14ac:dyDescent="0.25">
      <c r="C63" s="955"/>
      <c r="D63" s="407"/>
      <c r="E63" s="417"/>
      <c r="F63" s="418"/>
      <c r="G63" s="418"/>
      <c r="H63" s="419"/>
      <c r="I63" s="405"/>
      <c r="J63" s="406"/>
      <c r="K63" s="406"/>
      <c r="L63" s="416"/>
      <c r="M63" s="405"/>
      <c r="N63" s="406"/>
      <c r="O63" s="406"/>
      <c r="P63" s="406"/>
      <c r="Q63" s="375">
        <f t="shared" si="33"/>
        <v>0</v>
      </c>
      <c r="R63" s="405"/>
      <c r="S63" s="406"/>
      <c r="T63" s="406"/>
      <c r="U63" s="406"/>
      <c r="V63" s="375">
        <f t="shared" si="34"/>
        <v>0</v>
      </c>
      <c r="W63" s="420"/>
      <c r="X63" s="421"/>
      <c r="Y63" s="421"/>
      <c r="Z63" s="421"/>
      <c r="AA63" s="375">
        <f t="shared" si="72"/>
        <v>0</v>
      </c>
      <c r="AB63" s="420"/>
      <c r="AC63" s="421"/>
      <c r="AD63" s="421"/>
      <c r="AE63" s="421"/>
      <c r="AF63" s="375">
        <f t="shared" si="73"/>
        <v>0</v>
      </c>
      <c r="AG63" s="420"/>
      <c r="AH63" s="421"/>
      <c r="AI63" s="421"/>
      <c r="AJ63" s="421"/>
      <c r="AK63" s="375">
        <f t="shared" si="74"/>
        <v>0</v>
      </c>
      <c r="AL63" s="405"/>
      <c r="AM63" s="406"/>
      <c r="AN63" s="406"/>
      <c r="AO63" s="406"/>
      <c r="AP63" s="376">
        <f t="shared" si="75"/>
        <v>0</v>
      </c>
      <c r="AQ63" s="377">
        <f t="shared" si="89"/>
        <v>0</v>
      </c>
      <c r="AR63" s="378">
        <f t="shared" si="90"/>
        <v>0</v>
      </c>
      <c r="AS63" s="378">
        <f t="shared" si="91"/>
        <v>0</v>
      </c>
      <c r="AT63" s="378">
        <f t="shared" si="92"/>
        <v>0</v>
      </c>
      <c r="AU63" s="379">
        <f t="shared" si="93"/>
        <v>0</v>
      </c>
      <c r="AV63" s="363" t="s">
        <v>160</v>
      </c>
      <c r="AW63" s="363" t="s">
        <v>160</v>
      </c>
      <c r="AX63" s="363" t="s">
        <v>160</v>
      </c>
      <c r="AY63" s="363" t="s">
        <v>160</v>
      </c>
      <c r="AZ63" s="358" t="s">
        <v>160</v>
      </c>
      <c r="BA63" s="366"/>
      <c r="BB63" s="377">
        <f t="shared" si="80"/>
        <v>0</v>
      </c>
      <c r="BC63" s="378">
        <f t="shared" si="81"/>
        <v>0</v>
      </c>
      <c r="BD63" s="378">
        <f t="shared" si="82"/>
        <v>0</v>
      </c>
      <c r="BE63" s="378">
        <f t="shared" si="83"/>
        <v>0</v>
      </c>
      <c r="BF63" s="375">
        <f t="shared" si="42"/>
        <v>0</v>
      </c>
      <c r="BG63" s="366"/>
      <c r="BH63" s="377">
        <f t="shared" si="94"/>
        <v>0</v>
      </c>
      <c r="BI63" s="378">
        <f t="shared" si="95"/>
        <v>0</v>
      </c>
      <c r="BJ63" s="378">
        <f t="shared" si="96"/>
        <v>0</v>
      </c>
      <c r="BK63" s="378">
        <f t="shared" si="97"/>
        <v>0</v>
      </c>
      <c r="BL63" s="379">
        <f t="shared" si="98"/>
        <v>0</v>
      </c>
    </row>
    <row r="64" spans="3:64" s="408" customFormat="1" ht="22.15" customHeight="1" thickBot="1" x14ac:dyDescent="0.35">
      <c r="C64" s="956"/>
      <c r="D64" s="409" t="s">
        <v>248</v>
      </c>
      <c r="E64" s="385" t="s">
        <v>158</v>
      </c>
      <c r="F64" s="386" t="s">
        <v>158</v>
      </c>
      <c r="G64" s="386" t="s">
        <v>158</v>
      </c>
      <c r="H64" s="387" t="s">
        <v>158</v>
      </c>
      <c r="I64" s="683">
        <f>SUM(I47:I63)</f>
        <v>9.5</v>
      </c>
      <c r="J64" s="678">
        <f t="shared" ref="J64:L64" si="99">SUM(J47:J63)</f>
        <v>9.5</v>
      </c>
      <c r="K64" s="678">
        <f t="shared" si="99"/>
        <v>9.5</v>
      </c>
      <c r="L64" s="684">
        <f t="shared" si="99"/>
        <v>9.5</v>
      </c>
      <c r="M64" s="385">
        <f t="shared" ref="M64" si="100">SUM(M47:M63)</f>
        <v>235500</v>
      </c>
      <c r="N64" s="386">
        <f t="shared" ref="N64" si="101">SUM(N47:N63)</f>
        <v>235500</v>
      </c>
      <c r="O64" s="386">
        <f t="shared" ref="O64" si="102">SUM(O47:O63)</f>
        <v>235500</v>
      </c>
      <c r="P64" s="386">
        <f t="shared" ref="P64" si="103">SUM(P47:P63)</f>
        <v>235500</v>
      </c>
      <c r="Q64" s="387">
        <f t="shared" ref="Q64" si="104">SUM(Q47:Q63)</f>
        <v>942000</v>
      </c>
      <c r="R64" s="385">
        <f t="shared" ref="R64" si="105">SUM(R47:R63)</f>
        <v>0</v>
      </c>
      <c r="S64" s="386">
        <f t="shared" ref="S64" si="106">SUM(S47:S63)</f>
        <v>0</v>
      </c>
      <c r="T64" s="386">
        <f t="shared" ref="T64" si="107">SUM(T47:T63)</f>
        <v>0</v>
      </c>
      <c r="U64" s="386">
        <f t="shared" ref="U64" si="108">SUM(U47:U63)</f>
        <v>0</v>
      </c>
      <c r="V64" s="375">
        <f t="shared" si="34"/>
        <v>0</v>
      </c>
      <c r="W64" s="385">
        <f t="shared" ref="W64" si="109">SUM(W47:W63)</f>
        <v>0</v>
      </c>
      <c r="X64" s="386">
        <f t="shared" ref="X64" si="110">SUM(X47:X63)</f>
        <v>0</v>
      </c>
      <c r="Y64" s="386">
        <f t="shared" ref="Y64" si="111">SUM(Y47:Y63)</f>
        <v>0</v>
      </c>
      <c r="Z64" s="386">
        <f t="shared" ref="Z64" si="112">SUM(Z47:Z63)</f>
        <v>0</v>
      </c>
      <c r="AA64" s="387">
        <f t="shared" ref="AA64" si="113">SUM(AA47:AA63)</f>
        <v>0</v>
      </c>
      <c r="AB64" s="385">
        <f t="shared" ref="AB64" si="114">SUM(AB47:AB63)</f>
        <v>153780</v>
      </c>
      <c r="AC64" s="386">
        <f t="shared" ref="AC64" si="115">SUM(AC47:AC63)</f>
        <v>153780</v>
      </c>
      <c r="AD64" s="386">
        <f t="shared" ref="AD64" si="116">SUM(AD47:AD63)</f>
        <v>153780</v>
      </c>
      <c r="AE64" s="386">
        <f t="shared" ref="AE64" si="117">SUM(AE47:AE63)</f>
        <v>153780</v>
      </c>
      <c r="AF64" s="387">
        <f t="shared" ref="AF64" si="118">SUM(AF47:AF63)</f>
        <v>615120</v>
      </c>
      <c r="AG64" s="385">
        <f t="shared" ref="AG64" si="119">SUM(AG47:AG63)</f>
        <v>0</v>
      </c>
      <c r="AH64" s="386">
        <f t="shared" ref="AH64" si="120">SUM(AH47:AH63)</f>
        <v>0</v>
      </c>
      <c r="AI64" s="386">
        <f t="shared" ref="AI64" si="121">SUM(AI47:AI63)</f>
        <v>0</v>
      </c>
      <c r="AJ64" s="386">
        <f t="shared" ref="AJ64" si="122">SUM(AJ47:AJ63)</f>
        <v>0</v>
      </c>
      <c r="AK64" s="387">
        <f t="shared" ref="AK64" si="123">SUM(AK47:AK63)</f>
        <v>0</v>
      </c>
      <c r="AL64" s="385">
        <f t="shared" ref="AL64" si="124">SUM(AL47:AL63)</f>
        <v>38375</v>
      </c>
      <c r="AM64" s="386">
        <f t="shared" ref="AM64" si="125">SUM(AM47:AM63)</f>
        <v>77825</v>
      </c>
      <c r="AN64" s="386">
        <f t="shared" ref="AN64" si="126">SUM(AN47:AN63)</f>
        <v>50080</v>
      </c>
      <c r="AO64" s="386">
        <f t="shared" ref="AO64" si="127">SUM(AO47:AO63)</f>
        <v>40375</v>
      </c>
      <c r="AP64" s="391">
        <f t="shared" ref="AP64" si="128">SUM(AP47:AP63)</f>
        <v>206655</v>
      </c>
      <c r="AQ64" s="388">
        <f>SUM(AQ47:AQ63)</f>
        <v>427655</v>
      </c>
      <c r="AR64" s="389">
        <f t="shared" ref="AR64" si="129">SUM(AR47:AR63)</f>
        <v>467105</v>
      </c>
      <c r="AS64" s="389">
        <f t="shared" ref="AS64" si="130">SUM(AS47:AS63)</f>
        <v>439360</v>
      </c>
      <c r="AT64" s="389">
        <f t="shared" ref="AT64" si="131">SUM(AT47:AT63)</f>
        <v>429655</v>
      </c>
      <c r="AU64" s="390">
        <f t="shared" ref="AU64" si="132">SUM(AU47:AU63)</f>
        <v>1763775</v>
      </c>
      <c r="AV64" s="395"/>
      <c r="AW64" s="396"/>
      <c r="AX64" s="396"/>
      <c r="AY64" s="396"/>
      <c r="AZ64" s="387">
        <f>AV64+AW64+AX64+AY64</f>
        <v>0</v>
      </c>
      <c r="BA64" s="233"/>
      <c r="BB64" s="385">
        <f>SUM(BB47:BB63)</f>
        <v>94084.1</v>
      </c>
      <c r="BC64" s="386">
        <f t="shared" ref="BC64:BF64" si="133">SUM(BC47:BC63)</f>
        <v>102763.1</v>
      </c>
      <c r="BD64" s="386">
        <f t="shared" si="133"/>
        <v>96659.199999999997</v>
      </c>
      <c r="BE64" s="386">
        <f t="shared" si="133"/>
        <v>94524.1</v>
      </c>
      <c r="BF64" s="387">
        <f t="shared" si="133"/>
        <v>388030.5</v>
      </c>
      <c r="BG64" s="233"/>
      <c r="BH64" s="385">
        <f>SUM(BH47:BH63)</f>
        <v>83392.725000000006</v>
      </c>
      <c r="BI64" s="386">
        <f t="shared" ref="BI64:BL64" si="134">SUM(BI47:BI63)</f>
        <v>91085.475000000006</v>
      </c>
      <c r="BJ64" s="386">
        <f t="shared" si="134"/>
        <v>85675.199999999997</v>
      </c>
      <c r="BK64" s="386">
        <f t="shared" si="134"/>
        <v>83782.725000000006</v>
      </c>
      <c r="BL64" s="387">
        <f t="shared" si="134"/>
        <v>343936.125</v>
      </c>
    </row>
    <row r="65" spans="3:64" s="410" customFormat="1" ht="50.45" customHeight="1" x14ac:dyDescent="0.25">
      <c r="C65" s="954" t="s">
        <v>332</v>
      </c>
      <c r="D65" s="422" t="s">
        <v>630</v>
      </c>
      <c r="E65" s="398">
        <v>0.22</v>
      </c>
      <c r="F65" s="399">
        <v>0.22</v>
      </c>
      <c r="G65" s="399">
        <v>0.22</v>
      </c>
      <c r="H65" s="400">
        <v>0.22</v>
      </c>
      <c r="I65" s="675">
        <v>2</v>
      </c>
      <c r="J65" s="675">
        <v>2</v>
      </c>
      <c r="K65" s="675">
        <v>2</v>
      </c>
      <c r="L65" s="675">
        <v>2</v>
      </c>
      <c r="M65" s="411">
        <v>42600</v>
      </c>
      <c r="N65" s="411">
        <v>42600</v>
      </c>
      <c r="O65" s="411">
        <v>42600</v>
      </c>
      <c r="P65" s="411">
        <v>42600</v>
      </c>
      <c r="Q65" s="365">
        <f t="shared" si="33"/>
        <v>170400</v>
      </c>
      <c r="R65" s="411"/>
      <c r="S65" s="412"/>
      <c r="T65" s="412"/>
      <c r="U65" s="412"/>
      <c r="V65" s="375">
        <f t="shared" si="34"/>
        <v>0</v>
      </c>
      <c r="W65" s="414"/>
      <c r="X65" s="415"/>
      <c r="Y65" s="415"/>
      <c r="Z65" s="415"/>
      <c r="AA65" s="365">
        <f t="shared" ref="AA65:AA76" si="135">SUM(W65:Z65)</f>
        <v>0</v>
      </c>
      <c r="AB65" s="405">
        <v>4020</v>
      </c>
      <c r="AC65" s="405">
        <v>4020</v>
      </c>
      <c r="AD65" s="405">
        <v>4020</v>
      </c>
      <c r="AE65" s="405">
        <v>4020</v>
      </c>
      <c r="AF65" s="365">
        <f t="shared" ref="AF65:AF76" si="136">SUM(AB65:AE65)</f>
        <v>16080</v>
      </c>
      <c r="AG65" s="405"/>
      <c r="AH65" s="406"/>
      <c r="AI65" s="406"/>
      <c r="AJ65" s="406"/>
      <c r="AK65" s="365">
        <f t="shared" ref="AK65:AK76" si="137">SUM(AG65:AJ65)</f>
        <v>0</v>
      </c>
      <c r="AL65" s="411"/>
      <c r="AM65" s="412">
        <v>11770</v>
      </c>
      <c r="AN65" s="412"/>
      <c r="AO65" s="412">
        <v>11770</v>
      </c>
      <c r="AP65" s="404">
        <f t="shared" ref="AP65:AP76" si="138">SUM(AL65:AO65)</f>
        <v>23540</v>
      </c>
      <c r="AQ65" s="360">
        <f>M65+R65+W65+AB65+AG65+AL65</f>
        <v>46620</v>
      </c>
      <c r="AR65" s="361">
        <f t="shared" ref="AR65:AU65" si="139">N65+S65+X65+AC65+AH65+AM65</f>
        <v>58390</v>
      </c>
      <c r="AS65" s="361">
        <f t="shared" si="139"/>
        <v>46620</v>
      </c>
      <c r="AT65" s="361">
        <f t="shared" si="139"/>
        <v>58390</v>
      </c>
      <c r="AU65" s="362">
        <f t="shared" si="139"/>
        <v>210020</v>
      </c>
      <c r="AV65" s="363" t="s">
        <v>160</v>
      </c>
      <c r="AW65" s="363" t="s">
        <v>160</v>
      </c>
      <c r="AX65" s="363" t="s">
        <v>160</v>
      </c>
      <c r="AY65" s="363" t="s">
        <v>160</v>
      </c>
      <c r="AZ65" s="358" t="s">
        <v>160</v>
      </c>
      <c r="BA65" s="366"/>
      <c r="BB65" s="367">
        <f t="shared" ref="BB65:BB76" si="140">AQ65*E65/100%</f>
        <v>10256.4</v>
      </c>
      <c r="BC65" s="368">
        <f t="shared" ref="BC65:BC76" si="141">AR65*F65/100%</f>
        <v>12845.8</v>
      </c>
      <c r="BD65" s="368">
        <f t="shared" ref="BD65:BD76" si="142">AS65*G65/100%</f>
        <v>10256.4</v>
      </c>
      <c r="BE65" s="368">
        <f t="shared" ref="BE65:BE76" si="143">AT65*H65/100%</f>
        <v>12845.8</v>
      </c>
      <c r="BF65" s="358">
        <f t="shared" ref="BF65:BF76" si="144">AU65*I65/100%</f>
        <v>420040</v>
      </c>
      <c r="BG65" s="366"/>
      <c r="BH65" s="367">
        <f t="shared" ref="BH65" si="145">AQ65*(18%+1.5%)/100%</f>
        <v>9090.9</v>
      </c>
      <c r="BI65" s="368">
        <f t="shared" ref="BI65" si="146">AR65*(18%+1.5%)/100%</f>
        <v>11386.050000000001</v>
      </c>
      <c r="BJ65" s="368">
        <f t="shared" ref="BJ65" si="147">AS65*(18%+1.5%)/100%</f>
        <v>9090.9</v>
      </c>
      <c r="BK65" s="368">
        <f t="shared" ref="BK65" si="148">AT65*(18%+1.5%)/100%</f>
        <v>11386.050000000001</v>
      </c>
      <c r="BL65" s="369">
        <f t="shared" ref="BL65" si="149">SUM(BH65:BK65)</f>
        <v>40953.9</v>
      </c>
    </row>
    <row r="66" spans="3:64" s="410" customFormat="1" ht="66" customHeight="1" x14ac:dyDescent="0.25">
      <c r="C66" s="955"/>
      <c r="D66" s="423" t="s">
        <v>666</v>
      </c>
      <c r="E66" s="371">
        <v>0.22</v>
      </c>
      <c r="F66" s="372">
        <v>0.22</v>
      </c>
      <c r="G66" s="372">
        <v>0.22</v>
      </c>
      <c r="H66" s="373">
        <v>0.22</v>
      </c>
      <c r="I66" s="676">
        <v>4</v>
      </c>
      <c r="J66" s="676">
        <v>4</v>
      </c>
      <c r="K66" s="676">
        <v>4</v>
      </c>
      <c r="L66" s="676">
        <v>4</v>
      </c>
      <c r="M66" s="405">
        <v>85200</v>
      </c>
      <c r="N66" s="405">
        <v>85200</v>
      </c>
      <c r="O66" s="405">
        <v>85200</v>
      </c>
      <c r="P66" s="405">
        <v>85200</v>
      </c>
      <c r="Q66" s="375">
        <f t="shared" si="33"/>
        <v>340800</v>
      </c>
      <c r="R66" s="405"/>
      <c r="S66" s="406"/>
      <c r="T66" s="406"/>
      <c r="U66" s="406"/>
      <c r="V66" s="375">
        <f t="shared" si="34"/>
        <v>0</v>
      </c>
      <c r="W66" s="414"/>
      <c r="X66" s="415"/>
      <c r="Y66" s="415"/>
      <c r="Z66" s="415"/>
      <c r="AA66" s="375">
        <f t="shared" si="135"/>
        <v>0</v>
      </c>
      <c r="AB66" s="405"/>
      <c r="AC66" s="406"/>
      <c r="AD66" s="406"/>
      <c r="AE66" s="406"/>
      <c r="AF66" s="375">
        <f t="shared" si="136"/>
        <v>0</v>
      </c>
      <c r="AG66" s="405"/>
      <c r="AH66" s="406"/>
      <c r="AI66" s="406"/>
      <c r="AJ66" s="406"/>
      <c r="AK66" s="375">
        <f t="shared" si="137"/>
        <v>0</v>
      </c>
      <c r="AL66" s="405"/>
      <c r="AM66" s="406">
        <v>16200</v>
      </c>
      <c r="AN66" s="406">
        <v>30200</v>
      </c>
      <c r="AO66" s="406"/>
      <c r="AP66" s="376">
        <f t="shared" si="138"/>
        <v>46400</v>
      </c>
      <c r="AQ66" s="377">
        <f t="shared" ref="AQ66:AQ78" si="150">M66+R66+W66+AB66+AG66+AL66</f>
        <v>85200</v>
      </c>
      <c r="AR66" s="378">
        <f t="shared" ref="AR66:AR76" si="151">N66+S66+X66+AC66+AH66+AM66</f>
        <v>101400</v>
      </c>
      <c r="AS66" s="378">
        <f t="shared" ref="AS66:AS76" si="152">O66+T66+Y66+AD66+AI66+AN66</f>
        <v>115400</v>
      </c>
      <c r="AT66" s="378">
        <f t="shared" ref="AT66:AT76" si="153">P66+U66+Z66+AE66+AJ66+AO66</f>
        <v>85200</v>
      </c>
      <c r="AU66" s="379">
        <f t="shared" ref="AU66:AU76" si="154">Q66+V66+AA66+AF66+AK66+AP66</f>
        <v>387200</v>
      </c>
      <c r="AV66" s="363" t="s">
        <v>160</v>
      </c>
      <c r="AW66" s="363" t="s">
        <v>160</v>
      </c>
      <c r="AX66" s="363" t="s">
        <v>160</v>
      </c>
      <c r="AY66" s="363" t="s">
        <v>160</v>
      </c>
      <c r="AZ66" s="358" t="s">
        <v>160</v>
      </c>
      <c r="BA66" s="366"/>
      <c r="BB66" s="377">
        <f t="shared" si="140"/>
        <v>18744</v>
      </c>
      <c r="BC66" s="378">
        <f t="shared" si="141"/>
        <v>22308</v>
      </c>
      <c r="BD66" s="378">
        <f t="shared" si="142"/>
        <v>25388</v>
      </c>
      <c r="BE66" s="378">
        <f t="shared" si="143"/>
        <v>18744</v>
      </c>
      <c r="BF66" s="375">
        <f t="shared" si="144"/>
        <v>1548800</v>
      </c>
      <c r="BG66" s="366"/>
      <c r="BH66" s="377">
        <f t="shared" ref="BH66:BH76" si="155">AQ66*(18%+1.5%)/100%</f>
        <v>16614</v>
      </c>
      <c r="BI66" s="378">
        <f t="shared" ref="BI66:BI76" si="156">AR66*(18%+1.5%)/100%</f>
        <v>19773</v>
      </c>
      <c r="BJ66" s="378">
        <f t="shared" ref="BJ66:BJ76" si="157">AS66*(18%+1.5%)/100%</f>
        <v>22503</v>
      </c>
      <c r="BK66" s="378">
        <f t="shared" ref="BK66:BK76" si="158">AT66*(18%+1.5%)/100%</f>
        <v>16614</v>
      </c>
      <c r="BL66" s="379">
        <f t="shared" ref="BL66:BL76" si="159">SUM(BH66:BK66)</f>
        <v>75504</v>
      </c>
    </row>
    <row r="67" spans="3:64" s="410" customFormat="1" ht="17.45" customHeight="1" x14ac:dyDescent="0.25">
      <c r="C67" s="955"/>
      <c r="D67" s="424"/>
      <c r="E67" s="417"/>
      <c r="F67" s="418"/>
      <c r="G67" s="418"/>
      <c r="H67" s="419"/>
      <c r="I67" s="405"/>
      <c r="J67" s="406"/>
      <c r="K67" s="406"/>
      <c r="L67" s="416"/>
      <c r="M67" s="405"/>
      <c r="N67" s="406"/>
      <c r="O67" s="406"/>
      <c r="P67" s="406"/>
      <c r="Q67" s="375">
        <f t="shared" si="33"/>
        <v>0</v>
      </c>
      <c r="R67" s="405"/>
      <c r="S67" s="406"/>
      <c r="T67" s="406"/>
      <c r="U67" s="406"/>
      <c r="V67" s="375">
        <f t="shared" si="34"/>
        <v>0</v>
      </c>
      <c r="W67" s="420"/>
      <c r="X67" s="421"/>
      <c r="Y67" s="421"/>
      <c r="Z67" s="421"/>
      <c r="AA67" s="375">
        <f t="shared" si="135"/>
        <v>0</v>
      </c>
      <c r="AB67" s="420"/>
      <c r="AC67" s="421"/>
      <c r="AD67" s="421"/>
      <c r="AE67" s="421"/>
      <c r="AF67" s="375">
        <f t="shared" si="136"/>
        <v>0</v>
      </c>
      <c r="AG67" s="420"/>
      <c r="AH67" s="421"/>
      <c r="AI67" s="421"/>
      <c r="AJ67" s="421"/>
      <c r="AK67" s="375">
        <f t="shared" si="137"/>
        <v>0</v>
      </c>
      <c r="AL67" s="405"/>
      <c r="AM67" s="406"/>
      <c r="AN67" s="406"/>
      <c r="AO67" s="406"/>
      <c r="AP67" s="376">
        <f t="shared" si="138"/>
        <v>0</v>
      </c>
      <c r="AQ67" s="377">
        <f t="shared" si="150"/>
        <v>0</v>
      </c>
      <c r="AR67" s="378">
        <f t="shared" si="151"/>
        <v>0</v>
      </c>
      <c r="AS67" s="378">
        <f t="shared" si="152"/>
        <v>0</v>
      </c>
      <c r="AT67" s="378">
        <f t="shared" si="153"/>
        <v>0</v>
      </c>
      <c r="AU67" s="379">
        <f t="shared" si="154"/>
        <v>0</v>
      </c>
      <c r="AV67" s="363" t="s">
        <v>160</v>
      </c>
      <c r="AW67" s="363" t="s">
        <v>160</v>
      </c>
      <c r="AX67" s="363" t="s">
        <v>160</v>
      </c>
      <c r="AY67" s="363" t="s">
        <v>160</v>
      </c>
      <c r="AZ67" s="358" t="s">
        <v>160</v>
      </c>
      <c r="BA67" s="366"/>
      <c r="BB67" s="377">
        <f t="shared" si="140"/>
        <v>0</v>
      </c>
      <c r="BC67" s="378">
        <f t="shared" si="141"/>
        <v>0</v>
      </c>
      <c r="BD67" s="378">
        <f t="shared" si="142"/>
        <v>0</v>
      </c>
      <c r="BE67" s="378">
        <f t="shared" si="143"/>
        <v>0</v>
      </c>
      <c r="BF67" s="375">
        <f t="shared" si="144"/>
        <v>0</v>
      </c>
      <c r="BG67" s="366"/>
      <c r="BH67" s="377">
        <f t="shared" si="155"/>
        <v>0</v>
      </c>
      <c r="BI67" s="378">
        <f t="shared" si="156"/>
        <v>0</v>
      </c>
      <c r="BJ67" s="378">
        <f t="shared" si="157"/>
        <v>0</v>
      </c>
      <c r="BK67" s="378">
        <f t="shared" si="158"/>
        <v>0</v>
      </c>
      <c r="BL67" s="379">
        <f t="shared" si="159"/>
        <v>0</v>
      </c>
    </row>
    <row r="68" spans="3:64" s="410" customFormat="1" ht="17.45" customHeight="1" x14ac:dyDescent="0.25">
      <c r="C68" s="955"/>
      <c r="D68" s="424"/>
      <c r="E68" s="417"/>
      <c r="F68" s="418"/>
      <c r="G68" s="418"/>
      <c r="H68" s="419"/>
      <c r="I68" s="405"/>
      <c r="J68" s="406"/>
      <c r="K68" s="406"/>
      <c r="L68" s="416"/>
      <c r="M68" s="405"/>
      <c r="N68" s="406"/>
      <c r="O68" s="406"/>
      <c r="P68" s="406"/>
      <c r="Q68" s="375">
        <f t="shared" si="33"/>
        <v>0</v>
      </c>
      <c r="R68" s="405"/>
      <c r="S68" s="406"/>
      <c r="T68" s="406"/>
      <c r="U68" s="406"/>
      <c r="V68" s="375">
        <f t="shared" si="34"/>
        <v>0</v>
      </c>
      <c r="W68" s="420"/>
      <c r="X68" s="421"/>
      <c r="Y68" s="421"/>
      <c r="Z68" s="421"/>
      <c r="AA68" s="375">
        <f t="shared" si="135"/>
        <v>0</v>
      </c>
      <c r="AB68" s="420"/>
      <c r="AC68" s="421"/>
      <c r="AD68" s="421"/>
      <c r="AE68" s="421"/>
      <c r="AF68" s="375">
        <f t="shared" si="136"/>
        <v>0</v>
      </c>
      <c r="AG68" s="420"/>
      <c r="AH68" s="421"/>
      <c r="AI68" s="421"/>
      <c r="AJ68" s="421"/>
      <c r="AK68" s="375">
        <f t="shared" si="137"/>
        <v>0</v>
      </c>
      <c r="AL68" s="405"/>
      <c r="AM68" s="406"/>
      <c r="AN68" s="406"/>
      <c r="AO68" s="406"/>
      <c r="AP68" s="376">
        <f t="shared" si="138"/>
        <v>0</v>
      </c>
      <c r="AQ68" s="377">
        <f t="shared" si="150"/>
        <v>0</v>
      </c>
      <c r="AR68" s="378">
        <f t="shared" si="151"/>
        <v>0</v>
      </c>
      <c r="AS68" s="378">
        <f t="shared" si="152"/>
        <v>0</v>
      </c>
      <c r="AT68" s="378">
        <f t="shared" si="153"/>
        <v>0</v>
      </c>
      <c r="AU68" s="379">
        <f t="shared" si="154"/>
        <v>0</v>
      </c>
      <c r="AV68" s="363" t="s">
        <v>160</v>
      </c>
      <c r="AW68" s="363" t="s">
        <v>160</v>
      </c>
      <c r="AX68" s="363" t="s">
        <v>160</v>
      </c>
      <c r="AY68" s="363" t="s">
        <v>160</v>
      </c>
      <c r="AZ68" s="358" t="s">
        <v>160</v>
      </c>
      <c r="BA68" s="366"/>
      <c r="BB68" s="377">
        <f t="shared" si="140"/>
        <v>0</v>
      </c>
      <c r="BC68" s="378">
        <f t="shared" si="141"/>
        <v>0</v>
      </c>
      <c r="BD68" s="378">
        <f t="shared" si="142"/>
        <v>0</v>
      </c>
      <c r="BE68" s="378">
        <f t="shared" si="143"/>
        <v>0</v>
      </c>
      <c r="BF68" s="375">
        <f t="shared" si="144"/>
        <v>0</v>
      </c>
      <c r="BG68" s="366"/>
      <c r="BH68" s="377">
        <f t="shared" si="155"/>
        <v>0</v>
      </c>
      <c r="BI68" s="378">
        <f t="shared" si="156"/>
        <v>0</v>
      </c>
      <c r="BJ68" s="378">
        <f t="shared" si="157"/>
        <v>0</v>
      </c>
      <c r="BK68" s="378">
        <f t="shared" si="158"/>
        <v>0</v>
      </c>
      <c r="BL68" s="379">
        <f t="shared" si="159"/>
        <v>0</v>
      </c>
    </row>
    <row r="69" spans="3:64" s="410" customFormat="1" ht="17.45" customHeight="1" x14ac:dyDescent="0.25">
      <c r="C69" s="955"/>
      <c r="D69" s="424"/>
      <c r="E69" s="417"/>
      <c r="F69" s="418"/>
      <c r="G69" s="418"/>
      <c r="H69" s="419"/>
      <c r="I69" s="405"/>
      <c r="J69" s="406"/>
      <c r="K69" s="406"/>
      <c r="L69" s="416"/>
      <c r="M69" s="405"/>
      <c r="N69" s="406"/>
      <c r="O69" s="406"/>
      <c r="P69" s="406"/>
      <c r="Q69" s="375">
        <f t="shared" si="33"/>
        <v>0</v>
      </c>
      <c r="R69" s="405"/>
      <c r="S69" s="406"/>
      <c r="T69" s="406"/>
      <c r="U69" s="406"/>
      <c r="V69" s="375">
        <f t="shared" si="34"/>
        <v>0</v>
      </c>
      <c r="W69" s="420"/>
      <c r="X69" s="421"/>
      <c r="Y69" s="421"/>
      <c r="Z69" s="421"/>
      <c r="AA69" s="375">
        <f t="shared" si="135"/>
        <v>0</v>
      </c>
      <c r="AB69" s="420"/>
      <c r="AC69" s="421"/>
      <c r="AD69" s="421"/>
      <c r="AE69" s="421"/>
      <c r="AF69" s="375">
        <f t="shared" si="136"/>
        <v>0</v>
      </c>
      <c r="AG69" s="420"/>
      <c r="AH69" s="421"/>
      <c r="AI69" s="421"/>
      <c r="AJ69" s="421"/>
      <c r="AK69" s="375">
        <f t="shared" si="137"/>
        <v>0</v>
      </c>
      <c r="AL69" s="405"/>
      <c r="AM69" s="406"/>
      <c r="AN69" s="406"/>
      <c r="AO69" s="406"/>
      <c r="AP69" s="376">
        <f t="shared" si="138"/>
        <v>0</v>
      </c>
      <c r="AQ69" s="377">
        <f t="shared" si="150"/>
        <v>0</v>
      </c>
      <c r="AR69" s="378">
        <f t="shared" si="151"/>
        <v>0</v>
      </c>
      <c r="AS69" s="378">
        <f t="shared" si="152"/>
        <v>0</v>
      </c>
      <c r="AT69" s="378">
        <f t="shared" si="153"/>
        <v>0</v>
      </c>
      <c r="AU69" s="379">
        <f t="shared" si="154"/>
        <v>0</v>
      </c>
      <c r="AV69" s="363" t="s">
        <v>160</v>
      </c>
      <c r="AW69" s="363" t="s">
        <v>160</v>
      </c>
      <c r="AX69" s="363" t="s">
        <v>160</v>
      </c>
      <c r="AY69" s="363" t="s">
        <v>160</v>
      </c>
      <c r="AZ69" s="358" t="s">
        <v>160</v>
      </c>
      <c r="BA69" s="366"/>
      <c r="BB69" s="377">
        <f t="shared" si="140"/>
        <v>0</v>
      </c>
      <c r="BC69" s="378">
        <f t="shared" si="141"/>
        <v>0</v>
      </c>
      <c r="BD69" s="378">
        <f t="shared" si="142"/>
        <v>0</v>
      </c>
      <c r="BE69" s="378">
        <f t="shared" si="143"/>
        <v>0</v>
      </c>
      <c r="BF69" s="375">
        <f t="shared" si="144"/>
        <v>0</v>
      </c>
      <c r="BG69" s="366"/>
      <c r="BH69" s="377">
        <f t="shared" si="155"/>
        <v>0</v>
      </c>
      <c r="BI69" s="378">
        <f t="shared" si="156"/>
        <v>0</v>
      </c>
      <c r="BJ69" s="378">
        <f t="shared" si="157"/>
        <v>0</v>
      </c>
      <c r="BK69" s="378">
        <f t="shared" si="158"/>
        <v>0</v>
      </c>
      <c r="BL69" s="379">
        <f t="shared" si="159"/>
        <v>0</v>
      </c>
    </row>
    <row r="70" spans="3:64" s="410" customFormat="1" ht="17.45" customHeight="1" x14ac:dyDescent="0.25">
      <c r="C70" s="955"/>
      <c r="D70" s="424"/>
      <c r="E70" s="417"/>
      <c r="F70" s="418"/>
      <c r="G70" s="418"/>
      <c r="H70" s="419"/>
      <c r="I70" s="405"/>
      <c r="J70" s="406"/>
      <c r="K70" s="406"/>
      <c r="L70" s="416"/>
      <c r="M70" s="405"/>
      <c r="N70" s="406"/>
      <c r="O70" s="406"/>
      <c r="P70" s="406"/>
      <c r="Q70" s="375">
        <f t="shared" si="33"/>
        <v>0</v>
      </c>
      <c r="R70" s="405"/>
      <c r="S70" s="406"/>
      <c r="T70" s="406"/>
      <c r="U70" s="406"/>
      <c r="V70" s="375">
        <f t="shared" si="34"/>
        <v>0</v>
      </c>
      <c r="W70" s="420"/>
      <c r="X70" s="421"/>
      <c r="Y70" s="421"/>
      <c r="Z70" s="421"/>
      <c r="AA70" s="375">
        <f t="shared" si="135"/>
        <v>0</v>
      </c>
      <c r="AB70" s="420"/>
      <c r="AC70" s="421"/>
      <c r="AD70" s="421"/>
      <c r="AE70" s="421"/>
      <c r="AF70" s="375">
        <f t="shared" si="136"/>
        <v>0</v>
      </c>
      <c r="AG70" s="420"/>
      <c r="AH70" s="421"/>
      <c r="AI70" s="421"/>
      <c r="AJ70" s="421"/>
      <c r="AK70" s="375">
        <f t="shared" si="137"/>
        <v>0</v>
      </c>
      <c r="AL70" s="405"/>
      <c r="AM70" s="406"/>
      <c r="AN70" s="406"/>
      <c r="AO70" s="406"/>
      <c r="AP70" s="376">
        <f t="shared" si="138"/>
        <v>0</v>
      </c>
      <c r="AQ70" s="377">
        <f t="shared" si="150"/>
        <v>0</v>
      </c>
      <c r="AR70" s="378">
        <f t="shared" si="151"/>
        <v>0</v>
      </c>
      <c r="AS70" s="378">
        <f t="shared" si="152"/>
        <v>0</v>
      </c>
      <c r="AT70" s="378">
        <f t="shared" si="153"/>
        <v>0</v>
      </c>
      <c r="AU70" s="379">
        <f t="shared" si="154"/>
        <v>0</v>
      </c>
      <c r="AV70" s="363" t="s">
        <v>160</v>
      </c>
      <c r="AW70" s="363" t="s">
        <v>160</v>
      </c>
      <c r="AX70" s="363" t="s">
        <v>160</v>
      </c>
      <c r="AY70" s="363" t="s">
        <v>160</v>
      </c>
      <c r="AZ70" s="358" t="s">
        <v>160</v>
      </c>
      <c r="BA70" s="366"/>
      <c r="BB70" s="377">
        <f t="shared" si="140"/>
        <v>0</v>
      </c>
      <c r="BC70" s="378">
        <f t="shared" si="141"/>
        <v>0</v>
      </c>
      <c r="BD70" s="378">
        <f t="shared" si="142"/>
        <v>0</v>
      </c>
      <c r="BE70" s="378">
        <f t="shared" si="143"/>
        <v>0</v>
      </c>
      <c r="BF70" s="375">
        <f t="shared" si="144"/>
        <v>0</v>
      </c>
      <c r="BG70" s="366"/>
      <c r="BH70" s="377">
        <f t="shared" si="155"/>
        <v>0</v>
      </c>
      <c r="BI70" s="378">
        <f t="shared" si="156"/>
        <v>0</v>
      </c>
      <c r="BJ70" s="378">
        <f t="shared" si="157"/>
        <v>0</v>
      </c>
      <c r="BK70" s="378">
        <f t="shared" si="158"/>
        <v>0</v>
      </c>
      <c r="BL70" s="379">
        <f t="shared" si="159"/>
        <v>0</v>
      </c>
    </row>
    <row r="71" spans="3:64" s="410" customFormat="1" ht="17.45" customHeight="1" x14ac:dyDescent="0.25">
      <c r="C71" s="955"/>
      <c r="D71" s="424"/>
      <c r="E71" s="417"/>
      <c r="F71" s="418"/>
      <c r="G71" s="418"/>
      <c r="H71" s="419"/>
      <c r="I71" s="405"/>
      <c r="J71" s="406"/>
      <c r="K71" s="406"/>
      <c r="L71" s="416"/>
      <c r="M71" s="405"/>
      <c r="N71" s="406"/>
      <c r="O71" s="406"/>
      <c r="P71" s="406"/>
      <c r="Q71" s="375">
        <f t="shared" si="33"/>
        <v>0</v>
      </c>
      <c r="R71" s="405"/>
      <c r="S71" s="406"/>
      <c r="T71" s="406"/>
      <c r="U71" s="406"/>
      <c r="V71" s="375">
        <f t="shared" si="34"/>
        <v>0</v>
      </c>
      <c r="W71" s="420"/>
      <c r="X71" s="421"/>
      <c r="Y71" s="421"/>
      <c r="Z71" s="421"/>
      <c r="AA71" s="375">
        <f t="shared" si="135"/>
        <v>0</v>
      </c>
      <c r="AB71" s="420"/>
      <c r="AC71" s="421"/>
      <c r="AD71" s="421"/>
      <c r="AE71" s="421"/>
      <c r="AF71" s="375">
        <f t="shared" si="136"/>
        <v>0</v>
      </c>
      <c r="AG71" s="420"/>
      <c r="AH71" s="421"/>
      <c r="AI71" s="421"/>
      <c r="AJ71" s="421"/>
      <c r="AK71" s="375">
        <f t="shared" si="137"/>
        <v>0</v>
      </c>
      <c r="AL71" s="405"/>
      <c r="AM71" s="406"/>
      <c r="AN71" s="406"/>
      <c r="AO71" s="406"/>
      <c r="AP71" s="376">
        <f t="shared" si="138"/>
        <v>0</v>
      </c>
      <c r="AQ71" s="377">
        <f t="shared" si="150"/>
        <v>0</v>
      </c>
      <c r="AR71" s="378">
        <f t="shared" si="151"/>
        <v>0</v>
      </c>
      <c r="AS71" s="378">
        <f t="shared" si="152"/>
        <v>0</v>
      </c>
      <c r="AT71" s="378">
        <f t="shared" si="153"/>
        <v>0</v>
      </c>
      <c r="AU71" s="379">
        <f t="shared" si="154"/>
        <v>0</v>
      </c>
      <c r="AV71" s="363" t="s">
        <v>160</v>
      </c>
      <c r="AW71" s="363" t="s">
        <v>160</v>
      </c>
      <c r="AX71" s="363" t="s">
        <v>160</v>
      </c>
      <c r="AY71" s="363" t="s">
        <v>160</v>
      </c>
      <c r="AZ71" s="358" t="s">
        <v>160</v>
      </c>
      <c r="BA71" s="366"/>
      <c r="BB71" s="377">
        <f t="shared" si="140"/>
        <v>0</v>
      </c>
      <c r="BC71" s="378">
        <f t="shared" si="141"/>
        <v>0</v>
      </c>
      <c r="BD71" s="378">
        <f t="shared" si="142"/>
        <v>0</v>
      </c>
      <c r="BE71" s="378">
        <f t="shared" si="143"/>
        <v>0</v>
      </c>
      <c r="BF71" s="375">
        <f t="shared" si="144"/>
        <v>0</v>
      </c>
      <c r="BG71" s="366"/>
      <c r="BH71" s="377">
        <f t="shared" si="155"/>
        <v>0</v>
      </c>
      <c r="BI71" s="378">
        <f t="shared" si="156"/>
        <v>0</v>
      </c>
      <c r="BJ71" s="378">
        <f t="shared" si="157"/>
        <v>0</v>
      </c>
      <c r="BK71" s="378">
        <f t="shared" si="158"/>
        <v>0</v>
      </c>
      <c r="BL71" s="379">
        <f t="shared" si="159"/>
        <v>0</v>
      </c>
    </row>
    <row r="72" spans="3:64" s="410" customFormat="1" ht="17.45" customHeight="1" x14ac:dyDescent="0.25">
      <c r="C72" s="955"/>
      <c r="D72" s="424"/>
      <c r="E72" s="417"/>
      <c r="F72" s="418"/>
      <c r="G72" s="418"/>
      <c r="H72" s="419"/>
      <c r="I72" s="405"/>
      <c r="J72" s="406"/>
      <c r="K72" s="406"/>
      <c r="L72" s="416"/>
      <c r="M72" s="405"/>
      <c r="N72" s="406"/>
      <c r="O72" s="406"/>
      <c r="P72" s="406"/>
      <c r="Q72" s="375">
        <f t="shared" si="33"/>
        <v>0</v>
      </c>
      <c r="R72" s="405"/>
      <c r="S72" s="406"/>
      <c r="T72" s="406"/>
      <c r="U72" s="406"/>
      <c r="V72" s="375">
        <f t="shared" si="34"/>
        <v>0</v>
      </c>
      <c r="W72" s="420"/>
      <c r="X72" s="421"/>
      <c r="Y72" s="421"/>
      <c r="Z72" s="421"/>
      <c r="AA72" s="375">
        <f t="shared" si="135"/>
        <v>0</v>
      </c>
      <c r="AB72" s="420"/>
      <c r="AC72" s="421"/>
      <c r="AD72" s="421"/>
      <c r="AE72" s="421"/>
      <c r="AF72" s="375">
        <f t="shared" si="136"/>
        <v>0</v>
      </c>
      <c r="AG72" s="420"/>
      <c r="AH72" s="421"/>
      <c r="AI72" s="421"/>
      <c r="AJ72" s="421"/>
      <c r="AK72" s="375">
        <f t="shared" si="137"/>
        <v>0</v>
      </c>
      <c r="AL72" s="405"/>
      <c r="AM72" s="406"/>
      <c r="AN72" s="406"/>
      <c r="AO72" s="406"/>
      <c r="AP72" s="376">
        <f t="shared" si="138"/>
        <v>0</v>
      </c>
      <c r="AQ72" s="377">
        <f t="shared" si="150"/>
        <v>0</v>
      </c>
      <c r="AR72" s="378">
        <f t="shared" si="151"/>
        <v>0</v>
      </c>
      <c r="AS72" s="378">
        <f t="shared" si="152"/>
        <v>0</v>
      </c>
      <c r="AT72" s="378">
        <f t="shared" si="153"/>
        <v>0</v>
      </c>
      <c r="AU72" s="379">
        <f t="shared" si="154"/>
        <v>0</v>
      </c>
      <c r="AV72" s="363" t="s">
        <v>160</v>
      </c>
      <c r="AW72" s="363" t="s">
        <v>160</v>
      </c>
      <c r="AX72" s="363" t="s">
        <v>160</v>
      </c>
      <c r="AY72" s="363" t="s">
        <v>160</v>
      </c>
      <c r="AZ72" s="358" t="s">
        <v>160</v>
      </c>
      <c r="BA72" s="366"/>
      <c r="BB72" s="377">
        <f t="shared" si="140"/>
        <v>0</v>
      </c>
      <c r="BC72" s="378">
        <f t="shared" si="141"/>
        <v>0</v>
      </c>
      <c r="BD72" s="378">
        <f t="shared" si="142"/>
        <v>0</v>
      </c>
      <c r="BE72" s="378">
        <f t="shared" si="143"/>
        <v>0</v>
      </c>
      <c r="BF72" s="375">
        <f t="shared" si="144"/>
        <v>0</v>
      </c>
      <c r="BG72" s="366"/>
      <c r="BH72" s="377">
        <f t="shared" si="155"/>
        <v>0</v>
      </c>
      <c r="BI72" s="378">
        <f t="shared" si="156"/>
        <v>0</v>
      </c>
      <c r="BJ72" s="378">
        <f t="shared" si="157"/>
        <v>0</v>
      </c>
      <c r="BK72" s="378">
        <f t="shared" si="158"/>
        <v>0</v>
      </c>
      <c r="BL72" s="379">
        <f t="shared" si="159"/>
        <v>0</v>
      </c>
    </row>
    <row r="73" spans="3:64" s="410" customFormat="1" ht="17.45" customHeight="1" x14ac:dyDescent="0.25">
      <c r="C73" s="955"/>
      <c r="D73" s="424"/>
      <c r="E73" s="417"/>
      <c r="F73" s="418"/>
      <c r="G73" s="418"/>
      <c r="H73" s="419"/>
      <c r="I73" s="405"/>
      <c r="J73" s="406"/>
      <c r="K73" s="406"/>
      <c r="L73" s="416"/>
      <c r="M73" s="405"/>
      <c r="N73" s="406"/>
      <c r="O73" s="406"/>
      <c r="P73" s="406"/>
      <c r="Q73" s="375">
        <f t="shared" si="33"/>
        <v>0</v>
      </c>
      <c r="R73" s="405"/>
      <c r="S73" s="406"/>
      <c r="T73" s="406"/>
      <c r="U73" s="406"/>
      <c r="V73" s="375">
        <f t="shared" si="34"/>
        <v>0</v>
      </c>
      <c r="W73" s="420"/>
      <c r="X73" s="421"/>
      <c r="Y73" s="421"/>
      <c r="Z73" s="421"/>
      <c r="AA73" s="375">
        <f t="shared" si="135"/>
        <v>0</v>
      </c>
      <c r="AB73" s="420"/>
      <c r="AC73" s="421"/>
      <c r="AD73" s="421"/>
      <c r="AE73" s="421"/>
      <c r="AF73" s="375">
        <f t="shared" si="136"/>
        <v>0</v>
      </c>
      <c r="AG73" s="420"/>
      <c r="AH73" s="421"/>
      <c r="AI73" s="421"/>
      <c r="AJ73" s="421"/>
      <c r="AK73" s="375">
        <f t="shared" si="137"/>
        <v>0</v>
      </c>
      <c r="AL73" s="405"/>
      <c r="AM73" s="406"/>
      <c r="AN73" s="406"/>
      <c r="AO73" s="406"/>
      <c r="AP73" s="376">
        <f t="shared" si="138"/>
        <v>0</v>
      </c>
      <c r="AQ73" s="377">
        <f t="shared" si="150"/>
        <v>0</v>
      </c>
      <c r="AR73" s="378">
        <f t="shared" si="151"/>
        <v>0</v>
      </c>
      <c r="AS73" s="378">
        <f t="shared" si="152"/>
        <v>0</v>
      </c>
      <c r="AT73" s="378">
        <f t="shared" si="153"/>
        <v>0</v>
      </c>
      <c r="AU73" s="379">
        <f t="shared" si="154"/>
        <v>0</v>
      </c>
      <c r="AV73" s="363" t="s">
        <v>160</v>
      </c>
      <c r="AW73" s="363" t="s">
        <v>160</v>
      </c>
      <c r="AX73" s="363" t="s">
        <v>160</v>
      </c>
      <c r="AY73" s="363" t="s">
        <v>160</v>
      </c>
      <c r="AZ73" s="358" t="s">
        <v>160</v>
      </c>
      <c r="BA73" s="366"/>
      <c r="BB73" s="377">
        <f t="shared" si="140"/>
        <v>0</v>
      </c>
      <c r="BC73" s="378">
        <f t="shared" si="141"/>
        <v>0</v>
      </c>
      <c r="BD73" s="378">
        <f t="shared" si="142"/>
        <v>0</v>
      </c>
      <c r="BE73" s="378">
        <f t="shared" si="143"/>
        <v>0</v>
      </c>
      <c r="BF73" s="375">
        <f t="shared" si="144"/>
        <v>0</v>
      </c>
      <c r="BG73" s="366"/>
      <c r="BH73" s="377">
        <f t="shared" si="155"/>
        <v>0</v>
      </c>
      <c r="BI73" s="378">
        <f t="shared" si="156"/>
        <v>0</v>
      </c>
      <c r="BJ73" s="378">
        <f t="shared" si="157"/>
        <v>0</v>
      </c>
      <c r="BK73" s="378">
        <f t="shared" si="158"/>
        <v>0</v>
      </c>
      <c r="BL73" s="379">
        <f t="shared" si="159"/>
        <v>0</v>
      </c>
    </row>
    <row r="74" spans="3:64" s="410" customFormat="1" ht="17.45" customHeight="1" x14ac:dyDescent="0.25">
      <c r="C74" s="955"/>
      <c r="D74" s="424"/>
      <c r="E74" s="417"/>
      <c r="F74" s="418"/>
      <c r="G74" s="418"/>
      <c r="H74" s="419"/>
      <c r="I74" s="405"/>
      <c r="J74" s="406"/>
      <c r="K74" s="406"/>
      <c r="L74" s="416"/>
      <c r="M74" s="405"/>
      <c r="N74" s="406"/>
      <c r="O74" s="406"/>
      <c r="P74" s="406"/>
      <c r="Q74" s="375">
        <f t="shared" si="33"/>
        <v>0</v>
      </c>
      <c r="R74" s="405"/>
      <c r="S74" s="406"/>
      <c r="T74" s="406"/>
      <c r="U74" s="406"/>
      <c r="V74" s="375">
        <f t="shared" si="34"/>
        <v>0</v>
      </c>
      <c r="W74" s="420"/>
      <c r="X74" s="421"/>
      <c r="Y74" s="421"/>
      <c r="Z74" s="421"/>
      <c r="AA74" s="375">
        <f t="shared" si="135"/>
        <v>0</v>
      </c>
      <c r="AB74" s="420"/>
      <c r="AC74" s="421"/>
      <c r="AD74" s="421"/>
      <c r="AE74" s="421"/>
      <c r="AF74" s="375">
        <f t="shared" si="136"/>
        <v>0</v>
      </c>
      <c r="AG74" s="420"/>
      <c r="AH74" s="421"/>
      <c r="AI74" s="421"/>
      <c r="AJ74" s="421"/>
      <c r="AK74" s="375">
        <f t="shared" si="137"/>
        <v>0</v>
      </c>
      <c r="AL74" s="405"/>
      <c r="AM74" s="406"/>
      <c r="AN74" s="406"/>
      <c r="AO74" s="406"/>
      <c r="AP74" s="376">
        <f t="shared" si="138"/>
        <v>0</v>
      </c>
      <c r="AQ74" s="377">
        <f t="shared" si="150"/>
        <v>0</v>
      </c>
      <c r="AR74" s="378">
        <f t="shared" si="151"/>
        <v>0</v>
      </c>
      <c r="AS74" s="378">
        <f t="shared" si="152"/>
        <v>0</v>
      </c>
      <c r="AT74" s="378">
        <f t="shared" si="153"/>
        <v>0</v>
      </c>
      <c r="AU74" s="379">
        <f t="shared" si="154"/>
        <v>0</v>
      </c>
      <c r="AV74" s="363" t="s">
        <v>160</v>
      </c>
      <c r="AW74" s="363" t="s">
        <v>160</v>
      </c>
      <c r="AX74" s="363" t="s">
        <v>160</v>
      </c>
      <c r="AY74" s="363" t="s">
        <v>160</v>
      </c>
      <c r="AZ74" s="358" t="s">
        <v>160</v>
      </c>
      <c r="BA74" s="366"/>
      <c r="BB74" s="377">
        <f t="shared" si="140"/>
        <v>0</v>
      </c>
      <c r="BC74" s="378">
        <f t="shared" si="141"/>
        <v>0</v>
      </c>
      <c r="BD74" s="378">
        <f t="shared" si="142"/>
        <v>0</v>
      </c>
      <c r="BE74" s="378">
        <f t="shared" si="143"/>
        <v>0</v>
      </c>
      <c r="BF74" s="375">
        <f t="shared" si="144"/>
        <v>0</v>
      </c>
      <c r="BG74" s="366"/>
      <c r="BH74" s="377">
        <f t="shared" si="155"/>
        <v>0</v>
      </c>
      <c r="BI74" s="378">
        <f t="shared" si="156"/>
        <v>0</v>
      </c>
      <c r="BJ74" s="378">
        <f t="shared" si="157"/>
        <v>0</v>
      </c>
      <c r="BK74" s="378">
        <f t="shared" si="158"/>
        <v>0</v>
      </c>
      <c r="BL74" s="379">
        <f t="shared" si="159"/>
        <v>0</v>
      </c>
    </row>
    <row r="75" spans="3:64" s="410" customFormat="1" ht="17.45" customHeight="1" x14ac:dyDescent="0.25">
      <c r="C75" s="955"/>
      <c r="D75" s="424"/>
      <c r="E75" s="417"/>
      <c r="F75" s="418"/>
      <c r="G75" s="418"/>
      <c r="H75" s="419"/>
      <c r="I75" s="405"/>
      <c r="J75" s="406"/>
      <c r="K75" s="406"/>
      <c r="L75" s="416"/>
      <c r="M75" s="405"/>
      <c r="N75" s="406"/>
      <c r="O75" s="406"/>
      <c r="P75" s="406"/>
      <c r="Q75" s="375">
        <f t="shared" si="33"/>
        <v>0</v>
      </c>
      <c r="R75" s="405"/>
      <c r="S75" s="406"/>
      <c r="T75" s="406"/>
      <c r="U75" s="406"/>
      <c r="V75" s="375">
        <f t="shared" si="34"/>
        <v>0</v>
      </c>
      <c r="W75" s="420"/>
      <c r="X75" s="421"/>
      <c r="Y75" s="421"/>
      <c r="Z75" s="421"/>
      <c r="AA75" s="375">
        <f t="shared" si="135"/>
        <v>0</v>
      </c>
      <c r="AB75" s="420"/>
      <c r="AC75" s="421"/>
      <c r="AD75" s="421"/>
      <c r="AE75" s="421"/>
      <c r="AF75" s="375">
        <f t="shared" si="136"/>
        <v>0</v>
      </c>
      <c r="AG75" s="420"/>
      <c r="AH75" s="421"/>
      <c r="AI75" s="421"/>
      <c r="AJ75" s="421"/>
      <c r="AK75" s="375">
        <f t="shared" si="137"/>
        <v>0</v>
      </c>
      <c r="AL75" s="405"/>
      <c r="AM75" s="406"/>
      <c r="AN75" s="406"/>
      <c r="AO75" s="406"/>
      <c r="AP75" s="376">
        <f t="shared" si="138"/>
        <v>0</v>
      </c>
      <c r="AQ75" s="377">
        <f t="shared" si="150"/>
        <v>0</v>
      </c>
      <c r="AR75" s="378">
        <f t="shared" si="151"/>
        <v>0</v>
      </c>
      <c r="AS75" s="378">
        <f t="shared" si="152"/>
        <v>0</v>
      </c>
      <c r="AT75" s="378">
        <f t="shared" si="153"/>
        <v>0</v>
      </c>
      <c r="AU75" s="379">
        <f t="shared" si="154"/>
        <v>0</v>
      </c>
      <c r="AV75" s="363" t="s">
        <v>160</v>
      </c>
      <c r="AW75" s="363" t="s">
        <v>160</v>
      </c>
      <c r="AX75" s="363" t="s">
        <v>160</v>
      </c>
      <c r="AY75" s="363" t="s">
        <v>160</v>
      </c>
      <c r="AZ75" s="358" t="s">
        <v>160</v>
      </c>
      <c r="BA75" s="366"/>
      <c r="BB75" s="377">
        <f t="shared" si="140"/>
        <v>0</v>
      </c>
      <c r="BC75" s="378">
        <f t="shared" si="141"/>
        <v>0</v>
      </c>
      <c r="BD75" s="378">
        <f t="shared" si="142"/>
        <v>0</v>
      </c>
      <c r="BE75" s="378">
        <f t="shared" si="143"/>
        <v>0</v>
      </c>
      <c r="BF75" s="375">
        <f t="shared" si="144"/>
        <v>0</v>
      </c>
      <c r="BG75" s="366"/>
      <c r="BH75" s="377">
        <f t="shared" si="155"/>
        <v>0</v>
      </c>
      <c r="BI75" s="378">
        <f t="shared" si="156"/>
        <v>0</v>
      </c>
      <c r="BJ75" s="378">
        <f t="shared" si="157"/>
        <v>0</v>
      </c>
      <c r="BK75" s="378">
        <f t="shared" si="158"/>
        <v>0</v>
      </c>
      <c r="BL75" s="379">
        <f t="shared" si="159"/>
        <v>0</v>
      </c>
    </row>
    <row r="76" spans="3:64" s="410" customFormat="1" ht="17.45" customHeight="1" x14ac:dyDescent="0.25">
      <c r="C76" s="955"/>
      <c r="D76" s="424"/>
      <c r="E76" s="417"/>
      <c r="F76" s="418"/>
      <c r="G76" s="418"/>
      <c r="H76" s="419"/>
      <c r="I76" s="405"/>
      <c r="J76" s="406"/>
      <c r="K76" s="406"/>
      <c r="L76" s="416"/>
      <c r="M76" s="405"/>
      <c r="N76" s="406"/>
      <c r="O76" s="406"/>
      <c r="P76" s="406"/>
      <c r="Q76" s="375">
        <f t="shared" si="33"/>
        <v>0</v>
      </c>
      <c r="R76" s="405"/>
      <c r="S76" s="406"/>
      <c r="T76" s="406"/>
      <c r="U76" s="406"/>
      <c r="V76" s="375">
        <f t="shared" si="34"/>
        <v>0</v>
      </c>
      <c r="W76" s="420"/>
      <c r="X76" s="421"/>
      <c r="Y76" s="421"/>
      <c r="Z76" s="421"/>
      <c r="AA76" s="375">
        <f t="shared" si="135"/>
        <v>0</v>
      </c>
      <c r="AB76" s="420"/>
      <c r="AC76" s="421"/>
      <c r="AD76" s="421"/>
      <c r="AE76" s="421"/>
      <c r="AF76" s="375">
        <f t="shared" si="136"/>
        <v>0</v>
      </c>
      <c r="AG76" s="420"/>
      <c r="AH76" s="421"/>
      <c r="AI76" s="421"/>
      <c r="AJ76" s="421"/>
      <c r="AK76" s="375">
        <f t="shared" si="137"/>
        <v>0</v>
      </c>
      <c r="AL76" s="405"/>
      <c r="AM76" s="406"/>
      <c r="AN76" s="406"/>
      <c r="AO76" s="406"/>
      <c r="AP76" s="376">
        <f t="shared" si="138"/>
        <v>0</v>
      </c>
      <c r="AQ76" s="377">
        <f t="shared" si="150"/>
        <v>0</v>
      </c>
      <c r="AR76" s="378">
        <f t="shared" si="151"/>
        <v>0</v>
      </c>
      <c r="AS76" s="378">
        <f t="shared" si="152"/>
        <v>0</v>
      </c>
      <c r="AT76" s="378">
        <f t="shared" si="153"/>
        <v>0</v>
      </c>
      <c r="AU76" s="379">
        <f t="shared" si="154"/>
        <v>0</v>
      </c>
      <c r="AV76" s="363" t="s">
        <v>160</v>
      </c>
      <c r="AW76" s="363" t="s">
        <v>160</v>
      </c>
      <c r="AX76" s="363" t="s">
        <v>160</v>
      </c>
      <c r="AY76" s="363" t="s">
        <v>160</v>
      </c>
      <c r="AZ76" s="358" t="s">
        <v>160</v>
      </c>
      <c r="BA76" s="366"/>
      <c r="BB76" s="377">
        <f t="shared" si="140"/>
        <v>0</v>
      </c>
      <c r="BC76" s="378">
        <f t="shared" si="141"/>
        <v>0</v>
      </c>
      <c r="BD76" s="378">
        <f t="shared" si="142"/>
        <v>0</v>
      </c>
      <c r="BE76" s="378">
        <f t="shared" si="143"/>
        <v>0</v>
      </c>
      <c r="BF76" s="375">
        <f t="shared" si="144"/>
        <v>0</v>
      </c>
      <c r="BG76" s="366"/>
      <c r="BH76" s="377">
        <f t="shared" si="155"/>
        <v>0</v>
      </c>
      <c r="BI76" s="378">
        <f t="shared" si="156"/>
        <v>0</v>
      </c>
      <c r="BJ76" s="378">
        <f t="shared" si="157"/>
        <v>0</v>
      </c>
      <c r="BK76" s="378">
        <f t="shared" si="158"/>
        <v>0</v>
      </c>
      <c r="BL76" s="379">
        <f t="shared" si="159"/>
        <v>0</v>
      </c>
    </row>
    <row r="77" spans="3:64" s="408" customFormat="1" ht="30" customHeight="1" thickBot="1" x14ac:dyDescent="0.35">
      <c r="C77" s="956"/>
      <c r="D77" s="425" t="s">
        <v>248</v>
      </c>
      <c r="E77" s="385" t="s">
        <v>158</v>
      </c>
      <c r="F77" s="386" t="s">
        <v>158</v>
      </c>
      <c r="G77" s="386" t="s">
        <v>158</v>
      </c>
      <c r="H77" s="387" t="s">
        <v>158</v>
      </c>
      <c r="I77" s="683">
        <f>SUM(I65:I76)</f>
        <v>6</v>
      </c>
      <c r="J77" s="678">
        <f t="shared" ref="J77:K77" si="160">SUM(J65:J76)</f>
        <v>6</v>
      </c>
      <c r="K77" s="678">
        <f t="shared" si="160"/>
        <v>6</v>
      </c>
      <c r="L77" s="684">
        <f>SUM(L65:L76)</f>
        <v>6</v>
      </c>
      <c r="M77" s="385">
        <f t="shared" ref="M77:Q77" si="161">SUM(M65:M76)</f>
        <v>127800</v>
      </c>
      <c r="N77" s="386">
        <f t="shared" si="161"/>
        <v>127800</v>
      </c>
      <c r="O77" s="386">
        <f t="shared" si="161"/>
        <v>127800</v>
      </c>
      <c r="P77" s="386">
        <f t="shared" si="161"/>
        <v>127800</v>
      </c>
      <c r="Q77" s="387">
        <f t="shared" si="161"/>
        <v>511200</v>
      </c>
      <c r="R77" s="385">
        <f t="shared" ref="R77" si="162">SUM(R65:R76)</f>
        <v>0</v>
      </c>
      <c r="S77" s="386">
        <f t="shared" ref="S77" si="163">SUM(S65:S76)</f>
        <v>0</v>
      </c>
      <c r="T77" s="386">
        <f t="shared" ref="T77" si="164">SUM(T65:T76)</f>
        <v>0</v>
      </c>
      <c r="U77" s="386">
        <f t="shared" ref="U77" si="165">SUM(U65:U76)</f>
        <v>0</v>
      </c>
      <c r="V77" s="375">
        <f t="shared" si="34"/>
        <v>0</v>
      </c>
      <c r="W77" s="385">
        <f t="shared" ref="W77" si="166">SUM(W65:W76)</f>
        <v>0</v>
      </c>
      <c r="X77" s="386">
        <f t="shared" ref="X77" si="167">SUM(X65:X76)</f>
        <v>0</v>
      </c>
      <c r="Y77" s="386">
        <f t="shared" ref="Y77" si="168">SUM(Y65:Y76)</f>
        <v>0</v>
      </c>
      <c r="Z77" s="386">
        <f t="shared" ref="Z77" si="169">SUM(Z65:Z76)</f>
        <v>0</v>
      </c>
      <c r="AA77" s="387">
        <f t="shared" ref="AA77" si="170">SUM(AA65:AA76)</f>
        <v>0</v>
      </c>
      <c r="AB77" s="385">
        <f t="shared" ref="AB77" si="171">SUM(AB65:AB76)</f>
        <v>4020</v>
      </c>
      <c r="AC77" s="386">
        <f t="shared" ref="AC77" si="172">SUM(AC65:AC76)</f>
        <v>4020</v>
      </c>
      <c r="AD77" s="386">
        <f t="shared" ref="AD77" si="173">SUM(AD65:AD76)</f>
        <v>4020</v>
      </c>
      <c r="AE77" s="386">
        <f t="shared" ref="AE77" si="174">SUM(AE65:AE76)</f>
        <v>4020</v>
      </c>
      <c r="AF77" s="387">
        <f t="shared" ref="AF77" si="175">SUM(AF65:AF76)</f>
        <v>16080</v>
      </c>
      <c r="AG77" s="385">
        <f t="shared" ref="AG77" si="176">SUM(AG65:AG76)</f>
        <v>0</v>
      </c>
      <c r="AH77" s="386">
        <f t="shared" ref="AH77" si="177">SUM(AH65:AH76)</f>
        <v>0</v>
      </c>
      <c r="AI77" s="386">
        <f t="shared" ref="AI77" si="178">SUM(AI65:AI76)</f>
        <v>0</v>
      </c>
      <c r="AJ77" s="386">
        <f t="shared" ref="AJ77" si="179">SUM(AJ65:AJ76)</f>
        <v>0</v>
      </c>
      <c r="AK77" s="387">
        <f t="shared" ref="AK77" si="180">SUM(AK65:AK76)</f>
        <v>0</v>
      </c>
      <c r="AL77" s="385">
        <f t="shared" ref="AL77" si="181">SUM(AL65:AL76)</f>
        <v>0</v>
      </c>
      <c r="AM77" s="386">
        <f t="shared" ref="AM77" si="182">SUM(AM65:AM76)</f>
        <v>27970</v>
      </c>
      <c r="AN77" s="386">
        <f t="shared" ref="AN77" si="183">SUM(AN65:AN76)</f>
        <v>30200</v>
      </c>
      <c r="AO77" s="386">
        <f t="shared" ref="AO77" si="184">SUM(AO65:AO76)</f>
        <v>11770</v>
      </c>
      <c r="AP77" s="391">
        <f t="shared" ref="AP77:AQ77" si="185">SUM(AP65:AP76)</f>
        <v>69940</v>
      </c>
      <c r="AQ77" s="388">
        <f t="shared" si="185"/>
        <v>131820</v>
      </c>
      <c r="AR77" s="389">
        <f t="shared" ref="AR77" si="186">SUM(AR65:AR76)</f>
        <v>159790</v>
      </c>
      <c r="AS77" s="389">
        <f t="shared" ref="AS77" si="187">SUM(AS65:AS76)</f>
        <v>162020</v>
      </c>
      <c r="AT77" s="389">
        <f t="shared" ref="AT77" si="188">SUM(AT65:AT76)</f>
        <v>143590</v>
      </c>
      <c r="AU77" s="390">
        <f t="shared" ref="AU77" si="189">SUM(AU65:AU76)</f>
        <v>597220</v>
      </c>
      <c r="AV77" s="395"/>
      <c r="AW77" s="396"/>
      <c r="AX77" s="396"/>
      <c r="AY77" s="396"/>
      <c r="AZ77" s="387">
        <f>AV77+AW77+AX77+AY77</f>
        <v>0</v>
      </c>
      <c r="BA77" s="233"/>
      <c r="BB77" s="385">
        <f>SUM(BB65:BB76)</f>
        <v>29000.400000000001</v>
      </c>
      <c r="BC77" s="386">
        <f t="shared" ref="BC77:BF77" si="190">SUM(BC65:BC76)</f>
        <v>35153.800000000003</v>
      </c>
      <c r="BD77" s="386">
        <f t="shared" si="190"/>
        <v>35644.400000000001</v>
      </c>
      <c r="BE77" s="386">
        <f t="shared" si="190"/>
        <v>31589.8</v>
      </c>
      <c r="BF77" s="387">
        <f t="shared" si="190"/>
        <v>1968840</v>
      </c>
      <c r="BG77" s="233"/>
      <c r="BH77" s="385">
        <f>SUM(BH65:BH76)</f>
        <v>25704.9</v>
      </c>
      <c r="BI77" s="386">
        <f t="shared" ref="BI77:BL77" si="191">SUM(BI65:BI76)</f>
        <v>31159.050000000003</v>
      </c>
      <c r="BJ77" s="386">
        <f t="shared" si="191"/>
        <v>31593.9</v>
      </c>
      <c r="BK77" s="386">
        <f t="shared" si="191"/>
        <v>28000.050000000003</v>
      </c>
      <c r="BL77" s="387">
        <f t="shared" si="191"/>
        <v>116457.9</v>
      </c>
    </row>
    <row r="78" spans="3:64" s="306" customFormat="1" ht="54" customHeight="1" x14ac:dyDescent="0.25">
      <c r="C78" s="954" t="s">
        <v>333</v>
      </c>
      <c r="D78" s="422"/>
      <c r="E78" s="398"/>
      <c r="F78" s="399"/>
      <c r="G78" s="399"/>
      <c r="H78" s="400"/>
      <c r="I78" s="426"/>
      <c r="J78" s="427"/>
      <c r="K78" s="427"/>
      <c r="L78" s="428"/>
      <c r="M78" s="426"/>
      <c r="N78" s="427"/>
      <c r="O78" s="427"/>
      <c r="P78" s="427"/>
      <c r="Q78" s="365">
        <f t="shared" si="33"/>
        <v>0</v>
      </c>
      <c r="R78" s="426"/>
      <c r="S78" s="427"/>
      <c r="T78" s="427"/>
      <c r="U78" s="427"/>
      <c r="V78" s="375">
        <f t="shared" si="34"/>
        <v>0</v>
      </c>
      <c r="W78" s="414"/>
      <c r="X78" s="415"/>
      <c r="Y78" s="415"/>
      <c r="Z78" s="415"/>
      <c r="AA78" s="365">
        <f t="shared" ref="AA78:AA106" si="192">SUM(W78:Z78)</f>
        <v>0</v>
      </c>
      <c r="AB78" s="426"/>
      <c r="AC78" s="427"/>
      <c r="AD78" s="427"/>
      <c r="AE78" s="427"/>
      <c r="AF78" s="365">
        <f t="shared" ref="AF78:AF106" si="193">SUM(AB78:AE78)</f>
        <v>0</v>
      </c>
      <c r="AG78" s="405"/>
      <c r="AH78" s="406"/>
      <c r="AI78" s="406"/>
      <c r="AJ78" s="406"/>
      <c r="AK78" s="365">
        <f t="shared" ref="AK78:AK106" si="194">SUM(AG78:AJ78)</f>
        <v>0</v>
      </c>
      <c r="AL78" s="426"/>
      <c r="AM78" s="427"/>
      <c r="AN78" s="427"/>
      <c r="AO78" s="427"/>
      <c r="AP78" s="404">
        <f t="shared" ref="AP78:AP106" si="195">SUM(AL78:AO78)</f>
        <v>0</v>
      </c>
      <c r="AQ78" s="360">
        <f t="shared" si="150"/>
        <v>0</v>
      </c>
      <c r="AR78" s="361">
        <f t="shared" ref="AR78" si="196">N78+S78+X78+AC78+AH78+AM78</f>
        <v>0</v>
      </c>
      <c r="AS78" s="361">
        <f t="shared" ref="AS78" si="197">O78+T78+Y78+AD78+AI78+AN78</f>
        <v>0</v>
      </c>
      <c r="AT78" s="361">
        <f t="shared" ref="AT78" si="198">P78+U78+Z78+AE78+AJ78+AO78</f>
        <v>0</v>
      </c>
      <c r="AU78" s="362">
        <f t="shared" ref="AU78" si="199">Q78+V78+AA78+AF78+AK78+AP78</f>
        <v>0</v>
      </c>
      <c r="AV78" s="363" t="s">
        <v>160</v>
      </c>
      <c r="AW78" s="363" t="s">
        <v>160</v>
      </c>
      <c r="AX78" s="363" t="s">
        <v>160</v>
      </c>
      <c r="AY78" s="363" t="s">
        <v>160</v>
      </c>
      <c r="AZ78" s="358" t="s">
        <v>160</v>
      </c>
      <c r="BA78" s="313"/>
      <c r="BB78" s="367">
        <f t="shared" ref="BB78:BB106" si="200">AQ78*E78/100%</f>
        <v>0</v>
      </c>
      <c r="BC78" s="368">
        <f t="shared" ref="BC78:BC106" si="201">AR78*F78/100%</f>
        <v>0</v>
      </c>
      <c r="BD78" s="368">
        <f t="shared" ref="BD78:BD106" si="202">AS78*G78/100%</f>
        <v>0</v>
      </c>
      <c r="BE78" s="368">
        <f t="shared" ref="BE78:BE106" si="203">AT78*H78/100%</f>
        <v>0</v>
      </c>
      <c r="BF78" s="358">
        <f t="shared" ref="BF78:BF106" si="204">AU78*I78/100%</f>
        <v>0</v>
      </c>
      <c r="BG78" s="313"/>
      <c r="BH78" s="367">
        <f t="shared" ref="BH78" si="205">AQ78*(18%+1.5%)/100%</f>
        <v>0</v>
      </c>
      <c r="BI78" s="368">
        <f t="shared" ref="BI78" si="206">AR78*(18%+1.5%)/100%</f>
        <v>0</v>
      </c>
      <c r="BJ78" s="368">
        <f t="shared" ref="BJ78" si="207">AS78*(18%+1.5%)/100%</f>
        <v>0</v>
      </c>
      <c r="BK78" s="368">
        <f t="shared" ref="BK78" si="208">AT78*(18%+1.5%)/100%</f>
        <v>0</v>
      </c>
      <c r="BL78" s="369">
        <f t="shared" ref="BL78" si="209">SUM(BH78:BK78)</f>
        <v>0</v>
      </c>
    </row>
    <row r="79" spans="3:64" s="306" customFormat="1" ht="33" x14ac:dyDescent="0.25">
      <c r="C79" s="955"/>
      <c r="D79" s="424" t="s">
        <v>257</v>
      </c>
      <c r="E79" s="371"/>
      <c r="F79" s="372"/>
      <c r="G79" s="372"/>
      <c r="H79" s="373"/>
      <c r="I79" s="429"/>
      <c r="J79" s="430"/>
      <c r="K79" s="430"/>
      <c r="L79" s="431"/>
      <c r="M79" s="429"/>
      <c r="N79" s="430"/>
      <c r="O79" s="430"/>
      <c r="P79" s="430"/>
      <c r="Q79" s="375">
        <f t="shared" si="33"/>
        <v>0</v>
      </c>
      <c r="R79" s="429"/>
      <c r="S79" s="430"/>
      <c r="T79" s="430"/>
      <c r="U79" s="430"/>
      <c r="V79" s="375">
        <f t="shared" si="34"/>
        <v>0</v>
      </c>
      <c r="W79" s="414"/>
      <c r="X79" s="415"/>
      <c r="Y79" s="415"/>
      <c r="Z79" s="415"/>
      <c r="AA79" s="375">
        <f t="shared" si="192"/>
        <v>0</v>
      </c>
      <c r="AB79" s="429"/>
      <c r="AC79" s="430"/>
      <c r="AD79" s="430"/>
      <c r="AE79" s="430"/>
      <c r="AF79" s="375">
        <f t="shared" si="193"/>
        <v>0</v>
      </c>
      <c r="AG79" s="405"/>
      <c r="AH79" s="406"/>
      <c r="AI79" s="406"/>
      <c r="AJ79" s="406"/>
      <c r="AK79" s="375">
        <f t="shared" si="194"/>
        <v>0</v>
      </c>
      <c r="AL79" s="429"/>
      <c r="AM79" s="430"/>
      <c r="AN79" s="430"/>
      <c r="AO79" s="430"/>
      <c r="AP79" s="376">
        <f t="shared" si="195"/>
        <v>0</v>
      </c>
      <c r="AQ79" s="377">
        <f t="shared" ref="AQ79:AQ108" si="210">M79+R79+W79+AB79+AG79+AL79</f>
        <v>0</v>
      </c>
      <c r="AR79" s="378">
        <f t="shared" ref="AR79:AR106" si="211">N79+S79+X79+AC79+AH79+AM79</f>
        <v>0</v>
      </c>
      <c r="AS79" s="378">
        <f t="shared" ref="AS79:AS106" si="212">O79+T79+Y79+AD79+AI79+AN79</f>
        <v>0</v>
      </c>
      <c r="AT79" s="378">
        <f t="shared" ref="AT79:AT106" si="213">P79+U79+Z79+AE79+AJ79+AO79</f>
        <v>0</v>
      </c>
      <c r="AU79" s="379">
        <f t="shared" ref="AU79:AU106" si="214">Q79+V79+AA79+AF79+AK79+AP79</f>
        <v>0</v>
      </c>
      <c r="AV79" s="363" t="s">
        <v>160</v>
      </c>
      <c r="AW79" s="363" t="s">
        <v>160</v>
      </c>
      <c r="AX79" s="363" t="s">
        <v>160</v>
      </c>
      <c r="AY79" s="363" t="s">
        <v>160</v>
      </c>
      <c r="AZ79" s="358" t="s">
        <v>160</v>
      </c>
      <c r="BA79" s="313"/>
      <c r="BB79" s="377">
        <f t="shared" si="200"/>
        <v>0</v>
      </c>
      <c r="BC79" s="378">
        <f t="shared" si="201"/>
        <v>0</v>
      </c>
      <c r="BD79" s="378">
        <f t="shared" si="202"/>
        <v>0</v>
      </c>
      <c r="BE79" s="378">
        <f t="shared" si="203"/>
        <v>0</v>
      </c>
      <c r="BF79" s="375">
        <f t="shared" si="204"/>
        <v>0</v>
      </c>
      <c r="BG79" s="313"/>
      <c r="BH79" s="377">
        <f t="shared" ref="BH79:BH106" si="215">AQ79*(18%+1.5%)/100%</f>
        <v>0</v>
      </c>
      <c r="BI79" s="378">
        <f t="shared" ref="BI79:BI106" si="216">AR79*(18%+1.5%)/100%</f>
        <v>0</v>
      </c>
      <c r="BJ79" s="378">
        <f t="shared" ref="BJ79:BJ106" si="217">AS79*(18%+1.5%)/100%</f>
        <v>0</v>
      </c>
      <c r="BK79" s="378">
        <f t="shared" ref="BK79:BK106" si="218">AT79*(18%+1.5%)/100%</f>
        <v>0</v>
      </c>
      <c r="BL79" s="379">
        <f t="shared" ref="BL79:BL106" si="219">SUM(BH79:BK79)</f>
        <v>0</v>
      </c>
    </row>
    <row r="80" spans="3:64" s="306" customFormat="1" ht="60" customHeight="1" x14ac:dyDescent="0.25">
      <c r="C80" s="955"/>
      <c r="D80" s="424" t="s">
        <v>258</v>
      </c>
      <c r="E80" s="371"/>
      <c r="F80" s="372"/>
      <c r="G80" s="372"/>
      <c r="H80" s="373"/>
      <c r="I80" s="429"/>
      <c r="J80" s="430"/>
      <c r="K80" s="430"/>
      <c r="L80" s="431"/>
      <c r="M80" s="429"/>
      <c r="N80" s="430"/>
      <c r="O80" s="430"/>
      <c r="P80" s="430"/>
      <c r="Q80" s="375">
        <f t="shared" si="33"/>
        <v>0</v>
      </c>
      <c r="R80" s="429"/>
      <c r="S80" s="430"/>
      <c r="T80" s="430"/>
      <c r="U80" s="430"/>
      <c r="V80" s="375">
        <f t="shared" si="34"/>
        <v>0</v>
      </c>
      <c r="W80" s="414"/>
      <c r="X80" s="415"/>
      <c r="Y80" s="415"/>
      <c r="Z80" s="415"/>
      <c r="AA80" s="375">
        <f t="shared" si="192"/>
        <v>0</v>
      </c>
      <c r="AB80" s="429"/>
      <c r="AC80" s="430"/>
      <c r="AD80" s="430"/>
      <c r="AE80" s="430"/>
      <c r="AF80" s="375">
        <f t="shared" si="193"/>
        <v>0</v>
      </c>
      <c r="AG80" s="405"/>
      <c r="AH80" s="406"/>
      <c r="AI80" s="406"/>
      <c r="AJ80" s="406"/>
      <c r="AK80" s="375">
        <f t="shared" si="194"/>
        <v>0</v>
      </c>
      <c r="AL80" s="429"/>
      <c r="AM80" s="430"/>
      <c r="AN80" s="430"/>
      <c r="AO80" s="430"/>
      <c r="AP80" s="376">
        <f t="shared" si="195"/>
        <v>0</v>
      </c>
      <c r="AQ80" s="377">
        <f t="shared" si="210"/>
        <v>0</v>
      </c>
      <c r="AR80" s="378">
        <f t="shared" si="211"/>
        <v>0</v>
      </c>
      <c r="AS80" s="378">
        <f t="shared" si="212"/>
        <v>0</v>
      </c>
      <c r="AT80" s="378">
        <f t="shared" si="213"/>
        <v>0</v>
      </c>
      <c r="AU80" s="379">
        <f t="shared" si="214"/>
        <v>0</v>
      </c>
      <c r="AV80" s="363" t="s">
        <v>160</v>
      </c>
      <c r="AW80" s="363" t="s">
        <v>160</v>
      </c>
      <c r="AX80" s="363" t="s">
        <v>160</v>
      </c>
      <c r="AY80" s="363" t="s">
        <v>160</v>
      </c>
      <c r="AZ80" s="358" t="s">
        <v>160</v>
      </c>
      <c r="BA80" s="313"/>
      <c r="BB80" s="377">
        <f t="shared" si="200"/>
        <v>0</v>
      </c>
      <c r="BC80" s="378">
        <f t="shared" si="201"/>
        <v>0</v>
      </c>
      <c r="BD80" s="378">
        <f t="shared" si="202"/>
        <v>0</v>
      </c>
      <c r="BE80" s="378">
        <f t="shared" si="203"/>
        <v>0</v>
      </c>
      <c r="BF80" s="375">
        <f t="shared" si="204"/>
        <v>0</v>
      </c>
      <c r="BG80" s="313"/>
      <c r="BH80" s="377">
        <f t="shared" si="215"/>
        <v>0</v>
      </c>
      <c r="BI80" s="378">
        <f t="shared" si="216"/>
        <v>0</v>
      </c>
      <c r="BJ80" s="378">
        <f t="shared" si="217"/>
        <v>0</v>
      </c>
      <c r="BK80" s="378">
        <f t="shared" si="218"/>
        <v>0</v>
      </c>
      <c r="BL80" s="379">
        <f t="shared" si="219"/>
        <v>0</v>
      </c>
    </row>
    <row r="81" spans="3:64" s="306" customFormat="1" ht="23.25" customHeight="1" x14ac:dyDescent="0.25">
      <c r="C81" s="955"/>
      <c r="D81" s="424" t="s">
        <v>259</v>
      </c>
      <c r="E81" s="371"/>
      <c r="F81" s="372"/>
      <c r="G81" s="372"/>
      <c r="H81" s="373"/>
      <c r="I81" s="429"/>
      <c r="J81" s="430"/>
      <c r="K81" s="430"/>
      <c r="L81" s="431"/>
      <c r="M81" s="429"/>
      <c r="N81" s="430"/>
      <c r="O81" s="430"/>
      <c r="P81" s="430"/>
      <c r="Q81" s="375">
        <f t="shared" si="33"/>
        <v>0</v>
      </c>
      <c r="R81" s="429"/>
      <c r="S81" s="430"/>
      <c r="T81" s="430"/>
      <c r="U81" s="430"/>
      <c r="V81" s="375">
        <f t="shared" si="34"/>
        <v>0</v>
      </c>
      <c r="W81" s="414"/>
      <c r="X81" s="415"/>
      <c r="Y81" s="415"/>
      <c r="Z81" s="415"/>
      <c r="AA81" s="375">
        <f t="shared" si="192"/>
        <v>0</v>
      </c>
      <c r="AB81" s="429"/>
      <c r="AC81" s="430"/>
      <c r="AD81" s="430"/>
      <c r="AE81" s="430"/>
      <c r="AF81" s="375">
        <f t="shared" si="193"/>
        <v>0</v>
      </c>
      <c r="AG81" s="405"/>
      <c r="AH81" s="406"/>
      <c r="AI81" s="406"/>
      <c r="AJ81" s="406"/>
      <c r="AK81" s="375">
        <f t="shared" si="194"/>
        <v>0</v>
      </c>
      <c r="AL81" s="429"/>
      <c r="AM81" s="430"/>
      <c r="AN81" s="430"/>
      <c r="AO81" s="430"/>
      <c r="AP81" s="376">
        <f t="shared" si="195"/>
        <v>0</v>
      </c>
      <c r="AQ81" s="377">
        <f t="shared" si="210"/>
        <v>0</v>
      </c>
      <c r="AR81" s="378">
        <f t="shared" si="211"/>
        <v>0</v>
      </c>
      <c r="AS81" s="378">
        <f t="shared" si="212"/>
        <v>0</v>
      </c>
      <c r="AT81" s="378">
        <f t="shared" si="213"/>
        <v>0</v>
      </c>
      <c r="AU81" s="379">
        <f t="shared" si="214"/>
        <v>0</v>
      </c>
      <c r="AV81" s="363" t="s">
        <v>160</v>
      </c>
      <c r="AW81" s="363" t="s">
        <v>160</v>
      </c>
      <c r="AX81" s="363" t="s">
        <v>160</v>
      </c>
      <c r="AY81" s="363" t="s">
        <v>160</v>
      </c>
      <c r="AZ81" s="358" t="s">
        <v>160</v>
      </c>
      <c r="BA81" s="313"/>
      <c r="BB81" s="377">
        <f t="shared" si="200"/>
        <v>0</v>
      </c>
      <c r="BC81" s="378">
        <f t="shared" si="201"/>
        <v>0</v>
      </c>
      <c r="BD81" s="378">
        <f t="shared" si="202"/>
        <v>0</v>
      </c>
      <c r="BE81" s="378">
        <f t="shared" si="203"/>
        <v>0</v>
      </c>
      <c r="BF81" s="375">
        <f t="shared" si="204"/>
        <v>0</v>
      </c>
      <c r="BG81" s="313"/>
      <c r="BH81" s="377">
        <f t="shared" si="215"/>
        <v>0</v>
      </c>
      <c r="BI81" s="378">
        <f t="shared" si="216"/>
        <v>0</v>
      </c>
      <c r="BJ81" s="378">
        <f t="shared" si="217"/>
        <v>0</v>
      </c>
      <c r="BK81" s="378">
        <f t="shared" si="218"/>
        <v>0</v>
      </c>
      <c r="BL81" s="379">
        <f t="shared" si="219"/>
        <v>0</v>
      </c>
    </row>
    <row r="82" spans="3:64" s="306" customFormat="1" ht="33" x14ac:dyDescent="0.25">
      <c r="C82" s="955"/>
      <c r="D82" s="424" t="s">
        <v>276</v>
      </c>
      <c r="E82" s="371"/>
      <c r="F82" s="372"/>
      <c r="G82" s="372"/>
      <c r="H82" s="373"/>
      <c r="I82" s="429"/>
      <c r="J82" s="430"/>
      <c r="K82" s="430"/>
      <c r="L82" s="431"/>
      <c r="M82" s="429"/>
      <c r="N82" s="430"/>
      <c r="O82" s="430"/>
      <c r="P82" s="430"/>
      <c r="Q82" s="375">
        <f t="shared" si="33"/>
        <v>0</v>
      </c>
      <c r="R82" s="429"/>
      <c r="S82" s="430"/>
      <c r="T82" s="430"/>
      <c r="U82" s="430"/>
      <c r="V82" s="375">
        <f t="shared" si="34"/>
        <v>0</v>
      </c>
      <c r="W82" s="414"/>
      <c r="X82" s="415"/>
      <c r="Y82" s="415"/>
      <c r="Z82" s="415"/>
      <c r="AA82" s="375">
        <f t="shared" si="192"/>
        <v>0</v>
      </c>
      <c r="AB82" s="429"/>
      <c r="AC82" s="430"/>
      <c r="AD82" s="430"/>
      <c r="AE82" s="430"/>
      <c r="AF82" s="375">
        <f t="shared" si="193"/>
        <v>0</v>
      </c>
      <c r="AG82" s="405"/>
      <c r="AH82" s="406"/>
      <c r="AI82" s="406"/>
      <c r="AJ82" s="406"/>
      <c r="AK82" s="375">
        <f t="shared" si="194"/>
        <v>0</v>
      </c>
      <c r="AL82" s="429"/>
      <c r="AM82" s="430"/>
      <c r="AN82" s="430"/>
      <c r="AO82" s="430"/>
      <c r="AP82" s="376">
        <f t="shared" si="195"/>
        <v>0</v>
      </c>
      <c r="AQ82" s="377">
        <f t="shared" si="210"/>
        <v>0</v>
      </c>
      <c r="AR82" s="378">
        <f t="shared" si="211"/>
        <v>0</v>
      </c>
      <c r="AS82" s="378">
        <f t="shared" si="212"/>
        <v>0</v>
      </c>
      <c r="AT82" s="378">
        <f t="shared" si="213"/>
        <v>0</v>
      </c>
      <c r="AU82" s="379">
        <f t="shared" si="214"/>
        <v>0</v>
      </c>
      <c r="AV82" s="363" t="s">
        <v>160</v>
      </c>
      <c r="AW82" s="363" t="s">
        <v>160</v>
      </c>
      <c r="AX82" s="363" t="s">
        <v>160</v>
      </c>
      <c r="AY82" s="363" t="s">
        <v>160</v>
      </c>
      <c r="AZ82" s="358" t="s">
        <v>160</v>
      </c>
      <c r="BA82" s="313"/>
      <c r="BB82" s="377">
        <f t="shared" si="200"/>
        <v>0</v>
      </c>
      <c r="BC82" s="378">
        <f t="shared" si="201"/>
        <v>0</v>
      </c>
      <c r="BD82" s="378">
        <f t="shared" si="202"/>
        <v>0</v>
      </c>
      <c r="BE82" s="378">
        <f t="shared" si="203"/>
        <v>0</v>
      </c>
      <c r="BF82" s="375">
        <f t="shared" si="204"/>
        <v>0</v>
      </c>
      <c r="BG82" s="313"/>
      <c r="BH82" s="377">
        <f t="shared" si="215"/>
        <v>0</v>
      </c>
      <c r="BI82" s="378">
        <f t="shared" si="216"/>
        <v>0</v>
      </c>
      <c r="BJ82" s="378">
        <f t="shared" si="217"/>
        <v>0</v>
      </c>
      <c r="BK82" s="378">
        <f t="shared" si="218"/>
        <v>0</v>
      </c>
      <c r="BL82" s="379">
        <f t="shared" si="219"/>
        <v>0</v>
      </c>
    </row>
    <row r="83" spans="3:64" s="306" customFormat="1" ht="25.9" customHeight="1" x14ac:dyDescent="0.25">
      <c r="C83" s="955"/>
      <c r="D83" s="424" t="s">
        <v>667</v>
      </c>
      <c r="E83" s="371">
        <v>0.22</v>
      </c>
      <c r="F83" s="372">
        <v>0.22</v>
      </c>
      <c r="G83" s="372">
        <v>0.22</v>
      </c>
      <c r="H83" s="373">
        <v>0.22</v>
      </c>
      <c r="I83" s="429">
        <v>1</v>
      </c>
      <c r="J83" s="430">
        <v>1</v>
      </c>
      <c r="K83" s="430">
        <v>1</v>
      </c>
      <c r="L83" s="431">
        <v>1</v>
      </c>
      <c r="M83" s="429">
        <v>30150</v>
      </c>
      <c r="N83" s="429">
        <v>30150</v>
      </c>
      <c r="O83" s="429">
        <v>30150</v>
      </c>
      <c r="P83" s="429">
        <v>30150</v>
      </c>
      <c r="Q83" s="375">
        <f t="shared" si="33"/>
        <v>120600</v>
      </c>
      <c r="R83" s="429"/>
      <c r="S83" s="430"/>
      <c r="T83" s="430"/>
      <c r="U83" s="430"/>
      <c r="V83" s="375">
        <f t="shared" si="34"/>
        <v>0</v>
      </c>
      <c r="W83" s="414"/>
      <c r="X83" s="415"/>
      <c r="Y83" s="415"/>
      <c r="Z83" s="415"/>
      <c r="AA83" s="375">
        <f t="shared" si="192"/>
        <v>0</v>
      </c>
      <c r="AB83" s="429">
        <v>15075</v>
      </c>
      <c r="AC83" s="429">
        <v>15075</v>
      </c>
      <c r="AD83" s="429">
        <v>15075</v>
      </c>
      <c r="AE83" s="429">
        <v>15075</v>
      </c>
      <c r="AF83" s="375">
        <f t="shared" si="193"/>
        <v>60300</v>
      </c>
      <c r="AG83" s="405"/>
      <c r="AH83" s="406"/>
      <c r="AI83" s="406"/>
      <c r="AJ83" s="406"/>
      <c r="AK83" s="375">
        <f t="shared" si="194"/>
        <v>0</v>
      </c>
      <c r="AL83" s="429"/>
      <c r="AM83" s="430"/>
      <c r="AN83" s="430"/>
      <c r="AO83" s="430"/>
      <c r="AP83" s="376">
        <f t="shared" si="195"/>
        <v>0</v>
      </c>
      <c r="AQ83" s="377">
        <f t="shared" si="210"/>
        <v>45225</v>
      </c>
      <c r="AR83" s="378">
        <f t="shared" si="211"/>
        <v>45225</v>
      </c>
      <c r="AS83" s="378">
        <f t="shared" si="212"/>
        <v>45225</v>
      </c>
      <c r="AT83" s="378">
        <f t="shared" si="213"/>
        <v>45225</v>
      </c>
      <c r="AU83" s="379">
        <f t="shared" si="214"/>
        <v>180900</v>
      </c>
      <c r="AV83" s="363" t="s">
        <v>160</v>
      </c>
      <c r="AW83" s="363" t="s">
        <v>160</v>
      </c>
      <c r="AX83" s="363" t="s">
        <v>160</v>
      </c>
      <c r="AY83" s="363" t="s">
        <v>160</v>
      </c>
      <c r="AZ83" s="358" t="s">
        <v>160</v>
      </c>
      <c r="BA83" s="313"/>
      <c r="BB83" s="377">
        <f t="shared" si="200"/>
        <v>9949.5</v>
      </c>
      <c r="BC83" s="378">
        <f t="shared" si="201"/>
        <v>9949.5</v>
      </c>
      <c r="BD83" s="378">
        <f t="shared" si="202"/>
        <v>9949.5</v>
      </c>
      <c r="BE83" s="378">
        <f t="shared" si="203"/>
        <v>9949.5</v>
      </c>
      <c r="BF83" s="375">
        <f t="shared" si="204"/>
        <v>180900</v>
      </c>
      <c r="BG83" s="313"/>
      <c r="BH83" s="377">
        <f t="shared" si="215"/>
        <v>8818.875</v>
      </c>
      <c r="BI83" s="378">
        <f t="shared" si="216"/>
        <v>8818.875</v>
      </c>
      <c r="BJ83" s="378">
        <f t="shared" si="217"/>
        <v>8818.875</v>
      </c>
      <c r="BK83" s="378">
        <f t="shared" si="218"/>
        <v>8818.875</v>
      </c>
      <c r="BL83" s="379">
        <f t="shared" si="219"/>
        <v>35275.5</v>
      </c>
    </row>
    <row r="84" spans="3:64" s="306" customFormat="1" ht="25.9" customHeight="1" x14ac:dyDescent="0.25">
      <c r="C84" s="955"/>
      <c r="D84" s="424" t="s">
        <v>260</v>
      </c>
      <c r="E84" s="371">
        <v>0.22</v>
      </c>
      <c r="F84" s="372">
        <v>0.22</v>
      </c>
      <c r="G84" s="372">
        <v>0.22</v>
      </c>
      <c r="H84" s="373">
        <v>0.22</v>
      </c>
      <c r="I84" s="429">
        <v>1</v>
      </c>
      <c r="J84" s="430">
        <v>1</v>
      </c>
      <c r="K84" s="430">
        <v>1</v>
      </c>
      <c r="L84" s="431">
        <v>1</v>
      </c>
      <c r="M84" s="429">
        <v>30150</v>
      </c>
      <c r="N84" s="429">
        <v>30150</v>
      </c>
      <c r="O84" s="429">
        <v>30150</v>
      </c>
      <c r="P84" s="429">
        <v>30150</v>
      </c>
      <c r="Q84" s="375">
        <f t="shared" si="33"/>
        <v>120600</v>
      </c>
      <c r="R84" s="429"/>
      <c r="S84" s="430"/>
      <c r="T84" s="430"/>
      <c r="U84" s="430"/>
      <c r="V84" s="375">
        <f t="shared" si="34"/>
        <v>0</v>
      </c>
      <c r="W84" s="414"/>
      <c r="X84" s="415"/>
      <c r="Y84" s="415"/>
      <c r="Z84" s="415"/>
      <c r="AA84" s="375">
        <f t="shared" si="192"/>
        <v>0</v>
      </c>
      <c r="AB84" s="429">
        <v>15075</v>
      </c>
      <c r="AC84" s="429">
        <v>15075</v>
      </c>
      <c r="AD84" s="429">
        <v>15075</v>
      </c>
      <c r="AE84" s="429">
        <v>15075</v>
      </c>
      <c r="AF84" s="375">
        <f t="shared" si="193"/>
        <v>60300</v>
      </c>
      <c r="AG84" s="405"/>
      <c r="AH84" s="406"/>
      <c r="AI84" s="406"/>
      <c r="AJ84" s="406"/>
      <c r="AK84" s="375">
        <f t="shared" si="194"/>
        <v>0</v>
      </c>
      <c r="AL84" s="429"/>
      <c r="AM84" s="430"/>
      <c r="AN84" s="430">
        <v>11537.5</v>
      </c>
      <c r="AO84" s="430"/>
      <c r="AP84" s="376">
        <f t="shared" si="195"/>
        <v>11537.5</v>
      </c>
      <c r="AQ84" s="377">
        <f t="shared" si="210"/>
        <v>45225</v>
      </c>
      <c r="AR84" s="378">
        <f t="shared" si="211"/>
        <v>45225</v>
      </c>
      <c r="AS84" s="378">
        <f t="shared" si="212"/>
        <v>56762.5</v>
      </c>
      <c r="AT84" s="378">
        <f t="shared" si="213"/>
        <v>45225</v>
      </c>
      <c r="AU84" s="379">
        <f t="shared" si="214"/>
        <v>192437.5</v>
      </c>
      <c r="AV84" s="363" t="s">
        <v>160</v>
      </c>
      <c r="AW84" s="363" t="s">
        <v>160</v>
      </c>
      <c r="AX84" s="363" t="s">
        <v>160</v>
      </c>
      <c r="AY84" s="363" t="s">
        <v>160</v>
      </c>
      <c r="AZ84" s="358" t="s">
        <v>160</v>
      </c>
      <c r="BA84" s="313"/>
      <c r="BB84" s="377">
        <f t="shared" si="200"/>
        <v>9949.5</v>
      </c>
      <c r="BC84" s="378">
        <f t="shared" si="201"/>
        <v>9949.5</v>
      </c>
      <c r="BD84" s="378">
        <f t="shared" si="202"/>
        <v>12487.75</v>
      </c>
      <c r="BE84" s="378">
        <f t="shared" si="203"/>
        <v>9949.5</v>
      </c>
      <c r="BF84" s="375">
        <f t="shared" si="204"/>
        <v>192437.5</v>
      </c>
      <c r="BG84" s="313"/>
      <c r="BH84" s="377">
        <f t="shared" si="215"/>
        <v>8818.875</v>
      </c>
      <c r="BI84" s="378">
        <f t="shared" si="216"/>
        <v>8818.875</v>
      </c>
      <c r="BJ84" s="378">
        <f t="shared" si="217"/>
        <v>11068.6875</v>
      </c>
      <c r="BK84" s="378">
        <f t="shared" si="218"/>
        <v>8818.875</v>
      </c>
      <c r="BL84" s="379">
        <f t="shared" si="219"/>
        <v>37525.3125</v>
      </c>
    </row>
    <row r="85" spans="3:64" s="306" customFormat="1" ht="25.9" customHeight="1" x14ac:dyDescent="0.25">
      <c r="C85" s="955"/>
      <c r="D85" s="424" t="s">
        <v>261</v>
      </c>
      <c r="E85" s="371">
        <v>0.22</v>
      </c>
      <c r="F85" s="372">
        <v>0.22</v>
      </c>
      <c r="G85" s="372">
        <v>0.22</v>
      </c>
      <c r="H85" s="373">
        <v>0.22</v>
      </c>
      <c r="I85" s="705">
        <v>0.5</v>
      </c>
      <c r="J85" s="705">
        <v>0.5</v>
      </c>
      <c r="K85" s="705">
        <v>0.5</v>
      </c>
      <c r="L85" s="705">
        <v>0.5</v>
      </c>
      <c r="M85" s="429">
        <v>10050</v>
      </c>
      <c r="N85" s="429">
        <v>10050</v>
      </c>
      <c r="O85" s="429">
        <v>10050</v>
      </c>
      <c r="P85" s="429">
        <v>10050</v>
      </c>
      <c r="Q85" s="375">
        <f t="shared" si="33"/>
        <v>40200</v>
      </c>
      <c r="R85" s="429"/>
      <c r="S85" s="430"/>
      <c r="T85" s="430"/>
      <c r="U85" s="430"/>
      <c r="V85" s="375">
        <f t="shared" si="34"/>
        <v>0</v>
      </c>
      <c r="W85" s="414"/>
      <c r="X85" s="415"/>
      <c r="Y85" s="415"/>
      <c r="Z85" s="415"/>
      <c r="AA85" s="375">
        <f t="shared" si="192"/>
        <v>0</v>
      </c>
      <c r="AB85" s="429">
        <v>5025</v>
      </c>
      <c r="AC85" s="429">
        <v>5025</v>
      </c>
      <c r="AD85" s="429">
        <v>5025</v>
      </c>
      <c r="AE85" s="429">
        <v>5025</v>
      </c>
      <c r="AF85" s="375">
        <f t="shared" si="193"/>
        <v>20100</v>
      </c>
      <c r="AG85" s="405"/>
      <c r="AH85" s="406"/>
      <c r="AI85" s="406"/>
      <c r="AJ85" s="406"/>
      <c r="AK85" s="375">
        <f t="shared" si="194"/>
        <v>0</v>
      </c>
      <c r="AL85" s="429"/>
      <c r="AM85" s="430"/>
      <c r="AN85" s="430"/>
      <c r="AO85" s="430"/>
      <c r="AP85" s="376">
        <f t="shared" si="195"/>
        <v>0</v>
      </c>
      <c r="AQ85" s="377">
        <f t="shared" si="210"/>
        <v>15075</v>
      </c>
      <c r="AR85" s="378">
        <f t="shared" si="211"/>
        <v>15075</v>
      </c>
      <c r="AS85" s="378">
        <f t="shared" si="212"/>
        <v>15075</v>
      </c>
      <c r="AT85" s="378">
        <f t="shared" si="213"/>
        <v>15075</v>
      </c>
      <c r="AU85" s="379">
        <f t="shared" si="214"/>
        <v>60300</v>
      </c>
      <c r="AV85" s="363" t="s">
        <v>160</v>
      </c>
      <c r="AW85" s="363" t="s">
        <v>160</v>
      </c>
      <c r="AX85" s="363" t="s">
        <v>160</v>
      </c>
      <c r="AY85" s="363" t="s">
        <v>160</v>
      </c>
      <c r="AZ85" s="358" t="s">
        <v>160</v>
      </c>
      <c r="BA85" s="313"/>
      <c r="BB85" s="377">
        <f t="shared" si="200"/>
        <v>3316.5</v>
      </c>
      <c r="BC85" s="378">
        <f t="shared" si="201"/>
        <v>3316.5</v>
      </c>
      <c r="BD85" s="378">
        <f t="shared" si="202"/>
        <v>3316.5</v>
      </c>
      <c r="BE85" s="378">
        <f t="shared" si="203"/>
        <v>3316.5</v>
      </c>
      <c r="BF85" s="375">
        <f t="shared" si="204"/>
        <v>30150</v>
      </c>
      <c r="BG85" s="313"/>
      <c r="BH85" s="377">
        <f t="shared" si="215"/>
        <v>2939.625</v>
      </c>
      <c r="BI85" s="378">
        <f t="shared" si="216"/>
        <v>2939.625</v>
      </c>
      <c r="BJ85" s="378">
        <f t="shared" si="217"/>
        <v>2939.625</v>
      </c>
      <c r="BK85" s="378">
        <f t="shared" si="218"/>
        <v>2939.625</v>
      </c>
      <c r="BL85" s="379">
        <f t="shared" si="219"/>
        <v>11758.5</v>
      </c>
    </row>
    <row r="86" spans="3:64" s="306" customFormat="1" ht="25.9" customHeight="1" x14ac:dyDescent="0.25">
      <c r="C86" s="955"/>
      <c r="D86" s="424" t="s">
        <v>275</v>
      </c>
      <c r="E86" s="371">
        <v>0.22</v>
      </c>
      <c r="F86" s="372">
        <v>0.22</v>
      </c>
      <c r="G86" s="372">
        <v>0.22</v>
      </c>
      <c r="H86" s="373">
        <v>0.22</v>
      </c>
      <c r="I86" s="706">
        <v>0.25</v>
      </c>
      <c r="J86" s="706">
        <v>0.25</v>
      </c>
      <c r="K86" s="706">
        <v>0.25</v>
      </c>
      <c r="L86" s="706">
        <v>0.25</v>
      </c>
      <c r="M86" s="429">
        <v>5325</v>
      </c>
      <c r="N86" s="429">
        <v>5325</v>
      </c>
      <c r="O86" s="429">
        <v>5325</v>
      </c>
      <c r="P86" s="429">
        <v>5325</v>
      </c>
      <c r="Q86" s="375">
        <f t="shared" si="33"/>
        <v>21300</v>
      </c>
      <c r="R86" s="429"/>
      <c r="S86" s="430"/>
      <c r="T86" s="430"/>
      <c r="U86" s="430"/>
      <c r="V86" s="375">
        <f t="shared" si="34"/>
        <v>0</v>
      </c>
      <c r="W86" s="414"/>
      <c r="X86" s="415"/>
      <c r="Y86" s="415"/>
      <c r="Z86" s="415"/>
      <c r="AA86" s="375">
        <f t="shared" si="192"/>
        <v>0</v>
      </c>
      <c r="AB86" s="429"/>
      <c r="AC86" s="430"/>
      <c r="AD86" s="430"/>
      <c r="AE86" s="430"/>
      <c r="AF86" s="375">
        <f t="shared" si="193"/>
        <v>0</v>
      </c>
      <c r="AG86" s="405"/>
      <c r="AH86" s="406"/>
      <c r="AI86" s="406"/>
      <c r="AJ86" s="406"/>
      <c r="AK86" s="375">
        <f t="shared" si="194"/>
        <v>0</v>
      </c>
      <c r="AL86" s="429"/>
      <c r="AM86" s="430"/>
      <c r="AN86" s="430"/>
      <c r="AO86" s="430"/>
      <c r="AP86" s="376">
        <f t="shared" si="195"/>
        <v>0</v>
      </c>
      <c r="AQ86" s="377">
        <f t="shared" si="210"/>
        <v>5325</v>
      </c>
      <c r="AR86" s="378">
        <f t="shared" si="211"/>
        <v>5325</v>
      </c>
      <c r="AS86" s="378">
        <f t="shared" si="212"/>
        <v>5325</v>
      </c>
      <c r="AT86" s="378">
        <f t="shared" si="213"/>
        <v>5325</v>
      </c>
      <c r="AU86" s="379">
        <f t="shared" si="214"/>
        <v>21300</v>
      </c>
      <c r="AV86" s="363" t="s">
        <v>160</v>
      </c>
      <c r="AW86" s="363" t="s">
        <v>160</v>
      </c>
      <c r="AX86" s="363" t="s">
        <v>160</v>
      </c>
      <c r="AY86" s="363" t="s">
        <v>160</v>
      </c>
      <c r="AZ86" s="358" t="s">
        <v>160</v>
      </c>
      <c r="BA86" s="313"/>
      <c r="BB86" s="377">
        <f t="shared" si="200"/>
        <v>1171.5</v>
      </c>
      <c r="BC86" s="378">
        <f t="shared" si="201"/>
        <v>1171.5</v>
      </c>
      <c r="BD86" s="378">
        <f t="shared" si="202"/>
        <v>1171.5</v>
      </c>
      <c r="BE86" s="378">
        <f t="shared" si="203"/>
        <v>1171.5</v>
      </c>
      <c r="BF86" s="375">
        <f t="shared" si="204"/>
        <v>5325</v>
      </c>
      <c r="BG86" s="313"/>
      <c r="BH86" s="377">
        <f t="shared" si="215"/>
        <v>1038.375</v>
      </c>
      <c r="BI86" s="378">
        <f t="shared" si="216"/>
        <v>1038.375</v>
      </c>
      <c r="BJ86" s="378">
        <f t="shared" si="217"/>
        <v>1038.375</v>
      </c>
      <c r="BK86" s="378">
        <f t="shared" si="218"/>
        <v>1038.375</v>
      </c>
      <c r="BL86" s="379">
        <f t="shared" si="219"/>
        <v>4153.5</v>
      </c>
    </row>
    <row r="87" spans="3:64" s="306" customFormat="1" ht="25.9" customHeight="1" x14ac:dyDescent="0.25">
      <c r="C87" s="955"/>
      <c r="D87" s="424" t="s">
        <v>262</v>
      </c>
      <c r="E87" s="371"/>
      <c r="F87" s="372"/>
      <c r="G87" s="372"/>
      <c r="H87" s="373"/>
      <c r="I87" s="429"/>
      <c r="J87" s="430"/>
      <c r="K87" s="430"/>
      <c r="L87" s="431"/>
      <c r="M87" s="429"/>
      <c r="N87" s="430"/>
      <c r="O87" s="430"/>
      <c r="P87" s="430"/>
      <c r="Q87" s="375">
        <f t="shared" si="33"/>
        <v>0</v>
      </c>
      <c r="R87" s="429"/>
      <c r="S87" s="430"/>
      <c r="T87" s="430"/>
      <c r="U87" s="430"/>
      <c r="V87" s="375">
        <f t="shared" si="34"/>
        <v>0</v>
      </c>
      <c r="W87" s="414"/>
      <c r="X87" s="415"/>
      <c r="Y87" s="415"/>
      <c r="Z87" s="415"/>
      <c r="AA87" s="375">
        <f t="shared" si="192"/>
        <v>0</v>
      </c>
      <c r="AB87" s="429"/>
      <c r="AC87" s="430"/>
      <c r="AD87" s="430"/>
      <c r="AE87" s="430"/>
      <c r="AF87" s="375">
        <f t="shared" si="193"/>
        <v>0</v>
      </c>
      <c r="AG87" s="405"/>
      <c r="AH87" s="406"/>
      <c r="AI87" s="406"/>
      <c r="AJ87" s="406"/>
      <c r="AK87" s="375">
        <f t="shared" si="194"/>
        <v>0</v>
      </c>
      <c r="AL87" s="429"/>
      <c r="AM87" s="430"/>
      <c r="AN87" s="430"/>
      <c r="AO87" s="430"/>
      <c r="AP87" s="376">
        <f t="shared" si="195"/>
        <v>0</v>
      </c>
      <c r="AQ87" s="377">
        <f t="shared" si="210"/>
        <v>0</v>
      </c>
      <c r="AR87" s="378">
        <f t="shared" si="211"/>
        <v>0</v>
      </c>
      <c r="AS87" s="378">
        <f t="shared" si="212"/>
        <v>0</v>
      </c>
      <c r="AT87" s="378">
        <f t="shared" si="213"/>
        <v>0</v>
      </c>
      <c r="AU87" s="379">
        <f t="shared" si="214"/>
        <v>0</v>
      </c>
      <c r="AV87" s="363" t="s">
        <v>160</v>
      </c>
      <c r="AW87" s="363" t="s">
        <v>160</v>
      </c>
      <c r="AX87" s="363" t="s">
        <v>160</v>
      </c>
      <c r="AY87" s="363" t="s">
        <v>160</v>
      </c>
      <c r="AZ87" s="358" t="s">
        <v>160</v>
      </c>
      <c r="BA87" s="313"/>
      <c r="BB87" s="377">
        <f t="shared" si="200"/>
        <v>0</v>
      </c>
      <c r="BC87" s="378">
        <f t="shared" si="201"/>
        <v>0</v>
      </c>
      <c r="BD87" s="378">
        <f t="shared" si="202"/>
        <v>0</v>
      </c>
      <c r="BE87" s="378">
        <f t="shared" si="203"/>
        <v>0</v>
      </c>
      <c r="BF87" s="375">
        <f t="shared" si="204"/>
        <v>0</v>
      </c>
      <c r="BG87" s="313"/>
      <c r="BH87" s="377">
        <f t="shared" si="215"/>
        <v>0</v>
      </c>
      <c r="BI87" s="378">
        <f t="shared" si="216"/>
        <v>0</v>
      </c>
      <c r="BJ87" s="378">
        <f t="shared" si="217"/>
        <v>0</v>
      </c>
      <c r="BK87" s="378">
        <f t="shared" si="218"/>
        <v>0</v>
      </c>
      <c r="BL87" s="379">
        <f t="shared" si="219"/>
        <v>0</v>
      </c>
    </row>
    <row r="88" spans="3:64" s="306" customFormat="1" ht="25.9" customHeight="1" x14ac:dyDescent="0.25">
      <c r="C88" s="955"/>
      <c r="D88" s="424" t="s">
        <v>263</v>
      </c>
      <c r="E88" s="371"/>
      <c r="F88" s="372"/>
      <c r="G88" s="372"/>
      <c r="H88" s="373"/>
      <c r="I88" s="437"/>
      <c r="J88" s="430"/>
      <c r="K88" s="430"/>
      <c r="L88" s="438"/>
      <c r="M88" s="429"/>
      <c r="N88" s="430"/>
      <c r="O88" s="430"/>
      <c r="P88" s="431"/>
      <c r="Q88" s="375">
        <f t="shared" si="33"/>
        <v>0</v>
      </c>
      <c r="R88" s="429"/>
      <c r="S88" s="430"/>
      <c r="T88" s="430"/>
      <c r="U88" s="430"/>
      <c r="V88" s="375">
        <f t="shared" si="34"/>
        <v>0</v>
      </c>
      <c r="W88" s="414"/>
      <c r="X88" s="415"/>
      <c r="Y88" s="415"/>
      <c r="Z88" s="415"/>
      <c r="AA88" s="375">
        <f t="shared" si="192"/>
        <v>0</v>
      </c>
      <c r="AB88" s="429"/>
      <c r="AC88" s="430"/>
      <c r="AD88" s="430"/>
      <c r="AE88" s="430"/>
      <c r="AF88" s="375">
        <f t="shared" si="193"/>
        <v>0</v>
      </c>
      <c r="AG88" s="405"/>
      <c r="AH88" s="406"/>
      <c r="AI88" s="406"/>
      <c r="AJ88" s="406"/>
      <c r="AK88" s="375">
        <f t="shared" si="194"/>
        <v>0</v>
      </c>
      <c r="AL88" s="429"/>
      <c r="AM88" s="430"/>
      <c r="AN88" s="430"/>
      <c r="AO88" s="430"/>
      <c r="AP88" s="376">
        <f t="shared" si="195"/>
        <v>0</v>
      </c>
      <c r="AQ88" s="377">
        <f t="shared" si="210"/>
        <v>0</v>
      </c>
      <c r="AR88" s="378">
        <f t="shared" si="211"/>
        <v>0</v>
      </c>
      <c r="AS88" s="378">
        <f t="shared" si="212"/>
        <v>0</v>
      </c>
      <c r="AT88" s="378">
        <f t="shared" si="213"/>
        <v>0</v>
      </c>
      <c r="AU88" s="379">
        <f t="shared" si="214"/>
        <v>0</v>
      </c>
      <c r="AV88" s="363" t="s">
        <v>160</v>
      </c>
      <c r="AW88" s="363" t="s">
        <v>160</v>
      </c>
      <c r="AX88" s="363" t="s">
        <v>160</v>
      </c>
      <c r="AY88" s="363" t="s">
        <v>160</v>
      </c>
      <c r="AZ88" s="358" t="s">
        <v>160</v>
      </c>
      <c r="BA88" s="313"/>
      <c r="BB88" s="377">
        <f t="shared" si="200"/>
        <v>0</v>
      </c>
      <c r="BC88" s="378">
        <f t="shared" si="201"/>
        <v>0</v>
      </c>
      <c r="BD88" s="378">
        <f t="shared" si="202"/>
        <v>0</v>
      </c>
      <c r="BE88" s="378">
        <f t="shared" si="203"/>
        <v>0</v>
      </c>
      <c r="BF88" s="375">
        <f t="shared" si="204"/>
        <v>0</v>
      </c>
      <c r="BG88" s="313"/>
      <c r="BH88" s="377">
        <f t="shared" si="215"/>
        <v>0</v>
      </c>
      <c r="BI88" s="378">
        <f t="shared" si="216"/>
        <v>0</v>
      </c>
      <c r="BJ88" s="378">
        <f t="shared" si="217"/>
        <v>0</v>
      </c>
      <c r="BK88" s="378">
        <f t="shared" si="218"/>
        <v>0</v>
      </c>
      <c r="BL88" s="379">
        <f t="shared" si="219"/>
        <v>0</v>
      </c>
    </row>
    <row r="89" spans="3:64" s="306" customFormat="1" ht="25.9" customHeight="1" x14ac:dyDescent="0.25">
      <c r="C89" s="955"/>
      <c r="D89" s="424" t="s">
        <v>635</v>
      </c>
      <c r="E89" s="371"/>
      <c r="F89" s="372"/>
      <c r="G89" s="372"/>
      <c r="H89" s="373"/>
      <c r="I89" s="429"/>
      <c r="J89" s="430"/>
      <c r="K89" s="430"/>
      <c r="L89" s="431"/>
      <c r="M89" s="429"/>
      <c r="N89" s="430"/>
      <c r="O89" s="430"/>
      <c r="P89" s="430"/>
      <c r="Q89" s="375">
        <f t="shared" si="33"/>
        <v>0</v>
      </c>
      <c r="R89" s="429"/>
      <c r="S89" s="430"/>
      <c r="T89" s="430"/>
      <c r="U89" s="430"/>
      <c r="V89" s="375">
        <f t="shared" si="34"/>
        <v>0</v>
      </c>
      <c r="W89" s="414"/>
      <c r="X89" s="415"/>
      <c r="Y89" s="415"/>
      <c r="Z89" s="415"/>
      <c r="AA89" s="375">
        <f t="shared" si="192"/>
        <v>0</v>
      </c>
      <c r="AB89" s="429"/>
      <c r="AC89" s="430"/>
      <c r="AD89" s="430"/>
      <c r="AE89" s="430"/>
      <c r="AF89" s="375">
        <f t="shared" si="193"/>
        <v>0</v>
      </c>
      <c r="AG89" s="405"/>
      <c r="AH89" s="406"/>
      <c r="AI89" s="406"/>
      <c r="AJ89" s="406"/>
      <c r="AK89" s="375">
        <f t="shared" si="194"/>
        <v>0</v>
      </c>
      <c r="AL89" s="429"/>
      <c r="AM89" s="430"/>
      <c r="AN89" s="430"/>
      <c r="AO89" s="430"/>
      <c r="AP89" s="376">
        <f t="shared" si="195"/>
        <v>0</v>
      </c>
      <c r="AQ89" s="377">
        <f t="shared" si="210"/>
        <v>0</v>
      </c>
      <c r="AR89" s="378">
        <f t="shared" si="211"/>
        <v>0</v>
      </c>
      <c r="AS89" s="378">
        <f t="shared" si="212"/>
        <v>0</v>
      </c>
      <c r="AT89" s="378">
        <f t="shared" si="213"/>
        <v>0</v>
      </c>
      <c r="AU89" s="379">
        <f t="shared" si="214"/>
        <v>0</v>
      </c>
      <c r="AV89" s="363" t="s">
        <v>160</v>
      </c>
      <c r="AW89" s="363" t="s">
        <v>160</v>
      </c>
      <c r="AX89" s="363" t="s">
        <v>160</v>
      </c>
      <c r="AY89" s="363" t="s">
        <v>160</v>
      </c>
      <c r="AZ89" s="358" t="s">
        <v>160</v>
      </c>
      <c r="BA89" s="313"/>
      <c r="BB89" s="377">
        <f t="shared" si="200"/>
        <v>0</v>
      </c>
      <c r="BC89" s="378">
        <f t="shared" si="201"/>
        <v>0</v>
      </c>
      <c r="BD89" s="378">
        <f t="shared" si="202"/>
        <v>0</v>
      </c>
      <c r="BE89" s="378">
        <f t="shared" si="203"/>
        <v>0</v>
      </c>
      <c r="BF89" s="375">
        <f t="shared" si="204"/>
        <v>0</v>
      </c>
      <c r="BG89" s="313"/>
      <c r="BH89" s="377">
        <f t="shared" si="215"/>
        <v>0</v>
      </c>
      <c r="BI89" s="378">
        <f t="shared" si="216"/>
        <v>0</v>
      </c>
      <c r="BJ89" s="378">
        <f t="shared" si="217"/>
        <v>0</v>
      </c>
      <c r="BK89" s="378">
        <f t="shared" si="218"/>
        <v>0</v>
      </c>
      <c r="BL89" s="379">
        <f t="shared" si="219"/>
        <v>0</v>
      </c>
    </row>
    <row r="90" spans="3:64" s="306" customFormat="1" ht="25.9" customHeight="1" x14ac:dyDescent="0.25">
      <c r="C90" s="955"/>
      <c r="D90" s="424" t="s">
        <v>267</v>
      </c>
      <c r="E90" s="371"/>
      <c r="F90" s="372"/>
      <c r="G90" s="372"/>
      <c r="H90" s="373"/>
      <c r="I90" s="429"/>
      <c r="J90" s="430"/>
      <c r="K90" s="430"/>
      <c r="L90" s="431"/>
      <c r="M90" s="429"/>
      <c r="N90" s="430"/>
      <c r="O90" s="430"/>
      <c r="P90" s="430"/>
      <c r="Q90" s="375">
        <f t="shared" si="33"/>
        <v>0</v>
      </c>
      <c r="R90" s="429"/>
      <c r="S90" s="430"/>
      <c r="T90" s="430"/>
      <c r="U90" s="430"/>
      <c r="V90" s="375">
        <f t="shared" si="34"/>
        <v>0</v>
      </c>
      <c r="W90" s="414"/>
      <c r="X90" s="415"/>
      <c r="Y90" s="415"/>
      <c r="Z90" s="415"/>
      <c r="AA90" s="375">
        <f t="shared" si="192"/>
        <v>0</v>
      </c>
      <c r="AB90" s="429"/>
      <c r="AC90" s="430"/>
      <c r="AD90" s="430"/>
      <c r="AE90" s="430"/>
      <c r="AF90" s="375">
        <f t="shared" si="193"/>
        <v>0</v>
      </c>
      <c r="AG90" s="405"/>
      <c r="AH90" s="406"/>
      <c r="AI90" s="406"/>
      <c r="AJ90" s="406"/>
      <c r="AK90" s="375">
        <f t="shared" si="194"/>
        <v>0</v>
      </c>
      <c r="AL90" s="429"/>
      <c r="AM90" s="430"/>
      <c r="AN90" s="430"/>
      <c r="AO90" s="430"/>
      <c r="AP90" s="376">
        <f t="shared" si="195"/>
        <v>0</v>
      </c>
      <c r="AQ90" s="377">
        <f t="shared" si="210"/>
        <v>0</v>
      </c>
      <c r="AR90" s="378">
        <f t="shared" si="211"/>
        <v>0</v>
      </c>
      <c r="AS90" s="378">
        <f t="shared" si="212"/>
        <v>0</v>
      </c>
      <c r="AT90" s="378">
        <f t="shared" si="213"/>
        <v>0</v>
      </c>
      <c r="AU90" s="379">
        <f t="shared" si="214"/>
        <v>0</v>
      </c>
      <c r="AV90" s="363" t="s">
        <v>160</v>
      </c>
      <c r="AW90" s="363" t="s">
        <v>160</v>
      </c>
      <c r="AX90" s="363" t="s">
        <v>160</v>
      </c>
      <c r="AY90" s="363" t="s">
        <v>160</v>
      </c>
      <c r="AZ90" s="358" t="s">
        <v>160</v>
      </c>
      <c r="BA90" s="313"/>
      <c r="BB90" s="377">
        <f t="shared" si="200"/>
        <v>0</v>
      </c>
      <c r="BC90" s="378">
        <f t="shared" si="201"/>
        <v>0</v>
      </c>
      <c r="BD90" s="378">
        <f t="shared" si="202"/>
        <v>0</v>
      </c>
      <c r="BE90" s="378">
        <f t="shared" si="203"/>
        <v>0</v>
      </c>
      <c r="BF90" s="375">
        <f t="shared" si="204"/>
        <v>0</v>
      </c>
      <c r="BG90" s="313"/>
      <c r="BH90" s="377">
        <f t="shared" si="215"/>
        <v>0</v>
      </c>
      <c r="BI90" s="378">
        <f t="shared" si="216"/>
        <v>0</v>
      </c>
      <c r="BJ90" s="378">
        <f t="shared" si="217"/>
        <v>0</v>
      </c>
      <c r="BK90" s="378">
        <f t="shared" si="218"/>
        <v>0</v>
      </c>
      <c r="BL90" s="379">
        <f t="shared" si="219"/>
        <v>0</v>
      </c>
    </row>
    <row r="91" spans="3:64" s="306" customFormat="1" ht="25.9" customHeight="1" x14ac:dyDescent="0.25">
      <c r="C91" s="955"/>
      <c r="D91" s="424" t="s">
        <v>268</v>
      </c>
      <c r="E91" s="371"/>
      <c r="F91" s="372"/>
      <c r="G91" s="372"/>
      <c r="H91" s="373"/>
      <c r="I91" s="429"/>
      <c r="J91" s="430"/>
      <c r="K91" s="430"/>
      <c r="L91" s="431"/>
      <c r="M91" s="429"/>
      <c r="N91" s="430"/>
      <c r="O91" s="430"/>
      <c r="P91" s="430"/>
      <c r="Q91" s="375">
        <f t="shared" si="33"/>
        <v>0</v>
      </c>
      <c r="R91" s="429"/>
      <c r="S91" s="430"/>
      <c r="T91" s="430"/>
      <c r="U91" s="430"/>
      <c r="V91" s="375">
        <f t="shared" si="34"/>
        <v>0</v>
      </c>
      <c r="W91" s="414"/>
      <c r="X91" s="415"/>
      <c r="Y91" s="415"/>
      <c r="Z91" s="415"/>
      <c r="AA91" s="375">
        <f t="shared" si="192"/>
        <v>0</v>
      </c>
      <c r="AB91" s="429"/>
      <c r="AC91" s="430"/>
      <c r="AD91" s="430"/>
      <c r="AE91" s="430"/>
      <c r="AF91" s="375">
        <f t="shared" si="193"/>
        <v>0</v>
      </c>
      <c r="AG91" s="405"/>
      <c r="AH91" s="406"/>
      <c r="AI91" s="406"/>
      <c r="AJ91" s="406"/>
      <c r="AK91" s="375">
        <f t="shared" si="194"/>
        <v>0</v>
      </c>
      <c r="AL91" s="429"/>
      <c r="AM91" s="430"/>
      <c r="AN91" s="430"/>
      <c r="AO91" s="430"/>
      <c r="AP91" s="376">
        <f t="shared" si="195"/>
        <v>0</v>
      </c>
      <c r="AQ91" s="377">
        <f t="shared" si="210"/>
        <v>0</v>
      </c>
      <c r="AR91" s="378">
        <f t="shared" si="211"/>
        <v>0</v>
      </c>
      <c r="AS91" s="378">
        <f t="shared" si="212"/>
        <v>0</v>
      </c>
      <c r="AT91" s="378">
        <f t="shared" si="213"/>
        <v>0</v>
      </c>
      <c r="AU91" s="379">
        <f t="shared" si="214"/>
        <v>0</v>
      </c>
      <c r="AV91" s="363" t="s">
        <v>160</v>
      </c>
      <c r="AW91" s="363" t="s">
        <v>160</v>
      </c>
      <c r="AX91" s="363" t="s">
        <v>160</v>
      </c>
      <c r="AY91" s="363" t="s">
        <v>160</v>
      </c>
      <c r="AZ91" s="358" t="s">
        <v>160</v>
      </c>
      <c r="BA91" s="313"/>
      <c r="BB91" s="377">
        <f t="shared" si="200"/>
        <v>0</v>
      </c>
      <c r="BC91" s="378">
        <f t="shared" si="201"/>
        <v>0</v>
      </c>
      <c r="BD91" s="378">
        <f t="shared" si="202"/>
        <v>0</v>
      </c>
      <c r="BE91" s="378">
        <f t="shared" si="203"/>
        <v>0</v>
      </c>
      <c r="BF91" s="375">
        <f t="shared" si="204"/>
        <v>0</v>
      </c>
      <c r="BG91" s="313"/>
      <c r="BH91" s="377">
        <f t="shared" si="215"/>
        <v>0</v>
      </c>
      <c r="BI91" s="378">
        <f t="shared" si="216"/>
        <v>0</v>
      </c>
      <c r="BJ91" s="378">
        <f t="shared" si="217"/>
        <v>0</v>
      </c>
      <c r="BK91" s="378">
        <f t="shared" si="218"/>
        <v>0</v>
      </c>
      <c r="BL91" s="379">
        <f t="shared" si="219"/>
        <v>0</v>
      </c>
    </row>
    <row r="92" spans="3:64" s="306" customFormat="1" ht="25.9" customHeight="1" x14ac:dyDescent="0.25">
      <c r="C92" s="955"/>
      <c r="D92" s="424" t="s">
        <v>269</v>
      </c>
      <c r="E92" s="703">
        <v>8.4099999999999994E-2</v>
      </c>
      <c r="F92" s="703">
        <v>8.4099999999999994E-2</v>
      </c>
      <c r="G92" s="703">
        <v>8.4099999999999994E-2</v>
      </c>
      <c r="H92" s="703">
        <v>8.4099999999999994E-2</v>
      </c>
      <c r="I92" s="405">
        <v>1</v>
      </c>
      <c r="J92" s="406">
        <v>1</v>
      </c>
      <c r="K92" s="406">
        <v>1</v>
      </c>
      <c r="L92" s="416">
        <v>1</v>
      </c>
      <c r="M92" s="405">
        <v>20100</v>
      </c>
      <c r="N92" s="405">
        <v>20100</v>
      </c>
      <c r="O92" s="405">
        <v>20100</v>
      </c>
      <c r="P92" s="405">
        <v>20100</v>
      </c>
      <c r="Q92" s="375">
        <f t="shared" si="33"/>
        <v>80400</v>
      </c>
      <c r="R92" s="429"/>
      <c r="S92" s="430"/>
      <c r="T92" s="430"/>
      <c r="U92" s="430"/>
      <c r="V92" s="375">
        <f t="shared" si="34"/>
        <v>0</v>
      </c>
      <c r="W92" s="414"/>
      <c r="X92" s="415"/>
      <c r="Y92" s="415"/>
      <c r="Z92" s="415"/>
      <c r="AA92" s="375">
        <f t="shared" si="192"/>
        <v>0</v>
      </c>
      <c r="AB92" s="405">
        <v>20100</v>
      </c>
      <c r="AC92" s="405">
        <v>20100</v>
      </c>
      <c r="AD92" s="405">
        <v>20100</v>
      </c>
      <c r="AE92" s="405">
        <v>20100</v>
      </c>
      <c r="AF92" s="375">
        <f t="shared" si="193"/>
        <v>80400</v>
      </c>
      <c r="AG92" s="405"/>
      <c r="AH92" s="406"/>
      <c r="AI92" s="406"/>
      <c r="AJ92" s="406"/>
      <c r="AK92" s="375">
        <f t="shared" si="194"/>
        <v>0</v>
      </c>
      <c r="AL92" s="429"/>
      <c r="AM92" s="430"/>
      <c r="AN92" s="430">
        <v>6704</v>
      </c>
      <c r="AO92" s="430"/>
      <c r="AP92" s="376">
        <f t="shared" si="195"/>
        <v>6704</v>
      </c>
      <c r="AQ92" s="377">
        <f t="shared" si="210"/>
        <v>40200</v>
      </c>
      <c r="AR92" s="378">
        <f t="shared" si="211"/>
        <v>40200</v>
      </c>
      <c r="AS92" s="378">
        <f t="shared" si="212"/>
        <v>46904</v>
      </c>
      <c r="AT92" s="378">
        <f t="shared" si="213"/>
        <v>40200</v>
      </c>
      <c r="AU92" s="379">
        <f t="shared" si="214"/>
        <v>167504</v>
      </c>
      <c r="AV92" s="363" t="s">
        <v>160</v>
      </c>
      <c r="AW92" s="363" t="s">
        <v>160</v>
      </c>
      <c r="AX92" s="363" t="s">
        <v>160</v>
      </c>
      <c r="AY92" s="363" t="s">
        <v>160</v>
      </c>
      <c r="AZ92" s="358" t="s">
        <v>160</v>
      </c>
      <c r="BA92" s="313"/>
      <c r="BB92" s="377">
        <f t="shared" si="200"/>
        <v>3380.8199999999997</v>
      </c>
      <c r="BC92" s="378">
        <f t="shared" si="201"/>
        <v>3380.8199999999997</v>
      </c>
      <c r="BD92" s="378">
        <f t="shared" si="202"/>
        <v>3944.6263999999996</v>
      </c>
      <c r="BE92" s="378">
        <f t="shared" si="203"/>
        <v>3380.8199999999997</v>
      </c>
      <c r="BF92" s="375">
        <f t="shared" si="204"/>
        <v>167504</v>
      </c>
      <c r="BG92" s="313"/>
      <c r="BH92" s="377">
        <f t="shared" si="215"/>
        <v>7839</v>
      </c>
      <c r="BI92" s="378">
        <f t="shared" si="216"/>
        <v>7839</v>
      </c>
      <c r="BJ92" s="378">
        <f t="shared" si="217"/>
        <v>9146.2800000000007</v>
      </c>
      <c r="BK92" s="378">
        <f t="shared" si="218"/>
        <v>7839</v>
      </c>
      <c r="BL92" s="379">
        <f t="shared" si="219"/>
        <v>32663.279999999999</v>
      </c>
    </row>
    <row r="93" spans="3:64" s="306" customFormat="1" ht="25.9" customHeight="1" x14ac:dyDescent="0.25">
      <c r="C93" s="955"/>
      <c r="D93" s="424" t="s">
        <v>273</v>
      </c>
      <c r="E93" s="371"/>
      <c r="F93" s="372"/>
      <c r="G93" s="372"/>
      <c r="H93" s="373"/>
      <c r="I93" s="429"/>
      <c r="J93" s="430"/>
      <c r="K93" s="430"/>
      <c r="L93" s="431"/>
      <c r="M93" s="429"/>
      <c r="N93" s="430"/>
      <c r="O93" s="430"/>
      <c r="P93" s="430"/>
      <c r="Q93" s="375">
        <f t="shared" si="33"/>
        <v>0</v>
      </c>
      <c r="R93" s="429"/>
      <c r="S93" s="430"/>
      <c r="T93" s="430"/>
      <c r="U93" s="430"/>
      <c r="V93" s="375">
        <f t="shared" si="34"/>
        <v>0</v>
      </c>
      <c r="W93" s="414"/>
      <c r="X93" s="415"/>
      <c r="Y93" s="415"/>
      <c r="Z93" s="415"/>
      <c r="AA93" s="375">
        <f t="shared" si="192"/>
        <v>0</v>
      </c>
      <c r="AB93" s="429"/>
      <c r="AC93" s="430"/>
      <c r="AD93" s="430"/>
      <c r="AE93" s="430"/>
      <c r="AF93" s="375">
        <f t="shared" si="193"/>
        <v>0</v>
      </c>
      <c r="AG93" s="405"/>
      <c r="AH93" s="406"/>
      <c r="AI93" s="406"/>
      <c r="AJ93" s="406"/>
      <c r="AK93" s="375">
        <f t="shared" si="194"/>
        <v>0</v>
      </c>
      <c r="AL93" s="429"/>
      <c r="AM93" s="430"/>
      <c r="AN93" s="430"/>
      <c r="AO93" s="430"/>
      <c r="AP93" s="376">
        <f t="shared" si="195"/>
        <v>0</v>
      </c>
      <c r="AQ93" s="377">
        <f t="shared" si="210"/>
        <v>0</v>
      </c>
      <c r="AR93" s="378">
        <f t="shared" si="211"/>
        <v>0</v>
      </c>
      <c r="AS93" s="378">
        <f t="shared" si="212"/>
        <v>0</v>
      </c>
      <c r="AT93" s="378">
        <f t="shared" si="213"/>
        <v>0</v>
      </c>
      <c r="AU93" s="379">
        <f t="shared" si="214"/>
        <v>0</v>
      </c>
      <c r="AV93" s="363" t="s">
        <v>160</v>
      </c>
      <c r="AW93" s="363" t="s">
        <v>160</v>
      </c>
      <c r="AX93" s="363" t="s">
        <v>160</v>
      </c>
      <c r="AY93" s="363" t="s">
        <v>160</v>
      </c>
      <c r="AZ93" s="358" t="s">
        <v>160</v>
      </c>
      <c r="BA93" s="313"/>
      <c r="BB93" s="377">
        <f t="shared" si="200"/>
        <v>0</v>
      </c>
      <c r="BC93" s="378">
        <f t="shared" si="201"/>
        <v>0</v>
      </c>
      <c r="BD93" s="378">
        <f t="shared" si="202"/>
        <v>0</v>
      </c>
      <c r="BE93" s="378">
        <f t="shared" si="203"/>
        <v>0</v>
      </c>
      <c r="BF93" s="375">
        <f t="shared" si="204"/>
        <v>0</v>
      </c>
      <c r="BG93" s="313"/>
      <c r="BH93" s="377">
        <f t="shared" si="215"/>
        <v>0</v>
      </c>
      <c r="BI93" s="378">
        <f t="shared" si="216"/>
        <v>0</v>
      </c>
      <c r="BJ93" s="378">
        <f t="shared" si="217"/>
        <v>0</v>
      </c>
      <c r="BK93" s="378">
        <f t="shared" si="218"/>
        <v>0</v>
      </c>
      <c r="BL93" s="379">
        <f t="shared" si="219"/>
        <v>0</v>
      </c>
    </row>
    <row r="94" spans="3:64" s="306" customFormat="1" ht="25.9" customHeight="1" x14ac:dyDescent="0.25">
      <c r="C94" s="955"/>
      <c r="D94" s="424" t="s">
        <v>278</v>
      </c>
      <c r="E94" s="371"/>
      <c r="F94" s="372"/>
      <c r="G94" s="372"/>
      <c r="H94" s="373"/>
      <c r="I94" s="429"/>
      <c r="J94" s="430"/>
      <c r="K94" s="430"/>
      <c r="L94" s="431"/>
      <c r="M94" s="429"/>
      <c r="N94" s="430"/>
      <c r="O94" s="430"/>
      <c r="P94" s="430"/>
      <c r="Q94" s="375">
        <f t="shared" ref="Q94:Q106" si="220">SUM(M94:P94)</f>
        <v>0</v>
      </c>
      <c r="R94" s="429"/>
      <c r="S94" s="430"/>
      <c r="T94" s="430"/>
      <c r="U94" s="430"/>
      <c r="V94" s="375">
        <f t="shared" ref="V94:V133" si="221">SUM(R94:U94)</f>
        <v>0</v>
      </c>
      <c r="W94" s="414"/>
      <c r="X94" s="415"/>
      <c r="Y94" s="415"/>
      <c r="Z94" s="415"/>
      <c r="AA94" s="375">
        <f t="shared" si="192"/>
        <v>0</v>
      </c>
      <c r="AB94" s="429"/>
      <c r="AC94" s="430"/>
      <c r="AD94" s="430"/>
      <c r="AE94" s="430"/>
      <c r="AF94" s="375">
        <f t="shared" si="193"/>
        <v>0</v>
      </c>
      <c r="AG94" s="405"/>
      <c r="AH94" s="406"/>
      <c r="AI94" s="406"/>
      <c r="AJ94" s="406"/>
      <c r="AK94" s="375">
        <f t="shared" si="194"/>
        <v>0</v>
      </c>
      <c r="AL94" s="429"/>
      <c r="AM94" s="430"/>
      <c r="AN94" s="430"/>
      <c r="AO94" s="430"/>
      <c r="AP94" s="376">
        <f t="shared" si="195"/>
        <v>0</v>
      </c>
      <c r="AQ94" s="377">
        <f t="shared" si="210"/>
        <v>0</v>
      </c>
      <c r="AR94" s="378">
        <f t="shared" si="211"/>
        <v>0</v>
      </c>
      <c r="AS94" s="378">
        <f t="shared" si="212"/>
        <v>0</v>
      </c>
      <c r="AT94" s="378">
        <f t="shared" si="213"/>
        <v>0</v>
      </c>
      <c r="AU94" s="379">
        <f t="shared" si="214"/>
        <v>0</v>
      </c>
      <c r="AV94" s="363" t="s">
        <v>160</v>
      </c>
      <c r="AW94" s="363" t="s">
        <v>160</v>
      </c>
      <c r="AX94" s="363" t="s">
        <v>160</v>
      </c>
      <c r="AY94" s="363" t="s">
        <v>160</v>
      </c>
      <c r="AZ94" s="358" t="s">
        <v>160</v>
      </c>
      <c r="BA94" s="313"/>
      <c r="BB94" s="377">
        <f t="shared" si="200"/>
        <v>0</v>
      </c>
      <c r="BC94" s="378">
        <f t="shared" si="201"/>
        <v>0</v>
      </c>
      <c r="BD94" s="378">
        <f t="shared" si="202"/>
        <v>0</v>
      </c>
      <c r="BE94" s="378">
        <f t="shared" si="203"/>
        <v>0</v>
      </c>
      <c r="BF94" s="375">
        <f t="shared" si="204"/>
        <v>0</v>
      </c>
      <c r="BG94" s="313"/>
      <c r="BH94" s="377">
        <f t="shared" si="215"/>
        <v>0</v>
      </c>
      <c r="BI94" s="378">
        <f t="shared" si="216"/>
        <v>0</v>
      </c>
      <c r="BJ94" s="378">
        <f t="shared" si="217"/>
        <v>0</v>
      </c>
      <c r="BK94" s="378">
        <f t="shared" si="218"/>
        <v>0</v>
      </c>
      <c r="BL94" s="379">
        <f t="shared" si="219"/>
        <v>0</v>
      </c>
    </row>
    <row r="95" spans="3:64" s="306" customFormat="1" ht="25.9" customHeight="1" x14ac:dyDescent="0.25">
      <c r="C95" s="955"/>
      <c r="D95" s="424" t="s">
        <v>279</v>
      </c>
      <c r="E95" s="688">
        <v>0.22</v>
      </c>
      <c r="F95" s="689">
        <v>0.22</v>
      </c>
      <c r="G95" s="689">
        <v>0.22</v>
      </c>
      <c r="H95" s="690">
        <v>0.22</v>
      </c>
      <c r="I95" s="685">
        <v>5</v>
      </c>
      <c r="J95" s="685">
        <v>5</v>
      </c>
      <c r="K95" s="685">
        <v>5</v>
      </c>
      <c r="L95" s="685">
        <v>5</v>
      </c>
      <c r="M95" s="405">
        <v>102900</v>
      </c>
      <c r="N95" s="405">
        <v>102900</v>
      </c>
      <c r="O95" s="405">
        <v>102900</v>
      </c>
      <c r="P95" s="405">
        <v>102900</v>
      </c>
      <c r="Q95" s="375">
        <f t="shared" si="220"/>
        <v>411600</v>
      </c>
      <c r="R95" s="429"/>
      <c r="S95" s="430"/>
      <c r="T95" s="430"/>
      <c r="U95" s="430"/>
      <c r="V95" s="375">
        <f t="shared" si="221"/>
        <v>0</v>
      </c>
      <c r="W95" s="414"/>
      <c r="X95" s="415"/>
      <c r="Y95" s="415"/>
      <c r="Z95" s="415"/>
      <c r="AA95" s="375">
        <f t="shared" si="192"/>
        <v>0</v>
      </c>
      <c r="AB95" s="405">
        <v>102000</v>
      </c>
      <c r="AC95" s="405">
        <v>102000</v>
      </c>
      <c r="AD95" s="405">
        <v>102000</v>
      </c>
      <c r="AE95" s="405">
        <v>102000</v>
      </c>
      <c r="AF95" s="375">
        <f t="shared" si="193"/>
        <v>408000</v>
      </c>
      <c r="AG95" s="405"/>
      <c r="AH95" s="406"/>
      <c r="AI95" s="406"/>
      <c r="AJ95" s="406"/>
      <c r="AK95" s="375">
        <f t="shared" si="194"/>
        <v>0</v>
      </c>
      <c r="AL95" s="429"/>
      <c r="AM95" s="430"/>
      <c r="AN95" s="430">
        <v>31167</v>
      </c>
      <c r="AO95" s="430"/>
      <c r="AP95" s="376">
        <f t="shared" si="195"/>
        <v>31167</v>
      </c>
      <c r="AQ95" s="377">
        <f t="shared" si="210"/>
        <v>204900</v>
      </c>
      <c r="AR95" s="378">
        <f t="shared" si="211"/>
        <v>204900</v>
      </c>
      <c r="AS95" s="378">
        <f t="shared" si="212"/>
        <v>236067</v>
      </c>
      <c r="AT95" s="378">
        <f t="shared" si="213"/>
        <v>204900</v>
      </c>
      <c r="AU95" s="379">
        <f t="shared" si="214"/>
        <v>850767</v>
      </c>
      <c r="AV95" s="363" t="s">
        <v>160</v>
      </c>
      <c r="AW95" s="363" t="s">
        <v>160</v>
      </c>
      <c r="AX95" s="363" t="s">
        <v>160</v>
      </c>
      <c r="AY95" s="363" t="s">
        <v>160</v>
      </c>
      <c r="AZ95" s="358" t="s">
        <v>160</v>
      </c>
      <c r="BA95" s="313"/>
      <c r="BB95" s="377">
        <f t="shared" si="200"/>
        <v>45078</v>
      </c>
      <c r="BC95" s="378">
        <f t="shared" si="201"/>
        <v>45078</v>
      </c>
      <c r="BD95" s="378">
        <f t="shared" si="202"/>
        <v>51934.74</v>
      </c>
      <c r="BE95" s="378">
        <f t="shared" si="203"/>
        <v>45078</v>
      </c>
      <c r="BF95" s="375">
        <f t="shared" si="204"/>
        <v>4253835</v>
      </c>
      <c r="BG95" s="313"/>
      <c r="BH95" s="377">
        <f t="shared" si="215"/>
        <v>39955.5</v>
      </c>
      <c r="BI95" s="378">
        <f t="shared" si="216"/>
        <v>39955.5</v>
      </c>
      <c r="BJ95" s="378">
        <f t="shared" si="217"/>
        <v>46033.065000000002</v>
      </c>
      <c r="BK95" s="378">
        <f t="shared" si="218"/>
        <v>39955.5</v>
      </c>
      <c r="BL95" s="379">
        <f t="shared" si="219"/>
        <v>165899.565</v>
      </c>
    </row>
    <row r="96" spans="3:64" s="306" customFormat="1" ht="25.9" customHeight="1" x14ac:dyDescent="0.25">
      <c r="C96" s="955"/>
      <c r="D96" s="424" t="s">
        <v>280</v>
      </c>
      <c r="E96" s="371"/>
      <c r="F96" s="372"/>
      <c r="G96" s="372"/>
      <c r="H96" s="373"/>
      <c r="I96" s="429"/>
      <c r="J96" s="430"/>
      <c r="K96" s="430"/>
      <c r="L96" s="431"/>
      <c r="M96" s="429"/>
      <c r="N96" s="430"/>
      <c r="O96" s="430"/>
      <c r="P96" s="430"/>
      <c r="Q96" s="375">
        <f t="shared" si="220"/>
        <v>0</v>
      </c>
      <c r="R96" s="429"/>
      <c r="S96" s="430"/>
      <c r="T96" s="430"/>
      <c r="U96" s="430"/>
      <c r="V96" s="375">
        <f t="shared" si="221"/>
        <v>0</v>
      </c>
      <c r="W96" s="414"/>
      <c r="X96" s="415"/>
      <c r="Y96" s="415"/>
      <c r="Z96" s="415"/>
      <c r="AA96" s="375">
        <f t="shared" si="192"/>
        <v>0</v>
      </c>
      <c r="AB96" s="429"/>
      <c r="AC96" s="430"/>
      <c r="AD96" s="430"/>
      <c r="AE96" s="430"/>
      <c r="AF96" s="375">
        <f t="shared" si="193"/>
        <v>0</v>
      </c>
      <c r="AG96" s="405"/>
      <c r="AH96" s="406"/>
      <c r="AI96" s="406"/>
      <c r="AJ96" s="406"/>
      <c r="AK96" s="375">
        <f t="shared" si="194"/>
        <v>0</v>
      </c>
      <c r="AL96" s="429"/>
      <c r="AM96" s="430"/>
      <c r="AN96" s="430"/>
      <c r="AO96" s="430"/>
      <c r="AP96" s="376">
        <f t="shared" si="195"/>
        <v>0</v>
      </c>
      <c r="AQ96" s="377">
        <f t="shared" si="210"/>
        <v>0</v>
      </c>
      <c r="AR96" s="378">
        <f t="shared" si="211"/>
        <v>0</v>
      </c>
      <c r="AS96" s="378">
        <f t="shared" si="212"/>
        <v>0</v>
      </c>
      <c r="AT96" s="378">
        <f t="shared" si="213"/>
        <v>0</v>
      </c>
      <c r="AU96" s="379">
        <f t="shared" si="214"/>
        <v>0</v>
      </c>
      <c r="AV96" s="363" t="s">
        <v>160</v>
      </c>
      <c r="AW96" s="363" t="s">
        <v>160</v>
      </c>
      <c r="AX96" s="363" t="s">
        <v>160</v>
      </c>
      <c r="AY96" s="363" t="s">
        <v>160</v>
      </c>
      <c r="AZ96" s="358" t="s">
        <v>160</v>
      </c>
      <c r="BA96" s="313"/>
      <c r="BB96" s="377">
        <f t="shared" si="200"/>
        <v>0</v>
      </c>
      <c r="BC96" s="378">
        <f t="shared" si="201"/>
        <v>0</v>
      </c>
      <c r="BD96" s="378">
        <f t="shared" si="202"/>
        <v>0</v>
      </c>
      <c r="BE96" s="378">
        <f t="shared" si="203"/>
        <v>0</v>
      </c>
      <c r="BF96" s="375">
        <f t="shared" si="204"/>
        <v>0</v>
      </c>
      <c r="BG96" s="313"/>
      <c r="BH96" s="377">
        <f t="shared" si="215"/>
        <v>0</v>
      </c>
      <c r="BI96" s="378">
        <f t="shared" si="216"/>
        <v>0</v>
      </c>
      <c r="BJ96" s="378">
        <f t="shared" si="217"/>
        <v>0</v>
      </c>
      <c r="BK96" s="378">
        <f t="shared" si="218"/>
        <v>0</v>
      </c>
      <c r="BL96" s="379">
        <f t="shared" si="219"/>
        <v>0</v>
      </c>
    </row>
    <row r="97" spans="3:64" s="306" customFormat="1" ht="18" customHeight="1" x14ac:dyDescent="0.25">
      <c r="C97" s="955"/>
      <c r="D97" s="424"/>
      <c r="E97" s="371"/>
      <c r="F97" s="372"/>
      <c r="G97" s="372"/>
      <c r="H97" s="373"/>
      <c r="I97" s="429"/>
      <c r="J97" s="430"/>
      <c r="K97" s="430"/>
      <c r="L97" s="431"/>
      <c r="M97" s="429"/>
      <c r="N97" s="430"/>
      <c r="O97" s="430"/>
      <c r="P97" s="430"/>
      <c r="Q97" s="375">
        <f t="shared" si="220"/>
        <v>0</v>
      </c>
      <c r="R97" s="429"/>
      <c r="S97" s="430"/>
      <c r="T97" s="430"/>
      <c r="U97" s="430"/>
      <c r="V97" s="375">
        <f t="shared" si="221"/>
        <v>0</v>
      </c>
      <c r="W97" s="429"/>
      <c r="X97" s="430"/>
      <c r="Y97" s="430"/>
      <c r="Z97" s="430"/>
      <c r="AA97" s="375">
        <f t="shared" si="192"/>
        <v>0</v>
      </c>
      <c r="AB97" s="429"/>
      <c r="AC97" s="430"/>
      <c r="AD97" s="430"/>
      <c r="AE97" s="430"/>
      <c r="AF97" s="375">
        <f t="shared" si="193"/>
        <v>0</v>
      </c>
      <c r="AG97" s="429"/>
      <c r="AH97" s="430"/>
      <c r="AI97" s="430"/>
      <c r="AJ97" s="430"/>
      <c r="AK97" s="375">
        <f t="shared" si="194"/>
        <v>0</v>
      </c>
      <c r="AL97" s="429"/>
      <c r="AM97" s="430"/>
      <c r="AN97" s="430"/>
      <c r="AO97" s="430"/>
      <c r="AP97" s="376">
        <f t="shared" si="195"/>
        <v>0</v>
      </c>
      <c r="AQ97" s="377">
        <f t="shared" si="210"/>
        <v>0</v>
      </c>
      <c r="AR97" s="378">
        <f t="shared" si="211"/>
        <v>0</v>
      </c>
      <c r="AS97" s="378">
        <f t="shared" si="212"/>
        <v>0</v>
      </c>
      <c r="AT97" s="378">
        <f t="shared" si="213"/>
        <v>0</v>
      </c>
      <c r="AU97" s="379">
        <f t="shared" si="214"/>
        <v>0</v>
      </c>
      <c r="AV97" s="363" t="s">
        <v>160</v>
      </c>
      <c r="AW97" s="363" t="s">
        <v>160</v>
      </c>
      <c r="AX97" s="363" t="s">
        <v>160</v>
      </c>
      <c r="AY97" s="363" t="s">
        <v>160</v>
      </c>
      <c r="AZ97" s="358" t="s">
        <v>160</v>
      </c>
      <c r="BA97" s="313"/>
      <c r="BB97" s="377">
        <f t="shared" si="200"/>
        <v>0</v>
      </c>
      <c r="BC97" s="378">
        <f t="shared" si="201"/>
        <v>0</v>
      </c>
      <c r="BD97" s="378">
        <f t="shared" si="202"/>
        <v>0</v>
      </c>
      <c r="BE97" s="378">
        <f t="shared" si="203"/>
        <v>0</v>
      </c>
      <c r="BF97" s="375">
        <f t="shared" si="204"/>
        <v>0</v>
      </c>
      <c r="BG97" s="313"/>
      <c r="BH97" s="377">
        <f t="shared" si="215"/>
        <v>0</v>
      </c>
      <c r="BI97" s="378">
        <f t="shared" si="216"/>
        <v>0</v>
      </c>
      <c r="BJ97" s="378">
        <f t="shared" si="217"/>
        <v>0</v>
      </c>
      <c r="BK97" s="378">
        <f t="shared" si="218"/>
        <v>0</v>
      </c>
      <c r="BL97" s="379">
        <f t="shared" si="219"/>
        <v>0</v>
      </c>
    </row>
    <row r="98" spans="3:64" s="306" customFormat="1" ht="18" customHeight="1" x14ac:dyDescent="0.25">
      <c r="C98" s="955"/>
      <c r="D98" s="424"/>
      <c r="E98" s="371"/>
      <c r="F98" s="372"/>
      <c r="G98" s="372"/>
      <c r="H98" s="373"/>
      <c r="I98" s="429"/>
      <c r="J98" s="430"/>
      <c r="K98" s="430"/>
      <c r="L98" s="431"/>
      <c r="M98" s="429"/>
      <c r="N98" s="430"/>
      <c r="O98" s="430"/>
      <c r="P98" s="430"/>
      <c r="Q98" s="375">
        <f t="shared" si="220"/>
        <v>0</v>
      </c>
      <c r="R98" s="429"/>
      <c r="S98" s="430"/>
      <c r="T98" s="430"/>
      <c r="U98" s="430"/>
      <c r="V98" s="375">
        <f t="shared" si="221"/>
        <v>0</v>
      </c>
      <c r="W98" s="429"/>
      <c r="X98" s="430"/>
      <c r="Y98" s="430"/>
      <c r="Z98" s="430"/>
      <c r="AA98" s="375">
        <f t="shared" si="192"/>
        <v>0</v>
      </c>
      <c r="AB98" s="429"/>
      <c r="AC98" s="430"/>
      <c r="AD98" s="430"/>
      <c r="AE98" s="430"/>
      <c r="AF98" s="375">
        <f t="shared" si="193"/>
        <v>0</v>
      </c>
      <c r="AG98" s="429"/>
      <c r="AH98" s="430"/>
      <c r="AI98" s="430"/>
      <c r="AJ98" s="430"/>
      <c r="AK98" s="375">
        <f t="shared" si="194"/>
        <v>0</v>
      </c>
      <c r="AL98" s="429"/>
      <c r="AM98" s="430"/>
      <c r="AN98" s="430"/>
      <c r="AO98" s="430"/>
      <c r="AP98" s="376">
        <f t="shared" si="195"/>
        <v>0</v>
      </c>
      <c r="AQ98" s="377">
        <f t="shared" si="210"/>
        <v>0</v>
      </c>
      <c r="AR98" s="378">
        <f t="shared" si="211"/>
        <v>0</v>
      </c>
      <c r="AS98" s="378">
        <f t="shared" si="212"/>
        <v>0</v>
      </c>
      <c r="AT98" s="378">
        <f t="shared" si="213"/>
        <v>0</v>
      </c>
      <c r="AU98" s="379">
        <f t="shared" si="214"/>
        <v>0</v>
      </c>
      <c r="AV98" s="363" t="s">
        <v>160</v>
      </c>
      <c r="AW98" s="363" t="s">
        <v>160</v>
      </c>
      <c r="AX98" s="363" t="s">
        <v>160</v>
      </c>
      <c r="AY98" s="363" t="s">
        <v>160</v>
      </c>
      <c r="AZ98" s="358" t="s">
        <v>160</v>
      </c>
      <c r="BA98" s="313"/>
      <c r="BB98" s="377">
        <f t="shared" si="200"/>
        <v>0</v>
      </c>
      <c r="BC98" s="378">
        <f t="shared" si="201"/>
        <v>0</v>
      </c>
      <c r="BD98" s="378">
        <f t="shared" si="202"/>
        <v>0</v>
      </c>
      <c r="BE98" s="378">
        <f t="shared" si="203"/>
        <v>0</v>
      </c>
      <c r="BF98" s="375">
        <f t="shared" si="204"/>
        <v>0</v>
      </c>
      <c r="BG98" s="313"/>
      <c r="BH98" s="377">
        <f t="shared" si="215"/>
        <v>0</v>
      </c>
      <c r="BI98" s="378">
        <f t="shared" si="216"/>
        <v>0</v>
      </c>
      <c r="BJ98" s="378">
        <f t="shared" si="217"/>
        <v>0</v>
      </c>
      <c r="BK98" s="378">
        <f t="shared" si="218"/>
        <v>0</v>
      </c>
      <c r="BL98" s="379">
        <f t="shared" si="219"/>
        <v>0</v>
      </c>
    </row>
    <row r="99" spans="3:64" s="306" customFormat="1" ht="18" customHeight="1" x14ac:dyDescent="0.25">
      <c r="C99" s="955"/>
      <c r="D99" s="424"/>
      <c r="E99" s="371"/>
      <c r="F99" s="372"/>
      <c r="G99" s="372"/>
      <c r="H99" s="373"/>
      <c r="I99" s="429"/>
      <c r="J99" s="430"/>
      <c r="K99" s="430"/>
      <c r="L99" s="431"/>
      <c r="M99" s="429"/>
      <c r="N99" s="430"/>
      <c r="O99" s="430"/>
      <c r="P99" s="430"/>
      <c r="Q99" s="375">
        <f t="shared" si="220"/>
        <v>0</v>
      </c>
      <c r="R99" s="429"/>
      <c r="S99" s="430"/>
      <c r="T99" s="430"/>
      <c r="U99" s="430"/>
      <c r="V99" s="375">
        <f t="shared" si="221"/>
        <v>0</v>
      </c>
      <c r="W99" s="429"/>
      <c r="X99" s="430"/>
      <c r="Y99" s="430"/>
      <c r="Z99" s="430"/>
      <c r="AA99" s="375">
        <f t="shared" si="192"/>
        <v>0</v>
      </c>
      <c r="AB99" s="429"/>
      <c r="AC99" s="430"/>
      <c r="AD99" s="430"/>
      <c r="AE99" s="430"/>
      <c r="AF99" s="375">
        <f t="shared" si="193"/>
        <v>0</v>
      </c>
      <c r="AG99" s="429"/>
      <c r="AH99" s="430"/>
      <c r="AI99" s="430"/>
      <c r="AJ99" s="430"/>
      <c r="AK99" s="375">
        <f t="shared" si="194"/>
        <v>0</v>
      </c>
      <c r="AL99" s="429"/>
      <c r="AM99" s="430"/>
      <c r="AN99" s="430"/>
      <c r="AO99" s="430"/>
      <c r="AP99" s="376">
        <f t="shared" si="195"/>
        <v>0</v>
      </c>
      <c r="AQ99" s="377">
        <f t="shared" si="210"/>
        <v>0</v>
      </c>
      <c r="AR99" s="378">
        <f t="shared" si="211"/>
        <v>0</v>
      </c>
      <c r="AS99" s="378">
        <f t="shared" si="212"/>
        <v>0</v>
      </c>
      <c r="AT99" s="378">
        <f t="shared" si="213"/>
        <v>0</v>
      </c>
      <c r="AU99" s="379">
        <f t="shared" si="214"/>
        <v>0</v>
      </c>
      <c r="AV99" s="363" t="s">
        <v>160</v>
      </c>
      <c r="AW99" s="363" t="s">
        <v>160</v>
      </c>
      <c r="AX99" s="363" t="s">
        <v>160</v>
      </c>
      <c r="AY99" s="363" t="s">
        <v>160</v>
      </c>
      <c r="AZ99" s="358" t="s">
        <v>160</v>
      </c>
      <c r="BA99" s="313"/>
      <c r="BB99" s="377">
        <f t="shared" si="200"/>
        <v>0</v>
      </c>
      <c r="BC99" s="378">
        <f t="shared" si="201"/>
        <v>0</v>
      </c>
      <c r="BD99" s="378">
        <f t="shared" si="202"/>
        <v>0</v>
      </c>
      <c r="BE99" s="378">
        <f t="shared" si="203"/>
        <v>0</v>
      </c>
      <c r="BF99" s="375">
        <f t="shared" si="204"/>
        <v>0</v>
      </c>
      <c r="BG99" s="313"/>
      <c r="BH99" s="377">
        <f t="shared" si="215"/>
        <v>0</v>
      </c>
      <c r="BI99" s="378">
        <f t="shared" si="216"/>
        <v>0</v>
      </c>
      <c r="BJ99" s="378">
        <f t="shared" si="217"/>
        <v>0</v>
      </c>
      <c r="BK99" s="378">
        <f t="shared" si="218"/>
        <v>0</v>
      </c>
      <c r="BL99" s="379">
        <f t="shared" si="219"/>
        <v>0</v>
      </c>
    </row>
    <row r="100" spans="3:64" s="306" customFormat="1" ht="18" customHeight="1" x14ac:dyDescent="0.25">
      <c r="C100" s="955"/>
      <c r="D100" s="424"/>
      <c r="E100" s="371"/>
      <c r="F100" s="372"/>
      <c r="G100" s="372"/>
      <c r="H100" s="373"/>
      <c r="I100" s="429"/>
      <c r="J100" s="430"/>
      <c r="K100" s="430"/>
      <c r="L100" s="431"/>
      <c r="M100" s="429"/>
      <c r="N100" s="430"/>
      <c r="O100" s="430"/>
      <c r="P100" s="430"/>
      <c r="Q100" s="375">
        <f t="shared" si="220"/>
        <v>0</v>
      </c>
      <c r="R100" s="429"/>
      <c r="S100" s="430"/>
      <c r="T100" s="430"/>
      <c r="U100" s="430"/>
      <c r="V100" s="375">
        <f t="shared" si="221"/>
        <v>0</v>
      </c>
      <c r="W100" s="429"/>
      <c r="X100" s="430"/>
      <c r="Y100" s="430"/>
      <c r="Z100" s="430"/>
      <c r="AA100" s="375">
        <f t="shared" si="192"/>
        <v>0</v>
      </c>
      <c r="AB100" s="429"/>
      <c r="AC100" s="430"/>
      <c r="AD100" s="430"/>
      <c r="AE100" s="430"/>
      <c r="AF100" s="375">
        <f t="shared" si="193"/>
        <v>0</v>
      </c>
      <c r="AG100" s="429"/>
      <c r="AH100" s="430"/>
      <c r="AI100" s="430"/>
      <c r="AJ100" s="430"/>
      <c r="AK100" s="375">
        <f t="shared" si="194"/>
        <v>0</v>
      </c>
      <c r="AL100" s="429"/>
      <c r="AM100" s="430"/>
      <c r="AN100" s="430"/>
      <c r="AO100" s="430"/>
      <c r="AP100" s="376">
        <f t="shared" si="195"/>
        <v>0</v>
      </c>
      <c r="AQ100" s="377">
        <f t="shared" si="210"/>
        <v>0</v>
      </c>
      <c r="AR100" s="378">
        <f t="shared" si="211"/>
        <v>0</v>
      </c>
      <c r="AS100" s="378">
        <f t="shared" si="212"/>
        <v>0</v>
      </c>
      <c r="AT100" s="378">
        <f t="shared" si="213"/>
        <v>0</v>
      </c>
      <c r="AU100" s="379">
        <f t="shared" si="214"/>
        <v>0</v>
      </c>
      <c r="AV100" s="363" t="s">
        <v>160</v>
      </c>
      <c r="AW100" s="363" t="s">
        <v>160</v>
      </c>
      <c r="AX100" s="363" t="s">
        <v>160</v>
      </c>
      <c r="AY100" s="363" t="s">
        <v>160</v>
      </c>
      <c r="AZ100" s="358" t="s">
        <v>160</v>
      </c>
      <c r="BA100" s="313"/>
      <c r="BB100" s="377">
        <f t="shared" si="200"/>
        <v>0</v>
      </c>
      <c r="BC100" s="378">
        <f t="shared" si="201"/>
        <v>0</v>
      </c>
      <c r="BD100" s="378">
        <f t="shared" si="202"/>
        <v>0</v>
      </c>
      <c r="BE100" s="378">
        <f t="shared" si="203"/>
        <v>0</v>
      </c>
      <c r="BF100" s="375">
        <f t="shared" si="204"/>
        <v>0</v>
      </c>
      <c r="BG100" s="313"/>
      <c r="BH100" s="377">
        <f t="shared" si="215"/>
        <v>0</v>
      </c>
      <c r="BI100" s="378">
        <f t="shared" si="216"/>
        <v>0</v>
      </c>
      <c r="BJ100" s="378">
        <f t="shared" si="217"/>
        <v>0</v>
      </c>
      <c r="BK100" s="378">
        <f t="shared" si="218"/>
        <v>0</v>
      </c>
      <c r="BL100" s="379">
        <f t="shared" si="219"/>
        <v>0</v>
      </c>
    </row>
    <row r="101" spans="3:64" s="306" customFormat="1" ht="18" customHeight="1" x14ac:dyDescent="0.25">
      <c r="C101" s="955"/>
      <c r="D101" s="424"/>
      <c r="E101" s="371"/>
      <c r="F101" s="372"/>
      <c r="G101" s="372"/>
      <c r="H101" s="373"/>
      <c r="I101" s="429"/>
      <c r="J101" s="430"/>
      <c r="K101" s="430"/>
      <c r="L101" s="431"/>
      <c r="M101" s="429"/>
      <c r="N101" s="430"/>
      <c r="O101" s="430"/>
      <c r="P101" s="430"/>
      <c r="Q101" s="375">
        <f t="shared" si="220"/>
        <v>0</v>
      </c>
      <c r="R101" s="429"/>
      <c r="S101" s="430"/>
      <c r="T101" s="430"/>
      <c r="U101" s="430"/>
      <c r="V101" s="375">
        <f t="shared" si="221"/>
        <v>0</v>
      </c>
      <c r="W101" s="429"/>
      <c r="X101" s="430"/>
      <c r="Y101" s="430"/>
      <c r="Z101" s="430"/>
      <c r="AA101" s="375">
        <f t="shared" si="192"/>
        <v>0</v>
      </c>
      <c r="AB101" s="429"/>
      <c r="AC101" s="430"/>
      <c r="AD101" s="430"/>
      <c r="AE101" s="430"/>
      <c r="AF101" s="375">
        <f t="shared" si="193"/>
        <v>0</v>
      </c>
      <c r="AG101" s="429"/>
      <c r="AH101" s="430"/>
      <c r="AI101" s="430"/>
      <c r="AJ101" s="430"/>
      <c r="AK101" s="375">
        <f t="shared" si="194"/>
        <v>0</v>
      </c>
      <c r="AL101" s="429"/>
      <c r="AM101" s="430"/>
      <c r="AN101" s="430"/>
      <c r="AO101" s="430"/>
      <c r="AP101" s="376">
        <f t="shared" si="195"/>
        <v>0</v>
      </c>
      <c r="AQ101" s="377">
        <f t="shared" si="210"/>
        <v>0</v>
      </c>
      <c r="AR101" s="378">
        <f t="shared" si="211"/>
        <v>0</v>
      </c>
      <c r="AS101" s="378">
        <f t="shared" si="212"/>
        <v>0</v>
      </c>
      <c r="AT101" s="378">
        <f t="shared" si="213"/>
        <v>0</v>
      </c>
      <c r="AU101" s="379">
        <f t="shared" si="214"/>
        <v>0</v>
      </c>
      <c r="AV101" s="363" t="s">
        <v>160</v>
      </c>
      <c r="AW101" s="363" t="s">
        <v>160</v>
      </c>
      <c r="AX101" s="363" t="s">
        <v>160</v>
      </c>
      <c r="AY101" s="363" t="s">
        <v>160</v>
      </c>
      <c r="AZ101" s="358" t="s">
        <v>160</v>
      </c>
      <c r="BA101" s="313"/>
      <c r="BB101" s="377">
        <f t="shared" si="200"/>
        <v>0</v>
      </c>
      <c r="BC101" s="378">
        <f t="shared" si="201"/>
        <v>0</v>
      </c>
      <c r="BD101" s="378">
        <f t="shared" si="202"/>
        <v>0</v>
      </c>
      <c r="BE101" s="378">
        <f t="shared" si="203"/>
        <v>0</v>
      </c>
      <c r="BF101" s="375">
        <f t="shared" si="204"/>
        <v>0</v>
      </c>
      <c r="BG101" s="313"/>
      <c r="BH101" s="377">
        <f t="shared" si="215"/>
        <v>0</v>
      </c>
      <c r="BI101" s="378">
        <f t="shared" si="216"/>
        <v>0</v>
      </c>
      <c r="BJ101" s="378">
        <f t="shared" si="217"/>
        <v>0</v>
      </c>
      <c r="BK101" s="378">
        <f t="shared" si="218"/>
        <v>0</v>
      </c>
      <c r="BL101" s="379">
        <f t="shared" si="219"/>
        <v>0</v>
      </c>
    </row>
    <row r="102" spans="3:64" s="306" customFormat="1" ht="18" customHeight="1" x14ac:dyDescent="0.25">
      <c r="C102" s="955"/>
      <c r="D102" s="424"/>
      <c r="E102" s="371"/>
      <c r="F102" s="372"/>
      <c r="G102" s="372"/>
      <c r="H102" s="373"/>
      <c r="I102" s="429"/>
      <c r="J102" s="430"/>
      <c r="K102" s="430"/>
      <c r="L102" s="431"/>
      <c r="M102" s="429"/>
      <c r="N102" s="430"/>
      <c r="O102" s="430"/>
      <c r="P102" s="430"/>
      <c r="Q102" s="375">
        <f t="shared" si="220"/>
        <v>0</v>
      </c>
      <c r="R102" s="429"/>
      <c r="S102" s="430"/>
      <c r="T102" s="430"/>
      <c r="U102" s="430"/>
      <c r="V102" s="375">
        <f t="shared" si="221"/>
        <v>0</v>
      </c>
      <c r="W102" s="429"/>
      <c r="X102" s="430"/>
      <c r="Y102" s="430"/>
      <c r="Z102" s="430"/>
      <c r="AA102" s="375">
        <f t="shared" si="192"/>
        <v>0</v>
      </c>
      <c r="AB102" s="429"/>
      <c r="AC102" s="430"/>
      <c r="AD102" s="430"/>
      <c r="AE102" s="430"/>
      <c r="AF102" s="375">
        <f t="shared" si="193"/>
        <v>0</v>
      </c>
      <c r="AG102" s="429"/>
      <c r="AH102" s="430"/>
      <c r="AI102" s="430"/>
      <c r="AJ102" s="430"/>
      <c r="AK102" s="375">
        <f t="shared" si="194"/>
        <v>0</v>
      </c>
      <c r="AL102" s="429"/>
      <c r="AM102" s="430"/>
      <c r="AN102" s="430"/>
      <c r="AO102" s="430"/>
      <c r="AP102" s="376">
        <f t="shared" si="195"/>
        <v>0</v>
      </c>
      <c r="AQ102" s="377">
        <f t="shared" si="210"/>
        <v>0</v>
      </c>
      <c r="AR102" s="378">
        <f t="shared" si="211"/>
        <v>0</v>
      </c>
      <c r="AS102" s="378">
        <f t="shared" si="212"/>
        <v>0</v>
      </c>
      <c r="AT102" s="378">
        <f t="shared" si="213"/>
        <v>0</v>
      </c>
      <c r="AU102" s="379">
        <f t="shared" si="214"/>
        <v>0</v>
      </c>
      <c r="AV102" s="363" t="s">
        <v>160</v>
      </c>
      <c r="AW102" s="363" t="s">
        <v>160</v>
      </c>
      <c r="AX102" s="363" t="s">
        <v>160</v>
      </c>
      <c r="AY102" s="363" t="s">
        <v>160</v>
      </c>
      <c r="AZ102" s="358" t="s">
        <v>160</v>
      </c>
      <c r="BA102" s="313"/>
      <c r="BB102" s="377">
        <f t="shared" si="200"/>
        <v>0</v>
      </c>
      <c r="BC102" s="378">
        <f t="shared" si="201"/>
        <v>0</v>
      </c>
      <c r="BD102" s="378">
        <f t="shared" si="202"/>
        <v>0</v>
      </c>
      <c r="BE102" s="378">
        <f t="shared" si="203"/>
        <v>0</v>
      </c>
      <c r="BF102" s="375">
        <f t="shared" si="204"/>
        <v>0</v>
      </c>
      <c r="BG102" s="313"/>
      <c r="BH102" s="377">
        <f t="shared" si="215"/>
        <v>0</v>
      </c>
      <c r="BI102" s="378">
        <f t="shared" si="216"/>
        <v>0</v>
      </c>
      <c r="BJ102" s="378">
        <f t="shared" si="217"/>
        <v>0</v>
      </c>
      <c r="BK102" s="378">
        <f t="shared" si="218"/>
        <v>0</v>
      </c>
      <c r="BL102" s="379">
        <f t="shared" si="219"/>
        <v>0</v>
      </c>
    </row>
    <row r="103" spans="3:64" s="306" customFormat="1" ht="18" customHeight="1" x14ac:dyDescent="0.25">
      <c r="C103" s="955"/>
      <c r="D103" s="424"/>
      <c r="E103" s="371"/>
      <c r="F103" s="372"/>
      <c r="G103" s="372"/>
      <c r="H103" s="373"/>
      <c r="I103" s="429"/>
      <c r="J103" s="430"/>
      <c r="K103" s="430"/>
      <c r="L103" s="431"/>
      <c r="M103" s="429"/>
      <c r="N103" s="430"/>
      <c r="O103" s="430"/>
      <c r="P103" s="430"/>
      <c r="Q103" s="375">
        <f t="shared" si="220"/>
        <v>0</v>
      </c>
      <c r="R103" s="429"/>
      <c r="S103" s="430"/>
      <c r="T103" s="430"/>
      <c r="U103" s="430"/>
      <c r="V103" s="375">
        <f t="shared" si="221"/>
        <v>0</v>
      </c>
      <c r="W103" s="429"/>
      <c r="X103" s="430"/>
      <c r="Y103" s="430"/>
      <c r="Z103" s="430"/>
      <c r="AA103" s="375">
        <f t="shared" si="192"/>
        <v>0</v>
      </c>
      <c r="AB103" s="429"/>
      <c r="AC103" s="430"/>
      <c r="AD103" s="430"/>
      <c r="AE103" s="430"/>
      <c r="AF103" s="375">
        <f t="shared" si="193"/>
        <v>0</v>
      </c>
      <c r="AG103" s="429"/>
      <c r="AH103" s="430"/>
      <c r="AI103" s="430"/>
      <c r="AJ103" s="430"/>
      <c r="AK103" s="375">
        <f t="shared" si="194"/>
        <v>0</v>
      </c>
      <c r="AL103" s="429"/>
      <c r="AM103" s="430"/>
      <c r="AN103" s="430"/>
      <c r="AO103" s="430"/>
      <c r="AP103" s="376">
        <f t="shared" si="195"/>
        <v>0</v>
      </c>
      <c r="AQ103" s="377">
        <f t="shared" si="210"/>
        <v>0</v>
      </c>
      <c r="AR103" s="378">
        <f t="shared" si="211"/>
        <v>0</v>
      </c>
      <c r="AS103" s="378">
        <f t="shared" si="212"/>
        <v>0</v>
      </c>
      <c r="AT103" s="378">
        <f t="shared" si="213"/>
        <v>0</v>
      </c>
      <c r="AU103" s="379">
        <f t="shared" si="214"/>
        <v>0</v>
      </c>
      <c r="AV103" s="363" t="s">
        <v>160</v>
      </c>
      <c r="AW103" s="363" t="s">
        <v>160</v>
      </c>
      <c r="AX103" s="363" t="s">
        <v>160</v>
      </c>
      <c r="AY103" s="363" t="s">
        <v>160</v>
      </c>
      <c r="AZ103" s="358" t="s">
        <v>160</v>
      </c>
      <c r="BA103" s="313"/>
      <c r="BB103" s="377">
        <f t="shared" si="200"/>
        <v>0</v>
      </c>
      <c r="BC103" s="378">
        <f t="shared" si="201"/>
        <v>0</v>
      </c>
      <c r="BD103" s="378">
        <f t="shared" si="202"/>
        <v>0</v>
      </c>
      <c r="BE103" s="378">
        <f t="shared" si="203"/>
        <v>0</v>
      </c>
      <c r="BF103" s="375">
        <f t="shared" si="204"/>
        <v>0</v>
      </c>
      <c r="BG103" s="313"/>
      <c r="BH103" s="377">
        <f t="shared" si="215"/>
        <v>0</v>
      </c>
      <c r="BI103" s="378">
        <f t="shared" si="216"/>
        <v>0</v>
      </c>
      <c r="BJ103" s="378">
        <f t="shared" si="217"/>
        <v>0</v>
      </c>
      <c r="BK103" s="378">
        <f t="shared" si="218"/>
        <v>0</v>
      </c>
      <c r="BL103" s="379">
        <f t="shared" si="219"/>
        <v>0</v>
      </c>
    </row>
    <row r="104" spans="3:64" s="306" customFormat="1" ht="18" customHeight="1" x14ac:dyDescent="0.25">
      <c r="C104" s="955"/>
      <c r="D104" s="424"/>
      <c r="E104" s="371"/>
      <c r="F104" s="372"/>
      <c r="G104" s="372"/>
      <c r="H104" s="373"/>
      <c r="I104" s="429"/>
      <c r="J104" s="430"/>
      <c r="K104" s="430"/>
      <c r="L104" s="431"/>
      <c r="M104" s="429"/>
      <c r="N104" s="430"/>
      <c r="O104" s="430"/>
      <c r="P104" s="430"/>
      <c r="Q104" s="375">
        <f t="shared" si="220"/>
        <v>0</v>
      </c>
      <c r="R104" s="429"/>
      <c r="S104" s="430"/>
      <c r="T104" s="430"/>
      <c r="U104" s="430"/>
      <c r="V104" s="375">
        <f t="shared" si="221"/>
        <v>0</v>
      </c>
      <c r="W104" s="429"/>
      <c r="X104" s="430"/>
      <c r="Y104" s="430"/>
      <c r="Z104" s="430"/>
      <c r="AA104" s="375">
        <f t="shared" si="192"/>
        <v>0</v>
      </c>
      <c r="AB104" s="429"/>
      <c r="AC104" s="430"/>
      <c r="AD104" s="430"/>
      <c r="AE104" s="430"/>
      <c r="AF104" s="375">
        <f t="shared" si="193"/>
        <v>0</v>
      </c>
      <c r="AG104" s="429"/>
      <c r="AH104" s="430"/>
      <c r="AI104" s="430"/>
      <c r="AJ104" s="430"/>
      <c r="AK104" s="375">
        <f t="shared" si="194"/>
        <v>0</v>
      </c>
      <c r="AL104" s="429"/>
      <c r="AM104" s="430"/>
      <c r="AN104" s="430"/>
      <c r="AO104" s="430"/>
      <c r="AP104" s="376">
        <f t="shared" si="195"/>
        <v>0</v>
      </c>
      <c r="AQ104" s="377">
        <f t="shared" si="210"/>
        <v>0</v>
      </c>
      <c r="AR104" s="378">
        <f t="shared" si="211"/>
        <v>0</v>
      </c>
      <c r="AS104" s="378">
        <f t="shared" si="212"/>
        <v>0</v>
      </c>
      <c r="AT104" s="378">
        <f t="shared" si="213"/>
        <v>0</v>
      </c>
      <c r="AU104" s="379">
        <f t="shared" si="214"/>
        <v>0</v>
      </c>
      <c r="AV104" s="363" t="s">
        <v>160</v>
      </c>
      <c r="AW104" s="363" t="s">
        <v>160</v>
      </c>
      <c r="AX104" s="363" t="s">
        <v>160</v>
      </c>
      <c r="AY104" s="363" t="s">
        <v>160</v>
      </c>
      <c r="AZ104" s="358" t="s">
        <v>160</v>
      </c>
      <c r="BA104" s="313"/>
      <c r="BB104" s="377">
        <f t="shared" si="200"/>
        <v>0</v>
      </c>
      <c r="BC104" s="378">
        <f t="shared" si="201"/>
        <v>0</v>
      </c>
      <c r="BD104" s="378">
        <f t="shared" si="202"/>
        <v>0</v>
      </c>
      <c r="BE104" s="378">
        <f t="shared" si="203"/>
        <v>0</v>
      </c>
      <c r="BF104" s="375">
        <f t="shared" si="204"/>
        <v>0</v>
      </c>
      <c r="BG104" s="313"/>
      <c r="BH104" s="377">
        <f t="shared" si="215"/>
        <v>0</v>
      </c>
      <c r="BI104" s="378">
        <f t="shared" si="216"/>
        <v>0</v>
      </c>
      <c r="BJ104" s="378">
        <f t="shared" si="217"/>
        <v>0</v>
      </c>
      <c r="BK104" s="378">
        <f t="shared" si="218"/>
        <v>0</v>
      </c>
      <c r="BL104" s="379">
        <f t="shared" si="219"/>
        <v>0</v>
      </c>
    </row>
    <row r="105" spans="3:64" s="306" customFormat="1" ht="18" customHeight="1" x14ac:dyDescent="0.25">
      <c r="C105" s="955"/>
      <c r="D105" s="424"/>
      <c r="E105" s="371"/>
      <c r="F105" s="372"/>
      <c r="G105" s="372"/>
      <c r="H105" s="373"/>
      <c r="I105" s="429"/>
      <c r="J105" s="430"/>
      <c r="K105" s="430"/>
      <c r="L105" s="431"/>
      <c r="M105" s="429"/>
      <c r="N105" s="430"/>
      <c r="O105" s="430"/>
      <c r="P105" s="430"/>
      <c r="Q105" s="375">
        <f t="shared" si="220"/>
        <v>0</v>
      </c>
      <c r="R105" s="429"/>
      <c r="S105" s="430"/>
      <c r="T105" s="430"/>
      <c r="U105" s="430"/>
      <c r="V105" s="375">
        <f t="shared" si="221"/>
        <v>0</v>
      </c>
      <c r="W105" s="429"/>
      <c r="X105" s="430"/>
      <c r="Y105" s="430"/>
      <c r="Z105" s="430"/>
      <c r="AA105" s="375">
        <f t="shared" si="192"/>
        <v>0</v>
      </c>
      <c r="AB105" s="429"/>
      <c r="AC105" s="430"/>
      <c r="AD105" s="430"/>
      <c r="AE105" s="430"/>
      <c r="AF105" s="375">
        <f t="shared" si="193"/>
        <v>0</v>
      </c>
      <c r="AG105" s="429"/>
      <c r="AH105" s="430"/>
      <c r="AI105" s="430"/>
      <c r="AJ105" s="430"/>
      <c r="AK105" s="375">
        <f t="shared" si="194"/>
        <v>0</v>
      </c>
      <c r="AL105" s="429"/>
      <c r="AM105" s="430"/>
      <c r="AN105" s="430"/>
      <c r="AO105" s="430"/>
      <c r="AP105" s="376">
        <f t="shared" si="195"/>
        <v>0</v>
      </c>
      <c r="AQ105" s="377">
        <f t="shared" si="210"/>
        <v>0</v>
      </c>
      <c r="AR105" s="378">
        <f t="shared" si="211"/>
        <v>0</v>
      </c>
      <c r="AS105" s="378">
        <f t="shared" si="212"/>
        <v>0</v>
      </c>
      <c r="AT105" s="378">
        <f t="shared" si="213"/>
        <v>0</v>
      </c>
      <c r="AU105" s="379">
        <f t="shared" si="214"/>
        <v>0</v>
      </c>
      <c r="AV105" s="363" t="s">
        <v>160</v>
      </c>
      <c r="AW105" s="363" t="s">
        <v>160</v>
      </c>
      <c r="AX105" s="363" t="s">
        <v>160</v>
      </c>
      <c r="AY105" s="363" t="s">
        <v>160</v>
      </c>
      <c r="AZ105" s="358" t="s">
        <v>160</v>
      </c>
      <c r="BA105" s="313"/>
      <c r="BB105" s="377">
        <f t="shared" si="200"/>
        <v>0</v>
      </c>
      <c r="BC105" s="378">
        <f t="shared" si="201"/>
        <v>0</v>
      </c>
      <c r="BD105" s="378">
        <f t="shared" si="202"/>
        <v>0</v>
      </c>
      <c r="BE105" s="378">
        <f t="shared" si="203"/>
        <v>0</v>
      </c>
      <c r="BF105" s="375">
        <f t="shared" si="204"/>
        <v>0</v>
      </c>
      <c r="BG105" s="313"/>
      <c r="BH105" s="377">
        <f t="shared" si="215"/>
        <v>0</v>
      </c>
      <c r="BI105" s="378">
        <f t="shared" si="216"/>
        <v>0</v>
      </c>
      <c r="BJ105" s="378">
        <f t="shared" si="217"/>
        <v>0</v>
      </c>
      <c r="BK105" s="378">
        <f t="shared" si="218"/>
        <v>0</v>
      </c>
      <c r="BL105" s="379">
        <f t="shared" si="219"/>
        <v>0</v>
      </c>
    </row>
    <row r="106" spans="3:64" s="306" customFormat="1" ht="18.600000000000001" customHeight="1" x14ac:dyDescent="0.25">
      <c r="C106" s="955"/>
      <c r="D106" s="424"/>
      <c r="E106" s="371"/>
      <c r="F106" s="372"/>
      <c r="G106" s="372"/>
      <c r="H106" s="373"/>
      <c r="I106" s="429"/>
      <c r="J106" s="430"/>
      <c r="K106" s="430"/>
      <c r="L106" s="431"/>
      <c r="M106" s="429"/>
      <c r="N106" s="430"/>
      <c r="O106" s="430"/>
      <c r="P106" s="430"/>
      <c r="Q106" s="375">
        <f t="shared" si="220"/>
        <v>0</v>
      </c>
      <c r="R106" s="429"/>
      <c r="S106" s="430"/>
      <c r="T106" s="430"/>
      <c r="U106" s="430"/>
      <c r="V106" s="375">
        <f t="shared" si="221"/>
        <v>0</v>
      </c>
      <c r="W106" s="429"/>
      <c r="X106" s="430"/>
      <c r="Y106" s="430"/>
      <c r="Z106" s="430"/>
      <c r="AA106" s="375">
        <f t="shared" si="192"/>
        <v>0</v>
      </c>
      <c r="AB106" s="429"/>
      <c r="AC106" s="430"/>
      <c r="AD106" s="430"/>
      <c r="AE106" s="430"/>
      <c r="AF106" s="375">
        <f t="shared" si="193"/>
        <v>0</v>
      </c>
      <c r="AG106" s="429"/>
      <c r="AH106" s="430"/>
      <c r="AI106" s="430"/>
      <c r="AJ106" s="430"/>
      <c r="AK106" s="375">
        <f t="shared" si="194"/>
        <v>0</v>
      </c>
      <c r="AL106" s="429"/>
      <c r="AM106" s="430"/>
      <c r="AN106" s="430"/>
      <c r="AO106" s="430"/>
      <c r="AP106" s="376">
        <f t="shared" si="195"/>
        <v>0</v>
      </c>
      <c r="AQ106" s="377">
        <f t="shared" si="210"/>
        <v>0</v>
      </c>
      <c r="AR106" s="378">
        <f t="shared" si="211"/>
        <v>0</v>
      </c>
      <c r="AS106" s="378">
        <f t="shared" si="212"/>
        <v>0</v>
      </c>
      <c r="AT106" s="378">
        <f t="shared" si="213"/>
        <v>0</v>
      </c>
      <c r="AU106" s="379">
        <f t="shared" si="214"/>
        <v>0</v>
      </c>
      <c r="AV106" s="363" t="s">
        <v>160</v>
      </c>
      <c r="AW106" s="363" t="s">
        <v>160</v>
      </c>
      <c r="AX106" s="363" t="s">
        <v>160</v>
      </c>
      <c r="AY106" s="363" t="s">
        <v>160</v>
      </c>
      <c r="AZ106" s="358" t="s">
        <v>160</v>
      </c>
      <c r="BA106" s="313"/>
      <c r="BB106" s="377">
        <f t="shared" si="200"/>
        <v>0</v>
      </c>
      <c r="BC106" s="378">
        <f t="shared" si="201"/>
        <v>0</v>
      </c>
      <c r="BD106" s="378">
        <f t="shared" si="202"/>
        <v>0</v>
      </c>
      <c r="BE106" s="378">
        <f t="shared" si="203"/>
        <v>0</v>
      </c>
      <c r="BF106" s="375">
        <f t="shared" si="204"/>
        <v>0</v>
      </c>
      <c r="BG106" s="313"/>
      <c r="BH106" s="377">
        <f t="shared" si="215"/>
        <v>0</v>
      </c>
      <c r="BI106" s="378">
        <f t="shared" si="216"/>
        <v>0</v>
      </c>
      <c r="BJ106" s="378">
        <f t="shared" si="217"/>
        <v>0</v>
      </c>
      <c r="BK106" s="378">
        <f t="shared" si="218"/>
        <v>0</v>
      </c>
      <c r="BL106" s="379">
        <f t="shared" si="219"/>
        <v>0</v>
      </c>
    </row>
    <row r="107" spans="3:64" s="432" customFormat="1" ht="27.75" customHeight="1" thickBot="1" x14ac:dyDescent="0.35">
      <c r="C107" s="956"/>
      <c r="D107" s="425" t="s">
        <v>248</v>
      </c>
      <c r="E107" s="388" t="s">
        <v>158</v>
      </c>
      <c r="F107" s="389" t="s">
        <v>158</v>
      </c>
      <c r="G107" s="389" t="s">
        <v>158</v>
      </c>
      <c r="H107" s="390" t="s">
        <v>158</v>
      </c>
      <c r="I107" s="680">
        <f>SUM(I78:I106)</f>
        <v>8.75</v>
      </c>
      <c r="J107" s="681">
        <f t="shared" ref="J107:Q107" si="222">SUM(J78:J106)</f>
        <v>8.75</v>
      </c>
      <c r="K107" s="681">
        <f t="shared" si="222"/>
        <v>8.75</v>
      </c>
      <c r="L107" s="682">
        <f t="shared" si="222"/>
        <v>8.75</v>
      </c>
      <c r="M107" s="388">
        <f t="shared" si="222"/>
        <v>198675</v>
      </c>
      <c r="N107" s="389">
        <f t="shared" si="222"/>
        <v>198675</v>
      </c>
      <c r="O107" s="389">
        <f t="shared" si="222"/>
        <v>198675</v>
      </c>
      <c r="P107" s="389">
        <f t="shared" si="222"/>
        <v>198675</v>
      </c>
      <c r="Q107" s="387">
        <f t="shared" si="222"/>
        <v>794700</v>
      </c>
      <c r="R107" s="385">
        <f t="shared" ref="R107:AU107" si="223">SUM(R78:R106)</f>
        <v>0</v>
      </c>
      <c r="S107" s="386">
        <f t="shared" si="223"/>
        <v>0</v>
      </c>
      <c r="T107" s="386">
        <f t="shared" si="223"/>
        <v>0</v>
      </c>
      <c r="U107" s="386">
        <f t="shared" si="223"/>
        <v>0</v>
      </c>
      <c r="V107" s="375">
        <f t="shared" si="221"/>
        <v>0</v>
      </c>
      <c r="W107" s="385">
        <f t="shared" si="223"/>
        <v>0</v>
      </c>
      <c r="X107" s="386">
        <f t="shared" si="223"/>
        <v>0</v>
      </c>
      <c r="Y107" s="386">
        <f t="shared" si="223"/>
        <v>0</v>
      </c>
      <c r="Z107" s="386">
        <f t="shared" si="223"/>
        <v>0</v>
      </c>
      <c r="AA107" s="387">
        <f t="shared" si="223"/>
        <v>0</v>
      </c>
      <c r="AB107" s="385">
        <f t="shared" si="223"/>
        <v>157275</v>
      </c>
      <c r="AC107" s="386">
        <f t="shared" si="223"/>
        <v>157275</v>
      </c>
      <c r="AD107" s="386">
        <f t="shared" si="223"/>
        <v>157275</v>
      </c>
      <c r="AE107" s="386">
        <f t="shared" si="223"/>
        <v>157275</v>
      </c>
      <c r="AF107" s="387">
        <f t="shared" si="223"/>
        <v>629100</v>
      </c>
      <c r="AG107" s="385">
        <f t="shared" si="223"/>
        <v>0</v>
      </c>
      <c r="AH107" s="386">
        <f t="shared" si="223"/>
        <v>0</v>
      </c>
      <c r="AI107" s="386">
        <f t="shared" si="223"/>
        <v>0</v>
      </c>
      <c r="AJ107" s="386">
        <f t="shared" si="223"/>
        <v>0</v>
      </c>
      <c r="AK107" s="387">
        <f t="shared" si="223"/>
        <v>0</v>
      </c>
      <c r="AL107" s="385">
        <f t="shared" si="223"/>
        <v>0</v>
      </c>
      <c r="AM107" s="386">
        <f t="shared" si="223"/>
        <v>0</v>
      </c>
      <c r="AN107" s="386">
        <f t="shared" si="223"/>
        <v>49408.5</v>
      </c>
      <c r="AO107" s="386">
        <f t="shared" si="223"/>
        <v>0</v>
      </c>
      <c r="AP107" s="391">
        <f t="shared" si="223"/>
        <v>49408.5</v>
      </c>
      <c r="AQ107" s="385">
        <f t="shared" si="223"/>
        <v>355950</v>
      </c>
      <c r="AR107" s="386">
        <f t="shared" si="223"/>
        <v>355950</v>
      </c>
      <c r="AS107" s="386">
        <f t="shared" si="223"/>
        <v>405358.5</v>
      </c>
      <c r="AT107" s="386">
        <f>SUM(AT78:AT106)</f>
        <v>355950</v>
      </c>
      <c r="AU107" s="387">
        <f t="shared" si="223"/>
        <v>1473208.5</v>
      </c>
      <c r="AV107" s="395"/>
      <c r="AW107" s="396"/>
      <c r="AX107" s="396"/>
      <c r="AY107" s="396"/>
      <c r="AZ107" s="387">
        <f>AV107+AW107+AX107+AY107</f>
        <v>0</v>
      </c>
      <c r="BA107" s="77"/>
      <c r="BB107" s="385">
        <f t="shared" ref="BB107:BL107" si="224">SUM(BB78:BB106)</f>
        <v>72845.820000000007</v>
      </c>
      <c r="BC107" s="386">
        <f t="shared" si="224"/>
        <v>72845.820000000007</v>
      </c>
      <c r="BD107" s="386">
        <f t="shared" si="224"/>
        <v>82804.616399999999</v>
      </c>
      <c r="BE107" s="386">
        <f t="shared" si="224"/>
        <v>72845.820000000007</v>
      </c>
      <c r="BF107" s="387">
        <f t="shared" si="224"/>
        <v>4830151.5</v>
      </c>
      <c r="BG107" s="77"/>
      <c r="BH107" s="385">
        <f t="shared" si="224"/>
        <v>69410.25</v>
      </c>
      <c r="BI107" s="386">
        <f t="shared" si="224"/>
        <v>69410.25</v>
      </c>
      <c r="BJ107" s="386">
        <f t="shared" si="224"/>
        <v>79044.907500000001</v>
      </c>
      <c r="BK107" s="386">
        <f t="shared" si="224"/>
        <v>69410.25</v>
      </c>
      <c r="BL107" s="387">
        <f t="shared" si="224"/>
        <v>287275.65749999997</v>
      </c>
    </row>
    <row r="108" spans="3:64" s="306" customFormat="1" ht="18" customHeight="1" x14ac:dyDescent="0.25">
      <c r="C108" s="954" t="s">
        <v>334</v>
      </c>
      <c r="D108" s="433" t="s">
        <v>632</v>
      </c>
      <c r="E108" s="398"/>
      <c r="F108" s="399"/>
      <c r="G108" s="399"/>
      <c r="H108" s="400"/>
      <c r="I108" s="434"/>
      <c r="J108" s="427"/>
      <c r="K108" s="427"/>
      <c r="L108" s="435"/>
      <c r="M108" s="426"/>
      <c r="N108" s="427"/>
      <c r="O108" s="427"/>
      <c r="P108" s="428"/>
      <c r="Q108" s="436">
        <f>SUM(M108:P108)</f>
        <v>0</v>
      </c>
      <c r="R108" s="426"/>
      <c r="S108" s="427"/>
      <c r="T108" s="427"/>
      <c r="U108" s="427"/>
      <c r="V108" s="375">
        <f t="shared" si="221"/>
        <v>0</v>
      </c>
      <c r="W108" s="426"/>
      <c r="X108" s="427"/>
      <c r="Y108" s="427"/>
      <c r="Z108" s="427"/>
      <c r="AA108" s="365">
        <f>SUM(W108:Z108)</f>
        <v>0</v>
      </c>
      <c r="AB108" s="429"/>
      <c r="AC108" s="430"/>
      <c r="AD108" s="430"/>
      <c r="AE108" s="430"/>
      <c r="AF108" s="365">
        <f>SUM(AB108:AE108)</f>
        <v>0</v>
      </c>
      <c r="AG108" s="405"/>
      <c r="AH108" s="406"/>
      <c r="AI108" s="406"/>
      <c r="AJ108" s="406"/>
      <c r="AK108" s="365">
        <f>SUM(AG108:AJ108)</f>
        <v>0</v>
      </c>
      <c r="AL108" s="426"/>
      <c r="AM108" s="427"/>
      <c r="AN108" s="427"/>
      <c r="AO108" s="427"/>
      <c r="AP108" s="404">
        <f>SUM(AL108:AO108)</f>
        <v>0</v>
      </c>
      <c r="AQ108" s="377">
        <f t="shared" si="210"/>
        <v>0</v>
      </c>
      <c r="AR108" s="378">
        <f t="shared" ref="AR108" si="225">N108+S108+X108+AC108+AH108+AM108</f>
        <v>0</v>
      </c>
      <c r="AS108" s="378">
        <f t="shared" ref="AS108" si="226">O108+T108+Y108+AD108+AI108+AN108</f>
        <v>0</v>
      </c>
      <c r="AT108" s="378">
        <f t="shared" ref="AT108" si="227">P108+U108+Z108+AE108+AJ108+AO108</f>
        <v>0</v>
      </c>
      <c r="AU108" s="379">
        <f t="shared" ref="AU108" si="228">Q108+V108+AA108+AF108+AK108+AP108</f>
        <v>0</v>
      </c>
      <c r="AV108" s="363" t="s">
        <v>160</v>
      </c>
      <c r="AW108" s="363" t="s">
        <v>160</v>
      </c>
      <c r="AX108" s="363" t="s">
        <v>160</v>
      </c>
      <c r="AY108" s="363" t="s">
        <v>160</v>
      </c>
      <c r="AZ108" s="358" t="s">
        <v>160</v>
      </c>
      <c r="BA108" s="313"/>
      <c r="BB108" s="367">
        <f t="shared" ref="BB108:BB133" si="229">AQ108*E108/100%</f>
        <v>0</v>
      </c>
      <c r="BC108" s="368">
        <f t="shared" ref="BC108:BC133" si="230">AR108*F108/100%</f>
        <v>0</v>
      </c>
      <c r="BD108" s="368">
        <f t="shared" ref="BD108:BD133" si="231">AS108*G108/100%</f>
        <v>0</v>
      </c>
      <c r="BE108" s="368">
        <f t="shared" ref="BE108:BE133" si="232">AT108*H108/100%</f>
        <v>0</v>
      </c>
      <c r="BF108" s="358">
        <f t="shared" ref="BF108:BF133" si="233">AU108*I108/100%</f>
        <v>0</v>
      </c>
      <c r="BG108" s="313"/>
      <c r="BH108" s="367">
        <f t="shared" ref="BH108" si="234">AQ108*(18%+1.5%)/100%</f>
        <v>0</v>
      </c>
      <c r="BI108" s="368">
        <f t="shared" ref="BI108" si="235">AR108*(18%+1.5%)/100%</f>
        <v>0</v>
      </c>
      <c r="BJ108" s="368">
        <f t="shared" ref="BJ108" si="236">AS108*(18%+1.5%)/100%</f>
        <v>0</v>
      </c>
      <c r="BK108" s="368">
        <f t="shared" ref="BK108" si="237">AT108*(18%+1.5%)/100%</f>
        <v>0</v>
      </c>
      <c r="BL108" s="369">
        <f t="shared" ref="BL108" si="238">SUM(BH108:BK108)</f>
        <v>0</v>
      </c>
    </row>
    <row r="109" spans="3:64" s="306" customFormat="1" ht="33" x14ac:dyDescent="0.25">
      <c r="C109" s="955"/>
      <c r="D109" s="380" t="s">
        <v>270</v>
      </c>
      <c r="E109" s="371"/>
      <c r="F109" s="372"/>
      <c r="G109" s="372"/>
      <c r="H109" s="373"/>
      <c r="I109" s="672"/>
      <c r="J109" s="673"/>
      <c r="K109" s="673"/>
      <c r="L109" s="674"/>
      <c r="M109" s="429"/>
      <c r="N109" s="430"/>
      <c r="O109" s="430"/>
      <c r="P109" s="431"/>
      <c r="Q109" s="439">
        <f t="shared" ref="Q109:Q133" si="239">SUM(M109:P109)</f>
        <v>0</v>
      </c>
      <c r="R109" s="414"/>
      <c r="S109" s="415"/>
      <c r="T109" s="415"/>
      <c r="U109" s="415"/>
      <c r="V109" s="375">
        <f t="shared" si="221"/>
        <v>0</v>
      </c>
      <c r="W109" s="414"/>
      <c r="X109" s="415"/>
      <c r="Y109" s="415"/>
      <c r="Z109" s="415"/>
      <c r="AA109" s="375">
        <f t="shared" ref="AA109:AA133" si="240">SUM(W109:Z109)</f>
        <v>0</v>
      </c>
      <c r="AB109" s="429"/>
      <c r="AC109" s="430"/>
      <c r="AD109" s="430"/>
      <c r="AE109" s="430"/>
      <c r="AF109" s="375">
        <f t="shared" ref="AF109:AF133" si="241">SUM(AB109:AE109)</f>
        <v>0</v>
      </c>
      <c r="AG109" s="405"/>
      <c r="AH109" s="406"/>
      <c r="AI109" s="406"/>
      <c r="AJ109" s="406"/>
      <c r="AK109" s="375">
        <f t="shared" ref="AK109:AK133" si="242">SUM(AG109:AJ109)</f>
        <v>0</v>
      </c>
      <c r="AL109" s="414"/>
      <c r="AM109" s="415"/>
      <c r="AN109" s="415"/>
      <c r="AO109" s="415"/>
      <c r="AP109" s="376">
        <f t="shared" ref="AP109:AP133" si="243">SUM(AL109:AO109)</f>
        <v>0</v>
      </c>
      <c r="AQ109" s="377">
        <f t="shared" ref="AQ109:AQ133" si="244">M109+R109+W109+AB109+AG109+AL109</f>
        <v>0</v>
      </c>
      <c r="AR109" s="378">
        <f t="shared" ref="AR109:AR133" si="245">N109+S109+X109+AC109+AH109+AM109</f>
        <v>0</v>
      </c>
      <c r="AS109" s="378">
        <f t="shared" ref="AS109:AS133" si="246">O109+T109+Y109+AD109+AI109+AN109</f>
        <v>0</v>
      </c>
      <c r="AT109" s="378">
        <f t="shared" ref="AT109:AT133" si="247">P109+U109+Z109+AE109+AJ109+AO109</f>
        <v>0</v>
      </c>
      <c r="AU109" s="379">
        <f t="shared" ref="AU109:AU133" si="248">Q109+V109+AA109+AF109+AK109+AP109</f>
        <v>0</v>
      </c>
      <c r="AV109" s="363" t="s">
        <v>160</v>
      </c>
      <c r="AW109" s="363" t="s">
        <v>160</v>
      </c>
      <c r="AX109" s="363" t="s">
        <v>160</v>
      </c>
      <c r="AY109" s="363" t="s">
        <v>160</v>
      </c>
      <c r="AZ109" s="358" t="s">
        <v>160</v>
      </c>
      <c r="BA109" s="313"/>
      <c r="BB109" s="377">
        <f t="shared" si="229"/>
        <v>0</v>
      </c>
      <c r="BC109" s="378">
        <f t="shared" si="230"/>
        <v>0</v>
      </c>
      <c r="BD109" s="378">
        <f t="shared" si="231"/>
        <v>0</v>
      </c>
      <c r="BE109" s="378">
        <f t="shared" si="232"/>
        <v>0</v>
      </c>
      <c r="BF109" s="375">
        <f t="shared" si="233"/>
        <v>0</v>
      </c>
      <c r="BG109" s="313"/>
      <c r="BH109" s="377">
        <f t="shared" ref="BH109:BH133" si="249">AQ109*(18%+1.5%)/100%</f>
        <v>0</v>
      </c>
      <c r="BI109" s="378">
        <f t="shared" ref="BI109:BI133" si="250">AR109*(18%+1.5%)/100%</f>
        <v>0</v>
      </c>
      <c r="BJ109" s="378">
        <f t="shared" ref="BJ109:BJ133" si="251">AS109*(18%+1.5%)/100%</f>
        <v>0</v>
      </c>
      <c r="BK109" s="378">
        <f t="shared" ref="BK109:BK133" si="252">AT109*(18%+1.5%)/100%</f>
        <v>0</v>
      </c>
      <c r="BL109" s="379">
        <f t="shared" ref="BL109:BL133" si="253">SUM(BH109:BK109)</f>
        <v>0</v>
      </c>
    </row>
    <row r="110" spans="3:64" s="306" customFormat="1" ht="18" customHeight="1" x14ac:dyDescent="0.25">
      <c r="C110" s="955"/>
      <c r="D110" s="380"/>
      <c r="E110" s="371"/>
      <c r="F110" s="372"/>
      <c r="G110" s="372"/>
      <c r="H110" s="373"/>
      <c r="I110" s="437"/>
      <c r="J110" s="430"/>
      <c r="K110" s="430"/>
      <c r="L110" s="438"/>
      <c r="M110" s="429"/>
      <c r="N110" s="430"/>
      <c r="O110" s="430"/>
      <c r="P110" s="431"/>
      <c r="Q110" s="439">
        <f t="shared" si="239"/>
        <v>0</v>
      </c>
      <c r="R110" s="429"/>
      <c r="S110" s="430"/>
      <c r="T110" s="430"/>
      <c r="U110" s="430"/>
      <c r="V110" s="375">
        <f t="shared" si="221"/>
        <v>0</v>
      </c>
      <c r="W110" s="414"/>
      <c r="X110" s="415"/>
      <c r="Y110" s="415"/>
      <c r="Z110" s="415"/>
      <c r="AA110" s="375">
        <f t="shared" si="240"/>
        <v>0</v>
      </c>
      <c r="AB110" s="429"/>
      <c r="AC110" s="430"/>
      <c r="AD110" s="430"/>
      <c r="AE110" s="430"/>
      <c r="AF110" s="375">
        <f t="shared" si="241"/>
        <v>0</v>
      </c>
      <c r="AG110" s="405"/>
      <c r="AH110" s="406"/>
      <c r="AI110" s="406"/>
      <c r="AJ110" s="406"/>
      <c r="AK110" s="375">
        <f t="shared" si="242"/>
        <v>0</v>
      </c>
      <c r="AL110" s="414"/>
      <c r="AM110" s="415"/>
      <c r="AN110" s="415"/>
      <c r="AO110" s="415"/>
      <c r="AP110" s="376">
        <f t="shared" si="243"/>
        <v>0</v>
      </c>
      <c r="AQ110" s="377">
        <f t="shared" si="244"/>
        <v>0</v>
      </c>
      <c r="AR110" s="378">
        <f t="shared" si="245"/>
        <v>0</v>
      </c>
      <c r="AS110" s="378">
        <f t="shared" si="246"/>
        <v>0</v>
      </c>
      <c r="AT110" s="378">
        <f t="shared" si="247"/>
        <v>0</v>
      </c>
      <c r="AU110" s="379">
        <f t="shared" si="248"/>
        <v>0</v>
      </c>
      <c r="AV110" s="363" t="s">
        <v>160</v>
      </c>
      <c r="AW110" s="363" t="s">
        <v>160</v>
      </c>
      <c r="AX110" s="363" t="s">
        <v>160</v>
      </c>
      <c r="AY110" s="363" t="s">
        <v>160</v>
      </c>
      <c r="AZ110" s="358" t="s">
        <v>160</v>
      </c>
      <c r="BA110" s="313"/>
      <c r="BB110" s="377">
        <f t="shared" si="229"/>
        <v>0</v>
      </c>
      <c r="BC110" s="378">
        <f t="shared" si="230"/>
        <v>0</v>
      </c>
      <c r="BD110" s="378">
        <f t="shared" si="231"/>
        <v>0</v>
      </c>
      <c r="BE110" s="378">
        <f t="shared" si="232"/>
        <v>0</v>
      </c>
      <c r="BF110" s="375">
        <f t="shared" si="233"/>
        <v>0</v>
      </c>
      <c r="BG110" s="313"/>
      <c r="BH110" s="377">
        <f t="shared" si="249"/>
        <v>0</v>
      </c>
      <c r="BI110" s="378">
        <f t="shared" si="250"/>
        <v>0</v>
      </c>
      <c r="BJ110" s="378">
        <f t="shared" si="251"/>
        <v>0</v>
      </c>
      <c r="BK110" s="378">
        <f t="shared" si="252"/>
        <v>0</v>
      </c>
      <c r="BL110" s="379">
        <f t="shared" si="253"/>
        <v>0</v>
      </c>
    </row>
    <row r="111" spans="3:64" s="306" customFormat="1" ht="18" customHeight="1" x14ac:dyDescent="0.25">
      <c r="C111" s="955"/>
      <c r="D111" s="380"/>
      <c r="E111" s="371"/>
      <c r="F111" s="372"/>
      <c r="G111" s="372"/>
      <c r="H111" s="373"/>
      <c r="I111" s="437"/>
      <c r="J111" s="430"/>
      <c r="K111" s="430"/>
      <c r="L111" s="438"/>
      <c r="M111" s="429"/>
      <c r="N111" s="430"/>
      <c r="O111" s="430"/>
      <c r="P111" s="431"/>
      <c r="Q111" s="439">
        <f t="shared" si="239"/>
        <v>0</v>
      </c>
      <c r="R111" s="429"/>
      <c r="S111" s="430"/>
      <c r="T111" s="430"/>
      <c r="U111" s="430"/>
      <c r="V111" s="375">
        <f t="shared" si="221"/>
        <v>0</v>
      </c>
      <c r="W111" s="414"/>
      <c r="X111" s="415"/>
      <c r="Y111" s="415"/>
      <c r="Z111" s="415"/>
      <c r="AA111" s="375">
        <f t="shared" si="240"/>
        <v>0</v>
      </c>
      <c r="AB111" s="429"/>
      <c r="AC111" s="430"/>
      <c r="AD111" s="430"/>
      <c r="AE111" s="430"/>
      <c r="AF111" s="375">
        <f t="shared" si="241"/>
        <v>0</v>
      </c>
      <c r="AG111" s="405"/>
      <c r="AH111" s="406"/>
      <c r="AI111" s="406"/>
      <c r="AJ111" s="406"/>
      <c r="AK111" s="375">
        <f t="shared" si="242"/>
        <v>0</v>
      </c>
      <c r="AL111" s="414"/>
      <c r="AM111" s="415"/>
      <c r="AN111" s="415"/>
      <c r="AO111" s="415"/>
      <c r="AP111" s="376">
        <f t="shared" si="243"/>
        <v>0</v>
      </c>
      <c r="AQ111" s="377">
        <f t="shared" si="244"/>
        <v>0</v>
      </c>
      <c r="AR111" s="378">
        <f t="shared" si="245"/>
        <v>0</v>
      </c>
      <c r="AS111" s="378">
        <f t="shared" si="246"/>
        <v>0</v>
      </c>
      <c r="AT111" s="378">
        <f t="shared" si="247"/>
        <v>0</v>
      </c>
      <c r="AU111" s="379">
        <f t="shared" si="248"/>
        <v>0</v>
      </c>
      <c r="AV111" s="363" t="s">
        <v>160</v>
      </c>
      <c r="AW111" s="363" t="s">
        <v>160</v>
      </c>
      <c r="AX111" s="363" t="s">
        <v>160</v>
      </c>
      <c r="AY111" s="363" t="s">
        <v>160</v>
      </c>
      <c r="AZ111" s="358" t="s">
        <v>160</v>
      </c>
      <c r="BA111" s="313"/>
      <c r="BB111" s="377">
        <f t="shared" si="229"/>
        <v>0</v>
      </c>
      <c r="BC111" s="378">
        <f t="shared" si="230"/>
        <v>0</v>
      </c>
      <c r="BD111" s="378">
        <f t="shared" si="231"/>
        <v>0</v>
      </c>
      <c r="BE111" s="378">
        <f t="shared" si="232"/>
        <v>0</v>
      </c>
      <c r="BF111" s="375">
        <f t="shared" si="233"/>
        <v>0</v>
      </c>
      <c r="BG111" s="313"/>
      <c r="BH111" s="377">
        <f t="shared" si="249"/>
        <v>0</v>
      </c>
      <c r="BI111" s="378">
        <f t="shared" si="250"/>
        <v>0</v>
      </c>
      <c r="BJ111" s="378">
        <f t="shared" si="251"/>
        <v>0</v>
      </c>
      <c r="BK111" s="378">
        <f t="shared" si="252"/>
        <v>0</v>
      </c>
      <c r="BL111" s="379">
        <f t="shared" si="253"/>
        <v>0</v>
      </c>
    </row>
    <row r="112" spans="3:64" s="306" customFormat="1" ht="18" customHeight="1" x14ac:dyDescent="0.25">
      <c r="C112" s="955"/>
      <c r="D112" s="380" t="s">
        <v>264</v>
      </c>
      <c r="E112" s="371"/>
      <c r="F112" s="372"/>
      <c r="G112" s="372"/>
      <c r="H112" s="373"/>
      <c r="I112" s="672"/>
      <c r="J112" s="673"/>
      <c r="K112" s="673"/>
      <c r="L112" s="674"/>
      <c r="M112" s="429"/>
      <c r="N112" s="430"/>
      <c r="O112" s="430"/>
      <c r="P112" s="431"/>
      <c r="Q112" s="439">
        <f t="shared" si="239"/>
        <v>0</v>
      </c>
      <c r="R112" s="414"/>
      <c r="S112" s="415"/>
      <c r="T112" s="415"/>
      <c r="U112" s="415"/>
      <c r="V112" s="375">
        <f t="shared" si="221"/>
        <v>0</v>
      </c>
      <c r="W112" s="414"/>
      <c r="X112" s="415"/>
      <c r="Y112" s="415"/>
      <c r="Z112" s="415"/>
      <c r="AA112" s="375">
        <f t="shared" si="240"/>
        <v>0</v>
      </c>
      <c r="AB112" s="429"/>
      <c r="AC112" s="430"/>
      <c r="AD112" s="430"/>
      <c r="AE112" s="430"/>
      <c r="AF112" s="375">
        <f t="shared" si="241"/>
        <v>0</v>
      </c>
      <c r="AG112" s="405"/>
      <c r="AH112" s="406"/>
      <c r="AI112" s="406"/>
      <c r="AJ112" s="406"/>
      <c r="AK112" s="375">
        <f t="shared" si="242"/>
        <v>0</v>
      </c>
      <c r="AL112" s="414"/>
      <c r="AM112" s="415"/>
      <c r="AN112" s="415"/>
      <c r="AO112" s="415"/>
      <c r="AP112" s="376">
        <f t="shared" si="243"/>
        <v>0</v>
      </c>
      <c r="AQ112" s="377">
        <f t="shared" si="244"/>
        <v>0</v>
      </c>
      <c r="AR112" s="378">
        <f t="shared" si="245"/>
        <v>0</v>
      </c>
      <c r="AS112" s="378">
        <f t="shared" si="246"/>
        <v>0</v>
      </c>
      <c r="AT112" s="378">
        <f t="shared" si="247"/>
        <v>0</v>
      </c>
      <c r="AU112" s="379">
        <f t="shared" si="248"/>
        <v>0</v>
      </c>
      <c r="AV112" s="363" t="s">
        <v>160</v>
      </c>
      <c r="AW112" s="363" t="s">
        <v>160</v>
      </c>
      <c r="AX112" s="363" t="s">
        <v>160</v>
      </c>
      <c r="AY112" s="363" t="s">
        <v>160</v>
      </c>
      <c r="AZ112" s="358" t="s">
        <v>160</v>
      </c>
      <c r="BA112" s="313"/>
      <c r="BB112" s="377">
        <f t="shared" si="229"/>
        <v>0</v>
      </c>
      <c r="BC112" s="378">
        <f t="shared" si="230"/>
        <v>0</v>
      </c>
      <c r="BD112" s="378">
        <f t="shared" si="231"/>
        <v>0</v>
      </c>
      <c r="BE112" s="378">
        <f t="shared" si="232"/>
        <v>0</v>
      </c>
      <c r="BF112" s="375">
        <f t="shared" si="233"/>
        <v>0</v>
      </c>
      <c r="BG112" s="313"/>
      <c r="BH112" s="377">
        <f t="shared" si="249"/>
        <v>0</v>
      </c>
      <c r="BI112" s="378">
        <f t="shared" si="250"/>
        <v>0</v>
      </c>
      <c r="BJ112" s="378">
        <f t="shared" si="251"/>
        <v>0</v>
      </c>
      <c r="BK112" s="378">
        <f t="shared" si="252"/>
        <v>0</v>
      </c>
      <c r="BL112" s="379">
        <f t="shared" si="253"/>
        <v>0</v>
      </c>
    </row>
    <row r="113" spans="3:64" s="306" customFormat="1" x14ac:dyDescent="0.25">
      <c r="C113" s="955"/>
      <c r="D113" s="380" t="s">
        <v>631</v>
      </c>
      <c r="E113" s="371"/>
      <c r="F113" s="372"/>
      <c r="G113" s="372"/>
      <c r="H113" s="373"/>
      <c r="I113" s="672"/>
      <c r="J113" s="673"/>
      <c r="K113" s="673"/>
      <c r="L113" s="674"/>
      <c r="M113" s="429"/>
      <c r="N113" s="430"/>
      <c r="O113" s="430"/>
      <c r="P113" s="431"/>
      <c r="Q113" s="439">
        <f t="shared" si="239"/>
        <v>0</v>
      </c>
      <c r="R113" s="414"/>
      <c r="S113" s="415"/>
      <c r="T113" s="415"/>
      <c r="U113" s="415"/>
      <c r="V113" s="375">
        <f t="shared" si="221"/>
        <v>0</v>
      </c>
      <c r="W113" s="414"/>
      <c r="X113" s="415"/>
      <c r="Y113" s="415"/>
      <c r="Z113" s="415"/>
      <c r="AA113" s="375">
        <f t="shared" si="240"/>
        <v>0</v>
      </c>
      <c r="AB113" s="429"/>
      <c r="AC113" s="430"/>
      <c r="AD113" s="430"/>
      <c r="AE113" s="430"/>
      <c r="AF113" s="375">
        <f t="shared" si="241"/>
        <v>0</v>
      </c>
      <c r="AG113" s="405"/>
      <c r="AH113" s="406"/>
      <c r="AI113" s="406"/>
      <c r="AJ113" s="406"/>
      <c r="AK113" s="375">
        <f t="shared" si="242"/>
        <v>0</v>
      </c>
      <c r="AL113" s="414"/>
      <c r="AM113" s="415"/>
      <c r="AN113" s="415"/>
      <c r="AO113" s="415"/>
      <c r="AP113" s="376">
        <f t="shared" si="243"/>
        <v>0</v>
      </c>
      <c r="AQ113" s="377">
        <f t="shared" si="244"/>
        <v>0</v>
      </c>
      <c r="AR113" s="378">
        <f t="shared" si="245"/>
        <v>0</v>
      </c>
      <c r="AS113" s="378">
        <f t="shared" si="246"/>
        <v>0</v>
      </c>
      <c r="AT113" s="378">
        <f t="shared" si="247"/>
        <v>0</v>
      </c>
      <c r="AU113" s="379">
        <f t="shared" si="248"/>
        <v>0</v>
      </c>
      <c r="AV113" s="363" t="s">
        <v>160</v>
      </c>
      <c r="AW113" s="363" t="s">
        <v>160</v>
      </c>
      <c r="AX113" s="363" t="s">
        <v>160</v>
      </c>
      <c r="AY113" s="363" t="s">
        <v>160</v>
      </c>
      <c r="AZ113" s="358" t="s">
        <v>160</v>
      </c>
      <c r="BA113" s="313"/>
      <c r="BB113" s="377">
        <f t="shared" si="229"/>
        <v>0</v>
      </c>
      <c r="BC113" s="378">
        <f t="shared" si="230"/>
        <v>0</v>
      </c>
      <c r="BD113" s="378">
        <f t="shared" si="231"/>
        <v>0</v>
      </c>
      <c r="BE113" s="378">
        <f t="shared" si="232"/>
        <v>0</v>
      </c>
      <c r="BF113" s="375">
        <f t="shared" si="233"/>
        <v>0</v>
      </c>
      <c r="BG113" s="313"/>
      <c r="BH113" s="377">
        <f t="shared" si="249"/>
        <v>0</v>
      </c>
      <c r="BI113" s="378">
        <f t="shared" si="250"/>
        <v>0</v>
      </c>
      <c r="BJ113" s="378">
        <f t="shared" si="251"/>
        <v>0</v>
      </c>
      <c r="BK113" s="378">
        <f t="shared" si="252"/>
        <v>0</v>
      </c>
      <c r="BL113" s="379">
        <f t="shared" si="253"/>
        <v>0</v>
      </c>
    </row>
    <row r="114" spans="3:64" s="306" customFormat="1" x14ac:dyDescent="0.25">
      <c r="C114" s="955"/>
      <c r="D114" s="380"/>
      <c r="E114" s="371"/>
      <c r="F114" s="372"/>
      <c r="G114" s="372"/>
      <c r="H114" s="373"/>
      <c r="I114" s="437"/>
      <c r="J114" s="430"/>
      <c r="K114" s="430"/>
      <c r="L114" s="438"/>
      <c r="M114" s="429"/>
      <c r="N114" s="430"/>
      <c r="O114" s="430"/>
      <c r="P114" s="431"/>
      <c r="Q114" s="439">
        <f t="shared" si="239"/>
        <v>0</v>
      </c>
      <c r="R114" s="429"/>
      <c r="S114" s="430"/>
      <c r="T114" s="430"/>
      <c r="U114" s="430"/>
      <c r="V114" s="375">
        <f t="shared" si="221"/>
        <v>0</v>
      </c>
      <c r="W114" s="414"/>
      <c r="X114" s="415"/>
      <c r="Y114" s="415"/>
      <c r="Z114" s="415"/>
      <c r="AA114" s="375">
        <f t="shared" si="240"/>
        <v>0</v>
      </c>
      <c r="AB114" s="429"/>
      <c r="AC114" s="430"/>
      <c r="AD114" s="430"/>
      <c r="AE114" s="430"/>
      <c r="AF114" s="375">
        <f t="shared" si="241"/>
        <v>0</v>
      </c>
      <c r="AG114" s="405"/>
      <c r="AH114" s="406"/>
      <c r="AI114" s="406"/>
      <c r="AJ114" s="406"/>
      <c r="AK114" s="375">
        <f t="shared" si="242"/>
        <v>0</v>
      </c>
      <c r="AL114" s="414"/>
      <c r="AM114" s="415"/>
      <c r="AN114" s="415"/>
      <c r="AO114" s="415"/>
      <c r="AP114" s="376">
        <f t="shared" si="243"/>
        <v>0</v>
      </c>
      <c r="AQ114" s="377">
        <f t="shared" si="244"/>
        <v>0</v>
      </c>
      <c r="AR114" s="378">
        <f t="shared" si="245"/>
        <v>0</v>
      </c>
      <c r="AS114" s="378">
        <f t="shared" si="246"/>
        <v>0</v>
      </c>
      <c r="AT114" s="378">
        <f t="shared" si="247"/>
        <v>0</v>
      </c>
      <c r="AU114" s="379">
        <f t="shared" si="248"/>
        <v>0</v>
      </c>
      <c r="AV114" s="363" t="s">
        <v>160</v>
      </c>
      <c r="AW114" s="363" t="s">
        <v>160</v>
      </c>
      <c r="AX114" s="363" t="s">
        <v>160</v>
      </c>
      <c r="AY114" s="363" t="s">
        <v>160</v>
      </c>
      <c r="AZ114" s="358" t="s">
        <v>160</v>
      </c>
      <c r="BA114" s="313"/>
      <c r="BB114" s="377">
        <f t="shared" si="229"/>
        <v>0</v>
      </c>
      <c r="BC114" s="378">
        <f t="shared" si="230"/>
        <v>0</v>
      </c>
      <c r="BD114" s="378">
        <f t="shared" si="231"/>
        <v>0</v>
      </c>
      <c r="BE114" s="378">
        <f t="shared" si="232"/>
        <v>0</v>
      </c>
      <c r="BF114" s="375">
        <f t="shared" si="233"/>
        <v>0</v>
      </c>
      <c r="BG114" s="313"/>
      <c r="BH114" s="377">
        <f t="shared" si="249"/>
        <v>0</v>
      </c>
      <c r="BI114" s="378">
        <f t="shared" si="250"/>
        <v>0</v>
      </c>
      <c r="BJ114" s="378">
        <f t="shared" si="251"/>
        <v>0</v>
      </c>
      <c r="BK114" s="378">
        <f t="shared" si="252"/>
        <v>0</v>
      </c>
      <c r="BL114" s="379">
        <f t="shared" si="253"/>
        <v>0</v>
      </c>
    </row>
    <row r="115" spans="3:64" s="306" customFormat="1" ht="33" x14ac:dyDescent="0.25">
      <c r="C115" s="955"/>
      <c r="D115" s="380" t="s">
        <v>271</v>
      </c>
      <c r="E115" s="703">
        <v>8.4099999999999994E-2</v>
      </c>
      <c r="F115" s="703">
        <v>8.4099999999999994E-2</v>
      </c>
      <c r="G115" s="703">
        <v>8.4099999999999994E-2</v>
      </c>
      <c r="H115" s="703">
        <v>8.4099999999999994E-2</v>
      </c>
      <c r="I115" s="437">
        <v>1</v>
      </c>
      <c r="J115" s="430">
        <v>1</v>
      </c>
      <c r="K115" s="430">
        <v>1</v>
      </c>
      <c r="L115" s="438">
        <v>1</v>
      </c>
      <c r="M115" s="429">
        <v>20100</v>
      </c>
      <c r="N115" s="429">
        <v>24000</v>
      </c>
      <c r="O115" s="429">
        <v>24000</v>
      </c>
      <c r="P115" s="429">
        <v>24000</v>
      </c>
      <c r="Q115" s="439">
        <f t="shared" si="239"/>
        <v>92100</v>
      </c>
      <c r="R115" s="429"/>
      <c r="S115" s="430"/>
      <c r="T115" s="430"/>
      <c r="U115" s="430"/>
      <c r="V115" s="375">
        <f t="shared" si="221"/>
        <v>0</v>
      </c>
      <c r="W115" s="414"/>
      <c r="X115" s="415"/>
      <c r="Y115" s="415"/>
      <c r="Z115" s="415"/>
      <c r="AA115" s="375">
        <f t="shared" si="240"/>
        <v>0</v>
      </c>
      <c r="AB115" s="429"/>
      <c r="AC115" s="430"/>
      <c r="AD115" s="430"/>
      <c r="AE115" s="430"/>
      <c r="AF115" s="375">
        <f t="shared" si="241"/>
        <v>0</v>
      </c>
      <c r="AG115" s="405"/>
      <c r="AH115" s="406"/>
      <c r="AI115" s="406"/>
      <c r="AJ115" s="406"/>
      <c r="AK115" s="375">
        <f t="shared" si="242"/>
        <v>0</v>
      </c>
      <c r="AL115" s="414"/>
      <c r="AM115" s="415"/>
      <c r="AN115" s="415"/>
      <c r="AO115" s="415"/>
      <c r="AP115" s="376">
        <f t="shared" si="243"/>
        <v>0</v>
      </c>
      <c r="AQ115" s="377">
        <f t="shared" si="244"/>
        <v>20100</v>
      </c>
      <c r="AR115" s="378">
        <f t="shared" si="245"/>
        <v>24000</v>
      </c>
      <c r="AS115" s="378">
        <f t="shared" si="246"/>
        <v>24000</v>
      </c>
      <c r="AT115" s="378">
        <f t="shared" si="247"/>
        <v>24000</v>
      </c>
      <c r="AU115" s="379">
        <f t="shared" si="248"/>
        <v>92100</v>
      </c>
      <c r="AV115" s="363" t="s">
        <v>160</v>
      </c>
      <c r="AW115" s="363" t="s">
        <v>160</v>
      </c>
      <c r="AX115" s="363" t="s">
        <v>160</v>
      </c>
      <c r="AY115" s="363" t="s">
        <v>160</v>
      </c>
      <c r="AZ115" s="358" t="s">
        <v>160</v>
      </c>
      <c r="BA115" s="313"/>
      <c r="BB115" s="377">
        <f t="shared" si="229"/>
        <v>1690.4099999999999</v>
      </c>
      <c r="BC115" s="378">
        <f t="shared" si="230"/>
        <v>2018.3999999999999</v>
      </c>
      <c r="BD115" s="378">
        <f t="shared" si="231"/>
        <v>2018.3999999999999</v>
      </c>
      <c r="BE115" s="378">
        <f t="shared" si="232"/>
        <v>2018.3999999999999</v>
      </c>
      <c r="BF115" s="375">
        <f t="shared" si="233"/>
        <v>92100</v>
      </c>
      <c r="BG115" s="313"/>
      <c r="BH115" s="377">
        <f t="shared" si="249"/>
        <v>3919.5</v>
      </c>
      <c r="BI115" s="378">
        <f t="shared" si="250"/>
        <v>4680</v>
      </c>
      <c r="BJ115" s="378">
        <f t="shared" si="251"/>
        <v>4680</v>
      </c>
      <c r="BK115" s="378">
        <f t="shared" si="252"/>
        <v>4680</v>
      </c>
      <c r="BL115" s="379">
        <f t="shared" si="253"/>
        <v>17959.5</v>
      </c>
    </row>
    <row r="116" spans="3:64" s="306" customFormat="1" ht="33" x14ac:dyDescent="0.25">
      <c r="C116" s="955"/>
      <c r="D116" s="380" t="s">
        <v>271</v>
      </c>
      <c r="E116" s="371">
        <v>0.22</v>
      </c>
      <c r="F116" s="372">
        <v>0.22</v>
      </c>
      <c r="G116" s="372">
        <v>0.22</v>
      </c>
      <c r="H116" s="373">
        <v>0.22</v>
      </c>
      <c r="I116" s="437">
        <v>1</v>
      </c>
      <c r="J116" s="430">
        <v>1</v>
      </c>
      <c r="K116" s="430">
        <v>1</v>
      </c>
      <c r="L116" s="438">
        <v>1</v>
      </c>
      <c r="M116" s="429">
        <v>20100</v>
      </c>
      <c r="N116" s="429">
        <v>24000</v>
      </c>
      <c r="O116" s="429">
        <v>24000</v>
      </c>
      <c r="P116" s="429">
        <v>24000</v>
      </c>
      <c r="Q116" s="439">
        <f t="shared" si="239"/>
        <v>92100</v>
      </c>
      <c r="R116" s="414"/>
      <c r="S116" s="415"/>
      <c r="T116" s="415"/>
      <c r="U116" s="415"/>
      <c r="V116" s="375">
        <f t="shared" si="221"/>
        <v>0</v>
      </c>
      <c r="W116" s="414"/>
      <c r="X116" s="415"/>
      <c r="Y116" s="415"/>
      <c r="Z116" s="415"/>
      <c r="AA116" s="375">
        <f t="shared" si="240"/>
        <v>0</v>
      </c>
      <c r="AB116" s="429"/>
      <c r="AC116" s="430"/>
      <c r="AD116" s="430"/>
      <c r="AE116" s="430"/>
      <c r="AF116" s="375">
        <f t="shared" si="241"/>
        <v>0</v>
      </c>
      <c r="AG116" s="405"/>
      <c r="AH116" s="406"/>
      <c r="AI116" s="406"/>
      <c r="AJ116" s="406"/>
      <c r="AK116" s="375">
        <f t="shared" si="242"/>
        <v>0</v>
      </c>
      <c r="AL116" s="414"/>
      <c r="AM116" s="415"/>
      <c r="AN116" s="415">
        <v>8000</v>
      </c>
      <c r="AO116" s="415"/>
      <c r="AP116" s="376">
        <f t="shared" si="243"/>
        <v>8000</v>
      </c>
      <c r="AQ116" s="377">
        <f t="shared" si="244"/>
        <v>20100</v>
      </c>
      <c r="AR116" s="378">
        <f t="shared" si="245"/>
        <v>24000</v>
      </c>
      <c r="AS116" s="378">
        <f t="shared" si="246"/>
        <v>32000</v>
      </c>
      <c r="AT116" s="378">
        <f t="shared" si="247"/>
        <v>24000</v>
      </c>
      <c r="AU116" s="379">
        <f t="shared" si="248"/>
        <v>100100</v>
      </c>
      <c r="AV116" s="363" t="s">
        <v>160</v>
      </c>
      <c r="AW116" s="363" t="s">
        <v>160</v>
      </c>
      <c r="AX116" s="363" t="s">
        <v>160</v>
      </c>
      <c r="AY116" s="363" t="s">
        <v>160</v>
      </c>
      <c r="AZ116" s="358" t="s">
        <v>160</v>
      </c>
      <c r="BA116" s="313"/>
      <c r="BB116" s="377">
        <f t="shared" si="229"/>
        <v>4422</v>
      </c>
      <c r="BC116" s="378">
        <f t="shared" si="230"/>
        <v>5280</v>
      </c>
      <c r="BD116" s="378">
        <f t="shared" si="231"/>
        <v>7040</v>
      </c>
      <c r="BE116" s="378">
        <f t="shared" si="232"/>
        <v>5280</v>
      </c>
      <c r="BF116" s="375">
        <f t="shared" si="233"/>
        <v>100100</v>
      </c>
      <c r="BG116" s="313"/>
      <c r="BH116" s="377">
        <f t="shared" si="249"/>
        <v>3919.5</v>
      </c>
      <c r="BI116" s="378">
        <f t="shared" si="250"/>
        <v>4680</v>
      </c>
      <c r="BJ116" s="378">
        <f t="shared" si="251"/>
        <v>6240</v>
      </c>
      <c r="BK116" s="378">
        <f t="shared" si="252"/>
        <v>4680</v>
      </c>
      <c r="BL116" s="379">
        <f t="shared" si="253"/>
        <v>19519.5</v>
      </c>
    </row>
    <row r="117" spans="3:64" s="306" customFormat="1" ht="18" customHeight="1" x14ac:dyDescent="0.25">
      <c r="C117" s="955"/>
      <c r="D117" s="380"/>
      <c r="E117" s="371"/>
      <c r="F117" s="372"/>
      <c r="G117" s="372"/>
      <c r="H117" s="373"/>
      <c r="I117" s="437"/>
      <c r="J117" s="430"/>
      <c r="K117" s="430"/>
      <c r="L117" s="438"/>
      <c r="M117" s="429"/>
      <c r="N117" s="430"/>
      <c r="O117" s="430"/>
      <c r="P117" s="431"/>
      <c r="Q117" s="439">
        <f t="shared" si="239"/>
        <v>0</v>
      </c>
      <c r="R117" s="414"/>
      <c r="S117" s="415"/>
      <c r="T117" s="415"/>
      <c r="U117" s="415"/>
      <c r="V117" s="375">
        <f t="shared" si="221"/>
        <v>0</v>
      </c>
      <c r="W117" s="414"/>
      <c r="X117" s="415"/>
      <c r="Y117" s="415"/>
      <c r="Z117" s="415"/>
      <c r="AA117" s="375">
        <f t="shared" si="240"/>
        <v>0</v>
      </c>
      <c r="AB117" s="429"/>
      <c r="AC117" s="430"/>
      <c r="AD117" s="430"/>
      <c r="AE117" s="430"/>
      <c r="AF117" s="375">
        <f t="shared" si="241"/>
        <v>0</v>
      </c>
      <c r="AG117" s="405"/>
      <c r="AH117" s="406"/>
      <c r="AI117" s="406"/>
      <c r="AJ117" s="406"/>
      <c r="AK117" s="375">
        <f t="shared" si="242"/>
        <v>0</v>
      </c>
      <c r="AL117" s="414"/>
      <c r="AM117" s="415"/>
      <c r="AN117" s="415">
        <v>8000</v>
      </c>
      <c r="AO117" s="415"/>
      <c r="AP117" s="376">
        <f t="shared" si="243"/>
        <v>8000</v>
      </c>
      <c r="AQ117" s="377">
        <f t="shared" si="244"/>
        <v>0</v>
      </c>
      <c r="AR117" s="378">
        <f t="shared" si="245"/>
        <v>0</v>
      </c>
      <c r="AS117" s="378">
        <f t="shared" si="246"/>
        <v>8000</v>
      </c>
      <c r="AT117" s="378">
        <f t="shared" si="247"/>
        <v>0</v>
      </c>
      <c r="AU117" s="379">
        <f t="shared" si="248"/>
        <v>8000</v>
      </c>
      <c r="AV117" s="363" t="s">
        <v>160</v>
      </c>
      <c r="AW117" s="363" t="s">
        <v>160</v>
      </c>
      <c r="AX117" s="363" t="s">
        <v>160</v>
      </c>
      <c r="AY117" s="363" t="s">
        <v>160</v>
      </c>
      <c r="AZ117" s="358" t="s">
        <v>160</v>
      </c>
      <c r="BA117" s="313"/>
      <c r="BB117" s="377">
        <f t="shared" si="229"/>
        <v>0</v>
      </c>
      <c r="BC117" s="378">
        <f t="shared" si="230"/>
        <v>0</v>
      </c>
      <c r="BD117" s="378">
        <f t="shared" si="231"/>
        <v>0</v>
      </c>
      <c r="BE117" s="378">
        <f t="shared" si="232"/>
        <v>0</v>
      </c>
      <c r="BF117" s="375">
        <f t="shared" si="233"/>
        <v>0</v>
      </c>
      <c r="BG117" s="313"/>
      <c r="BH117" s="377">
        <f t="shared" si="249"/>
        <v>0</v>
      </c>
      <c r="BI117" s="378">
        <f t="shared" si="250"/>
        <v>0</v>
      </c>
      <c r="BJ117" s="378">
        <f t="shared" si="251"/>
        <v>1560</v>
      </c>
      <c r="BK117" s="378">
        <f t="shared" si="252"/>
        <v>0</v>
      </c>
      <c r="BL117" s="379">
        <f t="shared" si="253"/>
        <v>1560</v>
      </c>
    </row>
    <row r="118" spans="3:64" s="306" customFormat="1" ht="33" x14ac:dyDescent="0.25">
      <c r="C118" s="955"/>
      <c r="D118" s="380" t="s">
        <v>265</v>
      </c>
      <c r="E118" s="371"/>
      <c r="F118" s="372"/>
      <c r="G118" s="372"/>
      <c r="H118" s="373"/>
      <c r="I118" s="437"/>
      <c r="J118" s="430"/>
      <c r="K118" s="430"/>
      <c r="L118" s="438"/>
      <c r="M118" s="429"/>
      <c r="N118" s="430"/>
      <c r="O118" s="430"/>
      <c r="P118" s="431"/>
      <c r="Q118" s="439">
        <f t="shared" si="239"/>
        <v>0</v>
      </c>
      <c r="R118" s="414"/>
      <c r="S118" s="415"/>
      <c r="T118" s="415"/>
      <c r="U118" s="415"/>
      <c r="V118" s="375">
        <f t="shared" si="221"/>
        <v>0</v>
      </c>
      <c r="W118" s="414"/>
      <c r="X118" s="415"/>
      <c r="Y118" s="415"/>
      <c r="Z118" s="415"/>
      <c r="AA118" s="375">
        <f t="shared" si="240"/>
        <v>0</v>
      </c>
      <c r="AB118" s="429"/>
      <c r="AC118" s="430"/>
      <c r="AD118" s="430"/>
      <c r="AE118" s="430"/>
      <c r="AF118" s="375">
        <f t="shared" si="241"/>
        <v>0</v>
      </c>
      <c r="AG118" s="405"/>
      <c r="AH118" s="406"/>
      <c r="AI118" s="406"/>
      <c r="AJ118" s="406"/>
      <c r="AK118" s="375">
        <f t="shared" si="242"/>
        <v>0</v>
      </c>
      <c r="AL118" s="414"/>
      <c r="AM118" s="415"/>
      <c r="AN118" s="415"/>
      <c r="AO118" s="415"/>
      <c r="AP118" s="376">
        <f t="shared" si="243"/>
        <v>0</v>
      </c>
      <c r="AQ118" s="377">
        <f t="shared" si="244"/>
        <v>0</v>
      </c>
      <c r="AR118" s="378">
        <f t="shared" si="245"/>
        <v>0</v>
      </c>
      <c r="AS118" s="378">
        <f t="shared" si="246"/>
        <v>0</v>
      </c>
      <c r="AT118" s="378">
        <f t="shared" si="247"/>
        <v>0</v>
      </c>
      <c r="AU118" s="379">
        <f t="shared" si="248"/>
        <v>0</v>
      </c>
      <c r="AV118" s="363" t="s">
        <v>160</v>
      </c>
      <c r="AW118" s="363" t="s">
        <v>160</v>
      </c>
      <c r="AX118" s="363" t="s">
        <v>160</v>
      </c>
      <c r="AY118" s="363" t="s">
        <v>160</v>
      </c>
      <c r="AZ118" s="358" t="s">
        <v>160</v>
      </c>
      <c r="BA118" s="313"/>
      <c r="BB118" s="377">
        <f t="shared" si="229"/>
        <v>0</v>
      </c>
      <c r="BC118" s="378">
        <f t="shared" si="230"/>
        <v>0</v>
      </c>
      <c r="BD118" s="378">
        <f t="shared" si="231"/>
        <v>0</v>
      </c>
      <c r="BE118" s="378">
        <f t="shared" si="232"/>
        <v>0</v>
      </c>
      <c r="BF118" s="375">
        <f t="shared" si="233"/>
        <v>0</v>
      </c>
      <c r="BG118" s="313"/>
      <c r="BH118" s="377">
        <f t="shared" si="249"/>
        <v>0</v>
      </c>
      <c r="BI118" s="378">
        <f t="shared" si="250"/>
        <v>0</v>
      </c>
      <c r="BJ118" s="378">
        <f t="shared" si="251"/>
        <v>0</v>
      </c>
      <c r="BK118" s="378">
        <f t="shared" si="252"/>
        <v>0</v>
      </c>
      <c r="BL118" s="379">
        <f t="shared" si="253"/>
        <v>0</v>
      </c>
    </row>
    <row r="119" spans="3:64" s="306" customFormat="1" ht="33" x14ac:dyDescent="0.25">
      <c r="C119" s="955"/>
      <c r="D119" s="380" t="s">
        <v>272</v>
      </c>
      <c r="E119" s="371">
        <v>0.22</v>
      </c>
      <c r="F119" s="372">
        <v>0.22</v>
      </c>
      <c r="G119" s="372">
        <v>0.22</v>
      </c>
      <c r="H119" s="373">
        <v>0.22</v>
      </c>
      <c r="I119" s="437">
        <v>1</v>
      </c>
      <c r="J119" s="430">
        <v>1</v>
      </c>
      <c r="K119" s="430">
        <v>1</v>
      </c>
      <c r="L119" s="438">
        <v>1</v>
      </c>
      <c r="M119" s="429">
        <v>21300</v>
      </c>
      <c r="N119" s="430">
        <v>4000</v>
      </c>
      <c r="O119" s="430"/>
      <c r="P119" s="431">
        <v>24000</v>
      </c>
      <c r="Q119" s="439">
        <f t="shared" si="239"/>
        <v>49300</v>
      </c>
      <c r="R119" s="429"/>
      <c r="S119" s="430"/>
      <c r="T119" s="430"/>
      <c r="U119" s="430"/>
      <c r="V119" s="375">
        <f t="shared" si="221"/>
        <v>0</v>
      </c>
      <c r="W119" s="414"/>
      <c r="X119" s="415"/>
      <c r="Y119" s="415"/>
      <c r="Z119" s="415"/>
      <c r="AA119" s="375">
        <f t="shared" si="240"/>
        <v>0</v>
      </c>
      <c r="AB119" s="429"/>
      <c r="AC119" s="430"/>
      <c r="AD119" s="430"/>
      <c r="AE119" s="430"/>
      <c r="AF119" s="375">
        <f t="shared" si="241"/>
        <v>0</v>
      </c>
      <c r="AG119" s="405"/>
      <c r="AH119" s="406"/>
      <c r="AI119" s="406"/>
      <c r="AJ119" s="406"/>
      <c r="AK119" s="375">
        <f t="shared" si="242"/>
        <v>0</v>
      </c>
      <c r="AL119" s="414"/>
      <c r="AM119" s="415"/>
      <c r="AN119" s="415">
        <v>8000</v>
      </c>
      <c r="AO119" s="415"/>
      <c r="AP119" s="376">
        <f t="shared" si="243"/>
        <v>8000</v>
      </c>
      <c r="AQ119" s="377">
        <f t="shared" si="244"/>
        <v>21300</v>
      </c>
      <c r="AR119" s="378">
        <f t="shared" si="245"/>
        <v>4000</v>
      </c>
      <c r="AS119" s="378">
        <f t="shared" si="246"/>
        <v>8000</v>
      </c>
      <c r="AT119" s="378">
        <f t="shared" si="247"/>
        <v>24000</v>
      </c>
      <c r="AU119" s="379">
        <f t="shared" si="248"/>
        <v>57300</v>
      </c>
      <c r="AV119" s="363" t="s">
        <v>160</v>
      </c>
      <c r="AW119" s="363" t="s">
        <v>160</v>
      </c>
      <c r="AX119" s="363" t="s">
        <v>160</v>
      </c>
      <c r="AY119" s="363" t="s">
        <v>160</v>
      </c>
      <c r="AZ119" s="358" t="s">
        <v>160</v>
      </c>
      <c r="BA119" s="313"/>
      <c r="BB119" s="377">
        <f t="shared" si="229"/>
        <v>4686</v>
      </c>
      <c r="BC119" s="378">
        <f t="shared" si="230"/>
        <v>880</v>
      </c>
      <c r="BD119" s="378">
        <f t="shared" si="231"/>
        <v>1760</v>
      </c>
      <c r="BE119" s="378">
        <f t="shared" si="232"/>
        <v>5280</v>
      </c>
      <c r="BF119" s="375">
        <f t="shared" si="233"/>
        <v>57300</v>
      </c>
      <c r="BG119" s="313"/>
      <c r="BH119" s="377">
        <f t="shared" si="249"/>
        <v>4153.5</v>
      </c>
      <c r="BI119" s="378">
        <f t="shared" si="250"/>
        <v>780</v>
      </c>
      <c r="BJ119" s="378">
        <f t="shared" si="251"/>
        <v>1560</v>
      </c>
      <c r="BK119" s="378">
        <f t="shared" si="252"/>
        <v>4680</v>
      </c>
      <c r="BL119" s="379">
        <f t="shared" si="253"/>
        <v>11173.5</v>
      </c>
    </row>
    <row r="120" spans="3:64" s="306" customFormat="1" ht="18" customHeight="1" x14ac:dyDescent="0.25">
      <c r="C120" s="955"/>
      <c r="D120" s="380"/>
      <c r="E120" s="371"/>
      <c r="F120" s="372"/>
      <c r="G120" s="372"/>
      <c r="H120" s="373"/>
      <c r="I120" s="437"/>
      <c r="J120" s="430"/>
      <c r="K120" s="430"/>
      <c r="L120" s="438"/>
      <c r="M120" s="429"/>
      <c r="N120" s="430"/>
      <c r="O120" s="430"/>
      <c r="P120" s="431"/>
      <c r="Q120" s="439">
        <f t="shared" si="239"/>
        <v>0</v>
      </c>
      <c r="R120" s="414"/>
      <c r="S120" s="415"/>
      <c r="T120" s="415"/>
      <c r="U120" s="415"/>
      <c r="V120" s="375">
        <f t="shared" si="221"/>
        <v>0</v>
      </c>
      <c r="W120" s="414"/>
      <c r="X120" s="415"/>
      <c r="Y120" s="415"/>
      <c r="Z120" s="415"/>
      <c r="AA120" s="375">
        <f t="shared" si="240"/>
        <v>0</v>
      </c>
      <c r="AB120" s="429"/>
      <c r="AC120" s="430"/>
      <c r="AD120" s="430"/>
      <c r="AE120" s="430"/>
      <c r="AF120" s="375">
        <f t="shared" si="241"/>
        <v>0</v>
      </c>
      <c r="AG120" s="405"/>
      <c r="AH120" s="406"/>
      <c r="AI120" s="406"/>
      <c r="AJ120" s="406"/>
      <c r="AK120" s="375">
        <f t="shared" si="242"/>
        <v>0</v>
      </c>
      <c r="AL120" s="414"/>
      <c r="AM120" s="415"/>
      <c r="AN120" s="415"/>
      <c r="AO120" s="415"/>
      <c r="AP120" s="376">
        <f t="shared" si="243"/>
        <v>0</v>
      </c>
      <c r="AQ120" s="377">
        <f t="shared" si="244"/>
        <v>0</v>
      </c>
      <c r="AR120" s="378">
        <f t="shared" si="245"/>
        <v>0</v>
      </c>
      <c r="AS120" s="378">
        <f t="shared" si="246"/>
        <v>0</v>
      </c>
      <c r="AT120" s="378">
        <f t="shared" si="247"/>
        <v>0</v>
      </c>
      <c r="AU120" s="379">
        <f t="shared" si="248"/>
        <v>0</v>
      </c>
      <c r="AV120" s="363" t="s">
        <v>160</v>
      </c>
      <c r="AW120" s="363" t="s">
        <v>160</v>
      </c>
      <c r="AX120" s="363" t="s">
        <v>160</v>
      </c>
      <c r="AY120" s="363" t="s">
        <v>160</v>
      </c>
      <c r="AZ120" s="358" t="s">
        <v>160</v>
      </c>
      <c r="BA120" s="313"/>
      <c r="BB120" s="377">
        <f t="shared" si="229"/>
        <v>0</v>
      </c>
      <c r="BC120" s="378">
        <f t="shared" si="230"/>
        <v>0</v>
      </c>
      <c r="BD120" s="378">
        <f t="shared" si="231"/>
        <v>0</v>
      </c>
      <c r="BE120" s="378">
        <f t="shared" si="232"/>
        <v>0</v>
      </c>
      <c r="BF120" s="375">
        <f t="shared" si="233"/>
        <v>0</v>
      </c>
      <c r="BG120" s="313"/>
      <c r="BH120" s="377">
        <f t="shared" si="249"/>
        <v>0</v>
      </c>
      <c r="BI120" s="378">
        <f t="shared" si="250"/>
        <v>0</v>
      </c>
      <c r="BJ120" s="378">
        <f t="shared" si="251"/>
        <v>0</v>
      </c>
      <c r="BK120" s="378">
        <f t="shared" si="252"/>
        <v>0</v>
      </c>
      <c r="BL120" s="379">
        <f t="shared" si="253"/>
        <v>0</v>
      </c>
    </row>
    <row r="121" spans="3:64" s="306" customFormat="1" x14ac:dyDescent="0.25">
      <c r="C121" s="955"/>
      <c r="D121" s="380"/>
      <c r="E121" s="371"/>
      <c r="F121" s="372"/>
      <c r="G121" s="372"/>
      <c r="H121" s="373"/>
      <c r="I121" s="437"/>
      <c r="J121" s="430"/>
      <c r="K121" s="430"/>
      <c r="L121" s="438"/>
      <c r="M121" s="429"/>
      <c r="N121" s="430"/>
      <c r="O121" s="430"/>
      <c r="P121" s="431"/>
      <c r="Q121" s="439">
        <f t="shared" si="239"/>
        <v>0</v>
      </c>
      <c r="R121" s="429"/>
      <c r="S121" s="430"/>
      <c r="T121" s="430"/>
      <c r="U121" s="430"/>
      <c r="V121" s="375">
        <f t="shared" si="221"/>
        <v>0</v>
      </c>
      <c r="W121" s="414"/>
      <c r="X121" s="415"/>
      <c r="Y121" s="415"/>
      <c r="Z121" s="415"/>
      <c r="AA121" s="375">
        <f t="shared" si="240"/>
        <v>0</v>
      </c>
      <c r="AB121" s="429"/>
      <c r="AC121" s="430"/>
      <c r="AD121" s="430"/>
      <c r="AE121" s="430"/>
      <c r="AF121" s="375">
        <f t="shared" si="241"/>
        <v>0</v>
      </c>
      <c r="AG121" s="405"/>
      <c r="AH121" s="406"/>
      <c r="AI121" s="406"/>
      <c r="AJ121" s="406"/>
      <c r="AK121" s="375">
        <f t="shared" si="242"/>
        <v>0</v>
      </c>
      <c r="AL121" s="414"/>
      <c r="AM121" s="415"/>
      <c r="AN121" s="415"/>
      <c r="AO121" s="415"/>
      <c r="AP121" s="376">
        <f t="shared" si="243"/>
        <v>0</v>
      </c>
      <c r="AQ121" s="377">
        <f t="shared" si="244"/>
        <v>0</v>
      </c>
      <c r="AR121" s="378">
        <f t="shared" si="245"/>
        <v>0</v>
      </c>
      <c r="AS121" s="378">
        <f t="shared" si="246"/>
        <v>0</v>
      </c>
      <c r="AT121" s="378">
        <f t="shared" si="247"/>
        <v>0</v>
      </c>
      <c r="AU121" s="379">
        <f t="shared" si="248"/>
        <v>0</v>
      </c>
      <c r="AV121" s="363" t="s">
        <v>160</v>
      </c>
      <c r="AW121" s="363" t="s">
        <v>160</v>
      </c>
      <c r="AX121" s="363" t="s">
        <v>160</v>
      </c>
      <c r="AY121" s="363" t="s">
        <v>160</v>
      </c>
      <c r="AZ121" s="358" t="s">
        <v>160</v>
      </c>
      <c r="BA121" s="313"/>
      <c r="BB121" s="377">
        <f t="shared" si="229"/>
        <v>0</v>
      </c>
      <c r="BC121" s="378">
        <f t="shared" si="230"/>
        <v>0</v>
      </c>
      <c r="BD121" s="378">
        <f t="shared" si="231"/>
        <v>0</v>
      </c>
      <c r="BE121" s="378">
        <f t="shared" si="232"/>
        <v>0</v>
      </c>
      <c r="BF121" s="375">
        <f t="shared" si="233"/>
        <v>0</v>
      </c>
      <c r="BG121" s="313"/>
      <c r="BH121" s="377">
        <f t="shared" si="249"/>
        <v>0</v>
      </c>
      <c r="BI121" s="378">
        <f t="shared" si="250"/>
        <v>0</v>
      </c>
      <c r="BJ121" s="378">
        <f t="shared" si="251"/>
        <v>0</v>
      </c>
      <c r="BK121" s="378">
        <f t="shared" si="252"/>
        <v>0</v>
      </c>
      <c r="BL121" s="379">
        <f t="shared" si="253"/>
        <v>0</v>
      </c>
    </row>
    <row r="122" spans="3:64" s="306" customFormat="1" ht="18" customHeight="1" x14ac:dyDescent="0.25">
      <c r="C122" s="955"/>
      <c r="D122" s="380" t="s">
        <v>277</v>
      </c>
      <c r="E122" s="371"/>
      <c r="F122" s="372"/>
      <c r="G122" s="372"/>
      <c r="H122" s="373"/>
      <c r="I122" s="437"/>
      <c r="J122" s="430"/>
      <c r="K122" s="430"/>
      <c r="L122" s="438"/>
      <c r="M122" s="429"/>
      <c r="N122" s="430"/>
      <c r="O122" s="430"/>
      <c r="P122" s="431"/>
      <c r="Q122" s="439">
        <f t="shared" si="239"/>
        <v>0</v>
      </c>
      <c r="R122" s="414"/>
      <c r="S122" s="415"/>
      <c r="T122" s="415"/>
      <c r="U122" s="415"/>
      <c r="V122" s="375">
        <f t="shared" si="221"/>
        <v>0</v>
      </c>
      <c r="W122" s="414"/>
      <c r="X122" s="415"/>
      <c r="Y122" s="415"/>
      <c r="Z122" s="415"/>
      <c r="AA122" s="375">
        <f t="shared" si="240"/>
        <v>0</v>
      </c>
      <c r="AB122" s="429">
        <v>3600</v>
      </c>
      <c r="AC122" s="430">
        <v>2000</v>
      </c>
      <c r="AD122" s="430"/>
      <c r="AE122" s="430">
        <v>4000</v>
      </c>
      <c r="AF122" s="375">
        <f t="shared" si="241"/>
        <v>9600</v>
      </c>
      <c r="AG122" s="405"/>
      <c r="AH122" s="406"/>
      <c r="AI122" s="406"/>
      <c r="AJ122" s="406"/>
      <c r="AK122" s="375">
        <f t="shared" si="242"/>
        <v>0</v>
      </c>
      <c r="AL122" s="414"/>
      <c r="AM122" s="415"/>
      <c r="AN122" s="415"/>
      <c r="AO122" s="415"/>
      <c r="AP122" s="376">
        <f t="shared" si="243"/>
        <v>0</v>
      </c>
      <c r="AQ122" s="377">
        <f t="shared" si="244"/>
        <v>3600</v>
      </c>
      <c r="AR122" s="378">
        <f t="shared" si="245"/>
        <v>2000</v>
      </c>
      <c r="AS122" s="378">
        <f t="shared" si="246"/>
        <v>0</v>
      </c>
      <c r="AT122" s="378">
        <f t="shared" si="247"/>
        <v>4000</v>
      </c>
      <c r="AU122" s="379">
        <f t="shared" si="248"/>
        <v>9600</v>
      </c>
      <c r="AV122" s="363" t="s">
        <v>160</v>
      </c>
      <c r="AW122" s="363" t="s">
        <v>160</v>
      </c>
      <c r="AX122" s="363" t="s">
        <v>160</v>
      </c>
      <c r="AY122" s="363" t="s">
        <v>160</v>
      </c>
      <c r="AZ122" s="358" t="s">
        <v>160</v>
      </c>
      <c r="BA122" s="313"/>
      <c r="BB122" s="377">
        <f t="shared" si="229"/>
        <v>0</v>
      </c>
      <c r="BC122" s="378">
        <f t="shared" si="230"/>
        <v>0</v>
      </c>
      <c r="BD122" s="378">
        <f t="shared" si="231"/>
        <v>0</v>
      </c>
      <c r="BE122" s="378">
        <f t="shared" si="232"/>
        <v>0</v>
      </c>
      <c r="BF122" s="375">
        <f t="shared" si="233"/>
        <v>0</v>
      </c>
      <c r="BG122" s="313"/>
      <c r="BH122" s="377">
        <f t="shared" si="249"/>
        <v>702</v>
      </c>
      <c r="BI122" s="378">
        <f t="shared" si="250"/>
        <v>390</v>
      </c>
      <c r="BJ122" s="378">
        <f t="shared" si="251"/>
        <v>0</v>
      </c>
      <c r="BK122" s="378">
        <f t="shared" si="252"/>
        <v>780</v>
      </c>
      <c r="BL122" s="379">
        <f t="shared" si="253"/>
        <v>1872</v>
      </c>
    </row>
    <row r="123" spans="3:64" s="306" customFormat="1" ht="18" customHeight="1" x14ac:dyDescent="0.25">
      <c r="C123" s="955"/>
      <c r="D123" s="380" t="s">
        <v>274</v>
      </c>
      <c r="E123" s="371">
        <v>0.22</v>
      </c>
      <c r="F123" s="372">
        <v>0.22</v>
      </c>
      <c r="G123" s="372">
        <v>0.22</v>
      </c>
      <c r="H123" s="373">
        <v>0.22</v>
      </c>
      <c r="I123" s="437">
        <v>2</v>
      </c>
      <c r="J123" s="430">
        <v>2</v>
      </c>
      <c r="K123" s="430"/>
      <c r="L123" s="438">
        <v>2</v>
      </c>
      <c r="M123" s="429">
        <v>42600</v>
      </c>
      <c r="N123" s="430">
        <v>8000</v>
      </c>
      <c r="O123" s="430"/>
      <c r="P123" s="429">
        <v>42600</v>
      </c>
      <c r="Q123" s="439">
        <f t="shared" si="239"/>
        <v>93200</v>
      </c>
      <c r="R123" s="429"/>
      <c r="S123" s="430"/>
      <c r="T123" s="430"/>
      <c r="U123" s="430"/>
      <c r="V123" s="375">
        <f t="shared" si="221"/>
        <v>0</v>
      </c>
      <c r="W123" s="414"/>
      <c r="X123" s="415"/>
      <c r="Y123" s="415"/>
      <c r="Z123" s="415"/>
      <c r="AA123" s="375">
        <f t="shared" si="240"/>
        <v>0</v>
      </c>
      <c r="AB123" s="429">
        <v>7200</v>
      </c>
      <c r="AC123" s="430">
        <v>4000</v>
      </c>
      <c r="AD123" s="430"/>
      <c r="AE123" s="430">
        <v>8000</v>
      </c>
      <c r="AF123" s="375">
        <f t="shared" si="241"/>
        <v>19200</v>
      </c>
      <c r="AG123" s="405"/>
      <c r="AH123" s="406"/>
      <c r="AI123" s="406"/>
      <c r="AJ123" s="406"/>
      <c r="AK123" s="375">
        <f t="shared" si="242"/>
        <v>0</v>
      </c>
      <c r="AL123" s="414"/>
      <c r="AM123" s="415"/>
      <c r="AN123" s="415"/>
      <c r="AO123" s="415"/>
      <c r="AP123" s="376">
        <f t="shared" si="243"/>
        <v>0</v>
      </c>
      <c r="AQ123" s="377">
        <f t="shared" si="244"/>
        <v>49800</v>
      </c>
      <c r="AR123" s="378">
        <f t="shared" si="245"/>
        <v>12000</v>
      </c>
      <c r="AS123" s="378">
        <f t="shared" si="246"/>
        <v>0</v>
      </c>
      <c r="AT123" s="378">
        <f t="shared" si="247"/>
        <v>50600</v>
      </c>
      <c r="AU123" s="379">
        <f t="shared" si="248"/>
        <v>112400</v>
      </c>
      <c r="AV123" s="363" t="s">
        <v>160</v>
      </c>
      <c r="AW123" s="363" t="s">
        <v>160</v>
      </c>
      <c r="AX123" s="363" t="s">
        <v>160</v>
      </c>
      <c r="AY123" s="363" t="s">
        <v>160</v>
      </c>
      <c r="AZ123" s="358" t="s">
        <v>160</v>
      </c>
      <c r="BA123" s="313"/>
      <c r="BB123" s="377">
        <f t="shared" si="229"/>
        <v>10956</v>
      </c>
      <c r="BC123" s="378">
        <f t="shared" si="230"/>
        <v>2640</v>
      </c>
      <c r="BD123" s="378">
        <f t="shared" si="231"/>
        <v>0</v>
      </c>
      <c r="BE123" s="378">
        <f t="shared" si="232"/>
        <v>11132</v>
      </c>
      <c r="BF123" s="375">
        <f t="shared" si="233"/>
        <v>224800</v>
      </c>
      <c r="BG123" s="313"/>
      <c r="BH123" s="377">
        <f t="shared" si="249"/>
        <v>9711</v>
      </c>
      <c r="BI123" s="378">
        <f t="shared" si="250"/>
        <v>2340</v>
      </c>
      <c r="BJ123" s="378">
        <f t="shared" si="251"/>
        <v>0</v>
      </c>
      <c r="BK123" s="378">
        <f t="shared" si="252"/>
        <v>9867</v>
      </c>
      <c r="BL123" s="379">
        <f t="shared" si="253"/>
        <v>21918</v>
      </c>
    </row>
    <row r="124" spans="3:64" s="306" customFormat="1" ht="18" customHeight="1" x14ac:dyDescent="0.25">
      <c r="C124" s="955"/>
      <c r="D124" s="380"/>
      <c r="E124" s="371"/>
      <c r="F124" s="372"/>
      <c r="G124" s="372"/>
      <c r="H124" s="373"/>
      <c r="I124" s="437"/>
      <c r="J124" s="430"/>
      <c r="K124" s="430"/>
      <c r="L124" s="438"/>
      <c r="M124" s="429"/>
      <c r="N124" s="430"/>
      <c r="O124" s="430"/>
      <c r="P124" s="431"/>
      <c r="Q124" s="439">
        <f t="shared" si="239"/>
        <v>0</v>
      </c>
      <c r="R124" s="414"/>
      <c r="S124" s="415"/>
      <c r="T124" s="415"/>
      <c r="U124" s="415"/>
      <c r="V124" s="375">
        <f t="shared" si="221"/>
        <v>0</v>
      </c>
      <c r="W124" s="414"/>
      <c r="X124" s="415"/>
      <c r="Y124" s="415"/>
      <c r="Z124" s="415"/>
      <c r="AA124" s="375">
        <f t="shared" si="240"/>
        <v>0</v>
      </c>
      <c r="AB124" s="414"/>
      <c r="AC124" s="415"/>
      <c r="AD124" s="415"/>
      <c r="AE124" s="415"/>
      <c r="AF124" s="375">
        <f t="shared" si="241"/>
        <v>0</v>
      </c>
      <c r="AG124" s="414"/>
      <c r="AH124" s="415"/>
      <c r="AI124" s="415"/>
      <c r="AJ124" s="415"/>
      <c r="AK124" s="375">
        <f t="shared" si="242"/>
        <v>0</v>
      </c>
      <c r="AL124" s="414"/>
      <c r="AM124" s="415"/>
      <c r="AN124" s="415"/>
      <c r="AO124" s="415"/>
      <c r="AP124" s="376">
        <f t="shared" si="243"/>
        <v>0</v>
      </c>
      <c r="AQ124" s="377">
        <f t="shared" si="244"/>
        <v>0</v>
      </c>
      <c r="AR124" s="378">
        <f t="shared" si="245"/>
        <v>0</v>
      </c>
      <c r="AS124" s="378">
        <f t="shared" si="246"/>
        <v>0</v>
      </c>
      <c r="AT124" s="378">
        <f t="shared" si="247"/>
        <v>0</v>
      </c>
      <c r="AU124" s="379">
        <f t="shared" si="248"/>
        <v>0</v>
      </c>
      <c r="AV124" s="363" t="s">
        <v>160</v>
      </c>
      <c r="AW124" s="363" t="s">
        <v>160</v>
      </c>
      <c r="AX124" s="363" t="s">
        <v>160</v>
      </c>
      <c r="AY124" s="363" t="s">
        <v>160</v>
      </c>
      <c r="AZ124" s="358" t="s">
        <v>160</v>
      </c>
      <c r="BA124" s="313"/>
      <c r="BB124" s="377">
        <f t="shared" si="229"/>
        <v>0</v>
      </c>
      <c r="BC124" s="378">
        <f t="shared" si="230"/>
        <v>0</v>
      </c>
      <c r="BD124" s="378">
        <f t="shared" si="231"/>
        <v>0</v>
      </c>
      <c r="BE124" s="378">
        <f t="shared" si="232"/>
        <v>0</v>
      </c>
      <c r="BF124" s="375">
        <f t="shared" si="233"/>
        <v>0</v>
      </c>
      <c r="BG124" s="313"/>
      <c r="BH124" s="377">
        <f t="shared" si="249"/>
        <v>0</v>
      </c>
      <c r="BI124" s="378">
        <f t="shared" si="250"/>
        <v>0</v>
      </c>
      <c r="BJ124" s="378">
        <f t="shared" si="251"/>
        <v>0</v>
      </c>
      <c r="BK124" s="378">
        <f t="shared" si="252"/>
        <v>0</v>
      </c>
      <c r="BL124" s="379">
        <f t="shared" si="253"/>
        <v>0</v>
      </c>
    </row>
    <row r="125" spans="3:64" s="306" customFormat="1" ht="18" customHeight="1" x14ac:dyDescent="0.25">
      <c r="C125" s="955"/>
      <c r="D125" s="440"/>
      <c r="E125" s="371"/>
      <c r="F125" s="372"/>
      <c r="G125" s="372"/>
      <c r="H125" s="373"/>
      <c r="I125" s="437"/>
      <c r="J125" s="430"/>
      <c r="K125" s="430"/>
      <c r="L125" s="438"/>
      <c r="M125" s="429"/>
      <c r="N125" s="430"/>
      <c r="O125" s="430"/>
      <c r="P125" s="431"/>
      <c r="Q125" s="439">
        <f t="shared" si="239"/>
        <v>0</v>
      </c>
      <c r="R125" s="414"/>
      <c r="S125" s="415"/>
      <c r="T125" s="415"/>
      <c r="U125" s="415"/>
      <c r="V125" s="375">
        <f t="shared" si="221"/>
        <v>0</v>
      </c>
      <c r="W125" s="414"/>
      <c r="X125" s="415"/>
      <c r="Y125" s="415"/>
      <c r="Z125" s="415"/>
      <c r="AA125" s="375">
        <f t="shared" si="240"/>
        <v>0</v>
      </c>
      <c r="AB125" s="414"/>
      <c r="AC125" s="415"/>
      <c r="AD125" s="415"/>
      <c r="AE125" s="415"/>
      <c r="AF125" s="375">
        <f t="shared" si="241"/>
        <v>0</v>
      </c>
      <c r="AG125" s="414"/>
      <c r="AH125" s="415"/>
      <c r="AI125" s="415"/>
      <c r="AJ125" s="415"/>
      <c r="AK125" s="375">
        <f t="shared" si="242"/>
        <v>0</v>
      </c>
      <c r="AL125" s="414"/>
      <c r="AM125" s="415"/>
      <c r="AN125" s="415"/>
      <c r="AO125" s="415"/>
      <c r="AP125" s="376">
        <f t="shared" si="243"/>
        <v>0</v>
      </c>
      <c r="AQ125" s="377">
        <f t="shared" si="244"/>
        <v>0</v>
      </c>
      <c r="AR125" s="378">
        <f t="shared" si="245"/>
        <v>0</v>
      </c>
      <c r="AS125" s="378">
        <f t="shared" si="246"/>
        <v>0</v>
      </c>
      <c r="AT125" s="378">
        <f t="shared" si="247"/>
        <v>0</v>
      </c>
      <c r="AU125" s="379">
        <f t="shared" si="248"/>
        <v>0</v>
      </c>
      <c r="AV125" s="363" t="s">
        <v>160</v>
      </c>
      <c r="AW125" s="363" t="s">
        <v>160</v>
      </c>
      <c r="AX125" s="363" t="s">
        <v>160</v>
      </c>
      <c r="AY125" s="363" t="s">
        <v>160</v>
      </c>
      <c r="AZ125" s="358" t="s">
        <v>160</v>
      </c>
      <c r="BA125" s="313"/>
      <c r="BB125" s="377">
        <f t="shared" si="229"/>
        <v>0</v>
      </c>
      <c r="BC125" s="378">
        <f t="shared" si="230"/>
        <v>0</v>
      </c>
      <c r="BD125" s="378">
        <f t="shared" si="231"/>
        <v>0</v>
      </c>
      <c r="BE125" s="378">
        <f t="shared" si="232"/>
        <v>0</v>
      </c>
      <c r="BF125" s="375">
        <f t="shared" si="233"/>
        <v>0</v>
      </c>
      <c r="BG125" s="313"/>
      <c r="BH125" s="377">
        <f t="shared" si="249"/>
        <v>0</v>
      </c>
      <c r="BI125" s="378">
        <f t="shared" si="250"/>
        <v>0</v>
      </c>
      <c r="BJ125" s="378">
        <f t="shared" si="251"/>
        <v>0</v>
      </c>
      <c r="BK125" s="378">
        <f t="shared" si="252"/>
        <v>0</v>
      </c>
      <c r="BL125" s="379">
        <f t="shared" si="253"/>
        <v>0</v>
      </c>
    </row>
    <row r="126" spans="3:64" s="306" customFormat="1" ht="18" customHeight="1" x14ac:dyDescent="0.25">
      <c r="C126" s="955"/>
      <c r="D126" s="440"/>
      <c r="E126" s="371"/>
      <c r="F126" s="372"/>
      <c r="G126" s="372"/>
      <c r="H126" s="373"/>
      <c r="I126" s="437"/>
      <c r="J126" s="430"/>
      <c r="K126" s="430"/>
      <c r="L126" s="438"/>
      <c r="M126" s="429"/>
      <c r="N126" s="430"/>
      <c r="O126" s="430"/>
      <c r="P126" s="431"/>
      <c r="Q126" s="439">
        <f t="shared" si="239"/>
        <v>0</v>
      </c>
      <c r="R126" s="414"/>
      <c r="S126" s="415"/>
      <c r="T126" s="415"/>
      <c r="U126" s="415"/>
      <c r="V126" s="375">
        <f t="shared" si="221"/>
        <v>0</v>
      </c>
      <c r="W126" s="414"/>
      <c r="X126" s="415"/>
      <c r="Y126" s="415"/>
      <c r="Z126" s="415"/>
      <c r="AA126" s="375">
        <f t="shared" si="240"/>
        <v>0</v>
      </c>
      <c r="AB126" s="414"/>
      <c r="AC126" s="415"/>
      <c r="AD126" s="415"/>
      <c r="AE126" s="415"/>
      <c r="AF126" s="375">
        <f t="shared" si="241"/>
        <v>0</v>
      </c>
      <c r="AG126" s="414"/>
      <c r="AH126" s="415"/>
      <c r="AI126" s="415"/>
      <c r="AJ126" s="415"/>
      <c r="AK126" s="375">
        <f t="shared" si="242"/>
        <v>0</v>
      </c>
      <c r="AL126" s="414"/>
      <c r="AM126" s="415"/>
      <c r="AN126" s="415"/>
      <c r="AO126" s="415"/>
      <c r="AP126" s="376">
        <f t="shared" si="243"/>
        <v>0</v>
      </c>
      <c r="AQ126" s="377">
        <f t="shared" si="244"/>
        <v>0</v>
      </c>
      <c r="AR126" s="378">
        <f t="shared" si="245"/>
        <v>0</v>
      </c>
      <c r="AS126" s="378">
        <f t="shared" si="246"/>
        <v>0</v>
      </c>
      <c r="AT126" s="378">
        <f t="shared" si="247"/>
        <v>0</v>
      </c>
      <c r="AU126" s="379">
        <f t="shared" si="248"/>
        <v>0</v>
      </c>
      <c r="AV126" s="363" t="s">
        <v>160</v>
      </c>
      <c r="AW126" s="363" t="s">
        <v>160</v>
      </c>
      <c r="AX126" s="363" t="s">
        <v>160</v>
      </c>
      <c r="AY126" s="363" t="s">
        <v>160</v>
      </c>
      <c r="AZ126" s="358" t="s">
        <v>160</v>
      </c>
      <c r="BA126" s="313"/>
      <c r="BB126" s="377">
        <f t="shared" si="229"/>
        <v>0</v>
      </c>
      <c r="BC126" s="378">
        <f t="shared" si="230"/>
        <v>0</v>
      </c>
      <c r="BD126" s="378">
        <f t="shared" si="231"/>
        <v>0</v>
      </c>
      <c r="BE126" s="378">
        <f t="shared" si="232"/>
        <v>0</v>
      </c>
      <c r="BF126" s="375">
        <f t="shared" si="233"/>
        <v>0</v>
      </c>
      <c r="BG126" s="313"/>
      <c r="BH126" s="377">
        <f t="shared" si="249"/>
        <v>0</v>
      </c>
      <c r="BI126" s="378">
        <f t="shared" si="250"/>
        <v>0</v>
      </c>
      <c r="BJ126" s="378">
        <f t="shared" si="251"/>
        <v>0</v>
      </c>
      <c r="BK126" s="378">
        <f t="shared" si="252"/>
        <v>0</v>
      </c>
      <c r="BL126" s="379">
        <f t="shared" si="253"/>
        <v>0</v>
      </c>
    </row>
    <row r="127" spans="3:64" s="306" customFormat="1" ht="18" customHeight="1" x14ac:dyDescent="0.25">
      <c r="C127" s="955"/>
      <c r="D127" s="440"/>
      <c r="E127" s="371"/>
      <c r="F127" s="372"/>
      <c r="G127" s="372"/>
      <c r="H127" s="373"/>
      <c r="I127" s="437"/>
      <c r="J127" s="430"/>
      <c r="K127" s="430"/>
      <c r="L127" s="438"/>
      <c r="M127" s="429"/>
      <c r="N127" s="430"/>
      <c r="O127" s="430"/>
      <c r="P127" s="431"/>
      <c r="Q127" s="439">
        <f t="shared" si="239"/>
        <v>0</v>
      </c>
      <c r="R127" s="414"/>
      <c r="S127" s="415"/>
      <c r="T127" s="415"/>
      <c r="U127" s="415"/>
      <c r="V127" s="375">
        <f t="shared" si="221"/>
        <v>0</v>
      </c>
      <c r="W127" s="414"/>
      <c r="X127" s="415"/>
      <c r="Y127" s="415"/>
      <c r="Z127" s="415"/>
      <c r="AA127" s="375">
        <f t="shared" si="240"/>
        <v>0</v>
      </c>
      <c r="AB127" s="414"/>
      <c r="AC127" s="415"/>
      <c r="AD127" s="415"/>
      <c r="AE127" s="415"/>
      <c r="AF127" s="375">
        <f t="shared" si="241"/>
        <v>0</v>
      </c>
      <c r="AG127" s="414"/>
      <c r="AH127" s="415"/>
      <c r="AI127" s="415"/>
      <c r="AJ127" s="415"/>
      <c r="AK127" s="375">
        <f t="shared" si="242"/>
        <v>0</v>
      </c>
      <c r="AL127" s="414"/>
      <c r="AM127" s="415"/>
      <c r="AN127" s="415"/>
      <c r="AO127" s="415"/>
      <c r="AP127" s="376">
        <f t="shared" si="243"/>
        <v>0</v>
      </c>
      <c r="AQ127" s="377">
        <f t="shared" si="244"/>
        <v>0</v>
      </c>
      <c r="AR127" s="378">
        <f t="shared" si="245"/>
        <v>0</v>
      </c>
      <c r="AS127" s="378">
        <f t="shared" si="246"/>
        <v>0</v>
      </c>
      <c r="AT127" s="378">
        <f t="shared" si="247"/>
        <v>0</v>
      </c>
      <c r="AU127" s="379">
        <f t="shared" si="248"/>
        <v>0</v>
      </c>
      <c r="AV127" s="363" t="s">
        <v>160</v>
      </c>
      <c r="AW127" s="363" t="s">
        <v>160</v>
      </c>
      <c r="AX127" s="363" t="s">
        <v>160</v>
      </c>
      <c r="AY127" s="363" t="s">
        <v>160</v>
      </c>
      <c r="AZ127" s="358" t="s">
        <v>160</v>
      </c>
      <c r="BA127" s="313"/>
      <c r="BB127" s="377">
        <f t="shared" si="229"/>
        <v>0</v>
      </c>
      <c r="BC127" s="378">
        <f t="shared" si="230"/>
        <v>0</v>
      </c>
      <c r="BD127" s="378">
        <f t="shared" si="231"/>
        <v>0</v>
      </c>
      <c r="BE127" s="378">
        <f t="shared" si="232"/>
        <v>0</v>
      </c>
      <c r="BF127" s="375">
        <f t="shared" si="233"/>
        <v>0</v>
      </c>
      <c r="BG127" s="313"/>
      <c r="BH127" s="377">
        <f t="shared" si="249"/>
        <v>0</v>
      </c>
      <c r="BI127" s="378">
        <f t="shared" si="250"/>
        <v>0</v>
      </c>
      <c r="BJ127" s="378">
        <f t="shared" si="251"/>
        <v>0</v>
      </c>
      <c r="BK127" s="378">
        <f t="shared" si="252"/>
        <v>0</v>
      </c>
      <c r="BL127" s="379">
        <f t="shared" si="253"/>
        <v>0</v>
      </c>
    </row>
    <row r="128" spans="3:64" s="306" customFormat="1" ht="18" customHeight="1" x14ac:dyDescent="0.25">
      <c r="C128" s="955"/>
      <c r="D128" s="440"/>
      <c r="E128" s="371"/>
      <c r="F128" s="372"/>
      <c r="G128" s="372"/>
      <c r="H128" s="373"/>
      <c r="I128" s="437"/>
      <c r="J128" s="430"/>
      <c r="K128" s="430"/>
      <c r="L128" s="438"/>
      <c r="M128" s="429"/>
      <c r="N128" s="430"/>
      <c r="O128" s="430"/>
      <c r="P128" s="431"/>
      <c r="Q128" s="439">
        <f t="shared" si="239"/>
        <v>0</v>
      </c>
      <c r="R128" s="414"/>
      <c r="S128" s="415"/>
      <c r="T128" s="415"/>
      <c r="U128" s="415"/>
      <c r="V128" s="375">
        <f t="shared" si="221"/>
        <v>0</v>
      </c>
      <c r="W128" s="414"/>
      <c r="X128" s="415"/>
      <c r="Y128" s="415"/>
      <c r="Z128" s="415"/>
      <c r="AA128" s="375">
        <f t="shared" si="240"/>
        <v>0</v>
      </c>
      <c r="AB128" s="414"/>
      <c r="AC128" s="415"/>
      <c r="AD128" s="415"/>
      <c r="AE128" s="415"/>
      <c r="AF128" s="375">
        <f t="shared" si="241"/>
        <v>0</v>
      </c>
      <c r="AG128" s="414"/>
      <c r="AH128" s="415"/>
      <c r="AI128" s="415"/>
      <c r="AJ128" s="415"/>
      <c r="AK128" s="375">
        <f t="shared" si="242"/>
        <v>0</v>
      </c>
      <c r="AL128" s="414"/>
      <c r="AM128" s="415"/>
      <c r="AN128" s="415"/>
      <c r="AO128" s="415"/>
      <c r="AP128" s="376">
        <f t="shared" si="243"/>
        <v>0</v>
      </c>
      <c r="AQ128" s="377">
        <f t="shared" si="244"/>
        <v>0</v>
      </c>
      <c r="AR128" s="378">
        <f t="shared" si="245"/>
        <v>0</v>
      </c>
      <c r="AS128" s="378">
        <f t="shared" si="246"/>
        <v>0</v>
      </c>
      <c r="AT128" s="378">
        <f t="shared" si="247"/>
        <v>0</v>
      </c>
      <c r="AU128" s="379">
        <f t="shared" si="248"/>
        <v>0</v>
      </c>
      <c r="AV128" s="363" t="s">
        <v>160</v>
      </c>
      <c r="AW128" s="363" t="s">
        <v>160</v>
      </c>
      <c r="AX128" s="363" t="s">
        <v>160</v>
      </c>
      <c r="AY128" s="363" t="s">
        <v>160</v>
      </c>
      <c r="AZ128" s="358" t="s">
        <v>160</v>
      </c>
      <c r="BA128" s="313"/>
      <c r="BB128" s="377">
        <f t="shared" si="229"/>
        <v>0</v>
      </c>
      <c r="BC128" s="378">
        <f t="shared" si="230"/>
        <v>0</v>
      </c>
      <c r="BD128" s="378">
        <f t="shared" si="231"/>
        <v>0</v>
      </c>
      <c r="BE128" s="378">
        <f t="shared" si="232"/>
        <v>0</v>
      </c>
      <c r="BF128" s="375">
        <f t="shared" si="233"/>
        <v>0</v>
      </c>
      <c r="BG128" s="313"/>
      <c r="BH128" s="377">
        <f t="shared" si="249"/>
        <v>0</v>
      </c>
      <c r="BI128" s="378">
        <f t="shared" si="250"/>
        <v>0</v>
      </c>
      <c r="BJ128" s="378">
        <f t="shared" si="251"/>
        <v>0</v>
      </c>
      <c r="BK128" s="378">
        <f t="shared" si="252"/>
        <v>0</v>
      </c>
      <c r="BL128" s="379">
        <f t="shared" si="253"/>
        <v>0</v>
      </c>
    </row>
    <row r="129" spans="3:64" s="306" customFormat="1" ht="18" customHeight="1" x14ac:dyDescent="0.25">
      <c r="C129" s="955"/>
      <c r="D129" s="440"/>
      <c r="E129" s="371"/>
      <c r="F129" s="372"/>
      <c r="G129" s="372"/>
      <c r="H129" s="373"/>
      <c r="I129" s="437"/>
      <c r="J129" s="430"/>
      <c r="K129" s="430"/>
      <c r="L129" s="438"/>
      <c r="M129" s="429"/>
      <c r="N129" s="430"/>
      <c r="O129" s="430"/>
      <c r="P129" s="431"/>
      <c r="Q129" s="439">
        <f t="shared" si="239"/>
        <v>0</v>
      </c>
      <c r="R129" s="414"/>
      <c r="S129" s="415"/>
      <c r="T129" s="415"/>
      <c r="U129" s="415"/>
      <c r="V129" s="375">
        <f t="shared" si="221"/>
        <v>0</v>
      </c>
      <c r="W129" s="414"/>
      <c r="X129" s="415"/>
      <c r="Y129" s="415"/>
      <c r="Z129" s="415"/>
      <c r="AA129" s="375">
        <f t="shared" si="240"/>
        <v>0</v>
      </c>
      <c r="AB129" s="414"/>
      <c r="AC129" s="415"/>
      <c r="AD129" s="415"/>
      <c r="AE129" s="415"/>
      <c r="AF129" s="375">
        <f t="shared" si="241"/>
        <v>0</v>
      </c>
      <c r="AG129" s="414"/>
      <c r="AH129" s="415"/>
      <c r="AI129" s="415"/>
      <c r="AJ129" s="415"/>
      <c r="AK129" s="375">
        <f t="shared" si="242"/>
        <v>0</v>
      </c>
      <c r="AL129" s="414"/>
      <c r="AM129" s="415"/>
      <c r="AN129" s="415"/>
      <c r="AO129" s="415"/>
      <c r="AP129" s="376">
        <f t="shared" si="243"/>
        <v>0</v>
      </c>
      <c r="AQ129" s="377">
        <f t="shared" si="244"/>
        <v>0</v>
      </c>
      <c r="AR129" s="378">
        <f t="shared" si="245"/>
        <v>0</v>
      </c>
      <c r="AS129" s="378">
        <f t="shared" si="246"/>
        <v>0</v>
      </c>
      <c r="AT129" s="378">
        <f t="shared" si="247"/>
        <v>0</v>
      </c>
      <c r="AU129" s="379">
        <f t="shared" si="248"/>
        <v>0</v>
      </c>
      <c r="AV129" s="363" t="s">
        <v>160</v>
      </c>
      <c r="AW129" s="363" t="s">
        <v>160</v>
      </c>
      <c r="AX129" s="363" t="s">
        <v>160</v>
      </c>
      <c r="AY129" s="363" t="s">
        <v>160</v>
      </c>
      <c r="AZ129" s="358" t="s">
        <v>160</v>
      </c>
      <c r="BA129" s="313"/>
      <c r="BB129" s="377">
        <f t="shared" si="229"/>
        <v>0</v>
      </c>
      <c r="BC129" s="378">
        <f t="shared" si="230"/>
        <v>0</v>
      </c>
      <c r="BD129" s="378">
        <f t="shared" si="231"/>
        <v>0</v>
      </c>
      <c r="BE129" s="378">
        <f t="shared" si="232"/>
        <v>0</v>
      </c>
      <c r="BF129" s="375">
        <f t="shared" si="233"/>
        <v>0</v>
      </c>
      <c r="BG129" s="313"/>
      <c r="BH129" s="377">
        <f t="shared" si="249"/>
        <v>0</v>
      </c>
      <c r="BI129" s="378">
        <f t="shared" si="250"/>
        <v>0</v>
      </c>
      <c r="BJ129" s="378">
        <f t="shared" si="251"/>
        <v>0</v>
      </c>
      <c r="BK129" s="378">
        <f t="shared" si="252"/>
        <v>0</v>
      </c>
      <c r="BL129" s="379">
        <f t="shared" si="253"/>
        <v>0</v>
      </c>
    </row>
    <row r="130" spans="3:64" s="306" customFormat="1" ht="18" customHeight="1" x14ac:dyDescent="0.25">
      <c r="C130" s="955"/>
      <c r="D130" s="440"/>
      <c r="E130" s="371"/>
      <c r="F130" s="372"/>
      <c r="G130" s="372"/>
      <c r="H130" s="373"/>
      <c r="I130" s="437"/>
      <c r="J130" s="430"/>
      <c r="K130" s="430"/>
      <c r="L130" s="438"/>
      <c r="M130" s="429"/>
      <c r="N130" s="430"/>
      <c r="O130" s="430"/>
      <c r="P130" s="431"/>
      <c r="Q130" s="439">
        <f t="shared" si="239"/>
        <v>0</v>
      </c>
      <c r="R130" s="414"/>
      <c r="S130" s="415"/>
      <c r="T130" s="415"/>
      <c r="U130" s="415"/>
      <c r="V130" s="375">
        <f t="shared" si="221"/>
        <v>0</v>
      </c>
      <c r="W130" s="414"/>
      <c r="X130" s="415"/>
      <c r="Y130" s="415"/>
      <c r="Z130" s="415"/>
      <c r="AA130" s="375">
        <f t="shared" si="240"/>
        <v>0</v>
      </c>
      <c r="AB130" s="414"/>
      <c r="AC130" s="415"/>
      <c r="AD130" s="415"/>
      <c r="AE130" s="415"/>
      <c r="AF130" s="375">
        <f t="shared" si="241"/>
        <v>0</v>
      </c>
      <c r="AG130" s="414"/>
      <c r="AH130" s="415"/>
      <c r="AI130" s="415"/>
      <c r="AJ130" s="415"/>
      <c r="AK130" s="375">
        <f t="shared" si="242"/>
        <v>0</v>
      </c>
      <c r="AL130" s="414"/>
      <c r="AM130" s="415"/>
      <c r="AN130" s="415"/>
      <c r="AO130" s="415"/>
      <c r="AP130" s="376">
        <f t="shared" si="243"/>
        <v>0</v>
      </c>
      <c r="AQ130" s="377">
        <f t="shared" si="244"/>
        <v>0</v>
      </c>
      <c r="AR130" s="378">
        <f>N130+S130+X130+AC130+AH130+AM130</f>
        <v>0</v>
      </c>
      <c r="AS130" s="378">
        <f t="shared" si="246"/>
        <v>0</v>
      </c>
      <c r="AT130" s="378">
        <f t="shared" si="247"/>
        <v>0</v>
      </c>
      <c r="AU130" s="379">
        <f t="shared" si="248"/>
        <v>0</v>
      </c>
      <c r="AV130" s="363" t="s">
        <v>160</v>
      </c>
      <c r="AW130" s="363" t="s">
        <v>160</v>
      </c>
      <c r="AX130" s="363" t="s">
        <v>160</v>
      </c>
      <c r="AY130" s="363" t="s">
        <v>160</v>
      </c>
      <c r="AZ130" s="358" t="s">
        <v>160</v>
      </c>
      <c r="BA130" s="313"/>
      <c r="BB130" s="377">
        <f t="shared" si="229"/>
        <v>0</v>
      </c>
      <c r="BC130" s="378">
        <f t="shared" si="230"/>
        <v>0</v>
      </c>
      <c r="BD130" s="378">
        <f t="shared" si="231"/>
        <v>0</v>
      </c>
      <c r="BE130" s="378">
        <f t="shared" si="232"/>
        <v>0</v>
      </c>
      <c r="BF130" s="375">
        <f t="shared" si="233"/>
        <v>0</v>
      </c>
      <c r="BG130" s="313"/>
      <c r="BH130" s="377">
        <f t="shared" si="249"/>
        <v>0</v>
      </c>
      <c r="BI130" s="378">
        <f t="shared" si="250"/>
        <v>0</v>
      </c>
      <c r="BJ130" s="378">
        <f t="shared" si="251"/>
        <v>0</v>
      </c>
      <c r="BK130" s="378">
        <f t="shared" si="252"/>
        <v>0</v>
      </c>
      <c r="BL130" s="379">
        <f t="shared" si="253"/>
        <v>0</v>
      </c>
    </row>
    <row r="131" spans="3:64" s="306" customFormat="1" ht="18" customHeight="1" x14ac:dyDescent="0.25">
      <c r="C131" s="955"/>
      <c r="D131" s="440"/>
      <c r="E131" s="371"/>
      <c r="F131" s="372"/>
      <c r="G131" s="372"/>
      <c r="H131" s="373"/>
      <c r="I131" s="437"/>
      <c r="J131" s="430"/>
      <c r="K131" s="430"/>
      <c r="L131" s="438"/>
      <c r="M131" s="429"/>
      <c r="N131" s="430"/>
      <c r="O131" s="430"/>
      <c r="P131" s="431"/>
      <c r="Q131" s="439">
        <f t="shared" si="239"/>
        <v>0</v>
      </c>
      <c r="R131" s="414"/>
      <c r="S131" s="415"/>
      <c r="T131" s="415"/>
      <c r="U131" s="415"/>
      <c r="V131" s="375">
        <f t="shared" si="221"/>
        <v>0</v>
      </c>
      <c r="W131" s="414"/>
      <c r="X131" s="415"/>
      <c r="Y131" s="415"/>
      <c r="Z131" s="415"/>
      <c r="AA131" s="375">
        <f t="shared" si="240"/>
        <v>0</v>
      </c>
      <c r="AB131" s="414"/>
      <c r="AC131" s="415"/>
      <c r="AD131" s="415"/>
      <c r="AE131" s="415"/>
      <c r="AF131" s="375">
        <f t="shared" si="241"/>
        <v>0</v>
      </c>
      <c r="AG131" s="414"/>
      <c r="AH131" s="415"/>
      <c r="AI131" s="415"/>
      <c r="AJ131" s="415"/>
      <c r="AK131" s="375">
        <f t="shared" si="242"/>
        <v>0</v>
      </c>
      <c r="AL131" s="414"/>
      <c r="AM131" s="415"/>
      <c r="AN131" s="415"/>
      <c r="AO131" s="415"/>
      <c r="AP131" s="376">
        <f t="shared" si="243"/>
        <v>0</v>
      </c>
      <c r="AQ131" s="377">
        <f t="shared" si="244"/>
        <v>0</v>
      </c>
      <c r="AR131" s="378">
        <f t="shared" si="245"/>
        <v>0</v>
      </c>
      <c r="AS131" s="378">
        <f t="shared" si="246"/>
        <v>0</v>
      </c>
      <c r="AT131" s="378">
        <f t="shared" si="247"/>
        <v>0</v>
      </c>
      <c r="AU131" s="379">
        <f t="shared" si="248"/>
        <v>0</v>
      </c>
      <c r="AV131" s="363" t="s">
        <v>160</v>
      </c>
      <c r="AW131" s="363" t="s">
        <v>160</v>
      </c>
      <c r="AX131" s="363" t="s">
        <v>160</v>
      </c>
      <c r="AY131" s="363" t="s">
        <v>160</v>
      </c>
      <c r="AZ131" s="358" t="s">
        <v>160</v>
      </c>
      <c r="BA131" s="313"/>
      <c r="BB131" s="377">
        <f t="shared" si="229"/>
        <v>0</v>
      </c>
      <c r="BC131" s="378">
        <f t="shared" si="230"/>
        <v>0</v>
      </c>
      <c r="BD131" s="378">
        <f t="shared" si="231"/>
        <v>0</v>
      </c>
      <c r="BE131" s="378">
        <f t="shared" si="232"/>
        <v>0</v>
      </c>
      <c r="BF131" s="375">
        <f t="shared" si="233"/>
        <v>0</v>
      </c>
      <c r="BG131" s="313"/>
      <c r="BH131" s="377">
        <f t="shared" si="249"/>
        <v>0</v>
      </c>
      <c r="BI131" s="378">
        <f t="shared" si="250"/>
        <v>0</v>
      </c>
      <c r="BJ131" s="378">
        <f t="shared" si="251"/>
        <v>0</v>
      </c>
      <c r="BK131" s="378">
        <f t="shared" si="252"/>
        <v>0</v>
      </c>
      <c r="BL131" s="379">
        <f t="shared" si="253"/>
        <v>0</v>
      </c>
    </row>
    <row r="132" spans="3:64" s="306" customFormat="1" ht="18" customHeight="1" x14ac:dyDescent="0.25">
      <c r="C132" s="955"/>
      <c r="D132" s="440"/>
      <c r="E132" s="371"/>
      <c r="F132" s="372"/>
      <c r="G132" s="372"/>
      <c r="H132" s="373"/>
      <c r="I132" s="437"/>
      <c r="J132" s="430"/>
      <c r="K132" s="430"/>
      <c r="L132" s="438"/>
      <c r="M132" s="429"/>
      <c r="N132" s="430"/>
      <c r="O132" s="430"/>
      <c r="P132" s="431"/>
      <c r="Q132" s="439">
        <f t="shared" si="239"/>
        <v>0</v>
      </c>
      <c r="R132" s="414"/>
      <c r="S132" s="415"/>
      <c r="T132" s="415"/>
      <c r="U132" s="415"/>
      <c r="V132" s="375">
        <f t="shared" si="221"/>
        <v>0</v>
      </c>
      <c r="W132" s="414"/>
      <c r="X132" s="415"/>
      <c r="Y132" s="415"/>
      <c r="Z132" s="415"/>
      <c r="AA132" s="375">
        <f t="shared" si="240"/>
        <v>0</v>
      </c>
      <c r="AB132" s="414"/>
      <c r="AC132" s="415"/>
      <c r="AD132" s="415"/>
      <c r="AE132" s="415"/>
      <c r="AF132" s="375">
        <f t="shared" si="241"/>
        <v>0</v>
      </c>
      <c r="AG132" s="414"/>
      <c r="AH132" s="415"/>
      <c r="AI132" s="415"/>
      <c r="AJ132" s="415"/>
      <c r="AK132" s="375">
        <f t="shared" si="242"/>
        <v>0</v>
      </c>
      <c r="AL132" s="414"/>
      <c r="AM132" s="415"/>
      <c r="AN132" s="415"/>
      <c r="AO132" s="415"/>
      <c r="AP132" s="376">
        <f t="shared" si="243"/>
        <v>0</v>
      </c>
      <c r="AQ132" s="377">
        <f t="shared" si="244"/>
        <v>0</v>
      </c>
      <c r="AR132" s="378">
        <f t="shared" si="245"/>
        <v>0</v>
      </c>
      <c r="AS132" s="378">
        <f t="shared" si="246"/>
        <v>0</v>
      </c>
      <c r="AT132" s="378">
        <f t="shared" si="247"/>
        <v>0</v>
      </c>
      <c r="AU132" s="379">
        <f t="shared" si="248"/>
        <v>0</v>
      </c>
      <c r="AV132" s="363" t="s">
        <v>160</v>
      </c>
      <c r="AW132" s="363" t="s">
        <v>160</v>
      </c>
      <c r="AX132" s="363" t="s">
        <v>160</v>
      </c>
      <c r="AY132" s="363" t="s">
        <v>160</v>
      </c>
      <c r="AZ132" s="358" t="s">
        <v>160</v>
      </c>
      <c r="BA132" s="313"/>
      <c r="BB132" s="377">
        <f t="shared" si="229"/>
        <v>0</v>
      </c>
      <c r="BC132" s="378">
        <f t="shared" si="230"/>
        <v>0</v>
      </c>
      <c r="BD132" s="378">
        <f t="shared" si="231"/>
        <v>0</v>
      </c>
      <c r="BE132" s="378">
        <f t="shared" si="232"/>
        <v>0</v>
      </c>
      <c r="BF132" s="375">
        <f t="shared" si="233"/>
        <v>0</v>
      </c>
      <c r="BG132" s="313"/>
      <c r="BH132" s="377">
        <f t="shared" si="249"/>
        <v>0</v>
      </c>
      <c r="BI132" s="378">
        <f t="shared" si="250"/>
        <v>0</v>
      </c>
      <c r="BJ132" s="378">
        <f t="shared" si="251"/>
        <v>0</v>
      </c>
      <c r="BK132" s="378">
        <f t="shared" si="252"/>
        <v>0</v>
      </c>
      <c r="BL132" s="379">
        <f t="shared" si="253"/>
        <v>0</v>
      </c>
    </row>
    <row r="133" spans="3:64" s="306" customFormat="1" ht="18" customHeight="1" x14ac:dyDescent="0.25">
      <c r="C133" s="955"/>
      <c r="D133" s="440"/>
      <c r="E133" s="371"/>
      <c r="F133" s="372"/>
      <c r="G133" s="372"/>
      <c r="H133" s="373"/>
      <c r="I133" s="437"/>
      <c r="J133" s="430"/>
      <c r="K133" s="430"/>
      <c r="L133" s="438"/>
      <c r="M133" s="429"/>
      <c r="N133" s="430"/>
      <c r="O133" s="430"/>
      <c r="P133" s="431"/>
      <c r="Q133" s="439">
        <f t="shared" si="239"/>
        <v>0</v>
      </c>
      <c r="R133" s="414"/>
      <c r="S133" s="415"/>
      <c r="T133" s="415"/>
      <c r="U133" s="415"/>
      <c r="V133" s="375">
        <f t="shared" si="221"/>
        <v>0</v>
      </c>
      <c r="W133" s="414"/>
      <c r="X133" s="415"/>
      <c r="Y133" s="415"/>
      <c r="Z133" s="415"/>
      <c r="AA133" s="375">
        <f t="shared" si="240"/>
        <v>0</v>
      </c>
      <c r="AB133" s="414"/>
      <c r="AC133" s="415"/>
      <c r="AD133" s="415"/>
      <c r="AE133" s="415"/>
      <c r="AF133" s="375">
        <f t="shared" si="241"/>
        <v>0</v>
      </c>
      <c r="AG133" s="414"/>
      <c r="AH133" s="415"/>
      <c r="AI133" s="415"/>
      <c r="AJ133" s="415"/>
      <c r="AK133" s="375">
        <f t="shared" si="242"/>
        <v>0</v>
      </c>
      <c r="AL133" s="414"/>
      <c r="AM133" s="415"/>
      <c r="AN133" s="415"/>
      <c r="AO133" s="415"/>
      <c r="AP133" s="376">
        <f t="shared" si="243"/>
        <v>0</v>
      </c>
      <c r="AQ133" s="377">
        <f t="shared" si="244"/>
        <v>0</v>
      </c>
      <c r="AR133" s="378">
        <f t="shared" si="245"/>
        <v>0</v>
      </c>
      <c r="AS133" s="378">
        <f t="shared" si="246"/>
        <v>0</v>
      </c>
      <c r="AT133" s="378">
        <f t="shared" si="247"/>
        <v>0</v>
      </c>
      <c r="AU133" s="379">
        <f t="shared" si="248"/>
        <v>0</v>
      </c>
      <c r="AV133" s="363" t="s">
        <v>160</v>
      </c>
      <c r="AW133" s="363" t="s">
        <v>160</v>
      </c>
      <c r="AX133" s="363" t="s">
        <v>160</v>
      </c>
      <c r="AY133" s="363" t="s">
        <v>160</v>
      </c>
      <c r="AZ133" s="358" t="s">
        <v>160</v>
      </c>
      <c r="BA133" s="313"/>
      <c r="BB133" s="377">
        <f t="shared" si="229"/>
        <v>0</v>
      </c>
      <c r="BC133" s="378">
        <f t="shared" si="230"/>
        <v>0</v>
      </c>
      <c r="BD133" s="378">
        <f t="shared" si="231"/>
        <v>0</v>
      </c>
      <c r="BE133" s="378">
        <f t="shared" si="232"/>
        <v>0</v>
      </c>
      <c r="BF133" s="375">
        <f t="shared" si="233"/>
        <v>0</v>
      </c>
      <c r="BG133" s="313"/>
      <c r="BH133" s="377">
        <f t="shared" si="249"/>
        <v>0</v>
      </c>
      <c r="BI133" s="378">
        <f t="shared" si="250"/>
        <v>0</v>
      </c>
      <c r="BJ133" s="378">
        <f t="shared" si="251"/>
        <v>0</v>
      </c>
      <c r="BK133" s="378">
        <f t="shared" si="252"/>
        <v>0</v>
      </c>
      <c r="BL133" s="379">
        <f t="shared" si="253"/>
        <v>0</v>
      </c>
    </row>
    <row r="134" spans="3:64" s="441" customFormat="1" ht="30.75" customHeight="1" thickBot="1" x14ac:dyDescent="0.3">
      <c r="C134" s="956"/>
      <c r="D134" s="409" t="s">
        <v>248</v>
      </c>
      <c r="E134" s="385" t="s">
        <v>158</v>
      </c>
      <c r="F134" s="386" t="s">
        <v>158</v>
      </c>
      <c r="G134" s="386" t="s">
        <v>158</v>
      </c>
      <c r="H134" s="387" t="s">
        <v>158</v>
      </c>
      <c r="I134" s="677">
        <f>SUM(I108:I133)</f>
        <v>5</v>
      </c>
      <c r="J134" s="678">
        <f t="shared" ref="J134:L134" si="254">SUM(J108:J133)</f>
        <v>5</v>
      </c>
      <c r="K134" s="678">
        <f t="shared" si="254"/>
        <v>3</v>
      </c>
      <c r="L134" s="679">
        <f t="shared" si="254"/>
        <v>5</v>
      </c>
      <c r="M134" s="385">
        <f>SUM(M108:M133)</f>
        <v>104100</v>
      </c>
      <c r="N134" s="386">
        <f t="shared" ref="N134" si="255">SUM(N108:N133)</f>
        <v>60000</v>
      </c>
      <c r="O134" s="386">
        <f t="shared" ref="O134" si="256">SUM(O108:O133)</f>
        <v>48000</v>
      </c>
      <c r="P134" s="387">
        <f t="shared" ref="P134" si="257">SUM(P108:P133)</f>
        <v>114600</v>
      </c>
      <c r="Q134" s="442">
        <f t="shared" ref="Q134" si="258">SUM(Q108:Q133)</f>
        <v>326700</v>
      </c>
      <c r="R134" s="385">
        <f>SUM(R108:R133)</f>
        <v>0</v>
      </c>
      <c r="S134" s="386">
        <f t="shared" ref="S134:V134" si="259">SUM(S108:S133)</f>
        <v>0</v>
      </c>
      <c r="T134" s="386">
        <f t="shared" si="259"/>
        <v>0</v>
      </c>
      <c r="U134" s="386">
        <f t="shared" si="259"/>
        <v>0</v>
      </c>
      <c r="V134" s="387">
        <f t="shared" si="259"/>
        <v>0</v>
      </c>
      <c r="W134" s="385">
        <f>SUM(W108:W133)</f>
        <v>0</v>
      </c>
      <c r="X134" s="386">
        <f>SUM(X108:X133)</f>
        <v>0</v>
      </c>
      <c r="Y134" s="386">
        <f t="shared" ref="Y134:AA134" si="260">SUM(Y108:Y133)</f>
        <v>0</v>
      </c>
      <c r="Z134" s="386">
        <f t="shared" si="260"/>
        <v>0</v>
      </c>
      <c r="AA134" s="387">
        <f t="shared" si="260"/>
        <v>0</v>
      </c>
      <c r="AB134" s="385">
        <f>SUM(AB108:AB133)</f>
        <v>10800</v>
      </c>
      <c r="AC134" s="386">
        <f>SUM(AC108:AC133)</f>
        <v>6000</v>
      </c>
      <c r="AD134" s="386">
        <f t="shared" ref="AD134:AF134" si="261">SUM(AD108:AD133)</f>
        <v>0</v>
      </c>
      <c r="AE134" s="386">
        <f t="shared" si="261"/>
        <v>12000</v>
      </c>
      <c r="AF134" s="387">
        <f t="shared" si="261"/>
        <v>28800</v>
      </c>
      <c r="AG134" s="385">
        <f>SUM(AG108:AG133)</f>
        <v>0</v>
      </c>
      <c r="AH134" s="386">
        <f>SUM(AH108:AH133)</f>
        <v>0</v>
      </c>
      <c r="AI134" s="386">
        <f t="shared" ref="AI134:AK134" si="262">SUM(AI108:AI133)</f>
        <v>0</v>
      </c>
      <c r="AJ134" s="386">
        <f t="shared" si="262"/>
        <v>0</v>
      </c>
      <c r="AK134" s="387">
        <f t="shared" si="262"/>
        <v>0</v>
      </c>
      <c r="AL134" s="385">
        <f>SUM(AL108:AL133)</f>
        <v>0</v>
      </c>
      <c r="AM134" s="386">
        <f t="shared" ref="AM134:AP134" si="263">SUM(AM108:AM133)</f>
        <v>0</v>
      </c>
      <c r="AN134" s="386">
        <f t="shared" si="263"/>
        <v>24000</v>
      </c>
      <c r="AO134" s="386">
        <f t="shared" si="263"/>
        <v>0</v>
      </c>
      <c r="AP134" s="391">
        <f t="shared" si="263"/>
        <v>24000</v>
      </c>
      <c r="AQ134" s="385">
        <f>SUM(AQ108:AQ133)</f>
        <v>114900</v>
      </c>
      <c r="AR134" s="386">
        <f t="shared" ref="AR134:AU134" si="264">SUM(AR108:AR133)</f>
        <v>66000</v>
      </c>
      <c r="AS134" s="386">
        <f t="shared" si="264"/>
        <v>72000</v>
      </c>
      <c r="AT134" s="386">
        <f t="shared" si="264"/>
        <v>126600</v>
      </c>
      <c r="AU134" s="387">
        <f t="shared" si="264"/>
        <v>379500</v>
      </c>
      <c r="AV134" s="395"/>
      <c r="AW134" s="396"/>
      <c r="AX134" s="396"/>
      <c r="AY134" s="396"/>
      <c r="AZ134" s="387">
        <f>AV134+AW134+AX134+AY134</f>
        <v>0</v>
      </c>
      <c r="BA134" s="233"/>
      <c r="BB134" s="385">
        <f>SUM(BB108:BB133)</f>
        <v>21754.41</v>
      </c>
      <c r="BC134" s="386">
        <f t="shared" ref="BC134:BF134" si="265">SUM(BC108:BC133)</f>
        <v>10818.4</v>
      </c>
      <c r="BD134" s="386">
        <f t="shared" si="265"/>
        <v>10818.4</v>
      </c>
      <c r="BE134" s="386">
        <f t="shared" si="265"/>
        <v>23710.400000000001</v>
      </c>
      <c r="BF134" s="387">
        <f t="shared" si="265"/>
        <v>474300</v>
      </c>
      <c r="BG134" s="233"/>
      <c r="BH134" s="385">
        <f>SUM(BH108:BH133)</f>
        <v>22405.5</v>
      </c>
      <c r="BI134" s="386">
        <f t="shared" ref="BI134:BL134" si="266">SUM(BI108:BI133)</f>
        <v>12870</v>
      </c>
      <c r="BJ134" s="386">
        <f t="shared" si="266"/>
        <v>14040</v>
      </c>
      <c r="BK134" s="386">
        <f t="shared" si="266"/>
        <v>24687</v>
      </c>
      <c r="BL134" s="387">
        <f t="shared" si="266"/>
        <v>74002.5</v>
      </c>
    </row>
    <row r="135" spans="3:64" ht="36.6" customHeight="1" x14ac:dyDescent="0.3">
      <c r="C135" s="443"/>
      <c r="D135" s="444"/>
      <c r="E135" s="445"/>
      <c r="F135" s="445"/>
      <c r="G135" s="445"/>
      <c r="H135" s="445"/>
      <c r="I135" s="446"/>
      <c r="J135" s="446"/>
      <c r="K135" s="446"/>
      <c r="L135" s="446"/>
      <c r="M135" s="446"/>
      <c r="N135" s="446"/>
      <c r="O135" s="446"/>
      <c r="P135" s="446"/>
      <c r="Q135" s="234"/>
      <c r="R135" s="446"/>
      <c r="S135" s="446"/>
      <c r="T135" s="446"/>
      <c r="U135" s="446"/>
      <c r="V135" s="234"/>
      <c r="W135" s="446"/>
      <c r="X135" s="446"/>
      <c r="Y135" s="446"/>
      <c r="Z135" s="446"/>
      <c r="AA135" s="234"/>
      <c r="AB135" s="446"/>
      <c r="AC135" s="446"/>
      <c r="AD135" s="446"/>
      <c r="AE135" s="446"/>
      <c r="AF135" s="234"/>
      <c r="AG135" s="446"/>
      <c r="AH135" s="446"/>
      <c r="AI135" s="446"/>
      <c r="AJ135" s="446"/>
      <c r="AK135" s="234"/>
      <c r="AL135" s="446"/>
      <c r="AM135" s="446"/>
      <c r="AN135" s="446"/>
      <c r="AO135" s="446"/>
      <c r="AP135" s="234"/>
      <c r="AQ135" s="446"/>
      <c r="AR135" s="446"/>
      <c r="AS135" s="446"/>
      <c r="AT135" s="446"/>
      <c r="AU135" s="234"/>
      <c r="AV135" s="446"/>
      <c r="AW135" s="446"/>
      <c r="AX135" s="446"/>
      <c r="AY135" s="446"/>
    </row>
    <row r="136" spans="3:64" ht="18.600000000000001" customHeight="1" x14ac:dyDescent="0.3">
      <c r="C136" s="443"/>
      <c r="D136" s="444"/>
      <c r="E136" s="445"/>
      <c r="F136" s="445"/>
      <c r="G136" s="445"/>
      <c r="H136" s="445"/>
      <c r="I136" s="446"/>
      <c r="J136" s="446"/>
      <c r="K136" s="446"/>
      <c r="L136" s="446"/>
      <c r="M136" s="446"/>
      <c r="N136" s="446"/>
      <c r="O136" s="446"/>
      <c r="P136" s="446"/>
      <c r="Q136" s="234"/>
      <c r="R136" s="446"/>
      <c r="S136" s="446"/>
      <c r="T136" s="446"/>
      <c r="U136" s="446"/>
      <c r="V136" s="234"/>
      <c r="W136" s="446"/>
      <c r="X136" s="446"/>
      <c r="Y136" s="446"/>
      <c r="Z136" s="446"/>
      <c r="AA136" s="234"/>
      <c r="AB136" s="446"/>
      <c r="AC136" s="446"/>
      <c r="AD136" s="446"/>
      <c r="AE136" s="446"/>
      <c r="AF136" s="234"/>
      <c r="AG136" s="446"/>
      <c r="AH136" s="446"/>
      <c r="AI136" s="446"/>
      <c r="AJ136" s="446"/>
      <c r="AK136" s="234"/>
      <c r="AL136" s="446"/>
      <c r="AM136" s="446"/>
      <c r="AN136" s="446"/>
      <c r="AO136" s="446"/>
      <c r="AP136" s="234"/>
      <c r="AQ136" s="446"/>
      <c r="AR136" s="446"/>
      <c r="AS136" s="446"/>
      <c r="AT136" s="446"/>
      <c r="AU136" s="234"/>
      <c r="AV136" s="446"/>
      <c r="AW136" s="446"/>
      <c r="AX136" s="446"/>
      <c r="AY136" s="446"/>
    </row>
    <row r="137" spans="3:64" ht="18.600000000000001" customHeight="1" x14ac:dyDescent="0.3">
      <c r="C137" s="443"/>
      <c r="D137" s="444"/>
      <c r="E137" s="445"/>
      <c r="F137" s="445"/>
      <c r="G137" s="445"/>
      <c r="H137" s="445"/>
      <c r="I137" s="446"/>
      <c r="J137" s="446"/>
      <c r="K137" s="446"/>
      <c r="L137" s="446"/>
      <c r="M137" s="446"/>
      <c r="N137" s="446"/>
      <c r="O137" s="446"/>
      <c r="P137" s="446"/>
      <c r="Q137" s="234"/>
      <c r="R137" s="446"/>
      <c r="S137" s="446"/>
      <c r="T137" s="446"/>
      <c r="U137" s="446"/>
      <c r="V137" s="234"/>
      <c r="W137" s="446"/>
      <c r="X137" s="446"/>
      <c r="Y137" s="446"/>
      <c r="Z137" s="446"/>
      <c r="AA137" s="234"/>
      <c r="AB137" s="446"/>
      <c r="AC137" s="446"/>
      <c r="AD137" s="446"/>
      <c r="AE137" s="446"/>
      <c r="AF137" s="234"/>
      <c r="AG137" s="446"/>
      <c r="AH137" s="446"/>
      <c r="AI137" s="446"/>
      <c r="AJ137" s="446"/>
      <c r="AK137" s="234"/>
      <c r="AL137" s="446"/>
      <c r="AM137" s="446"/>
      <c r="AN137" s="446"/>
      <c r="AO137" s="446"/>
      <c r="AP137" s="234"/>
      <c r="AQ137" s="446"/>
      <c r="AR137" s="446"/>
      <c r="AS137" s="446"/>
      <c r="AT137" s="446"/>
      <c r="AU137" s="234"/>
      <c r="AV137" s="446"/>
      <c r="AW137" s="446"/>
      <c r="AX137" s="446"/>
      <c r="AY137" s="446"/>
    </row>
    <row r="139" spans="3:64" ht="21" customHeight="1" x14ac:dyDescent="0.3">
      <c r="C139" s="949" t="s">
        <v>286</v>
      </c>
      <c r="D139" s="949"/>
      <c r="E139" s="949"/>
      <c r="F139" s="329"/>
    </row>
    <row r="140" spans="3:64" ht="21" thickBot="1" x14ac:dyDescent="0.35"/>
    <row r="141" spans="3:64" s="246" customFormat="1" ht="21" thickBot="1" x14ac:dyDescent="0.35">
      <c r="C141" s="928" t="s">
        <v>282</v>
      </c>
      <c r="D141" s="929"/>
      <c r="E141" s="929"/>
      <c r="F141" s="929"/>
      <c r="G141" s="929"/>
      <c r="H141" s="930"/>
      <c r="Q141" s="249"/>
      <c r="V141" s="249"/>
      <c r="AA141" s="249"/>
      <c r="AF141" s="249"/>
      <c r="AK141" s="249"/>
      <c r="AP141" s="249"/>
      <c r="AU141" s="249"/>
      <c r="AV141" s="249"/>
      <c r="AW141" s="249"/>
      <c r="AX141" s="249"/>
      <c r="AY141" s="249"/>
      <c r="AZ141" s="249"/>
      <c r="BF141" s="249"/>
    </row>
    <row r="142" spans="3:64" s="323" customFormat="1" ht="25.9" customHeight="1" thickBot="1" x14ac:dyDescent="0.35">
      <c r="C142" s="447" t="s">
        <v>224</v>
      </c>
      <c r="D142" s="448" t="s">
        <v>225</v>
      </c>
      <c r="E142" s="448" t="s">
        <v>144</v>
      </c>
      <c r="F142" s="448" t="s">
        <v>192</v>
      </c>
      <c r="G142" s="448" t="s">
        <v>193</v>
      </c>
      <c r="H142" s="449" t="s">
        <v>147</v>
      </c>
      <c r="Q142" s="249"/>
      <c r="V142" s="249"/>
      <c r="AA142" s="249"/>
      <c r="AF142" s="249"/>
      <c r="AK142" s="249"/>
      <c r="AP142" s="249"/>
      <c r="AU142" s="249"/>
      <c r="AZ142" s="249"/>
      <c r="BF142" s="249"/>
    </row>
    <row r="143" spans="3:64" ht="33" x14ac:dyDescent="0.3">
      <c r="C143" s="450" t="s">
        <v>226</v>
      </c>
      <c r="D143" s="451" t="s">
        <v>160</v>
      </c>
      <c r="E143" s="356">
        <v>0</v>
      </c>
      <c r="F143" s="356">
        <v>0</v>
      </c>
      <c r="G143" s="356">
        <v>0</v>
      </c>
      <c r="H143" s="357">
        <v>0</v>
      </c>
    </row>
    <row r="144" spans="3:64" ht="66" x14ac:dyDescent="0.3">
      <c r="C144" s="452" t="s">
        <v>227</v>
      </c>
      <c r="D144" s="378">
        <f>SUM(E144:H144)</f>
        <v>0</v>
      </c>
      <c r="E144" s="308">
        <v>0</v>
      </c>
      <c r="F144" s="308">
        <v>0</v>
      </c>
      <c r="G144" s="308">
        <v>0</v>
      </c>
      <c r="H144" s="382">
        <v>0</v>
      </c>
    </row>
    <row r="145" spans="3:58" ht="33.75" thickBot="1" x14ac:dyDescent="0.35">
      <c r="C145" s="453" t="s">
        <v>228</v>
      </c>
      <c r="D145" s="454">
        <f>SUM(E145:H145)</f>
        <v>0</v>
      </c>
      <c r="E145" s="454">
        <f>E143*E144</f>
        <v>0</v>
      </c>
      <c r="F145" s="454">
        <f>F143*F144</f>
        <v>0</v>
      </c>
      <c r="G145" s="454">
        <f>G143*G144</f>
        <v>0</v>
      </c>
      <c r="H145" s="455">
        <f t="shared" ref="H145" si="267">H143*H144</f>
        <v>0</v>
      </c>
      <c r="R145" s="65" t="s">
        <v>0</v>
      </c>
    </row>
    <row r="146" spans="3:58" ht="21" thickBot="1" x14ac:dyDescent="0.35">
      <c r="C146" s="456"/>
      <c r="D146" s="457"/>
      <c r="E146" s="457"/>
      <c r="F146" s="457"/>
      <c r="G146" s="457"/>
      <c r="H146" s="457"/>
    </row>
    <row r="147" spans="3:58" s="246" customFormat="1" ht="21" thickBot="1" x14ac:dyDescent="0.35">
      <c r="C147" s="928" t="s">
        <v>283</v>
      </c>
      <c r="D147" s="929"/>
      <c r="E147" s="929"/>
      <c r="F147" s="929"/>
      <c r="G147" s="929"/>
      <c r="H147" s="930"/>
      <c r="Q147" s="249"/>
      <c r="V147" s="249"/>
      <c r="AA147" s="249"/>
      <c r="AF147" s="249"/>
      <c r="AK147" s="249"/>
      <c r="AP147" s="249"/>
      <c r="AU147" s="249"/>
      <c r="AV147" s="249"/>
      <c r="AW147" s="249"/>
      <c r="AX147" s="249"/>
      <c r="AY147" s="249"/>
      <c r="AZ147" s="249"/>
      <c r="BF147" s="249"/>
    </row>
    <row r="148" spans="3:58" s="323" customFormat="1" ht="27.6" customHeight="1" thickBot="1" x14ac:dyDescent="0.35">
      <c r="C148" s="447" t="s">
        <v>224</v>
      </c>
      <c r="D148" s="448" t="s">
        <v>225</v>
      </c>
      <c r="E148" s="448" t="s">
        <v>144</v>
      </c>
      <c r="F148" s="448" t="s">
        <v>192</v>
      </c>
      <c r="G148" s="448" t="s">
        <v>193</v>
      </c>
      <c r="H148" s="449" t="s">
        <v>147</v>
      </c>
      <c r="Q148" s="249"/>
      <c r="V148" s="249"/>
      <c r="AA148" s="249"/>
      <c r="AF148" s="249"/>
      <c r="AK148" s="249"/>
      <c r="AP148" s="249"/>
      <c r="AU148" s="249"/>
      <c r="AZ148" s="249"/>
      <c r="BF148" s="249"/>
    </row>
    <row r="149" spans="3:58" ht="52.5" x14ac:dyDescent="0.3">
      <c r="C149" s="450" t="s">
        <v>486</v>
      </c>
      <c r="D149" s="458" t="s">
        <v>160</v>
      </c>
      <c r="E149" s="356">
        <v>0</v>
      </c>
      <c r="F149" s="356">
        <v>0</v>
      </c>
      <c r="G149" s="356">
        <v>0</v>
      </c>
      <c r="H149" s="357">
        <v>0</v>
      </c>
    </row>
    <row r="150" spans="3:58" ht="69" x14ac:dyDescent="0.3">
      <c r="C150" s="452" t="s">
        <v>487</v>
      </c>
      <c r="D150" s="378">
        <f>SUM(E150:H150)</f>
        <v>0</v>
      </c>
      <c r="E150" s="308">
        <v>0</v>
      </c>
      <c r="F150" s="308">
        <v>0</v>
      </c>
      <c r="G150" s="308">
        <v>0</v>
      </c>
      <c r="H150" s="382">
        <v>0</v>
      </c>
    </row>
    <row r="151" spans="3:58" ht="33.75" thickBot="1" x14ac:dyDescent="0.35">
      <c r="C151" s="453" t="s">
        <v>229</v>
      </c>
      <c r="D151" s="454">
        <f>SUM(E151:H151)</f>
        <v>0</v>
      </c>
      <c r="E151" s="454">
        <f>E149*E150</f>
        <v>0</v>
      </c>
      <c r="F151" s="454">
        <f t="shared" ref="F151:H151" si="268">F149*F150</f>
        <v>0</v>
      </c>
      <c r="G151" s="454">
        <f>G149*G150</f>
        <v>0</v>
      </c>
      <c r="H151" s="455">
        <f t="shared" si="268"/>
        <v>0</v>
      </c>
    </row>
    <row r="152" spans="3:58" ht="52.5" x14ac:dyDescent="0.3">
      <c r="C152" s="450" t="s">
        <v>488</v>
      </c>
      <c r="D152" s="458" t="s">
        <v>160</v>
      </c>
      <c r="E152" s="356">
        <v>48.1</v>
      </c>
      <c r="F152" s="356">
        <v>48.1</v>
      </c>
      <c r="G152" s="356">
        <v>48.1</v>
      </c>
      <c r="H152" s="356">
        <v>48.1</v>
      </c>
    </row>
    <row r="153" spans="3:58" ht="69" x14ac:dyDescent="0.3">
      <c r="C153" s="452" t="s">
        <v>489</v>
      </c>
      <c r="D153" s="378">
        <f>SUM(E153:H153)</f>
        <v>83.16</v>
      </c>
      <c r="E153" s="308">
        <v>20.79</v>
      </c>
      <c r="F153" s="308">
        <v>20.79</v>
      </c>
      <c r="G153" s="308">
        <v>20.79</v>
      </c>
      <c r="H153" s="382">
        <v>20.79</v>
      </c>
    </row>
    <row r="154" spans="3:58" ht="33.75" thickBot="1" x14ac:dyDescent="0.35">
      <c r="C154" s="453" t="s">
        <v>230</v>
      </c>
      <c r="D154" s="454">
        <f>SUM(E154:H154)</f>
        <v>3999.9960000000001</v>
      </c>
      <c r="E154" s="454">
        <f>E152*E153</f>
        <v>999.99900000000002</v>
      </c>
      <c r="F154" s="454">
        <f t="shared" ref="F154:H154" si="269">F152*F153</f>
        <v>999.99900000000002</v>
      </c>
      <c r="G154" s="454">
        <f>G152*G153</f>
        <v>999.99900000000002</v>
      </c>
      <c r="H154" s="455">
        <f t="shared" si="269"/>
        <v>999.99900000000002</v>
      </c>
    </row>
    <row r="155" spans="3:58" ht="52.5" x14ac:dyDescent="0.3">
      <c r="C155" s="459" t="s">
        <v>490</v>
      </c>
      <c r="D155" s="460" t="s">
        <v>160</v>
      </c>
      <c r="E155" s="356">
        <v>0</v>
      </c>
      <c r="F155" s="356">
        <v>0</v>
      </c>
      <c r="G155" s="356">
        <v>0</v>
      </c>
      <c r="H155" s="356">
        <v>0</v>
      </c>
    </row>
    <row r="156" spans="3:58" ht="69" x14ac:dyDescent="0.3">
      <c r="C156" s="452" t="s">
        <v>491</v>
      </c>
      <c r="D156" s="378">
        <f>SUM(E156:H156)</f>
        <v>0</v>
      </c>
      <c r="E156" s="308">
        <v>0</v>
      </c>
      <c r="F156" s="308">
        <v>0</v>
      </c>
      <c r="G156" s="308">
        <v>0</v>
      </c>
      <c r="H156" s="382">
        <v>0</v>
      </c>
    </row>
    <row r="157" spans="3:58" ht="33.75" thickBot="1" x14ac:dyDescent="0.35">
      <c r="C157" s="453" t="s">
        <v>231</v>
      </c>
      <c r="D157" s="454">
        <f>SUM(E157:H157)</f>
        <v>0</v>
      </c>
      <c r="E157" s="454">
        <f>E155*E156</f>
        <v>0</v>
      </c>
      <c r="F157" s="454">
        <f t="shared" ref="F157:H157" si="270">F155*F156</f>
        <v>0</v>
      </c>
      <c r="G157" s="454">
        <f>G155*G156</f>
        <v>0</v>
      </c>
      <c r="H157" s="455">
        <f t="shared" si="270"/>
        <v>0</v>
      </c>
    </row>
    <row r="158" spans="3:58" ht="21" thickBot="1" x14ac:dyDescent="0.35">
      <c r="C158" s="456"/>
      <c r="D158" s="457"/>
      <c r="E158" s="457"/>
      <c r="F158" s="457"/>
      <c r="G158" s="457"/>
      <c r="H158" s="457"/>
    </row>
    <row r="159" spans="3:58" s="246" customFormat="1" ht="21" thickBot="1" x14ac:dyDescent="0.35">
      <c r="C159" s="928" t="s">
        <v>284</v>
      </c>
      <c r="D159" s="929"/>
      <c r="E159" s="929"/>
      <c r="F159" s="929"/>
      <c r="G159" s="929"/>
      <c r="H159" s="930"/>
      <c r="Q159" s="249"/>
      <c r="V159" s="249"/>
      <c r="AA159" s="249"/>
      <c r="AF159" s="249"/>
      <c r="AK159" s="249"/>
      <c r="AP159" s="249"/>
      <c r="AU159" s="249"/>
      <c r="AV159" s="249"/>
      <c r="AW159" s="249"/>
      <c r="AX159" s="249"/>
      <c r="AY159" s="249"/>
      <c r="AZ159" s="249"/>
      <c r="BF159" s="249"/>
    </row>
    <row r="160" spans="3:58" s="323" customFormat="1" ht="24.6" customHeight="1" thickBot="1" x14ac:dyDescent="0.35">
      <c r="C160" s="461" t="s">
        <v>224</v>
      </c>
      <c r="D160" s="462" t="s">
        <v>225</v>
      </c>
      <c r="E160" s="463" t="s">
        <v>144</v>
      </c>
      <c r="F160" s="463" t="s">
        <v>192</v>
      </c>
      <c r="G160" s="463" t="s">
        <v>193</v>
      </c>
      <c r="H160" s="464" t="s">
        <v>147</v>
      </c>
      <c r="Q160" s="249"/>
      <c r="V160" s="249"/>
      <c r="AA160" s="249"/>
      <c r="AF160" s="249"/>
      <c r="AK160" s="249"/>
      <c r="AP160" s="249"/>
      <c r="AU160" s="249"/>
      <c r="AZ160" s="249"/>
      <c r="BF160" s="249"/>
    </row>
    <row r="161" spans="3:58" ht="49.5" x14ac:dyDescent="0.3">
      <c r="C161" s="459" t="s">
        <v>232</v>
      </c>
      <c r="D161" s="460" t="s">
        <v>160</v>
      </c>
      <c r="E161" s="412">
        <v>9</v>
      </c>
      <c r="F161" s="412">
        <v>9</v>
      </c>
      <c r="G161" s="412">
        <v>9</v>
      </c>
      <c r="H161" s="413">
        <v>9</v>
      </c>
    </row>
    <row r="162" spans="3:58" ht="82.5" x14ac:dyDescent="0.3">
      <c r="C162" s="452" t="s">
        <v>233</v>
      </c>
      <c r="D162" s="465">
        <f>SUM(E162:H162)</f>
        <v>31111.120000000003</v>
      </c>
      <c r="E162" s="406">
        <v>10000</v>
      </c>
      <c r="F162" s="406">
        <v>5555.56</v>
      </c>
      <c r="G162" s="406">
        <v>5555.56</v>
      </c>
      <c r="H162" s="416">
        <v>10000</v>
      </c>
    </row>
    <row r="163" spans="3:58" ht="66.75" thickBot="1" x14ac:dyDescent="0.35">
      <c r="C163" s="453" t="s">
        <v>234</v>
      </c>
      <c r="D163" s="466">
        <f>SUM(E163:H163)</f>
        <v>280000.08</v>
      </c>
      <c r="E163" s="454">
        <f>E161*E162</f>
        <v>90000</v>
      </c>
      <c r="F163" s="454">
        <f>F161*F162</f>
        <v>50000.04</v>
      </c>
      <c r="G163" s="454">
        <f>G161*G162</f>
        <v>50000.04</v>
      </c>
      <c r="H163" s="455">
        <f>H161*H162</f>
        <v>90000</v>
      </c>
    </row>
    <row r="164" spans="3:58" ht="49.5" x14ac:dyDescent="0.3">
      <c r="C164" s="459" t="s">
        <v>235</v>
      </c>
      <c r="D164" s="460" t="s">
        <v>160</v>
      </c>
      <c r="E164" s="412">
        <v>0</v>
      </c>
      <c r="F164" s="412">
        <v>0</v>
      </c>
      <c r="G164" s="412">
        <v>0</v>
      </c>
      <c r="H164" s="413">
        <v>0</v>
      </c>
    </row>
    <row r="165" spans="3:58" ht="82.5" x14ac:dyDescent="0.3">
      <c r="C165" s="452" t="s">
        <v>236</v>
      </c>
      <c r="D165" s="465">
        <f>SUM(E165:H165)</f>
        <v>0</v>
      </c>
      <c r="E165" s="406">
        <v>0</v>
      </c>
      <c r="F165" s="406">
        <v>0</v>
      </c>
      <c r="G165" s="406">
        <v>0</v>
      </c>
      <c r="H165" s="416">
        <v>0</v>
      </c>
    </row>
    <row r="166" spans="3:58" ht="75.599999999999994" customHeight="1" thickBot="1" x14ac:dyDescent="0.35">
      <c r="C166" s="453" t="s">
        <v>237</v>
      </c>
      <c r="D166" s="466">
        <f>SUM(E166:H166)</f>
        <v>0</v>
      </c>
      <c r="E166" s="454">
        <f>E164*E165</f>
        <v>0</v>
      </c>
      <c r="F166" s="454">
        <f>F164*F165</f>
        <v>0</v>
      </c>
      <c r="G166" s="454">
        <f>G164*G165</f>
        <v>0</v>
      </c>
      <c r="H166" s="455">
        <f t="shared" ref="H166" si="271">H164*H165</f>
        <v>0</v>
      </c>
    </row>
    <row r="167" spans="3:58" ht="33.75" thickBot="1" x14ac:dyDescent="0.35">
      <c r="C167" s="467" t="s">
        <v>238</v>
      </c>
      <c r="D167" s="468">
        <f>SUM(E167:H167)</f>
        <v>280000.08</v>
      </c>
      <c r="E167" s="469">
        <f>E166+E163</f>
        <v>90000</v>
      </c>
      <c r="F167" s="469">
        <f t="shared" ref="F167:H167" si="272">F166+F163</f>
        <v>50000.04</v>
      </c>
      <c r="G167" s="469">
        <f>G166+G163</f>
        <v>50000.04</v>
      </c>
      <c r="H167" s="470">
        <f t="shared" si="272"/>
        <v>90000</v>
      </c>
    </row>
    <row r="168" spans="3:58" ht="21" thickBot="1" x14ac:dyDescent="0.35">
      <c r="C168" s="471"/>
      <c r="D168" s="472"/>
      <c r="E168" s="366"/>
      <c r="F168" s="366"/>
      <c r="G168" s="366"/>
      <c r="H168" s="366"/>
    </row>
    <row r="169" spans="3:58" s="246" customFormat="1" ht="21" thickBot="1" x14ac:dyDescent="0.35">
      <c r="C169" s="928" t="s">
        <v>285</v>
      </c>
      <c r="D169" s="929"/>
      <c r="E169" s="929"/>
      <c r="F169" s="929"/>
      <c r="G169" s="929"/>
      <c r="H169" s="930"/>
      <c r="Q169" s="249"/>
      <c r="V169" s="249"/>
      <c r="AA169" s="249"/>
      <c r="AF169" s="249"/>
      <c r="AK169" s="249"/>
      <c r="AP169" s="249"/>
      <c r="AU169" s="249"/>
      <c r="AV169" s="249"/>
      <c r="AW169" s="249"/>
      <c r="AX169" s="249"/>
      <c r="AY169" s="249"/>
      <c r="AZ169" s="249"/>
      <c r="BF169" s="249"/>
    </row>
    <row r="170" spans="3:58" ht="24.6" customHeight="1" thickBot="1" x14ac:dyDescent="0.35">
      <c r="C170" s="473" t="s">
        <v>224</v>
      </c>
      <c r="D170" s="448" t="s">
        <v>225</v>
      </c>
      <c r="E170" s="448" t="s">
        <v>144</v>
      </c>
      <c r="F170" s="448" t="s">
        <v>192</v>
      </c>
      <c r="G170" s="448" t="s">
        <v>193</v>
      </c>
      <c r="H170" s="449" t="s">
        <v>147</v>
      </c>
    </row>
    <row r="171" spans="3:58" ht="52.5" x14ac:dyDescent="0.3">
      <c r="C171" s="450" t="s">
        <v>492</v>
      </c>
      <c r="D171" s="474" t="s">
        <v>160</v>
      </c>
      <c r="E171" s="475">
        <v>20</v>
      </c>
      <c r="F171" s="475">
        <v>20</v>
      </c>
      <c r="G171" s="475">
        <v>2.12</v>
      </c>
      <c r="H171" s="476">
        <v>20</v>
      </c>
    </row>
    <row r="172" spans="3:58" ht="86.25" customHeight="1" x14ac:dyDescent="0.3">
      <c r="C172" s="452" t="s">
        <v>493</v>
      </c>
      <c r="D172" s="465">
        <f>SUM(E172:H172)</f>
        <v>651.81999999999994</v>
      </c>
      <c r="E172" s="406">
        <v>225</v>
      </c>
      <c r="F172" s="406">
        <v>77</v>
      </c>
      <c r="G172" s="406">
        <v>169.82</v>
      </c>
      <c r="H172" s="416">
        <v>180</v>
      </c>
    </row>
    <row r="173" spans="3:58" ht="45.6" customHeight="1" thickBot="1" x14ac:dyDescent="0.35">
      <c r="C173" s="453" t="s">
        <v>239</v>
      </c>
      <c r="D173" s="466">
        <f>SUM(E173:H173)</f>
        <v>10000.018400000001</v>
      </c>
      <c r="E173" s="454">
        <f>E171*E172</f>
        <v>4500</v>
      </c>
      <c r="F173" s="454">
        <f t="shared" ref="F173:H173" si="273">F171*F172</f>
        <v>1540</v>
      </c>
      <c r="G173" s="454">
        <f>G171*G172</f>
        <v>360.01839999999999</v>
      </c>
      <c r="H173" s="455">
        <f t="shared" si="273"/>
        <v>3600</v>
      </c>
    </row>
    <row r="174" spans="3:58" ht="21" thickBot="1" x14ac:dyDescent="0.35"/>
    <row r="175" spans="3:58" s="246" customFormat="1" ht="69" customHeight="1" thickBot="1" x14ac:dyDescent="0.35">
      <c r="C175" s="477" t="s">
        <v>494</v>
      </c>
      <c r="D175" s="478">
        <f>D151+D154+D157+D167+D173+D145</f>
        <v>294000.0944</v>
      </c>
      <c r="E175" s="478">
        <f t="shared" ref="E175:H175" si="274">E151+E154+E157+E167+E173+E145</f>
        <v>95499.998999999996</v>
      </c>
      <c r="F175" s="478">
        <f t="shared" si="274"/>
        <v>52540.039000000004</v>
      </c>
      <c r="G175" s="478">
        <f>G151+G154+G157+G167+G173+G145</f>
        <v>51360.057400000005</v>
      </c>
      <c r="H175" s="479">
        <f t="shared" si="274"/>
        <v>94599.998999999996</v>
      </c>
      <c r="Q175" s="249"/>
      <c r="V175" s="249"/>
      <c r="AA175" s="249"/>
      <c r="AF175" s="249"/>
      <c r="AK175" s="249"/>
      <c r="AP175" s="249"/>
      <c r="AU175" s="249"/>
      <c r="AV175" s="249"/>
      <c r="AW175" s="249"/>
      <c r="AX175" s="249"/>
      <c r="AY175" s="249"/>
      <c r="AZ175" s="249"/>
      <c r="BF175" s="249"/>
    </row>
    <row r="180" spans="3:12" ht="22.9" customHeight="1" x14ac:dyDescent="0.3">
      <c r="C180" s="949" t="s">
        <v>506</v>
      </c>
      <c r="D180" s="949"/>
      <c r="E180" s="949"/>
      <c r="F180" s="949"/>
      <c r="G180" s="949"/>
      <c r="H180" s="949"/>
    </row>
    <row r="181" spans="3:12" ht="21" thickBot="1" x14ac:dyDescent="0.35"/>
    <row r="182" spans="3:12" ht="29.45" customHeight="1" thickBot="1" x14ac:dyDescent="0.35">
      <c r="C182" s="480" t="s">
        <v>224</v>
      </c>
      <c r="D182" s="462" t="s">
        <v>225</v>
      </c>
      <c r="E182" s="462" t="s">
        <v>144</v>
      </c>
      <c r="F182" s="462" t="s">
        <v>192</v>
      </c>
      <c r="G182" s="462" t="s">
        <v>193</v>
      </c>
      <c r="H182" s="481" t="s">
        <v>147</v>
      </c>
      <c r="I182" s="987" t="s">
        <v>309</v>
      </c>
      <c r="J182" s="988"/>
      <c r="K182" s="988"/>
      <c r="L182" s="989"/>
    </row>
    <row r="183" spans="3:12" ht="71.45" customHeight="1" x14ac:dyDescent="0.3">
      <c r="C183" s="482" t="s">
        <v>94</v>
      </c>
      <c r="D183" s="483">
        <f t="shared" ref="D183:D192" si="275">SUM(E183:H183)</f>
        <v>300000</v>
      </c>
      <c r="E183" s="412">
        <v>125000</v>
      </c>
      <c r="F183" s="412">
        <v>75000</v>
      </c>
      <c r="G183" s="412">
        <v>75000</v>
      </c>
      <c r="H183" s="484">
        <v>25000</v>
      </c>
      <c r="I183" s="974" t="s">
        <v>498</v>
      </c>
      <c r="J183" s="975"/>
      <c r="K183" s="975"/>
      <c r="L183" s="976"/>
    </row>
    <row r="184" spans="3:12" ht="29.45" customHeight="1" x14ac:dyDescent="0.3">
      <c r="C184" s="485" t="s">
        <v>95</v>
      </c>
      <c r="D184" s="465">
        <f t="shared" si="275"/>
        <v>300000</v>
      </c>
      <c r="E184" s="406"/>
      <c r="F184" s="406"/>
      <c r="G184" s="406">
        <v>300000</v>
      </c>
      <c r="H184" s="486"/>
      <c r="I184" s="971" t="s">
        <v>160</v>
      </c>
      <c r="J184" s="972"/>
      <c r="K184" s="972"/>
      <c r="L184" s="973"/>
    </row>
    <row r="185" spans="3:12" ht="42.6" customHeight="1" x14ac:dyDescent="0.3">
      <c r="C185" s="485" t="s">
        <v>96</v>
      </c>
      <c r="D185" s="465">
        <f t="shared" si="275"/>
        <v>200000</v>
      </c>
      <c r="E185" s="257">
        <v>60000</v>
      </c>
      <c r="F185" s="257">
        <v>60000</v>
      </c>
      <c r="G185" s="257">
        <v>44000</v>
      </c>
      <c r="H185" s="257">
        <v>36000</v>
      </c>
      <c r="I185" s="971" t="s">
        <v>160</v>
      </c>
      <c r="J185" s="972"/>
      <c r="K185" s="972"/>
      <c r="L185" s="973"/>
    </row>
    <row r="186" spans="3:12" ht="37.5" x14ac:dyDescent="0.3">
      <c r="C186" s="485" t="s">
        <v>98</v>
      </c>
      <c r="D186" s="465">
        <f t="shared" si="275"/>
        <v>72000</v>
      </c>
      <c r="E186" s="406">
        <v>12000</v>
      </c>
      <c r="F186" s="406"/>
      <c r="G186" s="406">
        <v>60000</v>
      </c>
      <c r="H186" s="486"/>
      <c r="I186" s="971" t="s">
        <v>160</v>
      </c>
      <c r="J186" s="972"/>
      <c r="K186" s="972"/>
      <c r="L186" s="973"/>
    </row>
    <row r="187" spans="3:12" ht="32.450000000000003" customHeight="1" x14ac:dyDescent="0.3">
      <c r="C187" s="485" t="s">
        <v>99</v>
      </c>
      <c r="D187" s="465">
        <f t="shared" si="275"/>
        <v>294000</v>
      </c>
      <c r="E187" s="406">
        <v>95500</v>
      </c>
      <c r="F187" s="406">
        <v>52540</v>
      </c>
      <c r="G187" s="406">
        <v>51360</v>
      </c>
      <c r="H187" s="486">
        <v>94600</v>
      </c>
      <c r="I187" s="971" t="s">
        <v>160</v>
      </c>
      <c r="J187" s="972"/>
      <c r="K187" s="972"/>
      <c r="L187" s="973"/>
    </row>
    <row r="188" spans="3:12" ht="91.15" customHeight="1" x14ac:dyDescent="0.3">
      <c r="C188" s="485" t="s">
        <v>100</v>
      </c>
      <c r="D188" s="465">
        <f t="shared" si="275"/>
        <v>0</v>
      </c>
      <c r="E188" s="257"/>
      <c r="F188" s="257"/>
      <c r="G188" s="257"/>
      <c r="H188" s="257"/>
      <c r="I188" s="971" t="s">
        <v>310</v>
      </c>
      <c r="J188" s="972"/>
      <c r="K188" s="972"/>
      <c r="L188" s="973"/>
    </row>
    <row r="189" spans="3:12" ht="32.450000000000003" customHeight="1" x14ac:dyDescent="0.3">
      <c r="C189" s="485" t="s">
        <v>101</v>
      </c>
      <c r="D189" s="465">
        <f t="shared" si="275"/>
        <v>195000</v>
      </c>
      <c r="E189" s="406">
        <v>48750</v>
      </c>
      <c r="F189" s="406">
        <v>48750</v>
      </c>
      <c r="G189" s="406">
        <v>48750</v>
      </c>
      <c r="H189" s="406">
        <v>48750</v>
      </c>
      <c r="I189" s="971" t="s">
        <v>160</v>
      </c>
      <c r="J189" s="972"/>
      <c r="K189" s="972"/>
      <c r="L189" s="973"/>
    </row>
    <row r="190" spans="3:12" ht="50.45" customHeight="1" x14ac:dyDescent="0.3">
      <c r="C190" s="485" t="s">
        <v>102</v>
      </c>
      <c r="D190" s="465">
        <f t="shared" si="275"/>
        <v>0</v>
      </c>
      <c r="E190" s="406"/>
      <c r="F190" s="406"/>
      <c r="G190" s="406"/>
      <c r="H190" s="486"/>
      <c r="I190" s="971" t="s">
        <v>499</v>
      </c>
      <c r="J190" s="972"/>
      <c r="K190" s="972"/>
      <c r="L190" s="973"/>
    </row>
    <row r="191" spans="3:12" ht="55.9" customHeight="1" x14ac:dyDescent="0.3">
      <c r="C191" s="485" t="s">
        <v>300</v>
      </c>
      <c r="D191" s="465">
        <f t="shared" si="275"/>
        <v>0</v>
      </c>
      <c r="E191" s="406"/>
      <c r="F191" s="406"/>
      <c r="G191" s="406"/>
      <c r="H191" s="486"/>
      <c r="I191" s="971" t="s">
        <v>500</v>
      </c>
      <c r="J191" s="972"/>
      <c r="K191" s="972"/>
      <c r="L191" s="973"/>
    </row>
    <row r="192" spans="3:12" ht="45" customHeight="1" x14ac:dyDescent="0.3">
      <c r="C192" s="485" t="s">
        <v>104</v>
      </c>
      <c r="D192" s="465">
        <f t="shared" si="275"/>
        <v>0</v>
      </c>
      <c r="E192" s="406"/>
      <c r="F192" s="406"/>
      <c r="G192" s="406"/>
      <c r="H192" s="486"/>
      <c r="I192" s="971" t="s">
        <v>311</v>
      </c>
      <c r="J192" s="972"/>
      <c r="K192" s="972"/>
      <c r="L192" s="973"/>
    </row>
    <row r="193" spans="3:58" ht="52.15" customHeight="1" thickBot="1" x14ac:dyDescent="0.35">
      <c r="C193" s="556" t="s">
        <v>319</v>
      </c>
      <c r="D193" s="466" t="e">
        <f>('05_Фін_план'!#REF!+'05_Фін_план'!#REF!)*0.005</f>
        <v>#REF!</v>
      </c>
      <c r="E193" s="454"/>
      <c r="F193" s="454"/>
      <c r="G193" s="454"/>
      <c r="H193" s="454"/>
      <c r="I193" s="967" t="s">
        <v>312</v>
      </c>
      <c r="J193" s="968"/>
      <c r="K193" s="968"/>
      <c r="L193" s="969"/>
    </row>
    <row r="194" spans="3:58" ht="63" customHeight="1" x14ac:dyDescent="0.3">
      <c r="C194" s="482" t="s">
        <v>296</v>
      </c>
      <c r="D194" s="483">
        <f t="shared" ref="D194:D208" si="276">SUM(E194:H194)</f>
        <v>0</v>
      </c>
      <c r="E194" s="412"/>
      <c r="F194" s="412"/>
      <c r="G194" s="412"/>
      <c r="H194" s="484"/>
      <c r="I194" s="970" t="s">
        <v>313</v>
      </c>
      <c r="J194" s="950"/>
      <c r="K194" s="950"/>
      <c r="L194" s="951"/>
    </row>
    <row r="195" spans="3:58" ht="40.9" customHeight="1" x14ac:dyDescent="0.3">
      <c r="C195" s="485" t="s">
        <v>297</v>
      </c>
      <c r="D195" s="465">
        <f t="shared" si="276"/>
        <v>0</v>
      </c>
      <c r="E195" s="406"/>
      <c r="F195" s="406"/>
      <c r="G195" s="406"/>
      <c r="H195" s="486"/>
      <c r="I195" s="977" t="s">
        <v>313</v>
      </c>
      <c r="J195" s="952"/>
      <c r="K195" s="952"/>
      <c r="L195" s="953"/>
    </row>
    <row r="196" spans="3:58" ht="40.9" customHeight="1" x14ac:dyDescent="0.3">
      <c r="C196" s="485" t="s">
        <v>301</v>
      </c>
      <c r="D196" s="465">
        <f t="shared" si="276"/>
        <v>0</v>
      </c>
      <c r="E196" s="406"/>
      <c r="F196" s="406"/>
      <c r="G196" s="406"/>
      <c r="H196" s="486"/>
      <c r="I196" s="977" t="s">
        <v>313</v>
      </c>
      <c r="J196" s="952"/>
      <c r="K196" s="952"/>
      <c r="L196" s="953"/>
    </row>
    <row r="197" spans="3:58" ht="40.9" customHeight="1" x14ac:dyDescent="0.3">
      <c r="C197" s="485" t="s">
        <v>302</v>
      </c>
      <c r="D197" s="465">
        <f t="shared" si="276"/>
        <v>0</v>
      </c>
      <c r="E197" s="406"/>
      <c r="F197" s="406"/>
      <c r="G197" s="406"/>
      <c r="H197" s="486"/>
      <c r="I197" s="977" t="s">
        <v>313</v>
      </c>
      <c r="J197" s="952"/>
      <c r="K197" s="952"/>
      <c r="L197" s="953"/>
    </row>
    <row r="198" spans="3:58" ht="40.9" customHeight="1" x14ac:dyDescent="0.3">
      <c r="C198" s="485" t="s">
        <v>303</v>
      </c>
      <c r="D198" s="465">
        <f t="shared" si="276"/>
        <v>0</v>
      </c>
      <c r="E198" s="406"/>
      <c r="F198" s="406"/>
      <c r="G198" s="406"/>
      <c r="H198" s="486"/>
      <c r="I198" s="977" t="s">
        <v>313</v>
      </c>
      <c r="J198" s="952"/>
      <c r="K198" s="952"/>
      <c r="L198" s="953"/>
    </row>
    <row r="199" spans="3:58" ht="63.6" customHeight="1" x14ac:dyDescent="0.3">
      <c r="C199" s="485" t="s">
        <v>111</v>
      </c>
      <c r="D199" s="465">
        <f t="shared" si="276"/>
        <v>0</v>
      </c>
      <c r="E199" s="406"/>
      <c r="F199" s="406"/>
      <c r="G199" s="406"/>
      <c r="H199" s="486"/>
      <c r="I199" s="978" t="s">
        <v>314</v>
      </c>
      <c r="J199" s="979"/>
      <c r="K199" s="979"/>
      <c r="L199" s="980"/>
    </row>
    <row r="200" spans="3:58" ht="45.6" customHeight="1" thickBot="1" x14ac:dyDescent="0.35">
      <c r="C200" s="487" t="s">
        <v>112</v>
      </c>
      <c r="D200" s="466">
        <f t="shared" si="276"/>
        <v>0</v>
      </c>
      <c r="E200" s="488"/>
      <c r="F200" s="488"/>
      <c r="G200" s="488"/>
      <c r="H200" s="489"/>
      <c r="I200" s="981" t="s">
        <v>160</v>
      </c>
      <c r="J200" s="982"/>
      <c r="K200" s="982"/>
      <c r="L200" s="983"/>
    </row>
    <row r="201" spans="3:58" ht="42.6" customHeight="1" x14ac:dyDescent="0.3">
      <c r="C201" s="557" t="s">
        <v>304</v>
      </c>
      <c r="D201" s="490">
        <f t="shared" si="276"/>
        <v>0</v>
      </c>
      <c r="E201" s="475">
        <v>0</v>
      </c>
      <c r="F201" s="475">
        <v>0</v>
      </c>
      <c r="G201" s="475">
        <v>0</v>
      </c>
      <c r="H201" s="475">
        <v>0</v>
      </c>
      <c r="I201" s="974" t="s">
        <v>160</v>
      </c>
      <c r="J201" s="975"/>
      <c r="K201" s="975"/>
      <c r="L201" s="976"/>
    </row>
    <row r="202" spans="3:58" s="309" customFormat="1" ht="33" x14ac:dyDescent="0.3">
      <c r="C202" s="491" t="s">
        <v>305</v>
      </c>
      <c r="D202" s="465">
        <f t="shared" si="276"/>
        <v>0</v>
      </c>
      <c r="E202" s="406"/>
      <c r="F202" s="406"/>
      <c r="G202" s="406"/>
      <c r="H202" s="406"/>
      <c r="I202" s="984" t="s">
        <v>501</v>
      </c>
      <c r="J202" s="985"/>
      <c r="K202" s="985"/>
      <c r="L202" s="986"/>
      <c r="Q202" s="492"/>
      <c r="V202" s="492"/>
      <c r="AA202" s="492"/>
      <c r="AF202" s="492"/>
      <c r="AK202" s="492"/>
      <c r="AP202" s="492"/>
      <c r="AU202" s="492"/>
      <c r="AV202" s="493"/>
      <c r="AW202" s="493"/>
      <c r="AX202" s="493"/>
      <c r="AY202" s="493"/>
      <c r="AZ202" s="492"/>
      <c r="BF202" s="492"/>
    </row>
    <row r="203" spans="3:58" s="309" customFormat="1" ht="69.599999999999994" customHeight="1" x14ac:dyDescent="0.3">
      <c r="C203" s="491" t="s">
        <v>306</v>
      </c>
      <c r="D203" s="465">
        <f t="shared" si="276"/>
        <v>0</v>
      </c>
      <c r="E203" s="406"/>
      <c r="F203" s="406"/>
      <c r="G203" s="406"/>
      <c r="H203" s="486"/>
      <c r="I203" s="984" t="s">
        <v>501</v>
      </c>
      <c r="J203" s="985"/>
      <c r="K203" s="985"/>
      <c r="L203" s="986"/>
      <c r="Q203" s="492"/>
      <c r="V203" s="492"/>
      <c r="AA203" s="492"/>
      <c r="AF203" s="492"/>
      <c r="AK203" s="492"/>
      <c r="AP203" s="492"/>
      <c r="AU203" s="492"/>
      <c r="AV203" s="493"/>
      <c r="AW203" s="493"/>
      <c r="AX203" s="493"/>
      <c r="AY203" s="493"/>
      <c r="AZ203" s="492"/>
      <c r="BF203" s="492"/>
    </row>
    <row r="204" spans="3:58" s="309" customFormat="1" ht="43.15" customHeight="1" x14ac:dyDescent="0.3">
      <c r="C204" s="491" t="s">
        <v>307</v>
      </c>
      <c r="D204" s="465">
        <f t="shared" si="276"/>
        <v>0</v>
      </c>
      <c r="E204" s="406"/>
      <c r="F204" s="406"/>
      <c r="G204" s="406"/>
      <c r="H204" s="406"/>
      <c r="I204" s="984" t="s">
        <v>501</v>
      </c>
      <c r="J204" s="985"/>
      <c r="K204" s="985"/>
      <c r="L204" s="986"/>
      <c r="Q204" s="492"/>
      <c r="V204" s="492"/>
      <c r="AA204" s="492"/>
      <c r="AF204" s="492"/>
      <c r="AK204" s="492"/>
      <c r="AP204" s="492"/>
      <c r="AU204" s="492"/>
      <c r="AV204" s="493"/>
      <c r="AW204" s="493"/>
      <c r="AX204" s="493"/>
      <c r="AY204" s="493"/>
      <c r="AZ204" s="492"/>
      <c r="BF204" s="492"/>
    </row>
    <row r="205" spans="3:58" ht="82.5" x14ac:dyDescent="0.3">
      <c r="C205" s="491" t="s">
        <v>308</v>
      </c>
      <c r="D205" s="465">
        <f t="shared" si="276"/>
        <v>0</v>
      </c>
      <c r="E205" s="406"/>
      <c r="F205" s="406"/>
      <c r="G205" s="406"/>
      <c r="H205" s="486"/>
      <c r="I205" s="971" t="s">
        <v>318</v>
      </c>
      <c r="J205" s="972"/>
      <c r="K205" s="972"/>
      <c r="L205" s="973"/>
    </row>
    <row r="206" spans="3:58" ht="36" customHeight="1" x14ac:dyDescent="0.3">
      <c r="C206" s="491" t="s">
        <v>446</v>
      </c>
      <c r="D206" s="465">
        <f t="shared" si="276"/>
        <v>0</v>
      </c>
      <c r="E206" s="406">
        <v>0</v>
      </c>
      <c r="F206" s="406">
        <v>0</v>
      </c>
      <c r="G206" s="406">
        <v>0</v>
      </c>
      <c r="H206" s="486">
        <v>0</v>
      </c>
      <c r="I206" s="978" t="s">
        <v>160</v>
      </c>
      <c r="J206" s="979"/>
      <c r="K206" s="979"/>
      <c r="L206" s="980"/>
    </row>
    <row r="207" spans="3:58" ht="61.9" customHeight="1" x14ac:dyDescent="0.3">
      <c r="C207" s="491" t="s">
        <v>315</v>
      </c>
      <c r="D207" s="465">
        <f t="shared" si="276"/>
        <v>2888644</v>
      </c>
      <c r="E207" s="406">
        <v>722161</v>
      </c>
      <c r="F207" s="406">
        <v>722161</v>
      </c>
      <c r="G207" s="406">
        <v>722161</v>
      </c>
      <c r="H207" s="406">
        <v>722161</v>
      </c>
      <c r="I207" s="971" t="s">
        <v>316</v>
      </c>
      <c r="J207" s="972"/>
      <c r="K207" s="972"/>
      <c r="L207" s="973"/>
    </row>
    <row r="208" spans="3:58" ht="45" customHeight="1" thickBot="1" x14ac:dyDescent="0.35">
      <c r="C208" s="494" t="s">
        <v>454</v>
      </c>
      <c r="D208" s="466">
        <f t="shared" si="276"/>
        <v>1579024</v>
      </c>
      <c r="E208" s="488">
        <v>394756</v>
      </c>
      <c r="F208" s="488">
        <v>394756</v>
      </c>
      <c r="G208" s="488">
        <v>394756</v>
      </c>
      <c r="H208" s="488">
        <v>394756</v>
      </c>
      <c r="I208" s="967" t="s">
        <v>317</v>
      </c>
      <c r="J208" s="968"/>
      <c r="K208" s="968"/>
      <c r="L208" s="969"/>
    </row>
  </sheetData>
  <mergeCells count="67">
    <mergeCell ref="C180:H180"/>
    <mergeCell ref="I207:L207"/>
    <mergeCell ref="I208:L208"/>
    <mergeCell ref="I195:L195"/>
    <mergeCell ref="I196:L196"/>
    <mergeCell ref="I197:L197"/>
    <mergeCell ref="I198:L198"/>
    <mergeCell ref="I199:L199"/>
    <mergeCell ref="I200:L200"/>
    <mergeCell ref="I201:L201"/>
    <mergeCell ref="I202:L202"/>
    <mergeCell ref="I203:L203"/>
    <mergeCell ref="I204:L204"/>
    <mergeCell ref="I205:L205"/>
    <mergeCell ref="I206:L206"/>
    <mergeCell ref="I182:L182"/>
    <mergeCell ref="I193:L193"/>
    <mergeCell ref="I194:L194"/>
    <mergeCell ref="I192:L192"/>
    <mergeCell ref="I183:L183"/>
    <mergeCell ref="I184:L184"/>
    <mergeCell ref="I185:L185"/>
    <mergeCell ref="I186:L186"/>
    <mergeCell ref="I187:L187"/>
    <mergeCell ref="I188:L188"/>
    <mergeCell ref="I189:L189"/>
    <mergeCell ref="I190:L190"/>
    <mergeCell ref="I191:L191"/>
    <mergeCell ref="AV17:AZ17"/>
    <mergeCell ref="BH17:BL17"/>
    <mergeCell ref="C139:E139"/>
    <mergeCell ref="BB16:BF16"/>
    <mergeCell ref="M17:Q17"/>
    <mergeCell ref="AB17:AF17"/>
    <mergeCell ref="BB17:BF17"/>
    <mergeCell ref="AL17:AP17"/>
    <mergeCell ref="AQ17:AU17"/>
    <mergeCell ref="C78:C107"/>
    <mergeCell ref="C47:C64"/>
    <mergeCell ref="C65:C77"/>
    <mergeCell ref="C29:C46"/>
    <mergeCell ref="C147:H147"/>
    <mergeCell ref="C159:H159"/>
    <mergeCell ref="C169:H169"/>
    <mergeCell ref="A2:AL2"/>
    <mergeCell ref="C4:I4"/>
    <mergeCell ref="C6:E6"/>
    <mergeCell ref="C7:E7"/>
    <mergeCell ref="C15:E15"/>
    <mergeCell ref="F6:H6"/>
    <mergeCell ref="F7:H7"/>
    <mergeCell ref="C108:C134"/>
    <mergeCell ref="C17:D17"/>
    <mergeCell ref="C19:C28"/>
    <mergeCell ref="C10:E10"/>
    <mergeCell ref="C11:E11"/>
    <mergeCell ref="W17:AA17"/>
    <mergeCell ref="C8:E8"/>
    <mergeCell ref="F8:H8"/>
    <mergeCell ref="C141:H141"/>
    <mergeCell ref="AG17:AK17"/>
    <mergeCell ref="I17:L17"/>
    <mergeCell ref="E17:H17"/>
    <mergeCell ref="G10:G12"/>
    <mergeCell ref="R17:V17"/>
    <mergeCell ref="C12:E12"/>
    <mergeCell ref="C13:E13"/>
  </mergeCells>
  <conditionalFormatting sqref="AL19:AO27 AG19:AJ27 AB19:AE27 R19:U27 AV19:AY27 E19:P27 W19:Z27">
    <cfRule type="notContainsBlanks" dxfId="74" priority="31">
      <formula>LEN(TRIM(E19))&gt;0</formula>
    </cfRule>
  </conditionalFormatting>
  <conditionalFormatting sqref="AL29:AO45 W29:Z45 R29:U45 E29:P45 AB29:AE45 AG29:AJ45">
    <cfRule type="notContainsBlanks" dxfId="73" priority="30">
      <formula>LEN(TRIM(E29))&gt;0</formula>
    </cfRule>
  </conditionalFormatting>
  <conditionalFormatting sqref="AL47:AO63 AG47:AJ63 W47:Z63 R47:U63 E47:P63 AB47:AE63">
    <cfRule type="notContainsBlanks" dxfId="72" priority="29">
      <formula>LEN(TRIM(E47))&gt;0</formula>
    </cfRule>
  </conditionalFormatting>
  <conditionalFormatting sqref="R65:U76 W65:Z76 AG65:AJ76 AL65:AO76 AB65:AE76 E65:P76">
    <cfRule type="notContainsBlanks" dxfId="71" priority="28">
      <formula>LEN(TRIM(E65))&gt;0</formula>
    </cfRule>
  </conditionalFormatting>
  <conditionalFormatting sqref="R78:U106 W78:Z106 AG78:AJ106 AL78:AO106 AB78:AE106 E78:P106">
    <cfRule type="notContainsBlanks" dxfId="70" priority="27">
      <formula>LEN(TRIM(E78))&gt;0</formula>
    </cfRule>
  </conditionalFormatting>
  <conditionalFormatting sqref="R108:U133 W108:Z133 AB108:AE133 AG108:AJ133 AL108:AO133 E108:P133">
    <cfRule type="notContainsBlanks" dxfId="69" priority="26">
      <formula>LEN(TRIM(E108))&gt;0</formula>
    </cfRule>
  </conditionalFormatting>
  <conditionalFormatting sqref="E171:H172 E164:H165 E161:H162 E149:H150 E143:H144 E155:H156 E152:H153">
    <cfRule type="notContainsBlanks" dxfId="68" priority="25">
      <formula>LEN(TRIM(E143))&gt;0</formula>
    </cfRule>
  </conditionalFormatting>
  <conditionalFormatting sqref="E183:H184 E186:H187 E194:H208 E189:H192">
    <cfRule type="notContainsBlanks" dxfId="67" priority="24">
      <formula>LEN(TRIM(E183))&gt;0</formula>
    </cfRule>
  </conditionalFormatting>
  <conditionalFormatting sqref="AV28:AY28">
    <cfRule type="notContainsBlanks" dxfId="66" priority="23">
      <formula>LEN(TRIM(AV28))&gt;0</formula>
    </cfRule>
  </conditionalFormatting>
  <conditionalFormatting sqref="AV29:AY45">
    <cfRule type="notContainsBlanks" dxfId="65" priority="21">
      <formula>LEN(TRIM(AV29))&gt;0</formula>
    </cfRule>
  </conditionalFormatting>
  <conditionalFormatting sqref="AV46:AY46">
    <cfRule type="notContainsBlanks" dxfId="64" priority="20">
      <formula>LEN(TRIM(AV46))&gt;0</formula>
    </cfRule>
  </conditionalFormatting>
  <conditionalFormatting sqref="AV47:AY63">
    <cfRule type="notContainsBlanks" dxfId="63" priority="19">
      <formula>LEN(TRIM(AV47))&gt;0</formula>
    </cfRule>
  </conditionalFormatting>
  <conditionalFormatting sqref="AV64:AY64">
    <cfRule type="notContainsBlanks" dxfId="62" priority="18">
      <formula>LEN(TRIM(AV64))&gt;0</formula>
    </cfRule>
  </conditionalFormatting>
  <conditionalFormatting sqref="AV65:AY76">
    <cfRule type="notContainsBlanks" dxfId="61" priority="17">
      <formula>LEN(TRIM(AV65))&gt;0</formula>
    </cfRule>
  </conditionalFormatting>
  <conditionalFormatting sqref="AV77:AY77">
    <cfRule type="notContainsBlanks" dxfId="60" priority="16">
      <formula>LEN(TRIM(AV77))&gt;0</formula>
    </cfRule>
  </conditionalFormatting>
  <conditionalFormatting sqref="AV78:AY106">
    <cfRule type="notContainsBlanks" dxfId="59" priority="15">
      <formula>LEN(TRIM(AV78))&gt;0</formula>
    </cfRule>
  </conditionalFormatting>
  <conditionalFormatting sqref="AV107:AY107">
    <cfRule type="notContainsBlanks" dxfId="58" priority="14">
      <formula>LEN(TRIM(AV107))&gt;0</formula>
    </cfRule>
  </conditionalFormatting>
  <conditionalFormatting sqref="AV108:AY133">
    <cfRule type="notContainsBlanks" dxfId="57" priority="13">
      <formula>LEN(TRIM(AV108))&gt;0</formula>
    </cfRule>
  </conditionalFormatting>
  <conditionalFormatting sqref="AV134:AY134">
    <cfRule type="notContainsBlanks" dxfId="56" priority="12">
      <formula>LEN(TRIM(AV134))&gt;0</formula>
    </cfRule>
  </conditionalFormatting>
  <conditionalFormatting sqref="R19:U27 AB19:AE27 AG19:AJ27 AL19:AO27 R29:U45 W29:Z45 AL29:AO45 W47:Z63 AG47:AJ63 AL47:AO63 R65:U76 W65:Z76 AG65:AJ76 AL65:AO76 R78:U106 W78:Z106 AG78:AJ106 AL78:AO106 R108:U133 W108:Z133 AB108:AE133 AG108:AJ133 AL108:AO133 R47:U63 E19:P27 W19:Z27 E29:P45 AB29:AE45 AG29:AJ45 AB65:AE76 E65:P76 E47:P63 AB47:AE63 E78:P106 AB78:AE106 E108:P133">
    <cfRule type="notContainsBlanks" dxfId="55" priority="11">
      <formula>LEN(TRIM(E19))&gt;0</formula>
    </cfRule>
  </conditionalFormatting>
  <conditionalFormatting sqref="E143:H144 E149:H150 E161:H162 E164:H165 E171:H172 E183:H184 E186:H187 E155:H156 E152:H153 E194:H208 E189:H192">
    <cfRule type="notContainsBlanks" dxfId="54" priority="10">
      <formula>LEN(TRIM(E143))&gt;0</formula>
    </cfRule>
  </conditionalFormatting>
  <conditionalFormatting sqref="E88:P88">
    <cfRule type="notContainsBlanks" dxfId="53" priority="9">
      <formula>LEN(TRIM(E88))&gt;0</formula>
    </cfRule>
  </conditionalFormatting>
  <conditionalFormatting sqref="E185:H185">
    <cfRule type="notContainsBlanks" dxfId="52" priority="7">
      <formula>LEN(TRIM(E185))&gt;0</formula>
    </cfRule>
  </conditionalFormatting>
  <conditionalFormatting sqref="E188:H188">
    <cfRule type="notContainsBlanks" dxfId="51" priority="5">
      <formula>LEN(TRIM(E188))&gt;0</formula>
    </cfRule>
  </conditionalFormatting>
  <conditionalFormatting sqref="E92:P92">
    <cfRule type="notContainsBlanks" dxfId="50" priority="4">
      <formula>LEN(TRIM(E92))&gt;0</formula>
    </cfRule>
  </conditionalFormatting>
  <conditionalFormatting sqref="AB92:AE92">
    <cfRule type="notContainsBlanks" dxfId="49" priority="3">
      <formula>LEN(TRIM(AB92))&gt;0</formula>
    </cfRule>
  </conditionalFormatting>
  <conditionalFormatting sqref="E95:P95">
    <cfRule type="notContainsBlanks" dxfId="48" priority="2">
      <formula>LEN(TRIM(E95))&gt;0</formula>
    </cfRule>
  </conditionalFormatting>
  <conditionalFormatting sqref="AB95:AE95">
    <cfRule type="notContainsBlanks" dxfId="47" priority="1">
      <formula>LEN(TRIM(AB95))&gt;0</formula>
    </cfRule>
  </conditionalFormatting>
  <hyperlinks>
    <hyperlink ref="H10" location="'02_Видатки'!A14" display="оплата праці"/>
    <hyperlink ref="H11" location="'02_Видатки'!A140" display="комунальні витрати"/>
    <hyperlink ref="H12" location="'02_Видатки'!A181" display="інші видатки"/>
  </hyperlinks>
  <pageMargins left="0.25" right="0.25" top="0.75" bottom="0.75" header="0.3" footer="0.3"/>
  <pageSetup paperSize="9" scale="43" orientation="portrait" r:id="rId1"/>
  <rowBreaks count="1" manualBreakCount="1">
    <brk id="179" max="16383" man="1"/>
  </rowBreaks>
  <colBreaks count="3" manualBreakCount="3">
    <brk id="12" max="1048575" man="1"/>
    <brk id="42" max="1048575" man="1"/>
    <brk id="58" max="1048575" man="1"/>
  </colBreaks>
  <ignoredErrors>
    <ignoredError sqref="BB28:BE28 AP28 AK28 Q28 V28" formula="1"/>
  </ignoredErrors>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39997558519241921"/>
    <outlinePr summaryBelow="0" summaryRight="0"/>
  </sheetPr>
  <dimension ref="A1:XCC165"/>
  <sheetViews>
    <sheetView showGridLines="0" view="pageBreakPreview" topLeftCell="A19" zoomScale="60" zoomScaleNormal="85" workbookViewId="0">
      <selection activeCell="C142" sqref="C142"/>
    </sheetView>
  </sheetViews>
  <sheetFormatPr defaultColWidth="10.7109375" defaultRowHeight="15.75" x14ac:dyDescent="0.25"/>
  <cols>
    <col min="1" max="1" width="3.85546875" style="71" customWidth="1"/>
    <col min="2" max="2" width="61.7109375" style="70" customWidth="1"/>
    <col min="3" max="3" width="40.140625" style="70" customWidth="1"/>
    <col min="4" max="4" width="28.140625" style="70" customWidth="1"/>
    <col min="5" max="5" width="26.42578125" style="70" customWidth="1"/>
    <col min="6" max="6" width="35.5703125" style="70" customWidth="1"/>
    <col min="7" max="11" width="10.7109375" style="70"/>
    <col min="12" max="12" width="12.28515625" style="70" bestFit="1" customWidth="1"/>
    <col min="13" max="16384" width="10.7109375" style="70"/>
  </cols>
  <sheetData>
    <row r="1" spans="1:256" s="62" customFormat="1" ht="16.5" x14ac:dyDescent="0.25">
      <c r="A1" s="93"/>
      <c r="K1" s="63"/>
      <c r="P1" s="63"/>
      <c r="U1" s="63"/>
      <c r="Z1" s="63"/>
      <c r="AE1" s="63"/>
      <c r="AJ1" s="63"/>
      <c r="AO1" s="63"/>
    </row>
    <row r="2" spans="1:256" s="65" customFormat="1" ht="27.75" thickBot="1" x14ac:dyDescent="0.4">
      <c r="A2" s="996" t="s">
        <v>623</v>
      </c>
      <c r="B2" s="996"/>
      <c r="C2" s="996"/>
      <c r="D2" s="996"/>
      <c r="E2" s="996"/>
      <c r="F2" s="996"/>
      <c r="G2" s="996"/>
      <c r="H2" s="996"/>
      <c r="I2" s="996"/>
      <c r="J2" s="996"/>
      <c r="K2" s="996"/>
      <c r="L2" s="996"/>
      <c r="M2" s="996"/>
      <c r="N2" s="996"/>
      <c r="O2" s="996"/>
      <c r="P2" s="996"/>
      <c r="Q2" s="996"/>
      <c r="R2" s="996"/>
      <c r="S2" s="996"/>
      <c r="T2" s="996"/>
      <c r="U2" s="996"/>
      <c r="V2" s="996"/>
      <c r="W2" s="996"/>
      <c r="X2" s="996"/>
      <c r="Y2" s="996"/>
      <c r="Z2" s="996"/>
      <c r="AA2" s="996"/>
      <c r="AB2" s="996"/>
      <c r="AC2" s="996"/>
      <c r="AD2" s="996"/>
      <c r="AE2" s="996"/>
      <c r="AF2" s="996"/>
      <c r="AG2" s="64"/>
      <c r="AH2" s="64"/>
      <c r="AI2" s="64"/>
      <c r="AJ2" s="64"/>
      <c r="AK2" s="64"/>
      <c r="AL2" s="64"/>
      <c r="AM2" s="64"/>
      <c r="AN2" s="64"/>
      <c r="AO2" s="64"/>
    </row>
    <row r="3" spans="1:256" s="66" customFormat="1" ht="57.6" customHeight="1" thickTop="1" thickBot="1" x14ac:dyDescent="0.45">
      <c r="A3" s="68"/>
      <c r="B3" s="993" t="s">
        <v>619</v>
      </c>
      <c r="C3" s="994"/>
      <c r="D3" s="994"/>
      <c r="E3" s="995"/>
    </row>
    <row r="4" spans="1:256" s="629" customFormat="1" ht="21" customHeight="1" thickTop="1" x14ac:dyDescent="0.4">
      <c r="A4" s="628"/>
      <c r="B4" s="630"/>
      <c r="C4" s="630"/>
      <c r="D4" s="630"/>
      <c r="E4" s="630"/>
    </row>
    <row r="5" spans="1:256" s="629" customFormat="1" ht="50.45" customHeight="1" x14ac:dyDescent="0.4">
      <c r="A5" s="628"/>
      <c r="B5" s="1007" t="s">
        <v>579</v>
      </c>
      <c r="C5" s="1007"/>
      <c r="D5" s="1007"/>
      <c r="E5" s="1007"/>
    </row>
    <row r="6" spans="1:256" s="66" customFormat="1" ht="18" customHeight="1" thickBot="1" x14ac:dyDescent="0.45">
      <c r="A6" s="68"/>
      <c r="G6" s="68"/>
    </row>
    <row r="7" spans="1:256" s="66" customFormat="1" ht="28.5" customHeight="1" x14ac:dyDescent="0.4">
      <c r="A7" s="68"/>
      <c r="B7" s="945" t="str">
        <f>'0_Загальне'!B11</f>
        <v>Офіційна повна назва надавача ПМД:</v>
      </c>
      <c r="C7" s="946"/>
      <c r="D7" s="946"/>
      <c r="E7" s="950" t="str">
        <f>'0_Загальне'!C11</f>
        <v>Комунальне некомерційне підприємство "Центр первинної медико-санітарної допомоги" Брацлавської селищної ради</v>
      </c>
      <c r="F7" s="950"/>
      <c r="G7" s="951"/>
    </row>
    <row r="8" spans="1:256" s="66" customFormat="1" ht="27.6" customHeight="1" x14ac:dyDescent="0.4">
      <c r="A8" s="68"/>
      <c r="B8" s="947" t="str">
        <f>'0_Загальне'!B32</f>
        <v>Плановий період (рік):</v>
      </c>
      <c r="C8" s="948"/>
      <c r="D8" s="948"/>
      <c r="E8" s="952">
        <f>'0_Загальне'!C32</f>
        <v>2024</v>
      </c>
      <c r="F8" s="952"/>
      <c r="G8" s="953"/>
    </row>
    <row r="9" spans="1:256" s="66" customFormat="1" ht="27.6" customHeight="1" thickBot="1" x14ac:dyDescent="0.45">
      <c r="A9" s="68"/>
      <c r="B9" s="924" t="s">
        <v>475</v>
      </c>
      <c r="C9" s="925"/>
      <c r="D9" s="925"/>
      <c r="E9" s="926" t="str">
        <f>'0_Загальне'!C34</f>
        <v>12.11.2023</v>
      </c>
      <c r="F9" s="990"/>
      <c r="G9" s="991"/>
    </row>
    <row r="10" spans="1:256" s="66" customFormat="1" ht="26.45" customHeight="1" thickBot="1" x14ac:dyDescent="0.45">
      <c r="A10" s="68"/>
      <c r="B10" s="67"/>
      <c r="C10" s="67"/>
      <c r="D10" s="67"/>
      <c r="E10" s="67"/>
      <c r="G10" s="68"/>
    </row>
    <row r="11" spans="1:256" s="66" customFormat="1" ht="37.15" customHeight="1" x14ac:dyDescent="0.4">
      <c r="A11" s="68"/>
      <c r="B11" s="998" t="s">
        <v>452</v>
      </c>
      <c r="C11" s="999"/>
      <c r="D11" s="1000"/>
      <c r="E11" s="67"/>
      <c r="G11" s="68"/>
    </row>
    <row r="12" spans="1:256" s="66" customFormat="1" ht="51.6" customHeight="1" x14ac:dyDescent="0.4">
      <c r="A12" s="68"/>
      <c r="B12" s="1001" t="s">
        <v>578</v>
      </c>
      <c r="C12" s="1002"/>
      <c r="D12" s="1003"/>
      <c r="E12" s="67"/>
      <c r="G12" s="68"/>
    </row>
    <row r="13" spans="1:256" s="66" customFormat="1" ht="35.450000000000003" customHeight="1" x14ac:dyDescent="0.4">
      <c r="A13" s="68"/>
      <c r="B13" s="963" t="s">
        <v>547</v>
      </c>
      <c r="C13" s="964"/>
      <c r="D13" s="965"/>
      <c r="E13" s="568"/>
      <c r="F13" s="567"/>
      <c r="G13" s="567"/>
      <c r="H13" s="567"/>
    </row>
    <row r="14" spans="1:256" s="69" customFormat="1" ht="37.9" customHeight="1" x14ac:dyDescent="0.4">
      <c r="A14" s="94"/>
      <c r="B14" s="1004" t="s">
        <v>618</v>
      </c>
      <c r="C14" s="1005"/>
      <c r="D14" s="1006"/>
      <c r="E14" s="567"/>
      <c r="G14" s="567"/>
      <c r="H14" s="567"/>
      <c r="I14" s="66"/>
      <c r="J14" s="66"/>
      <c r="K14" s="66"/>
      <c r="L14" s="66"/>
      <c r="M14" s="66"/>
      <c r="N14" s="66"/>
      <c r="O14" s="66"/>
      <c r="P14" s="66"/>
      <c r="Q14" s="66"/>
      <c r="R14" s="66"/>
      <c r="S14" s="66"/>
      <c r="T14" s="66"/>
      <c r="U14" s="66"/>
      <c r="V14" s="66"/>
      <c r="W14" s="66"/>
      <c r="X14" s="66"/>
      <c r="Y14" s="66"/>
      <c r="Z14" s="66"/>
      <c r="AA14" s="66"/>
      <c r="AB14" s="66"/>
      <c r="AC14" s="66"/>
      <c r="AD14" s="66"/>
      <c r="AE14" s="66"/>
      <c r="AF14" s="66"/>
      <c r="AG14" s="66"/>
      <c r="AH14" s="66"/>
      <c r="AI14" s="66"/>
      <c r="AJ14" s="66"/>
      <c r="AK14" s="66"/>
      <c r="AL14" s="66"/>
      <c r="AM14" s="66"/>
      <c r="AN14" s="66"/>
      <c r="AO14" s="66"/>
      <c r="AP14" s="66"/>
      <c r="AQ14" s="66"/>
      <c r="AR14" s="66"/>
      <c r="AS14" s="66"/>
      <c r="AT14" s="66"/>
      <c r="AU14" s="66"/>
      <c r="AV14" s="66"/>
      <c r="AW14" s="66"/>
      <c r="AX14" s="66"/>
      <c r="AY14" s="66"/>
      <c r="AZ14" s="66"/>
      <c r="BA14" s="66"/>
      <c r="BB14" s="66"/>
      <c r="BC14" s="66"/>
      <c r="BD14" s="66"/>
      <c r="BE14" s="66"/>
      <c r="BF14" s="66"/>
      <c r="BG14" s="66"/>
      <c r="BH14" s="66"/>
      <c r="BI14" s="66"/>
      <c r="BJ14" s="66"/>
      <c r="BK14" s="66"/>
      <c r="BL14" s="66"/>
      <c r="BM14" s="66"/>
      <c r="BN14" s="66"/>
      <c r="BO14" s="66"/>
      <c r="BP14" s="66"/>
      <c r="BQ14" s="66"/>
      <c r="BR14" s="66"/>
      <c r="BS14" s="66"/>
      <c r="BT14" s="66"/>
      <c r="BU14" s="66"/>
      <c r="BV14" s="66"/>
      <c r="BW14" s="66"/>
      <c r="BX14" s="66"/>
      <c r="BY14" s="66"/>
      <c r="BZ14" s="66"/>
      <c r="CA14" s="66"/>
      <c r="CB14" s="66"/>
      <c r="CC14" s="66"/>
      <c r="CD14" s="66"/>
      <c r="CE14" s="66"/>
      <c r="CF14" s="66"/>
      <c r="CG14" s="66"/>
      <c r="CH14" s="66"/>
      <c r="CI14" s="66"/>
      <c r="CJ14" s="66"/>
      <c r="CK14" s="66"/>
      <c r="CL14" s="66"/>
      <c r="CM14" s="66"/>
      <c r="CN14" s="66"/>
      <c r="CO14" s="66"/>
      <c r="CP14" s="66"/>
      <c r="CQ14" s="66"/>
      <c r="CR14" s="66"/>
      <c r="CS14" s="66"/>
      <c r="CT14" s="66"/>
      <c r="CU14" s="66"/>
      <c r="CV14" s="66"/>
      <c r="CW14" s="66"/>
      <c r="CX14" s="66"/>
      <c r="CY14" s="66"/>
      <c r="CZ14" s="66"/>
      <c r="DA14" s="66"/>
      <c r="DB14" s="66"/>
      <c r="DC14" s="66"/>
      <c r="DD14" s="66"/>
      <c r="DE14" s="66"/>
      <c r="DF14" s="66"/>
      <c r="DG14" s="66"/>
      <c r="DH14" s="66"/>
      <c r="DI14" s="66"/>
      <c r="DJ14" s="66"/>
      <c r="DK14" s="66"/>
      <c r="DL14" s="66"/>
      <c r="DM14" s="66"/>
      <c r="DN14" s="66"/>
      <c r="DO14" s="66"/>
      <c r="DP14" s="66"/>
      <c r="DQ14" s="66"/>
      <c r="DR14" s="66"/>
      <c r="DS14" s="66"/>
      <c r="DT14" s="66"/>
      <c r="DU14" s="66"/>
      <c r="DV14" s="66"/>
      <c r="DW14" s="66"/>
      <c r="DX14" s="66"/>
      <c r="DY14" s="66"/>
      <c r="DZ14" s="66"/>
      <c r="EA14" s="66"/>
      <c r="EB14" s="66"/>
      <c r="EC14" s="66"/>
      <c r="ED14" s="66"/>
      <c r="EE14" s="66"/>
      <c r="EF14" s="66"/>
      <c r="EG14" s="66"/>
      <c r="EH14" s="66"/>
      <c r="EI14" s="66"/>
      <c r="EJ14" s="66"/>
      <c r="EK14" s="66"/>
      <c r="EL14" s="66"/>
      <c r="EM14" s="66"/>
      <c r="EN14" s="66"/>
      <c r="EO14" s="66"/>
      <c r="EP14" s="66"/>
      <c r="EQ14" s="66"/>
      <c r="ER14" s="66"/>
      <c r="ES14" s="66"/>
      <c r="ET14" s="66"/>
      <c r="EU14" s="66"/>
      <c r="EV14" s="66"/>
      <c r="EW14" s="66"/>
      <c r="EX14" s="66"/>
      <c r="EY14" s="66"/>
      <c r="EZ14" s="66"/>
      <c r="FA14" s="66"/>
      <c r="FB14" s="66"/>
      <c r="FC14" s="66"/>
      <c r="FD14" s="66"/>
      <c r="FE14" s="66"/>
      <c r="FF14" s="66"/>
      <c r="FG14" s="66"/>
      <c r="FH14" s="66"/>
      <c r="FI14" s="66"/>
      <c r="FJ14" s="66"/>
      <c r="FK14" s="66"/>
      <c r="FL14" s="66"/>
      <c r="FM14" s="66"/>
      <c r="FN14" s="66"/>
      <c r="FO14" s="66"/>
      <c r="FP14" s="66"/>
      <c r="FQ14" s="66"/>
      <c r="FR14" s="66"/>
      <c r="FS14" s="66"/>
      <c r="FT14" s="66"/>
      <c r="FU14" s="66"/>
      <c r="FV14" s="66"/>
      <c r="FW14" s="66"/>
      <c r="FX14" s="66"/>
      <c r="FY14" s="66"/>
      <c r="FZ14" s="66"/>
      <c r="GA14" s="66"/>
      <c r="GB14" s="66"/>
      <c r="GC14" s="66"/>
      <c r="GD14" s="66"/>
      <c r="GE14" s="66"/>
      <c r="GF14" s="66"/>
      <c r="GG14" s="66"/>
      <c r="GH14" s="66"/>
      <c r="GI14" s="66"/>
      <c r="GJ14" s="66"/>
      <c r="GK14" s="66"/>
      <c r="GL14" s="66"/>
      <c r="GM14" s="66"/>
      <c r="GN14" s="66"/>
      <c r="GO14" s="66"/>
      <c r="GP14" s="66"/>
      <c r="GQ14" s="66"/>
      <c r="GR14" s="66"/>
      <c r="GS14" s="66"/>
      <c r="GT14" s="66"/>
      <c r="GU14" s="66"/>
      <c r="GV14" s="66"/>
      <c r="GW14" s="66"/>
      <c r="GX14" s="66"/>
      <c r="GY14" s="66"/>
      <c r="GZ14" s="66"/>
      <c r="HA14" s="66"/>
      <c r="HB14" s="66"/>
      <c r="HC14" s="66"/>
      <c r="HD14" s="66"/>
      <c r="HE14" s="66"/>
      <c r="HF14" s="66"/>
      <c r="HG14" s="66"/>
      <c r="HH14" s="66"/>
      <c r="HI14" s="66"/>
      <c r="HJ14" s="66"/>
      <c r="HK14" s="66"/>
      <c r="HL14" s="66"/>
      <c r="HM14" s="66"/>
      <c r="HN14" s="66"/>
      <c r="HO14" s="66"/>
      <c r="HP14" s="66"/>
      <c r="HQ14" s="66"/>
      <c r="HR14" s="66"/>
      <c r="HS14" s="66"/>
      <c r="HT14" s="66"/>
      <c r="HU14" s="66"/>
      <c r="HV14" s="66"/>
      <c r="HW14" s="66"/>
      <c r="HX14" s="66"/>
      <c r="HY14" s="66"/>
      <c r="HZ14" s="66"/>
      <c r="IA14" s="66"/>
      <c r="IB14" s="66"/>
      <c r="IC14" s="66"/>
      <c r="ID14" s="66"/>
      <c r="IE14" s="66"/>
      <c r="IF14" s="66"/>
      <c r="IG14" s="66"/>
      <c r="IH14" s="66"/>
      <c r="II14" s="66"/>
      <c r="IJ14" s="66"/>
      <c r="IK14" s="66"/>
      <c r="IL14" s="66"/>
      <c r="IM14" s="66"/>
      <c r="IN14" s="66"/>
      <c r="IO14" s="66"/>
      <c r="IP14" s="66"/>
      <c r="IQ14" s="66"/>
      <c r="IR14" s="66"/>
      <c r="IS14" s="66"/>
      <c r="IT14" s="66"/>
      <c r="IU14" s="66"/>
      <c r="IV14" s="66"/>
    </row>
    <row r="15" spans="1:256" s="69" customFormat="1" ht="43.9" customHeight="1" x14ac:dyDescent="0.4">
      <c r="A15" s="94"/>
      <c r="B15" s="1004" t="s">
        <v>617</v>
      </c>
      <c r="C15" s="1005"/>
      <c r="D15" s="1006"/>
      <c r="E15" s="567"/>
      <c r="F15" s="68" t="s">
        <v>320</v>
      </c>
      <c r="G15" s="567"/>
      <c r="H15" s="567"/>
      <c r="I15" s="66"/>
      <c r="J15" s="66"/>
      <c r="K15" s="66"/>
      <c r="L15" s="66"/>
      <c r="M15" s="66"/>
      <c r="N15" s="66"/>
      <c r="O15" s="66"/>
      <c r="P15" s="66"/>
      <c r="Q15" s="66"/>
      <c r="R15" s="66"/>
      <c r="S15" s="66"/>
      <c r="T15" s="66"/>
      <c r="U15" s="66"/>
      <c r="V15" s="66"/>
      <c r="W15" s="66"/>
      <c r="X15" s="66"/>
      <c r="Y15" s="66"/>
      <c r="Z15" s="66"/>
      <c r="AA15" s="66"/>
      <c r="AB15" s="66"/>
      <c r="AC15" s="66"/>
      <c r="AD15" s="66"/>
      <c r="AE15" s="66"/>
      <c r="AF15" s="66"/>
      <c r="AG15" s="66"/>
      <c r="AH15" s="66"/>
      <c r="AI15" s="66"/>
      <c r="AJ15" s="66"/>
      <c r="AK15" s="66"/>
      <c r="AL15" s="66"/>
      <c r="AM15" s="66"/>
      <c r="AN15" s="66"/>
      <c r="AO15" s="66"/>
      <c r="AP15" s="66"/>
      <c r="AQ15" s="66"/>
      <c r="AR15" s="66"/>
      <c r="AS15" s="66"/>
      <c r="AT15" s="66"/>
      <c r="AU15" s="66"/>
      <c r="AV15" s="66"/>
      <c r="AW15" s="66"/>
      <c r="AX15" s="66"/>
      <c r="AY15" s="66"/>
      <c r="AZ15" s="66"/>
      <c r="BA15" s="66"/>
      <c r="BB15" s="66"/>
      <c r="BC15" s="66"/>
      <c r="BD15" s="66"/>
      <c r="BE15" s="66"/>
      <c r="BF15" s="66"/>
      <c r="BG15" s="66"/>
      <c r="BH15" s="66"/>
      <c r="BI15" s="66"/>
      <c r="BJ15" s="66"/>
      <c r="BK15" s="66"/>
      <c r="BL15" s="66"/>
      <c r="BM15" s="66"/>
      <c r="BN15" s="66"/>
      <c r="BO15" s="66"/>
      <c r="BP15" s="66"/>
      <c r="BQ15" s="66"/>
      <c r="BR15" s="66"/>
      <c r="BS15" s="66"/>
      <c r="BT15" s="66"/>
      <c r="BU15" s="66"/>
      <c r="BV15" s="66"/>
      <c r="BW15" s="66"/>
      <c r="BX15" s="66"/>
      <c r="BY15" s="66"/>
      <c r="BZ15" s="66"/>
      <c r="CA15" s="66"/>
      <c r="CB15" s="66"/>
      <c r="CC15" s="66"/>
      <c r="CD15" s="66"/>
      <c r="CE15" s="66"/>
      <c r="CF15" s="66"/>
      <c r="CG15" s="66"/>
      <c r="CH15" s="66"/>
      <c r="CI15" s="66"/>
      <c r="CJ15" s="66"/>
      <c r="CK15" s="66"/>
      <c r="CL15" s="66"/>
      <c r="CM15" s="66"/>
      <c r="CN15" s="66"/>
      <c r="CO15" s="66"/>
      <c r="CP15" s="66"/>
      <c r="CQ15" s="66"/>
      <c r="CR15" s="66"/>
      <c r="CS15" s="66"/>
      <c r="CT15" s="66"/>
      <c r="CU15" s="66"/>
      <c r="CV15" s="66"/>
      <c r="CW15" s="66"/>
      <c r="CX15" s="66"/>
      <c r="CY15" s="66"/>
      <c r="CZ15" s="66"/>
      <c r="DA15" s="66"/>
      <c r="DB15" s="66"/>
      <c r="DC15" s="66"/>
      <c r="DD15" s="66"/>
      <c r="DE15" s="66"/>
      <c r="DF15" s="66"/>
      <c r="DG15" s="66"/>
      <c r="DH15" s="66"/>
      <c r="DI15" s="66"/>
      <c r="DJ15" s="66"/>
      <c r="DK15" s="66"/>
      <c r="DL15" s="66"/>
      <c r="DM15" s="66"/>
      <c r="DN15" s="66"/>
      <c r="DO15" s="66"/>
      <c r="DP15" s="66"/>
      <c r="DQ15" s="66"/>
      <c r="DR15" s="66"/>
      <c r="DS15" s="66"/>
      <c r="DT15" s="66"/>
      <c r="DU15" s="66"/>
      <c r="DV15" s="66"/>
      <c r="DW15" s="66"/>
      <c r="DX15" s="66"/>
      <c r="DY15" s="66"/>
      <c r="DZ15" s="66"/>
      <c r="EA15" s="66"/>
      <c r="EB15" s="66"/>
      <c r="EC15" s="66"/>
      <c r="ED15" s="66"/>
      <c r="EE15" s="66"/>
      <c r="EF15" s="66"/>
      <c r="EG15" s="66"/>
      <c r="EH15" s="66"/>
      <c r="EI15" s="66"/>
      <c r="EJ15" s="66"/>
      <c r="EK15" s="66"/>
      <c r="EL15" s="66"/>
      <c r="EM15" s="66"/>
      <c r="EN15" s="66"/>
      <c r="EO15" s="66"/>
      <c r="EP15" s="66"/>
      <c r="EQ15" s="66"/>
      <c r="ER15" s="66"/>
      <c r="ES15" s="66"/>
      <c r="ET15" s="66"/>
      <c r="EU15" s="66"/>
      <c r="EV15" s="66"/>
      <c r="EW15" s="66"/>
      <c r="EX15" s="66"/>
      <c r="EY15" s="66"/>
      <c r="EZ15" s="66"/>
      <c r="FA15" s="66"/>
      <c r="FB15" s="66"/>
      <c r="FC15" s="66"/>
      <c r="FD15" s="66"/>
      <c r="FE15" s="66"/>
      <c r="FF15" s="66"/>
      <c r="FG15" s="66"/>
      <c r="FH15" s="66"/>
      <c r="FI15" s="66"/>
      <c r="FJ15" s="66"/>
      <c r="FK15" s="66"/>
      <c r="FL15" s="66"/>
      <c r="FM15" s="66"/>
      <c r="FN15" s="66"/>
      <c r="FO15" s="66"/>
      <c r="FP15" s="66"/>
      <c r="FQ15" s="66"/>
      <c r="FR15" s="66"/>
      <c r="FS15" s="66"/>
      <c r="FT15" s="66"/>
      <c r="FU15" s="66"/>
      <c r="FV15" s="66"/>
      <c r="FW15" s="66"/>
      <c r="FX15" s="66"/>
      <c r="FY15" s="66"/>
      <c r="FZ15" s="66"/>
      <c r="GA15" s="66"/>
      <c r="GB15" s="66"/>
      <c r="GC15" s="66"/>
      <c r="GD15" s="66"/>
      <c r="GE15" s="66"/>
      <c r="GF15" s="66"/>
      <c r="GG15" s="66"/>
      <c r="GH15" s="66"/>
      <c r="GI15" s="66"/>
      <c r="GJ15" s="66"/>
      <c r="GK15" s="66"/>
      <c r="GL15" s="66"/>
      <c r="GM15" s="66"/>
      <c r="GN15" s="66"/>
      <c r="GO15" s="66"/>
      <c r="GP15" s="66"/>
      <c r="GQ15" s="66"/>
      <c r="GR15" s="66"/>
      <c r="GS15" s="66"/>
      <c r="GT15" s="66"/>
      <c r="GU15" s="66"/>
      <c r="GV15" s="66"/>
      <c r="GW15" s="66"/>
      <c r="GX15" s="66"/>
      <c r="GY15" s="66"/>
      <c r="GZ15" s="66"/>
      <c r="HA15" s="66"/>
      <c r="HB15" s="66"/>
      <c r="HC15" s="66"/>
      <c r="HD15" s="66"/>
      <c r="HE15" s="66"/>
      <c r="HF15" s="66"/>
      <c r="HG15" s="66"/>
      <c r="HH15" s="66"/>
      <c r="HI15" s="66"/>
      <c r="HJ15" s="66"/>
      <c r="HK15" s="66"/>
      <c r="HL15" s="66"/>
      <c r="HM15" s="66"/>
      <c r="HN15" s="66"/>
      <c r="HO15" s="66"/>
      <c r="HP15" s="66"/>
      <c r="HQ15" s="66"/>
      <c r="HR15" s="66"/>
      <c r="HS15" s="66"/>
      <c r="HT15" s="66"/>
      <c r="HU15" s="66"/>
      <c r="HV15" s="66"/>
      <c r="HW15" s="66"/>
      <c r="HX15" s="66"/>
      <c r="HY15" s="66"/>
      <c r="HZ15" s="66"/>
      <c r="IA15" s="66"/>
      <c r="IB15" s="66"/>
      <c r="IC15" s="66"/>
      <c r="ID15" s="66"/>
      <c r="IE15" s="66"/>
      <c r="IF15" s="66"/>
      <c r="IG15" s="66"/>
      <c r="IH15" s="66"/>
      <c r="II15" s="66"/>
      <c r="IJ15" s="66"/>
      <c r="IK15" s="66"/>
      <c r="IL15" s="66"/>
      <c r="IM15" s="66"/>
      <c r="IN15" s="66"/>
      <c r="IO15" s="66"/>
      <c r="IP15" s="66"/>
      <c r="IQ15" s="66"/>
      <c r="IR15" s="66"/>
      <c r="IS15" s="66"/>
      <c r="IT15" s="66"/>
      <c r="IU15" s="66"/>
      <c r="IV15" s="66"/>
    </row>
    <row r="16" spans="1:256" s="66" customFormat="1" ht="28.15" customHeight="1" x14ac:dyDescent="0.4">
      <c r="A16" s="68"/>
      <c r="B16" s="935" t="s">
        <v>459</v>
      </c>
      <c r="C16" s="936"/>
      <c r="D16" s="937"/>
      <c r="E16" s="568"/>
      <c r="F16" s="71" t="s">
        <v>324</v>
      </c>
      <c r="G16" s="567"/>
      <c r="H16" s="567"/>
    </row>
    <row r="17" spans="1:256" ht="27" customHeight="1" thickBot="1" x14ac:dyDescent="0.3">
      <c r="B17" s="938" t="s">
        <v>460</v>
      </c>
      <c r="C17" s="939"/>
      <c r="D17" s="940"/>
      <c r="E17" s="90"/>
      <c r="F17" s="90"/>
      <c r="H17" s="90"/>
    </row>
    <row r="18" spans="1:256" ht="16.5" x14ac:dyDescent="0.25">
      <c r="B18" s="47"/>
      <c r="C18" s="47"/>
      <c r="D18" s="47"/>
      <c r="E18" s="90"/>
      <c r="F18" s="90"/>
      <c r="G18" s="90"/>
      <c r="H18" s="90"/>
    </row>
    <row r="19" spans="1:256" ht="100.15" customHeight="1" x14ac:dyDescent="0.25">
      <c r="B19" s="72" t="s">
        <v>217</v>
      </c>
      <c r="C19" s="73" t="s">
        <v>218</v>
      </c>
      <c r="D19" s="73" t="s">
        <v>219</v>
      </c>
      <c r="E19" s="73" t="s">
        <v>220</v>
      </c>
      <c r="F19" s="73" t="s">
        <v>350</v>
      </c>
    </row>
    <row r="20" spans="1:256" s="95" customFormat="1" x14ac:dyDescent="0.25">
      <c r="B20" s="84">
        <v>0</v>
      </c>
      <c r="C20" s="85">
        <v>0.1</v>
      </c>
      <c r="D20" s="84">
        <v>0.2</v>
      </c>
      <c r="E20" s="85">
        <v>0.3</v>
      </c>
      <c r="G20" s="70"/>
      <c r="H20" s="70"/>
      <c r="I20" s="70"/>
      <c r="J20" s="70"/>
      <c r="K20" s="70"/>
      <c r="L20" s="70"/>
      <c r="M20" s="70"/>
      <c r="N20" s="70"/>
      <c r="O20" s="70"/>
      <c r="P20" s="70"/>
      <c r="R20" s="70"/>
      <c r="S20" s="70"/>
      <c r="T20" s="70"/>
      <c r="U20" s="70"/>
      <c r="W20" s="70"/>
      <c r="X20" s="70"/>
      <c r="Y20" s="70"/>
      <c r="Z20" s="70"/>
      <c r="AB20" s="70"/>
      <c r="AC20" s="70"/>
      <c r="AD20" s="70"/>
      <c r="AE20" s="70"/>
      <c r="AG20" s="70"/>
      <c r="AH20" s="70"/>
      <c r="AI20" s="70"/>
      <c r="AJ20" s="70"/>
      <c r="AL20" s="70"/>
      <c r="AM20" s="70"/>
      <c r="AN20" s="70"/>
      <c r="AO20" s="70"/>
      <c r="AQ20" s="70"/>
      <c r="AR20" s="70"/>
      <c r="AS20" s="70"/>
      <c r="AT20" s="70"/>
      <c r="AV20" s="70"/>
      <c r="AW20" s="70"/>
      <c r="AX20" s="70"/>
      <c r="AY20" s="70"/>
      <c r="BA20" s="70"/>
      <c r="BB20" s="70"/>
      <c r="BC20" s="70"/>
      <c r="BD20" s="70"/>
      <c r="BF20" s="70"/>
      <c r="BG20" s="70"/>
      <c r="BH20" s="70"/>
      <c r="BI20" s="70"/>
      <c r="BK20" s="70"/>
      <c r="BL20" s="70"/>
      <c r="BM20" s="70"/>
      <c r="BN20" s="70"/>
      <c r="BP20" s="70"/>
      <c r="BQ20" s="70"/>
      <c r="BR20" s="70"/>
      <c r="BS20" s="70"/>
      <c r="BU20" s="70"/>
      <c r="BV20" s="70"/>
      <c r="BW20" s="70"/>
      <c r="BX20" s="70"/>
      <c r="BZ20" s="70"/>
      <c r="CA20" s="70"/>
      <c r="CB20" s="70"/>
      <c r="CC20" s="70"/>
      <c r="CE20" s="70"/>
      <c r="CF20" s="70"/>
      <c r="CG20" s="70"/>
      <c r="CH20" s="70"/>
      <c r="CJ20" s="70"/>
      <c r="CK20" s="70"/>
      <c r="CL20" s="70"/>
      <c r="CM20" s="70"/>
      <c r="CO20" s="70"/>
      <c r="CP20" s="70"/>
      <c r="CQ20" s="70"/>
      <c r="CR20" s="70"/>
      <c r="CT20" s="70"/>
      <c r="CU20" s="70"/>
      <c r="CV20" s="70"/>
      <c r="CW20" s="70"/>
      <c r="CY20" s="70"/>
      <c r="CZ20" s="70"/>
      <c r="DA20" s="70"/>
      <c r="DB20" s="70"/>
      <c r="DD20" s="70"/>
      <c r="DE20" s="70"/>
      <c r="DF20" s="70"/>
      <c r="DG20" s="70"/>
      <c r="DI20" s="70"/>
      <c r="DJ20" s="70"/>
      <c r="DK20" s="70"/>
      <c r="DL20" s="70"/>
      <c r="DN20" s="70"/>
      <c r="DO20" s="70"/>
      <c r="DP20" s="70"/>
      <c r="DQ20" s="70"/>
      <c r="DS20" s="70"/>
      <c r="DT20" s="70"/>
      <c r="DU20" s="70"/>
      <c r="DV20" s="70"/>
      <c r="DX20" s="70"/>
      <c r="DY20" s="70"/>
      <c r="DZ20" s="70"/>
      <c r="EA20" s="70"/>
      <c r="EC20" s="70"/>
      <c r="ED20" s="70"/>
      <c r="EE20" s="70"/>
      <c r="EF20" s="70"/>
      <c r="EH20" s="70"/>
      <c r="EI20" s="70"/>
      <c r="EJ20" s="70"/>
      <c r="EK20" s="70"/>
      <c r="EM20" s="70"/>
      <c r="EN20" s="70"/>
      <c r="EO20" s="70"/>
      <c r="EP20" s="70"/>
      <c r="ER20" s="70"/>
      <c r="ES20" s="70"/>
      <c r="ET20" s="70"/>
      <c r="EU20" s="70"/>
      <c r="EW20" s="70"/>
      <c r="EX20" s="70"/>
      <c r="EY20" s="70"/>
      <c r="EZ20" s="70"/>
      <c r="FB20" s="70"/>
      <c r="FC20" s="70"/>
      <c r="FD20" s="70"/>
      <c r="FE20" s="70"/>
      <c r="FG20" s="70"/>
      <c r="FH20" s="70"/>
      <c r="FI20" s="70"/>
      <c r="FJ20" s="70"/>
      <c r="FL20" s="70"/>
      <c r="FM20" s="70"/>
      <c r="FN20" s="70"/>
      <c r="FO20" s="70"/>
      <c r="FQ20" s="70"/>
      <c r="FR20" s="70"/>
      <c r="FS20" s="70"/>
      <c r="FT20" s="70"/>
      <c r="FV20" s="70"/>
      <c r="FW20" s="70"/>
      <c r="FX20" s="70"/>
      <c r="FY20" s="70"/>
      <c r="GA20" s="70"/>
      <c r="GB20" s="70"/>
      <c r="GC20" s="70"/>
      <c r="GD20" s="70"/>
      <c r="GF20" s="70"/>
      <c r="GG20" s="70"/>
      <c r="GH20" s="70"/>
      <c r="GI20" s="70"/>
      <c r="GK20" s="70"/>
      <c r="GL20" s="70"/>
      <c r="GM20" s="70"/>
      <c r="GN20" s="70"/>
      <c r="GP20" s="70"/>
      <c r="GQ20" s="70"/>
      <c r="GR20" s="70"/>
      <c r="GS20" s="70"/>
      <c r="GU20" s="70"/>
      <c r="GV20" s="70"/>
      <c r="GW20" s="70"/>
      <c r="GX20" s="70"/>
      <c r="GZ20" s="70"/>
      <c r="HA20" s="70"/>
      <c r="HB20" s="70"/>
      <c r="HC20" s="70"/>
      <c r="HE20" s="70"/>
      <c r="HF20" s="70"/>
      <c r="HG20" s="70"/>
      <c r="HH20" s="70"/>
      <c r="HJ20" s="70"/>
      <c r="HK20" s="70"/>
      <c r="HL20" s="70"/>
      <c r="HM20" s="70"/>
      <c r="HO20" s="70"/>
      <c r="HP20" s="70"/>
      <c r="HQ20" s="70"/>
      <c r="HR20" s="70"/>
      <c r="HT20" s="70"/>
      <c r="HU20" s="70"/>
      <c r="HV20" s="70"/>
      <c r="HW20" s="70"/>
      <c r="HY20" s="70"/>
      <c r="HZ20" s="70"/>
      <c r="IA20" s="70"/>
      <c r="IB20" s="70"/>
      <c r="ID20" s="70"/>
      <c r="IE20" s="70"/>
      <c r="IF20" s="70"/>
      <c r="IG20" s="70"/>
      <c r="II20" s="70"/>
      <c r="IJ20" s="70"/>
      <c r="IK20" s="70"/>
      <c r="IL20" s="70"/>
      <c r="IN20" s="70"/>
      <c r="IO20" s="70"/>
      <c r="IP20" s="70"/>
      <c r="IQ20" s="70"/>
      <c r="IS20" s="70"/>
      <c r="IT20" s="70"/>
      <c r="IU20" s="70"/>
      <c r="IV20" s="70"/>
    </row>
    <row r="21" spans="1:256" s="90" customFormat="1" x14ac:dyDescent="0.25">
      <c r="A21" s="71"/>
      <c r="B21" s="91" t="s">
        <v>221</v>
      </c>
      <c r="C21" s="96"/>
      <c r="D21" s="97"/>
      <c r="E21" s="544">
        <f>SUM($E$22:$E$104)</f>
        <v>590665.56000000006</v>
      </c>
      <c r="F21" s="92"/>
      <c r="G21" s="70"/>
      <c r="H21" s="70"/>
      <c r="I21" s="70"/>
      <c r="J21" s="70"/>
      <c r="K21" s="70"/>
      <c r="L21" s="70"/>
      <c r="M21" s="70"/>
      <c r="N21" s="70"/>
      <c r="O21" s="70"/>
      <c r="P21" s="70"/>
      <c r="R21" s="70"/>
      <c r="S21" s="70"/>
      <c r="T21" s="70"/>
      <c r="U21" s="70"/>
      <c r="W21" s="70"/>
      <c r="X21" s="70"/>
      <c r="Y21" s="70"/>
      <c r="Z21" s="70"/>
      <c r="AB21" s="70"/>
      <c r="AC21" s="70"/>
      <c r="AD21" s="70"/>
      <c r="AE21" s="70"/>
      <c r="AG21" s="70"/>
      <c r="AH21" s="70"/>
      <c r="AI21" s="70"/>
      <c r="AJ21" s="70"/>
      <c r="AL21" s="70"/>
      <c r="AM21" s="70"/>
      <c r="AN21" s="70"/>
      <c r="AO21" s="70"/>
      <c r="AQ21" s="70"/>
      <c r="AR21" s="70"/>
      <c r="AS21" s="70"/>
      <c r="AT21" s="70"/>
      <c r="AV21" s="70"/>
      <c r="AW21" s="70"/>
      <c r="AX21" s="70"/>
      <c r="AY21" s="70"/>
      <c r="BA21" s="70"/>
      <c r="BB21" s="70"/>
      <c r="BC21" s="70"/>
      <c r="BD21" s="70"/>
      <c r="BF21" s="70"/>
      <c r="BG21" s="70"/>
      <c r="BH21" s="70"/>
      <c r="BI21" s="70"/>
      <c r="BK21" s="70"/>
      <c r="BL21" s="70"/>
      <c r="BM21" s="70"/>
      <c r="BN21" s="70"/>
      <c r="BP21" s="70"/>
      <c r="BQ21" s="70"/>
      <c r="BR21" s="70"/>
      <c r="BS21" s="70"/>
      <c r="BU21" s="70"/>
      <c r="BV21" s="70"/>
      <c r="BW21" s="70"/>
      <c r="BX21" s="70"/>
      <c r="BZ21" s="70"/>
      <c r="CA21" s="70"/>
      <c r="CB21" s="70"/>
      <c r="CC21" s="70"/>
      <c r="CE21" s="70"/>
      <c r="CF21" s="70"/>
      <c r="CG21" s="70"/>
      <c r="CH21" s="70"/>
      <c r="CJ21" s="70"/>
      <c r="CK21" s="70"/>
      <c r="CL21" s="70"/>
      <c r="CM21" s="70"/>
      <c r="CO21" s="70"/>
      <c r="CP21" s="70"/>
      <c r="CQ21" s="70"/>
      <c r="CR21" s="70"/>
      <c r="CT21" s="70"/>
      <c r="CU21" s="70"/>
      <c r="CV21" s="70"/>
      <c r="CW21" s="70"/>
      <c r="CY21" s="70"/>
      <c r="CZ21" s="70"/>
      <c r="DA21" s="70"/>
      <c r="DB21" s="70"/>
      <c r="DD21" s="70"/>
      <c r="DE21" s="70"/>
      <c r="DF21" s="70"/>
      <c r="DG21" s="70"/>
      <c r="DI21" s="70"/>
      <c r="DJ21" s="70"/>
      <c r="DK21" s="70"/>
      <c r="DL21" s="70"/>
      <c r="DN21" s="70"/>
      <c r="DO21" s="70"/>
      <c r="DP21" s="70"/>
      <c r="DQ21" s="70"/>
      <c r="DS21" s="70"/>
      <c r="DT21" s="70"/>
      <c r="DU21" s="70"/>
      <c r="DV21" s="70"/>
      <c r="DX21" s="70"/>
      <c r="DY21" s="70"/>
      <c r="DZ21" s="70"/>
      <c r="EA21" s="70"/>
      <c r="EC21" s="70"/>
      <c r="ED21" s="70"/>
      <c r="EE21" s="70"/>
      <c r="EF21" s="70"/>
      <c r="EH21" s="70"/>
      <c r="EI21" s="70"/>
      <c r="EJ21" s="70"/>
      <c r="EK21" s="70"/>
      <c r="EM21" s="70"/>
      <c r="EN21" s="70"/>
      <c r="EO21" s="70"/>
      <c r="EP21" s="70"/>
      <c r="ER21" s="70"/>
      <c r="ES21" s="70"/>
      <c r="ET21" s="70"/>
      <c r="EU21" s="70"/>
      <c r="EW21" s="70"/>
      <c r="EX21" s="70"/>
      <c r="EY21" s="70"/>
      <c r="EZ21" s="70"/>
      <c r="FB21" s="70"/>
      <c r="FC21" s="70"/>
      <c r="FD21" s="70"/>
      <c r="FE21" s="70"/>
      <c r="FG21" s="70"/>
      <c r="FH21" s="70"/>
      <c r="FI21" s="70"/>
      <c r="FJ21" s="70"/>
      <c r="FL21" s="70"/>
      <c r="FM21" s="70"/>
      <c r="FN21" s="70"/>
      <c r="FO21" s="70"/>
      <c r="FQ21" s="70"/>
      <c r="FR21" s="70"/>
      <c r="FS21" s="70"/>
      <c r="FT21" s="70"/>
      <c r="FV21" s="70"/>
      <c r="FW21" s="70"/>
      <c r="FX21" s="70"/>
      <c r="FY21" s="70"/>
      <c r="GA21" s="70"/>
      <c r="GB21" s="70"/>
      <c r="GC21" s="70"/>
      <c r="GD21" s="70"/>
      <c r="GF21" s="70"/>
      <c r="GG21" s="70"/>
      <c r="GH21" s="70"/>
      <c r="GI21" s="70"/>
      <c r="GK21" s="70"/>
      <c r="GL21" s="70"/>
      <c r="GM21" s="70"/>
      <c r="GN21" s="70"/>
      <c r="GP21" s="70"/>
      <c r="GQ21" s="70"/>
      <c r="GR21" s="70"/>
      <c r="GS21" s="70"/>
      <c r="GU21" s="70"/>
      <c r="GV21" s="70"/>
      <c r="GW21" s="70"/>
      <c r="GX21" s="70"/>
      <c r="GZ21" s="70"/>
      <c r="HA21" s="70"/>
      <c r="HB21" s="70"/>
      <c r="HC21" s="70"/>
      <c r="HE21" s="70"/>
      <c r="HF21" s="70"/>
      <c r="HG21" s="70"/>
      <c r="HH21" s="70"/>
      <c r="HJ21" s="70"/>
      <c r="HK21" s="70"/>
      <c r="HL21" s="70"/>
      <c r="HM21" s="70"/>
      <c r="HO21" s="70"/>
      <c r="HP21" s="70"/>
      <c r="HQ21" s="70"/>
      <c r="HR21" s="70"/>
      <c r="HT21" s="70"/>
      <c r="HU21" s="70"/>
      <c r="HV21" s="70"/>
      <c r="HW21" s="70"/>
      <c r="HY21" s="70"/>
      <c r="HZ21" s="70"/>
      <c r="IA21" s="70"/>
      <c r="IB21" s="70"/>
      <c r="ID21" s="70"/>
      <c r="IE21" s="70"/>
      <c r="IF21" s="70"/>
      <c r="IG21" s="70"/>
      <c r="II21" s="70"/>
      <c r="IJ21" s="70"/>
      <c r="IK21" s="70"/>
      <c r="IL21" s="70"/>
      <c r="IN21" s="70"/>
      <c r="IO21" s="70"/>
      <c r="IP21" s="70"/>
      <c r="IQ21" s="70"/>
      <c r="IS21" s="70"/>
      <c r="IT21" s="70"/>
      <c r="IU21" s="70"/>
      <c r="IV21" s="70"/>
    </row>
    <row r="22" spans="1:256" x14ac:dyDescent="0.25">
      <c r="A22" s="51">
        <v>1</v>
      </c>
      <c r="B22" s="670" t="s">
        <v>352</v>
      </c>
      <c r="C22" s="88"/>
      <c r="D22" s="89"/>
      <c r="E22" s="545">
        <f>IFERROR(C22*D22,)</f>
        <v>0</v>
      </c>
      <c r="F22" s="74" t="s">
        <v>324</v>
      </c>
    </row>
    <row r="23" spans="1:256" x14ac:dyDescent="0.25">
      <c r="A23" s="51">
        <v>2</v>
      </c>
      <c r="B23" s="670" t="s">
        <v>353</v>
      </c>
      <c r="C23" s="88"/>
      <c r="D23" s="89"/>
      <c r="E23" s="545">
        <f t="shared" ref="E23:E37" si="0">IFERROR(C23*D23,)</f>
        <v>0</v>
      </c>
      <c r="F23" s="74" t="s">
        <v>324</v>
      </c>
    </row>
    <row r="24" spans="1:256" x14ac:dyDescent="0.25">
      <c r="A24" s="51">
        <v>3</v>
      </c>
      <c r="B24" s="670" t="s">
        <v>354</v>
      </c>
      <c r="C24" s="88"/>
      <c r="D24" s="89"/>
      <c r="E24" s="545">
        <f t="shared" si="0"/>
        <v>0</v>
      </c>
      <c r="F24" s="74" t="s">
        <v>324</v>
      </c>
    </row>
    <row r="25" spans="1:256" x14ac:dyDescent="0.25">
      <c r="A25" s="51">
        <v>4</v>
      </c>
      <c r="B25" s="670" t="s">
        <v>355</v>
      </c>
      <c r="C25" s="88"/>
      <c r="D25" s="89"/>
      <c r="E25" s="545">
        <f t="shared" si="0"/>
        <v>0</v>
      </c>
      <c r="F25" s="74" t="s">
        <v>320</v>
      </c>
    </row>
    <row r="26" spans="1:256" x14ac:dyDescent="0.25">
      <c r="A26" s="51">
        <v>5</v>
      </c>
      <c r="B26" s="670" t="s">
        <v>356</v>
      </c>
      <c r="C26" s="88"/>
      <c r="D26" s="89"/>
      <c r="E26" s="545">
        <f t="shared" si="0"/>
        <v>0</v>
      </c>
      <c r="F26" s="74"/>
    </row>
    <row r="27" spans="1:256" ht="31.5" x14ac:dyDescent="0.25">
      <c r="A27" s="51">
        <v>6</v>
      </c>
      <c r="B27" s="670" t="s">
        <v>357</v>
      </c>
      <c r="C27" s="88"/>
      <c r="D27" s="89"/>
      <c r="E27" s="545">
        <f t="shared" si="0"/>
        <v>0</v>
      </c>
      <c r="F27" s="74" t="s">
        <v>324</v>
      </c>
    </row>
    <row r="28" spans="1:256" x14ac:dyDescent="0.25">
      <c r="A28" s="51">
        <v>7</v>
      </c>
      <c r="B28" s="670" t="s">
        <v>358</v>
      </c>
      <c r="C28" s="88">
        <v>5</v>
      </c>
      <c r="D28" s="89">
        <v>800</v>
      </c>
      <c r="E28" s="545">
        <f t="shared" si="0"/>
        <v>4000</v>
      </c>
      <c r="F28" s="74" t="s">
        <v>324</v>
      </c>
    </row>
    <row r="29" spans="1:256" x14ac:dyDescent="0.25">
      <c r="A29" s="51">
        <v>8</v>
      </c>
      <c r="B29" s="670" t="s">
        <v>359</v>
      </c>
      <c r="C29" s="88">
        <v>5</v>
      </c>
      <c r="D29" s="89">
        <v>549</v>
      </c>
      <c r="E29" s="545">
        <f t="shared" si="0"/>
        <v>2745</v>
      </c>
      <c r="F29" s="74" t="s">
        <v>324</v>
      </c>
    </row>
    <row r="30" spans="1:256" x14ac:dyDescent="0.25">
      <c r="A30" s="51">
        <v>9</v>
      </c>
      <c r="B30" s="670" t="s">
        <v>360</v>
      </c>
      <c r="C30" s="88"/>
      <c r="D30" s="89"/>
      <c r="E30" s="545">
        <f t="shared" si="0"/>
        <v>0</v>
      </c>
      <c r="F30" s="74" t="s">
        <v>324</v>
      </c>
    </row>
    <row r="31" spans="1:256" x14ac:dyDescent="0.25">
      <c r="A31" s="51">
        <v>10</v>
      </c>
      <c r="B31" s="670" t="s">
        <v>361</v>
      </c>
      <c r="C31" s="88">
        <v>21</v>
      </c>
      <c r="D31" s="89">
        <v>200</v>
      </c>
      <c r="E31" s="545">
        <f t="shared" si="0"/>
        <v>4200</v>
      </c>
      <c r="F31" s="74" t="s">
        <v>324</v>
      </c>
    </row>
    <row r="32" spans="1:256" x14ac:dyDescent="0.25">
      <c r="A32" s="51">
        <v>11</v>
      </c>
      <c r="B32" s="670" t="s">
        <v>362</v>
      </c>
      <c r="C32" s="88">
        <v>2</v>
      </c>
      <c r="D32" s="89">
        <v>50000</v>
      </c>
      <c r="E32" s="545">
        <f t="shared" si="0"/>
        <v>100000</v>
      </c>
      <c r="F32" s="74" t="s">
        <v>324</v>
      </c>
    </row>
    <row r="33" spans="1:6" x14ac:dyDescent="0.25">
      <c r="A33" s="51">
        <v>12</v>
      </c>
      <c r="B33" s="670" t="s">
        <v>363</v>
      </c>
      <c r="C33" s="88"/>
      <c r="D33" s="89"/>
      <c r="E33" s="545">
        <f t="shared" si="0"/>
        <v>0</v>
      </c>
      <c r="F33" s="74" t="s">
        <v>324</v>
      </c>
    </row>
    <row r="34" spans="1:6" ht="21" customHeight="1" x14ac:dyDescent="0.25">
      <c r="A34" s="51">
        <v>13</v>
      </c>
      <c r="B34" s="670" t="s">
        <v>364</v>
      </c>
      <c r="C34" s="88"/>
      <c r="D34" s="89"/>
      <c r="E34" s="545">
        <f t="shared" si="0"/>
        <v>0</v>
      </c>
      <c r="F34" s="74"/>
    </row>
    <row r="35" spans="1:6" x14ac:dyDescent="0.25">
      <c r="A35" s="51">
        <v>14</v>
      </c>
      <c r="B35" s="670" t="s">
        <v>365</v>
      </c>
      <c r="C35" s="88"/>
      <c r="D35" s="89"/>
      <c r="E35" s="545">
        <f t="shared" si="0"/>
        <v>0</v>
      </c>
      <c r="F35" s="74" t="s">
        <v>324</v>
      </c>
    </row>
    <row r="36" spans="1:6" ht="51.75" customHeight="1" x14ac:dyDescent="0.25">
      <c r="A36" s="51">
        <v>15</v>
      </c>
      <c r="B36" s="670" t="s">
        <v>366</v>
      </c>
      <c r="C36" s="88"/>
      <c r="D36" s="89"/>
      <c r="E36" s="545">
        <f t="shared" si="0"/>
        <v>0</v>
      </c>
      <c r="F36" s="74" t="s">
        <v>324</v>
      </c>
    </row>
    <row r="37" spans="1:6" ht="24.75" customHeight="1" x14ac:dyDescent="0.25">
      <c r="A37" s="51">
        <v>16</v>
      </c>
      <c r="B37" s="670" t="s">
        <v>367</v>
      </c>
      <c r="C37" s="88"/>
      <c r="D37" s="89"/>
      <c r="E37" s="545">
        <f t="shared" si="0"/>
        <v>0</v>
      </c>
      <c r="F37" s="74"/>
    </row>
    <row r="38" spans="1:6" ht="63.75" customHeight="1" x14ac:dyDescent="0.25">
      <c r="A38" s="51"/>
      <c r="B38" s="670" t="s">
        <v>580</v>
      </c>
      <c r="C38" s="88">
        <v>1</v>
      </c>
      <c r="D38" s="89">
        <v>60000</v>
      </c>
      <c r="E38" s="545">
        <f>IFERROR(C38*D38,)</f>
        <v>60000</v>
      </c>
      <c r="F38" s="74" t="s">
        <v>320</v>
      </c>
    </row>
    <row r="39" spans="1:6" ht="96.75" customHeight="1" x14ac:dyDescent="0.25">
      <c r="A39" s="51">
        <v>19</v>
      </c>
      <c r="B39" s="670" t="s">
        <v>581</v>
      </c>
      <c r="C39" s="631"/>
      <c r="D39" s="631"/>
      <c r="E39" s="546"/>
      <c r="F39" s="52"/>
    </row>
    <row r="40" spans="1:6" x14ac:dyDescent="0.25">
      <c r="A40" s="51">
        <v>19.100000000000001</v>
      </c>
      <c r="B40" s="669" t="s">
        <v>368</v>
      </c>
      <c r="C40" s="88">
        <v>10000</v>
      </c>
      <c r="D40" s="89">
        <v>3</v>
      </c>
      <c r="E40" s="545">
        <f>IFERROR(C40*D40,)</f>
        <v>30000</v>
      </c>
      <c r="F40" s="74" t="s">
        <v>320</v>
      </c>
    </row>
    <row r="41" spans="1:6" x14ac:dyDescent="0.25">
      <c r="A41" s="51">
        <v>19.2</v>
      </c>
      <c r="B41" s="669" t="s">
        <v>369</v>
      </c>
      <c r="C41" s="88">
        <v>10000</v>
      </c>
      <c r="D41" s="89">
        <v>3</v>
      </c>
      <c r="E41" s="545">
        <f t="shared" ref="E41:E97" si="1">IFERROR(C41*D41,)</f>
        <v>30000</v>
      </c>
      <c r="F41" s="74" t="s">
        <v>320</v>
      </c>
    </row>
    <row r="42" spans="1:6" x14ac:dyDescent="0.25">
      <c r="A42" s="51">
        <v>19.3</v>
      </c>
      <c r="B42" s="669" t="s">
        <v>370</v>
      </c>
      <c r="C42" s="88">
        <v>272</v>
      </c>
      <c r="D42" s="89">
        <v>50</v>
      </c>
      <c r="E42" s="545">
        <f t="shared" si="1"/>
        <v>13600</v>
      </c>
      <c r="F42" s="74"/>
    </row>
    <row r="43" spans="1:6" x14ac:dyDescent="0.25">
      <c r="A43" s="51">
        <v>19.399999999999999</v>
      </c>
      <c r="B43" s="669" t="s">
        <v>371</v>
      </c>
      <c r="C43" s="88">
        <v>3000</v>
      </c>
      <c r="D43" s="89">
        <v>0.5</v>
      </c>
      <c r="E43" s="545">
        <f t="shared" si="1"/>
        <v>1500</v>
      </c>
      <c r="F43" s="74" t="s">
        <v>320</v>
      </c>
    </row>
    <row r="44" spans="1:6" x14ac:dyDescent="0.25">
      <c r="A44" s="51">
        <v>19.5</v>
      </c>
      <c r="B44" s="669" t="s">
        <v>372</v>
      </c>
      <c r="C44" s="88"/>
      <c r="D44" s="89"/>
      <c r="E44" s="545">
        <f t="shared" si="1"/>
        <v>0</v>
      </c>
      <c r="F44" s="74"/>
    </row>
    <row r="45" spans="1:6" x14ac:dyDescent="0.25">
      <c r="A45" s="51">
        <v>19.600000000000001</v>
      </c>
      <c r="B45" s="669" t="s">
        <v>373</v>
      </c>
      <c r="C45" s="88">
        <v>4800</v>
      </c>
      <c r="D45" s="89">
        <v>3.8</v>
      </c>
      <c r="E45" s="545">
        <f t="shared" si="1"/>
        <v>18240</v>
      </c>
      <c r="F45" s="74" t="s">
        <v>320</v>
      </c>
    </row>
    <row r="46" spans="1:6" x14ac:dyDescent="0.25">
      <c r="A46" s="51"/>
      <c r="B46" s="669" t="s">
        <v>582</v>
      </c>
      <c r="C46" s="88"/>
      <c r="D46" s="89"/>
      <c r="E46" s="545">
        <f t="shared" si="1"/>
        <v>0</v>
      </c>
      <c r="F46" s="74" t="s">
        <v>320</v>
      </c>
    </row>
    <row r="47" spans="1:6" x14ac:dyDescent="0.25">
      <c r="A47" s="51">
        <v>19.7</v>
      </c>
      <c r="B47" s="669" t="s">
        <v>374</v>
      </c>
      <c r="C47" s="88"/>
      <c r="D47" s="89"/>
      <c r="E47" s="545">
        <f t="shared" si="1"/>
        <v>0</v>
      </c>
      <c r="F47" s="74"/>
    </row>
    <row r="48" spans="1:6" x14ac:dyDescent="0.25">
      <c r="A48" s="51">
        <v>19.8</v>
      </c>
      <c r="B48" s="669" t="s">
        <v>375</v>
      </c>
      <c r="C48" s="88"/>
      <c r="D48" s="89"/>
      <c r="E48" s="545">
        <f t="shared" si="1"/>
        <v>0</v>
      </c>
      <c r="F48" s="74" t="s">
        <v>320</v>
      </c>
    </row>
    <row r="49" spans="1:6" x14ac:dyDescent="0.25">
      <c r="A49" s="51">
        <v>19.899999999999999</v>
      </c>
      <c r="B49" s="669" t="s">
        <v>376</v>
      </c>
      <c r="C49" s="88">
        <v>220</v>
      </c>
      <c r="D49" s="89">
        <v>23</v>
      </c>
      <c r="E49" s="545">
        <f>IFERROR(C49*D49,)</f>
        <v>5060</v>
      </c>
      <c r="F49" s="74" t="s">
        <v>320</v>
      </c>
    </row>
    <row r="50" spans="1:6" ht="31.5" x14ac:dyDescent="0.25">
      <c r="A50" s="51"/>
      <c r="B50" s="670" t="s">
        <v>583</v>
      </c>
      <c r="C50" s="665"/>
      <c r="D50" s="666"/>
      <c r="E50" s="667"/>
      <c r="F50" s="52"/>
    </row>
    <row r="51" spans="1:6" x14ac:dyDescent="0.25">
      <c r="A51" s="51"/>
      <c r="B51" s="669" t="s">
        <v>586</v>
      </c>
      <c r="C51" s="88">
        <v>110</v>
      </c>
      <c r="D51" s="89">
        <v>7.2</v>
      </c>
      <c r="E51" s="545">
        <f t="shared" ref="E51:E81" si="2">IFERROR(C51*D51,)</f>
        <v>792</v>
      </c>
      <c r="F51" s="74" t="s">
        <v>320</v>
      </c>
    </row>
    <row r="52" spans="1:6" x14ac:dyDescent="0.25">
      <c r="A52" s="51"/>
      <c r="B52" s="669" t="s">
        <v>587</v>
      </c>
      <c r="C52" s="88">
        <v>55</v>
      </c>
      <c r="D52" s="89">
        <v>65</v>
      </c>
      <c r="E52" s="545">
        <f t="shared" si="2"/>
        <v>3575</v>
      </c>
      <c r="F52" s="74" t="s">
        <v>320</v>
      </c>
    </row>
    <row r="53" spans="1:6" x14ac:dyDescent="0.25">
      <c r="A53" s="51"/>
      <c r="B53" s="669" t="s">
        <v>588</v>
      </c>
      <c r="C53" s="88">
        <v>110</v>
      </c>
      <c r="D53" s="89">
        <v>3.2</v>
      </c>
      <c r="E53" s="545">
        <f t="shared" si="2"/>
        <v>352</v>
      </c>
      <c r="F53" s="74" t="s">
        <v>320</v>
      </c>
    </row>
    <row r="54" spans="1:6" x14ac:dyDescent="0.25">
      <c r="A54" s="51"/>
      <c r="B54" s="669" t="s">
        <v>589</v>
      </c>
      <c r="C54" s="88">
        <v>220</v>
      </c>
      <c r="D54" s="89">
        <v>1</v>
      </c>
      <c r="E54" s="545">
        <f t="shared" si="2"/>
        <v>220</v>
      </c>
      <c r="F54" s="74" t="s">
        <v>320</v>
      </c>
    </row>
    <row r="55" spans="1:6" x14ac:dyDescent="0.25">
      <c r="A55" s="51"/>
      <c r="B55" s="669" t="s">
        <v>590</v>
      </c>
      <c r="C55" s="88">
        <v>25</v>
      </c>
      <c r="D55" s="89">
        <v>8.1999999999999993</v>
      </c>
      <c r="E55" s="545">
        <f t="shared" si="2"/>
        <v>204.99999999999997</v>
      </c>
      <c r="F55" s="74" t="s">
        <v>320</v>
      </c>
    </row>
    <row r="56" spans="1:6" x14ac:dyDescent="0.25">
      <c r="A56" s="51"/>
      <c r="B56" s="669" t="s">
        <v>591</v>
      </c>
      <c r="C56" s="88">
        <v>110</v>
      </c>
      <c r="D56" s="89">
        <v>5.8</v>
      </c>
      <c r="E56" s="545">
        <f t="shared" si="2"/>
        <v>638</v>
      </c>
      <c r="F56" s="74" t="s">
        <v>320</v>
      </c>
    </row>
    <row r="57" spans="1:6" x14ac:dyDescent="0.25">
      <c r="A57" s="51"/>
      <c r="B57" s="669" t="s">
        <v>592</v>
      </c>
      <c r="C57" s="88">
        <v>44</v>
      </c>
      <c r="D57" s="89">
        <v>12.8</v>
      </c>
      <c r="E57" s="545">
        <f t="shared" si="2"/>
        <v>563.20000000000005</v>
      </c>
      <c r="F57" s="74" t="s">
        <v>320</v>
      </c>
    </row>
    <row r="58" spans="1:6" x14ac:dyDescent="0.25">
      <c r="A58" s="51"/>
      <c r="B58" s="669" t="s">
        <v>593</v>
      </c>
      <c r="C58" s="88">
        <v>110</v>
      </c>
      <c r="D58" s="89">
        <v>6.5</v>
      </c>
      <c r="E58" s="545">
        <f t="shared" si="2"/>
        <v>715</v>
      </c>
      <c r="F58" s="74" t="s">
        <v>320</v>
      </c>
    </row>
    <row r="59" spans="1:6" x14ac:dyDescent="0.25">
      <c r="A59" s="51"/>
      <c r="B59" s="669" t="s">
        <v>594</v>
      </c>
      <c r="C59" s="88">
        <v>110</v>
      </c>
      <c r="D59" s="89">
        <v>4.0199999999999996</v>
      </c>
      <c r="E59" s="545">
        <f t="shared" si="2"/>
        <v>442.19999999999993</v>
      </c>
      <c r="F59" s="74" t="s">
        <v>320</v>
      </c>
    </row>
    <row r="60" spans="1:6" x14ac:dyDescent="0.25">
      <c r="A60" s="51"/>
      <c r="B60" s="669" t="s">
        <v>604</v>
      </c>
      <c r="C60" s="88">
        <v>110</v>
      </c>
      <c r="D60" s="89">
        <v>7.5</v>
      </c>
      <c r="E60" s="545">
        <f t="shared" si="2"/>
        <v>825</v>
      </c>
      <c r="F60" s="74" t="s">
        <v>320</v>
      </c>
    </row>
    <row r="61" spans="1:6" x14ac:dyDescent="0.25">
      <c r="A61" s="51"/>
      <c r="B61" s="669" t="s">
        <v>595</v>
      </c>
      <c r="C61" s="88">
        <v>220</v>
      </c>
      <c r="D61" s="89">
        <v>3</v>
      </c>
      <c r="E61" s="545">
        <f t="shared" si="2"/>
        <v>660</v>
      </c>
      <c r="F61" s="74" t="s">
        <v>320</v>
      </c>
    </row>
    <row r="62" spans="1:6" x14ac:dyDescent="0.25">
      <c r="A62" s="51"/>
      <c r="B62" s="669" t="s">
        <v>596</v>
      </c>
      <c r="C62" s="88">
        <v>110</v>
      </c>
      <c r="D62" s="89">
        <v>4.7</v>
      </c>
      <c r="E62" s="545">
        <f t="shared" si="2"/>
        <v>517</v>
      </c>
      <c r="F62" s="74" t="s">
        <v>320</v>
      </c>
    </row>
    <row r="63" spans="1:6" x14ac:dyDescent="0.25">
      <c r="A63" s="51"/>
      <c r="B63" s="669" t="s">
        <v>597</v>
      </c>
      <c r="C63" s="88">
        <v>44</v>
      </c>
      <c r="D63" s="89">
        <v>13.5</v>
      </c>
      <c r="E63" s="545">
        <f t="shared" si="2"/>
        <v>594</v>
      </c>
      <c r="F63" s="74" t="s">
        <v>320</v>
      </c>
    </row>
    <row r="64" spans="1:6" x14ac:dyDescent="0.25">
      <c r="A64" s="51"/>
      <c r="B64" s="669" t="s">
        <v>598</v>
      </c>
      <c r="C64" s="88">
        <v>1100</v>
      </c>
      <c r="D64" s="89">
        <v>0.45</v>
      </c>
      <c r="E64" s="545">
        <f>IFERROR(C64*D64,)</f>
        <v>495</v>
      </c>
      <c r="F64" s="74" t="s">
        <v>320</v>
      </c>
    </row>
    <row r="65" spans="1:6" x14ac:dyDescent="0.25">
      <c r="A65" s="51"/>
      <c r="B65" s="669" t="s">
        <v>599</v>
      </c>
      <c r="C65" s="88">
        <v>220</v>
      </c>
      <c r="D65" s="89">
        <v>3.2</v>
      </c>
      <c r="E65" s="545">
        <f t="shared" si="2"/>
        <v>704</v>
      </c>
      <c r="F65" s="74" t="s">
        <v>320</v>
      </c>
    </row>
    <row r="66" spans="1:6" x14ac:dyDescent="0.25">
      <c r="A66" s="51"/>
      <c r="B66" s="669" t="s">
        <v>600</v>
      </c>
      <c r="C66" s="88">
        <v>440</v>
      </c>
      <c r="D66" s="89">
        <v>3.2</v>
      </c>
      <c r="E66" s="545">
        <f t="shared" si="2"/>
        <v>1408</v>
      </c>
      <c r="F66" s="74" t="s">
        <v>320</v>
      </c>
    </row>
    <row r="67" spans="1:6" x14ac:dyDescent="0.25">
      <c r="A67" s="51"/>
      <c r="B67" s="669" t="s">
        <v>601</v>
      </c>
      <c r="C67" s="88">
        <v>61</v>
      </c>
      <c r="D67" s="89">
        <v>25</v>
      </c>
      <c r="E67" s="545">
        <f t="shared" si="2"/>
        <v>1525</v>
      </c>
      <c r="F67" s="74" t="s">
        <v>320</v>
      </c>
    </row>
    <row r="68" spans="1:6" x14ac:dyDescent="0.25">
      <c r="A68" s="51"/>
      <c r="B68" s="669" t="s">
        <v>602</v>
      </c>
      <c r="C68" s="88">
        <v>110</v>
      </c>
      <c r="D68" s="89">
        <v>3.8</v>
      </c>
      <c r="E68" s="545">
        <f t="shared" si="2"/>
        <v>418</v>
      </c>
      <c r="F68" s="74" t="s">
        <v>320</v>
      </c>
    </row>
    <row r="69" spans="1:6" x14ac:dyDescent="0.25">
      <c r="A69" s="51"/>
      <c r="B69" s="669" t="s">
        <v>603</v>
      </c>
      <c r="C69" s="88">
        <v>22</v>
      </c>
      <c r="D69" s="89">
        <v>11</v>
      </c>
      <c r="E69" s="545">
        <f t="shared" si="2"/>
        <v>242</v>
      </c>
      <c r="F69" s="74" t="s">
        <v>320</v>
      </c>
    </row>
    <row r="70" spans="1:6" ht="31.15" customHeight="1" x14ac:dyDescent="0.25">
      <c r="A70" s="51"/>
      <c r="B70" s="670" t="s">
        <v>585</v>
      </c>
      <c r="C70" s="665">
        <v>1</v>
      </c>
      <c r="D70" s="666">
        <v>2000</v>
      </c>
      <c r="E70" s="667">
        <f t="shared" si="2"/>
        <v>2000</v>
      </c>
      <c r="F70" s="74" t="s">
        <v>320</v>
      </c>
    </row>
    <row r="71" spans="1:6" x14ac:dyDescent="0.25">
      <c r="A71" s="51"/>
      <c r="B71" s="669" t="s">
        <v>605</v>
      </c>
      <c r="C71" s="88"/>
      <c r="D71" s="89"/>
      <c r="E71" s="545">
        <f t="shared" si="2"/>
        <v>0</v>
      </c>
      <c r="F71" s="74"/>
    </row>
    <row r="72" spans="1:6" x14ac:dyDescent="0.25">
      <c r="A72" s="51"/>
      <c r="B72" s="669" t="s">
        <v>606</v>
      </c>
      <c r="C72" s="88"/>
      <c r="D72" s="89"/>
      <c r="E72" s="545">
        <f t="shared" si="2"/>
        <v>0</v>
      </c>
      <c r="F72" s="74"/>
    </row>
    <row r="73" spans="1:6" x14ac:dyDescent="0.25">
      <c r="A73" s="51"/>
      <c r="B73" s="669" t="s">
        <v>607</v>
      </c>
      <c r="C73" s="88"/>
      <c r="D73" s="89"/>
      <c r="E73" s="545">
        <f t="shared" si="2"/>
        <v>0</v>
      </c>
      <c r="F73" s="74"/>
    </row>
    <row r="74" spans="1:6" x14ac:dyDescent="0.25">
      <c r="A74" s="51"/>
      <c r="B74" s="669" t="s">
        <v>608</v>
      </c>
      <c r="C74" s="88"/>
      <c r="D74" s="89"/>
      <c r="E74" s="545">
        <f t="shared" si="2"/>
        <v>0</v>
      </c>
      <c r="F74" s="74"/>
    </row>
    <row r="75" spans="1:6" x14ac:dyDescent="0.25">
      <c r="A75" s="51"/>
      <c r="B75" s="669" t="s">
        <v>609</v>
      </c>
      <c r="C75" s="88"/>
      <c r="D75" s="89"/>
      <c r="E75" s="545">
        <f t="shared" si="2"/>
        <v>0</v>
      </c>
      <c r="F75" s="74"/>
    </row>
    <row r="76" spans="1:6" x14ac:dyDescent="0.25">
      <c r="A76" s="51"/>
      <c r="B76" s="669" t="s">
        <v>610</v>
      </c>
      <c r="C76" s="88"/>
      <c r="D76" s="89"/>
      <c r="E76" s="545">
        <f>IFERROR(C76*D76,)</f>
        <v>0</v>
      </c>
      <c r="F76" s="74"/>
    </row>
    <row r="77" spans="1:6" x14ac:dyDescent="0.25">
      <c r="A77" s="51"/>
      <c r="B77" s="669" t="s">
        <v>611</v>
      </c>
      <c r="C77" s="88"/>
      <c r="D77" s="89"/>
      <c r="E77" s="545">
        <f t="shared" si="2"/>
        <v>0</v>
      </c>
      <c r="F77" s="74"/>
    </row>
    <row r="78" spans="1:6" x14ac:dyDescent="0.25">
      <c r="A78" s="51"/>
      <c r="B78" s="669" t="s">
        <v>612</v>
      </c>
      <c r="C78" s="88"/>
      <c r="D78" s="89"/>
      <c r="E78" s="545">
        <f t="shared" si="2"/>
        <v>0</v>
      </c>
      <c r="F78" s="74"/>
    </row>
    <row r="79" spans="1:6" x14ac:dyDescent="0.25">
      <c r="A79" s="51"/>
      <c r="B79" s="669" t="s">
        <v>613</v>
      </c>
      <c r="C79" s="88"/>
      <c r="D79" s="89"/>
      <c r="E79" s="545">
        <f t="shared" si="2"/>
        <v>0</v>
      </c>
      <c r="F79" s="74"/>
    </row>
    <row r="80" spans="1:6" ht="31.5" x14ac:dyDescent="0.25">
      <c r="A80" s="51"/>
      <c r="B80" s="669" t="s">
        <v>614</v>
      </c>
      <c r="C80" s="88"/>
      <c r="D80" s="89"/>
      <c r="E80" s="545">
        <f t="shared" si="2"/>
        <v>0</v>
      </c>
      <c r="F80" s="74"/>
    </row>
    <row r="81" spans="1:6" x14ac:dyDescent="0.25">
      <c r="A81" s="51"/>
      <c r="B81" s="669" t="s">
        <v>615</v>
      </c>
      <c r="C81" s="88"/>
      <c r="D81" s="89"/>
      <c r="E81" s="545">
        <f t="shared" si="2"/>
        <v>0</v>
      </c>
      <c r="F81" s="74"/>
    </row>
    <row r="82" spans="1:6" ht="22.15" customHeight="1" x14ac:dyDescent="0.25">
      <c r="A82" s="51"/>
      <c r="B82" s="670" t="s">
        <v>584</v>
      </c>
      <c r="C82" s="88"/>
      <c r="D82" s="89"/>
      <c r="E82" s="545">
        <f>IFERROR(C82*D82,)</f>
        <v>0</v>
      </c>
      <c r="F82" s="74"/>
    </row>
    <row r="83" spans="1:6" ht="22.15" customHeight="1" x14ac:dyDescent="0.25">
      <c r="A83" s="51">
        <v>20</v>
      </c>
      <c r="B83" s="670" t="s">
        <v>540</v>
      </c>
      <c r="C83" s="88">
        <v>1</v>
      </c>
      <c r="D83" s="89">
        <v>5000</v>
      </c>
      <c r="E83" s="545">
        <f t="shared" si="1"/>
        <v>5000</v>
      </c>
      <c r="F83" s="74"/>
    </row>
    <row r="84" spans="1:6" ht="21" customHeight="1" x14ac:dyDescent="0.25">
      <c r="A84" s="51">
        <v>21</v>
      </c>
      <c r="B84" s="670" t="s">
        <v>541</v>
      </c>
      <c r="C84" s="88">
        <v>72</v>
      </c>
      <c r="D84" s="89">
        <v>27.78</v>
      </c>
      <c r="E84" s="545">
        <f t="shared" si="1"/>
        <v>2000.16</v>
      </c>
      <c r="F84" s="74"/>
    </row>
    <row r="85" spans="1:6" x14ac:dyDescent="0.25">
      <c r="A85" s="51">
        <v>22</v>
      </c>
      <c r="B85" s="670" t="s">
        <v>377</v>
      </c>
      <c r="C85" s="88"/>
      <c r="D85" s="89"/>
      <c r="E85" s="545">
        <f>IFERROR(C85*D85,)</f>
        <v>0</v>
      </c>
      <c r="F85" s="74"/>
    </row>
    <row r="86" spans="1:6" x14ac:dyDescent="0.25">
      <c r="A86" s="51">
        <v>23</v>
      </c>
      <c r="B86" s="670" t="s">
        <v>378</v>
      </c>
      <c r="C86" s="88"/>
      <c r="D86" s="89"/>
      <c r="E86" s="545">
        <f t="shared" si="1"/>
        <v>0</v>
      </c>
      <c r="F86" s="74"/>
    </row>
    <row r="87" spans="1:6" x14ac:dyDescent="0.25">
      <c r="A87" s="51">
        <v>24</v>
      </c>
      <c r="B87" s="670" t="s">
        <v>379</v>
      </c>
      <c r="C87" s="88">
        <v>2</v>
      </c>
      <c r="D87" s="89">
        <v>15</v>
      </c>
      <c r="E87" s="545">
        <f t="shared" si="1"/>
        <v>30</v>
      </c>
      <c r="F87" s="74" t="s">
        <v>324</v>
      </c>
    </row>
    <row r="88" spans="1:6" ht="31.5" x14ac:dyDescent="0.25">
      <c r="A88" s="51">
        <v>25</v>
      </c>
      <c r="B88" s="670" t="s">
        <v>380</v>
      </c>
      <c r="C88" s="88"/>
      <c r="D88" s="89"/>
      <c r="E88" s="545">
        <f t="shared" si="1"/>
        <v>0</v>
      </c>
      <c r="F88" s="74"/>
    </row>
    <row r="89" spans="1:6" x14ac:dyDescent="0.25">
      <c r="A89" s="51">
        <v>26</v>
      </c>
      <c r="B89" s="670" t="s">
        <v>381</v>
      </c>
      <c r="C89" s="88"/>
      <c r="D89" s="89"/>
      <c r="E89" s="545">
        <f t="shared" si="1"/>
        <v>0</v>
      </c>
      <c r="F89" s="74"/>
    </row>
    <row r="90" spans="1:6" x14ac:dyDescent="0.25">
      <c r="A90" s="51">
        <v>27</v>
      </c>
      <c r="B90" s="670" t="s">
        <v>382</v>
      </c>
      <c r="C90" s="88"/>
      <c r="D90" s="89"/>
      <c r="E90" s="545">
        <f>IFERROR(C90*D90,)</f>
        <v>0</v>
      </c>
      <c r="F90" s="74"/>
    </row>
    <row r="91" spans="1:6" ht="47.25" x14ac:dyDescent="0.25">
      <c r="A91" s="51">
        <v>28</v>
      </c>
      <c r="B91" s="670" t="s">
        <v>542</v>
      </c>
      <c r="C91" s="631"/>
      <c r="D91" s="631">
        <v>0</v>
      </c>
      <c r="E91" s="546"/>
      <c r="F91" s="52"/>
    </row>
    <row r="92" spans="1:6" x14ac:dyDescent="0.25">
      <c r="A92" s="51">
        <v>28.1</v>
      </c>
      <c r="B92" s="669" t="s">
        <v>383</v>
      </c>
      <c r="C92" s="88"/>
      <c r="D92" s="89"/>
      <c r="E92" s="545">
        <f>IFERROR(C92*D92,)</f>
        <v>0</v>
      </c>
      <c r="F92" s="74"/>
    </row>
    <row r="93" spans="1:6" x14ac:dyDescent="0.25">
      <c r="A93" s="51">
        <v>28.2</v>
      </c>
      <c r="B93" s="669" t="s">
        <v>384</v>
      </c>
      <c r="C93" s="88"/>
      <c r="D93" s="89"/>
      <c r="E93" s="545">
        <f>IFERROR(C93*D93,)</f>
        <v>0</v>
      </c>
      <c r="F93" s="74"/>
    </row>
    <row r="94" spans="1:6" x14ac:dyDescent="0.25">
      <c r="A94" s="51">
        <v>28.3</v>
      </c>
      <c r="B94" s="669" t="s">
        <v>385</v>
      </c>
      <c r="C94" s="88"/>
      <c r="D94" s="89"/>
      <c r="E94" s="545">
        <f t="shared" si="1"/>
        <v>0</v>
      </c>
      <c r="F94" s="74"/>
    </row>
    <row r="95" spans="1:6" x14ac:dyDescent="0.25">
      <c r="A95" s="51">
        <v>28.4</v>
      </c>
      <c r="B95" s="669" t="s">
        <v>386</v>
      </c>
      <c r="C95" s="88"/>
      <c r="D95" s="89"/>
      <c r="E95" s="545">
        <f t="shared" si="1"/>
        <v>0</v>
      </c>
      <c r="F95" s="74"/>
    </row>
    <row r="96" spans="1:6" x14ac:dyDescent="0.25">
      <c r="A96" s="51">
        <v>28.5</v>
      </c>
      <c r="B96" s="669" t="s">
        <v>387</v>
      </c>
      <c r="C96" s="88"/>
      <c r="D96" s="89"/>
      <c r="E96" s="545">
        <f t="shared" si="1"/>
        <v>0</v>
      </c>
      <c r="F96" s="74"/>
    </row>
    <row r="97" spans="1:6" x14ac:dyDescent="0.25">
      <c r="A97" s="51">
        <v>28.6</v>
      </c>
      <c r="B97" s="669" t="s">
        <v>388</v>
      </c>
      <c r="C97" s="88"/>
      <c r="D97" s="89"/>
      <c r="E97" s="545">
        <f t="shared" si="1"/>
        <v>0</v>
      </c>
      <c r="F97" s="74"/>
    </row>
    <row r="98" spans="1:6" ht="47.25" x14ac:dyDescent="0.25">
      <c r="A98" s="51">
        <v>29</v>
      </c>
      <c r="B98" s="670" t="s">
        <v>543</v>
      </c>
      <c r="C98" s="631"/>
      <c r="D98" s="631"/>
      <c r="E98" s="546"/>
      <c r="F98" s="52"/>
    </row>
    <row r="99" spans="1:6" x14ac:dyDescent="0.25">
      <c r="A99" s="51">
        <v>29.1</v>
      </c>
      <c r="B99" s="669" t="s">
        <v>544</v>
      </c>
      <c r="C99" s="88">
        <v>5</v>
      </c>
      <c r="D99" s="89">
        <v>30000</v>
      </c>
      <c r="E99" s="545">
        <f>IFERROR(C99*D99,)</f>
        <v>150000</v>
      </c>
      <c r="F99" s="74" t="s">
        <v>324</v>
      </c>
    </row>
    <row r="100" spans="1:6" x14ac:dyDescent="0.25">
      <c r="A100" s="51">
        <v>29.2</v>
      </c>
      <c r="B100" s="669" t="s">
        <v>389</v>
      </c>
      <c r="C100" s="88">
        <v>5</v>
      </c>
      <c r="D100" s="89">
        <v>9000</v>
      </c>
      <c r="E100" s="545">
        <f t="shared" ref="E100:E104" si="3">IFERROR(C100*D100,)</f>
        <v>45000</v>
      </c>
      <c r="F100" s="74" t="s">
        <v>324</v>
      </c>
    </row>
    <row r="101" spans="1:6" x14ac:dyDescent="0.25">
      <c r="A101" s="51">
        <v>30</v>
      </c>
      <c r="B101" s="670" t="s">
        <v>390</v>
      </c>
      <c r="C101" s="88">
        <v>6</v>
      </c>
      <c r="D101" s="89">
        <v>5400</v>
      </c>
      <c r="E101" s="545">
        <f t="shared" si="3"/>
        <v>32400</v>
      </c>
      <c r="F101" s="74" t="s">
        <v>320</v>
      </c>
    </row>
    <row r="102" spans="1:6" ht="31.5" x14ac:dyDescent="0.25">
      <c r="A102" s="51">
        <v>31</v>
      </c>
      <c r="B102" s="670" t="s">
        <v>391</v>
      </c>
      <c r="C102" s="88">
        <v>1</v>
      </c>
      <c r="D102" s="89">
        <v>70000</v>
      </c>
      <c r="E102" s="545">
        <f t="shared" si="3"/>
        <v>70000</v>
      </c>
      <c r="F102" s="74" t="s">
        <v>320</v>
      </c>
    </row>
    <row r="103" spans="1:6" ht="31.5" x14ac:dyDescent="0.25">
      <c r="A103" s="51">
        <v>32</v>
      </c>
      <c r="B103" s="670" t="s">
        <v>392</v>
      </c>
      <c r="C103" s="88">
        <v>0</v>
      </c>
      <c r="D103" s="89">
        <v>0</v>
      </c>
      <c r="E103" s="545">
        <f t="shared" si="3"/>
        <v>0</v>
      </c>
      <c r="F103" s="74" t="s">
        <v>324</v>
      </c>
    </row>
    <row r="104" spans="1:6" ht="31.5" x14ac:dyDescent="0.25">
      <c r="A104" s="51">
        <v>33</v>
      </c>
      <c r="B104" s="670" t="s">
        <v>393</v>
      </c>
      <c r="C104" s="88">
        <v>0</v>
      </c>
      <c r="D104" s="89">
        <v>0</v>
      </c>
      <c r="E104" s="545">
        <f t="shared" si="3"/>
        <v>0</v>
      </c>
      <c r="F104" s="74"/>
    </row>
    <row r="105" spans="1:6" s="90" customFormat="1" ht="47.25" x14ac:dyDescent="0.25">
      <c r="A105" s="51">
        <v>0</v>
      </c>
      <c r="B105" s="671" t="s">
        <v>410</v>
      </c>
      <c r="C105" s="98"/>
      <c r="D105" s="99"/>
      <c r="E105" s="544">
        <f>SUM($E$106:$E$118)</f>
        <v>190035</v>
      </c>
      <c r="F105" s="92"/>
    </row>
    <row r="106" spans="1:6" x14ac:dyDescent="0.25">
      <c r="A106" s="51">
        <v>34</v>
      </c>
      <c r="B106" s="670" t="s">
        <v>407</v>
      </c>
      <c r="C106" s="88">
        <v>5</v>
      </c>
      <c r="D106" s="89">
        <v>10000</v>
      </c>
      <c r="E106" s="545">
        <f t="shared" ref="E106:E118" si="4">IFERROR(C106*D106,)</f>
        <v>50000</v>
      </c>
      <c r="F106" s="74" t="s">
        <v>324</v>
      </c>
    </row>
    <row r="107" spans="1:6" x14ac:dyDescent="0.25">
      <c r="A107" s="51">
        <v>35</v>
      </c>
      <c r="B107" s="670" t="s">
        <v>394</v>
      </c>
      <c r="C107" s="88">
        <v>5</v>
      </c>
      <c r="D107" s="89">
        <v>10000</v>
      </c>
      <c r="E107" s="545">
        <f t="shared" si="4"/>
        <v>50000</v>
      </c>
      <c r="F107" s="74" t="s">
        <v>324</v>
      </c>
    </row>
    <row r="108" spans="1:6" x14ac:dyDescent="0.25">
      <c r="A108" s="51">
        <v>36</v>
      </c>
      <c r="B108" s="670" t="s">
        <v>395</v>
      </c>
      <c r="C108" s="88">
        <v>0</v>
      </c>
      <c r="D108" s="89">
        <v>0</v>
      </c>
      <c r="E108" s="545">
        <f t="shared" si="4"/>
        <v>0</v>
      </c>
      <c r="F108" s="74"/>
    </row>
    <row r="109" spans="1:6" x14ac:dyDescent="0.25">
      <c r="A109" s="51">
        <v>37</v>
      </c>
      <c r="B109" s="670" t="s">
        <v>396</v>
      </c>
      <c r="C109" s="88">
        <v>0</v>
      </c>
      <c r="D109" s="89">
        <v>0</v>
      </c>
      <c r="E109" s="545">
        <f t="shared" si="4"/>
        <v>0</v>
      </c>
      <c r="F109" s="74"/>
    </row>
    <row r="110" spans="1:6" x14ac:dyDescent="0.25">
      <c r="A110" s="51">
        <v>38</v>
      </c>
      <c r="B110" s="670" t="s">
        <v>397</v>
      </c>
      <c r="C110" s="88">
        <v>0</v>
      </c>
      <c r="D110" s="89">
        <v>0</v>
      </c>
      <c r="E110" s="545">
        <f t="shared" si="4"/>
        <v>0</v>
      </c>
      <c r="F110" s="74"/>
    </row>
    <row r="111" spans="1:6" x14ac:dyDescent="0.25">
      <c r="A111" s="51">
        <v>39</v>
      </c>
      <c r="B111" s="670" t="s">
        <v>398</v>
      </c>
      <c r="C111" s="88">
        <v>1</v>
      </c>
      <c r="D111" s="89">
        <v>80000</v>
      </c>
      <c r="E111" s="545">
        <f t="shared" si="4"/>
        <v>80000</v>
      </c>
      <c r="F111" s="74" t="s">
        <v>324</v>
      </c>
    </row>
    <row r="112" spans="1:6" x14ac:dyDescent="0.25">
      <c r="A112" s="51">
        <v>40</v>
      </c>
      <c r="B112" s="670" t="s">
        <v>399</v>
      </c>
      <c r="C112" s="88">
        <v>0</v>
      </c>
      <c r="D112" s="89">
        <v>0</v>
      </c>
      <c r="E112" s="545">
        <f t="shared" si="4"/>
        <v>0</v>
      </c>
      <c r="F112" s="74"/>
    </row>
    <row r="113" spans="1:6" x14ac:dyDescent="0.25">
      <c r="A113" s="51">
        <v>41</v>
      </c>
      <c r="B113" s="670" t="s">
        <v>400</v>
      </c>
      <c r="C113" s="88">
        <v>0</v>
      </c>
      <c r="D113" s="89">
        <v>0</v>
      </c>
      <c r="E113" s="545">
        <f t="shared" si="4"/>
        <v>0</v>
      </c>
      <c r="F113" s="74"/>
    </row>
    <row r="114" spans="1:6" x14ac:dyDescent="0.25">
      <c r="A114" s="51">
        <v>42</v>
      </c>
      <c r="B114" s="670" t="s">
        <v>401</v>
      </c>
      <c r="C114" s="88">
        <v>1</v>
      </c>
      <c r="D114" s="89">
        <v>35</v>
      </c>
      <c r="E114" s="545">
        <f t="shared" si="4"/>
        <v>35</v>
      </c>
      <c r="F114" s="74" t="s">
        <v>324</v>
      </c>
    </row>
    <row r="115" spans="1:6" x14ac:dyDescent="0.25">
      <c r="A115" s="51">
        <v>43</v>
      </c>
      <c r="B115" s="670" t="s">
        <v>402</v>
      </c>
      <c r="C115" s="88">
        <v>0</v>
      </c>
      <c r="D115" s="89">
        <v>0</v>
      </c>
      <c r="E115" s="545">
        <f t="shared" si="4"/>
        <v>0</v>
      </c>
      <c r="F115" s="74"/>
    </row>
    <row r="116" spans="1:6" x14ac:dyDescent="0.25">
      <c r="A116" s="51">
        <v>44</v>
      </c>
      <c r="B116" s="670" t="s">
        <v>403</v>
      </c>
      <c r="C116" s="88">
        <v>2</v>
      </c>
      <c r="D116" s="89">
        <v>2500</v>
      </c>
      <c r="E116" s="545">
        <f t="shared" si="4"/>
        <v>5000</v>
      </c>
      <c r="F116" s="74" t="s">
        <v>324</v>
      </c>
    </row>
    <row r="117" spans="1:6" x14ac:dyDescent="0.25">
      <c r="A117" s="51">
        <v>45</v>
      </c>
      <c r="B117" s="670" t="s">
        <v>404</v>
      </c>
      <c r="C117" s="88">
        <v>1</v>
      </c>
      <c r="D117" s="89">
        <v>5000</v>
      </c>
      <c r="E117" s="545">
        <f t="shared" si="4"/>
        <v>5000</v>
      </c>
      <c r="F117" s="74" t="s">
        <v>324</v>
      </c>
    </row>
    <row r="118" spans="1:6" x14ac:dyDescent="0.25">
      <c r="A118" s="51">
        <v>46</v>
      </c>
      <c r="B118" s="670" t="s">
        <v>405</v>
      </c>
      <c r="C118" s="88">
        <v>0</v>
      </c>
      <c r="D118" s="89">
        <v>0</v>
      </c>
      <c r="E118" s="545">
        <f t="shared" si="4"/>
        <v>0</v>
      </c>
      <c r="F118" s="74"/>
    </row>
    <row r="119" spans="1:6" ht="39.6" customHeight="1" x14ac:dyDescent="0.25">
      <c r="A119" s="51">
        <v>0</v>
      </c>
      <c r="B119" s="671" t="s">
        <v>411</v>
      </c>
      <c r="C119" s="86"/>
      <c r="D119" s="87"/>
      <c r="E119" s="544">
        <f>SUM($E$120:$E$124)</f>
        <v>0</v>
      </c>
      <c r="F119" s="52"/>
    </row>
    <row r="120" spans="1:6" ht="31.5" x14ac:dyDescent="0.25">
      <c r="A120" s="51">
        <v>47</v>
      </c>
      <c r="B120" s="670" t="s">
        <v>406</v>
      </c>
      <c r="C120" s="88">
        <v>5</v>
      </c>
      <c r="D120" s="89"/>
      <c r="E120" s="545">
        <f>IFERROR(C120*D120,)</f>
        <v>0</v>
      </c>
      <c r="F120" s="74"/>
    </row>
    <row r="121" spans="1:6" ht="47.25" x14ac:dyDescent="0.25">
      <c r="A121" s="51">
        <v>48</v>
      </c>
      <c r="B121" s="670" t="s">
        <v>545</v>
      </c>
      <c r="C121" s="88">
        <v>5</v>
      </c>
      <c r="D121" s="89"/>
      <c r="E121" s="545">
        <f>IFERROR(C121*D121,)</f>
        <v>0</v>
      </c>
      <c r="F121" s="74"/>
    </row>
    <row r="122" spans="1:6" x14ac:dyDescent="0.25">
      <c r="A122" s="51">
        <v>49</v>
      </c>
      <c r="B122" s="670" t="s">
        <v>546</v>
      </c>
      <c r="C122" s="88">
        <v>5</v>
      </c>
      <c r="D122" s="89"/>
      <c r="E122" s="545">
        <f>IFERROR(C122*D122,)</f>
        <v>0</v>
      </c>
      <c r="F122" s="74"/>
    </row>
    <row r="123" spans="1:6" ht="31.5" x14ac:dyDescent="0.25">
      <c r="A123" s="51">
        <v>50</v>
      </c>
      <c r="B123" s="664" t="s">
        <v>408</v>
      </c>
      <c r="C123" s="88">
        <v>5</v>
      </c>
      <c r="D123" s="89"/>
      <c r="E123" s="545">
        <f>IFERROR(C123*D123,)</f>
        <v>0</v>
      </c>
      <c r="F123" s="74"/>
    </row>
    <row r="124" spans="1:6" x14ac:dyDescent="0.25">
      <c r="A124" s="51">
        <v>51</v>
      </c>
      <c r="B124" s="664" t="s">
        <v>409</v>
      </c>
      <c r="C124" s="88">
        <v>5</v>
      </c>
      <c r="D124" s="89"/>
      <c r="E124" s="545">
        <f>IFERROR(C124*D124,)</f>
        <v>0</v>
      </c>
      <c r="F124" s="74"/>
    </row>
    <row r="125" spans="1:6" x14ac:dyDescent="0.25">
      <c r="A125" s="51"/>
      <c r="B125" s="91" t="s">
        <v>222</v>
      </c>
      <c r="C125" s="86"/>
      <c r="D125" s="87"/>
      <c r="E125" s="544">
        <f>SUM($E$126:$E$136)</f>
        <v>0</v>
      </c>
      <c r="F125" s="52"/>
    </row>
    <row r="126" spans="1:6" x14ac:dyDescent="0.25">
      <c r="A126" s="51"/>
      <c r="B126" s="75"/>
      <c r="C126" s="88"/>
      <c r="D126" s="89"/>
      <c r="E126" s="545">
        <f t="shared" ref="E126:E136" si="5">IFERROR(C126*D126,)</f>
        <v>0</v>
      </c>
      <c r="F126" s="74"/>
    </row>
    <row r="127" spans="1:6" x14ac:dyDescent="0.25">
      <c r="A127" s="51"/>
      <c r="B127" s="75"/>
      <c r="C127" s="88"/>
      <c r="D127" s="89"/>
      <c r="E127" s="545">
        <f t="shared" si="5"/>
        <v>0</v>
      </c>
      <c r="F127" s="74"/>
    </row>
    <row r="128" spans="1:6" x14ac:dyDescent="0.25">
      <c r="A128" s="51"/>
      <c r="B128" s="75"/>
      <c r="C128" s="88"/>
      <c r="D128" s="89"/>
      <c r="E128" s="545">
        <f t="shared" si="5"/>
        <v>0</v>
      </c>
      <c r="F128" s="74"/>
    </row>
    <row r="129" spans="1:16305" x14ac:dyDescent="0.25">
      <c r="A129" s="51"/>
      <c r="B129" s="75"/>
      <c r="C129" s="88"/>
      <c r="D129" s="89"/>
      <c r="E129" s="545">
        <f t="shared" si="5"/>
        <v>0</v>
      </c>
      <c r="F129" s="74"/>
    </row>
    <row r="130" spans="1:16305" x14ac:dyDescent="0.25">
      <c r="A130" s="51"/>
      <c r="B130" s="75"/>
      <c r="C130" s="88"/>
      <c r="D130" s="89"/>
      <c r="E130" s="545">
        <f t="shared" si="5"/>
        <v>0</v>
      </c>
      <c r="F130" s="74"/>
    </row>
    <row r="131" spans="1:16305" x14ac:dyDescent="0.25">
      <c r="A131" s="51"/>
      <c r="B131" s="75"/>
      <c r="C131" s="88"/>
      <c r="D131" s="89"/>
      <c r="E131" s="545">
        <f t="shared" si="5"/>
        <v>0</v>
      </c>
      <c r="F131" s="74"/>
    </row>
    <row r="132" spans="1:16305" x14ac:dyDescent="0.25">
      <c r="A132" s="51"/>
      <c r="B132" s="75"/>
      <c r="C132" s="88"/>
      <c r="D132" s="89"/>
      <c r="E132" s="545">
        <f t="shared" si="5"/>
        <v>0</v>
      </c>
      <c r="F132" s="74"/>
    </row>
    <row r="133" spans="1:16305" x14ac:dyDescent="0.25">
      <c r="A133" s="51"/>
      <c r="B133" s="75"/>
      <c r="C133" s="88"/>
      <c r="D133" s="89"/>
      <c r="E133" s="545">
        <f t="shared" si="5"/>
        <v>0</v>
      </c>
      <c r="F133" s="74"/>
    </row>
    <row r="134" spans="1:16305" x14ac:dyDescent="0.25">
      <c r="A134" s="51"/>
      <c r="B134" s="75"/>
      <c r="C134" s="88"/>
      <c r="D134" s="89"/>
      <c r="E134" s="545">
        <f t="shared" si="5"/>
        <v>0</v>
      </c>
      <c r="F134" s="74"/>
    </row>
    <row r="135" spans="1:16305" x14ac:dyDescent="0.25">
      <c r="A135" s="51"/>
      <c r="B135" s="75"/>
      <c r="C135" s="88"/>
      <c r="D135" s="89"/>
      <c r="E135" s="545">
        <f t="shared" si="5"/>
        <v>0</v>
      </c>
      <c r="F135" s="74"/>
    </row>
    <row r="136" spans="1:16305" x14ac:dyDescent="0.25">
      <c r="A136" s="51"/>
      <c r="B136" s="75"/>
      <c r="C136" s="88"/>
      <c r="D136" s="89"/>
      <c r="E136" s="545">
        <f t="shared" si="5"/>
        <v>0</v>
      </c>
      <c r="F136" s="74"/>
    </row>
    <row r="137" spans="1:16305" x14ac:dyDescent="0.25">
      <c r="A137" s="51"/>
      <c r="B137" s="51"/>
      <c r="C137" s="51"/>
      <c r="D137" s="51"/>
      <c r="E137" s="51"/>
      <c r="F137" s="51"/>
      <c r="G137" s="51"/>
      <c r="H137" s="51"/>
      <c r="I137" s="51"/>
      <c r="J137" s="51"/>
      <c r="K137" s="51"/>
      <c r="L137" s="51"/>
      <c r="M137" s="51"/>
      <c r="N137" s="51"/>
      <c r="O137" s="51"/>
      <c r="P137" s="51"/>
      <c r="Q137" s="51"/>
      <c r="R137" s="51"/>
      <c r="S137" s="51"/>
      <c r="T137" s="51"/>
      <c r="U137" s="51"/>
      <c r="V137" s="51"/>
      <c r="W137" s="51"/>
      <c r="X137" s="51"/>
      <c r="Y137" s="51"/>
      <c r="Z137" s="51"/>
      <c r="AA137" s="51"/>
      <c r="AB137" s="51"/>
      <c r="AC137" s="51"/>
      <c r="AD137" s="51"/>
      <c r="AE137" s="51"/>
      <c r="AF137" s="51"/>
      <c r="AG137" s="51"/>
      <c r="AH137" s="51"/>
      <c r="AI137" s="51"/>
      <c r="AJ137" s="51"/>
      <c r="AK137" s="51"/>
      <c r="AL137" s="51"/>
      <c r="AM137" s="51"/>
      <c r="AN137" s="51"/>
      <c r="AO137" s="51"/>
      <c r="AP137" s="51"/>
      <c r="AQ137" s="51"/>
      <c r="AR137" s="51"/>
      <c r="AS137" s="51"/>
      <c r="AT137" s="51"/>
      <c r="AU137" s="51"/>
      <c r="AV137" s="51"/>
      <c r="AW137" s="51"/>
      <c r="AX137" s="51"/>
      <c r="AY137" s="51"/>
      <c r="AZ137" s="51"/>
      <c r="BA137" s="51"/>
      <c r="BB137" s="51"/>
      <c r="BC137" s="51"/>
      <c r="BD137" s="51"/>
      <c r="BE137" s="51"/>
      <c r="BF137" s="51"/>
      <c r="BG137" s="51"/>
      <c r="BH137" s="51"/>
      <c r="BI137" s="51"/>
      <c r="BJ137" s="51"/>
      <c r="BK137" s="51"/>
      <c r="BL137" s="51"/>
      <c r="BM137" s="51"/>
      <c r="BN137" s="51"/>
      <c r="BO137" s="51"/>
      <c r="BP137" s="51"/>
      <c r="BQ137" s="51"/>
      <c r="BR137" s="51"/>
      <c r="BS137" s="51"/>
      <c r="BT137" s="51"/>
      <c r="BU137" s="51"/>
      <c r="BV137" s="51"/>
      <c r="BW137" s="51"/>
      <c r="BX137" s="51"/>
      <c r="BY137" s="51"/>
      <c r="BZ137" s="51"/>
      <c r="CA137" s="51"/>
      <c r="CB137" s="51"/>
      <c r="CC137" s="51"/>
      <c r="CD137" s="51"/>
      <c r="CE137" s="51"/>
      <c r="CF137" s="51"/>
      <c r="CG137" s="51"/>
      <c r="CH137" s="51"/>
      <c r="CI137" s="51"/>
      <c r="CJ137" s="51"/>
      <c r="CK137" s="51"/>
      <c r="CL137" s="51"/>
      <c r="CM137" s="51"/>
      <c r="CN137" s="51"/>
      <c r="CO137" s="51"/>
      <c r="CP137" s="51"/>
      <c r="CQ137" s="51"/>
      <c r="CR137" s="51"/>
      <c r="CS137" s="51"/>
      <c r="CT137" s="51"/>
      <c r="CU137" s="51"/>
      <c r="CV137" s="51"/>
      <c r="CW137" s="51"/>
      <c r="CX137" s="51"/>
      <c r="CY137" s="51"/>
      <c r="CZ137" s="51"/>
      <c r="DA137" s="51"/>
      <c r="DB137" s="51"/>
      <c r="DC137" s="51"/>
      <c r="DD137" s="51"/>
      <c r="DE137" s="51"/>
      <c r="DF137" s="51"/>
      <c r="DG137" s="51"/>
      <c r="DH137" s="51"/>
      <c r="DI137" s="51"/>
      <c r="DJ137" s="51"/>
      <c r="DK137" s="51"/>
      <c r="DL137" s="51"/>
      <c r="DM137" s="51"/>
      <c r="DN137" s="51"/>
      <c r="DO137" s="51"/>
      <c r="DP137" s="51"/>
      <c r="DQ137" s="51"/>
      <c r="DR137" s="51"/>
      <c r="DS137" s="51"/>
      <c r="DT137" s="51"/>
      <c r="DU137" s="51"/>
      <c r="DV137" s="51"/>
      <c r="DW137" s="51"/>
      <c r="DX137" s="51"/>
      <c r="DY137" s="51"/>
      <c r="DZ137" s="51"/>
      <c r="EA137" s="51"/>
      <c r="EB137" s="51"/>
      <c r="EC137" s="51"/>
      <c r="ED137" s="51"/>
      <c r="EE137" s="51"/>
      <c r="EF137" s="51"/>
      <c r="EG137" s="51"/>
      <c r="EH137" s="51"/>
      <c r="EI137" s="51"/>
      <c r="EJ137" s="51"/>
      <c r="EK137" s="51"/>
      <c r="EL137" s="51"/>
      <c r="EM137" s="51"/>
      <c r="EN137" s="51"/>
      <c r="EO137" s="51"/>
      <c r="EP137" s="51"/>
      <c r="EQ137" s="51"/>
      <c r="ER137" s="51"/>
      <c r="ES137" s="51"/>
      <c r="ET137" s="51"/>
      <c r="EU137" s="51"/>
      <c r="EV137" s="51"/>
      <c r="EW137" s="51"/>
      <c r="EX137" s="51"/>
      <c r="EY137" s="51"/>
      <c r="EZ137" s="51"/>
      <c r="FA137" s="51"/>
      <c r="FB137" s="51"/>
      <c r="FC137" s="51"/>
      <c r="FD137" s="51"/>
      <c r="FE137" s="51"/>
      <c r="FF137" s="51"/>
      <c r="FG137" s="51"/>
      <c r="FH137" s="51"/>
      <c r="FI137" s="51"/>
      <c r="FJ137" s="51"/>
      <c r="FK137" s="51"/>
      <c r="FL137" s="51"/>
      <c r="FM137" s="51"/>
      <c r="FN137" s="51"/>
      <c r="FO137" s="51"/>
      <c r="FP137" s="51"/>
      <c r="FQ137" s="51"/>
      <c r="FR137" s="51"/>
      <c r="FS137" s="51"/>
      <c r="FT137" s="51"/>
      <c r="FU137" s="51"/>
      <c r="FV137" s="51"/>
      <c r="FW137" s="51"/>
      <c r="FX137" s="51"/>
      <c r="FY137" s="51"/>
      <c r="FZ137" s="51"/>
      <c r="GA137" s="51"/>
      <c r="GB137" s="51"/>
      <c r="GC137" s="51"/>
      <c r="GD137" s="51"/>
      <c r="GE137" s="51"/>
      <c r="GF137" s="51"/>
      <c r="GG137" s="51"/>
      <c r="GH137" s="51"/>
      <c r="GI137" s="51"/>
      <c r="GJ137" s="51"/>
      <c r="GK137" s="51"/>
      <c r="GL137" s="51"/>
      <c r="GM137" s="51"/>
      <c r="GN137" s="51"/>
      <c r="GO137" s="51"/>
      <c r="GP137" s="51"/>
      <c r="GQ137" s="51"/>
      <c r="GR137" s="51"/>
      <c r="GS137" s="51"/>
      <c r="GT137" s="51"/>
      <c r="GU137" s="51"/>
      <c r="GV137" s="51"/>
      <c r="GW137" s="51"/>
      <c r="GX137" s="51"/>
      <c r="GY137" s="51"/>
      <c r="GZ137" s="51"/>
      <c r="HA137" s="51"/>
      <c r="HB137" s="51"/>
      <c r="HC137" s="51"/>
      <c r="HD137" s="51"/>
      <c r="HE137" s="51"/>
      <c r="HF137" s="51"/>
      <c r="HG137" s="51"/>
      <c r="HH137" s="51"/>
      <c r="HI137" s="51"/>
      <c r="HJ137" s="51"/>
      <c r="HK137" s="51"/>
      <c r="HL137" s="51"/>
      <c r="HM137" s="51"/>
      <c r="HN137" s="51"/>
      <c r="HO137" s="51"/>
      <c r="HP137" s="51"/>
      <c r="HQ137" s="51"/>
      <c r="HR137" s="51"/>
      <c r="HS137" s="51"/>
      <c r="HT137" s="51"/>
      <c r="HU137" s="51"/>
      <c r="HV137" s="51"/>
      <c r="HW137" s="51"/>
      <c r="HX137" s="51"/>
      <c r="HY137" s="51"/>
      <c r="HZ137" s="51"/>
      <c r="IA137" s="51"/>
      <c r="IB137" s="51"/>
      <c r="IC137" s="51"/>
      <c r="ID137" s="51"/>
      <c r="IE137" s="51"/>
      <c r="IF137" s="51"/>
      <c r="IG137" s="51"/>
      <c r="IH137" s="51"/>
      <c r="II137" s="51"/>
      <c r="IJ137" s="51"/>
      <c r="IK137" s="51"/>
      <c r="IL137" s="51"/>
      <c r="IM137" s="51"/>
      <c r="IN137" s="51"/>
      <c r="IO137" s="51"/>
      <c r="IP137" s="51"/>
      <c r="IQ137" s="51"/>
      <c r="IR137" s="51"/>
      <c r="IS137" s="51"/>
      <c r="IT137" s="51"/>
      <c r="IU137" s="51"/>
      <c r="IV137" s="51"/>
      <c r="IW137" s="51"/>
      <c r="IX137" s="51"/>
      <c r="IY137" s="51"/>
      <c r="IZ137" s="51"/>
      <c r="JA137" s="51"/>
      <c r="JB137" s="51"/>
      <c r="JC137" s="51"/>
      <c r="JD137" s="51"/>
      <c r="JE137" s="51"/>
      <c r="JF137" s="51"/>
      <c r="JG137" s="51"/>
      <c r="JH137" s="51"/>
      <c r="JI137" s="51"/>
      <c r="JJ137" s="51"/>
      <c r="JK137" s="51"/>
      <c r="JL137" s="51"/>
      <c r="JM137" s="51"/>
      <c r="JN137" s="51"/>
      <c r="JO137" s="51"/>
      <c r="JP137" s="51"/>
      <c r="JQ137" s="51"/>
      <c r="JR137" s="51"/>
      <c r="JS137" s="51"/>
      <c r="JT137" s="51"/>
      <c r="JU137" s="51"/>
      <c r="JV137" s="51"/>
      <c r="JW137" s="51"/>
      <c r="JX137" s="51"/>
      <c r="JY137" s="51"/>
      <c r="JZ137" s="51"/>
      <c r="KA137" s="51"/>
      <c r="KB137" s="51"/>
      <c r="KC137" s="51"/>
      <c r="KD137" s="51"/>
      <c r="KE137" s="51"/>
      <c r="KF137" s="51"/>
      <c r="KG137" s="51"/>
      <c r="KH137" s="51"/>
      <c r="KI137" s="51"/>
      <c r="KJ137" s="51"/>
      <c r="KK137" s="51"/>
      <c r="KL137" s="51"/>
      <c r="KM137" s="51"/>
      <c r="KN137" s="51"/>
      <c r="KO137" s="51"/>
      <c r="KP137" s="51"/>
      <c r="KQ137" s="51"/>
      <c r="KR137" s="51"/>
      <c r="KS137" s="51"/>
      <c r="KT137" s="51"/>
      <c r="KU137" s="51"/>
      <c r="KV137" s="51"/>
      <c r="KW137" s="51"/>
      <c r="KX137" s="51"/>
      <c r="KY137" s="51"/>
      <c r="KZ137" s="51"/>
      <c r="LA137" s="51"/>
      <c r="LB137" s="51"/>
      <c r="LC137" s="51"/>
      <c r="LD137" s="51"/>
      <c r="LE137" s="51"/>
      <c r="LF137" s="51"/>
      <c r="LG137" s="51"/>
      <c r="LH137" s="51"/>
      <c r="LI137" s="51"/>
      <c r="LJ137" s="51"/>
      <c r="LK137" s="51"/>
      <c r="LL137" s="51"/>
      <c r="LM137" s="51"/>
      <c r="LN137" s="51"/>
      <c r="LO137" s="51"/>
      <c r="LP137" s="51"/>
      <c r="LQ137" s="51"/>
      <c r="LR137" s="51"/>
      <c r="LS137" s="51"/>
      <c r="LT137" s="51"/>
      <c r="LU137" s="51"/>
      <c r="LV137" s="51"/>
      <c r="LW137" s="51"/>
      <c r="LX137" s="51"/>
      <c r="LY137" s="51"/>
      <c r="LZ137" s="51"/>
      <c r="MA137" s="51"/>
      <c r="MB137" s="51"/>
      <c r="MC137" s="51"/>
      <c r="MD137" s="51"/>
      <c r="ME137" s="51"/>
      <c r="MF137" s="51"/>
      <c r="MG137" s="51"/>
      <c r="MH137" s="51"/>
      <c r="MI137" s="51"/>
      <c r="MJ137" s="51"/>
      <c r="MK137" s="51"/>
      <c r="ML137" s="51"/>
      <c r="MM137" s="51"/>
      <c r="MN137" s="51"/>
      <c r="MO137" s="51"/>
      <c r="MP137" s="51"/>
      <c r="MQ137" s="51"/>
      <c r="MR137" s="51"/>
      <c r="MS137" s="51"/>
      <c r="MT137" s="51"/>
      <c r="MU137" s="51"/>
      <c r="MV137" s="51"/>
      <c r="MW137" s="51"/>
      <c r="MX137" s="51"/>
      <c r="MY137" s="51"/>
      <c r="MZ137" s="51"/>
      <c r="NA137" s="51"/>
      <c r="NB137" s="51"/>
      <c r="NC137" s="51"/>
      <c r="ND137" s="51"/>
      <c r="NE137" s="51"/>
      <c r="NF137" s="51"/>
      <c r="NG137" s="51"/>
      <c r="NH137" s="51"/>
      <c r="NI137" s="51"/>
      <c r="NJ137" s="51"/>
      <c r="NK137" s="51"/>
      <c r="NL137" s="51"/>
      <c r="NM137" s="51"/>
      <c r="NN137" s="51"/>
      <c r="NO137" s="51"/>
      <c r="NP137" s="51"/>
      <c r="NQ137" s="51"/>
      <c r="NR137" s="51"/>
      <c r="NS137" s="51"/>
      <c r="NT137" s="51"/>
      <c r="NU137" s="51"/>
      <c r="NV137" s="51"/>
      <c r="NW137" s="51"/>
      <c r="NX137" s="51"/>
      <c r="NY137" s="51"/>
      <c r="NZ137" s="51"/>
      <c r="OA137" s="51"/>
      <c r="OB137" s="51"/>
      <c r="OC137" s="51"/>
      <c r="OD137" s="51"/>
      <c r="OE137" s="51"/>
      <c r="OF137" s="51"/>
      <c r="OG137" s="51"/>
      <c r="OH137" s="51"/>
      <c r="OI137" s="51"/>
      <c r="OJ137" s="51"/>
      <c r="OK137" s="51"/>
      <c r="OL137" s="51"/>
      <c r="OM137" s="51"/>
      <c r="ON137" s="51"/>
      <c r="OO137" s="51"/>
      <c r="OP137" s="51"/>
      <c r="OQ137" s="51"/>
      <c r="OR137" s="51"/>
      <c r="OS137" s="51"/>
      <c r="OT137" s="51"/>
      <c r="OU137" s="51"/>
      <c r="OV137" s="51"/>
      <c r="OW137" s="51"/>
      <c r="OX137" s="51"/>
      <c r="OY137" s="51"/>
      <c r="OZ137" s="51"/>
      <c r="PA137" s="51"/>
      <c r="PB137" s="51"/>
      <c r="PC137" s="51"/>
      <c r="PD137" s="51"/>
      <c r="PE137" s="51"/>
      <c r="PF137" s="51"/>
      <c r="PG137" s="51"/>
      <c r="PH137" s="51"/>
      <c r="PI137" s="51"/>
      <c r="PJ137" s="51"/>
      <c r="PK137" s="51"/>
      <c r="PL137" s="51"/>
      <c r="PM137" s="51"/>
      <c r="PN137" s="51"/>
      <c r="PO137" s="51"/>
      <c r="PP137" s="51"/>
      <c r="PQ137" s="51"/>
      <c r="PR137" s="51"/>
      <c r="PS137" s="51"/>
      <c r="PT137" s="51"/>
      <c r="PU137" s="51"/>
      <c r="PV137" s="51"/>
      <c r="PW137" s="51"/>
      <c r="PX137" s="51"/>
      <c r="PY137" s="51"/>
      <c r="PZ137" s="51"/>
      <c r="QA137" s="51"/>
      <c r="QB137" s="51"/>
      <c r="QC137" s="51"/>
      <c r="QD137" s="51"/>
      <c r="QE137" s="51"/>
      <c r="QF137" s="51"/>
      <c r="QG137" s="51"/>
      <c r="QH137" s="51"/>
      <c r="QI137" s="51"/>
      <c r="QJ137" s="51"/>
      <c r="QK137" s="51"/>
      <c r="QL137" s="51"/>
      <c r="QM137" s="51"/>
      <c r="QN137" s="51"/>
      <c r="QO137" s="51"/>
      <c r="QP137" s="51"/>
      <c r="QQ137" s="51"/>
      <c r="QR137" s="51"/>
      <c r="QS137" s="51"/>
      <c r="QT137" s="51"/>
      <c r="QU137" s="51"/>
      <c r="QV137" s="51"/>
      <c r="QW137" s="51"/>
      <c r="QX137" s="51"/>
      <c r="QY137" s="51"/>
      <c r="QZ137" s="51"/>
      <c r="RA137" s="51"/>
      <c r="RB137" s="51"/>
      <c r="RC137" s="51"/>
      <c r="RD137" s="51"/>
      <c r="RE137" s="51"/>
      <c r="RF137" s="51"/>
      <c r="RG137" s="51"/>
      <c r="RH137" s="51"/>
      <c r="RI137" s="51"/>
      <c r="RJ137" s="51"/>
      <c r="RK137" s="51"/>
      <c r="RL137" s="51"/>
      <c r="RM137" s="51"/>
      <c r="RN137" s="51"/>
      <c r="RO137" s="51"/>
      <c r="RP137" s="51"/>
      <c r="RQ137" s="51"/>
      <c r="RR137" s="51"/>
      <c r="RS137" s="51"/>
      <c r="RT137" s="51"/>
      <c r="RU137" s="51"/>
      <c r="RV137" s="51"/>
      <c r="RW137" s="51"/>
      <c r="RX137" s="51"/>
      <c r="RY137" s="51"/>
      <c r="RZ137" s="51"/>
      <c r="SA137" s="51"/>
      <c r="SB137" s="51"/>
      <c r="SC137" s="51"/>
      <c r="SD137" s="51"/>
      <c r="SE137" s="51"/>
      <c r="SF137" s="51"/>
      <c r="SG137" s="51"/>
      <c r="SH137" s="51"/>
      <c r="SI137" s="51"/>
      <c r="SJ137" s="51"/>
      <c r="SK137" s="51"/>
      <c r="SL137" s="51"/>
      <c r="SM137" s="51"/>
      <c r="SN137" s="51"/>
      <c r="SO137" s="51"/>
      <c r="SP137" s="51"/>
      <c r="SQ137" s="51"/>
      <c r="SR137" s="51"/>
      <c r="SS137" s="51"/>
      <c r="ST137" s="51"/>
      <c r="SU137" s="51"/>
      <c r="SV137" s="51"/>
      <c r="SW137" s="51"/>
      <c r="SX137" s="51"/>
      <c r="SY137" s="51"/>
      <c r="SZ137" s="51"/>
      <c r="TA137" s="51"/>
      <c r="TB137" s="51"/>
      <c r="TC137" s="51"/>
      <c r="TD137" s="51"/>
      <c r="TE137" s="51"/>
      <c r="TF137" s="51"/>
      <c r="TG137" s="51"/>
      <c r="TH137" s="51"/>
      <c r="TI137" s="51"/>
      <c r="TJ137" s="51"/>
      <c r="TK137" s="51"/>
      <c r="TL137" s="51"/>
      <c r="TM137" s="51"/>
      <c r="TN137" s="51"/>
      <c r="TO137" s="51"/>
      <c r="TP137" s="51"/>
      <c r="TQ137" s="51"/>
      <c r="TR137" s="51"/>
      <c r="TS137" s="51"/>
      <c r="TT137" s="51"/>
      <c r="TU137" s="51"/>
      <c r="TV137" s="51"/>
      <c r="TW137" s="51"/>
      <c r="TX137" s="51"/>
      <c r="TY137" s="51"/>
      <c r="TZ137" s="51"/>
      <c r="UA137" s="51"/>
      <c r="UB137" s="51"/>
      <c r="UC137" s="51"/>
      <c r="UD137" s="51"/>
      <c r="UE137" s="51"/>
      <c r="UF137" s="51"/>
      <c r="UG137" s="51"/>
      <c r="UH137" s="51"/>
      <c r="UI137" s="51"/>
      <c r="UJ137" s="51"/>
      <c r="UK137" s="51"/>
      <c r="UL137" s="51"/>
      <c r="UM137" s="51"/>
      <c r="UN137" s="51"/>
      <c r="UO137" s="51"/>
      <c r="UP137" s="51"/>
      <c r="UQ137" s="51"/>
      <c r="UR137" s="51"/>
      <c r="US137" s="51"/>
      <c r="UT137" s="51"/>
      <c r="UU137" s="51"/>
      <c r="UV137" s="51"/>
      <c r="UW137" s="51"/>
      <c r="UX137" s="51"/>
      <c r="UY137" s="51"/>
      <c r="UZ137" s="51"/>
      <c r="VA137" s="51"/>
      <c r="VB137" s="51"/>
      <c r="VC137" s="51"/>
      <c r="VD137" s="51"/>
      <c r="VE137" s="51"/>
      <c r="VF137" s="51"/>
      <c r="VG137" s="51"/>
      <c r="VH137" s="51"/>
      <c r="VI137" s="51"/>
      <c r="VJ137" s="51"/>
      <c r="VK137" s="51"/>
      <c r="VL137" s="51"/>
      <c r="VM137" s="51"/>
      <c r="VN137" s="51"/>
      <c r="VO137" s="51"/>
      <c r="VP137" s="51"/>
      <c r="VQ137" s="51"/>
      <c r="VR137" s="51"/>
      <c r="VS137" s="51"/>
      <c r="VT137" s="51"/>
      <c r="VU137" s="51"/>
      <c r="VV137" s="51"/>
      <c r="VW137" s="51"/>
      <c r="VX137" s="51"/>
      <c r="VY137" s="51"/>
      <c r="VZ137" s="51"/>
      <c r="WA137" s="51"/>
      <c r="WB137" s="51"/>
      <c r="WC137" s="51"/>
      <c r="WD137" s="51"/>
      <c r="WE137" s="51"/>
      <c r="WF137" s="51"/>
      <c r="WG137" s="51"/>
      <c r="WH137" s="51"/>
      <c r="WI137" s="51"/>
      <c r="WJ137" s="51"/>
      <c r="WK137" s="51"/>
      <c r="WL137" s="51"/>
      <c r="WM137" s="51"/>
      <c r="WN137" s="51"/>
      <c r="WO137" s="51"/>
      <c r="WP137" s="51"/>
      <c r="WQ137" s="51"/>
      <c r="WR137" s="51"/>
      <c r="WS137" s="51"/>
      <c r="WT137" s="51"/>
      <c r="WU137" s="51"/>
      <c r="WV137" s="51"/>
      <c r="WW137" s="51"/>
      <c r="WX137" s="51"/>
      <c r="WY137" s="51"/>
      <c r="WZ137" s="51"/>
      <c r="XA137" s="51"/>
      <c r="XB137" s="51"/>
      <c r="XC137" s="51"/>
      <c r="XD137" s="51"/>
      <c r="XE137" s="51"/>
      <c r="XF137" s="51"/>
      <c r="XG137" s="51"/>
      <c r="XH137" s="51"/>
      <c r="XI137" s="51"/>
      <c r="XJ137" s="51"/>
      <c r="XK137" s="51"/>
      <c r="XL137" s="51"/>
      <c r="XM137" s="51"/>
      <c r="XN137" s="51"/>
      <c r="XO137" s="51"/>
      <c r="XP137" s="51"/>
      <c r="XQ137" s="51"/>
      <c r="XR137" s="51"/>
      <c r="XS137" s="51"/>
      <c r="XT137" s="51"/>
      <c r="XU137" s="51"/>
      <c r="XV137" s="51"/>
      <c r="XW137" s="51"/>
      <c r="XX137" s="51"/>
      <c r="XY137" s="51"/>
      <c r="XZ137" s="51"/>
      <c r="YA137" s="51"/>
      <c r="YB137" s="51"/>
      <c r="YC137" s="51"/>
      <c r="YD137" s="51"/>
      <c r="YE137" s="51"/>
      <c r="YF137" s="51"/>
      <c r="YG137" s="51"/>
      <c r="YH137" s="51"/>
      <c r="YI137" s="51"/>
      <c r="YJ137" s="51"/>
      <c r="YK137" s="51"/>
      <c r="YL137" s="51"/>
      <c r="YM137" s="51"/>
      <c r="YN137" s="51"/>
      <c r="YO137" s="51"/>
      <c r="YP137" s="51"/>
      <c r="YQ137" s="51"/>
      <c r="YR137" s="51"/>
      <c r="YS137" s="51"/>
      <c r="YT137" s="51"/>
      <c r="YU137" s="51"/>
      <c r="YV137" s="51"/>
      <c r="YW137" s="51"/>
      <c r="YX137" s="51"/>
      <c r="YY137" s="51"/>
      <c r="YZ137" s="51"/>
      <c r="ZA137" s="51"/>
      <c r="ZB137" s="51"/>
      <c r="ZC137" s="51"/>
      <c r="ZD137" s="51"/>
      <c r="ZE137" s="51"/>
      <c r="ZF137" s="51"/>
      <c r="ZG137" s="51"/>
      <c r="ZH137" s="51"/>
      <c r="ZI137" s="51"/>
      <c r="ZJ137" s="51"/>
      <c r="ZK137" s="51"/>
      <c r="ZL137" s="51"/>
      <c r="ZM137" s="51"/>
      <c r="ZN137" s="51"/>
      <c r="ZO137" s="51"/>
      <c r="ZP137" s="51"/>
      <c r="ZQ137" s="51"/>
      <c r="ZR137" s="51"/>
      <c r="ZS137" s="51"/>
      <c r="ZT137" s="51"/>
      <c r="ZU137" s="51"/>
      <c r="ZV137" s="51"/>
      <c r="ZW137" s="51"/>
      <c r="ZX137" s="51"/>
      <c r="ZY137" s="51"/>
      <c r="ZZ137" s="51"/>
      <c r="AAA137" s="51"/>
      <c r="AAB137" s="51"/>
      <c r="AAC137" s="51"/>
      <c r="AAD137" s="51"/>
      <c r="AAE137" s="51"/>
      <c r="AAF137" s="51"/>
      <c r="AAG137" s="51"/>
      <c r="AAH137" s="51"/>
      <c r="AAI137" s="51"/>
      <c r="AAJ137" s="51"/>
      <c r="AAK137" s="51"/>
      <c r="AAL137" s="51"/>
      <c r="AAM137" s="51"/>
      <c r="AAN137" s="51"/>
      <c r="AAO137" s="51"/>
      <c r="AAP137" s="51"/>
      <c r="AAQ137" s="51"/>
      <c r="AAR137" s="51"/>
      <c r="AAS137" s="51"/>
      <c r="AAT137" s="51"/>
      <c r="AAU137" s="51"/>
      <c r="AAV137" s="51"/>
      <c r="AAW137" s="51"/>
      <c r="AAX137" s="51"/>
      <c r="AAY137" s="51"/>
      <c r="AAZ137" s="51"/>
      <c r="ABA137" s="51"/>
      <c r="ABB137" s="51"/>
      <c r="ABC137" s="51"/>
      <c r="ABD137" s="51"/>
      <c r="ABE137" s="51"/>
      <c r="ABF137" s="51"/>
      <c r="ABG137" s="51"/>
      <c r="ABH137" s="51"/>
      <c r="ABI137" s="51"/>
      <c r="ABJ137" s="51"/>
      <c r="ABK137" s="51"/>
      <c r="ABL137" s="51"/>
      <c r="ABM137" s="51"/>
      <c r="ABN137" s="51"/>
      <c r="ABO137" s="51"/>
      <c r="ABP137" s="51"/>
      <c r="ABQ137" s="51"/>
      <c r="ABR137" s="51"/>
      <c r="ABS137" s="51"/>
      <c r="ABT137" s="51"/>
      <c r="ABU137" s="51"/>
      <c r="ABV137" s="51"/>
      <c r="ABW137" s="51"/>
      <c r="ABX137" s="51"/>
      <c r="ABY137" s="51"/>
      <c r="ABZ137" s="51"/>
      <c r="ACA137" s="51"/>
      <c r="ACB137" s="51"/>
      <c r="ACC137" s="51"/>
      <c r="ACD137" s="51"/>
      <c r="ACE137" s="51"/>
      <c r="ACF137" s="51"/>
      <c r="ACG137" s="51"/>
      <c r="ACH137" s="51"/>
      <c r="ACI137" s="51"/>
      <c r="ACJ137" s="51"/>
      <c r="ACK137" s="51"/>
      <c r="ACL137" s="51"/>
      <c r="ACM137" s="51"/>
      <c r="ACN137" s="51"/>
      <c r="ACO137" s="51"/>
      <c r="ACP137" s="51"/>
      <c r="ACQ137" s="51"/>
      <c r="ACR137" s="51"/>
      <c r="ACS137" s="51"/>
      <c r="ACT137" s="51"/>
      <c r="ACU137" s="51"/>
      <c r="ACV137" s="51"/>
      <c r="ACW137" s="51"/>
      <c r="ACX137" s="51"/>
      <c r="ACY137" s="51"/>
      <c r="ACZ137" s="51"/>
      <c r="ADA137" s="51"/>
      <c r="ADB137" s="51"/>
      <c r="ADC137" s="51"/>
      <c r="ADD137" s="51"/>
      <c r="ADE137" s="51"/>
      <c r="ADF137" s="51"/>
      <c r="ADG137" s="51"/>
      <c r="ADH137" s="51"/>
      <c r="ADI137" s="51"/>
      <c r="ADJ137" s="51"/>
      <c r="ADK137" s="51"/>
      <c r="ADL137" s="51"/>
      <c r="ADM137" s="51"/>
      <c r="ADN137" s="51"/>
      <c r="ADO137" s="51"/>
      <c r="ADP137" s="51"/>
      <c r="ADQ137" s="51"/>
      <c r="ADR137" s="51"/>
      <c r="ADS137" s="51"/>
      <c r="ADT137" s="51"/>
      <c r="ADU137" s="51"/>
      <c r="ADV137" s="51"/>
      <c r="ADW137" s="51"/>
      <c r="ADX137" s="51"/>
      <c r="ADY137" s="51"/>
      <c r="ADZ137" s="51"/>
      <c r="AEA137" s="51"/>
      <c r="AEB137" s="51"/>
      <c r="AEC137" s="51"/>
      <c r="AED137" s="51"/>
      <c r="AEE137" s="51"/>
      <c r="AEF137" s="51"/>
      <c r="AEG137" s="51"/>
      <c r="AEH137" s="51"/>
      <c r="AEI137" s="51"/>
      <c r="AEJ137" s="51"/>
      <c r="AEK137" s="51"/>
      <c r="AEL137" s="51"/>
      <c r="AEM137" s="51"/>
      <c r="AEN137" s="51"/>
      <c r="AEO137" s="51"/>
      <c r="AEP137" s="51"/>
      <c r="AEQ137" s="51"/>
      <c r="AER137" s="51"/>
      <c r="AES137" s="51"/>
      <c r="AET137" s="51"/>
      <c r="AEU137" s="51"/>
      <c r="AEV137" s="51"/>
      <c r="AEW137" s="51"/>
      <c r="AEX137" s="51"/>
      <c r="AEY137" s="51"/>
      <c r="AEZ137" s="51"/>
      <c r="AFA137" s="51"/>
      <c r="AFB137" s="51"/>
      <c r="AFC137" s="51"/>
      <c r="AFD137" s="51"/>
      <c r="AFE137" s="51"/>
      <c r="AFF137" s="51"/>
      <c r="AFG137" s="51"/>
      <c r="AFH137" s="51"/>
      <c r="AFI137" s="51"/>
      <c r="AFJ137" s="51"/>
      <c r="AFK137" s="51"/>
      <c r="AFL137" s="51"/>
      <c r="AFM137" s="51"/>
      <c r="AFN137" s="51"/>
      <c r="AFO137" s="51"/>
      <c r="AFP137" s="51"/>
      <c r="AFQ137" s="51"/>
      <c r="AFR137" s="51"/>
      <c r="AFS137" s="51"/>
      <c r="AFT137" s="51"/>
      <c r="AFU137" s="51"/>
      <c r="AFV137" s="51"/>
      <c r="AFW137" s="51"/>
      <c r="AFX137" s="51"/>
      <c r="AFY137" s="51"/>
      <c r="AFZ137" s="51"/>
      <c r="AGA137" s="51"/>
      <c r="AGB137" s="51"/>
      <c r="AGC137" s="51"/>
      <c r="AGD137" s="51"/>
      <c r="AGE137" s="51"/>
      <c r="AGF137" s="51"/>
      <c r="AGG137" s="51"/>
      <c r="AGH137" s="51"/>
      <c r="AGI137" s="51"/>
      <c r="AGJ137" s="51"/>
      <c r="AGK137" s="51"/>
      <c r="AGL137" s="51"/>
      <c r="AGM137" s="51"/>
      <c r="AGN137" s="51"/>
      <c r="AGO137" s="51"/>
      <c r="AGP137" s="51"/>
      <c r="AGQ137" s="51"/>
      <c r="AGR137" s="51"/>
      <c r="AGS137" s="51"/>
      <c r="AGT137" s="51"/>
      <c r="AGU137" s="51"/>
      <c r="AGV137" s="51"/>
      <c r="AGW137" s="51"/>
      <c r="AGX137" s="51"/>
      <c r="AGY137" s="51"/>
      <c r="AGZ137" s="51"/>
      <c r="AHA137" s="51"/>
      <c r="AHB137" s="51"/>
      <c r="AHC137" s="51"/>
      <c r="AHD137" s="51"/>
      <c r="AHE137" s="51"/>
      <c r="AHF137" s="51"/>
      <c r="AHG137" s="51"/>
      <c r="AHH137" s="51"/>
      <c r="AHI137" s="51"/>
      <c r="AHJ137" s="51"/>
      <c r="AHK137" s="51"/>
      <c r="AHL137" s="51"/>
      <c r="AHM137" s="51"/>
      <c r="AHN137" s="51"/>
      <c r="AHO137" s="51"/>
      <c r="AHP137" s="51"/>
      <c r="AHQ137" s="51"/>
      <c r="AHR137" s="51"/>
      <c r="AHS137" s="51"/>
      <c r="AHT137" s="51"/>
      <c r="AHU137" s="51"/>
      <c r="AHV137" s="51"/>
      <c r="AHW137" s="51"/>
      <c r="AHX137" s="51"/>
      <c r="AHY137" s="51"/>
      <c r="AHZ137" s="51"/>
      <c r="AIA137" s="51"/>
      <c r="AIB137" s="51"/>
      <c r="AIC137" s="51"/>
      <c r="AID137" s="51"/>
      <c r="AIE137" s="51"/>
      <c r="AIF137" s="51"/>
      <c r="AIG137" s="51"/>
      <c r="AIH137" s="51"/>
      <c r="AII137" s="51"/>
      <c r="AIJ137" s="51"/>
      <c r="AIK137" s="51"/>
      <c r="AIL137" s="51"/>
      <c r="AIM137" s="51"/>
      <c r="AIN137" s="51"/>
      <c r="AIO137" s="51"/>
      <c r="AIP137" s="51"/>
      <c r="AIQ137" s="51"/>
      <c r="AIR137" s="51"/>
      <c r="AIS137" s="51"/>
      <c r="AIT137" s="51"/>
      <c r="AIU137" s="51"/>
      <c r="AIV137" s="51"/>
      <c r="AIW137" s="51"/>
      <c r="AIX137" s="51"/>
      <c r="AIY137" s="51"/>
      <c r="AIZ137" s="51"/>
      <c r="AJA137" s="51"/>
      <c r="AJB137" s="51"/>
      <c r="AJC137" s="51"/>
      <c r="AJD137" s="51"/>
      <c r="AJE137" s="51"/>
      <c r="AJF137" s="51"/>
      <c r="AJG137" s="51"/>
      <c r="AJH137" s="51"/>
      <c r="AJI137" s="51"/>
      <c r="AJJ137" s="51"/>
      <c r="AJK137" s="51"/>
      <c r="AJL137" s="51"/>
      <c r="AJM137" s="51"/>
      <c r="AJN137" s="51"/>
      <c r="AJO137" s="51"/>
      <c r="AJP137" s="51"/>
      <c r="AJQ137" s="51"/>
      <c r="AJR137" s="51"/>
      <c r="AJS137" s="51"/>
      <c r="AJT137" s="51"/>
      <c r="AJU137" s="51"/>
      <c r="AJV137" s="51"/>
      <c r="AJW137" s="51"/>
      <c r="AJX137" s="51"/>
      <c r="AJY137" s="51"/>
      <c r="AJZ137" s="51"/>
      <c r="AKA137" s="51"/>
      <c r="AKB137" s="51"/>
      <c r="AKC137" s="51"/>
      <c r="AKD137" s="51"/>
      <c r="AKE137" s="51"/>
      <c r="AKF137" s="51"/>
      <c r="AKG137" s="51"/>
      <c r="AKH137" s="51"/>
      <c r="AKI137" s="51"/>
      <c r="AKJ137" s="51"/>
      <c r="AKK137" s="51"/>
      <c r="AKL137" s="51"/>
      <c r="AKM137" s="51"/>
      <c r="AKN137" s="51"/>
      <c r="AKO137" s="51"/>
      <c r="AKP137" s="51"/>
      <c r="AKQ137" s="51"/>
      <c r="AKR137" s="51"/>
      <c r="AKS137" s="51"/>
      <c r="AKT137" s="51"/>
      <c r="AKU137" s="51"/>
      <c r="AKV137" s="51"/>
      <c r="AKW137" s="51"/>
      <c r="AKX137" s="51"/>
      <c r="AKY137" s="51"/>
      <c r="AKZ137" s="51"/>
      <c r="ALA137" s="51"/>
      <c r="ALB137" s="51"/>
      <c r="ALC137" s="51"/>
      <c r="ALD137" s="51"/>
      <c r="ALE137" s="51"/>
      <c r="ALF137" s="51"/>
      <c r="ALG137" s="51"/>
      <c r="ALH137" s="51"/>
      <c r="ALI137" s="51"/>
      <c r="ALJ137" s="51"/>
      <c r="ALK137" s="51"/>
      <c r="ALL137" s="51"/>
      <c r="ALM137" s="51"/>
      <c r="ALN137" s="51"/>
      <c r="ALO137" s="51"/>
      <c r="ALP137" s="51"/>
      <c r="ALQ137" s="51"/>
      <c r="ALR137" s="51"/>
      <c r="ALS137" s="51"/>
      <c r="ALT137" s="51"/>
      <c r="ALU137" s="51"/>
      <c r="ALV137" s="51"/>
      <c r="ALW137" s="51"/>
      <c r="ALX137" s="51"/>
      <c r="ALY137" s="51"/>
      <c r="ALZ137" s="51"/>
      <c r="AMA137" s="51"/>
      <c r="AMB137" s="51"/>
      <c r="AMC137" s="51"/>
      <c r="AMD137" s="51"/>
      <c r="AME137" s="51"/>
      <c r="AMF137" s="51"/>
      <c r="AMG137" s="51"/>
      <c r="AMH137" s="51"/>
      <c r="AMI137" s="51"/>
      <c r="AMJ137" s="51"/>
      <c r="AMK137" s="51"/>
      <c r="AML137" s="51"/>
      <c r="AMM137" s="51"/>
      <c r="AMN137" s="51"/>
      <c r="AMO137" s="51"/>
      <c r="AMP137" s="51"/>
      <c r="AMQ137" s="51"/>
      <c r="AMR137" s="51"/>
      <c r="AMS137" s="51"/>
      <c r="AMT137" s="51"/>
      <c r="AMU137" s="51"/>
      <c r="AMV137" s="51"/>
      <c r="AMW137" s="51"/>
      <c r="AMX137" s="51"/>
      <c r="AMY137" s="51"/>
      <c r="AMZ137" s="51"/>
      <c r="ANA137" s="51"/>
      <c r="ANB137" s="51"/>
      <c r="ANC137" s="51"/>
      <c r="AND137" s="51"/>
      <c r="ANE137" s="51"/>
      <c r="ANF137" s="51"/>
      <c r="ANG137" s="51"/>
      <c r="ANH137" s="51"/>
      <c r="ANI137" s="51"/>
      <c r="ANJ137" s="51"/>
      <c r="ANK137" s="51"/>
      <c r="ANL137" s="51"/>
      <c r="ANM137" s="51"/>
      <c r="ANN137" s="51"/>
      <c r="ANO137" s="51"/>
      <c r="ANP137" s="51"/>
      <c r="ANQ137" s="51"/>
      <c r="ANR137" s="51"/>
      <c r="ANS137" s="51"/>
      <c r="ANT137" s="51"/>
      <c r="ANU137" s="51"/>
      <c r="ANV137" s="51"/>
      <c r="ANW137" s="51"/>
      <c r="ANX137" s="51"/>
      <c r="ANY137" s="51"/>
      <c r="ANZ137" s="51"/>
      <c r="AOA137" s="51"/>
      <c r="AOB137" s="51"/>
      <c r="AOC137" s="51"/>
      <c r="AOD137" s="51"/>
      <c r="AOE137" s="51"/>
      <c r="AOF137" s="51"/>
      <c r="AOG137" s="51"/>
      <c r="AOH137" s="51"/>
      <c r="AOI137" s="51"/>
      <c r="AOJ137" s="51"/>
      <c r="AOK137" s="51"/>
      <c r="AOL137" s="51"/>
      <c r="AOM137" s="51"/>
      <c r="AON137" s="51"/>
      <c r="AOO137" s="51"/>
      <c r="AOP137" s="51"/>
      <c r="AOQ137" s="51"/>
      <c r="AOR137" s="51"/>
      <c r="AOS137" s="51"/>
      <c r="AOT137" s="51"/>
      <c r="AOU137" s="51"/>
      <c r="AOV137" s="51"/>
      <c r="AOW137" s="51"/>
      <c r="AOX137" s="51"/>
      <c r="AOY137" s="51"/>
      <c r="AOZ137" s="51"/>
      <c r="APA137" s="51"/>
      <c r="APB137" s="51"/>
      <c r="APC137" s="51"/>
      <c r="APD137" s="51"/>
      <c r="APE137" s="51"/>
      <c r="APF137" s="51"/>
      <c r="APG137" s="51"/>
      <c r="APH137" s="51"/>
      <c r="API137" s="51"/>
      <c r="APJ137" s="51"/>
      <c r="APK137" s="51"/>
      <c r="APL137" s="51"/>
      <c r="APM137" s="51"/>
      <c r="APN137" s="51"/>
      <c r="APO137" s="51"/>
      <c r="APP137" s="51"/>
      <c r="APQ137" s="51"/>
      <c r="APR137" s="51"/>
      <c r="APS137" s="51"/>
      <c r="APT137" s="51"/>
      <c r="APU137" s="51"/>
      <c r="APV137" s="51"/>
      <c r="APW137" s="51"/>
      <c r="APX137" s="51"/>
      <c r="APY137" s="51"/>
      <c r="APZ137" s="51"/>
      <c r="AQA137" s="51"/>
      <c r="AQB137" s="51"/>
      <c r="AQC137" s="51"/>
      <c r="AQD137" s="51"/>
      <c r="AQE137" s="51"/>
      <c r="AQF137" s="51"/>
      <c r="AQG137" s="51"/>
      <c r="AQH137" s="51"/>
      <c r="AQI137" s="51"/>
      <c r="AQJ137" s="51"/>
      <c r="AQK137" s="51"/>
      <c r="AQL137" s="51"/>
      <c r="AQM137" s="51"/>
      <c r="AQN137" s="51"/>
      <c r="AQO137" s="51"/>
      <c r="AQP137" s="51"/>
      <c r="AQQ137" s="51"/>
      <c r="AQR137" s="51"/>
      <c r="AQS137" s="51"/>
      <c r="AQT137" s="51"/>
      <c r="AQU137" s="51"/>
      <c r="AQV137" s="51"/>
      <c r="AQW137" s="51"/>
      <c r="AQX137" s="51"/>
      <c r="AQY137" s="51"/>
      <c r="AQZ137" s="51"/>
      <c r="ARA137" s="51"/>
      <c r="ARB137" s="51"/>
      <c r="ARC137" s="51"/>
      <c r="ARD137" s="51"/>
      <c r="ARE137" s="51"/>
      <c r="ARF137" s="51"/>
      <c r="ARG137" s="51"/>
      <c r="ARH137" s="51"/>
      <c r="ARI137" s="51"/>
      <c r="ARJ137" s="51"/>
      <c r="ARK137" s="51"/>
      <c r="ARL137" s="51"/>
      <c r="ARM137" s="51"/>
      <c r="ARN137" s="51"/>
      <c r="ARO137" s="51"/>
      <c r="ARP137" s="51"/>
      <c r="ARQ137" s="51"/>
      <c r="ARR137" s="51"/>
      <c r="ARS137" s="51"/>
      <c r="ART137" s="51"/>
      <c r="ARU137" s="51"/>
      <c r="ARV137" s="51"/>
      <c r="ARW137" s="51"/>
      <c r="ARX137" s="51"/>
      <c r="ARY137" s="51"/>
      <c r="ARZ137" s="51"/>
      <c r="ASA137" s="51"/>
      <c r="ASB137" s="51"/>
      <c r="ASC137" s="51"/>
      <c r="ASD137" s="51"/>
      <c r="ASE137" s="51"/>
      <c r="ASF137" s="51"/>
      <c r="ASG137" s="51"/>
      <c r="ASH137" s="51"/>
      <c r="ASI137" s="51"/>
      <c r="ASJ137" s="51"/>
      <c r="ASK137" s="51"/>
      <c r="ASL137" s="51"/>
      <c r="ASM137" s="51"/>
      <c r="ASN137" s="51"/>
      <c r="ASO137" s="51"/>
      <c r="ASP137" s="51"/>
      <c r="ASQ137" s="51"/>
      <c r="ASR137" s="51"/>
      <c r="ASS137" s="51"/>
      <c r="AST137" s="51"/>
      <c r="ASU137" s="51"/>
      <c r="ASV137" s="51"/>
      <c r="ASW137" s="51"/>
      <c r="ASX137" s="51"/>
      <c r="ASY137" s="51"/>
      <c r="ASZ137" s="51"/>
      <c r="ATA137" s="51"/>
      <c r="ATB137" s="51"/>
      <c r="ATC137" s="51"/>
      <c r="ATD137" s="51"/>
      <c r="ATE137" s="51"/>
      <c r="ATF137" s="51"/>
      <c r="ATG137" s="51"/>
      <c r="ATH137" s="51"/>
      <c r="ATI137" s="51"/>
      <c r="ATJ137" s="51"/>
      <c r="ATK137" s="51"/>
      <c r="ATL137" s="51"/>
      <c r="ATM137" s="51"/>
      <c r="ATN137" s="51"/>
      <c r="ATO137" s="51"/>
      <c r="ATP137" s="51"/>
      <c r="ATQ137" s="51"/>
      <c r="ATR137" s="51"/>
      <c r="ATS137" s="51"/>
      <c r="ATT137" s="51"/>
      <c r="ATU137" s="51"/>
      <c r="ATV137" s="51"/>
      <c r="ATW137" s="51"/>
      <c r="ATX137" s="51"/>
      <c r="ATY137" s="51"/>
      <c r="ATZ137" s="51"/>
      <c r="AUA137" s="51"/>
      <c r="AUB137" s="51"/>
      <c r="AUC137" s="51"/>
      <c r="AUD137" s="51"/>
      <c r="AUE137" s="51"/>
      <c r="AUF137" s="51"/>
      <c r="AUG137" s="51"/>
      <c r="AUH137" s="51"/>
      <c r="AUI137" s="51"/>
      <c r="AUJ137" s="51"/>
      <c r="AUK137" s="51"/>
      <c r="AUL137" s="51"/>
      <c r="AUM137" s="51"/>
      <c r="AUN137" s="51"/>
      <c r="AUO137" s="51"/>
      <c r="AUP137" s="51"/>
      <c r="AUQ137" s="51"/>
      <c r="AUR137" s="51"/>
      <c r="AUS137" s="51"/>
      <c r="AUT137" s="51"/>
      <c r="AUU137" s="51"/>
      <c r="AUV137" s="51"/>
      <c r="AUW137" s="51"/>
      <c r="AUX137" s="51"/>
      <c r="AUY137" s="51"/>
      <c r="AUZ137" s="51"/>
      <c r="AVA137" s="51"/>
      <c r="AVB137" s="51"/>
      <c r="AVC137" s="51"/>
      <c r="AVD137" s="51"/>
      <c r="AVE137" s="51"/>
      <c r="AVF137" s="51"/>
      <c r="AVG137" s="51"/>
      <c r="AVH137" s="51"/>
      <c r="AVI137" s="51"/>
      <c r="AVJ137" s="51"/>
      <c r="AVK137" s="51"/>
      <c r="AVL137" s="51"/>
      <c r="AVM137" s="51"/>
      <c r="AVN137" s="51"/>
      <c r="AVO137" s="51"/>
      <c r="AVP137" s="51"/>
      <c r="AVQ137" s="51"/>
      <c r="AVR137" s="51"/>
      <c r="AVS137" s="51"/>
      <c r="AVT137" s="51"/>
      <c r="AVU137" s="51"/>
      <c r="AVV137" s="51"/>
      <c r="AVW137" s="51"/>
      <c r="AVX137" s="51"/>
      <c r="AVY137" s="51"/>
      <c r="AVZ137" s="51"/>
      <c r="AWA137" s="51"/>
      <c r="AWB137" s="51"/>
      <c r="AWC137" s="51"/>
      <c r="AWD137" s="51"/>
      <c r="AWE137" s="51"/>
      <c r="AWF137" s="51"/>
      <c r="AWG137" s="51"/>
      <c r="AWH137" s="51"/>
      <c r="AWI137" s="51"/>
      <c r="AWJ137" s="51"/>
      <c r="AWK137" s="51"/>
      <c r="AWL137" s="51"/>
      <c r="AWM137" s="51"/>
      <c r="AWN137" s="51"/>
      <c r="AWO137" s="51"/>
      <c r="AWP137" s="51"/>
      <c r="AWQ137" s="51"/>
      <c r="AWR137" s="51"/>
      <c r="AWS137" s="51"/>
      <c r="AWT137" s="51"/>
      <c r="AWU137" s="51"/>
      <c r="AWV137" s="51"/>
      <c r="AWW137" s="51"/>
      <c r="AWX137" s="51"/>
      <c r="AWY137" s="51"/>
      <c r="AWZ137" s="51"/>
      <c r="AXA137" s="51"/>
      <c r="AXB137" s="51"/>
      <c r="AXC137" s="51"/>
      <c r="AXD137" s="51"/>
      <c r="AXE137" s="51"/>
      <c r="AXF137" s="51"/>
      <c r="AXG137" s="51"/>
      <c r="AXH137" s="51"/>
      <c r="AXI137" s="51"/>
      <c r="AXJ137" s="51"/>
      <c r="AXK137" s="51"/>
      <c r="AXL137" s="51"/>
      <c r="AXM137" s="51"/>
      <c r="AXN137" s="51"/>
      <c r="AXO137" s="51"/>
      <c r="AXP137" s="51"/>
      <c r="AXQ137" s="51"/>
      <c r="AXR137" s="51"/>
      <c r="AXS137" s="51"/>
      <c r="AXT137" s="51"/>
      <c r="AXU137" s="51"/>
      <c r="AXV137" s="51"/>
      <c r="AXW137" s="51"/>
      <c r="AXX137" s="51"/>
      <c r="AXY137" s="51"/>
      <c r="AXZ137" s="51"/>
      <c r="AYA137" s="51"/>
      <c r="AYB137" s="51"/>
      <c r="AYC137" s="51"/>
      <c r="AYD137" s="51"/>
      <c r="AYE137" s="51"/>
      <c r="AYF137" s="51"/>
      <c r="AYG137" s="51"/>
      <c r="AYH137" s="51"/>
      <c r="AYI137" s="51"/>
      <c r="AYJ137" s="51"/>
      <c r="AYK137" s="51"/>
      <c r="AYL137" s="51"/>
      <c r="AYM137" s="51"/>
      <c r="AYN137" s="51"/>
      <c r="AYO137" s="51"/>
      <c r="AYP137" s="51"/>
      <c r="AYQ137" s="51"/>
      <c r="AYR137" s="51"/>
      <c r="AYS137" s="51"/>
      <c r="AYT137" s="51"/>
      <c r="AYU137" s="51"/>
      <c r="AYV137" s="51"/>
      <c r="AYW137" s="51"/>
      <c r="AYX137" s="51"/>
      <c r="AYY137" s="51"/>
      <c r="AYZ137" s="51"/>
      <c r="AZA137" s="51"/>
      <c r="AZB137" s="51"/>
      <c r="AZC137" s="51"/>
      <c r="AZD137" s="51"/>
      <c r="AZE137" s="51"/>
      <c r="AZF137" s="51"/>
      <c r="AZG137" s="51"/>
      <c r="AZH137" s="51"/>
      <c r="AZI137" s="51"/>
      <c r="AZJ137" s="51"/>
      <c r="AZK137" s="51"/>
      <c r="AZL137" s="51"/>
      <c r="AZM137" s="51"/>
      <c r="AZN137" s="51"/>
      <c r="AZO137" s="51"/>
      <c r="AZP137" s="51"/>
      <c r="AZQ137" s="51"/>
      <c r="AZR137" s="51"/>
      <c r="AZS137" s="51"/>
      <c r="AZT137" s="51"/>
      <c r="AZU137" s="51"/>
      <c r="AZV137" s="51"/>
      <c r="AZW137" s="51"/>
      <c r="AZX137" s="51"/>
      <c r="AZY137" s="51"/>
      <c r="AZZ137" s="51"/>
      <c r="BAA137" s="51"/>
      <c r="BAB137" s="51"/>
      <c r="BAC137" s="51"/>
      <c r="BAD137" s="51"/>
      <c r="BAE137" s="51"/>
      <c r="BAF137" s="51"/>
      <c r="BAG137" s="51"/>
      <c r="BAH137" s="51"/>
      <c r="BAI137" s="51"/>
      <c r="BAJ137" s="51"/>
      <c r="BAK137" s="51"/>
      <c r="BAL137" s="51"/>
      <c r="BAM137" s="51"/>
      <c r="BAN137" s="51"/>
      <c r="BAO137" s="51"/>
      <c r="BAP137" s="51"/>
      <c r="BAQ137" s="51"/>
      <c r="BAR137" s="51"/>
      <c r="BAS137" s="51"/>
      <c r="BAT137" s="51"/>
      <c r="BAU137" s="51"/>
      <c r="BAV137" s="51"/>
      <c r="BAW137" s="51"/>
      <c r="BAX137" s="51"/>
      <c r="BAY137" s="51"/>
      <c r="BAZ137" s="51"/>
      <c r="BBA137" s="51"/>
      <c r="BBB137" s="51"/>
      <c r="BBC137" s="51"/>
      <c r="BBD137" s="51"/>
      <c r="BBE137" s="51"/>
      <c r="BBF137" s="51"/>
      <c r="BBG137" s="51"/>
      <c r="BBH137" s="51"/>
      <c r="BBI137" s="51"/>
      <c r="BBJ137" s="51"/>
      <c r="BBK137" s="51"/>
      <c r="BBL137" s="51"/>
      <c r="BBM137" s="51"/>
      <c r="BBN137" s="51"/>
      <c r="BBO137" s="51"/>
      <c r="BBP137" s="51"/>
      <c r="BBQ137" s="51"/>
      <c r="BBR137" s="51"/>
      <c r="BBS137" s="51"/>
      <c r="BBT137" s="51"/>
      <c r="BBU137" s="51"/>
      <c r="BBV137" s="51"/>
      <c r="BBW137" s="51"/>
      <c r="BBX137" s="51"/>
      <c r="BBY137" s="51"/>
      <c r="BBZ137" s="51"/>
      <c r="BCA137" s="51"/>
      <c r="BCB137" s="51"/>
      <c r="BCC137" s="51"/>
      <c r="BCD137" s="51"/>
      <c r="BCE137" s="51"/>
      <c r="BCF137" s="51"/>
      <c r="BCG137" s="51"/>
      <c r="BCH137" s="51"/>
      <c r="BCI137" s="51"/>
      <c r="BCJ137" s="51"/>
      <c r="BCK137" s="51"/>
      <c r="BCL137" s="51"/>
      <c r="BCM137" s="51"/>
      <c r="BCN137" s="51"/>
      <c r="BCO137" s="51"/>
      <c r="BCP137" s="51"/>
      <c r="BCQ137" s="51"/>
      <c r="BCR137" s="51"/>
      <c r="BCS137" s="51"/>
      <c r="BCT137" s="51"/>
      <c r="BCU137" s="51"/>
      <c r="BCV137" s="51"/>
      <c r="BCW137" s="51"/>
      <c r="BCX137" s="51"/>
      <c r="BCY137" s="51"/>
      <c r="BCZ137" s="51"/>
      <c r="BDA137" s="51"/>
      <c r="BDB137" s="51"/>
      <c r="BDC137" s="51"/>
      <c r="BDD137" s="51"/>
      <c r="BDE137" s="51"/>
      <c r="BDF137" s="51"/>
      <c r="BDG137" s="51"/>
      <c r="BDH137" s="51"/>
      <c r="BDI137" s="51"/>
      <c r="BDJ137" s="51"/>
      <c r="BDK137" s="51"/>
      <c r="BDL137" s="51"/>
      <c r="BDM137" s="51"/>
      <c r="BDN137" s="51"/>
      <c r="BDO137" s="51"/>
      <c r="BDP137" s="51"/>
      <c r="BDQ137" s="51"/>
      <c r="BDR137" s="51"/>
      <c r="BDS137" s="51"/>
      <c r="BDT137" s="51"/>
      <c r="BDU137" s="51"/>
      <c r="BDV137" s="51"/>
      <c r="BDW137" s="51"/>
      <c r="BDX137" s="51"/>
      <c r="BDY137" s="51"/>
      <c r="BDZ137" s="51"/>
      <c r="BEA137" s="51"/>
      <c r="BEB137" s="51"/>
      <c r="BEC137" s="51"/>
      <c r="BED137" s="51"/>
      <c r="BEE137" s="51"/>
      <c r="BEF137" s="51"/>
      <c r="BEG137" s="51"/>
      <c r="BEH137" s="51"/>
      <c r="BEI137" s="51"/>
      <c r="BEJ137" s="51"/>
      <c r="BEK137" s="51"/>
      <c r="BEL137" s="51"/>
      <c r="BEM137" s="51"/>
      <c r="BEN137" s="51"/>
      <c r="BEO137" s="51"/>
      <c r="BEP137" s="51"/>
      <c r="BEQ137" s="51"/>
      <c r="BER137" s="51"/>
      <c r="BES137" s="51"/>
      <c r="BET137" s="51"/>
      <c r="BEU137" s="51"/>
      <c r="BEV137" s="51"/>
      <c r="BEW137" s="51"/>
      <c r="BEX137" s="51"/>
      <c r="BEY137" s="51"/>
      <c r="BEZ137" s="51"/>
      <c r="BFA137" s="51"/>
      <c r="BFB137" s="51"/>
      <c r="BFC137" s="51"/>
      <c r="BFD137" s="51"/>
      <c r="BFE137" s="51"/>
      <c r="BFF137" s="51"/>
      <c r="BFG137" s="51"/>
      <c r="BFH137" s="51"/>
      <c r="BFI137" s="51"/>
      <c r="BFJ137" s="51"/>
      <c r="BFK137" s="51"/>
      <c r="BFL137" s="51"/>
      <c r="BFM137" s="51"/>
      <c r="BFN137" s="51"/>
      <c r="BFO137" s="51"/>
      <c r="BFP137" s="51"/>
      <c r="BFQ137" s="51"/>
      <c r="BFR137" s="51"/>
      <c r="BFS137" s="51"/>
      <c r="BFT137" s="51"/>
      <c r="BFU137" s="51"/>
      <c r="BFV137" s="51"/>
      <c r="BFW137" s="51"/>
      <c r="BFX137" s="51"/>
      <c r="BFY137" s="51"/>
      <c r="BFZ137" s="51"/>
      <c r="BGA137" s="51"/>
      <c r="BGB137" s="51"/>
      <c r="BGC137" s="51"/>
      <c r="BGD137" s="51"/>
      <c r="BGE137" s="51"/>
      <c r="BGF137" s="51"/>
      <c r="BGG137" s="51"/>
      <c r="BGH137" s="51"/>
      <c r="BGI137" s="51"/>
      <c r="BGJ137" s="51"/>
      <c r="BGK137" s="51"/>
      <c r="BGL137" s="51"/>
      <c r="BGM137" s="51"/>
      <c r="BGN137" s="51"/>
      <c r="BGO137" s="51"/>
      <c r="BGP137" s="51"/>
      <c r="BGQ137" s="51"/>
      <c r="BGR137" s="51"/>
      <c r="BGS137" s="51"/>
      <c r="BGT137" s="51"/>
      <c r="BGU137" s="51"/>
      <c r="BGV137" s="51"/>
      <c r="BGW137" s="51"/>
      <c r="BGX137" s="51"/>
      <c r="BGY137" s="51"/>
      <c r="BGZ137" s="51"/>
      <c r="BHA137" s="51"/>
      <c r="BHB137" s="51"/>
      <c r="BHC137" s="51"/>
      <c r="BHD137" s="51"/>
      <c r="BHE137" s="51"/>
      <c r="BHF137" s="51"/>
      <c r="BHG137" s="51"/>
      <c r="BHH137" s="51"/>
      <c r="BHI137" s="51"/>
      <c r="BHJ137" s="51"/>
      <c r="BHK137" s="51"/>
      <c r="BHL137" s="51"/>
      <c r="BHM137" s="51"/>
      <c r="BHN137" s="51"/>
      <c r="BHO137" s="51"/>
      <c r="BHP137" s="51"/>
      <c r="BHQ137" s="51"/>
      <c r="BHR137" s="51"/>
      <c r="BHS137" s="51"/>
      <c r="BHT137" s="51"/>
      <c r="BHU137" s="51"/>
      <c r="BHV137" s="51"/>
      <c r="BHW137" s="51"/>
      <c r="BHX137" s="51"/>
      <c r="BHY137" s="51"/>
      <c r="BHZ137" s="51"/>
      <c r="BIA137" s="51"/>
      <c r="BIB137" s="51"/>
      <c r="BIC137" s="51"/>
      <c r="BID137" s="51"/>
      <c r="BIE137" s="51"/>
      <c r="BIF137" s="51"/>
      <c r="BIG137" s="51"/>
      <c r="BIH137" s="51"/>
      <c r="BII137" s="51"/>
      <c r="BIJ137" s="51"/>
      <c r="BIK137" s="51"/>
      <c r="BIL137" s="51"/>
      <c r="BIM137" s="51"/>
      <c r="BIN137" s="51"/>
      <c r="BIO137" s="51"/>
      <c r="BIP137" s="51"/>
      <c r="BIQ137" s="51"/>
      <c r="BIR137" s="51"/>
      <c r="BIS137" s="51"/>
      <c r="BIT137" s="51"/>
      <c r="BIU137" s="51"/>
      <c r="BIV137" s="51"/>
      <c r="BIW137" s="51"/>
      <c r="BIX137" s="51"/>
      <c r="BIY137" s="51"/>
      <c r="BIZ137" s="51"/>
      <c r="BJA137" s="51"/>
      <c r="BJB137" s="51"/>
      <c r="BJC137" s="51"/>
      <c r="BJD137" s="51"/>
      <c r="BJE137" s="51"/>
      <c r="BJF137" s="51"/>
      <c r="BJG137" s="51"/>
      <c r="BJH137" s="51"/>
      <c r="BJI137" s="51"/>
      <c r="BJJ137" s="51"/>
      <c r="BJK137" s="51"/>
      <c r="BJL137" s="51"/>
      <c r="BJM137" s="51"/>
      <c r="BJN137" s="51"/>
      <c r="BJO137" s="51"/>
      <c r="BJP137" s="51"/>
      <c r="BJQ137" s="51"/>
      <c r="BJR137" s="51"/>
      <c r="BJS137" s="51"/>
      <c r="BJT137" s="51"/>
      <c r="BJU137" s="51"/>
      <c r="BJV137" s="51"/>
      <c r="BJW137" s="51"/>
      <c r="BJX137" s="51"/>
      <c r="BJY137" s="51"/>
      <c r="BJZ137" s="51"/>
      <c r="BKA137" s="51"/>
      <c r="BKB137" s="51"/>
      <c r="BKC137" s="51"/>
      <c r="BKD137" s="51"/>
      <c r="BKE137" s="51"/>
      <c r="BKF137" s="51"/>
      <c r="BKG137" s="51"/>
      <c r="BKH137" s="51"/>
      <c r="BKI137" s="51"/>
      <c r="BKJ137" s="51"/>
      <c r="BKK137" s="51"/>
      <c r="BKL137" s="51"/>
      <c r="BKM137" s="51"/>
      <c r="BKN137" s="51"/>
      <c r="BKO137" s="51"/>
      <c r="BKP137" s="51"/>
      <c r="BKQ137" s="51"/>
      <c r="BKR137" s="51"/>
      <c r="BKS137" s="51"/>
      <c r="BKT137" s="51"/>
      <c r="BKU137" s="51"/>
      <c r="BKV137" s="51"/>
      <c r="BKW137" s="51"/>
      <c r="BKX137" s="51"/>
      <c r="BKY137" s="51"/>
      <c r="BKZ137" s="51"/>
      <c r="BLA137" s="51"/>
      <c r="BLB137" s="51"/>
      <c r="BLC137" s="51"/>
      <c r="BLD137" s="51"/>
      <c r="BLE137" s="51"/>
      <c r="BLF137" s="51"/>
      <c r="BLG137" s="51"/>
      <c r="BLH137" s="51"/>
      <c r="BLI137" s="51"/>
      <c r="BLJ137" s="51"/>
      <c r="BLK137" s="51"/>
      <c r="BLL137" s="51"/>
      <c r="BLM137" s="51"/>
      <c r="BLN137" s="51"/>
      <c r="BLO137" s="51"/>
      <c r="BLP137" s="51"/>
      <c r="BLQ137" s="51"/>
      <c r="BLR137" s="51"/>
      <c r="BLS137" s="51"/>
      <c r="BLT137" s="51"/>
      <c r="BLU137" s="51"/>
      <c r="BLV137" s="51"/>
      <c r="BLW137" s="51"/>
      <c r="BLX137" s="51"/>
      <c r="BLY137" s="51"/>
      <c r="BLZ137" s="51"/>
      <c r="BMA137" s="51"/>
      <c r="BMB137" s="51"/>
      <c r="BMC137" s="51"/>
      <c r="BMD137" s="51"/>
      <c r="BME137" s="51"/>
      <c r="BMF137" s="51"/>
      <c r="BMG137" s="51"/>
      <c r="BMH137" s="51"/>
      <c r="BMI137" s="51"/>
      <c r="BMJ137" s="51"/>
      <c r="BMK137" s="51"/>
      <c r="BML137" s="51"/>
      <c r="BMM137" s="51"/>
      <c r="BMN137" s="51"/>
      <c r="BMO137" s="51"/>
      <c r="BMP137" s="51"/>
      <c r="BMQ137" s="51"/>
      <c r="BMR137" s="51"/>
      <c r="BMS137" s="51"/>
      <c r="BMT137" s="51"/>
      <c r="BMU137" s="51"/>
      <c r="BMV137" s="51"/>
      <c r="BMW137" s="51"/>
      <c r="BMX137" s="51"/>
      <c r="BMY137" s="51"/>
      <c r="BMZ137" s="51"/>
      <c r="BNA137" s="51"/>
      <c r="BNB137" s="51"/>
      <c r="BNC137" s="51"/>
      <c r="BND137" s="51"/>
      <c r="BNE137" s="51"/>
      <c r="BNF137" s="51"/>
      <c r="BNG137" s="51"/>
      <c r="BNH137" s="51"/>
      <c r="BNI137" s="51"/>
      <c r="BNJ137" s="51"/>
      <c r="BNK137" s="51"/>
      <c r="BNL137" s="51"/>
      <c r="BNM137" s="51"/>
      <c r="BNN137" s="51"/>
      <c r="BNO137" s="51"/>
      <c r="BNP137" s="51"/>
      <c r="BNQ137" s="51"/>
      <c r="BNR137" s="51"/>
      <c r="BNS137" s="51"/>
      <c r="BNT137" s="51"/>
      <c r="BNU137" s="51"/>
      <c r="BNV137" s="51"/>
      <c r="BNW137" s="51"/>
      <c r="BNX137" s="51"/>
      <c r="BNY137" s="51"/>
      <c r="BNZ137" s="51"/>
      <c r="BOA137" s="51"/>
      <c r="BOB137" s="51"/>
      <c r="BOC137" s="51"/>
      <c r="BOD137" s="51"/>
      <c r="BOE137" s="51"/>
      <c r="BOF137" s="51"/>
      <c r="BOG137" s="51"/>
      <c r="BOH137" s="51"/>
      <c r="BOI137" s="51"/>
      <c r="BOJ137" s="51"/>
      <c r="BOK137" s="51"/>
      <c r="BOL137" s="51"/>
      <c r="BOM137" s="51"/>
      <c r="BON137" s="51"/>
      <c r="BOO137" s="51"/>
      <c r="BOP137" s="51"/>
      <c r="BOQ137" s="51"/>
      <c r="BOR137" s="51"/>
      <c r="BOS137" s="51"/>
      <c r="BOT137" s="51"/>
      <c r="BOU137" s="51"/>
      <c r="BOV137" s="51"/>
      <c r="BOW137" s="51"/>
      <c r="BOX137" s="51"/>
      <c r="BOY137" s="51"/>
      <c r="BOZ137" s="51"/>
      <c r="BPA137" s="51"/>
      <c r="BPB137" s="51"/>
      <c r="BPC137" s="51"/>
      <c r="BPD137" s="51"/>
      <c r="BPE137" s="51"/>
      <c r="BPF137" s="51"/>
      <c r="BPG137" s="51"/>
      <c r="BPH137" s="51"/>
      <c r="BPI137" s="51"/>
      <c r="BPJ137" s="51"/>
      <c r="BPK137" s="51"/>
      <c r="BPL137" s="51"/>
      <c r="BPM137" s="51"/>
      <c r="BPN137" s="51"/>
      <c r="BPO137" s="51"/>
      <c r="BPP137" s="51"/>
      <c r="BPQ137" s="51"/>
      <c r="BPR137" s="51"/>
      <c r="BPS137" s="51"/>
      <c r="BPT137" s="51"/>
      <c r="BPU137" s="51"/>
      <c r="BPV137" s="51"/>
      <c r="BPW137" s="51"/>
      <c r="BPX137" s="51"/>
      <c r="BPY137" s="51"/>
      <c r="BPZ137" s="51"/>
      <c r="BQA137" s="51"/>
      <c r="BQB137" s="51"/>
      <c r="BQC137" s="51"/>
      <c r="BQD137" s="51"/>
      <c r="BQE137" s="51"/>
      <c r="BQF137" s="51"/>
      <c r="BQG137" s="51"/>
      <c r="BQH137" s="51"/>
      <c r="BQI137" s="51"/>
      <c r="BQJ137" s="51"/>
      <c r="BQK137" s="51"/>
      <c r="BQL137" s="51"/>
      <c r="BQM137" s="51"/>
      <c r="BQN137" s="51"/>
      <c r="BQO137" s="51"/>
      <c r="BQP137" s="51"/>
      <c r="BQQ137" s="51"/>
      <c r="BQR137" s="51"/>
      <c r="BQS137" s="51"/>
      <c r="BQT137" s="51"/>
      <c r="BQU137" s="51"/>
      <c r="BQV137" s="51"/>
      <c r="BQW137" s="51"/>
      <c r="BQX137" s="51"/>
      <c r="BQY137" s="51"/>
      <c r="BQZ137" s="51"/>
      <c r="BRA137" s="51"/>
      <c r="BRB137" s="51"/>
      <c r="BRC137" s="51"/>
      <c r="BRD137" s="51"/>
      <c r="BRE137" s="51"/>
      <c r="BRF137" s="51"/>
      <c r="BRG137" s="51"/>
      <c r="BRH137" s="51"/>
      <c r="BRI137" s="51"/>
      <c r="BRJ137" s="51"/>
      <c r="BRK137" s="51"/>
      <c r="BRL137" s="51"/>
      <c r="BRM137" s="51"/>
      <c r="BRN137" s="51"/>
      <c r="BRO137" s="51"/>
      <c r="BRP137" s="51"/>
      <c r="BRQ137" s="51"/>
      <c r="BRR137" s="51"/>
      <c r="BRS137" s="51"/>
      <c r="BRT137" s="51"/>
      <c r="BRU137" s="51"/>
      <c r="BRV137" s="51"/>
      <c r="BRW137" s="51"/>
      <c r="BRX137" s="51"/>
      <c r="BRY137" s="51"/>
      <c r="BRZ137" s="51"/>
      <c r="BSA137" s="51"/>
      <c r="BSB137" s="51"/>
      <c r="BSC137" s="51"/>
      <c r="BSD137" s="51"/>
      <c r="BSE137" s="51"/>
      <c r="BSF137" s="51"/>
      <c r="BSG137" s="51"/>
      <c r="BSH137" s="51"/>
      <c r="BSI137" s="51"/>
      <c r="BSJ137" s="51"/>
      <c r="BSK137" s="51"/>
      <c r="BSL137" s="51"/>
      <c r="BSM137" s="51"/>
      <c r="BSN137" s="51"/>
      <c r="BSO137" s="51"/>
      <c r="BSP137" s="51"/>
      <c r="BSQ137" s="51"/>
      <c r="BSR137" s="51"/>
      <c r="BSS137" s="51"/>
      <c r="BST137" s="51"/>
      <c r="BSU137" s="51"/>
      <c r="BSV137" s="51"/>
      <c r="BSW137" s="51"/>
      <c r="BSX137" s="51"/>
      <c r="BSY137" s="51"/>
      <c r="BSZ137" s="51"/>
      <c r="BTA137" s="51"/>
      <c r="BTB137" s="51"/>
      <c r="BTC137" s="51"/>
      <c r="BTD137" s="51"/>
      <c r="BTE137" s="51"/>
      <c r="BTF137" s="51"/>
      <c r="BTG137" s="51"/>
      <c r="BTH137" s="51"/>
      <c r="BTI137" s="51"/>
      <c r="BTJ137" s="51"/>
      <c r="BTK137" s="51"/>
      <c r="BTL137" s="51"/>
      <c r="BTM137" s="51"/>
      <c r="BTN137" s="51"/>
      <c r="BTO137" s="51"/>
      <c r="BTP137" s="51"/>
      <c r="BTQ137" s="51"/>
      <c r="BTR137" s="51"/>
      <c r="BTS137" s="51"/>
      <c r="BTT137" s="51"/>
      <c r="BTU137" s="51"/>
      <c r="BTV137" s="51"/>
      <c r="BTW137" s="51"/>
      <c r="BTX137" s="51"/>
      <c r="BTY137" s="51"/>
      <c r="BTZ137" s="51"/>
      <c r="BUA137" s="51"/>
      <c r="BUB137" s="51"/>
      <c r="BUC137" s="51"/>
      <c r="BUD137" s="51"/>
      <c r="BUE137" s="51"/>
      <c r="BUF137" s="51"/>
      <c r="BUG137" s="51"/>
      <c r="BUH137" s="51"/>
      <c r="BUI137" s="51"/>
      <c r="BUJ137" s="51"/>
      <c r="BUK137" s="51"/>
      <c r="BUL137" s="51"/>
      <c r="BUM137" s="51"/>
      <c r="BUN137" s="51"/>
      <c r="BUO137" s="51"/>
      <c r="BUP137" s="51"/>
      <c r="BUQ137" s="51"/>
      <c r="BUR137" s="51"/>
      <c r="BUS137" s="51"/>
      <c r="BUT137" s="51"/>
      <c r="BUU137" s="51"/>
      <c r="BUV137" s="51"/>
      <c r="BUW137" s="51"/>
      <c r="BUX137" s="51"/>
      <c r="BUY137" s="51"/>
      <c r="BUZ137" s="51"/>
      <c r="BVA137" s="51"/>
      <c r="BVB137" s="51"/>
      <c r="BVC137" s="51"/>
      <c r="BVD137" s="51"/>
      <c r="BVE137" s="51"/>
      <c r="BVF137" s="51"/>
      <c r="BVG137" s="51"/>
      <c r="BVH137" s="51"/>
      <c r="BVI137" s="51"/>
      <c r="BVJ137" s="51"/>
      <c r="BVK137" s="51"/>
      <c r="BVL137" s="51"/>
      <c r="BVM137" s="51"/>
      <c r="BVN137" s="51"/>
      <c r="BVO137" s="51"/>
      <c r="BVP137" s="51"/>
      <c r="BVQ137" s="51"/>
      <c r="BVR137" s="51"/>
      <c r="BVS137" s="51"/>
      <c r="BVT137" s="51"/>
      <c r="BVU137" s="51"/>
      <c r="BVV137" s="51"/>
      <c r="BVW137" s="51"/>
      <c r="BVX137" s="51"/>
      <c r="BVY137" s="51"/>
      <c r="BVZ137" s="51"/>
      <c r="BWA137" s="51"/>
      <c r="BWB137" s="51"/>
      <c r="BWC137" s="51"/>
      <c r="BWD137" s="51"/>
      <c r="BWE137" s="51"/>
      <c r="BWF137" s="51"/>
      <c r="BWG137" s="51"/>
      <c r="BWH137" s="51"/>
      <c r="BWI137" s="51"/>
      <c r="BWJ137" s="51"/>
      <c r="BWK137" s="51"/>
      <c r="BWL137" s="51"/>
      <c r="BWM137" s="51"/>
      <c r="BWN137" s="51"/>
      <c r="BWO137" s="51"/>
      <c r="BWP137" s="51"/>
      <c r="BWQ137" s="51"/>
      <c r="BWR137" s="51"/>
      <c r="BWS137" s="51"/>
      <c r="BWT137" s="51"/>
      <c r="BWU137" s="51"/>
      <c r="BWV137" s="51"/>
      <c r="BWW137" s="51"/>
      <c r="BWX137" s="51"/>
      <c r="BWY137" s="51"/>
      <c r="BWZ137" s="51"/>
      <c r="BXA137" s="51"/>
      <c r="BXB137" s="51"/>
      <c r="BXC137" s="51"/>
      <c r="BXD137" s="51"/>
      <c r="BXE137" s="51"/>
      <c r="BXF137" s="51"/>
      <c r="BXG137" s="51"/>
      <c r="BXH137" s="51"/>
      <c r="BXI137" s="51"/>
      <c r="BXJ137" s="51"/>
      <c r="BXK137" s="51"/>
      <c r="BXL137" s="51"/>
      <c r="BXM137" s="51"/>
      <c r="BXN137" s="51"/>
      <c r="BXO137" s="51"/>
      <c r="BXP137" s="51"/>
      <c r="BXQ137" s="51"/>
      <c r="BXR137" s="51"/>
      <c r="BXS137" s="51"/>
      <c r="BXT137" s="51"/>
      <c r="BXU137" s="51"/>
      <c r="BXV137" s="51"/>
      <c r="BXW137" s="51"/>
      <c r="BXX137" s="51"/>
      <c r="BXY137" s="51"/>
      <c r="BXZ137" s="51"/>
      <c r="BYA137" s="51"/>
      <c r="BYB137" s="51"/>
      <c r="BYC137" s="51"/>
      <c r="BYD137" s="51"/>
      <c r="BYE137" s="51"/>
      <c r="BYF137" s="51"/>
      <c r="BYG137" s="51"/>
      <c r="BYH137" s="51"/>
      <c r="BYI137" s="51"/>
      <c r="BYJ137" s="51"/>
      <c r="BYK137" s="51"/>
      <c r="BYL137" s="51"/>
      <c r="BYM137" s="51"/>
      <c r="BYN137" s="51"/>
      <c r="BYO137" s="51"/>
      <c r="BYP137" s="51"/>
      <c r="BYQ137" s="51"/>
      <c r="BYR137" s="51"/>
      <c r="BYS137" s="51"/>
      <c r="BYT137" s="51"/>
      <c r="BYU137" s="51"/>
      <c r="BYV137" s="51"/>
      <c r="BYW137" s="51"/>
      <c r="BYX137" s="51"/>
      <c r="BYY137" s="51"/>
      <c r="BYZ137" s="51"/>
      <c r="BZA137" s="51"/>
      <c r="BZB137" s="51"/>
      <c r="BZC137" s="51"/>
      <c r="BZD137" s="51"/>
      <c r="BZE137" s="51"/>
      <c r="BZF137" s="51"/>
      <c r="BZG137" s="51"/>
      <c r="BZH137" s="51"/>
      <c r="BZI137" s="51"/>
      <c r="BZJ137" s="51"/>
      <c r="BZK137" s="51"/>
      <c r="BZL137" s="51"/>
      <c r="BZM137" s="51"/>
      <c r="BZN137" s="51"/>
      <c r="BZO137" s="51"/>
      <c r="BZP137" s="51"/>
      <c r="BZQ137" s="51"/>
      <c r="BZR137" s="51"/>
      <c r="BZS137" s="51"/>
      <c r="BZT137" s="51"/>
      <c r="BZU137" s="51"/>
      <c r="BZV137" s="51"/>
      <c r="BZW137" s="51"/>
      <c r="BZX137" s="51"/>
      <c r="BZY137" s="51"/>
      <c r="BZZ137" s="51"/>
      <c r="CAA137" s="51"/>
      <c r="CAB137" s="51"/>
      <c r="CAC137" s="51"/>
      <c r="CAD137" s="51"/>
      <c r="CAE137" s="51"/>
      <c r="CAF137" s="51"/>
      <c r="CAG137" s="51"/>
      <c r="CAH137" s="51"/>
      <c r="CAI137" s="51"/>
      <c r="CAJ137" s="51"/>
      <c r="CAK137" s="51"/>
      <c r="CAL137" s="51"/>
      <c r="CAM137" s="51"/>
      <c r="CAN137" s="51"/>
      <c r="CAO137" s="51"/>
      <c r="CAP137" s="51"/>
      <c r="CAQ137" s="51"/>
      <c r="CAR137" s="51"/>
      <c r="CAS137" s="51"/>
      <c r="CAT137" s="51"/>
      <c r="CAU137" s="51"/>
      <c r="CAV137" s="51"/>
      <c r="CAW137" s="51"/>
      <c r="CAX137" s="51"/>
      <c r="CAY137" s="51"/>
      <c r="CAZ137" s="51"/>
      <c r="CBA137" s="51"/>
      <c r="CBB137" s="51"/>
      <c r="CBC137" s="51"/>
      <c r="CBD137" s="51"/>
      <c r="CBE137" s="51"/>
      <c r="CBF137" s="51"/>
      <c r="CBG137" s="51"/>
      <c r="CBH137" s="51"/>
      <c r="CBI137" s="51"/>
      <c r="CBJ137" s="51"/>
      <c r="CBK137" s="51"/>
      <c r="CBL137" s="51"/>
      <c r="CBM137" s="51"/>
      <c r="CBN137" s="51"/>
      <c r="CBO137" s="51"/>
      <c r="CBP137" s="51"/>
      <c r="CBQ137" s="51"/>
      <c r="CBR137" s="51"/>
      <c r="CBS137" s="51"/>
      <c r="CBT137" s="51"/>
      <c r="CBU137" s="51"/>
      <c r="CBV137" s="51"/>
      <c r="CBW137" s="51"/>
      <c r="CBX137" s="51"/>
      <c r="CBY137" s="51"/>
      <c r="CBZ137" s="51"/>
      <c r="CCA137" s="51"/>
      <c r="CCB137" s="51"/>
      <c r="CCC137" s="51"/>
      <c r="CCD137" s="51"/>
      <c r="CCE137" s="51"/>
      <c r="CCF137" s="51"/>
      <c r="CCG137" s="51"/>
      <c r="CCH137" s="51"/>
      <c r="CCI137" s="51"/>
      <c r="CCJ137" s="51"/>
      <c r="CCK137" s="51"/>
      <c r="CCL137" s="51"/>
      <c r="CCM137" s="51"/>
      <c r="CCN137" s="51"/>
      <c r="CCO137" s="51"/>
      <c r="CCP137" s="51"/>
      <c r="CCQ137" s="51"/>
      <c r="CCR137" s="51"/>
      <c r="CCS137" s="51"/>
      <c r="CCT137" s="51"/>
      <c r="CCU137" s="51"/>
      <c r="CCV137" s="51"/>
      <c r="CCW137" s="51"/>
      <c r="CCX137" s="51"/>
      <c r="CCY137" s="51"/>
      <c r="CCZ137" s="51"/>
      <c r="CDA137" s="51"/>
      <c r="CDB137" s="51"/>
      <c r="CDC137" s="51"/>
      <c r="CDD137" s="51"/>
      <c r="CDE137" s="51"/>
      <c r="CDF137" s="51"/>
      <c r="CDG137" s="51"/>
      <c r="CDH137" s="51"/>
      <c r="CDI137" s="51"/>
      <c r="CDJ137" s="51"/>
      <c r="CDK137" s="51"/>
      <c r="CDL137" s="51"/>
      <c r="CDM137" s="51"/>
      <c r="CDN137" s="51"/>
      <c r="CDO137" s="51"/>
      <c r="CDP137" s="51"/>
      <c r="CDQ137" s="51"/>
      <c r="CDR137" s="51"/>
      <c r="CDS137" s="51"/>
      <c r="CDT137" s="51"/>
      <c r="CDU137" s="51"/>
      <c r="CDV137" s="51"/>
      <c r="CDW137" s="51"/>
      <c r="CDX137" s="51"/>
      <c r="CDY137" s="51"/>
      <c r="CDZ137" s="51"/>
      <c r="CEA137" s="51"/>
      <c r="CEB137" s="51"/>
      <c r="CEC137" s="51"/>
      <c r="CED137" s="51"/>
      <c r="CEE137" s="51"/>
      <c r="CEF137" s="51"/>
      <c r="CEG137" s="51"/>
      <c r="CEH137" s="51"/>
      <c r="CEI137" s="51"/>
      <c r="CEJ137" s="51"/>
      <c r="CEK137" s="51"/>
      <c r="CEL137" s="51"/>
      <c r="CEM137" s="51"/>
      <c r="CEN137" s="51"/>
      <c r="CEO137" s="51"/>
      <c r="CEP137" s="51"/>
      <c r="CEQ137" s="51"/>
      <c r="CER137" s="51"/>
      <c r="CES137" s="51"/>
      <c r="CET137" s="51"/>
      <c r="CEU137" s="51"/>
      <c r="CEV137" s="51"/>
      <c r="CEW137" s="51"/>
      <c r="CEX137" s="51"/>
      <c r="CEY137" s="51"/>
      <c r="CEZ137" s="51"/>
      <c r="CFA137" s="51"/>
      <c r="CFB137" s="51"/>
      <c r="CFC137" s="51"/>
      <c r="CFD137" s="51"/>
      <c r="CFE137" s="51"/>
      <c r="CFF137" s="51"/>
      <c r="CFG137" s="51"/>
      <c r="CFH137" s="51"/>
      <c r="CFI137" s="51"/>
      <c r="CFJ137" s="51"/>
      <c r="CFK137" s="51"/>
      <c r="CFL137" s="51"/>
      <c r="CFM137" s="51"/>
      <c r="CFN137" s="51"/>
      <c r="CFO137" s="51"/>
      <c r="CFP137" s="51"/>
      <c r="CFQ137" s="51"/>
      <c r="CFR137" s="51"/>
      <c r="CFS137" s="51"/>
      <c r="CFT137" s="51"/>
      <c r="CFU137" s="51"/>
      <c r="CFV137" s="51"/>
      <c r="CFW137" s="51"/>
      <c r="CFX137" s="51"/>
      <c r="CFY137" s="51"/>
      <c r="CFZ137" s="51"/>
      <c r="CGA137" s="51"/>
      <c r="CGB137" s="51"/>
      <c r="CGC137" s="51"/>
      <c r="CGD137" s="51"/>
      <c r="CGE137" s="51"/>
      <c r="CGF137" s="51"/>
      <c r="CGG137" s="51"/>
      <c r="CGH137" s="51"/>
      <c r="CGI137" s="51"/>
      <c r="CGJ137" s="51"/>
      <c r="CGK137" s="51"/>
      <c r="CGL137" s="51"/>
      <c r="CGM137" s="51"/>
      <c r="CGN137" s="51"/>
      <c r="CGO137" s="51"/>
      <c r="CGP137" s="51"/>
      <c r="CGQ137" s="51"/>
      <c r="CGR137" s="51"/>
      <c r="CGS137" s="51"/>
      <c r="CGT137" s="51"/>
      <c r="CGU137" s="51"/>
      <c r="CGV137" s="51"/>
      <c r="CGW137" s="51"/>
      <c r="CGX137" s="51"/>
      <c r="CGY137" s="51"/>
      <c r="CGZ137" s="51"/>
      <c r="CHA137" s="51"/>
      <c r="CHB137" s="51"/>
      <c r="CHC137" s="51"/>
      <c r="CHD137" s="51"/>
      <c r="CHE137" s="51"/>
      <c r="CHF137" s="51"/>
      <c r="CHG137" s="51"/>
      <c r="CHH137" s="51"/>
      <c r="CHI137" s="51"/>
      <c r="CHJ137" s="51"/>
      <c r="CHK137" s="51"/>
      <c r="CHL137" s="51"/>
      <c r="CHM137" s="51"/>
      <c r="CHN137" s="51"/>
      <c r="CHO137" s="51"/>
      <c r="CHP137" s="51"/>
      <c r="CHQ137" s="51"/>
      <c r="CHR137" s="51"/>
      <c r="CHS137" s="51"/>
      <c r="CHT137" s="51"/>
      <c r="CHU137" s="51"/>
      <c r="CHV137" s="51"/>
      <c r="CHW137" s="51"/>
      <c r="CHX137" s="51"/>
      <c r="CHY137" s="51"/>
      <c r="CHZ137" s="51"/>
      <c r="CIA137" s="51"/>
      <c r="CIB137" s="51"/>
      <c r="CIC137" s="51"/>
      <c r="CID137" s="51"/>
      <c r="CIE137" s="51"/>
      <c r="CIF137" s="51"/>
      <c r="CIG137" s="51"/>
      <c r="CIH137" s="51"/>
      <c r="CII137" s="51"/>
      <c r="CIJ137" s="51"/>
      <c r="CIK137" s="51"/>
      <c r="CIL137" s="51"/>
      <c r="CIM137" s="51"/>
      <c r="CIN137" s="51"/>
      <c r="CIO137" s="51"/>
      <c r="CIP137" s="51"/>
      <c r="CIQ137" s="51"/>
      <c r="CIR137" s="51"/>
      <c r="CIS137" s="51"/>
      <c r="CIT137" s="51"/>
      <c r="CIU137" s="51"/>
      <c r="CIV137" s="51"/>
      <c r="CIW137" s="51"/>
      <c r="CIX137" s="51"/>
      <c r="CIY137" s="51"/>
      <c r="CIZ137" s="51"/>
      <c r="CJA137" s="51"/>
      <c r="CJB137" s="51"/>
      <c r="CJC137" s="51"/>
      <c r="CJD137" s="51"/>
      <c r="CJE137" s="51"/>
      <c r="CJF137" s="51"/>
      <c r="CJG137" s="51"/>
      <c r="CJH137" s="51"/>
      <c r="CJI137" s="51"/>
      <c r="CJJ137" s="51"/>
      <c r="CJK137" s="51"/>
      <c r="CJL137" s="51"/>
      <c r="CJM137" s="51"/>
      <c r="CJN137" s="51"/>
      <c r="CJO137" s="51"/>
      <c r="CJP137" s="51"/>
      <c r="CJQ137" s="51"/>
      <c r="CJR137" s="51"/>
      <c r="CJS137" s="51"/>
      <c r="CJT137" s="51"/>
      <c r="CJU137" s="51"/>
      <c r="CJV137" s="51"/>
      <c r="CJW137" s="51"/>
      <c r="CJX137" s="51"/>
      <c r="CJY137" s="51"/>
      <c r="CJZ137" s="51"/>
      <c r="CKA137" s="51"/>
      <c r="CKB137" s="51"/>
      <c r="CKC137" s="51"/>
      <c r="CKD137" s="51"/>
      <c r="CKE137" s="51"/>
      <c r="CKF137" s="51"/>
      <c r="CKG137" s="51"/>
      <c r="CKH137" s="51"/>
      <c r="CKI137" s="51"/>
      <c r="CKJ137" s="51"/>
      <c r="CKK137" s="51"/>
      <c r="CKL137" s="51"/>
      <c r="CKM137" s="51"/>
      <c r="CKN137" s="51"/>
      <c r="CKO137" s="51"/>
      <c r="CKP137" s="51"/>
      <c r="CKQ137" s="51"/>
      <c r="CKR137" s="51"/>
      <c r="CKS137" s="51"/>
      <c r="CKT137" s="51"/>
      <c r="CKU137" s="51"/>
      <c r="CKV137" s="51"/>
      <c r="CKW137" s="51"/>
      <c r="CKX137" s="51"/>
      <c r="CKY137" s="51"/>
      <c r="CKZ137" s="51"/>
      <c r="CLA137" s="51"/>
      <c r="CLB137" s="51"/>
      <c r="CLC137" s="51"/>
      <c r="CLD137" s="51"/>
      <c r="CLE137" s="51"/>
      <c r="CLF137" s="51"/>
      <c r="CLG137" s="51"/>
      <c r="CLH137" s="51"/>
      <c r="CLI137" s="51"/>
      <c r="CLJ137" s="51"/>
      <c r="CLK137" s="51"/>
      <c r="CLL137" s="51"/>
      <c r="CLM137" s="51"/>
      <c r="CLN137" s="51"/>
      <c r="CLO137" s="51"/>
      <c r="CLP137" s="51"/>
      <c r="CLQ137" s="51"/>
      <c r="CLR137" s="51"/>
      <c r="CLS137" s="51"/>
      <c r="CLT137" s="51"/>
      <c r="CLU137" s="51"/>
      <c r="CLV137" s="51"/>
      <c r="CLW137" s="51"/>
      <c r="CLX137" s="51"/>
      <c r="CLY137" s="51"/>
      <c r="CLZ137" s="51"/>
      <c r="CMA137" s="51"/>
      <c r="CMB137" s="51"/>
      <c r="CMC137" s="51"/>
      <c r="CMD137" s="51"/>
      <c r="CME137" s="51"/>
      <c r="CMF137" s="51"/>
      <c r="CMG137" s="51"/>
      <c r="CMH137" s="51"/>
      <c r="CMI137" s="51"/>
      <c r="CMJ137" s="51"/>
      <c r="CMK137" s="51"/>
      <c r="CML137" s="51"/>
      <c r="CMM137" s="51"/>
      <c r="CMN137" s="51"/>
      <c r="CMO137" s="51"/>
      <c r="CMP137" s="51"/>
      <c r="CMQ137" s="51"/>
      <c r="CMR137" s="51"/>
      <c r="CMS137" s="51"/>
      <c r="CMT137" s="51"/>
      <c r="CMU137" s="51"/>
      <c r="CMV137" s="51"/>
      <c r="CMW137" s="51"/>
      <c r="CMX137" s="51"/>
      <c r="CMY137" s="51"/>
      <c r="CMZ137" s="51"/>
      <c r="CNA137" s="51"/>
      <c r="CNB137" s="51"/>
      <c r="CNC137" s="51"/>
      <c r="CND137" s="51"/>
      <c r="CNE137" s="51"/>
      <c r="CNF137" s="51"/>
      <c r="CNG137" s="51"/>
      <c r="CNH137" s="51"/>
      <c r="CNI137" s="51"/>
      <c r="CNJ137" s="51"/>
      <c r="CNK137" s="51"/>
      <c r="CNL137" s="51"/>
      <c r="CNM137" s="51"/>
      <c r="CNN137" s="51"/>
      <c r="CNO137" s="51"/>
      <c r="CNP137" s="51"/>
      <c r="CNQ137" s="51"/>
      <c r="CNR137" s="51"/>
      <c r="CNS137" s="51"/>
      <c r="CNT137" s="51"/>
      <c r="CNU137" s="51"/>
      <c r="CNV137" s="51"/>
      <c r="CNW137" s="51"/>
      <c r="CNX137" s="51"/>
      <c r="CNY137" s="51"/>
      <c r="CNZ137" s="51"/>
      <c r="COA137" s="51"/>
      <c r="COB137" s="51"/>
      <c r="COC137" s="51"/>
      <c r="COD137" s="51"/>
      <c r="COE137" s="51"/>
      <c r="COF137" s="51"/>
      <c r="COG137" s="51"/>
      <c r="COH137" s="51"/>
      <c r="COI137" s="51"/>
      <c r="COJ137" s="51"/>
      <c r="COK137" s="51"/>
      <c r="COL137" s="51"/>
      <c r="COM137" s="51"/>
      <c r="CON137" s="51"/>
      <c r="COO137" s="51"/>
      <c r="COP137" s="51"/>
      <c r="COQ137" s="51"/>
      <c r="COR137" s="51"/>
      <c r="COS137" s="51"/>
      <c r="COT137" s="51"/>
      <c r="COU137" s="51"/>
      <c r="COV137" s="51"/>
      <c r="COW137" s="51"/>
      <c r="COX137" s="51"/>
      <c r="COY137" s="51"/>
      <c r="COZ137" s="51"/>
      <c r="CPA137" s="51"/>
      <c r="CPB137" s="51"/>
      <c r="CPC137" s="51"/>
      <c r="CPD137" s="51"/>
      <c r="CPE137" s="51"/>
      <c r="CPF137" s="51"/>
      <c r="CPG137" s="51"/>
      <c r="CPH137" s="51"/>
      <c r="CPI137" s="51"/>
      <c r="CPJ137" s="51"/>
      <c r="CPK137" s="51"/>
      <c r="CPL137" s="51"/>
      <c r="CPM137" s="51"/>
      <c r="CPN137" s="51"/>
      <c r="CPO137" s="51"/>
      <c r="CPP137" s="51"/>
      <c r="CPQ137" s="51"/>
      <c r="CPR137" s="51"/>
      <c r="CPS137" s="51"/>
      <c r="CPT137" s="51"/>
      <c r="CPU137" s="51"/>
      <c r="CPV137" s="51"/>
      <c r="CPW137" s="51"/>
      <c r="CPX137" s="51"/>
      <c r="CPY137" s="51"/>
      <c r="CPZ137" s="51"/>
      <c r="CQA137" s="51"/>
      <c r="CQB137" s="51"/>
      <c r="CQC137" s="51"/>
      <c r="CQD137" s="51"/>
      <c r="CQE137" s="51"/>
      <c r="CQF137" s="51"/>
      <c r="CQG137" s="51"/>
      <c r="CQH137" s="51"/>
      <c r="CQI137" s="51"/>
      <c r="CQJ137" s="51"/>
      <c r="CQK137" s="51"/>
      <c r="CQL137" s="51"/>
      <c r="CQM137" s="51"/>
      <c r="CQN137" s="51"/>
      <c r="CQO137" s="51"/>
      <c r="CQP137" s="51"/>
      <c r="CQQ137" s="51"/>
      <c r="CQR137" s="51"/>
      <c r="CQS137" s="51"/>
      <c r="CQT137" s="51"/>
      <c r="CQU137" s="51"/>
      <c r="CQV137" s="51"/>
      <c r="CQW137" s="51"/>
      <c r="CQX137" s="51"/>
      <c r="CQY137" s="51"/>
      <c r="CQZ137" s="51"/>
      <c r="CRA137" s="51"/>
      <c r="CRB137" s="51"/>
      <c r="CRC137" s="51"/>
      <c r="CRD137" s="51"/>
      <c r="CRE137" s="51"/>
      <c r="CRF137" s="51"/>
      <c r="CRG137" s="51"/>
      <c r="CRH137" s="51"/>
      <c r="CRI137" s="51"/>
      <c r="CRJ137" s="51"/>
      <c r="CRK137" s="51"/>
      <c r="CRL137" s="51"/>
      <c r="CRM137" s="51"/>
      <c r="CRN137" s="51"/>
      <c r="CRO137" s="51"/>
      <c r="CRP137" s="51"/>
      <c r="CRQ137" s="51"/>
      <c r="CRR137" s="51"/>
      <c r="CRS137" s="51"/>
      <c r="CRT137" s="51"/>
      <c r="CRU137" s="51"/>
      <c r="CRV137" s="51"/>
      <c r="CRW137" s="51"/>
      <c r="CRX137" s="51"/>
      <c r="CRY137" s="51"/>
      <c r="CRZ137" s="51"/>
      <c r="CSA137" s="51"/>
      <c r="CSB137" s="51"/>
      <c r="CSC137" s="51"/>
      <c r="CSD137" s="51"/>
      <c r="CSE137" s="51"/>
      <c r="CSF137" s="51"/>
      <c r="CSG137" s="51"/>
      <c r="CSH137" s="51"/>
      <c r="CSI137" s="51"/>
      <c r="CSJ137" s="51"/>
      <c r="CSK137" s="51"/>
      <c r="CSL137" s="51"/>
      <c r="CSM137" s="51"/>
      <c r="CSN137" s="51"/>
      <c r="CSO137" s="51"/>
      <c r="CSP137" s="51"/>
      <c r="CSQ137" s="51"/>
      <c r="CSR137" s="51"/>
      <c r="CSS137" s="51"/>
      <c r="CST137" s="51"/>
      <c r="CSU137" s="51"/>
      <c r="CSV137" s="51"/>
      <c r="CSW137" s="51"/>
      <c r="CSX137" s="51"/>
      <c r="CSY137" s="51"/>
      <c r="CSZ137" s="51"/>
      <c r="CTA137" s="51"/>
      <c r="CTB137" s="51"/>
      <c r="CTC137" s="51"/>
      <c r="CTD137" s="51"/>
      <c r="CTE137" s="51"/>
      <c r="CTF137" s="51"/>
      <c r="CTG137" s="51"/>
      <c r="CTH137" s="51"/>
      <c r="CTI137" s="51"/>
      <c r="CTJ137" s="51"/>
      <c r="CTK137" s="51"/>
      <c r="CTL137" s="51"/>
      <c r="CTM137" s="51"/>
      <c r="CTN137" s="51"/>
      <c r="CTO137" s="51"/>
      <c r="CTP137" s="51"/>
      <c r="CTQ137" s="51"/>
      <c r="CTR137" s="51"/>
      <c r="CTS137" s="51"/>
      <c r="CTT137" s="51"/>
      <c r="CTU137" s="51"/>
      <c r="CTV137" s="51"/>
      <c r="CTW137" s="51"/>
      <c r="CTX137" s="51"/>
      <c r="CTY137" s="51"/>
      <c r="CTZ137" s="51"/>
      <c r="CUA137" s="51"/>
      <c r="CUB137" s="51"/>
      <c r="CUC137" s="51"/>
      <c r="CUD137" s="51"/>
      <c r="CUE137" s="51"/>
      <c r="CUF137" s="51"/>
      <c r="CUG137" s="51"/>
      <c r="CUH137" s="51"/>
      <c r="CUI137" s="51"/>
      <c r="CUJ137" s="51"/>
      <c r="CUK137" s="51"/>
      <c r="CUL137" s="51"/>
      <c r="CUM137" s="51"/>
      <c r="CUN137" s="51"/>
      <c r="CUO137" s="51"/>
      <c r="CUP137" s="51"/>
      <c r="CUQ137" s="51"/>
      <c r="CUR137" s="51"/>
      <c r="CUS137" s="51"/>
      <c r="CUT137" s="51"/>
      <c r="CUU137" s="51"/>
      <c r="CUV137" s="51"/>
      <c r="CUW137" s="51"/>
      <c r="CUX137" s="51"/>
      <c r="CUY137" s="51"/>
      <c r="CUZ137" s="51"/>
      <c r="CVA137" s="51"/>
      <c r="CVB137" s="51"/>
      <c r="CVC137" s="51"/>
      <c r="CVD137" s="51"/>
      <c r="CVE137" s="51"/>
      <c r="CVF137" s="51"/>
      <c r="CVG137" s="51"/>
      <c r="CVH137" s="51"/>
      <c r="CVI137" s="51"/>
      <c r="CVJ137" s="51"/>
      <c r="CVK137" s="51"/>
      <c r="CVL137" s="51"/>
      <c r="CVM137" s="51"/>
      <c r="CVN137" s="51"/>
      <c r="CVO137" s="51"/>
      <c r="CVP137" s="51"/>
      <c r="CVQ137" s="51"/>
      <c r="CVR137" s="51"/>
      <c r="CVS137" s="51"/>
      <c r="CVT137" s="51"/>
      <c r="CVU137" s="51"/>
      <c r="CVV137" s="51"/>
      <c r="CVW137" s="51"/>
      <c r="CVX137" s="51"/>
      <c r="CVY137" s="51"/>
      <c r="CVZ137" s="51"/>
      <c r="CWA137" s="51"/>
      <c r="CWB137" s="51"/>
      <c r="CWC137" s="51"/>
      <c r="CWD137" s="51"/>
      <c r="CWE137" s="51"/>
      <c r="CWF137" s="51"/>
      <c r="CWG137" s="51"/>
      <c r="CWH137" s="51"/>
      <c r="CWI137" s="51"/>
      <c r="CWJ137" s="51"/>
      <c r="CWK137" s="51"/>
      <c r="CWL137" s="51"/>
      <c r="CWM137" s="51"/>
      <c r="CWN137" s="51"/>
      <c r="CWO137" s="51"/>
      <c r="CWP137" s="51"/>
      <c r="CWQ137" s="51"/>
      <c r="CWR137" s="51"/>
      <c r="CWS137" s="51"/>
      <c r="CWT137" s="51"/>
      <c r="CWU137" s="51"/>
      <c r="CWV137" s="51"/>
      <c r="CWW137" s="51"/>
      <c r="CWX137" s="51"/>
      <c r="CWY137" s="51"/>
      <c r="CWZ137" s="51"/>
      <c r="CXA137" s="51"/>
      <c r="CXB137" s="51"/>
      <c r="CXC137" s="51"/>
      <c r="CXD137" s="51"/>
      <c r="CXE137" s="51"/>
      <c r="CXF137" s="51"/>
      <c r="CXG137" s="51"/>
      <c r="CXH137" s="51"/>
      <c r="CXI137" s="51"/>
      <c r="CXJ137" s="51"/>
      <c r="CXK137" s="51"/>
      <c r="CXL137" s="51"/>
      <c r="CXM137" s="51"/>
      <c r="CXN137" s="51"/>
      <c r="CXO137" s="51"/>
      <c r="CXP137" s="51"/>
      <c r="CXQ137" s="51"/>
      <c r="CXR137" s="51"/>
      <c r="CXS137" s="51"/>
      <c r="CXT137" s="51"/>
      <c r="CXU137" s="51"/>
      <c r="CXV137" s="51"/>
      <c r="CXW137" s="51"/>
      <c r="CXX137" s="51"/>
      <c r="CXY137" s="51"/>
      <c r="CXZ137" s="51"/>
      <c r="CYA137" s="51"/>
      <c r="CYB137" s="51"/>
      <c r="CYC137" s="51"/>
      <c r="CYD137" s="51"/>
      <c r="CYE137" s="51"/>
      <c r="CYF137" s="51"/>
      <c r="CYG137" s="51"/>
      <c r="CYH137" s="51"/>
      <c r="CYI137" s="51"/>
      <c r="CYJ137" s="51"/>
      <c r="CYK137" s="51"/>
      <c r="CYL137" s="51"/>
      <c r="CYM137" s="51"/>
      <c r="CYN137" s="51"/>
      <c r="CYO137" s="51"/>
      <c r="CYP137" s="51"/>
      <c r="CYQ137" s="51"/>
      <c r="CYR137" s="51"/>
      <c r="CYS137" s="51"/>
      <c r="CYT137" s="51"/>
      <c r="CYU137" s="51"/>
      <c r="CYV137" s="51"/>
      <c r="CYW137" s="51"/>
      <c r="CYX137" s="51"/>
      <c r="CYY137" s="51"/>
      <c r="CYZ137" s="51"/>
      <c r="CZA137" s="51"/>
      <c r="CZB137" s="51"/>
      <c r="CZC137" s="51"/>
      <c r="CZD137" s="51"/>
      <c r="CZE137" s="51"/>
      <c r="CZF137" s="51"/>
      <c r="CZG137" s="51"/>
      <c r="CZH137" s="51"/>
      <c r="CZI137" s="51"/>
      <c r="CZJ137" s="51"/>
      <c r="CZK137" s="51"/>
      <c r="CZL137" s="51"/>
      <c r="CZM137" s="51"/>
      <c r="CZN137" s="51"/>
      <c r="CZO137" s="51"/>
      <c r="CZP137" s="51"/>
      <c r="CZQ137" s="51"/>
      <c r="CZR137" s="51"/>
      <c r="CZS137" s="51"/>
      <c r="CZT137" s="51"/>
      <c r="CZU137" s="51"/>
      <c r="CZV137" s="51"/>
      <c r="CZW137" s="51"/>
      <c r="CZX137" s="51"/>
      <c r="CZY137" s="51"/>
      <c r="CZZ137" s="51"/>
      <c r="DAA137" s="51"/>
      <c r="DAB137" s="51"/>
      <c r="DAC137" s="51"/>
      <c r="DAD137" s="51"/>
      <c r="DAE137" s="51"/>
      <c r="DAF137" s="51"/>
      <c r="DAG137" s="51"/>
      <c r="DAH137" s="51"/>
      <c r="DAI137" s="51"/>
      <c r="DAJ137" s="51"/>
      <c r="DAK137" s="51"/>
      <c r="DAL137" s="51"/>
      <c r="DAM137" s="51"/>
      <c r="DAN137" s="51"/>
      <c r="DAO137" s="51"/>
      <c r="DAP137" s="51"/>
      <c r="DAQ137" s="51"/>
      <c r="DAR137" s="51"/>
      <c r="DAS137" s="51"/>
      <c r="DAT137" s="51"/>
      <c r="DAU137" s="51"/>
      <c r="DAV137" s="51"/>
      <c r="DAW137" s="51"/>
      <c r="DAX137" s="51"/>
      <c r="DAY137" s="51"/>
      <c r="DAZ137" s="51"/>
      <c r="DBA137" s="51"/>
      <c r="DBB137" s="51"/>
      <c r="DBC137" s="51"/>
      <c r="DBD137" s="51"/>
      <c r="DBE137" s="51"/>
      <c r="DBF137" s="51"/>
      <c r="DBG137" s="51"/>
      <c r="DBH137" s="51"/>
      <c r="DBI137" s="51"/>
      <c r="DBJ137" s="51"/>
      <c r="DBK137" s="51"/>
      <c r="DBL137" s="51"/>
      <c r="DBM137" s="51"/>
      <c r="DBN137" s="51"/>
      <c r="DBO137" s="51"/>
      <c r="DBP137" s="51"/>
      <c r="DBQ137" s="51"/>
      <c r="DBR137" s="51"/>
      <c r="DBS137" s="51"/>
      <c r="DBT137" s="51"/>
      <c r="DBU137" s="51"/>
      <c r="DBV137" s="51"/>
      <c r="DBW137" s="51"/>
      <c r="DBX137" s="51"/>
      <c r="DBY137" s="51"/>
      <c r="DBZ137" s="51"/>
      <c r="DCA137" s="51"/>
      <c r="DCB137" s="51"/>
      <c r="DCC137" s="51"/>
      <c r="DCD137" s="51"/>
      <c r="DCE137" s="51"/>
      <c r="DCF137" s="51"/>
      <c r="DCG137" s="51"/>
      <c r="DCH137" s="51"/>
      <c r="DCI137" s="51"/>
      <c r="DCJ137" s="51"/>
      <c r="DCK137" s="51"/>
      <c r="DCL137" s="51"/>
      <c r="DCM137" s="51"/>
      <c r="DCN137" s="51"/>
      <c r="DCO137" s="51"/>
      <c r="DCP137" s="51"/>
      <c r="DCQ137" s="51"/>
      <c r="DCR137" s="51"/>
      <c r="DCS137" s="51"/>
      <c r="DCT137" s="51"/>
      <c r="DCU137" s="51"/>
      <c r="DCV137" s="51"/>
      <c r="DCW137" s="51"/>
      <c r="DCX137" s="51"/>
      <c r="DCY137" s="51"/>
      <c r="DCZ137" s="51"/>
      <c r="DDA137" s="51"/>
      <c r="DDB137" s="51"/>
      <c r="DDC137" s="51"/>
      <c r="DDD137" s="51"/>
      <c r="DDE137" s="51"/>
      <c r="DDF137" s="51"/>
      <c r="DDG137" s="51"/>
      <c r="DDH137" s="51"/>
      <c r="DDI137" s="51"/>
      <c r="DDJ137" s="51"/>
      <c r="DDK137" s="51"/>
      <c r="DDL137" s="51"/>
      <c r="DDM137" s="51"/>
      <c r="DDN137" s="51"/>
      <c r="DDO137" s="51"/>
      <c r="DDP137" s="51"/>
      <c r="DDQ137" s="51"/>
      <c r="DDR137" s="51"/>
      <c r="DDS137" s="51"/>
      <c r="DDT137" s="51"/>
      <c r="DDU137" s="51"/>
      <c r="DDV137" s="51"/>
      <c r="DDW137" s="51"/>
      <c r="DDX137" s="51"/>
      <c r="DDY137" s="51"/>
      <c r="DDZ137" s="51"/>
      <c r="DEA137" s="51"/>
      <c r="DEB137" s="51"/>
      <c r="DEC137" s="51"/>
      <c r="DED137" s="51"/>
      <c r="DEE137" s="51"/>
      <c r="DEF137" s="51"/>
      <c r="DEG137" s="51"/>
      <c r="DEH137" s="51"/>
      <c r="DEI137" s="51"/>
      <c r="DEJ137" s="51"/>
      <c r="DEK137" s="51"/>
      <c r="DEL137" s="51"/>
      <c r="DEM137" s="51"/>
      <c r="DEN137" s="51"/>
      <c r="DEO137" s="51"/>
      <c r="DEP137" s="51"/>
      <c r="DEQ137" s="51"/>
      <c r="DER137" s="51"/>
      <c r="DES137" s="51"/>
      <c r="DET137" s="51"/>
      <c r="DEU137" s="51"/>
      <c r="DEV137" s="51"/>
      <c r="DEW137" s="51"/>
      <c r="DEX137" s="51"/>
      <c r="DEY137" s="51"/>
      <c r="DEZ137" s="51"/>
      <c r="DFA137" s="51"/>
      <c r="DFB137" s="51"/>
      <c r="DFC137" s="51"/>
      <c r="DFD137" s="51"/>
      <c r="DFE137" s="51"/>
      <c r="DFF137" s="51"/>
      <c r="DFG137" s="51"/>
      <c r="DFH137" s="51"/>
      <c r="DFI137" s="51"/>
      <c r="DFJ137" s="51"/>
      <c r="DFK137" s="51"/>
      <c r="DFL137" s="51"/>
      <c r="DFM137" s="51"/>
      <c r="DFN137" s="51"/>
      <c r="DFO137" s="51"/>
      <c r="DFP137" s="51"/>
      <c r="DFQ137" s="51"/>
      <c r="DFR137" s="51"/>
      <c r="DFS137" s="51"/>
      <c r="DFT137" s="51"/>
      <c r="DFU137" s="51"/>
      <c r="DFV137" s="51"/>
      <c r="DFW137" s="51"/>
      <c r="DFX137" s="51"/>
      <c r="DFY137" s="51"/>
      <c r="DFZ137" s="51"/>
      <c r="DGA137" s="51"/>
      <c r="DGB137" s="51"/>
      <c r="DGC137" s="51"/>
      <c r="DGD137" s="51"/>
      <c r="DGE137" s="51"/>
      <c r="DGF137" s="51"/>
      <c r="DGG137" s="51"/>
      <c r="DGH137" s="51"/>
      <c r="DGI137" s="51"/>
      <c r="DGJ137" s="51"/>
      <c r="DGK137" s="51"/>
      <c r="DGL137" s="51"/>
      <c r="DGM137" s="51"/>
      <c r="DGN137" s="51"/>
      <c r="DGO137" s="51"/>
      <c r="DGP137" s="51"/>
      <c r="DGQ137" s="51"/>
      <c r="DGR137" s="51"/>
      <c r="DGS137" s="51"/>
      <c r="DGT137" s="51"/>
      <c r="DGU137" s="51"/>
      <c r="DGV137" s="51"/>
      <c r="DGW137" s="51"/>
      <c r="DGX137" s="51"/>
      <c r="DGY137" s="51"/>
      <c r="DGZ137" s="51"/>
      <c r="DHA137" s="51"/>
      <c r="DHB137" s="51"/>
      <c r="DHC137" s="51"/>
      <c r="DHD137" s="51"/>
      <c r="DHE137" s="51"/>
      <c r="DHF137" s="51"/>
      <c r="DHG137" s="51"/>
      <c r="DHH137" s="51"/>
      <c r="DHI137" s="51"/>
      <c r="DHJ137" s="51"/>
      <c r="DHK137" s="51"/>
      <c r="DHL137" s="51"/>
      <c r="DHM137" s="51"/>
      <c r="DHN137" s="51"/>
      <c r="DHO137" s="51"/>
      <c r="DHP137" s="51"/>
      <c r="DHQ137" s="51"/>
      <c r="DHR137" s="51"/>
      <c r="DHS137" s="51"/>
      <c r="DHT137" s="51"/>
      <c r="DHU137" s="51"/>
      <c r="DHV137" s="51"/>
      <c r="DHW137" s="51"/>
      <c r="DHX137" s="51"/>
      <c r="DHY137" s="51"/>
      <c r="DHZ137" s="51"/>
      <c r="DIA137" s="51"/>
      <c r="DIB137" s="51"/>
      <c r="DIC137" s="51"/>
      <c r="DID137" s="51"/>
      <c r="DIE137" s="51"/>
      <c r="DIF137" s="51"/>
      <c r="DIG137" s="51"/>
      <c r="DIH137" s="51"/>
      <c r="DII137" s="51"/>
      <c r="DIJ137" s="51"/>
      <c r="DIK137" s="51"/>
      <c r="DIL137" s="51"/>
      <c r="DIM137" s="51"/>
      <c r="DIN137" s="51"/>
      <c r="DIO137" s="51"/>
      <c r="DIP137" s="51"/>
      <c r="DIQ137" s="51"/>
      <c r="DIR137" s="51"/>
      <c r="DIS137" s="51"/>
      <c r="DIT137" s="51"/>
      <c r="DIU137" s="51"/>
      <c r="DIV137" s="51"/>
      <c r="DIW137" s="51"/>
      <c r="DIX137" s="51"/>
      <c r="DIY137" s="51"/>
      <c r="DIZ137" s="51"/>
      <c r="DJA137" s="51"/>
      <c r="DJB137" s="51"/>
      <c r="DJC137" s="51"/>
      <c r="DJD137" s="51"/>
      <c r="DJE137" s="51"/>
      <c r="DJF137" s="51"/>
      <c r="DJG137" s="51"/>
      <c r="DJH137" s="51"/>
      <c r="DJI137" s="51"/>
      <c r="DJJ137" s="51"/>
      <c r="DJK137" s="51"/>
      <c r="DJL137" s="51"/>
      <c r="DJM137" s="51"/>
      <c r="DJN137" s="51"/>
      <c r="DJO137" s="51"/>
      <c r="DJP137" s="51"/>
      <c r="DJQ137" s="51"/>
      <c r="DJR137" s="51"/>
      <c r="DJS137" s="51"/>
      <c r="DJT137" s="51"/>
      <c r="DJU137" s="51"/>
      <c r="DJV137" s="51"/>
      <c r="DJW137" s="51"/>
      <c r="DJX137" s="51"/>
      <c r="DJY137" s="51"/>
      <c r="DJZ137" s="51"/>
      <c r="DKA137" s="51"/>
      <c r="DKB137" s="51"/>
      <c r="DKC137" s="51"/>
      <c r="DKD137" s="51"/>
      <c r="DKE137" s="51"/>
      <c r="DKF137" s="51"/>
      <c r="DKG137" s="51"/>
      <c r="DKH137" s="51"/>
      <c r="DKI137" s="51"/>
      <c r="DKJ137" s="51"/>
      <c r="DKK137" s="51"/>
      <c r="DKL137" s="51"/>
      <c r="DKM137" s="51"/>
      <c r="DKN137" s="51"/>
      <c r="DKO137" s="51"/>
      <c r="DKP137" s="51"/>
      <c r="DKQ137" s="51"/>
      <c r="DKR137" s="51"/>
      <c r="DKS137" s="51"/>
      <c r="DKT137" s="51"/>
      <c r="DKU137" s="51"/>
      <c r="DKV137" s="51"/>
      <c r="DKW137" s="51"/>
      <c r="DKX137" s="51"/>
      <c r="DKY137" s="51"/>
      <c r="DKZ137" s="51"/>
      <c r="DLA137" s="51"/>
      <c r="DLB137" s="51"/>
      <c r="DLC137" s="51"/>
      <c r="DLD137" s="51"/>
      <c r="DLE137" s="51"/>
      <c r="DLF137" s="51"/>
      <c r="DLG137" s="51"/>
      <c r="DLH137" s="51"/>
      <c r="DLI137" s="51"/>
      <c r="DLJ137" s="51"/>
      <c r="DLK137" s="51"/>
      <c r="DLL137" s="51"/>
      <c r="DLM137" s="51"/>
      <c r="DLN137" s="51"/>
      <c r="DLO137" s="51"/>
      <c r="DLP137" s="51"/>
      <c r="DLQ137" s="51"/>
      <c r="DLR137" s="51"/>
      <c r="DLS137" s="51"/>
      <c r="DLT137" s="51"/>
      <c r="DLU137" s="51"/>
      <c r="DLV137" s="51"/>
      <c r="DLW137" s="51"/>
      <c r="DLX137" s="51"/>
      <c r="DLY137" s="51"/>
      <c r="DLZ137" s="51"/>
      <c r="DMA137" s="51"/>
      <c r="DMB137" s="51"/>
      <c r="DMC137" s="51"/>
      <c r="DMD137" s="51"/>
      <c r="DME137" s="51"/>
      <c r="DMF137" s="51"/>
      <c r="DMG137" s="51"/>
      <c r="DMH137" s="51"/>
      <c r="DMI137" s="51"/>
      <c r="DMJ137" s="51"/>
      <c r="DMK137" s="51"/>
      <c r="DML137" s="51"/>
      <c r="DMM137" s="51"/>
      <c r="DMN137" s="51"/>
      <c r="DMO137" s="51"/>
      <c r="DMP137" s="51"/>
      <c r="DMQ137" s="51"/>
      <c r="DMR137" s="51"/>
      <c r="DMS137" s="51"/>
      <c r="DMT137" s="51"/>
      <c r="DMU137" s="51"/>
      <c r="DMV137" s="51"/>
      <c r="DMW137" s="51"/>
      <c r="DMX137" s="51"/>
      <c r="DMY137" s="51"/>
      <c r="DMZ137" s="51"/>
      <c r="DNA137" s="51"/>
      <c r="DNB137" s="51"/>
      <c r="DNC137" s="51"/>
      <c r="DND137" s="51"/>
      <c r="DNE137" s="51"/>
      <c r="DNF137" s="51"/>
      <c r="DNG137" s="51"/>
      <c r="DNH137" s="51"/>
      <c r="DNI137" s="51"/>
      <c r="DNJ137" s="51"/>
      <c r="DNK137" s="51"/>
      <c r="DNL137" s="51"/>
      <c r="DNM137" s="51"/>
      <c r="DNN137" s="51"/>
      <c r="DNO137" s="51"/>
      <c r="DNP137" s="51"/>
      <c r="DNQ137" s="51"/>
      <c r="DNR137" s="51"/>
      <c r="DNS137" s="51"/>
      <c r="DNT137" s="51"/>
      <c r="DNU137" s="51"/>
      <c r="DNV137" s="51"/>
      <c r="DNW137" s="51"/>
      <c r="DNX137" s="51"/>
      <c r="DNY137" s="51"/>
      <c r="DNZ137" s="51"/>
      <c r="DOA137" s="51"/>
      <c r="DOB137" s="51"/>
      <c r="DOC137" s="51"/>
      <c r="DOD137" s="51"/>
      <c r="DOE137" s="51"/>
      <c r="DOF137" s="51"/>
      <c r="DOG137" s="51"/>
      <c r="DOH137" s="51"/>
      <c r="DOI137" s="51"/>
      <c r="DOJ137" s="51"/>
      <c r="DOK137" s="51"/>
      <c r="DOL137" s="51"/>
      <c r="DOM137" s="51"/>
      <c r="DON137" s="51"/>
      <c r="DOO137" s="51"/>
      <c r="DOP137" s="51"/>
      <c r="DOQ137" s="51"/>
      <c r="DOR137" s="51"/>
      <c r="DOS137" s="51"/>
      <c r="DOT137" s="51"/>
      <c r="DOU137" s="51"/>
      <c r="DOV137" s="51"/>
      <c r="DOW137" s="51"/>
      <c r="DOX137" s="51"/>
      <c r="DOY137" s="51"/>
      <c r="DOZ137" s="51"/>
      <c r="DPA137" s="51"/>
      <c r="DPB137" s="51"/>
      <c r="DPC137" s="51"/>
      <c r="DPD137" s="51"/>
      <c r="DPE137" s="51"/>
      <c r="DPF137" s="51"/>
      <c r="DPG137" s="51"/>
      <c r="DPH137" s="51"/>
      <c r="DPI137" s="51"/>
      <c r="DPJ137" s="51"/>
      <c r="DPK137" s="51"/>
      <c r="DPL137" s="51"/>
      <c r="DPM137" s="51"/>
      <c r="DPN137" s="51"/>
      <c r="DPO137" s="51"/>
      <c r="DPP137" s="51"/>
      <c r="DPQ137" s="51"/>
      <c r="DPR137" s="51"/>
      <c r="DPS137" s="51"/>
      <c r="DPT137" s="51"/>
      <c r="DPU137" s="51"/>
      <c r="DPV137" s="51"/>
      <c r="DPW137" s="51"/>
      <c r="DPX137" s="51"/>
      <c r="DPY137" s="51"/>
      <c r="DPZ137" s="51"/>
      <c r="DQA137" s="51"/>
      <c r="DQB137" s="51"/>
      <c r="DQC137" s="51"/>
      <c r="DQD137" s="51"/>
      <c r="DQE137" s="51"/>
      <c r="DQF137" s="51"/>
      <c r="DQG137" s="51"/>
      <c r="DQH137" s="51"/>
      <c r="DQI137" s="51"/>
      <c r="DQJ137" s="51"/>
      <c r="DQK137" s="51"/>
      <c r="DQL137" s="51"/>
      <c r="DQM137" s="51"/>
      <c r="DQN137" s="51"/>
      <c r="DQO137" s="51"/>
      <c r="DQP137" s="51"/>
      <c r="DQQ137" s="51"/>
      <c r="DQR137" s="51"/>
      <c r="DQS137" s="51"/>
      <c r="DQT137" s="51"/>
      <c r="DQU137" s="51"/>
      <c r="DQV137" s="51"/>
      <c r="DQW137" s="51"/>
      <c r="DQX137" s="51"/>
      <c r="DQY137" s="51"/>
      <c r="DQZ137" s="51"/>
      <c r="DRA137" s="51"/>
      <c r="DRB137" s="51"/>
      <c r="DRC137" s="51"/>
      <c r="DRD137" s="51"/>
      <c r="DRE137" s="51"/>
      <c r="DRF137" s="51"/>
      <c r="DRG137" s="51"/>
      <c r="DRH137" s="51"/>
      <c r="DRI137" s="51"/>
      <c r="DRJ137" s="51"/>
      <c r="DRK137" s="51"/>
      <c r="DRL137" s="51"/>
      <c r="DRM137" s="51"/>
      <c r="DRN137" s="51"/>
      <c r="DRO137" s="51"/>
      <c r="DRP137" s="51"/>
      <c r="DRQ137" s="51"/>
      <c r="DRR137" s="51"/>
      <c r="DRS137" s="51"/>
      <c r="DRT137" s="51"/>
      <c r="DRU137" s="51"/>
      <c r="DRV137" s="51"/>
      <c r="DRW137" s="51"/>
      <c r="DRX137" s="51"/>
      <c r="DRY137" s="51"/>
      <c r="DRZ137" s="51"/>
      <c r="DSA137" s="51"/>
      <c r="DSB137" s="51"/>
      <c r="DSC137" s="51"/>
      <c r="DSD137" s="51"/>
      <c r="DSE137" s="51"/>
      <c r="DSF137" s="51"/>
      <c r="DSG137" s="51"/>
      <c r="DSH137" s="51"/>
      <c r="DSI137" s="51"/>
      <c r="DSJ137" s="51"/>
      <c r="DSK137" s="51"/>
      <c r="DSL137" s="51"/>
      <c r="DSM137" s="51"/>
      <c r="DSN137" s="51"/>
      <c r="DSO137" s="51"/>
      <c r="DSP137" s="51"/>
      <c r="DSQ137" s="51"/>
      <c r="DSR137" s="51"/>
      <c r="DSS137" s="51"/>
      <c r="DST137" s="51"/>
      <c r="DSU137" s="51"/>
      <c r="DSV137" s="51"/>
      <c r="DSW137" s="51"/>
      <c r="DSX137" s="51"/>
      <c r="DSY137" s="51"/>
      <c r="DSZ137" s="51"/>
      <c r="DTA137" s="51"/>
      <c r="DTB137" s="51"/>
      <c r="DTC137" s="51"/>
      <c r="DTD137" s="51"/>
      <c r="DTE137" s="51"/>
      <c r="DTF137" s="51"/>
      <c r="DTG137" s="51"/>
      <c r="DTH137" s="51"/>
      <c r="DTI137" s="51"/>
      <c r="DTJ137" s="51"/>
      <c r="DTK137" s="51"/>
      <c r="DTL137" s="51"/>
      <c r="DTM137" s="51"/>
      <c r="DTN137" s="51"/>
      <c r="DTO137" s="51"/>
      <c r="DTP137" s="51"/>
      <c r="DTQ137" s="51"/>
      <c r="DTR137" s="51"/>
      <c r="DTS137" s="51"/>
      <c r="DTT137" s="51"/>
      <c r="DTU137" s="51"/>
      <c r="DTV137" s="51"/>
      <c r="DTW137" s="51"/>
      <c r="DTX137" s="51"/>
      <c r="DTY137" s="51"/>
      <c r="DTZ137" s="51"/>
      <c r="DUA137" s="51"/>
      <c r="DUB137" s="51"/>
      <c r="DUC137" s="51"/>
      <c r="DUD137" s="51"/>
      <c r="DUE137" s="51"/>
      <c r="DUF137" s="51"/>
      <c r="DUG137" s="51"/>
      <c r="DUH137" s="51"/>
      <c r="DUI137" s="51"/>
      <c r="DUJ137" s="51"/>
      <c r="DUK137" s="51"/>
      <c r="DUL137" s="51"/>
      <c r="DUM137" s="51"/>
      <c r="DUN137" s="51"/>
      <c r="DUO137" s="51"/>
      <c r="DUP137" s="51"/>
      <c r="DUQ137" s="51"/>
      <c r="DUR137" s="51"/>
      <c r="DUS137" s="51"/>
      <c r="DUT137" s="51"/>
      <c r="DUU137" s="51"/>
      <c r="DUV137" s="51"/>
      <c r="DUW137" s="51"/>
      <c r="DUX137" s="51"/>
      <c r="DUY137" s="51"/>
      <c r="DUZ137" s="51"/>
      <c r="DVA137" s="51"/>
      <c r="DVB137" s="51"/>
      <c r="DVC137" s="51"/>
      <c r="DVD137" s="51"/>
      <c r="DVE137" s="51"/>
      <c r="DVF137" s="51"/>
      <c r="DVG137" s="51"/>
      <c r="DVH137" s="51"/>
      <c r="DVI137" s="51"/>
      <c r="DVJ137" s="51"/>
      <c r="DVK137" s="51"/>
      <c r="DVL137" s="51"/>
      <c r="DVM137" s="51"/>
      <c r="DVN137" s="51"/>
      <c r="DVO137" s="51"/>
      <c r="DVP137" s="51"/>
      <c r="DVQ137" s="51"/>
      <c r="DVR137" s="51"/>
      <c r="DVS137" s="51"/>
      <c r="DVT137" s="51"/>
      <c r="DVU137" s="51"/>
      <c r="DVV137" s="51"/>
      <c r="DVW137" s="51"/>
      <c r="DVX137" s="51"/>
      <c r="DVY137" s="51"/>
      <c r="DVZ137" s="51"/>
      <c r="DWA137" s="51"/>
      <c r="DWB137" s="51"/>
      <c r="DWC137" s="51"/>
      <c r="DWD137" s="51"/>
      <c r="DWE137" s="51"/>
      <c r="DWF137" s="51"/>
      <c r="DWG137" s="51"/>
      <c r="DWH137" s="51"/>
      <c r="DWI137" s="51"/>
      <c r="DWJ137" s="51"/>
      <c r="DWK137" s="51"/>
      <c r="DWL137" s="51"/>
      <c r="DWM137" s="51"/>
      <c r="DWN137" s="51"/>
      <c r="DWO137" s="51"/>
      <c r="DWP137" s="51"/>
      <c r="DWQ137" s="51"/>
      <c r="DWR137" s="51"/>
      <c r="DWS137" s="51"/>
      <c r="DWT137" s="51"/>
      <c r="DWU137" s="51"/>
      <c r="DWV137" s="51"/>
      <c r="DWW137" s="51"/>
      <c r="DWX137" s="51"/>
      <c r="DWY137" s="51"/>
      <c r="DWZ137" s="51"/>
      <c r="DXA137" s="51"/>
      <c r="DXB137" s="51"/>
      <c r="DXC137" s="51"/>
      <c r="DXD137" s="51"/>
      <c r="DXE137" s="51"/>
      <c r="DXF137" s="51"/>
      <c r="DXG137" s="51"/>
      <c r="DXH137" s="51"/>
      <c r="DXI137" s="51"/>
      <c r="DXJ137" s="51"/>
      <c r="DXK137" s="51"/>
      <c r="DXL137" s="51"/>
      <c r="DXM137" s="51"/>
      <c r="DXN137" s="51"/>
      <c r="DXO137" s="51"/>
      <c r="DXP137" s="51"/>
      <c r="DXQ137" s="51"/>
      <c r="DXR137" s="51"/>
      <c r="DXS137" s="51"/>
      <c r="DXT137" s="51"/>
      <c r="DXU137" s="51"/>
      <c r="DXV137" s="51"/>
      <c r="DXW137" s="51"/>
      <c r="DXX137" s="51"/>
      <c r="DXY137" s="51"/>
      <c r="DXZ137" s="51"/>
      <c r="DYA137" s="51"/>
      <c r="DYB137" s="51"/>
      <c r="DYC137" s="51"/>
      <c r="DYD137" s="51"/>
      <c r="DYE137" s="51"/>
      <c r="DYF137" s="51"/>
      <c r="DYG137" s="51"/>
      <c r="DYH137" s="51"/>
      <c r="DYI137" s="51"/>
      <c r="DYJ137" s="51"/>
      <c r="DYK137" s="51"/>
      <c r="DYL137" s="51"/>
      <c r="DYM137" s="51"/>
      <c r="DYN137" s="51"/>
      <c r="DYO137" s="51"/>
      <c r="DYP137" s="51"/>
      <c r="DYQ137" s="51"/>
      <c r="DYR137" s="51"/>
      <c r="DYS137" s="51"/>
      <c r="DYT137" s="51"/>
      <c r="DYU137" s="51"/>
      <c r="DYV137" s="51"/>
      <c r="DYW137" s="51"/>
      <c r="DYX137" s="51"/>
      <c r="DYY137" s="51"/>
      <c r="DYZ137" s="51"/>
      <c r="DZA137" s="51"/>
      <c r="DZB137" s="51"/>
      <c r="DZC137" s="51"/>
      <c r="DZD137" s="51"/>
      <c r="DZE137" s="51"/>
      <c r="DZF137" s="51"/>
      <c r="DZG137" s="51"/>
      <c r="DZH137" s="51"/>
      <c r="DZI137" s="51"/>
      <c r="DZJ137" s="51"/>
      <c r="DZK137" s="51"/>
      <c r="DZL137" s="51"/>
      <c r="DZM137" s="51"/>
      <c r="DZN137" s="51"/>
      <c r="DZO137" s="51"/>
      <c r="DZP137" s="51"/>
      <c r="DZQ137" s="51"/>
      <c r="DZR137" s="51"/>
      <c r="DZS137" s="51"/>
      <c r="DZT137" s="51"/>
      <c r="DZU137" s="51"/>
      <c r="DZV137" s="51"/>
      <c r="DZW137" s="51"/>
      <c r="DZX137" s="51"/>
      <c r="DZY137" s="51"/>
      <c r="DZZ137" s="51"/>
      <c r="EAA137" s="51"/>
      <c r="EAB137" s="51"/>
      <c r="EAC137" s="51"/>
      <c r="EAD137" s="51"/>
      <c r="EAE137" s="51"/>
      <c r="EAF137" s="51"/>
      <c r="EAG137" s="51"/>
      <c r="EAH137" s="51"/>
      <c r="EAI137" s="51"/>
      <c r="EAJ137" s="51"/>
      <c r="EAK137" s="51"/>
      <c r="EAL137" s="51"/>
      <c r="EAM137" s="51"/>
      <c r="EAN137" s="51"/>
      <c r="EAO137" s="51"/>
      <c r="EAP137" s="51"/>
      <c r="EAQ137" s="51"/>
      <c r="EAR137" s="51"/>
      <c r="EAS137" s="51"/>
      <c r="EAT137" s="51"/>
      <c r="EAU137" s="51"/>
      <c r="EAV137" s="51"/>
      <c r="EAW137" s="51"/>
      <c r="EAX137" s="51"/>
      <c r="EAY137" s="51"/>
      <c r="EAZ137" s="51"/>
      <c r="EBA137" s="51"/>
      <c r="EBB137" s="51"/>
      <c r="EBC137" s="51"/>
      <c r="EBD137" s="51"/>
      <c r="EBE137" s="51"/>
      <c r="EBF137" s="51"/>
      <c r="EBG137" s="51"/>
      <c r="EBH137" s="51"/>
      <c r="EBI137" s="51"/>
      <c r="EBJ137" s="51"/>
      <c r="EBK137" s="51"/>
      <c r="EBL137" s="51"/>
      <c r="EBM137" s="51"/>
      <c r="EBN137" s="51"/>
      <c r="EBO137" s="51"/>
      <c r="EBP137" s="51"/>
      <c r="EBQ137" s="51"/>
      <c r="EBR137" s="51"/>
      <c r="EBS137" s="51"/>
      <c r="EBT137" s="51"/>
      <c r="EBU137" s="51"/>
      <c r="EBV137" s="51"/>
      <c r="EBW137" s="51"/>
      <c r="EBX137" s="51"/>
      <c r="EBY137" s="51"/>
      <c r="EBZ137" s="51"/>
      <c r="ECA137" s="51"/>
      <c r="ECB137" s="51"/>
      <c r="ECC137" s="51"/>
      <c r="ECD137" s="51"/>
      <c r="ECE137" s="51"/>
      <c r="ECF137" s="51"/>
      <c r="ECG137" s="51"/>
      <c r="ECH137" s="51"/>
      <c r="ECI137" s="51"/>
      <c r="ECJ137" s="51"/>
      <c r="ECK137" s="51"/>
      <c r="ECL137" s="51"/>
      <c r="ECM137" s="51"/>
      <c r="ECN137" s="51"/>
      <c r="ECO137" s="51"/>
      <c r="ECP137" s="51"/>
      <c r="ECQ137" s="51"/>
      <c r="ECR137" s="51"/>
      <c r="ECS137" s="51"/>
      <c r="ECT137" s="51"/>
      <c r="ECU137" s="51"/>
      <c r="ECV137" s="51"/>
      <c r="ECW137" s="51"/>
      <c r="ECX137" s="51"/>
      <c r="ECY137" s="51"/>
      <c r="ECZ137" s="51"/>
      <c r="EDA137" s="51"/>
      <c r="EDB137" s="51"/>
      <c r="EDC137" s="51"/>
      <c r="EDD137" s="51"/>
      <c r="EDE137" s="51"/>
      <c r="EDF137" s="51"/>
      <c r="EDG137" s="51"/>
      <c r="EDH137" s="51"/>
      <c r="EDI137" s="51"/>
      <c r="EDJ137" s="51"/>
      <c r="EDK137" s="51"/>
      <c r="EDL137" s="51"/>
      <c r="EDM137" s="51"/>
      <c r="EDN137" s="51"/>
      <c r="EDO137" s="51"/>
      <c r="EDP137" s="51"/>
      <c r="EDQ137" s="51"/>
      <c r="EDR137" s="51"/>
      <c r="EDS137" s="51"/>
      <c r="EDT137" s="51"/>
      <c r="EDU137" s="51"/>
      <c r="EDV137" s="51"/>
      <c r="EDW137" s="51"/>
      <c r="EDX137" s="51"/>
      <c r="EDY137" s="51"/>
      <c r="EDZ137" s="51"/>
      <c r="EEA137" s="51"/>
      <c r="EEB137" s="51"/>
      <c r="EEC137" s="51"/>
      <c r="EED137" s="51"/>
      <c r="EEE137" s="51"/>
      <c r="EEF137" s="51"/>
      <c r="EEG137" s="51"/>
      <c r="EEH137" s="51"/>
      <c r="EEI137" s="51"/>
      <c r="EEJ137" s="51"/>
      <c r="EEK137" s="51"/>
      <c r="EEL137" s="51"/>
      <c r="EEM137" s="51"/>
      <c r="EEN137" s="51"/>
      <c r="EEO137" s="51"/>
      <c r="EEP137" s="51"/>
      <c r="EEQ137" s="51"/>
      <c r="EER137" s="51"/>
      <c r="EES137" s="51"/>
      <c r="EET137" s="51"/>
      <c r="EEU137" s="51"/>
      <c r="EEV137" s="51"/>
      <c r="EEW137" s="51"/>
      <c r="EEX137" s="51"/>
      <c r="EEY137" s="51"/>
      <c r="EEZ137" s="51"/>
      <c r="EFA137" s="51"/>
      <c r="EFB137" s="51"/>
      <c r="EFC137" s="51"/>
      <c r="EFD137" s="51"/>
      <c r="EFE137" s="51"/>
      <c r="EFF137" s="51"/>
      <c r="EFG137" s="51"/>
      <c r="EFH137" s="51"/>
      <c r="EFI137" s="51"/>
      <c r="EFJ137" s="51"/>
      <c r="EFK137" s="51"/>
      <c r="EFL137" s="51"/>
      <c r="EFM137" s="51"/>
      <c r="EFN137" s="51"/>
      <c r="EFO137" s="51"/>
      <c r="EFP137" s="51"/>
      <c r="EFQ137" s="51"/>
      <c r="EFR137" s="51"/>
      <c r="EFS137" s="51"/>
      <c r="EFT137" s="51"/>
      <c r="EFU137" s="51"/>
      <c r="EFV137" s="51"/>
      <c r="EFW137" s="51"/>
      <c r="EFX137" s="51"/>
      <c r="EFY137" s="51"/>
      <c r="EFZ137" s="51"/>
      <c r="EGA137" s="51"/>
      <c r="EGB137" s="51"/>
      <c r="EGC137" s="51"/>
      <c r="EGD137" s="51"/>
      <c r="EGE137" s="51"/>
      <c r="EGF137" s="51"/>
      <c r="EGG137" s="51"/>
      <c r="EGH137" s="51"/>
      <c r="EGI137" s="51"/>
      <c r="EGJ137" s="51"/>
      <c r="EGK137" s="51"/>
      <c r="EGL137" s="51"/>
      <c r="EGM137" s="51"/>
      <c r="EGN137" s="51"/>
      <c r="EGO137" s="51"/>
      <c r="EGP137" s="51"/>
      <c r="EGQ137" s="51"/>
      <c r="EGR137" s="51"/>
      <c r="EGS137" s="51"/>
      <c r="EGT137" s="51"/>
      <c r="EGU137" s="51"/>
      <c r="EGV137" s="51"/>
      <c r="EGW137" s="51"/>
      <c r="EGX137" s="51"/>
      <c r="EGY137" s="51"/>
      <c r="EGZ137" s="51"/>
      <c r="EHA137" s="51"/>
      <c r="EHB137" s="51"/>
      <c r="EHC137" s="51"/>
      <c r="EHD137" s="51"/>
      <c r="EHE137" s="51"/>
      <c r="EHF137" s="51"/>
      <c r="EHG137" s="51"/>
      <c r="EHH137" s="51"/>
      <c r="EHI137" s="51"/>
      <c r="EHJ137" s="51"/>
      <c r="EHK137" s="51"/>
      <c r="EHL137" s="51"/>
      <c r="EHM137" s="51"/>
      <c r="EHN137" s="51"/>
      <c r="EHO137" s="51"/>
      <c r="EHP137" s="51"/>
      <c r="EHQ137" s="51"/>
      <c r="EHR137" s="51"/>
      <c r="EHS137" s="51"/>
      <c r="EHT137" s="51"/>
      <c r="EHU137" s="51"/>
      <c r="EHV137" s="51"/>
      <c r="EHW137" s="51"/>
      <c r="EHX137" s="51"/>
      <c r="EHY137" s="51"/>
      <c r="EHZ137" s="51"/>
      <c r="EIA137" s="51"/>
      <c r="EIB137" s="51"/>
      <c r="EIC137" s="51"/>
      <c r="EID137" s="51"/>
      <c r="EIE137" s="51"/>
      <c r="EIF137" s="51"/>
      <c r="EIG137" s="51"/>
      <c r="EIH137" s="51"/>
      <c r="EII137" s="51"/>
      <c r="EIJ137" s="51"/>
      <c r="EIK137" s="51"/>
      <c r="EIL137" s="51"/>
      <c r="EIM137" s="51"/>
      <c r="EIN137" s="51"/>
      <c r="EIO137" s="51"/>
      <c r="EIP137" s="51"/>
      <c r="EIQ137" s="51"/>
      <c r="EIR137" s="51"/>
      <c r="EIS137" s="51"/>
      <c r="EIT137" s="51"/>
      <c r="EIU137" s="51"/>
      <c r="EIV137" s="51"/>
      <c r="EIW137" s="51"/>
      <c r="EIX137" s="51"/>
      <c r="EIY137" s="51"/>
      <c r="EIZ137" s="51"/>
      <c r="EJA137" s="51"/>
      <c r="EJB137" s="51"/>
      <c r="EJC137" s="51"/>
      <c r="EJD137" s="51"/>
      <c r="EJE137" s="51"/>
      <c r="EJF137" s="51"/>
      <c r="EJG137" s="51"/>
      <c r="EJH137" s="51"/>
      <c r="EJI137" s="51"/>
      <c r="EJJ137" s="51"/>
      <c r="EJK137" s="51"/>
      <c r="EJL137" s="51"/>
      <c r="EJM137" s="51"/>
      <c r="EJN137" s="51"/>
      <c r="EJO137" s="51"/>
      <c r="EJP137" s="51"/>
      <c r="EJQ137" s="51"/>
      <c r="EJR137" s="51"/>
      <c r="EJS137" s="51"/>
      <c r="EJT137" s="51"/>
      <c r="EJU137" s="51"/>
      <c r="EJV137" s="51"/>
      <c r="EJW137" s="51"/>
      <c r="EJX137" s="51"/>
      <c r="EJY137" s="51"/>
      <c r="EJZ137" s="51"/>
      <c r="EKA137" s="51"/>
      <c r="EKB137" s="51"/>
      <c r="EKC137" s="51"/>
      <c r="EKD137" s="51"/>
      <c r="EKE137" s="51"/>
      <c r="EKF137" s="51"/>
      <c r="EKG137" s="51"/>
      <c r="EKH137" s="51"/>
      <c r="EKI137" s="51"/>
      <c r="EKJ137" s="51"/>
      <c r="EKK137" s="51"/>
      <c r="EKL137" s="51"/>
      <c r="EKM137" s="51"/>
      <c r="EKN137" s="51"/>
      <c r="EKO137" s="51"/>
      <c r="EKP137" s="51"/>
      <c r="EKQ137" s="51"/>
      <c r="EKR137" s="51"/>
      <c r="EKS137" s="51"/>
      <c r="EKT137" s="51"/>
      <c r="EKU137" s="51"/>
      <c r="EKV137" s="51"/>
      <c r="EKW137" s="51"/>
      <c r="EKX137" s="51"/>
      <c r="EKY137" s="51"/>
      <c r="EKZ137" s="51"/>
      <c r="ELA137" s="51"/>
      <c r="ELB137" s="51"/>
      <c r="ELC137" s="51"/>
      <c r="ELD137" s="51"/>
      <c r="ELE137" s="51"/>
      <c r="ELF137" s="51"/>
      <c r="ELG137" s="51"/>
      <c r="ELH137" s="51"/>
      <c r="ELI137" s="51"/>
      <c r="ELJ137" s="51"/>
      <c r="ELK137" s="51"/>
      <c r="ELL137" s="51"/>
      <c r="ELM137" s="51"/>
      <c r="ELN137" s="51"/>
      <c r="ELO137" s="51"/>
      <c r="ELP137" s="51"/>
      <c r="ELQ137" s="51"/>
      <c r="ELR137" s="51"/>
      <c r="ELS137" s="51"/>
      <c r="ELT137" s="51"/>
      <c r="ELU137" s="51"/>
      <c r="ELV137" s="51"/>
      <c r="ELW137" s="51"/>
      <c r="ELX137" s="51"/>
      <c r="ELY137" s="51"/>
      <c r="ELZ137" s="51"/>
      <c r="EMA137" s="51"/>
      <c r="EMB137" s="51"/>
      <c r="EMC137" s="51"/>
      <c r="EMD137" s="51"/>
      <c r="EME137" s="51"/>
      <c r="EMF137" s="51"/>
      <c r="EMG137" s="51"/>
      <c r="EMH137" s="51"/>
      <c r="EMI137" s="51"/>
      <c r="EMJ137" s="51"/>
      <c r="EMK137" s="51"/>
      <c r="EML137" s="51"/>
      <c r="EMM137" s="51"/>
      <c r="EMN137" s="51"/>
      <c r="EMO137" s="51"/>
      <c r="EMP137" s="51"/>
      <c r="EMQ137" s="51"/>
      <c r="EMR137" s="51"/>
      <c r="EMS137" s="51"/>
      <c r="EMT137" s="51"/>
      <c r="EMU137" s="51"/>
      <c r="EMV137" s="51"/>
      <c r="EMW137" s="51"/>
      <c r="EMX137" s="51"/>
      <c r="EMY137" s="51"/>
      <c r="EMZ137" s="51"/>
      <c r="ENA137" s="51"/>
      <c r="ENB137" s="51"/>
      <c r="ENC137" s="51"/>
      <c r="END137" s="51"/>
      <c r="ENE137" s="51"/>
      <c r="ENF137" s="51"/>
      <c r="ENG137" s="51"/>
      <c r="ENH137" s="51"/>
      <c r="ENI137" s="51"/>
      <c r="ENJ137" s="51"/>
      <c r="ENK137" s="51"/>
      <c r="ENL137" s="51"/>
      <c r="ENM137" s="51"/>
      <c r="ENN137" s="51"/>
      <c r="ENO137" s="51"/>
      <c r="ENP137" s="51"/>
      <c r="ENQ137" s="51"/>
      <c r="ENR137" s="51"/>
      <c r="ENS137" s="51"/>
      <c r="ENT137" s="51"/>
      <c r="ENU137" s="51"/>
      <c r="ENV137" s="51"/>
      <c r="ENW137" s="51"/>
      <c r="ENX137" s="51"/>
      <c r="ENY137" s="51"/>
      <c r="ENZ137" s="51"/>
      <c r="EOA137" s="51"/>
      <c r="EOB137" s="51"/>
      <c r="EOC137" s="51"/>
      <c r="EOD137" s="51"/>
      <c r="EOE137" s="51"/>
      <c r="EOF137" s="51"/>
      <c r="EOG137" s="51"/>
      <c r="EOH137" s="51"/>
      <c r="EOI137" s="51"/>
      <c r="EOJ137" s="51"/>
      <c r="EOK137" s="51"/>
      <c r="EOL137" s="51"/>
      <c r="EOM137" s="51"/>
      <c r="EON137" s="51"/>
      <c r="EOO137" s="51"/>
      <c r="EOP137" s="51"/>
      <c r="EOQ137" s="51"/>
      <c r="EOR137" s="51"/>
      <c r="EOS137" s="51"/>
      <c r="EOT137" s="51"/>
      <c r="EOU137" s="51"/>
      <c r="EOV137" s="51"/>
      <c r="EOW137" s="51"/>
      <c r="EOX137" s="51"/>
      <c r="EOY137" s="51"/>
      <c r="EOZ137" s="51"/>
      <c r="EPA137" s="51"/>
      <c r="EPB137" s="51"/>
      <c r="EPC137" s="51"/>
      <c r="EPD137" s="51"/>
      <c r="EPE137" s="51"/>
      <c r="EPF137" s="51"/>
      <c r="EPG137" s="51"/>
      <c r="EPH137" s="51"/>
      <c r="EPI137" s="51"/>
      <c r="EPJ137" s="51"/>
      <c r="EPK137" s="51"/>
      <c r="EPL137" s="51"/>
      <c r="EPM137" s="51"/>
      <c r="EPN137" s="51"/>
      <c r="EPO137" s="51"/>
      <c r="EPP137" s="51"/>
      <c r="EPQ137" s="51"/>
      <c r="EPR137" s="51"/>
      <c r="EPS137" s="51"/>
      <c r="EPT137" s="51"/>
      <c r="EPU137" s="51"/>
      <c r="EPV137" s="51"/>
      <c r="EPW137" s="51"/>
      <c r="EPX137" s="51"/>
      <c r="EPY137" s="51"/>
      <c r="EPZ137" s="51"/>
      <c r="EQA137" s="51"/>
      <c r="EQB137" s="51"/>
      <c r="EQC137" s="51"/>
      <c r="EQD137" s="51"/>
      <c r="EQE137" s="51"/>
      <c r="EQF137" s="51"/>
      <c r="EQG137" s="51"/>
      <c r="EQH137" s="51"/>
      <c r="EQI137" s="51"/>
      <c r="EQJ137" s="51"/>
      <c r="EQK137" s="51"/>
      <c r="EQL137" s="51"/>
      <c r="EQM137" s="51"/>
      <c r="EQN137" s="51"/>
      <c r="EQO137" s="51"/>
      <c r="EQP137" s="51"/>
      <c r="EQQ137" s="51"/>
      <c r="EQR137" s="51"/>
      <c r="EQS137" s="51"/>
      <c r="EQT137" s="51"/>
      <c r="EQU137" s="51"/>
      <c r="EQV137" s="51"/>
      <c r="EQW137" s="51"/>
      <c r="EQX137" s="51"/>
      <c r="EQY137" s="51"/>
      <c r="EQZ137" s="51"/>
      <c r="ERA137" s="51"/>
      <c r="ERB137" s="51"/>
      <c r="ERC137" s="51"/>
      <c r="ERD137" s="51"/>
      <c r="ERE137" s="51"/>
      <c r="ERF137" s="51"/>
      <c r="ERG137" s="51"/>
      <c r="ERH137" s="51"/>
      <c r="ERI137" s="51"/>
      <c r="ERJ137" s="51"/>
      <c r="ERK137" s="51"/>
      <c r="ERL137" s="51"/>
      <c r="ERM137" s="51"/>
      <c r="ERN137" s="51"/>
      <c r="ERO137" s="51"/>
      <c r="ERP137" s="51"/>
      <c r="ERQ137" s="51"/>
      <c r="ERR137" s="51"/>
      <c r="ERS137" s="51"/>
      <c r="ERT137" s="51"/>
      <c r="ERU137" s="51"/>
      <c r="ERV137" s="51"/>
      <c r="ERW137" s="51"/>
      <c r="ERX137" s="51"/>
      <c r="ERY137" s="51"/>
      <c r="ERZ137" s="51"/>
      <c r="ESA137" s="51"/>
      <c r="ESB137" s="51"/>
      <c r="ESC137" s="51"/>
      <c r="ESD137" s="51"/>
      <c r="ESE137" s="51"/>
      <c r="ESF137" s="51"/>
      <c r="ESG137" s="51"/>
      <c r="ESH137" s="51"/>
      <c r="ESI137" s="51"/>
      <c r="ESJ137" s="51"/>
      <c r="ESK137" s="51"/>
      <c r="ESL137" s="51"/>
      <c r="ESM137" s="51"/>
      <c r="ESN137" s="51"/>
      <c r="ESO137" s="51"/>
      <c r="ESP137" s="51"/>
      <c r="ESQ137" s="51"/>
      <c r="ESR137" s="51"/>
      <c r="ESS137" s="51"/>
      <c r="EST137" s="51"/>
      <c r="ESU137" s="51"/>
      <c r="ESV137" s="51"/>
      <c r="ESW137" s="51"/>
      <c r="ESX137" s="51"/>
      <c r="ESY137" s="51"/>
      <c r="ESZ137" s="51"/>
      <c r="ETA137" s="51"/>
      <c r="ETB137" s="51"/>
      <c r="ETC137" s="51"/>
      <c r="ETD137" s="51"/>
      <c r="ETE137" s="51"/>
      <c r="ETF137" s="51"/>
      <c r="ETG137" s="51"/>
      <c r="ETH137" s="51"/>
      <c r="ETI137" s="51"/>
      <c r="ETJ137" s="51"/>
      <c r="ETK137" s="51"/>
      <c r="ETL137" s="51"/>
      <c r="ETM137" s="51"/>
      <c r="ETN137" s="51"/>
      <c r="ETO137" s="51"/>
      <c r="ETP137" s="51"/>
      <c r="ETQ137" s="51"/>
      <c r="ETR137" s="51"/>
      <c r="ETS137" s="51"/>
      <c r="ETT137" s="51"/>
      <c r="ETU137" s="51"/>
      <c r="ETV137" s="51"/>
      <c r="ETW137" s="51"/>
      <c r="ETX137" s="51"/>
      <c r="ETY137" s="51"/>
      <c r="ETZ137" s="51"/>
      <c r="EUA137" s="51"/>
      <c r="EUB137" s="51"/>
      <c r="EUC137" s="51"/>
      <c r="EUD137" s="51"/>
      <c r="EUE137" s="51"/>
      <c r="EUF137" s="51"/>
      <c r="EUG137" s="51"/>
      <c r="EUH137" s="51"/>
      <c r="EUI137" s="51"/>
      <c r="EUJ137" s="51"/>
      <c r="EUK137" s="51"/>
      <c r="EUL137" s="51"/>
      <c r="EUM137" s="51"/>
      <c r="EUN137" s="51"/>
      <c r="EUO137" s="51"/>
      <c r="EUP137" s="51"/>
      <c r="EUQ137" s="51"/>
      <c r="EUR137" s="51"/>
      <c r="EUS137" s="51"/>
      <c r="EUT137" s="51"/>
      <c r="EUU137" s="51"/>
      <c r="EUV137" s="51"/>
      <c r="EUW137" s="51"/>
      <c r="EUX137" s="51"/>
      <c r="EUY137" s="51"/>
      <c r="EUZ137" s="51"/>
      <c r="EVA137" s="51"/>
      <c r="EVB137" s="51"/>
      <c r="EVC137" s="51"/>
      <c r="EVD137" s="51"/>
      <c r="EVE137" s="51"/>
      <c r="EVF137" s="51"/>
      <c r="EVG137" s="51"/>
      <c r="EVH137" s="51"/>
      <c r="EVI137" s="51"/>
      <c r="EVJ137" s="51"/>
      <c r="EVK137" s="51"/>
      <c r="EVL137" s="51"/>
      <c r="EVM137" s="51"/>
      <c r="EVN137" s="51"/>
      <c r="EVO137" s="51"/>
      <c r="EVP137" s="51"/>
      <c r="EVQ137" s="51"/>
      <c r="EVR137" s="51"/>
      <c r="EVS137" s="51"/>
      <c r="EVT137" s="51"/>
      <c r="EVU137" s="51"/>
      <c r="EVV137" s="51"/>
      <c r="EVW137" s="51"/>
      <c r="EVX137" s="51"/>
      <c r="EVY137" s="51"/>
      <c r="EVZ137" s="51"/>
      <c r="EWA137" s="51"/>
      <c r="EWB137" s="51"/>
      <c r="EWC137" s="51"/>
      <c r="EWD137" s="51"/>
      <c r="EWE137" s="51"/>
      <c r="EWF137" s="51"/>
      <c r="EWG137" s="51"/>
      <c r="EWH137" s="51"/>
      <c r="EWI137" s="51"/>
      <c r="EWJ137" s="51"/>
      <c r="EWK137" s="51"/>
      <c r="EWL137" s="51"/>
      <c r="EWM137" s="51"/>
      <c r="EWN137" s="51"/>
      <c r="EWO137" s="51"/>
      <c r="EWP137" s="51"/>
      <c r="EWQ137" s="51"/>
      <c r="EWR137" s="51"/>
      <c r="EWS137" s="51"/>
      <c r="EWT137" s="51"/>
      <c r="EWU137" s="51"/>
      <c r="EWV137" s="51"/>
      <c r="EWW137" s="51"/>
      <c r="EWX137" s="51"/>
      <c r="EWY137" s="51"/>
      <c r="EWZ137" s="51"/>
      <c r="EXA137" s="51"/>
      <c r="EXB137" s="51"/>
      <c r="EXC137" s="51"/>
      <c r="EXD137" s="51"/>
      <c r="EXE137" s="51"/>
      <c r="EXF137" s="51"/>
      <c r="EXG137" s="51"/>
      <c r="EXH137" s="51"/>
      <c r="EXI137" s="51"/>
      <c r="EXJ137" s="51"/>
      <c r="EXK137" s="51"/>
      <c r="EXL137" s="51"/>
      <c r="EXM137" s="51"/>
      <c r="EXN137" s="51"/>
      <c r="EXO137" s="51"/>
      <c r="EXP137" s="51"/>
      <c r="EXQ137" s="51"/>
      <c r="EXR137" s="51"/>
      <c r="EXS137" s="51"/>
      <c r="EXT137" s="51"/>
      <c r="EXU137" s="51"/>
      <c r="EXV137" s="51"/>
      <c r="EXW137" s="51"/>
      <c r="EXX137" s="51"/>
      <c r="EXY137" s="51"/>
      <c r="EXZ137" s="51"/>
      <c r="EYA137" s="51"/>
      <c r="EYB137" s="51"/>
      <c r="EYC137" s="51"/>
      <c r="EYD137" s="51"/>
      <c r="EYE137" s="51"/>
      <c r="EYF137" s="51"/>
      <c r="EYG137" s="51"/>
      <c r="EYH137" s="51"/>
      <c r="EYI137" s="51"/>
      <c r="EYJ137" s="51"/>
      <c r="EYK137" s="51"/>
      <c r="EYL137" s="51"/>
      <c r="EYM137" s="51"/>
      <c r="EYN137" s="51"/>
      <c r="EYO137" s="51"/>
      <c r="EYP137" s="51"/>
      <c r="EYQ137" s="51"/>
      <c r="EYR137" s="51"/>
      <c r="EYS137" s="51"/>
      <c r="EYT137" s="51"/>
      <c r="EYU137" s="51"/>
      <c r="EYV137" s="51"/>
      <c r="EYW137" s="51"/>
      <c r="EYX137" s="51"/>
      <c r="EYY137" s="51"/>
      <c r="EYZ137" s="51"/>
      <c r="EZA137" s="51"/>
      <c r="EZB137" s="51"/>
      <c r="EZC137" s="51"/>
      <c r="EZD137" s="51"/>
      <c r="EZE137" s="51"/>
      <c r="EZF137" s="51"/>
      <c r="EZG137" s="51"/>
      <c r="EZH137" s="51"/>
      <c r="EZI137" s="51"/>
      <c r="EZJ137" s="51"/>
      <c r="EZK137" s="51"/>
      <c r="EZL137" s="51"/>
      <c r="EZM137" s="51"/>
      <c r="EZN137" s="51"/>
      <c r="EZO137" s="51"/>
      <c r="EZP137" s="51"/>
      <c r="EZQ137" s="51"/>
      <c r="EZR137" s="51"/>
      <c r="EZS137" s="51"/>
      <c r="EZT137" s="51"/>
      <c r="EZU137" s="51"/>
      <c r="EZV137" s="51"/>
      <c r="EZW137" s="51"/>
      <c r="EZX137" s="51"/>
      <c r="EZY137" s="51"/>
      <c r="EZZ137" s="51"/>
      <c r="FAA137" s="51"/>
      <c r="FAB137" s="51"/>
      <c r="FAC137" s="51"/>
      <c r="FAD137" s="51"/>
      <c r="FAE137" s="51"/>
      <c r="FAF137" s="51"/>
      <c r="FAG137" s="51"/>
      <c r="FAH137" s="51"/>
      <c r="FAI137" s="51"/>
      <c r="FAJ137" s="51"/>
      <c r="FAK137" s="51"/>
      <c r="FAL137" s="51"/>
      <c r="FAM137" s="51"/>
      <c r="FAN137" s="51"/>
      <c r="FAO137" s="51"/>
      <c r="FAP137" s="51"/>
      <c r="FAQ137" s="51"/>
      <c r="FAR137" s="51"/>
      <c r="FAS137" s="51"/>
      <c r="FAT137" s="51"/>
      <c r="FAU137" s="51"/>
      <c r="FAV137" s="51"/>
      <c r="FAW137" s="51"/>
      <c r="FAX137" s="51"/>
      <c r="FAY137" s="51"/>
      <c r="FAZ137" s="51"/>
      <c r="FBA137" s="51"/>
      <c r="FBB137" s="51"/>
      <c r="FBC137" s="51"/>
      <c r="FBD137" s="51"/>
      <c r="FBE137" s="51"/>
      <c r="FBF137" s="51"/>
      <c r="FBG137" s="51"/>
      <c r="FBH137" s="51"/>
      <c r="FBI137" s="51"/>
      <c r="FBJ137" s="51"/>
      <c r="FBK137" s="51"/>
      <c r="FBL137" s="51"/>
      <c r="FBM137" s="51"/>
      <c r="FBN137" s="51"/>
      <c r="FBO137" s="51"/>
      <c r="FBP137" s="51"/>
      <c r="FBQ137" s="51"/>
      <c r="FBR137" s="51"/>
      <c r="FBS137" s="51"/>
      <c r="FBT137" s="51"/>
      <c r="FBU137" s="51"/>
      <c r="FBV137" s="51"/>
      <c r="FBW137" s="51"/>
      <c r="FBX137" s="51"/>
      <c r="FBY137" s="51"/>
      <c r="FBZ137" s="51"/>
      <c r="FCA137" s="51"/>
      <c r="FCB137" s="51"/>
      <c r="FCC137" s="51"/>
      <c r="FCD137" s="51"/>
      <c r="FCE137" s="51"/>
      <c r="FCF137" s="51"/>
      <c r="FCG137" s="51"/>
      <c r="FCH137" s="51"/>
      <c r="FCI137" s="51"/>
      <c r="FCJ137" s="51"/>
      <c r="FCK137" s="51"/>
      <c r="FCL137" s="51"/>
      <c r="FCM137" s="51"/>
      <c r="FCN137" s="51"/>
      <c r="FCO137" s="51"/>
      <c r="FCP137" s="51"/>
      <c r="FCQ137" s="51"/>
      <c r="FCR137" s="51"/>
      <c r="FCS137" s="51"/>
      <c r="FCT137" s="51"/>
      <c r="FCU137" s="51"/>
      <c r="FCV137" s="51"/>
      <c r="FCW137" s="51"/>
      <c r="FCX137" s="51"/>
      <c r="FCY137" s="51"/>
      <c r="FCZ137" s="51"/>
      <c r="FDA137" s="51"/>
      <c r="FDB137" s="51"/>
      <c r="FDC137" s="51"/>
      <c r="FDD137" s="51"/>
      <c r="FDE137" s="51"/>
      <c r="FDF137" s="51"/>
      <c r="FDG137" s="51"/>
      <c r="FDH137" s="51"/>
      <c r="FDI137" s="51"/>
      <c r="FDJ137" s="51"/>
      <c r="FDK137" s="51"/>
      <c r="FDL137" s="51"/>
      <c r="FDM137" s="51"/>
      <c r="FDN137" s="51"/>
      <c r="FDO137" s="51"/>
      <c r="FDP137" s="51"/>
      <c r="FDQ137" s="51"/>
      <c r="FDR137" s="51"/>
      <c r="FDS137" s="51"/>
      <c r="FDT137" s="51"/>
      <c r="FDU137" s="51"/>
      <c r="FDV137" s="51"/>
      <c r="FDW137" s="51"/>
      <c r="FDX137" s="51"/>
      <c r="FDY137" s="51"/>
      <c r="FDZ137" s="51"/>
      <c r="FEA137" s="51"/>
      <c r="FEB137" s="51"/>
      <c r="FEC137" s="51"/>
      <c r="FED137" s="51"/>
      <c r="FEE137" s="51"/>
      <c r="FEF137" s="51"/>
      <c r="FEG137" s="51"/>
      <c r="FEH137" s="51"/>
      <c r="FEI137" s="51"/>
      <c r="FEJ137" s="51"/>
      <c r="FEK137" s="51"/>
      <c r="FEL137" s="51"/>
      <c r="FEM137" s="51"/>
      <c r="FEN137" s="51"/>
      <c r="FEO137" s="51"/>
      <c r="FEP137" s="51"/>
      <c r="FEQ137" s="51"/>
      <c r="FER137" s="51"/>
      <c r="FES137" s="51"/>
      <c r="FET137" s="51"/>
      <c r="FEU137" s="51"/>
      <c r="FEV137" s="51"/>
      <c r="FEW137" s="51"/>
      <c r="FEX137" s="51"/>
      <c r="FEY137" s="51"/>
      <c r="FEZ137" s="51"/>
      <c r="FFA137" s="51"/>
      <c r="FFB137" s="51"/>
      <c r="FFC137" s="51"/>
      <c r="FFD137" s="51"/>
      <c r="FFE137" s="51"/>
      <c r="FFF137" s="51"/>
      <c r="FFG137" s="51"/>
      <c r="FFH137" s="51"/>
      <c r="FFI137" s="51"/>
      <c r="FFJ137" s="51"/>
      <c r="FFK137" s="51"/>
      <c r="FFL137" s="51"/>
      <c r="FFM137" s="51"/>
      <c r="FFN137" s="51"/>
      <c r="FFO137" s="51"/>
      <c r="FFP137" s="51"/>
      <c r="FFQ137" s="51"/>
      <c r="FFR137" s="51"/>
      <c r="FFS137" s="51"/>
      <c r="FFT137" s="51"/>
      <c r="FFU137" s="51"/>
      <c r="FFV137" s="51"/>
      <c r="FFW137" s="51"/>
      <c r="FFX137" s="51"/>
      <c r="FFY137" s="51"/>
      <c r="FFZ137" s="51"/>
      <c r="FGA137" s="51"/>
      <c r="FGB137" s="51"/>
      <c r="FGC137" s="51"/>
      <c r="FGD137" s="51"/>
      <c r="FGE137" s="51"/>
      <c r="FGF137" s="51"/>
      <c r="FGG137" s="51"/>
      <c r="FGH137" s="51"/>
      <c r="FGI137" s="51"/>
      <c r="FGJ137" s="51"/>
      <c r="FGK137" s="51"/>
      <c r="FGL137" s="51"/>
      <c r="FGM137" s="51"/>
      <c r="FGN137" s="51"/>
      <c r="FGO137" s="51"/>
      <c r="FGP137" s="51"/>
      <c r="FGQ137" s="51"/>
      <c r="FGR137" s="51"/>
      <c r="FGS137" s="51"/>
      <c r="FGT137" s="51"/>
      <c r="FGU137" s="51"/>
      <c r="FGV137" s="51"/>
      <c r="FGW137" s="51"/>
      <c r="FGX137" s="51"/>
      <c r="FGY137" s="51"/>
      <c r="FGZ137" s="51"/>
      <c r="FHA137" s="51"/>
      <c r="FHB137" s="51"/>
      <c r="FHC137" s="51"/>
      <c r="FHD137" s="51"/>
      <c r="FHE137" s="51"/>
      <c r="FHF137" s="51"/>
      <c r="FHG137" s="51"/>
      <c r="FHH137" s="51"/>
      <c r="FHI137" s="51"/>
      <c r="FHJ137" s="51"/>
      <c r="FHK137" s="51"/>
      <c r="FHL137" s="51"/>
      <c r="FHM137" s="51"/>
      <c r="FHN137" s="51"/>
      <c r="FHO137" s="51"/>
      <c r="FHP137" s="51"/>
      <c r="FHQ137" s="51"/>
      <c r="FHR137" s="51"/>
      <c r="FHS137" s="51"/>
      <c r="FHT137" s="51"/>
      <c r="FHU137" s="51"/>
      <c r="FHV137" s="51"/>
      <c r="FHW137" s="51"/>
      <c r="FHX137" s="51"/>
      <c r="FHY137" s="51"/>
      <c r="FHZ137" s="51"/>
      <c r="FIA137" s="51"/>
      <c r="FIB137" s="51"/>
      <c r="FIC137" s="51"/>
      <c r="FID137" s="51"/>
      <c r="FIE137" s="51"/>
      <c r="FIF137" s="51"/>
      <c r="FIG137" s="51"/>
      <c r="FIH137" s="51"/>
      <c r="FII137" s="51"/>
      <c r="FIJ137" s="51"/>
      <c r="FIK137" s="51"/>
      <c r="FIL137" s="51"/>
      <c r="FIM137" s="51"/>
      <c r="FIN137" s="51"/>
      <c r="FIO137" s="51"/>
      <c r="FIP137" s="51"/>
      <c r="FIQ137" s="51"/>
      <c r="FIR137" s="51"/>
      <c r="FIS137" s="51"/>
      <c r="FIT137" s="51"/>
      <c r="FIU137" s="51"/>
      <c r="FIV137" s="51"/>
      <c r="FIW137" s="51"/>
      <c r="FIX137" s="51"/>
      <c r="FIY137" s="51"/>
      <c r="FIZ137" s="51"/>
      <c r="FJA137" s="51"/>
      <c r="FJB137" s="51"/>
      <c r="FJC137" s="51"/>
      <c r="FJD137" s="51"/>
      <c r="FJE137" s="51"/>
      <c r="FJF137" s="51"/>
      <c r="FJG137" s="51"/>
      <c r="FJH137" s="51"/>
      <c r="FJI137" s="51"/>
      <c r="FJJ137" s="51"/>
      <c r="FJK137" s="51"/>
      <c r="FJL137" s="51"/>
      <c r="FJM137" s="51"/>
      <c r="FJN137" s="51"/>
      <c r="FJO137" s="51"/>
      <c r="FJP137" s="51"/>
      <c r="FJQ137" s="51"/>
      <c r="FJR137" s="51"/>
      <c r="FJS137" s="51"/>
      <c r="FJT137" s="51"/>
      <c r="FJU137" s="51"/>
      <c r="FJV137" s="51"/>
      <c r="FJW137" s="51"/>
      <c r="FJX137" s="51"/>
      <c r="FJY137" s="51"/>
      <c r="FJZ137" s="51"/>
      <c r="FKA137" s="51"/>
      <c r="FKB137" s="51"/>
      <c r="FKC137" s="51"/>
      <c r="FKD137" s="51"/>
      <c r="FKE137" s="51"/>
      <c r="FKF137" s="51"/>
      <c r="FKG137" s="51"/>
      <c r="FKH137" s="51"/>
      <c r="FKI137" s="51"/>
      <c r="FKJ137" s="51"/>
      <c r="FKK137" s="51"/>
      <c r="FKL137" s="51"/>
      <c r="FKM137" s="51"/>
      <c r="FKN137" s="51"/>
      <c r="FKO137" s="51"/>
      <c r="FKP137" s="51"/>
      <c r="FKQ137" s="51"/>
      <c r="FKR137" s="51"/>
      <c r="FKS137" s="51"/>
      <c r="FKT137" s="51"/>
      <c r="FKU137" s="51"/>
      <c r="FKV137" s="51"/>
      <c r="FKW137" s="51"/>
      <c r="FKX137" s="51"/>
      <c r="FKY137" s="51"/>
      <c r="FKZ137" s="51"/>
      <c r="FLA137" s="51"/>
      <c r="FLB137" s="51"/>
      <c r="FLC137" s="51"/>
      <c r="FLD137" s="51"/>
      <c r="FLE137" s="51"/>
      <c r="FLF137" s="51"/>
      <c r="FLG137" s="51"/>
      <c r="FLH137" s="51"/>
      <c r="FLI137" s="51"/>
      <c r="FLJ137" s="51"/>
      <c r="FLK137" s="51"/>
      <c r="FLL137" s="51"/>
      <c r="FLM137" s="51"/>
      <c r="FLN137" s="51"/>
      <c r="FLO137" s="51"/>
      <c r="FLP137" s="51"/>
      <c r="FLQ137" s="51"/>
      <c r="FLR137" s="51"/>
      <c r="FLS137" s="51"/>
      <c r="FLT137" s="51"/>
      <c r="FLU137" s="51"/>
      <c r="FLV137" s="51"/>
      <c r="FLW137" s="51"/>
      <c r="FLX137" s="51"/>
      <c r="FLY137" s="51"/>
      <c r="FLZ137" s="51"/>
      <c r="FMA137" s="51"/>
      <c r="FMB137" s="51"/>
      <c r="FMC137" s="51"/>
      <c r="FMD137" s="51"/>
      <c r="FME137" s="51"/>
      <c r="FMF137" s="51"/>
      <c r="FMG137" s="51"/>
      <c r="FMH137" s="51"/>
      <c r="FMI137" s="51"/>
      <c r="FMJ137" s="51"/>
      <c r="FMK137" s="51"/>
      <c r="FML137" s="51"/>
      <c r="FMM137" s="51"/>
      <c r="FMN137" s="51"/>
      <c r="FMO137" s="51"/>
      <c r="FMP137" s="51"/>
      <c r="FMQ137" s="51"/>
      <c r="FMR137" s="51"/>
      <c r="FMS137" s="51"/>
      <c r="FMT137" s="51"/>
      <c r="FMU137" s="51"/>
      <c r="FMV137" s="51"/>
      <c r="FMW137" s="51"/>
      <c r="FMX137" s="51"/>
      <c r="FMY137" s="51"/>
      <c r="FMZ137" s="51"/>
      <c r="FNA137" s="51"/>
      <c r="FNB137" s="51"/>
      <c r="FNC137" s="51"/>
      <c r="FND137" s="51"/>
      <c r="FNE137" s="51"/>
      <c r="FNF137" s="51"/>
      <c r="FNG137" s="51"/>
      <c r="FNH137" s="51"/>
      <c r="FNI137" s="51"/>
      <c r="FNJ137" s="51"/>
      <c r="FNK137" s="51"/>
      <c r="FNL137" s="51"/>
      <c r="FNM137" s="51"/>
      <c r="FNN137" s="51"/>
      <c r="FNO137" s="51"/>
      <c r="FNP137" s="51"/>
      <c r="FNQ137" s="51"/>
      <c r="FNR137" s="51"/>
      <c r="FNS137" s="51"/>
      <c r="FNT137" s="51"/>
      <c r="FNU137" s="51"/>
      <c r="FNV137" s="51"/>
      <c r="FNW137" s="51"/>
      <c r="FNX137" s="51"/>
      <c r="FNY137" s="51"/>
      <c r="FNZ137" s="51"/>
      <c r="FOA137" s="51"/>
      <c r="FOB137" s="51"/>
      <c r="FOC137" s="51"/>
      <c r="FOD137" s="51"/>
      <c r="FOE137" s="51"/>
      <c r="FOF137" s="51"/>
      <c r="FOG137" s="51"/>
      <c r="FOH137" s="51"/>
      <c r="FOI137" s="51"/>
      <c r="FOJ137" s="51"/>
      <c r="FOK137" s="51"/>
      <c r="FOL137" s="51"/>
      <c r="FOM137" s="51"/>
      <c r="FON137" s="51"/>
      <c r="FOO137" s="51"/>
      <c r="FOP137" s="51"/>
      <c r="FOQ137" s="51"/>
      <c r="FOR137" s="51"/>
      <c r="FOS137" s="51"/>
      <c r="FOT137" s="51"/>
      <c r="FOU137" s="51"/>
      <c r="FOV137" s="51"/>
      <c r="FOW137" s="51"/>
      <c r="FOX137" s="51"/>
      <c r="FOY137" s="51"/>
      <c r="FOZ137" s="51"/>
      <c r="FPA137" s="51"/>
      <c r="FPB137" s="51"/>
      <c r="FPC137" s="51"/>
      <c r="FPD137" s="51"/>
      <c r="FPE137" s="51"/>
      <c r="FPF137" s="51"/>
      <c r="FPG137" s="51"/>
      <c r="FPH137" s="51"/>
      <c r="FPI137" s="51"/>
      <c r="FPJ137" s="51"/>
      <c r="FPK137" s="51"/>
      <c r="FPL137" s="51"/>
      <c r="FPM137" s="51"/>
      <c r="FPN137" s="51"/>
      <c r="FPO137" s="51"/>
      <c r="FPP137" s="51"/>
      <c r="FPQ137" s="51"/>
      <c r="FPR137" s="51"/>
      <c r="FPS137" s="51"/>
      <c r="FPT137" s="51"/>
      <c r="FPU137" s="51"/>
      <c r="FPV137" s="51"/>
      <c r="FPW137" s="51"/>
      <c r="FPX137" s="51"/>
      <c r="FPY137" s="51"/>
      <c r="FPZ137" s="51"/>
      <c r="FQA137" s="51"/>
      <c r="FQB137" s="51"/>
      <c r="FQC137" s="51"/>
      <c r="FQD137" s="51"/>
      <c r="FQE137" s="51"/>
      <c r="FQF137" s="51"/>
      <c r="FQG137" s="51"/>
      <c r="FQH137" s="51"/>
      <c r="FQI137" s="51"/>
      <c r="FQJ137" s="51"/>
      <c r="FQK137" s="51"/>
      <c r="FQL137" s="51"/>
      <c r="FQM137" s="51"/>
      <c r="FQN137" s="51"/>
      <c r="FQO137" s="51"/>
      <c r="FQP137" s="51"/>
      <c r="FQQ137" s="51"/>
      <c r="FQR137" s="51"/>
      <c r="FQS137" s="51"/>
      <c r="FQT137" s="51"/>
      <c r="FQU137" s="51"/>
      <c r="FQV137" s="51"/>
      <c r="FQW137" s="51"/>
      <c r="FQX137" s="51"/>
      <c r="FQY137" s="51"/>
      <c r="FQZ137" s="51"/>
      <c r="FRA137" s="51"/>
      <c r="FRB137" s="51"/>
      <c r="FRC137" s="51"/>
      <c r="FRD137" s="51"/>
      <c r="FRE137" s="51"/>
      <c r="FRF137" s="51"/>
      <c r="FRG137" s="51"/>
      <c r="FRH137" s="51"/>
      <c r="FRI137" s="51"/>
      <c r="FRJ137" s="51"/>
      <c r="FRK137" s="51"/>
      <c r="FRL137" s="51"/>
      <c r="FRM137" s="51"/>
      <c r="FRN137" s="51"/>
      <c r="FRO137" s="51"/>
      <c r="FRP137" s="51"/>
      <c r="FRQ137" s="51"/>
      <c r="FRR137" s="51"/>
      <c r="FRS137" s="51"/>
      <c r="FRT137" s="51"/>
      <c r="FRU137" s="51"/>
      <c r="FRV137" s="51"/>
      <c r="FRW137" s="51"/>
      <c r="FRX137" s="51"/>
      <c r="FRY137" s="51"/>
      <c r="FRZ137" s="51"/>
      <c r="FSA137" s="51"/>
      <c r="FSB137" s="51"/>
      <c r="FSC137" s="51"/>
      <c r="FSD137" s="51"/>
      <c r="FSE137" s="51"/>
      <c r="FSF137" s="51"/>
      <c r="FSG137" s="51"/>
      <c r="FSH137" s="51"/>
      <c r="FSI137" s="51"/>
      <c r="FSJ137" s="51"/>
      <c r="FSK137" s="51"/>
      <c r="FSL137" s="51"/>
      <c r="FSM137" s="51"/>
      <c r="FSN137" s="51"/>
      <c r="FSO137" s="51"/>
      <c r="FSP137" s="51"/>
      <c r="FSQ137" s="51"/>
      <c r="FSR137" s="51"/>
      <c r="FSS137" s="51"/>
      <c r="FST137" s="51"/>
      <c r="FSU137" s="51"/>
      <c r="FSV137" s="51"/>
      <c r="FSW137" s="51"/>
      <c r="FSX137" s="51"/>
      <c r="FSY137" s="51"/>
      <c r="FSZ137" s="51"/>
      <c r="FTA137" s="51"/>
      <c r="FTB137" s="51"/>
      <c r="FTC137" s="51"/>
      <c r="FTD137" s="51"/>
      <c r="FTE137" s="51"/>
      <c r="FTF137" s="51"/>
      <c r="FTG137" s="51"/>
      <c r="FTH137" s="51"/>
      <c r="FTI137" s="51"/>
      <c r="FTJ137" s="51"/>
      <c r="FTK137" s="51"/>
      <c r="FTL137" s="51"/>
      <c r="FTM137" s="51"/>
      <c r="FTN137" s="51"/>
      <c r="FTO137" s="51"/>
      <c r="FTP137" s="51"/>
      <c r="FTQ137" s="51"/>
      <c r="FTR137" s="51"/>
      <c r="FTS137" s="51"/>
      <c r="FTT137" s="51"/>
      <c r="FTU137" s="51"/>
      <c r="FTV137" s="51"/>
      <c r="FTW137" s="51"/>
      <c r="FTX137" s="51"/>
      <c r="FTY137" s="51"/>
      <c r="FTZ137" s="51"/>
      <c r="FUA137" s="51"/>
      <c r="FUB137" s="51"/>
      <c r="FUC137" s="51"/>
      <c r="FUD137" s="51"/>
      <c r="FUE137" s="51"/>
      <c r="FUF137" s="51"/>
      <c r="FUG137" s="51"/>
      <c r="FUH137" s="51"/>
      <c r="FUI137" s="51"/>
      <c r="FUJ137" s="51"/>
      <c r="FUK137" s="51"/>
      <c r="FUL137" s="51"/>
      <c r="FUM137" s="51"/>
      <c r="FUN137" s="51"/>
      <c r="FUO137" s="51"/>
      <c r="FUP137" s="51"/>
      <c r="FUQ137" s="51"/>
      <c r="FUR137" s="51"/>
      <c r="FUS137" s="51"/>
      <c r="FUT137" s="51"/>
      <c r="FUU137" s="51"/>
      <c r="FUV137" s="51"/>
      <c r="FUW137" s="51"/>
      <c r="FUX137" s="51"/>
      <c r="FUY137" s="51"/>
      <c r="FUZ137" s="51"/>
      <c r="FVA137" s="51"/>
      <c r="FVB137" s="51"/>
      <c r="FVC137" s="51"/>
      <c r="FVD137" s="51"/>
      <c r="FVE137" s="51"/>
      <c r="FVF137" s="51"/>
      <c r="FVG137" s="51"/>
      <c r="FVH137" s="51"/>
      <c r="FVI137" s="51"/>
      <c r="FVJ137" s="51"/>
      <c r="FVK137" s="51"/>
      <c r="FVL137" s="51"/>
      <c r="FVM137" s="51"/>
      <c r="FVN137" s="51"/>
      <c r="FVO137" s="51"/>
      <c r="FVP137" s="51"/>
      <c r="FVQ137" s="51"/>
      <c r="FVR137" s="51"/>
      <c r="FVS137" s="51"/>
      <c r="FVT137" s="51"/>
      <c r="FVU137" s="51"/>
      <c r="FVV137" s="51"/>
      <c r="FVW137" s="51"/>
      <c r="FVX137" s="51"/>
      <c r="FVY137" s="51"/>
      <c r="FVZ137" s="51"/>
      <c r="FWA137" s="51"/>
      <c r="FWB137" s="51"/>
      <c r="FWC137" s="51"/>
      <c r="FWD137" s="51"/>
      <c r="FWE137" s="51"/>
      <c r="FWF137" s="51"/>
      <c r="FWG137" s="51"/>
      <c r="FWH137" s="51"/>
      <c r="FWI137" s="51"/>
      <c r="FWJ137" s="51"/>
      <c r="FWK137" s="51"/>
      <c r="FWL137" s="51"/>
      <c r="FWM137" s="51"/>
      <c r="FWN137" s="51"/>
      <c r="FWO137" s="51"/>
      <c r="FWP137" s="51"/>
      <c r="FWQ137" s="51"/>
      <c r="FWR137" s="51"/>
      <c r="FWS137" s="51"/>
      <c r="FWT137" s="51"/>
      <c r="FWU137" s="51"/>
      <c r="FWV137" s="51"/>
      <c r="FWW137" s="51"/>
      <c r="FWX137" s="51"/>
      <c r="FWY137" s="51"/>
      <c r="FWZ137" s="51"/>
      <c r="FXA137" s="51"/>
      <c r="FXB137" s="51"/>
      <c r="FXC137" s="51"/>
      <c r="FXD137" s="51"/>
      <c r="FXE137" s="51"/>
      <c r="FXF137" s="51"/>
      <c r="FXG137" s="51"/>
      <c r="FXH137" s="51"/>
      <c r="FXI137" s="51"/>
      <c r="FXJ137" s="51"/>
      <c r="FXK137" s="51"/>
      <c r="FXL137" s="51"/>
      <c r="FXM137" s="51"/>
      <c r="FXN137" s="51"/>
      <c r="FXO137" s="51"/>
      <c r="FXP137" s="51"/>
      <c r="FXQ137" s="51"/>
      <c r="FXR137" s="51"/>
      <c r="FXS137" s="51"/>
      <c r="FXT137" s="51"/>
      <c r="FXU137" s="51"/>
      <c r="FXV137" s="51"/>
      <c r="FXW137" s="51"/>
      <c r="FXX137" s="51"/>
      <c r="FXY137" s="51"/>
      <c r="FXZ137" s="51"/>
      <c r="FYA137" s="51"/>
      <c r="FYB137" s="51"/>
      <c r="FYC137" s="51"/>
      <c r="FYD137" s="51"/>
      <c r="FYE137" s="51"/>
      <c r="FYF137" s="51"/>
      <c r="FYG137" s="51"/>
      <c r="FYH137" s="51"/>
      <c r="FYI137" s="51"/>
      <c r="FYJ137" s="51"/>
      <c r="FYK137" s="51"/>
      <c r="FYL137" s="51"/>
      <c r="FYM137" s="51"/>
      <c r="FYN137" s="51"/>
      <c r="FYO137" s="51"/>
      <c r="FYP137" s="51"/>
      <c r="FYQ137" s="51"/>
      <c r="FYR137" s="51"/>
      <c r="FYS137" s="51"/>
      <c r="FYT137" s="51"/>
      <c r="FYU137" s="51"/>
      <c r="FYV137" s="51"/>
      <c r="FYW137" s="51"/>
      <c r="FYX137" s="51"/>
      <c r="FYY137" s="51"/>
      <c r="FYZ137" s="51"/>
      <c r="FZA137" s="51"/>
      <c r="FZB137" s="51"/>
      <c r="FZC137" s="51"/>
      <c r="FZD137" s="51"/>
      <c r="FZE137" s="51"/>
      <c r="FZF137" s="51"/>
      <c r="FZG137" s="51"/>
      <c r="FZH137" s="51"/>
      <c r="FZI137" s="51"/>
      <c r="FZJ137" s="51"/>
      <c r="FZK137" s="51"/>
      <c r="FZL137" s="51"/>
      <c r="FZM137" s="51"/>
      <c r="FZN137" s="51"/>
      <c r="FZO137" s="51"/>
      <c r="FZP137" s="51"/>
      <c r="FZQ137" s="51"/>
      <c r="FZR137" s="51"/>
      <c r="FZS137" s="51"/>
      <c r="FZT137" s="51"/>
      <c r="FZU137" s="51"/>
      <c r="FZV137" s="51"/>
      <c r="FZW137" s="51"/>
      <c r="FZX137" s="51"/>
      <c r="FZY137" s="51"/>
      <c r="FZZ137" s="51"/>
      <c r="GAA137" s="51"/>
      <c r="GAB137" s="51"/>
      <c r="GAC137" s="51"/>
      <c r="GAD137" s="51"/>
      <c r="GAE137" s="51"/>
      <c r="GAF137" s="51"/>
      <c r="GAG137" s="51"/>
      <c r="GAH137" s="51"/>
      <c r="GAI137" s="51"/>
      <c r="GAJ137" s="51"/>
      <c r="GAK137" s="51"/>
      <c r="GAL137" s="51"/>
      <c r="GAM137" s="51"/>
      <c r="GAN137" s="51"/>
      <c r="GAO137" s="51"/>
      <c r="GAP137" s="51"/>
      <c r="GAQ137" s="51"/>
      <c r="GAR137" s="51"/>
      <c r="GAS137" s="51"/>
      <c r="GAT137" s="51"/>
      <c r="GAU137" s="51"/>
      <c r="GAV137" s="51"/>
      <c r="GAW137" s="51"/>
      <c r="GAX137" s="51"/>
      <c r="GAY137" s="51"/>
      <c r="GAZ137" s="51"/>
      <c r="GBA137" s="51"/>
      <c r="GBB137" s="51"/>
      <c r="GBC137" s="51"/>
      <c r="GBD137" s="51"/>
      <c r="GBE137" s="51"/>
      <c r="GBF137" s="51"/>
      <c r="GBG137" s="51"/>
      <c r="GBH137" s="51"/>
      <c r="GBI137" s="51"/>
      <c r="GBJ137" s="51"/>
      <c r="GBK137" s="51"/>
      <c r="GBL137" s="51"/>
      <c r="GBM137" s="51"/>
      <c r="GBN137" s="51"/>
      <c r="GBO137" s="51"/>
      <c r="GBP137" s="51"/>
      <c r="GBQ137" s="51"/>
      <c r="GBR137" s="51"/>
      <c r="GBS137" s="51"/>
      <c r="GBT137" s="51"/>
      <c r="GBU137" s="51"/>
      <c r="GBV137" s="51"/>
      <c r="GBW137" s="51"/>
      <c r="GBX137" s="51"/>
      <c r="GBY137" s="51"/>
      <c r="GBZ137" s="51"/>
      <c r="GCA137" s="51"/>
      <c r="GCB137" s="51"/>
      <c r="GCC137" s="51"/>
      <c r="GCD137" s="51"/>
      <c r="GCE137" s="51"/>
      <c r="GCF137" s="51"/>
      <c r="GCG137" s="51"/>
      <c r="GCH137" s="51"/>
      <c r="GCI137" s="51"/>
      <c r="GCJ137" s="51"/>
      <c r="GCK137" s="51"/>
      <c r="GCL137" s="51"/>
      <c r="GCM137" s="51"/>
      <c r="GCN137" s="51"/>
      <c r="GCO137" s="51"/>
      <c r="GCP137" s="51"/>
      <c r="GCQ137" s="51"/>
      <c r="GCR137" s="51"/>
      <c r="GCS137" s="51"/>
      <c r="GCT137" s="51"/>
      <c r="GCU137" s="51"/>
      <c r="GCV137" s="51"/>
      <c r="GCW137" s="51"/>
      <c r="GCX137" s="51"/>
      <c r="GCY137" s="51"/>
      <c r="GCZ137" s="51"/>
      <c r="GDA137" s="51"/>
      <c r="GDB137" s="51"/>
      <c r="GDC137" s="51"/>
      <c r="GDD137" s="51"/>
      <c r="GDE137" s="51"/>
      <c r="GDF137" s="51"/>
      <c r="GDG137" s="51"/>
      <c r="GDH137" s="51"/>
      <c r="GDI137" s="51"/>
      <c r="GDJ137" s="51"/>
      <c r="GDK137" s="51"/>
      <c r="GDL137" s="51"/>
      <c r="GDM137" s="51"/>
      <c r="GDN137" s="51"/>
      <c r="GDO137" s="51"/>
      <c r="GDP137" s="51"/>
      <c r="GDQ137" s="51"/>
      <c r="GDR137" s="51"/>
      <c r="GDS137" s="51"/>
      <c r="GDT137" s="51"/>
      <c r="GDU137" s="51"/>
      <c r="GDV137" s="51"/>
      <c r="GDW137" s="51"/>
      <c r="GDX137" s="51"/>
      <c r="GDY137" s="51"/>
      <c r="GDZ137" s="51"/>
      <c r="GEA137" s="51"/>
      <c r="GEB137" s="51"/>
      <c r="GEC137" s="51"/>
      <c r="GED137" s="51"/>
      <c r="GEE137" s="51"/>
      <c r="GEF137" s="51"/>
      <c r="GEG137" s="51"/>
      <c r="GEH137" s="51"/>
      <c r="GEI137" s="51"/>
      <c r="GEJ137" s="51"/>
      <c r="GEK137" s="51"/>
      <c r="GEL137" s="51"/>
      <c r="GEM137" s="51"/>
      <c r="GEN137" s="51"/>
      <c r="GEO137" s="51"/>
      <c r="GEP137" s="51"/>
      <c r="GEQ137" s="51"/>
      <c r="GER137" s="51"/>
      <c r="GES137" s="51"/>
      <c r="GET137" s="51"/>
      <c r="GEU137" s="51"/>
      <c r="GEV137" s="51"/>
      <c r="GEW137" s="51"/>
      <c r="GEX137" s="51"/>
      <c r="GEY137" s="51"/>
      <c r="GEZ137" s="51"/>
      <c r="GFA137" s="51"/>
      <c r="GFB137" s="51"/>
      <c r="GFC137" s="51"/>
      <c r="GFD137" s="51"/>
      <c r="GFE137" s="51"/>
      <c r="GFF137" s="51"/>
      <c r="GFG137" s="51"/>
      <c r="GFH137" s="51"/>
      <c r="GFI137" s="51"/>
      <c r="GFJ137" s="51"/>
      <c r="GFK137" s="51"/>
      <c r="GFL137" s="51"/>
      <c r="GFM137" s="51"/>
      <c r="GFN137" s="51"/>
      <c r="GFO137" s="51"/>
      <c r="GFP137" s="51"/>
      <c r="GFQ137" s="51"/>
      <c r="GFR137" s="51"/>
      <c r="GFS137" s="51"/>
      <c r="GFT137" s="51"/>
      <c r="GFU137" s="51"/>
      <c r="GFV137" s="51"/>
      <c r="GFW137" s="51"/>
      <c r="GFX137" s="51"/>
      <c r="GFY137" s="51"/>
      <c r="GFZ137" s="51"/>
      <c r="GGA137" s="51"/>
      <c r="GGB137" s="51"/>
      <c r="GGC137" s="51"/>
      <c r="GGD137" s="51"/>
      <c r="GGE137" s="51"/>
      <c r="GGF137" s="51"/>
      <c r="GGG137" s="51"/>
      <c r="GGH137" s="51"/>
      <c r="GGI137" s="51"/>
      <c r="GGJ137" s="51"/>
      <c r="GGK137" s="51"/>
      <c r="GGL137" s="51"/>
      <c r="GGM137" s="51"/>
      <c r="GGN137" s="51"/>
      <c r="GGO137" s="51"/>
      <c r="GGP137" s="51"/>
      <c r="GGQ137" s="51"/>
      <c r="GGR137" s="51"/>
      <c r="GGS137" s="51"/>
      <c r="GGT137" s="51"/>
      <c r="GGU137" s="51"/>
      <c r="GGV137" s="51"/>
      <c r="GGW137" s="51"/>
      <c r="GGX137" s="51"/>
      <c r="GGY137" s="51"/>
      <c r="GGZ137" s="51"/>
      <c r="GHA137" s="51"/>
      <c r="GHB137" s="51"/>
      <c r="GHC137" s="51"/>
      <c r="GHD137" s="51"/>
      <c r="GHE137" s="51"/>
      <c r="GHF137" s="51"/>
      <c r="GHG137" s="51"/>
      <c r="GHH137" s="51"/>
      <c r="GHI137" s="51"/>
      <c r="GHJ137" s="51"/>
      <c r="GHK137" s="51"/>
      <c r="GHL137" s="51"/>
      <c r="GHM137" s="51"/>
      <c r="GHN137" s="51"/>
      <c r="GHO137" s="51"/>
      <c r="GHP137" s="51"/>
      <c r="GHQ137" s="51"/>
      <c r="GHR137" s="51"/>
      <c r="GHS137" s="51"/>
      <c r="GHT137" s="51"/>
      <c r="GHU137" s="51"/>
      <c r="GHV137" s="51"/>
      <c r="GHW137" s="51"/>
      <c r="GHX137" s="51"/>
      <c r="GHY137" s="51"/>
      <c r="GHZ137" s="51"/>
      <c r="GIA137" s="51"/>
      <c r="GIB137" s="51"/>
      <c r="GIC137" s="51"/>
      <c r="GID137" s="51"/>
      <c r="GIE137" s="51"/>
      <c r="GIF137" s="51"/>
      <c r="GIG137" s="51"/>
      <c r="GIH137" s="51"/>
      <c r="GII137" s="51"/>
      <c r="GIJ137" s="51"/>
      <c r="GIK137" s="51"/>
      <c r="GIL137" s="51"/>
      <c r="GIM137" s="51"/>
      <c r="GIN137" s="51"/>
      <c r="GIO137" s="51"/>
      <c r="GIP137" s="51"/>
      <c r="GIQ137" s="51"/>
      <c r="GIR137" s="51"/>
      <c r="GIS137" s="51"/>
      <c r="GIT137" s="51"/>
      <c r="GIU137" s="51"/>
      <c r="GIV137" s="51"/>
      <c r="GIW137" s="51"/>
      <c r="GIX137" s="51"/>
      <c r="GIY137" s="51"/>
      <c r="GIZ137" s="51"/>
      <c r="GJA137" s="51"/>
      <c r="GJB137" s="51"/>
      <c r="GJC137" s="51"/>
      <c r="GJD137" s="51"/>
      <c r="GJE137" s="51"/>
      <c r="GJF137" s="51"/>
      <c r="GJG137" s="51"/>
      <c r="GJH137" s="51"/>
      <c r="GJI137" s="51"/>
      <c r="GJJ137" s="51"/>
      <c r="GJK137" s="51"/>
      <c r="GJL137" s="51"/>
      <c r="GJM137" s="51"/>
      <c r="GJN137" s="51"/>
      <c r="GJO137" s="51"/>
      <c r="GJP137" s="51"/>
      <c r="GJQ137" s="51"/>
      <c r="GJR137" s="51"/>
      <c r="GJS137" s="51"/>
      <c r="GJT137" s="51"/>
      <c r="GJU137" s="51"/>
      <c r="GJV137" s="51"/>
      <c r="GJW137" s="51"/>
      <c r="GJX137" s="51"/>
      <c r="GJY137" s="51"/>
      <c r="GJZ137" s="51"/>
      <c r="GKA137" s="51"/>
      <c r="GKB137" s="51"/>
      <c r="GKC137" s="51"/>
      <c r="GKD137" s="51"/>
      <c r="GKE137" s="51"/>
      <c r="GKF137" s="51"/>
      <c r="GKG137" s="51"/>
      <c r="GKH137" s="51"/>
      <c r="GKI137" s="51"/>
      <c r="GKJ137" s="51"/>
      <c r="GKK137" s="51"/>
      <c r="GKL137" s="51"/>
      <c r="GKM137" s="51"/>
      <c r="GKN137" s="51"/>
      <c r="GKO137" s="51"/>
      <c r="GKP137" s="51"/>
      <c r="GKQ137" s="51"/>
      <c r="GKR137" s="51"/>
      <c r="GKS137" s="51"/>
      <c r="GKT137" s="51"/>
      <c r="GKU137" s="51"/>
      <c r="GKV137" s="51"/>
      <c r="GKW137" s="51"/>
      <c r="GKX137" s="51"/>
      <c r="GKY137" s="51"/>
      <c r="GKZ137" s="51"/>
      <c r="GLA137" s="51"/>
      <c r="GLB137" s="51"/>
      <c r="GLC137" s="51"/>
      <c r="GLD137" s="51"/>
      <c r="GLE137" s="51"/>
      <c r="GLF137" s="51"/>
      <c r="GLG137" s="51"/>
      <c r="GLH137" s="51"/>
      <c r="GLI137" s="51"/>
      <c r="GLJ137" s="51"/>
      <c r="GLK137" s="51"/>
      <c r="GLL137" s="51"/>
      <c r="GLM137" s="51"/>
      <c r="GLN137" s="51"/>
      <c r="GLO137" s="51"/>
      <c r="GLP137" s="51"/>
      <c r="GLQ137" s="51"/>
      <c r="GLR137" s="51"/>
      <c r="GLS137" s="51"/>
      <c r="GLT137" s="51"/>
      <c r="GLU137" s="51"/>
      <c r="GLV137" s="51"/>
      <c r="GLW137" s="51"/>
      <c r="GLX137" s="51"/>
      <c r="GLY137" s="51"/>
      <c r="GLZ137" s="51"/>
      <c r="GMA137" s="51"/>
      <c r="GMB137" s="51"/>
      <c r="GMC137" s="51"/>
      <c r="GMD137" s="51"/>
      <c r="GME137" s="51"/>
      <c r="GMF137" s="51"/>
      <c r="GMG137" s="51"/>
      <c r="GMH137" s="51"/>
      <c r="GMI137" s="51"/>
      <c r="GMJ137" s="51"/>
      <c r="GMK137" s="51"/>
      <c r="GML137" s="51"/>
      <c r="GMM137" s="51"/>
      <c r="GMN137" s="51"/>
      <c r="GMO137" s="51"/>
      <c r="GMP137" s="51"/>
      <c r="GMQ137" s="51"/>
      <c r="GMR137" s="51"/>
      <c r="GMS137" s="51"/>
      <c r="GMT137" s="51"/>
      <c r="GMU137" s="51"/>
      <c r="GMV137" s="51"/>
      <c r="GMW137" s="51"/>
      <c r="GMX137" s="51"/>
      <c r="GMY137" s="51"/>
      <c r="GMZ137" s="51"/>
      <c r="GNA137" s="51"/>
      <c r="GNB137" s="51"/>
      <c r="GNC137" s="51"/>
      <c r="GND137" s="51"/>
      <c r="GNE137" s="51"/>
      <c r="GNF137" s="51"/>
      <c r="GNG137" s="51"/>
      <c r="GNH137" s="51"/>
      <c r="GNI137" s="51"/>
      <c r="GNJ137" s="51"/>
      <c r="GNK137" s="51"/>
      <c r="GNL137" s="51"/>
      <c r="GNM137" s="51"/>
      <c r="GNN137" s="51"/>
      <c r="GNO137" s="51"/>
      <c r="GNP137" s="51"/>
      <c r="GNQ137" s="51"/>
      <c r="GNR137" s="51"/>
      <c r="GNS137" s="51"/>
      <c r="GNT137" s="51"/>
      <c r="GNU137" s="51"/>
      <c r="GNV137" s="51"/>
      <c r="GNW137" s="51"/>
      <c r="GNX137" s="51"/>
      <c r="GNY137" s="51"/>
      <c r="GNZ137" s="51"/>
      <c r="GOA137" s="51"/>
      <c r="GOB137" s="51"/>
      <c r="GOC137" s="51"/>
      <c r="GOD137" s="51"/>
      <c r="GOE137" s="51"/>
      <c r="GOF137" s="51"/>
      <c r="GOG137" s="51"/>
      <c r="GOH137" s="51"/>
      <c r="GOI137" s="51"/>
      <c r="GOJ137" s="51"/>
      <c r="GOK137" s="51"/>
      <c r="GOL137" s="51"/>
      <c r="GOM137" s="51"/>
      <c r="GON137" s="51"/>
      <c r="GOO137" s="51"/>
      <c r="GOP137" s="51"/>
      <c r="GOQ137" s="51"/>
      <c r="GOR137" s="51"/>
      <c r="GOS137" s="51"/>
      <c r="GOT137" s="51"/>
      <c r="GOU137" s="51"/>
      <c r="GOV137" s="51"/>
      <c r="GOW137" s="51"/>
      <c r="GOX137" s="51"/>
      <c r="GOY137" s="51"/>
      <c r="GOZ137" s="51"/>
      <c r="GPA137" s="51"/>
      <c r="GPB137" s="51"/>
      <c r="GPC137" s="51"/>
      <c r="GPD137" s="51"/>
      <c r="GPE137" s="51"/>
      <c r="GPF137" s="51"/>
      <c r="GPG137" s="51"/>
      <c r="GPH137" s="51"/>
      <c r="GPI137" s="51"/>
      <c r="GPJ137" s="51"/>
      <c r="GPK137" s="51"/>
      <c r="GPL137" s="51"/>
      <c r="GPM137" s="51"/>
      <c r="GPN137" s="51"/>
      <c r="GPO137" s="51"/>
      <c r="GPP137" s="51"/>
      <c r="GPQ137" s="51"/>
      <c r="GPR137" s="51"/>
      <c r="GPS137" s="51"/>
      <c r="GPT137" s="51"/>
      <c r="GPU137" s="51"/>
      <c r="GPV137" s="51"/>
      <c r="GPW137" s="51"/>
      <c r="GPX137" s="51"/>
      <c r="GPY137" s="51"/>
      <c r="GPZ137" s="51"/>
      <c r="GQA137" s="51"/>
      <c r="GQB137" s="51"/>
      <c r="GQC137" s="51"/>
      <c r="GQD137" s="51"/>
      <c r="GQE137" s="51"/>
      <c r="GQF137" s="51"/>
      <c r="GQG137" s="51"/>
      <c r="GQH137" s="51"/>
      <c r="GQI137" s="51"/>
      <c r="GQJ137" s="51"/>
      <c r="GQK137" s="51"/>
      <c r="GQL137" s="51"/>
      <c r="GQM137" s="51"/>
      <c r="GQN137" s="51"/>
      <c r="GQO137" s="51"/>
      <c r="GQP137" s="51"/>
      <c r="GQQ137" s="51"/>
      <c r="GQR137" s="51"/>
      <c r="GQS137" s="51"/>
      <c r="GQT137" s="51"/>
      <c r="GQU137" s="51"/>
      <c r="GQV137" s="51"/>
      <c r="GQW137" s="51"/>
      <c r="GQX137" s="51"/>
      <c r="GQY137" s="51"/>
      <c r="GQZ137" s="51"/>
      <c r="GRA137" s="51"/>
      <c r="GRB137" s="51"/>
      <c r="GRC137" s="51"/>
      <c r="GRD137" s="51"/>
      <c r="GRE137" s="51"/>
      <c r="GRF137" s="51"/>
      <c r="GRG137" s="51"/>
      <c r="GRH137" s="51"/>
      <c r="GRI137" s="51"/>
      <c r="GRJ137" s="51"/>
      <c r="GRK137" s="51"/>
      <c r="GRL137" s="51"/>
      <c r="GRM137" s="51"/>
      <c r="GRN137" s="51"/>
      <c r="GRO137" s="51"/>
      <c r="GRP137" s="51"/>
      <c r="GRQ137" s="51"/>
      <c r="GRR137" s="51"/>
      <c r="GRS137" s="51"/>
      <c r="GRT137" s="51"/>
      <c r="GRU137" s="51"/>
      <c r="GRV137" s="51"/>
      <c r="GRW137" s="51"/>
      <c r="GRX137" s="51"/>
      <c r="GRY137" s="51"/>
      <c r="GRZ137" s="51"/>
      <c r="GSA137" s="51"/>
      <c r="GSB137" s="51"/>
      <c r="GSC137" s="51"/>
      <c r="GSD137" s="51"/>
      <c r="GSE137" s="51"/>
      <c r="GSF137" s="51"/>
      <c r="GSG137" s="51"/>
      <c r="GSH137" s="51"/>
      <c r="GSI137" s="51"/>
      <c r="GSJ137" s="51"/>
      <c r="GSK137" s="51"/>
      <c r="GSL137" s="51"/>
      <c r="GSM137" s="51"/>
      <c r="GSN137" s="51"/>
      <c r="GSO137" s="51"/>
      <c r="GSP137" s="51"/>
      <c r="GSQ137" s="51"/>
      <c r="GSR137" s="51"/>
      <c r="GSS137" s="51"/>
      <c r="GST137" s="51"/>
      <c r="GSU137" s="51"/>
      <c r="GSV137" s="51"/>
      <c r="GSW137" s="51"/>
      <c r="GSX137" s="51"/>
      <c r="GSY137" s="51"/>
      <c r="GSZ137" s="51"/>
      <c r="GTA137" s="51"/>
      <c r="GTB137" s="51"/>
      <c r="GTC137" s="51"/>
      <c r="GTD137" s="51"/>
      <c r="GTE137" s="51"/>
      <c r="GTF137" s="51"/>
      <c r="GTG137" s="51"/>
      <c r="GTH137" s="51"/>
      <c r="GTI137" s="51"/>
      <c r="GTJ137" s="51"/>
      <c r="GTK137" s="51"/>
      <c r="GTL137" s="51"/>
      <c r="GTM137" s="51"/>
      <c r="GTN137" s="51"/>
      <c r="GTO137" s="51"/>
      <c r="GTP137" s="51"/>
      <c r="GTQ137" s="51"/>
      <c r="GTR137" s="51"/>
      <c r="GTS137" s="51"/>
      <c r="GTT137" s="51"/>
      <c r="GTU137" s="51"/>
      <c r="GTV137" s="51"/>
      <c r="GTW137" s="51"/>
      <c r="GTX137" s="51"/>
      <c r="GTY137" s="51"/>
      <c r="GTZ137" s="51"/>
      <c r="GUA137" s="51"/>
      <c r="GUB137" s="51"/>
      <c r="GUC137" s="51"/>
      <c r="GUD137" s="51"/>
      <c r="GUE137" s="51"/>
      <c r="GUF137" s="51"/>
      <c r="GUG137" s="51"/>
      <c r="GUH137" s="51"/>
      <c r="GUI137" s="51"/>
      <c r="GUJ137" s="51"/>
      <c r="GUK137" s="51"/>
      <c r="GUL137" s="51"/>
      <c r="GUM137" s="51"/>
      <c r="GUN137" s="51"/>
      <c r="GUO137" s="51"/>
      <c r="GUP137" s="51"/>
      <c r="GUQ137" s="51"/>
      <c r="GUR137" s="51"/>
      <c r="GUS137" s="51"/>
      <c r="GUT137" s="51"/>
      <c r="GUU137" s="51"/>
      <c r="GUV137" s="51"/>
      <c r="GUW137" s="51"/>
      <c r="GUX137" s="51"/>
      <c r="GUY137" s="51"/>
      <c r="GUZ137" s="51"/>
      <c r="GVA137" s="51"/>
      <c r="GVB137" s="51"/>
      <c r="GVC137" s="51"/>
      <c r="GVD137" s="51"/>
      <c r="GVE137" s="51"/>
      <c r="GVF137" s="51"/>
      <c r="GVG137" s="51"/>
      <c r="GVH137" s="51"/>
      <c r="GVI137" s="51"/>
      <c r="GVJ137" s="51"/>
      <c r="GVK137" s="51"/>
      <c r="GVL137" s="51"/>
      <c r="GVM137" s="51"/>
      <c r="GVN137" s="51"/>
      <c r="GVO137" s="51"/>
      <c r="GVP137" s="51"/>
      <c r="GVQ137" s="51"/>
      <c r="GVR137" s="51"/>
      <c r="GVS137" s="51"/>
      <c r="GVT137" s="51"/>
      <c r="GVU137" s="51"/>
      <c r="GVV137" s="51"/>
      <c r="GVW137" s="51"/>
      <c r="GVX137" s="51"/>
      <c r="GVY137" s="51"/>
      <c r="GVZ137" s="51"/>
      <c r="GWA137" s="51"/>
      <c r="GWB137" s="51"/>
      <c r="GWC137" s="51"/>
      <c r="GWD137" s="51"/>
      <c r="GWE137" s="51"/>
      <c r="GWF137" s="51"/>
      <c r="GWG137" s="51"/>
      <c r="GWH137" s="51"/>
      <c r="GWI137" s="51"/>
      <c r="GWJ137" s="51"/>
      <c r="GWK137" s="51"/>
      <c r="GWL137" s="51"/>
      <c r="GWM137" s="51"/>
      <c r="GWN137" s="51"/>
      <c r="GWO137" s="51"/>
      <c r="GWP137" s="51"/>
      <c r="GWQ137" s="51"/>
      <c r="GWR137" s="51"/>
      <c r="GWS137" s="51"/>
      <c r="GWT137" s="51"/>
      <c r="GWU137" s="51"/>
      <c r="GWV137" s="51"/>
      <c r="GWW137" s="51"/>
      <c r="GWX137" s="51"/>
      <c r="GWY137" s="51"/>
      <c r="GWZ137" s="51"/>
      <c r="GXA137" s="51"/>
      <c r="GXB137" s="51"/>
      <c r="GXC137" s="51"/>
      <c r="GXD137" s="51"/>
      <c r="GXE137" s="51"/>
      <c r="GXF137" s="51"/>
      <c r="GXG137" s="51"/>
      <c r="GXH137" s="51"/>
      <c r="GXI137" s="51"/>
      <c r="GXJ137" s="51"/>
      <c r="GXK137" s="51"/>
      <c r="GXL137" s="51"/>
      <c r="GXM137" s="51"/>
      <c r="GXN137" s="51"/>
      <c r="GXO137" s="51"/>
      <c r="GXP137" s="51"/>
      <c r="GXQ137" s="51"/>
      <c r="GXR137" s="51"/>
      <c r="GXS137" s="51"/>
      <c r="GXT137" s="51"/>
      <c r="GXU137" s="51"/>
      <c r="GXV137" s="51"/>
      <c r="GXW137" s="51"/>
      <c r="GXX137" s="51"/>
      <c r="GXY137" s="51"/>
      <c r="GXZ137" s="51"/>
      <c r="GYA137" s="51"/>
      <c r="GYB137" s="51"/>
      <c r="GYC137" s="51"/>
      <c r="GYD137" s="51"/>
      <c r="GYE137" s="51"/>
      <c r="GYF137" s="51"/>
      <c r="GYG137" s="51"/>
      <c r="GYH137" s="51"/>
      <c r="GYI137" s="51"/>
      <c r="GYJ137" s="51"/>
      <c r="GYK137" s="51"/>
      <c r="GYL137" s="51"/>
      <c r="GYM137" s="51"/>
      <c r="GYN137" s="51"/>
      <c r="GYO137" s="51"/>
      <c r="GYP137" s="51"/>
      <c r="GYQ137" s="51"/>
      <c r="GYR137" s="51"/>
      <c r="GYS137" s="51"/>
      <c r="GYT137" s="51"/>
      <c r="GYU137" s="51"/>
      <c r="GYV137" s="51"/>
      <c r="GYW137" s="51"/>
      <c r="GYX137" s="51"/>
      <c r="GYY137" s="51"/>
      <c r="GYZ137" s="51"/>
      <c r="GZA137" s="51"/>
      <c r="GZB137" s="51"/>
      <c r="GZC137" s="51"/>
      <c r="GZD137" s="51"/>
      <c r="GZE137" s="51"/>
      <c r="GZF137" s="51"/>
      <c r="GZG137" s="51"/>
      <c r="GZH137" s="51"/>
      <c r="GZI137" s="51"/>
      <c r="GZJ137" s="51"/>
      <c r="GZK137" s="51"/>
      <c r="GZL137" s="51"/>
      <c r="GZM137" s="51"/>
      <c r="GZN137" s="51"/>
      <c r="GZO137" s="51"/>
      <c r="GZP137" s="51"/>
      <c r="GZQ137" s="51"/>
      <c r="GZR137" s="51"/>
      <c r="GZS137" s="51"/>
      <c r="GZT137" s="51"/>
      <c r="GZU137" s="51"/>
      <c r="GZV137" s="51"/>
      <c r="GZW137" s="51"/>
      <c r="GZX137" s="51"/>
      <c r="GZY137" s="51"/>
      <c r="GZZ137" s="51"/>
      <c r="HAA137" s="51"/>
      <c r="HAB137" s="51"/>
      <c r="HAC137" s="51"/>
      <c r="HAD137" s="51"/>
      <c r="HAE137" s="51"/>
      <c r="HAF137" s="51"/>
      <c r="HAG137" s="51"/>
      <c r="HAH137" s="51"/>
      <c r="HAI137" s="51"/>
      <c r="HAJ137" s="51"/>
      <c r="HAK137" s="51"/>
      <c r="HAL137" s="51"/>
      <c r="HAM137" s="51"/>
      <c r="HAN137" s="51"/>
      <c r="HAO137" s="51"/>
      <c r="HAP137" s="51"/>
      <c r="HAQ137" s="51"/>
      <c r="HAR137" s="51"/>
      <c r="HAS137" s="51"/>
      <c r="HAT137" s="51"/>
      <c r="HAU137" s="51"/>
      <c r="HAV137" s="51"/>
      <c r="HAW137" s="51"/>
      <c r="HAX137" s="51"/>
      <c r="HAY137" s="51"/>
      <c r="HAZ137" s="51"/>
      <c r="HBA137" s="51"/>
      <c r="HBB137" s="51"/>
      <c r="HBC137" s="51"/>
      <c r="HBD137" s="51"/>
      <c r="HBE137" s="51"/>
      <c r="HBF137" s="51"/>
      <c r="HBG137" s="51"/>
      <c r="HBH137" s="51"/>
      <c r="HBI137" s="51"/>
      <c r="HBJ137" s="51"/>
      <c r="HBK137" s="51"/>
      <c r="HBL137" s="51"/>
      <c r="HBM137" s="51"/>
      <c r="HBN137" s="51"/>
      <c r="HBO137" s="51"/>
      <c r="HBP137" s="51"/>
      <c r="HBQ137" s="51"/>
      <c r="HBR137" s="51"/>
      <c r="HBS137" s="51"/>
      <c r="HBT137" s="51"/>
      <c r="HBU137" s="51"/>
      <c r="HBV137" s="51"/>
      <c r="HBW137" s="51"/>
      <c r="HBX137" s="51"/>
      <c r="HBY137" s="51"/>
      <c r="HBZ137" s="51"/>
      <c r="HCA137" s="51"/>
      <c r="HCB137" s="51"/>
      <c r="HCC137" s="51"/>
      <c r="HCD137" s="51"/>
      <c r="HCE137" s="51"/>
      <c r="HCF137" s="51"/>
      <c r="HCG137" s="51"/>
      <c r="HCH137" s="51"/>
      <c r="HCI137" s="51"/>
      <c r="HCJ137" s="51"/>
      <c r="HCK137" s="51"/>
      <c r="HCL137" s="51"/>
      <c r="HCM137" s="51"/>
      <c r="HCN137" s="51"/>
      <c r="HCO137" s="51"/>
      <c r="HCP137" s="51"/>
      <c r="HCQ137" s="51"/>
      <c r="HCR137" s="51"/>
      <c r="HCS137" s="51"/>
      <c r="HCT137" s="51"/>
      <c r="HCU137" s="51"/>
      <c r="HCV137" s="51"/>
      <c r="HCW137" s="51"/>
      <c r="HCX137" s="51"/>
      <c r="HCY137" s="51"/>
      <c r="HCZ137" s="51"/>
      <c r="HDA137" s="51"/>
      <c r="HDB137" s="51"/>
      <c r="HDC137" s="51"/>
      <c r="HDD137" s="51"/>
      <c r="HDE137" s="51"/>
      <c r="HDF137" s="51"/>
      <c r="HDG137" s="51"/>
      <c r="HDH137" s="51"/>
      <c r="HDI137" s="51"/>
      <c r="HDJ137" s="51"/>
      <c r="HDK137" s="51"/>
      <c r="HDL137" s="51"/>
      <c r="HDM137" s="51"/>
      <c r="HDN137" s="51"/>
      <c r="HDO137" s="51"/>
      <c r="HDP137" s="51"/>
      <c r="HDQ137" s="51"/>
      <c r="HDR137" s="51"/>
      <c r="HDS137" s="51"/>
      <c r="HDT137" s="51"/>
      <c r="HDU137" s="51"/>
      <c r="HDV137" s="51"/>
      <c r="HDW137" s="51"/>
      <c r="HDX137" s="51"/>
      <c r="HDY137" s="51"/>
      <c r="HDZ137" s="51"/>
      <c r="HEA137" s="51"/>
      <c r="HEB137" s="51"/>
      <c r="HEC137" s="51"/>
      <c r="HED137" s="51"/>
      <c r="HEE137" s="51"/>
      <c r="HEF137" s="51"/>
      <c r="HEG137" s="51"/>
      <c r="HEH137" s="51"/>
      <c r="HEI137" s="51"/>
      <c r="HEJ137" s="51"/>
      <c r="HEK137" s="51"/>
      <c r="HEL137" s="51"/>
      <c r="HEM137" s="51"/>
      <c r="HEN137" s="51"/>
      <c r="HEO137" s="51"/>
      <c r="HEP137" s="51"/>
      <c r="HEQ137" s="51"/>
      <c r="HER137" s="51"/>
      <c r="HES137" s="51"/>
      <c r="HET137" s="51"/>
      <c r="HEU137" s="51"/>
      <c r="HEV137" s="51"/>
      <c r="HEW137" s="51"/>
      <c r="HEX137" s="51"/>
      <c r="HEY137" s="51"/>
      <c r="HEZ137" s="51"/>
      <c r="HFA137" s="51"/>
      <c r="HFB137" s="51"/>
      <c r="HFC137" s="51"/>
      <c r="HFD137" s="51"/>
      <c r="HFE137" s="51"/>
      <c r="HFF137" s="51"/>
      <c r="HFG137" s="51"/>
      <c r="HFH137" s="51"/>
      <c r="HFI137" s="51"/>
      <c r="HFJ137" s="51"/>
      <c r="HFK137" s="51"/>
      <c r="HFL137" s="51"/>
      <c r="HFM137" s="51"/>
      <c r="HFN137" s="51"/>
      <c r="HFO137" s="51"/>
      <c r="HFP137" s="51"/>
      <c r="HFQ137" s="51"/>
      <c r="HFR137" s="51"/>
      <c r="HFS137" s="51"/>
      <c r="HFT137" s="51"/>
      <c r="HFU137" s="51"/>
      <c r="HFV137" s="51"/>
      <c r="HFW137" s="51"/>
      <c r="HFX137" s="51"/>
      <c r="HFY137" s="51"/>
      <c r="HFZ137" s="51"/>
      <c r="HGA137" s="51"/>
      <c r="HGB137" s="51"/>
      <c r="HGC137" s="51"/>
      <c r="HGD137" s="51"/>
      <c r="HGE137" s="51"/>
      <c r="HGF137" s="51"/>
      <c r="HGG137" s="51"/>
      <c r="HGH137" s="51"/>
      <c r="HGI137" s="51"/>
      <c r="HGJ137" s="51"/>
      <c r="HGK137" s="51"/>
      <c r="HGL137" s="51"/>
      <c r="HGM137" s="51"/>
      <c r="HGN137" s="51"/>
      <c r="HGO137" s="51"/>
      <c r="HGP137" s="51"/>
      <c r="HGQ137" s="51"/>
      <c r="HGR137" s="51"/>
      <c r="HGS137" s="51"/>
      <c r="HGT137" s="51"/>
      <c r="HGU137" s="51"/>
      <c r="HGV137" s="51"/>
      <c r="HGW137" s="51"/>
      <c r="HGX137" s="51"/>
      <c r="HGY137" s="51"/>
      <c r="HGZ137" s="51"/>
      <c r="HHA137" s="51"/>
      <c r="HHB137" s="51"/>
      <c r="HHC137" s="51"/>
      <c r="HHD137" s="51"/>
      <c r="HHE137" s="51"/>
      <c r="HHF137" s="51"/>
      <c r="HHG137" s="51"/>
      <c r="HHH137" s="51"/>
      <c r="HHI137" s="51"/>
      <c r="HHJ137" s="51"/>
      <c r="HHK137" s="51"/>
      <c r="HHL137" s="51"/>
      <c r="HHM137" s="51"/>
      <c r="HHN137" s="51"/>
      <c r="HHO137" s="51"/>
      <c r="HHP137" s="51"/>
      <c r="HHQ137" s="51"/>
      <c r="HHR137" s="51"/>
      <c r="HHS137" s="51"/>
      <c r="HHT137" s="51"/>
      <c r="HHU137" s="51"/>
      <c r="HHV137" s="51"/>
      <c r="HHW137" s="51"/>
      <c r="HHX137" s="51"/>
      <c r="HHY137" s="51"/>
      <c r="HHZ137" s="51"/>
      <c r="HIA137" s="51"/>
      <c r="HIB137" s="51"/>
      <c r="HIC137" s="51"/>
      <c r="HID137" s="51"/>
      <c r="HIE137" s="51"/>
      <c r="HIF137" s="51"/>
      <c r="HIG137" s="51"/>
      <c r="HIH137" s="51"/>
      <c r="HII137" s="51"/>
      <c r="HIJ137" s="51"/>
      <c r="HIK137" s="51"/>
      <c r="HIL137" s="51"/>
      <c r="HIM137" s="51"/>
      <c r="HIN137" s="51"/>
      <c r="HIO137" s="51"/>
      <c r="HIP137" s="51"/>
      <c r="HIQ137" s="51"/>
      <c r="HIR137" s="51"/>
      <c r="HIS137" s="51"/>
      <c r="HIT137" s="51"/>
      <c r="HIU137" s="51"/>
      <c r="HIV137" s="51"/>
      <c r="HIW137" s="51"/>
      <c r="HIX137" s="51"/>
      <c r="HIY137" s="51"/>
      <c r="HIZ137" s="51"/>
      <c r="HJA137" s="51"/>
      <c r="HJB137" s="51"/>
      <c r="HJC137" s="51"/>
      <c r="HJD137" s="51"/>
      <c r="HJE137" s="51"/>
      <c r="HJF137" s="51"/>
      <c r="HJG137" s="51"/>
      <c r="HJH137" s="51"/>
      <c r="HJI137" s="51"/>
      <c r="HJJ137" s="51"/>
      <c r="HJK137" s="51"/>
      <c r="HJL137" s="51"/>
      <c r="HJM137" s="51"/>
      <c r="HJN137" s="51"/>
      <c r="HJO137" s="51"/>
      <c r="HJP137" s="51"/>
      <c r="HJQ137" s="51"/>
      <c r="HJR137" s="51"/>
      <c r="HJS137" s="51"/>
      <c r="HJT137" s="51"/>
      <c r="HJU137" s="51"/>
      <c r="HJV137" s="51"/>
      <c r="HJW137" s="51"/>
      <c r="HJX137" s="51"/>
      <c r="HJY137" s="51"/>
      <c r="HJZ137" s="51"/>
      <c r="HKA137" s="51"/>
      <c r="HKB137" s="51"/>
      <c r="HKC137" s="51"/>
      <c r="HKD137" s="51"/>
      <c r="HKE137" s="51"/>
      <c r="HKF137" s="51"/>
      <c r="HKG137" s="51"/>
      <c r="HKH137" s="51"/>
      <c r="HKI137" s="51"/>
      <c r="HKJ137" s="51"/>
      <c r="HKK137" s="51"/>
      <c r="HKL137" s="51"/>
      <c r="HKM137" s="51"/>
      <c r="HKN137" s="51"/>
      <c r="HKO137" s="51"/>
      <c r="HKP137" s="51"/>
      <c r="HKQ137" s="51"/>
      <c r="HKR137" s="51"/>
      <c r="HKS137" s="51"/>
      <c r="HKT137" s="51"/>
      <c r="HKU137" s="51"/>
      <c r="HKV137" s="51"/>
      <c r="HKW137" s="51"/>
      <c r="HKX137" s="51"/>
      <c r="HKY137" s="51"/>
      <c r="HKZ137" s="51"/>
      <c r="HLA137" s="51"/>
      <c r="HLB137" s="51"/>
      <c r="HLC137" s="51"/>
      <c r="HLD137" s="51"/>
      <c r="HLE137" s="51"/>
      <c r="HLF137" s="51"/>
      <c r="HLG137" s="51"/>
      <c r="HLH137" s="51"/>
      <c r="HLI137" s="51"/>
      <c r="HLJ137" s="51"/>
      <c r="HLK137" s="51"/>
      <c r="HLL137" s="51"/>
      <c r="HLM137" s="51"/>
      <c r="HLN137" s="51"/>
      <c r="HLO137" s="51"/>
      <c r="HLP137" s="51"/>
      <c r="HLQ137" s="51"/>
      <c r="HLR137" s="51"/>
      <c r="HLS137" s="51"/>
      <c r="HLT137" s="51"/>
      <c r="HLU137" s="51"/>
      <c r="HLV137" s="51"/>
      <c r="HLW137" s="51"/>
      <c r="HLX137" s="51"/>
      <c r="HLY137" s="51"/>
      <c r="HLZ137" s="51"/>
      <c r="HMA137" s="51"/>
      <c r="HMB137" s="51"/>
      <c r="HMC137" s="51"/>
      <c r="HMD137" s="51"/>
      <c r="HME137" s="51"/>
      <c r="HMF137" s="51"/>
      <c r="HMG137" s="51"/>
      <c r="HMH137" s="51"/>
      <c r="HMI137" s="51"/>
      <c r="HMJ137" s="51"/>
      <c r="HMK137" s="51"/>
      <c r="HML137" s="51"/>
      <c r="HMM137" s="51"/>
      <c r="HMN137" s="51"/>
      <c r="HMO137" s="51"/>
      <c r="HMP137" s="51"/>
      <c r="HMQ137" s="51"/>
      <c r="HMR137" s="51"/>
      <c r="HMS137" s="51"/>
      <c r="HMT137" s="51"/>
      <c r="HMU137" s="51"/>
      <c r="HMV137" s="51"/>
      <c r="HMW137" s="51"/>
      <c r="HMX137" s="51"/>
      <c r="HMY137" s="51"/>
      <c r="HMZ137" s="51"/>
      <c r="HNA137" s="51"/>
      <c r="HNB137" s="51"/>
      <c r="HNC137" s="51"/>
      <c r="HND137" s="51"/>
      <c r="HNE137" s="51"/>
      <c r="HNF137" s="51"/>
      <c r="HNG137" s="51"/>
      <c r="HNH137" s="51"/>
      <c r="HNI137" s="51"/>
      <c r="HNJ137" s="51"/>
      <c r="HNK137" s="51"/>
      <c r="HNL137" s="51"/>
      <c r="HNM137" s="51"/>
      <c r="HNN137" s="51"/>
      <c r="HNO137" s="51"/>
      <c r="HNP137" s="51"/>
      <c r="HNQ137" s="51"/>
      <c r="HNR137" s="51"/>
      <c r="HNS137" s="51"/>
      <c r="HNT137" s="51"/>
      <c r="HNU137" s="51"/>
      <c r="HNV137" s="51"/>
      <c r="HNW137" s="51"/>
      <c r="HNX137" s="51"/>
      <c r="HNY137" s="51"/>
      <c r="HNZ137" s="51"/>
      <c r="HOA137" s="51"/>
      <c r="HOB137" s="51"/>
      <c r="HOC137" s="51"/>
      <c r="HOD137" s="51"/>
      <c r="HOE137" s="51"/>
      <c r="HOF137" s="51"/>
      <c r="HOG137" s="51"/>
      <c r="HOH137" s="51"/>
      <c r="HOI137" s="51"/>
      <c r="HOJ137" s="51"/>
      <c r="HOK137" s="51"/>
      <c r="HOL137" s="51"/>
      <c r="HOM137" s="51"/>
      <c r="HON137" s="51"/>
      <c r="HOO137" s="51"/>
      <c r="HOP137" s="51"/>
      <c r="HOQ137" s="51"/>
      <c r="HOR137" s="51"/>
      <c r="HOS137" s="51"/>
      <c r="HOT137" s="51"/>
      <c r="HOU137" s="51"/>
      <c r="HOV137" s="51"/>
      <c r="HOW137" s="51"/>
      <c r="HOX137" s="51"/>
      <c r="HOY137" s="51"/>
      <c r="HOZ137" s="51"/>
      <c r="HPA137" s="51"/>
      <c r="HPB137" s="51"/>
      <c r="HPC137" s="51"/>
      <c r="HPD137" s="51"/>
      <c r="HPE137" s="51"/>
      <c r="HPF137" s="51"/>
      <c r="HPG137" s="51"/>
      <c r="HPH137" s="51"/>
      <c r="HPI137" s="51"/>
      <c r="HPJ137" s="51"/>
      <c r="HPK137" s="51"/>
      <c r="HPL137" s="51"/>
      <c r="HPM137" s="51"/>
      <c r="HPN137" s="51"/>
      <c r="HPO137" s="51"/>
      <c r="HPP137" s="51"/>
      <c r="HPQ137" s="51"/>
      <c r="HPR137" s="51"/>
      <c r="HPS137" s="51"/>
      <c r="HPT137" s="51"/>
      <c r="HPU137" s="51"/>
      <c r="HPV137" s="51"/>
      <c r="HPW137" s="51"/>
      <c r="HPX137" s="51"/>
      <c r="HPY137" s="51"/>
      <c r="HPZ137" s="51"/>
      <c r="HQA137" s="51"/>
      <c r="HQB137" s="51"/>
      <c r="HQC137" s="51"/>
      <c r="HQD137" s="51"/>
      <c r="HQE137" s="51"/>
      <c r="HQF137" s="51"/>
      <c r="HQG137" s="51"/>
      <c r="HQH137" s="51"/>
      <c r="HQI137" s="51"/>
      <c r="HQJ137" s="51"/>
      <c r="HQK137" s="51"/>
      <c r="HQL137" s="51"/>
      <c r="HQM137" s="51"/>
      <c r="HQN137" s="51"/>
      <c r="HQO137" s="51"/>
      <c r="HQP137" s="51"/>
      <c r="HQQ137" s="51"/>
      <c r="HQR137" s="51"/>
      <c r="HQS137" s="51"/>
      <c r="HQT137" s="51"/>
      <c r="HQU137" s="51"/>
      <c r="HQV137" s="51"/>
      <c r="HQW137" s="51"/>
      <c r="HQX137" s="51"/>
      <c r="HQY137" s="51"/>
      <c r="HQZ137" s="51"/>
      <c r="HRA137" s="51"/>
      <c r="HRB137" s="51"/>
      <c r="HRC137" s="51"/>
      <c r="HRD137" s="51"/>
      <c r="HRE137" s="51"/>
      <c r="HRF137" s="51"/>
      <c r="HRG137" s="51"/>
      <c r="HRH137" s="51"/>
      <c r="HRI137" s="51"/>
      <c r="HRJ137" s="51"/>
      <c r="HRK137" s="51"/>
      <c r="HRL137" s="51"/>
      <c r="HRM137" s="51"/>
      <c r="HRN137" s="51"/>
      <c r="HRO137" s="51"/>
      <c r="HRP137" s="51"/>
      <c r="HRQ137" s="51"/>
      <c r="HRR137" s="51"/>
      <c r="HRS137" s="51"/>
      <c r="HRT137" s="51"/>
      <c r="HRU137" s="51"/>
      <c r="HRV137" s="51"/>
      <c r="HRW137" s="51"/>
      <c r="HRX137" s="51"/>
      <c r="HRY137" s="51"/>
      <c r="HRZ137" s="51"/>
      <c r="HSA137" s="51"/>
      <c r="HSB137" s="51"/>
      <c r="HSC137" s="51"/>
      <c r="HSD137" s="51"/>
      <c r="HSE137" s="51"/>
      <c r="HSF137" s="51"/>
      <c r="HSG137" s="51"/>
      <c r="HSH137" s="51"/>
      <c r="HSI137" s="51"/>
      <c r="HSJ137" s="51"/>
      <c r="HSK137" s="51"/>
      <c r="HSL137" s="51"/>
      <c r="HSM137" s="51"/>
      <c r="HSN137" s="51"/>
      <c r="HSO137" s="51"/>
      <c r="HSP137" s="51"/>
      <c r="HSQ137" s="51"/>
      <c r="HSR137" s="51"/>
      <c r="HSS137" s="51"/>
      <c r="HST137" s="51"/>
      <c r="HSU137" s="51"/>
      <c r="HSV137" s="51"/>
      <c r="HSW137" s="51"/>
      <c r="HSX137" s="51"/>
      <c r="HSY137" s="51"/>
      <c r="HSZ137" s="51"/>
      <c r="HTA137" s="51"/>
      <c r="HTB137" s="51"/>
      <c r="HTC137" s="51"/>
      <c r="HTD137" s="51"/>
      <c r="HTE137" s="51"/>
      <c r="HTF137" s="51"/>
      <c r="HTG137" s="51"/>
      <c r="HTH137" s="51"/>
      <c r="HTI137" s="51"/>
      <c r="HTJ137" s="51"/>
      <c r="HTK137" s="51"/>
      <c r="HTL137" s="51"/>
      <c r="HTM137" s="51"/>
      <c r="HTN137" s="51"/>
      <c r="HTO137" s="51"/>
      <c r="HTP137" s="51"/>
      <c r="HTQ137" s="51"/>
      <c r="HTR137" s="51"/>
      <c r="HTS137" s="51"/>
      <c r="HTT137" s="51"/>
      <c r="HTU137" s="51"/>
      <c r="HTV137" s="51"/>
      <c r="HTW137" s="51"/>
      <c r="HTX137" s="51"/>
      <c r="HTY137" s="51"/>
      <c r="HTZ137" s="51"/>
      <c r="HUA137" s="51"/>
      <c r="HUB137" s="51"/>
      <c r="HUC137" s="51"/>
      <c r="HUD137" s="51"/>
      <c r="HUE137" s="51"/>
      <c r="HUF137" s="51"/>
      <c r="HUG137" s="51"/>
      <c r="HUH137" s="51"/>
      <c r="HUI137" s="51"/>
      <c r="HUJ137" s="51"/>
      <c r="HUK137" s="51"/>
      <c r="HUL137" s="51"/>
      <c r="HUM137" s="51"/>
      <c r="HUN137" s="51"/>
      <c r="HUO137" s="51"/>
      <c r="HUP137" s="51"/>
      <c r="HUQ137" s="51"/>
      <c r="HUR137" s="51"/>
      <c r="HUS137" s="51"/>
      <c r="HUT137" s="51"/>
      <c r="HUU137" s="51"/>
      <c r="HUV137" s="51"/>
      <c r="HUW137" s="51"/>
      <c r="HUX137" s="51"/>
      <c r="HUY137" s="51"/>
      <c r="HUZ137" s="51"/>
      <c r="HVA137" s="51"/>
      <c r="HVB137" s="51"/>
      <c r="HVC137" s="51"/>
      <c r="HVD137" s="51"/>
      <c r="HVE137" s="51"/>
      <c r="HVF137" s="51"/>
      <c r="HVG137" s="51"/>
      <c r="HVH137" s="51"/>
      <c r="HVI137" s="51"/>
      <c r="HVJ137" s="51"/>
      <c r="HVK137" s="51"/>
      <c r="HVL137" s="51"/>
      <c r="HVM137" s="51"/>
      <c r="HVN137" s="51"/>
      <c r="HVO137" s="51"/>
      <c r="HVP137" s="51"/>
      <c r="HVQ137" s="51"/>
      <c r="HVR137" s="51"/>
      <c r="HVS137" s="51"/>
      <c r="HVT137" s="51"/>
      <c r="HVU137" s="51"/>
      <c r="HVV137" s="51"/>
      <c r="HVW137" s="51"/>
      <c r="HVX137" s="51"/>
      <c r="HVY137" s="51"/>
      <c r="HVZ137" s="51"/>
      <c r="HWA137" s="51"/>
      <c r="HWB137" s="51"/>
      <c r="HWC137" s="51"/>
      <c r="HWD137" s="51"/>
      <c r="HWE137" s="51"/>
      <c r="HWF137" s="51"/>
      <c r="HWG137" s="51"/>
      <c r="HWH137" s="51"/>
      <c r="HWI137" s="51"/>
      <c r="HWJ137" s="51"/>
      <c r="HWK137" s="51"/>
      <c r="HWL137" s="51"/>
      <c r="HWM137" s="51"/>
      <c r="HWN137" s="51"/>
      <c r="HWO137" s="51"/>
      <c r="HWP137" s="51"/>
      <c r="HWQ137" s="51"/>
      <c r="HWR137" s="51"/>
      <c r="HWS137" s="51"/>
      <c r="HWT137" s="51"/>
      <c r="HWU137" s="51"/>
      <c r="HWV137" s="51"/>
      <c r="HWW137" s="51"/>
      <c r="HWX137" s="51"/>
      <c r="HWY137" s="51"/>
      <c r="HWZ137" s="51"/>
      <c r="HXA137" s="51"/>
      <c r="HXB137" s="51"/>
      <c r="HXC137" s="51"/>
      <c r="HXD137" s="51"/>
      <c r="HXE137" s="51"/>
      <c r="HXF137" s="51"/>
      <c r="HXG137" s="51"/>
      <c r="HXH137" s="51"/>
      <c r="HXI137" s="51"/>
      <c r="HXJ137" s="51"/>
      <c r="HXK137" s="51"/>
      <c r="HXL137" s="51"/>
      <c r="HXM137" s="51"/>
      <c r="HXN137" s="51"/>
      <c r="HXO137" s="51"/>
      <c r="HXP137" s="51"/>
      <c r="HXQ137" s="51"/>
      <c r="HXR137" s="51"/>
      <c r="HXS137" s="51"/>
      <c r="HXT137" s="51"/>
      <c r="HXU137" s="51"/>
      <c r="HXV137" s="51"/>
      <c r="HXW137" s="51"/>
      <c r="HXX137" s="51"/>
      <c r="HXY137" s="51"/>
      <c r="HXZ137" s="51"/>
      <c r="HYA137" s="51"/>
      <c r="HYB137" s="51"/>
      <c r="HYC137" s="51"/>
      <c r="HYD137" s="51"/>
      <c r="HYE137" s="51"/>
      <c r="HYF137" s="51"/>
      <c r="HYG137" s="51"/>
      <c r="HYH137" s="51"/>
      <c r="HYI137" s="51"/>
      <c r="HYJ137" s="51"/>
      <c r="HYK137" s="51"/>
      <c r="HYL137" s="51"/>
      <c r="HYM137" s="51"/>
      <c r="HYN137" s="51"/>
      <c r="HYO137" s="51"/>
      <c r="HYP137" s="51"/>
      <c r="HYQ137" s="51"/>
      <c r="HYR137" s="51"/>
      <c r="HYS137" s="51"/>
      <c r="HYT137" s="51"/>
      <c r="HYU137" s="51"/>
      <c r="HYV137" s="51"/>
      <c r="HYW137" s="51"/>
      <c r="HYX137" s="51"/>
      <c r="HYY137" s="51"/>
      <c r="HYZ137" s="51"/>
      <c r="HZA137" s="51"/>
      <c r="HZB137" s="51"/>
      <c r="HZC137" s="51"/>
      <c r="HZD137" s="51"/>
      <c r="HZE137" s="51"/>
      <c r="HZF137" s="51"/>
      <c r="HZG137" s="51"/>
      <c r="HZH137" s="51"/>
      <c r="HZI137" s="51"/>
      <c r="HZJ137" s="51"/>
      <c r="HZK137" s="51"/>
      <c r="HZL137" s="51"/>
      <c r="HZM137" s="51"/>
      <c r="HZN137" s="51"/>
      <c r="HZO137" s="51"/>
      <c r="HZP137" s="51"/>
      <c r="HZQ137" s="51"/>
      <c r="HZR137" s="51"/>
      <c r="HZS137" s="51"/>
      <c r="HZT137" s="51"/>
      <c r="HZU137" s="51"/>
      <c r="HZV137" s="51"/>
      <c r="HZW137" s="51"/>
      <c r="HZX137" s="51"/>
      <c r="HZY137" s="51"/>
      <c r="HZZ137" s="51"/>
      <c r="IAA137" s="51"/>
      <c r="IAB137" s="51"/>
      <c r="IAC137" s="51"/>
      <c r="IAD137" s="51"/>
      <c r="IAE137" s="51"/>
      <c r="IAF137" s="51"/>
      <c r="IAG137" s="51"/>
      <c r="IAH137" s="51"/>
      <c r="IAI137" s="51"/>
      <c r="IAJ137" s="51"/>
      <c r="IAK137" s="51"/>
      <c r="IAL137" s="51"/>
      <c r="IAM137" s="51"/>
      <c r="IAN137" s="51"/>
      <c r="IAO137" s="51"/>
      <c r="IAP137" s="51"/>
      <c r="IAQ137" s="51"/>
      <c r="IAR137" s="51"/>
      <c r="IAS137" s="51"/>
      <c r="IAT137" s="51"/>
      <c r="IAU137" s="51"/>
      <c r="IAV137" s="51"/>
      <c r="IAW137" s="51"/>
      <c r="IAX137" s="51"/>
      <c r="IAY137" s="51"/>
      <c r="IAZ137" s="51"/>
      <c r="IBA137" s="51"/>
      <c r="IBB137" s="51"/>
      <c r="IBC137" s="51"/>
      <c r="IBD137" s="51"/>
      <c r="IBE137" s="51"/>
      <c r="IBF137" s="51"/>
      <c r="IBG137" s="51"/>
      <c r="IBH137" s="51"/>
      <c r="IBI137" s="51"/>
      <c r="IBJ137" s="51"/>
      <c r="IBK137" s="51"/>
      <c r="IBL137" s="51"/>
      <c r="IBM137" s="51"/>
      <c r="IBN137" s="51"/>
      <c r="IBO137" s="51"/>
      <c r="IBP137" s="51"/>
      <c r="IBQ137" s="51"/>
      <c r="IBR137" s="51"/>
      <c r="IBS137" s="51"/>
      <c r="IBT137" s="51"/>
      <c r="IBU137" s="51"/>
      <c r="IBV137" s="51"/>
      <c r="IBW137" s="51"/>
      <c r="IBX137" s="51"/>
      <c r="IBY137" s="51"/>
      <c r="IBZ137" s="51"/>
      <c r="ICA137" s="51"/>
      <c r="ICB137" s="51"/>
      <c r="ICC137" s="51"/>
      <c r="ICD137" s="51"/>
      <c r="ICE137" s="51"/>
      <c r="ICF137" s="51"/>
      <c r="ICG137" s="51"/>
      <c r="ICH137" s="51"/>
      <c r="ICI137" s="51"/>
      <c r="ICJ137" s="51"/>
      <c r="ICK137" s="51"/>
      <c r="ICL137" s="51"/>
      <c r="ICM137" s="51"/>
      <c r="ICN137" s="51"/>
      <c r="ICO137" s="51"/>
      <c r="ICP137" s="51"/>
      <c r="ICQ137" s="51"/>
      <c r="ICR137" s="51"/>
      <c r="ICS137" s="51"/>
      <c r="ICT137" s="51"/>
      <c r="ICU137" s="51"/>
      <c r="ICV137" s="51"/>
      <c r="ICW137" s="51"/>
      <c r="ICX137" s="51"/>
      <c r="ICY137" s="51"/>
      <c r="ICZ137" s="51"/>
      <c r="IDA137" s="51"/>
      <c r="IDB137" s="51"/>
      <c r="IDC137" s="51"/>
      <c r="IDD137" s="51"/>
      <c r="IDE137" s="51"/>
      <c r="IDF137" s="51"/>
      <c r="IDG137" s="51"/>
      <c r="IDH137" s="51"/>
      <c r="IDI137" s="51"/>
      <c r="IDJ137" s="51"/>
      <c r="IDK137" s="51"/>
      <c r="IDL137" s="51"/>
      <c r="IDM137" s="51"/>
      <c r="IDN137" s="51"/>
      <c r="IDO137" s="51"/>
      <c r="IDP137" s="51"/>
      <c r="IDQ137" s="51"/>
      <c r="IDR137" s="51"/>
      <c r="IDS137" s="51"/>
      <c r="IDT137" s="51"/>
      <c r="IDU137" s="51"/>
      <c r="IDV137" s="51"/>
      <c r="IDW137" s="51"/>
      <c r="IDX137" s="51"/>
      <c r="IDY137" s="51"/>
      <c r="IDZ137" s="51"/>
      <c r="IEA137" s="51"/>
      <c r="IEB137" s="51"/>
      <c r="IEC137" s="51"/>
      <c r="IED137" s="51"/>
      <c r="IEE137" s="51"/>
      <c r="IEF137" s="51"/>
      <c r="IEG137" s="51"/>
      <c r="IEH137" s="51"/>
      <c r="IEI137" s="51"/>
      <c r="IEJ137" s="51"/>
      <c r="IEK137" s="51"/>
      <c r="IEL137" s="51"/>
      <c r="IEM137" s="51"/>
      <c r="IEN137" s="51"/>
      <c r="IEO137" s="51"/>
      <c r="IEP137" s="51"/>
      <c r="IEQ137" s="51"/>
      <c r="IER137" s="51"/>
      <c r="IES137" s="51"/>
      <c r="IET137" s="51"/>
      <c r="IEU137" s="51"/>
      <c r="IEV137" s="51"/>
      <c r="IEW137" s="51"/>
      <c r="IEX137" s="51"/>
      <c r="IEY137" s="51"/>
      <c r="IEZ137" s="51"/>
      <c r="IFA137" s="51"/>
      <c r="IFB137" s="51"/>
      <c r="IFC137" s="51"/>
      <c r="IFD137" s="51"/>
      <c r="IFE137" s="51"/>
      <c r="IFF137" s="51"/>
      <c r="IFG137" s="51"/>
      <c r="IFH137" s="51"/>
      <c r="IFI137" s="51"/>
      <c r="IFJ137" s="51"/>
      <c r="IFK137" s="51"/>
      <c r="IFL137" s="51"/>
      <c r="IFM137" s="51"/>
      <c r="IFN137" s="51"/>
      <c r="IFO137" s="51"/>
      <c r="IFP137" s="51"/>
      <c r="IFQ137" s="51"/>
      <c r="IFR137" s="51"/>
      <c r="IFS137" s="51"/>
      <c r="IFT137" s="51"/>
      <c r="IFU137" s="51"/>
      <c r="IFV137" s="51"/>
      <c r="IFW137" s="51"/>
      <c r="IFX137" s="51"/>
      <c r="IFY137" s="51"/>
      <c r="IFZ137" s="51"/>
      <c r="IGA137" s="51"/>
      <c r="IGB137" s="51"/>
      <c r="IGC137" s="51"/>
      <c r="IGD137" s="51"/>
      <c r="IGE137" s="51"/>
      <c r="IGF137" s="51"/>
      <c r="IGG137" s="51"/>
      <c r="IGH137" s="51"/>
      <c r="IGI137" s="51"/>
      <c r="IGJ137" s="51"/>
      <c r="IGK137" s="51"/>
      <c r="IGL137" s="51"/>
      <c r="IGM137" s="51"/>
      <c r="IGN137" s="51"/>
      <c r="IGO137" s="51"/>
      <c r="IGP137" s="51"/>
      <c r="IGQ137" s="51"/>
      <c r="IGR137" s="51"/>
      <c r="IGS137" s="51"/>
      <c r="IGT137" s="51"/>
      <c r="IGU137" s="51"/>
      <c r="IGV137" s="51"/>
      <c r="IGW137" s="51"/>
      <c r="IGX137" s="51"/>
      <c r="IGY137" s="51"/>
      <c r="IGZ137" s="51"/>
      <c r="IHA137" s="51"/>
      <c r="IHB137" s="51"/>
      <c r="IHC137" s="51"/>
      <c r="IHD137" s="51"/>
      <c r="IHE137" s="51"/>
      <c r="IHF137" s="51"/>
      <c r="IHG137" s="51"/>
      <c r="IHH137" s="51"/>
      <c r="IHI137" s="51"/>
      <c r="IHJ137" s="51"/>
      <c r="IHK137" s="51"/>
      <c r="IHL137" s="51"/>
      <c r="IHM137" s="51"/>
      <c r="IHN137" s="51"/>
      <c r="IHO137" s="51"/>
      <c r="IHP137" s="51"/>
      <c r="IHQ137" s="51"/>
      <c r="IHR137" s="51"/>
      <c r="IHS137" s="51"/>
      <c r="IHT137" s="51"/>
      <c r="IHU137" s="51"/>
      <c r="IHV137" s="51"/>
      <c r="IHW137" s="51"/>
      <c r="IHX137" s="51"/>
      <c r="IHY137" s="51"/>
      <c r="IHZ137" s="51"/>
      <c r="IIA137" s="51"/>
      <c r="IIB137" s="51"/>
      <c r="IIC137" s="51"/>
      <c r="IID137" s="51"/>
      <c r="IIE137" s="51"/>
      <c r="IIF137" s="51"/>
      <c r="IIG137" s="51"/>
      <c r="IIH137" s="51"/>
      <c r="III137" s="51"/>
      <c r="IIJ137" s="51"/>
      <c r="IIK137" s="51"/>
      <c r="IIL137" s="51"/>
      <c r="IIM137" s="51"/>
      <c r="IIN137" s="51"/>
      <c r="IIO137" s="51"/>
      <c r="IIP137" s="51"/>
      <c r="IIQ137" s="51"/>
      <c r="IIR137" s="51"/>
      <c r="IIS137" s="51"/>
      <c r="IIT137" s="51"/>
      <c r="IIU137" s="51"/>
      <c r="IIV137" s="51"/>
      <c r="IIW137" s="51"/>
      <c r="IIX137" s="51"/>
      <c r="IIY137" s="51"/>
      <c r="IIZ137" s="51"/>
      <c r="IJA137" s="51"/>
      <c r="IJB137" s="51"/>
      <c r="IJC137" s="51"/>
      <c r="IJD137" s="51"/>
      <c r="IJE137" s="51"/>
      <c r="IJF137" s="51"/>
      <c r="IJG137" s="51"/>
      <c r="IJH137" s="51"/>
      <c r="IJI137" s="51"/>
      <c r="IJJ137" s="51"/>
      <c r="IJK137" s="51"/>
      <c r="IJL137" s="51"/>
      <c r="IJM137" s="51"/>
      <c r="IJN137" s="51"/>
      <c r="IJO137" s="51"/>
      <c r="IJP137" s="51"/>
      <c r="IJQ137" s="51"/>
      <c r="IJR137" s="51"/>
      <c r="IJS137" s="51"/>
      <c r="IJT137" s="51"/>
      <c r="IJU137" s="51"/>
      <c r="IJV137" s="51"/>
      <c r="IJW137" s="51"/>
      <c r="IJX137" s="51"/>
      <c r="IJY137" s="51"/>
      <c r="IJZ137" s="51"/>
      <c r="IKA137" s="51"/>
      <c r="IKB137" s="51"/>
      <c r="IKC137" s="51"/>
      <c r="IKD137" s="51"/>
      <c r="IKE137" s="51"/>
      <c r="IKF137" s="51"/>
      <c r="IKG137" s="51"/>
      <c r="IKH137" s="51"/>
      <c r="IKI137" s="51"/>
      <c r="IKJ137" s="51"/>
      <c r="IKK137" s="51"/>
      <c r="IKL137" s="51"/>
      <c r="IKM137" s="51"/>
      <c r="IKN137" s="51"/>
      <c r="IKO137" s="51"/>
      <c r="IKP137" s="51"/>
      <c r="IKQ137" s="51"/>
      <c r="IKR137" s="51"/>
      <c r="IKS137" s="51"/>
      <c r="IKT137" s="51"/>
      <c r="IKU137" s="51"/>
      <c r="IKV137" s="51"/>
      <c r="IKW137" s="51"/>
      <c r="IKX137" s="51"/>
      <c r="IKY137" s="51"/>
      <c r="IKZ137" s="51"/>
      <c r="ILA137" s="51"/>
      <c r="ILB137" s="51"/>
      <c r="ILC137" s="51"/>
      <c r="ILD137" s="51"/>
      <c r="ILE137" s="51"/>
      <c r="ILF137" s="51"/>
      <c r="ILG137" s="51"/>
      <c r="ILH137" s="51"/>
      <c r="ILI137" s="51"/>
      <c r="ILJ137" s="51"/>
      <c r="ILK137" s="51"/>
      <c r="ILL137" s="51"/>
      <c r="ILM137" s="51"/>
      <c r="ILN137" s="51"/>
      <c r="ILO137" s="51"/>
      <c r="ILP137" s="51"/>
      <c r="ILQ137" s="51"/>
      <c r="ILR137" s="51"/>
      <c r="ILS137" s="51"/>
      <c r="ILT137" s="51"/>
      <c r="ILU137" s="51"/>
      <c r="ILV137" s="51"/>
      <c r="ILW137" s="51"/>
      <c r="ILX137" s="51"/>
      <c r="ILY137" s="51"/>
      <c r="ILZ137" s="51"/>
      <c r="IMA137" s="51"/>
      <c r="IMB137" s="51"/>
      <c r="IMC137" s="51"/>
      <c r="IMD137" s="51"/>
      <c r="IME137" s="51"/>
      <c r="IMF137" s="51"/>
      <c r="IMG137" s="51"/>
      <c r="IMH137" s="51"/>
      <c r="IMI137" s="51"/>
      <c r="IMJ137" s="51"/>
      <c r="IMK137" s="51"/>
      <c r="IML137" s="51"/>
      <c r="IMM137" s="51"/>
      <c r="IMN137" s="51"/>
      <c r="IMO137" s="51"/>
      <c r="IMP137" s="51"/>
      <c r="IMQ137" s="51"/>
      <c r="IMR137" s="51"/>
      <c r="IMS137" s="51"/>
      <c r="IMT137" s="51"/>
      <c r="IMU137" s="51"/>
      <c r="IMV137" s="51"/>
      <c r="IMW137" s="51"/>
      <c r="IMX137" s="51"/>
      <c r="IMY137" s="51"/>
      <c r="IMZ137" s="51"/>
      <c r="INA137" s="51"/>
      <c r="INB137" s="51"/>
      <c r="INC137" s="51"/>
      <c r="IND137" s="51"/>
      <c r="INE137" s="51"/>
      <c r="INF137" s="51"/>
      <c r="ING137" s="51"/>
      <c r="INH137" s="51"/>
      <c r="INI137" s="51"/>
      <c r="INJ137" s="51"/>
      <c r="INK137" s="51"/>
      <c r="INL137" s="51"/>
      <c r="INM137" s="51"/>
      <c r="INN137" s="51"/>
      <c r="INO137" s="51"/>
      <c r="INP137" s="51"/>
      <c r="INQ137" s="51"/>
      <c r="INR137" s="51"/>
      <c r="INS137" s="51"/>
      <c r="INT137" s="51"/>
      <c r="INU137" s="51"/>
      <c r="INV137" s="51"/>
      <c r="INW137" s="51"/>
      <c r="INX137" s="51"/>
      <c r="INY137" s="51"/>
      <c r="INZ137" s="51"/>
      <c r="IOA137" s="51"/>
      <c r="IOB137" s="51"/>
      <c r="IOC137" s="51"/>
      <c r="IOD137" s="51"/>
      <c r="IOE137" s="51"/>
      <c r="IOF137" s="51"/>
      <c r="IOG137" s="51"/>
      <c r="IOH137" s="51"/>
      <c r="IOI137" s="51"/>
      <c r="IOJ137" s="51"/>
      <c r="IOK137" s="51"/>
      <c r="IOL137" s="51"/>
      <c r="IOM137" s="51"/>
      <c r="ION137" s="51"/>
      <c r="IOO137" s="51"/>
      <c r="IOP137" s="51"/>
      <c r="IOQ137" s="51"/>
      <c r="IOR137" s="51"/>
      <c r="IOS137" s="51"/>
      <c r="IOT137" s="51"/>
      <c r="IOU137" s="51"/>
      <c r="IOV137" s="51"/>
      <c r="IOW137" s="51"/>
      <c r="IOX137" s="51"/>
      <c r="IOY137" s="51"/>
      <c r="IOZ137" s="51"/>
      <c r="IPA137" s="51"/>
      <c r="IPB137" s="51"/>
      <c r="IPC137" s="51"/>
      <c r="IPD137" s="51"/>
      <c r="IPE137" s="51"/>
      <c r="IPF137" s="51"/>
      <c r="IPG137" s="51"/>
      <c r="IPH137" s="51"/>
      <c r="IPI137" s="51"/>
      <c r="IPJ137" s="51"/>
      <c r="IPK137" s="51"/>
      <c r="IPL137" s="51"/>
      <c r="IPM137" s="51"/>
      <c r="IPN137" s="51"/>
      <c r="IPO137" s="51"/>
      <c r="IPP137" s="51"/>
      <c r="IPQ137" s="51"/>
      <c r="IPR137" s="51"/>
      <c r="IPS137" s="51"/>
      <c r="IPT137" s="51"/>
      <c r="IPU137" s="51"/>
      <c r="IPV137" s="51"/>
      <c r="IPW137" s="51"/>
      <c r="IPX137" s="51"/>
      <c r="IPY137" s="51"/>
      <c r="IPZ137" s="51"/>
      <c r="IQA137" s="51"/>
      <c r="IQB137" s="51"/>
      <c r="IQC137" s="51"/>
      <c r="IQD137" s="51"/>
      <c r="IQE137" s="51"/>
      <c r="IQF137" s="51"/>
      <c r="IQG137" s="51"/>
      <c r="IQH137" s="51"/>
      <c r="IQI137" s="51"/>
      <c r="IQJ137" s="51"/>
      <c r="IQK137" s="51"/>
      <c r="IQL137" s="51"/>
      <c r="IQM137" s="51"/>
      <c r="IQN137" s="51"/>
      <c r="IQO137" s="51"/>
      <c r="IQP137" s="51"/>
      <c r="IQQ137" s="51"/>
      <c r="IQR137" s="51"/>
      <c r="IQS137" s="51"/>
      <c r="IQT137" s="51"/>
      <c r="IQU137" s="51"/>
      <c r="IQV137" s="51"/>
      <c r="IQW137" s="51"/>
      <c r="IQX137" s="51"/>
      <c r="IQY137" s="51"/>
      <c r="IQZ137" s="51"/>
      <c r="IRA137" s="51"/>
      <c r="IRB137" s="51"/>
      <c r="IRC137" s="51"/>
      <c r="IRD137" s="51"/>
      <c r="IRE137" s="51"/>
      <c r="IRF137" s="51"/>
      <c r="IRG137" s="51"/>
      <c r="IRH137" s="51"/>
      <c r="IRI137" s="51"/>
      <c r="IRJ137" s="51"/>
      <c r="IRK137" s="51"/>
      <c r="IRL137" s="51"/>
      <c r="IRM137" s="51"/>
      <c r="IRN137" s="51"/>
      <c r="IRO137" s="51"/>
      <c r="IRP137" s="51"/>
      <c r="IRQ137" s="51"/>
      <c r="IRR137" s="51"/>
      <c r="IRS137" s="51"/>
      <c r="IRT137" s="51"/>
      <c r="IRU137" s="51"/>
      <c r="IRV137" s="51"/>
      <c r="IRW137" s="51"/>
      <c r="IRX137" s="51"/>
      <c r="IRY137" s="51"/>
      <c r="IRZ137" s="51"/>
      <c r="ISA137" s="51"/>
      <c r="ISB137" s="51"/>
      <c r="ISC137" s="51"/>
      <c r="ISD137" s="51"/>
      <c r="ISE137" s="51"/>
      <c r="ISF137" s="51"/>
      <c r="ISG137" s="51"/>
      <c r="ISH137" s="51"/>
      <c r="ISI137" s="51"/>
      <c r="ISJ137" s="51"/>
      <c r="ISK137" s="51"/>
      <c r="ISL137" s="51"/>
      <c r="ISM137" s="51"/>
      <c r="ISN137" s="51"/>
      <c r="ISO137" s="51"/>
      <c r="ISP137" s="51"/>
      <c r="ISQ137" s="51"/>
      <c r="ISR137" s="51"/>
      <c r="ISS137" s="51"/>
      <c r="IST137" s="51"/>
      <c r="ISU137" s="51"/>
      <c r="ISV137" s="51"/>
      <c r="ISW137" s="51"/>
      <c r="ISX137" s="51"/>
      <c r="ISY137" s="51"/>
      <c r="ISZ137" s="51"/>
      <c r="ITA137" s="51"/>
      <c r="ITB137" s="51"/>
      <c r="ITC137" s="51"/>
      <c r="ITD137" s="51"/>
      <c r="ITE137" s="51"/>
      <c r="ITF137" s="51"/>
      <c r="ITG137" s="51"/>
      <c r="ITH137" s="51"/>
      <c r="ITI137" s="51"/>
      <c r="ITJ137" s="51"/>
      <c r="ITK137" s="51"/>
      <c r="ITL137" s="51"/>
      <c r="ITM137" s="51"/>
      <c r="ITN137" s="51"/>
      <c r="ITO137" s="51"/>
      <c r="ITP137" s="51"/>
      <c r="ITQ137" s="51"/>
      <c r="ITR137" s="51"/>
      <c r="ITS137" s="51"/>
      <c r="ITT137" s="51"/>
      <c r="ITU137" s="51"/>
      <c r="ITV137" s="51"/>
      <c r="ITW137" s="51"/>
      <c r="ITX137" s="51"/>
      <c r="ITY137" s="51"/>
      <c r="ITZ137" s="51"/>
      <c r="IUA137" s="51"/>
      <c r="IUB137" s="51"/>
      <c r="IUC137" s="51"/>
      <c r="IUD137" s="51"/>
      <c r="IUE137" s="51"/>
      <c r="IUF137" s="51"/>
      <c r="IUG137" s="51"/>
      <c r="IUH137" s="51"/>
      <c r="IUI137" s="51"/>
      <c r="IUJ137" s="51"/>
      <c r="IUK137" s="51"/>
      <c r="IUL137" s="51"/>
      <c r="IUM137" s="51"/>
      <c r="IUN137" s="51"/>
      <c r="IUO137" s="51"/>
      <c r="IUP137" s="51"/>
      <c r="IUQ137" s="51"/>
      <c r="IUR137" s="51"/>
      <c r="IUS137" s="51"/>
      <c r="IUT137" s="51"/>
      <c r="IUU137" s="51"/>
      <c r="IUV137" s="51"/>
      <c r="IUW137" s="51"/>
      <c r="IUX137" s="51"/>
      <c r="IUY137" s="51"/>
      <c r="IUZ137" s="51"/>
      <c r="IVA137" s="51"/>
      <c r="IVB137" s="51"/>
      <c r="IVC137" s="51"/>
      <c r="IVD137" s="51"/>
      <c r="IVE137" s="51"/>
      <c r="IVF137" s="51"/>
      <c r="IVG137" s="51"/>
      <c r="IVH137" s="51"/>
      <c r="IVI137" s="51"/>
      <c r="IVJ137" s="51"/>
      <c r="IVK137" s="51"/>
      <c r="IVL137" s="51"/>
      <c r="IVM137" s="51"/>
      <c r="IVN137" s="51"/>
      <c r="IVO137" s="51"/>
      <c r="IVP137" s="51"/>
      <c r="IVQ137" s="51"/>
      <c r="IVR137" s="51"/>
      <c r="IVS137" s="51"/>
      <c r="IVT137" s="51"/>
      <c r="IVU137" s="51"/>
      <c r="IVV137" s="51"/>
      <c r="IVW137" s="51"/>
      <c r="IVX137" s="51"/>
      <c r="IVY137" s="51"/>
      <c r="IVZ137" s="51"/>
      <c r="IWA137" s="51"/>
      <c r="IWB137" s="51"/>
      <c r="IWC137" s="51"/>
      <c r="IWD137" s="51"/>
      <c r="IWE137" s="51"/>
      <c r="IWF137" s="51"/>
      <c r="IWG137" s="51"/>
      <c r="IWH137" s="51"/>
      <c r="IWI137" s="51"/>
      <c r="IWJ137" s="51"/>
      <c r="IWK137" s="51"/>
      <c r="IWL137" s="51"/>
      <c r="IWM137" s="51"/>
      <c r="IWN137" s="51"/>
      <c r="IWO137" s="51"/>
      <c r="IWP137" s="51"/>
      <c r="IWQ137" s="51"/>
      <c r="IWR137" s="51"/>
      <c r="IWS137" s="51"/>
      <c r="IWT137" s="51"/>
      <c r="IWU137" s="51"/>
      <c r="IWV137" s="51"/>
      <c r="IWW137" s="51"/>
      <c r="IWX137" s="51"/>
      <c r="IWY137" s="51"/>
      <c r="IWZ137" s="51"/>
      <c r="IXA137" s="51"/>
      <c r="IXB137" s="51"/>
      <c r="IXC137" s="51"/>
      <c r="IXD137" s="51"/>
      <c r="IXE137" s="51"/>
      <c r="IXF137" s="51"/>
      <c r="IXG137" s="51"/>
      <c r="IXH137" s="51"/>
      <c r="IXI137" s="51"/>
      <c r="IXJ137" s="51"/>
      <c r="IXK137" s="51"/>
      <c r="IXL137" s="51"/>
      <c r="IXM137" s="51"/>
      <c r="IXN137" s="51"/>
      <c r="IXO137" s="51"/>
      <c r="IXP137" s="51"/>
      <c r="IXQ137" s="51"/>
      <c r="IXR137" s="51"/>
      <c r="IXS137" s="51"/>
      <c r="IXT137" s="51"/>
      <c r="IXU137" s="51"/>
      <c r="IXV137" s="51"/>
      <c r="IXW137" s="51"/>
      <c r="IXX137" s="51"/>
      <c r="IXY137" s="51"/>
      <c r="IXZ137" s="51"/>
      <c r="IYA137" s="51"/>
      <c r="IYB137" s="51"/>
      <c r="IYC137" s="51"/>
      <c r="IYD137" s="51"/>
      <c r="IYE137" s="51"/>
      <c r="IYF137" s="51"/>
      <c r="IYG137" s="51"/>
      <c r="IYH137" s="51"/>
      <c r="IYI137" s="51"/>
      <c r="IYJ137" s="51"/>
      <c r="IYK137" s="51"/>
      <c r="IYL137" s="51"/>
      <c r="IYM137" s="51"/>
      <c r="IYN137" s="51"/>
      <c r="IYO137" s="51"/>
      <c r="IYP137" s="51"/>
      <c r="IYQ137" s="51"/>
      <c r="IYR137" s="51"/>
      <c r="IYS137" s="51"/>
      <c r="IYT137" s="51"/>
      <c r="IYU137" s="51"/>
      <c r="IYV137" s="51"/>
      <c r="IYW137" s="51"/>
      <c r="IYX137" s="51"/>
      <c r="IYY137" s="51"/>
      <c r="IYZ137" s="51"/>
      <c r="IZA137" s="51"/>
      <c r="IZB137" s="51"/>
      <c r="IZC137" s="51"/>
      <c r="IZD137" s="51"/>
      <c r="IZE137" s="51"/>
      <c r="IZF137" s="51"/>
      <c r="IZG137" s="51"/>
      <c r="IZH137" s="51"/>
      <c r="IZI137" s="51"/>
      <c r="IZJ137" s="51"/>
      <c r="IZK137" s="51"/>
      <c r="IZL137" s="51"/>
      <c r="IZM137" s="51"/>
      <c r="IZN137" s="51"/>
      <c r="IZO137" s="51"/>
      <c r="IZP137" s="51"/>
      <c r="IZQ137" s="51"/>
      <c r="IZR137" s="51"/>
      <c r="IZS137" s="51"/>
      <c r="IZT137" s="51"/>
      <c r="IZU137" s="51"/>
      <c r="IZV137" s="51"/>
      <c r="IZW137" s="51"/>
      <c r="IZX137" s="51"/>
      <c r="IZY137" s="51"/>
      <c r="IZZ137" s="51"/>
      <c r="JAA137" s="51"/>
      <c r="JAB137" s="51"/>
      <c r="JAC137" s="51"/>
      <c r="JAD137" s="51"/>
      <c r="JAE137" s="51"/>
      <c r="JAF137" s="51"/>
      <c r="JAG137" s="51"/>
      <c r="JAH137" s="51"/>
      <c r="JAI137" s="51"/>
      <c r="JAJ137" s="51"/>
      <c r="JAK137" s="51"/>
      <c r="JAL137" s="51"/>
      <c r="JAM137" s="51"/>
      <c r="JAN137" s="51"/>
      <c r="JAO137" s="51"/>
      <c r="JAP137" s="51"/>
      <c r="JAQ137" s="51"/>
      <c r="JAR137" s="51"/>
      <c r="JAS137" s="51"/>
      <c r="JAT137" s="51"/>
      <c r="JAU137" s="51"/>
      <c r="JAV137" s="51"/>
      <c r="JAW137" s="51"/>
      <c r="JAX137" s="51"/>
      <c r="JAY137" s="51"/>
      <c r="JAZ137" s="51"/>
      <c r="JBA137" s="51"/>
      <c r="JBB137" s="51"/>
      <c r="JBC137" s="51"/>
      <c r="JBD137" s="51"/>
      <c r="JBE137" s="51"/>
      <c r="JBF137" s="51"/>
      <c r="JBG137" s="51"/>
      <c r="JBH137" s="51"/>
      <c r="JBI137" s="51"/>
      <c r="JBJ137" s="51"/>
      <c r="JBK137" s="51"/>
      <c r="JBL137" s="51"/>
      <c r="JBM137" s="51"/>
      <c r="JBN137" s="51"/>
      <c r="JBO137" s="51"/>
      <c r="JBP137" s="51"/>
      <c r="JBQ137" s="51"/>
      <c r="JBR137" s="51"/>
      <c r="JBS137" s="51"/>
      <c r="JBT137" s="51"/>
      <c r="JBU137" s="51"/>
      <c r="JBV137" s="51"/>
      <c r="JBW137" s="51"/>
      <c r="JBX137" s="51"/>
      <c r="JBY137" s="51"/>
      <c r="JBZ137" s="51"/>
      <c r="JCA137" s="51"/>
      <c r="JCB137" s="51"/>
      <c r="JCC137" s="51"/>
      <c r="JCD137" s="51"/>
      <c r="JCE137" s="51"/>
      <c r="JCF137" s="51"/>
      <c r="JCG137" s="51"/>
      <c r="JCH137" s="51"/>
      <c r="JCI137" s="51"/>
      <c r="JCJ137" s="51"/>
      <c r="JCK137" s="51"/>
      <c r="JCL137" s="51"/>
      <c r="JCM137" s="51"/>
      <c r="JCN137" s="51"/>
      <c r="JCO137" s="51"/>
      <c r="JCP137" s="51"/>
      <c r="JCQ137" s="51"/>
      <c r="JCR137" s="51"/>
      <c r="JCS137" s="51"/>
      <c r="JCT137" s="51"/>
      <c r="JCU137" s="51"/>
      <c r="JCV137" s="51"/>
      <c r="JCW137" s="51"/>
      <c r="JCX137" s="51"/>
      <c r="JCY137" s="51"/>
      <c r="JCZ137" s="51"/>
      <c r="JDA137" s="51"/>
      <c r="JDB137" s="51"/>
      <c r="JDC137" s="51"/>
      <c r="JDD137" s="51"/>
      <c r="JDE137" s="51"/>
      <c r="JDF137" s="51"/>
      <c r="JDG137" s="51"/>
      <c r="JDH137" s="51"/>
      <c r="JDI137" s="51"/>
      <c r="JDJ137" s="51"/>
      <c r="JDK137" s="51"/>
      <c r="JDL137" s="51"/>
      <c r="JDM137" s="51"/>
      <c r="JDN137" s="51"/>
      <c r="JDO137" s="51"/>
      <c r="JDP137" s="51"/>
      <c r="JDQ137" s="51"/>
      <c r="JDR137" s="51"/>
      <c r="JDS137" s="51"/>
      <c r="JDT137" s="51"/>
      <c r="JDU137" s="51"/>
      <c r="JDV137" s="51"/>
      <c r="JDW137" s="51"/>
      <c r="JDX137" s="51"/>
      <c r="JDY137" s="51"/>
      <c r="JDZ137" s="51"/>
      <c r="JEA137" s="51"/>
      <c r="JEB137" s="51"/>
      <c r="JEC137" s="51"/>
      <c r="JED137" s="51"/>
      <c r="JEE137" s="51"/>
      <c r="JEF137" s="51"/>
      <c r="JEG137" s="51"/>
      <c r="JEH137" s="51"/>
      <c r="JEI137" s="51"/>
      <c r="JEJ137" s="51"/>
      <c r="JEK137" s="51"/>
      <c r="JEL137" s="51"/>
      <c r="JEM137" s="51"/>
      <c r="JEN137" s="51"/>
      <c r="JEO137" s="51"/>
      <c r="JEP137" s="51"/>
      <c r="JEQ137" s="51"/>
      <c r="JER137" s="51"/>
      <c r="JES137" s="51"/>
      <c r="JET137" s="51"/>
      <c r="JEU137" s="51"/>
      <c r="JEV137" s="51"/>
      <c r="JEW137" s="51"/>
      <c r="JEX137" s="51"/>
      <c r="JEY137" s="51"/>
      <c r="JEZ137" s="51"/>
      <c r="JFA137" s="51"/>
      <c r="JFB137" s="51"/>
      <c r="JFC137" s="51"/>
      <c r="JFD137" s="51"/>
      <c r="JFE137" s="51"/>
      <c r="JFF137" s="51"/>
      <c r="JFG137" s="51"/>
      <c r="JFH137" s="51"/>
      <c r="JFI137" s="51"/>
      <c r="JFJ137" s="51"/>
      <c r="JFK137" s="51"/>
      <c r="JFL137" s="51"/>
      <c r="JFM137" s="51"/>
      <c r="JFN137" s="51"/>
      <c r="JFO137" s="51"/>
      <c r="JFP137" s="51"/>
      <c r="JFQ137" s="51"/>
      <c r="JFR137" s="51"/>
      <c r="JFS137" s="51"/>
      <c r="JFT137" s="51"/>
      <c r="JFU137" s="51"/>
      <c r="JFV137" s="51"/>
      <c r="JFW137" s="51"/>
      <c r="JFX137" s="51"/>
      <c r="JFY137" s="51"/>
      <c r="JFZ137" s="51"/>
      <c r="JGA137" s="51"/>
      <c r="JGB137" s="51"/>
      <c r="JGC137" s="51"/>
      <c r="JGD137" s="51"/>
      <c r="JGE137" s="51"/>
      <c r="JGF137" s="51"/>
      <c r="JGG137" s="51"/>
      <c r="JGH137" s="51"/>
      <c r="JGI137" s="51"/>
      <c r="JGJ137" s="51"/>
      <c r="JGK137" s="51"/>
      <c r="JGL137" s="51"/>
      <c r="JGM137" s="51"/>
      <c r="JGN137" s="51"/>
      <c r="JGO137" s="51"/>
      <c r="JGP137" s="51"/>
      <c r="JGQ137" s="51"/>
      <c r="JGR137" s="51"/>
      <c r="JGS137" s="51"/>
      <c r="JGT137" s="51"/>
      <c r="JGU137" s="51"/>
      <c r="JGV137" s="51"/>
      <c r="JGW137" s="51"/>
      <c r="JGX137" s="51"/>
      <c r="JGY137" s="51"/>
      <c r="JGZ137" s="51"/>
      <c r="JHA137" s="51"/>
      <c r="JHB137" s="51"/>
      <c r="JHC137" s="51"/>
      <c r="JHD137" s="51"/>
      <c r="JHE137" s="51"/>
      <c r="JHF137" s="51"/>
      <c r="JHG137" s="51"/>
      <c r="JHH137" s="51"/>
      <c r="JHI137" s="51"/>
      <c r="JHJ137" s="51"/>
      <c r="JHK137" s="51"/>
      <c r="JHL137" s="51"/>
      <c r="JHM137" s="51"/>
      <c r="JHN137" s="51"/>
      <c r="JHO137" s="51"/>
      <c r="JHP137" s="51"/>
      <c r="JHQ137" s="51"/>
      <c r="JHR137" s="51"/>
      <c r="JHS137" s="51"/>
      <c r="JHT137" s="51"/>
      <c r="JHU137" s="51"/>
      <c r="JHV137" s="51"/>
      <c r="JHW137" s="51"/>
      <c r="JHX137" s="51"/>
      <c r="JHY137" s="51"/>
      <c r="JHZ137" s="51"/>
      <c r="JIA137" s="51"/>
      <c r="JIB137" s="51"/>
      <c r="JIC137" s="51"/>
      <c r="JID137" s="51"/>
      <c r="JIE137" s="51"/>
      <c r="JIF137" s="51"/>
      <c r="JIG137" s="51"/>
      <c r="JIH137" s="51"/>
      <c r="JII137" s="51"/>
      <c r="JIJ137" s="51"/>
      <c r="JIK137" s="51"/>
      <c r="JIL137" s="51"/>
      <c r="JIM137" s="51"/>
      <c r="JIN137" s="51"/>
      <c r="JIO137" s="51"/>
      <c r="JIP137" s="51"/>
      <c r="JIQ137" s="51"/>
      <c r="JIR137" s="51"/>
      <c r="JIS137" s="51"/>
      <c r="JIT137" s="51"/>
      <c r="JIU137" s="51"/>
      <c r="JIV137" s="51"/>
      <c r="JIW137" s="51"/>
      <c r="JIX137" s="51"/>
      <c r="JIY137" s="51"/>
      <c r="JIZ137" s="51"/>
      <c r="JJA137" s="51"/>
      <c r="JJB137" s="51"/>
      <c r="JJC137" s="51"/>
      <c r="JJD137" s="51"/>
      <c r="JJE137" s="51"/>
      <c r="JJF137" s="51"/>
      <c r="JJG137" s="51"/>
      <c r="JJH137" s="51"/>
      <c r="JJI137" s="51"/>
      <c r="JJJ137" s="51"/>
      <c r="JJK137" s="51"/>
      <c r="JJL137" s="51"/>
      <c r="JJM137" s="51"/>
      <c r="JJN137" s="51"/>
      <c r="JJO137" s="51"/>
      <c r="JJP137" s="51"/>
      <c r="JJQ137" s="51"/>
      <c r="JJR137" s="51"/>
      <c r="JJS137" s="51"/>
      <c r="JJT137" s="51"/>
      <c r="JJU137" s="51"/>
      <c r="JJV137" s="51"/>
      <c r="JJW137" s="51"/>
      <c r="JJX137" s="51"/>
      <c r="JJY137" s="51"/>
      <c r="JJZ137" s="51"/>
      <c r="JKA137" s="51"/>
      <c r="JKB137" s="51"/>
      <c r="JKC137" s="51"/>
      <c r="JKD137" s="51"/>
      <c r="JKE137" s="51"/>
      <c r="JKF137" s="51"/>
      <c r="JKG137" s="51"/>
      <c r="JKH137" s="51"/>
      <c r="JKI137" s="51"/>
      <c r="JKJ137" s="51"/>
      <c r="JKK137" s="51"/>
      <c r="JKL137" s="51"/>
      <c r="JKM137" s="51"/>
      <c r="JKN137" s="51"/>
      <c r="JKO137" s="51"/>
      <c r="JKP137" s="51"/>
      <c r="JKQ137" s="51"/>
      <c r="JKR137" s="51"/>
      <c r="JKS137" s="51"/>
      <c r="JKT137" s="51"/>
      <c r="JKU137" s="51"/>
      <c r="JKV137" s="51"/>
      <c r="JKW137" s="51"/>
      <c r="JKX137" s="51"/>
      <c r="JKY137" s="51"/>
      <c r="JKZ137" s="51"/>
      <c r="JLA137" s="51"/>
      <c r="JLB137" s="51"/>
      <c r="JLC137" s="51"/>
      <c r="JLD137" s="51"/>
      <c r="JLE137" s="51"/>
      <c r="JLF137" s="51"/>
      <c r="JLG137" s="51"/>
      <c r="JLH137" s="51"/>
      <c r="JLI137" s="51"/>
      <c r="JLJ137" s="51"/>
      <c r="JLK137" s="51"/>
      <c r="JLL137" s="51"/>
      <c r="JLM137" s="51"/>
      <c r="JLN137" s="51"/>
      <c r="JLO137" s="51"/>
      <c r="JLP137" s="51"/>
      <c r="JLQ137" s="51"/>
      <c r="JLR137" s="51"/>
      <c r="JLS137" s="51"/>
      <c r="JLT137" s="51"/>
      <c r="JLU137" s="51"/>
      <c r="JLV137" s="51"/>
      <c r="JLW137" s="51"/>
      <c r="JLX137" s="51"/>
      <c r="JLY137" s="51"/>
      <c r="JLZ137" s="51"/>
      <c r="JMA137" s="51"/>
      <c r="JMB137" s="51"/>
      <c r="JMC137" s="51"/>
      <c r="JMD137" s="51"/>
      <c r="JME137" s="51"/>
      <c r="JMF137" s="51"/>
      <c r="JMG137" s="51"/>
      <c r="JMH137" s="51"/>
      <c r="JMI137" s="51"/>
      <c r="JMJ137" s="51"/>
      <c r="JMK137" s="51"/>
      <c r="JML137" s="51"/>
      <c r="JMM137" s="51"/>
      <c r="JMN137" s="51"/>
      <c r="JMO137" s="51"/>
      <c r="JMP137" s="51"/>
      <c r="JMQ137" s="51"/>
      <c r="JMR137" s="51"/>
      <c r="JMS137" s="51"/>
      <c r="JMT137" s="51"/>
      <c r="JMU137" s="51"/>
      <c r="JMV137" s="51"/>
      <c r="JMW137" s="51"/>
      <c r="JMX137" s="51"/>
      <c r="JMY137" s="51"/>
      <c r="JMZ137" s="51"/>
      <c r="JNA137" s="51"/>
      <c r="JNB137" s="51"/>
      <c r="JNC137" s="51"/>
      <c r="JND137" s="51"/>
      <c r="JNE137" s="51"/>
      <c r="JNF137" s="51"/>
      <c r="JNG137" s="51"/>
      <c r="JNH137" s="51"/>
      <c r="JNI137" s="51"/>
      <c r="JNJ137" s="51"/>
      <c r="JNK137" s="51"/>
      <c r="JNL137" s="51"/>
      <c r="JNM137" s="51"/>
      <c r="JNN137" s="51"/>
      <c r="JNO137" s="51"/>
      <c r="JNP137" s="51"/>
      <c r="JNQ137" s="51"/>
      <c r="JNR137" s="51"/>
      <c r="JNS137" s="51"/>
      <c r="JNT137" s="51"/>
      <c r="JNU137" s="51"/>
      <c r="JNV137" s="51"/>
      <c r="JNW137" s="51"/>
      <c r="JNX137" s="51"/>
      <c r="JNY137" s="51"/>
      <c r="JNZ137" s="51"/>
      <c r="JOA137" s="51"/>
      <c r="JOB137" s="51"/>
      <c r="JOC137" s="51"/>
      <c r="JOD137" s="51"/>
      <c r="JOE137" s="51"/>
      <c r="JOF137" s="51"/>
      <c r="JOG137" s="51"/>
      <c r="JOH137" s="51"/>
      <c r="JOI137" s="51"/>
      <c r="JOJ137" s="51"/>
      <c r="JOK137" s="51"/>
      <c r="JOL137" s="51"/>
      <c r="JOM137" s="51"/>
      <c r="JON137" s="51"/>
      <c r="JOO137" s="51"/>
      <c r="JOP137" s="51"/>
      <c r="JOQ137" s="51"/>
      <c r="JOR137" s="51"/>
      <c r="JOS137" s="51"/>
      <c r="JOT137" s="51"/>
      <c r="JOU137" s="51"/>
      <c r="JOV137" s="51"/>
      <c r="JOW137" s="51"/>
      <c r="JOX137" s="51"/>
      <c r="JOY137" s="51"/>
      <c r="JOZ137" s="51"/>
      <c r="JPA137" s="51"/>
      <c r="JPB137" s="51"/>
      <c r="JPC137" s="51"/>
      <c r="JPD137" s="51"/>
      <c r="JPE137" s="51"/>
      <c r="JPF137" s="51"/>
      <c r="JPG137" s="51"/>
      <c r="JPH137" s="51"/>
      <c r="JPI137" s="51"/>
      <c r="JPJ137" s="51"/>
      <c r="JPK137" s="51"/>
      <c r="JPL137" s="51"/>
      <c r="JPM137" s="51"/>
      <c r="JPN137" s="51"/>
      <c r="JPO137" s="51"/>
      <c r="JPP137" s="51"/>
      <c r="JPQ137" s="51"/>
      <c r="JPR137" s="51"/>
      <c r="JPS137" s="51"/>
      <c r="JPT137" s="51"/>
      <c r="JPU137" s="51"/>
      <c r="JPV137" s="51"/>
      <c r="JPW137" s="51"/>
      <c r="JPX137" s="51"/>
      <c r="JPY137" s="51"/>
      <c r="JPZ137" s="51"/>
      <c r="JQA137" s="51"/>
      <c r="JQB137" s="51"/>
      <c r="JQC137" s="51"/>
      <c r="JQD137" s="51"/>
      <c r="JQE137" s="51"/>
      <c r="JQF137" s="51"/>
      <c r="JQG137" s="51"/>
      <c r="JQH137" s="51"/>
      <c r="JQI137" s="51"/>
      <c r="JQJ137" s="51"/>
      <c r="JQK137" s="51"/>
      <c r="JQL137" s="51"/>
      <c r="JQM137" s="51"/>
      <c r="JQN137" s="51"/>
      <c r="JQO137" s="51"/>
      <c r="JQP137" s="51"/>
      <c r="JQQ137" s="51"/>
      <c r="JQR137" s="51"/>
      <c r="JQS137" s="51"/>
      <c r="JQT137" s="51"/>
      <c r="JQU137" s="51"/>
      <c r="JQV137" s="51"/>
      <c r="JQW137" s="51"/>
      <c r="JQX137" s="51"/>
      <c r="JQY137" s="51"/>
      <c r="JQZ137" s="51"/>
      <c r="JRA137" s="51"/>
      <c r="JRB137" s="51"/>
      <c r="JRC137" s="51"/>
      <c r="JRD137" s="51"/>
      <c r="JRE137" s="51"/>
      <c r="JRF137" s="51"/>
      <c r="JRG137" s="51"/>
      <c r="JRH137" s="51"/>
      <c r="JRI137" s="51"/>
      <c r="JRJ137" s="51"/>
      <c r="JRK137" s="51"/>
      <c r="JRL137" s="51"/>
      <c r="JRM137" s="51"/>
      <c r="JRN137" s="51"/>
      <c r="JRO137" s="51"/>
      <c r="JRP137" s="51"/>
      <c r="JRQ137" s="51"/>
      <c r="JRR137" s="51"/>
      <c r="JRS137" s="51"/>
      <c r="JRT137" s="51"/>
      <c r="JRU137" s="51"/>
      <c r="JRV137" s="51"/>
      <c r="JRW137" s="51"/>
      <c r="JRX137" s="51"/>
      <c r="JRY137" s="51"/>
      <c r="JRZ137" s="51"/>
      <c r="JSA137" s="51"/>
      <c r="JSB137" s="51"/>
      <c r="JSC137" s="51"/>
      <c r="JSD137" s="51"/>
      <c r="JSE137" s="51"/>
      <c r="JSF137" s="51"/>
      <c r="JSG137" s="51"/>
      <c r="JSH137" s="51"/>
      <c r="JSI137" s="51"/>
      <c r="JSJ137" s="51"/>
      <c r="JSK137" s="51"/>
      <c r="JSL137" s="51"/>
      <c r="JSM137" s="51"/>
      <c r="JSN137" s="51"/>
      <c r="JSO137" s="51"/>
      <c r="JSP137" s="51"/>
      <c r="JSQ137" s="51"/>
      <c r="JSR137" s="51"/>
      <c r="JSS137" s="51"/>
      <c r="JST137" s="51"/>
      <c r="JSU137" s="51"/>
      <c r="JSV137" s="51"/>
      <c r="JSW137" s="51"/>
      <c r="JSX137" s="51"/>
      <c r="JSY137" s="51"/>
      <c r="JSZ137" s="51"/>
      <c r="JTA137" s="51"/>
      <c r="JTB137" s="51"/>
      <c r="JTC137" s="51"/>
      <c r="JTD137" s="51"/>
      <c r="JTE137" s="51"/>
      <c r="JTF137" s="51"/>
      <c r="JTG137" s="51"/>
      <c r="JTH137" s="51"/>
      <c r="JTI137" s="51"/>
      <c r="JTJ137" s="51"/>
      <c r="JTK137" s="51"/>
      <c r="JTL137" s="51"/>
      <c r="JTM137" s="51"/>
      <c r="JTN137" s="51"/>
      <c r="JTO137" s="51"/>
      <c r="JTP137" s="51"/>
      <c r="JTQ137" s="51"/>
      <c r="JTR137" s="51"/>
      <c r="JTS137" s="51"/>
      <c r="JTT137" s="51"/>
      <c r="JTU137" s="51"/>
      <c r="JTV137" s="51"/>
      <c r="JTW137" s="51"/>
      <c r="JTX137" s="51"/>
      <c r="JTY137" s="51"/>
      <c r="JTZ137" s="51"/>
      <c r="JUA137" s="51"/>
      <c r="JUB137" s="51"/>
      <c r="JUC137" s="51"/>
      <c r="JUD137" s="51"/>
      <c r="JUE137" s="51"/>
      <c r="JUF137" s="51"/>
      <c r="JUG137" s="51"/>
      <c r="JUH137" s="51"/>
      <c r="JUI137" s="51"/>
      <c r="JUJ137" s="51"/>
      <c r="JUK137" s="51"/>
      <c r="JUL137" s="51"/>
      <c r="JUM137" s="51"/>
      <c r="JUN137" s="51"/>
      <c r="JUO137" s="51"/>
      <c r="JUP137" s="51"/>
      <c r="JUQ137" s="51"/>
      <c r="JUR137" s="51"/>
      <c r="JUS137" s="51"/>
      <c r="JUT137" s="51"/>
      <c r="JUU137" s="51"/>
      <c r="JUV137" s="51"/>
      <c r="JUW137" s="51"/>
      <c r="JUX137" s="51"/>
      <c r="JUY137" s="51"/>
      <c r="JUZ137" s="51"/>
      <c r="JVA137" s="51"/>
      <c r="JVB137" s="51"/>
      <c r="JVC137" s="51"/>
      <c r="JVD137" s="51"/>
      <c r="JVE137" s="51"/>
      <c r="JVF137" s="51"/>
      <c r="JVG137" s="51"/>
      <c r="JVH137" s="51"/>
      <c r="JVI137" s="51"/>
      <c r="JVJ137" s="51"/>
      <c r="JVK137" s="51"/>
      <c r="JVL137" s="51"/>
      <c r="JVM137" s="51"/>
      <c r="JVN137" s="51"/>
      <c r="JVO137" s="51"/>
      <c r="JVP137" s="51"/>
      <c r="JVQ137" s="51"/>
      <c r="JVR137" s="51"/>
      <c r="JVS137" s="51"/>
      <c r="JVT137" s="51"/>
      <c r="JVU137" s="51"/>
      <c r="JVV137" s="51"/>
      <c r="JVW137" s="51"/>
      <c r="JVX137" s="51"/>
      <c r="JVY137" s="51"/>
      <c r="JVZ137" s="51"/>
      <c r="JWA137" s="51"/>
      <c r="JWB137" s="51"/>
      <c r="JWC137" s="51"/>
      <c r="JWD137" s="51"/>
      <c r="JWE137" s="51"/>
      <c r="JWF137" s="51"/>
      <c r="JWG137" s="51"/>
      <c r="JWH137" s="51"/>
      <c r="JWI137" s="51"/>
      <c r="JWJ137" s="51"/>
      <c r="JWK137" s="51"/>
      <c r="JWL137" s="51"/>
      <c r="JWM137" s="51"/>
      <c r="JWN137" s="51"/>
      <c r="JWO137" s="51"/>
      <c r="JWP137" s="51"/>
      <c r="JWQ137" s="51"/>
      <c r="JWR137" s="51"/>
      <c r="JWS137" s="51"/>
      <c r="JWT137" s="51"/>
      <c r="JWU137" s="51"/>
      <c r="JWV137" s="51"/>
      <c r="JWW137" s="51"/>
      <c r="JWX137" s="51"/>
      <c r="JWY137" s="51"/>
      <c r="JWZ137" s="51"/>
      <c r="JXA137" s="51"/>
      <c r="JXB137" s="51"/>
      <c r="JXC137" s="51"/>
      <c r="JXD137" s="51"/>
      <c r="JXE137" s="51"/>
      <c r="JXF137" s="51"/>
      <c r="JXG137" s="51"/>
      <c r="JXH137" s="51"/>
      <c r="JXI137" s="51"/>
      <c r="JXJ137" s="51"/>
      <c r="JXK137" s="51"/>
      <c r="JXL137" s="51"/>
      <c r="JXM137" s="51"/>
      <c r="JXN137" s="51"/>
      <c r="JXO137" s="51"/>
      <c r="JXP137" s="51"/>
      <c r="JXQ137" s="51"/>
      <c r="JXR137" s="51"/>
      <c r="JXS137" s="51"/>
      <c r="JXT137" s="51"/>
      <c r="JXU137" s="51"/>
      <c r="JXV137" s="51"/>
      <c r="JXW137" s="51"/>
      <c r="JXX137" s="51"/>
      <c r="JXY137" s="51"/>
      <c r="JXZ137" s="51"/>
      <c r="JYA137" s="51"/>
      <c r="JYB137" s="51"/>
      <c r="JYC137" s="51"/>
      <c r="JYD137" s="51"/>
      <c r="JYE137" s="51"/>
      <c r="JYF137" s="51"/>
      <c r="JYG137" s="51"/>
      <c r="JYH137" s="51"/>
      <c r="JYI137" s="51"/>
      <c r="JYJ137" s="51"/>
      <c r="JYK137" s="51"/>
      <c r="JYL137" s="51"/>
      <c r="JYM137" s="51"/>
      <c r="JYN137" s="51"/>
      <c r="JYO137" s="51"/>
      <c r="JYP137" s="51"/>
      <c r="JYQ137" s="51"/>
      <c r="JYR137" s="51"/>
      <c r="JYS137" s="51"/>
      <c r="JYT137" s="51"/>
      <c r="JYU137" s="51"/>
      <c r="JYV137" s="51"/>
      <c r="JYW137" s="51"/>
      <c r="JYX137" s="51"/>
      <c r="JYY137" s="51"/>
      <c r="JYZ137" s="51"/>
      <c r="JZA137" s="51"/>
      <c r="JZB137" s="51"/>
      <c r="JZC137" s="51"/>
      <c r="JZD137" s="51"/>
      <c r="JZE137" s="51"/>
      <c r="JZF137" s="51"/>
      <c r="JZG137" s="51"/>
      <c r="JZH137" s="51"/>
      <c r="JZI137" s="51"/>
      <c r="JZJ137" s="51"/>
      <c r="JZK137" s="51"/>
      <c r="JZL137" s="51"/>
      <c r="JZM137" s="51"/>
      <c r="JZN137" s="51"/>
      <c r="JZO137" s="51"/>
      <c r="JZP137" s="51"/>
      <c r="JZQ137" s="51"/>
      <c r="JZR137" s="51"/>
      <c r="JZS137" s="51"/>
      <c r="JZT137" s="51"/>
      <c r="JZU137" s="51"/>
      <c r="JZV137" s="51"/>
      <c r="JZW137" s="51"/>
      <c r="JZX137" s="51"/>
      <c r="JZY137" s="51"/>
      <c r="JZZ137" s="51"/>
      <c r="KAA137" s="51"/>
      <c r="KAB137" s="51"/>
      <c r="KAC137" s="51"/>
      <c r="KAD137" s="51"/>
      <c r="KAE137" s="51"/>
      <c r="KAF137" s="51"/>
      <c r="KAG137" s="51"/>
      <c r="KAH137" s="51"/>
      <c r="KAI137" s="51"/>
      <c r="KAJ137" s="51"/>
      <c r="KAK137" s="51"/>
      <c r="KAL137" s="51"/>
      <c r="KAM137" s="51"/>
      <c r="KAN137" s="51"/>
      <c r="KAO137" s="51"/>
      <c r="KAP137" s="51"/>
      <c r="KAQ137" s="51"/>
      <c r="KAR137" s="51"/>
      <c r="KAS137" s="51"/>
      <c r="KAT137" s="51"/>
      <c r="KAU137" s="51"/>
      <c r="KAV137" s="51"/>
      <c r="KAW137" s="51"/>
      <c r="KAX137" s="51"/>
      <c r="KAY137" s="51"/>
      <c r="KAZ137" s="51"/>
      <c r="KBA137" s="51"/>
      <c r="KBB137" s="51"/>
      <c r="KBC137" s="51"/>
      <c r="KBD137" s="51"/>
      <c r="KBE137" s="51"/>
      <c r="KBF137" s="51"/>
      <c r="KBG137" s="51"/>
      <c r="KBH137" s="51"/>
      <c r="KBI137" s="51"/>
      <c r="KBJ137" s="51"/>
      <c r="KBK137" s="51"/>
      <c r="KBL137" s="51"/>
      <c r="KBM137" s="51"/>
      <c r="KBN137" s="51"/>
      <c r="KBO137" s="51"/>
      <c r="KBP137" s="51"/>
      <c r="KBQ137" s="51"/>
      <c r="KBR137" s="51"/>
      <c r="KBS137" s="51"/>
      <c r="KBT137" s="51"/>
      <c r="KBU137" s="51"/>
      <c r="KBV137" s="51"/>
      <c r="KBW137" s="51"/>
      <c r="KBX137" s="51"/>
      <c r="KBY137" s="51"/>
      <c r="KBZ137" s="51"/>
      <c r="KCA137" s="51"/>
      <c r="KCB137" s="51"/>
      <c r="KCC137" s="51"/>
      <c r="KCD137" s="51"/>
      <c r="KCE137" s="51"/>
      <c r="KCF137" s="51"/>
      <c r="KCG137" s="51"/>
      <c r="KCH137" s="51"/>
      <c r="KCI137" s="51"/>
      <c r="KCJ137" s="51"/>
      <c r="KCK137" s="51"/>
      <c r="KCL137" s="51"/>
      <c r="KCM137" s="51"/>
      <c r="KCN137" s="51"/>
      <c r="KCO137" s="51"/>
      <c r="KCP137" s="51"/>
      <c r="KCQ137" s="51"/>
      <c r="KCR137" s="51"/>
      <c r="KCS137" s="51"/>
      <c r="KCT137" s="51"/>
      <c r="KCU137" s="51"/>
      <c r="KCV137" s="51"/>
      <c r="KCW137" s="51"/>
      <c r="KCX137" s="51"/>
      <c r="KCY137" s="51"/>
      <c r="KCZ137" s="51"/>
      <c r="KDA137" s="51"/>
      <c r="KDB137" s="51"/>
      <c r="KDC137" s="51"/>
      <c r="KDD137" s="51"/>
      <c r="KDE137" s="51"/>
      <c r="KDF137" s="51"/>
      <c r="KDG137" s="51"/>
      <c r="KDH137" s="51"/>
      <c r="KDI137" s="51"/>
      <c r="KDJ137" s="51"/>
      <c r="KDK137" s="51"/>
      <c r="KDL137" s="51"/>
      <c r="KDM137" s="51"/>
      <c r="KDN137" s="51"/>
      <c r="KDO137" s="51"/>
      <c r="KDP137" s="51"/>
      <c r="KDQ137" s="51"/>
      <c r="KDR137" s="51"/>
      <c r="KDS137" s="51"/>
      <c r="KDT137" s="51"/>
      <c r="KDU137" s="51"/>
      <c r="KDV137" s="51"/>
      <c r="KDW137" s="51"/>
      <c r="KDX137" s="51"/>
      <c r="KDY137" s="51"/>
      <c r="KDZ137" s="51"/>
      <c r="KEA137" s="51"/>
      <c r="KEB137" s="51"/>
      <c r="KEC137" s="51"/>
      <c r="KED137" s="51"/>
      <c r="KEE137" s="51"/>
      <c r="KEF137" s="51"/>
      <c r="KEG137" s="51"/>
      <c r="KEH137" s="51"/>
      <c r="KEI137" s="51"/>
      <c r="KEJ137" s="51"/>
      <c r="KEK137" s="51"/>
      <c r="KEL137" s="51"/>
      <c r="KEM137" s="51"/>
      <c r="KEN137" s="51"/>
      <c r="KEO137" s="51"/>
      <c r="KEP137" s="51"/>
      <c r="KEQ137" s="51"/>
      <c r="KER137" s="51"/>
      <c r="KES137" s="51"/>
      <c r="KET137" s="51"/>
      <c r="KEU137" s="51"/>
      <c r="KEV137" s="51"/>
      <c r="KEW137" s="51"/>
      <c r="KEX137" s="51"/>
      <c r="KEY137" s="51"/>
      <c r="KEZ137" s="51"/>
      <c r="KFA137" s="51"/>
      <c r="KFB137" s="51"/>
      <c r="KFC137" s="51"/>
      <c r="KFD137" s="51"/>
      <c r="KFE137" s="51"/>
      <c r="KFF137" s="51"/>
      <c r="KFG137" s="51"/>
      <c r="KFH137" s="51"/>
      <c r="KFI137" s="51"/>
      <c r="KFJ137" s="51"/>
      <c r="KFK137" s="51"/>
      <c r="KFL137" s="51"/>
      <c r="KFM137" s="51"/>
      <c r="KFN137" s="51"/>
      <c r="KFO137" s="51"/>
      <c r="KFP137" s="51"/>
      <c r="KFQ137" s="51"/>
      <c r="KFR137" s="51"/>
      <c r="KFS137" s="51"/>
      <c r="KFT137" s="51"/>
      <c r="KFU137" s="51"/>
      <c r="KFV137" s="51"/>
      <c r="KFW137" s="51"/>
      <c r="KFX137" s="51"/>
      <c r="KFY137" s="51"/>
      <c r="KFZ137" s="51"/>
      <c r="KGA137" s="51"/>
      <c r="KGB137" s="51"/>
      <c r="KGC137" s="51"/>
      <c r="KGD137" s="51"/>
      <c r="KGE137" s="51"/>
      <c r="KGF137" s="51"/>
      <c r="KGG137" s="51"/>
      <c r="KGH137" s="51"/>
      <c r="KGI137" s="51"/>
      <c r="KGJ137" s="51"/>
      <c r="KGK137" s="51"/>
      <c r="KGL137" s="51"/>
      <c r="KGM137" s="51"/>
      <c r="KGN137" s="51"/>
      <c r="KGO137" s="51"/>
      <c r="KGP137" s="51"/>
      <c r="KGQ137" s="51"/>
      <c r="KGR137" s="51"/>
      <c r="KGS137" s="51"/>
      <c r="KGT137" s="51"/>
      <c r="KGU137" s="51"/>
      <c r="KGV137" s="51"/>
      <c r="KGW137" s="51"/>
      <c r="KGX137" s="51"/>
      <c r="KGY137" s="51"/>
      <c r="KGZ137" s="51"/>
      <c r="KHA137" s="51"/>
      <c r="KHB137" s="51"/>
      <c r="KHC137" s="51"/>
      <c r="KHD137" s="51"/>
      <c r="KHE137" s="51"/>
      <c r="KHF137" s="51"/>
      <c r="KHG137" s="51"/>
      <c r="KHH137" s="51"/>
      <c r="KHI137" s="51"/>
      <c r="KHJ137" s="51"/>
      <c r="KHK137" s="51"/>
      <c r="KHL137" s="51"/>
      <c r="KHM137" s="51"/>
      <c r="KHN137" s="51"/>
      <c r="KHO137" s="51"/>
      <c r="KHP137" s="51"/>
      <c r="KHQ137" s="51"/>
      <c r="KHR137" s="51"/>
      <c r="KHS137" s="51"/>
      <c r="KHT137" s="51"/>
      <c r="KHU137" s="51"/>
      <c r="KHV137" s="51"/>
      <c r="KHW137" s="51"/>
      <c r="KHX137" s="51"/>
      <c r="KHY137" s="51"/>
      <c r="KHZ137" s="51"/>
      <c r="KIA137" s="51"/>
      <c r="KIB137" s="51"/>
      <c r="KIC137" s="51"/>
      <c r="KID137" s="51"/>
      <c r="KIE137" s="51"/>
      <c r="KIF137" s="51"/>
      <c r="KIG137" s="51"/>
      <c r="KIH137" s="51"/>
      <c r="KII137" s="51"/>
      <c r="KIJ137" s="51"/>
      <c r="KIK137" s="51"/>
      <c r="KIL137" s="51"/>
      <c r="KIM137" s="51"/>
      <c r="KIN137" s="51"/>
      <c r="KIO137" s="51"/>
      <c r="KIP137" s="51"/>
      <c r="KIQ137" s="51"/>
      <c r="KIR137" s="51"/>
      <c r="KIS137" s="51"/>
      <c r="KIT137" s="51"/>
      <c r="KIU137" s="51"/>
      <c r="KIV137" s="51"/>
      <c r="KIW137" s="51"/>
      <c r="KIX137" s="51"/>
      <c r="KIY137" s="51"/>
      <c r="KIZ137" s="51"/>
      <c r="KJA137" s="51"/>
      <c r="KJB137" s="51"/>
      <c r="KJC137" s="51"/>
      <c r="KJD137" s="51"/>
      <c r="KJE137" s="51"/>
      <c r="KJF137" s="51"/>
      <c r="KJG137" s="51"/>
      <c r="KJH137" s="51"/>
      <c r="KJI137" s="51"/>
      <c r="KJJ137" s="51"/>
      <c r="KJK137" s="51"/>
      <c r="KJL137" s="51"/>
      <c r="KJM137" s="51"/>
      <c r="KJN137" s="51"/>
      <c r="KJO137" s="51"/>
      <c r="KJP137" s="51"/>
      <c r="KJQ137" s="51"/>
      <c r="KJR137" s="51"/>
      <c r="KJS137" s="51"/>
      <c r="KJT137" s="51"/>
      <c r="KJU137" s="51"/>
      <c r="KJV137" s="51"/>
      <c r="KJW137" s="51"/>
      <c r="KJX137" s="51"/>
      <c r="KJY137" s="51"/>
      <c r="KJZ137" s="51"/>
      <c r="KKA137" s="51"/>
      <c r="KKB137" s="51"/>
      <c r="KKC137" s="51"/>
      <c r="KKD137" s="51"/>
      <c r="KKE137" s="51"/>
      <c r="KKF137" s="51"/>
      <c r="KKG137" s="51"/>
      <c r="KKH137" s="51"/>
      <c r="KKI137" s="51"/>
      <c r="KKJ137" s="51"/>
      <c r="KKK137" s="51"/>
      <c r="KKL137" s="51"/>
      <c r="KKM137" s="51"/>
      <c r="KKN137" s="51"/>
      <c r="KKO137" s="51"/>
      <c r="KKP137" s="51"/>
      <c r="KKQ137" s="51"/>
      <c r="KKR137" s="51"/>
      <c r="KKS137" s="51"/>
      <c r="KKT137" s="51"/>
      <c r="KKU137" s="51"/>
      <c r="KKV137" s="51"/>
      <c r="KKW137" s="51"/>
      <c r="KKX137" s="51"/>
      <c r="KKY137" s="51"/>
      <c r="KKZ137" s="51"/>
      <c r="KLA137" s="51"/>
      <c r="KLB137" s="51"/>
      <c r="KLC137" s="51"/>
      <c r="KLD137" s="51"/>
      <c r="KLE137" s="51"/>
      <c r="KLF137" s="51"/>
      <c r="KLG137" s="51"/>
      <c r="KLH137" s="51"/>
      <c r="KLI137" s="51"/>
      <c r="KLJ137" s="51"/>
      <c r="KLK137" s="51"/>
      <c r="KLL137" s="51"/>
      <c r="KLM137" s="51"/>
      <c r="KLN137" s="51"/>
      <c r="KLO137" s="51"/>
      <c r="KLP137" s="51"/>
      <c r="KLQ137" s="51"/>
      <c r="KLR137" s="51"/>
      <c r="KLS137" s="51"/>
      <c r="KLT137" s="51"/>
      <c r="KLU137" s="51"/>
      <c r="KLV137" s="51"/>
      <c r="KLW137" s="51"/>
      <c r="KLX137" s="51"/>
      <c r="KLY137" s="51"/>
      <c r="KLZ137" s="51"/>
      <c r="KMA137" s="51"/>
      <c r="KMB137" s="51"/>
      <c r="KMC137" s="51"/>
      <c r="KMD137" s="51"/>
      <c r="KME137" s="51"/>
      <c r="KMF137" s="51"/>
      <c r="KMG137" s="51"/>
      <c r="KMH137" s="51"/>
      <c r="KMI137" s="51"/>
      <c r="KMJ137" s="51"/>
      <c r="KMK137" s="51"/>
      <c r="KML137" s="51"/>
      <c r="KMM137" s="51"/>
      <c r="KMN137" s="51"/>
      <c r="KMO137" s="51"/>
      <c r="KMP137" s="51"/>
      <c r="KMQ137" s="51"/>
      <c r="KMR137" s="51"/>
      <c r="KMS137" s="51"/>
      <c r="KMT137" s="51"/>
      <c r="KMU137" s="51"/>
      <c r="KMV137" s="51"/>
      <c r="KMW137" s="51"/>
      <c r="KMX137" s="51"/>
      <c r="KMY137" s="51"/>
      <c r="KMZ137" s="51"/>
      <c r="KNA137" s="51"/>
      <c r="KNB137" s="51"/>
      <c r="KNC137" s="51"/>
      <c r="KND137" s="51"/>
      <c r="KNE137" s="51"/>
      <c r="KNF137" s="51"/>
      <c r="KNG137" s="51"/>
      <c r="KNH137" s="51"/>
      <c r="KNI137" s="51"/>
      <c r="KNJ137" s="51"/>
      <c r="KNK137" s="51"/>
      <c r="KNL137" s="51"/>
      <c r="KNM137" s="51"/>
      <c r="KNN137" s="51"/>
      <c r="KNO137" s="51"/>
      <c r="KNP137" s="51"/>
      <c r="KNQ137" s="51"/>
      <c r="KNR137" s="51"/>
      <c r="KNS137" s="51"/>
      <c r="KNT137" s="51"/>
      <c r="KNU137" s="51"/>
      <c r="KNV137" s="51"/>
      <c r="KNW137" s="51"/>
      <c r="KNX137" s="51"/>
      <c r="KNY137" s="51"/>
      <c r="KNZ137" s="51"/>
      <c r="KOA137" s="51"/>
      <c r="KOB137" s="51"/>
      <c r="KOC137" s="51"/>
      <c r="KOD137" s="51"/>
      <c r="KOE137" s="51"/>
      <c r="KOF137" s="51"/>
      <c r="KOG137" s="51"/>
      <c r="KOH137" s="51"/>
      <c r="KOI137" s="51"/>
      <c r="KOJ137" s="51"/>
      <c r="KOK137" s="51"/>
      <c r="KOL137" s="51"/>
      <c r="KOM137" s="51"/>
      <c r="KON137" s="51"/>
      <c r="KOO137" s="51"/>
      <c r="KOP137" s="51"/>
      <c r="KOQ137" s="51"/>
      <c r="KOR137" s="51"/>
      <c r="KOS137" s="51"/>
      <c r="KOT137" s="51"/>
      <c r="KOU137" s="51"/>
      <c r="KOV137" s="51"/>
      <c r="KOW137" s="51"/>
      <c r="KOX137" s="51"/>
      <c r="KOY137" s="51"/>
      <c r="KOZ137" s="51"/>
      <c r="KPA137" s="51"/>
      <c r="KPB137" s="51"/>
      <c r="KPC137" s="51"/>
      <c r="KPD137" s="51"/>
      <c r="KPE137" s="51"/>
      <c r="KPF137" s="51"/>
      <c r="KPG137" s="51"/>
      <c r="KPH137" s="51"/>
      <c r="KPI137" s="51"/>
      <c r="KPJ137" s="51"/>
      <c r="KPK137" s="51"/>
      <c r="KPL137" s="51"/>
      <c r="KPM137" s="51"/>
      <c r="KPN137" s="51"/>
      <c r="KPO137" s="51"/>
      <c r="KPP137" s="51"/>
      <c r="KPQ137" s="51"/>
      <c r="KPR137" s="51"/>
      <c r="KPS137" s="51"/>
      <c r="KPT137" s="51"/>
      <c r="KPU137" s="51"/>
      <c r="KPV137" s="51"/>
      <c r="KPW137" s="51"/>
      <c r="KPX137" s="51"/>
      <c r="KPY137" s="51"/>
      <c r="KPZ137" s="51"/>
      <c r="KQA137" s="51"/>
      <c r="KQB137" s="51"/>
      <c r="KQC137" s="51"/>
      <c r="KQD137" s="51"/>
      <c r="KQE137" s="51"/>
      <c r="KQF137" s="51"/>
      <c r="KQG137" s="51"/>
      <c r="KQH137" s="51"/>
      <c r="KQI137" s="51"/>
      <c r="KQJ137" s="51"/>
      <c r="KQK137" s="51"/>
      <c r="KQL137" s="51"/>
      <c r="KQM137" s="51"/>
      <c r="KQN137" s="51"/>
      <c r="KQO137" s="51"/>
      <c r="KQP137" s="51"/>
      <c r="KQQ137" s="51"/>
      <c r="KQR137" s="51"/>
      <c r="KQS137" s="51"/>
      <c r="KQT137" s="51"/>
      <c r="KQU137" s="51"/>
      <c r="KQV137" s="51"/>
      <c r="KQW137" s="51"/>
      <c r="KQX137" s="51"/>
      <c r="KQY137" s="51"/>
      <c r="KQZ137" s="51"/>
      <c r="KRA137" s="51"/>
      <c r="KRB137" s="51"/>
      <c r="KRC137" s="51"/>
      <c r="KRD137" s="51"/>
      <c r="KRE137" s="51"/>
      <c r="KRF137" s="51"/>
      <c r="KRG137" s="51"/>
      <c r="KRH137" s="51"/>
      <c r="KRI137" s="51"/>
      <c r="KRJ137" s="51"/>
      <c r="KRK137" s="51"/>
      <c r="KRL137" s="51"/>
      <c r="KRM137" s="51"/>
      <c r="KRN137" s="51"/>
      <c r="KRO137" s="51"/>
      <c r="KRP137" s="51"/>
      <c r="KRQ137" s="51"/>
      <c r="KRR137" s="51"/>
      <c r="KRS137" s="51"/>
      <c r="KRT137" s="51"/>
      <c r="KRU137" s="51"/>
      <c r="KRV137" s="51"/>
      <c r="KRW137" s="51"/>
      <c r="KRX137" s="51"/>
      <c r="KRY137" s="51"/>
      <c r="KRZ137" s="51"/>
      <c r="KSA137" s="51"/>
      <c r="KSB137" s="51"/>
      <c r="KSC137" s="51"/>
      <c r="KSD137" s="51"/>
      <c r="KSE137" s="51"/>
      <c r="KSF137" s="51"/>
      <c r="KSG137" s="51"/>
      <c r="KSH137" s="51"/>
      <c r="KSI137" s="51"/>
      <c r="KSJ137" s="51"/>
      <c r="KSK137" s="51"/>
      <c r="KSL137" s="51"/>
      <c r="KSM137" s="51"/>
      <c r="KSN137" s="51"/>
      <c r="KSO137" s="51"/>
      <c r="KSP137" s="51"/>
      <c r="KSQ137" s="51"/>
      <c r="KSR137" s="51"/>
      <c r="KSS137" s="51"/>
      <c r="KST137" s="51"/>
      <c r="KSU137" s="51"/>
      <c r="KSV137" s="51"/>
      <c r="KSW137" s="51"/>
      <c r="KSX137" s="51"/>
      <c r="KSY137" s="51"/>
      <c r="KSZ137" s="51"/>
      <c r="KTA137" s="51"/>
      <c r="KTB137" s="51"/>
      <c r="KTC137" s="51"/>
      <c r="KTD137" s="51"/>
      <c r="KTE137" s="51"/>
      <c r="KTF137" s="51"/>
      <c r="KTG137" s="51"/>
      <c r="KTH137" s="51"/>
      <c r="KTI137" s="51"/>
      <c r="KTJ137" s="51"/>
      <c r="KTK137" s="51"/>
      <c r="KTL137" s="51"/>
      <c r="KTM137" s="51"/>
      <c r="KTN137" s="51"/>
      <c r="KTO137" s="51"/>
      <c r="KTP137" s="51"/>
      <c r="KTQ137" s="51"/>
      <c r="KTR137" s="51"/>
      <c r="KTS137" s="51"/>
      <c r="KTT137" s="51"/>
      <c r="KTU137" s="51"/>
      <c r="KTV137" s="51"/>
      <c r="KTW137" s="51"/>
      <c r="KTX137" s="51"/>
      <c r="KTY137" s="51"/>
      <c r="KTZ137" s="51"/>
      <c r="KUA137" s="51"/>
      <c r="KUB137" s="51"/>
      <c r="KUC137" s="51"/>
      <c r="KUD137" s="51"/>
      <c r="KUE137" s="51"/>
      <c r="KUF137" s="51"/>
      <c r="KUG137" s="51"/>
      <c r="KUH137" s="51"/>
      <c r="KUI137" s="51"/>
      <c r="KUJ137" s="51"/>
      <c r="KUK137" s="51"/>
      <c r="KUL137" s="51"/>
      <c r="KUM137" s="51"/>
      <c r="KUN137" s="51"/>
      <c r="KUO137" s="51"/>
      <c r="KUP137" s="51"/>
      <c r="KUQ137" s="51"/>
      <c r="KUR137" s="51"/>
      <c r="KUS137" s="51"/>
      <c r="KUT137" s="51"/>
      <c r="KUU137" s="51"/>
      <c r="KUV137" s="51"/>
      <c r="KUW137" s="51"/>
      <c r="KUX137" s="51"/>
      <c r="KUY137" s="51"/>
      <c r="KUZ137" s="51"/>
      <c r="KVA137" s="51"/>
      <c r="KVB137" s="51"/>
      <c r="KVC137" s="51"/>
      <c r="KVD137" s="51"/>
      <c r="KVE137" s="51"/>
      <c r="KVF137" s="51"/>
      <c r="KVG137" s="51"/>
      <c r="KVH137" s="51"/>
      <c r="KVI137" s="51"/>
      <c r="KVJ137" s="51"/>
      <c r="KVK137" s="51"/>
      <c r="KVL137" s="51"/>
      <c r="KVM137" s="51"/>
      <c r="KVN137" s="51"/>
      <c r="KVO137" s="51"/>
      <c r="KVP137" s="51"/>
      <c r="KVQ137" s="51"/>
      <c r="KVR137" s="51"/>
      <c r="KVS137" s="51"/>
      <c r="KVT137" s="51"/>
      <c r="KVU137" s="51"/>
      <c r="KVV137" s="51"/>
      <c r="KVW137" s="51"/>
      <c r="KVX137" s="51"/>
      <c r="KVY137" s="51"/>
      <c r="KVZ137" s="51"/>
      <c r="KWA137" s="51"/>
      <c r="KWB137" s="51"/>
      <c r="KWC137" s="51"/>
      <c r="KWD137" s="51"/>
      <c r="KWE137" s="51"/>
      <c r="KWF137" s="51"/>
      <c r="KWG137" s="51"/>
      <c r="KWH137" s="51"/>
      <c r="KWI137" s="51"/>
      <c r="KWJ137" s="51"/>
      <c r="KWK137" s="51"/>
      <c r="KWL137" s="51"/>
      <c r="KWM137" s="51"/>
      <c r="KWN137" s="51"/>
      <c r="KWO137" s="51"/>
      <c r="KWP137" s="51"/>
      <c r="KWQ137" s="51"/>
      <c r="KWR137" s="51"/>
      <c r="KWS137" s="51"/>
      <c r="KWT137" s="51"/>
      <c r="KWU137" s="51"/>
      <c r="KWV137" s="51"/>
      <c r="KWW137" s="51"/>
      <c r="KWX137" s="51"/>
      <c r="KWY137" s="51"/>
      <c r="KWZ137" s="51"/>
      <c r="KXA137" s="51"/>
      <c r="KXB137" s="51"/>
      <c r="KXC137" s="51"/>
      <c r="KXD137" s="51"/>
      <c r="KXE137" s="51"/>
      <c r="KXF137" s="51"/>
      <c r="KXG137" s="51"/>
      <c r="KXH137" s="51"/>
      <c r="KXI137" s="51"/>
      <c r="KXJ137" s="51"/>
      <c r="KXK137" s="51"/>
      <c r="KXL137" s="51"/>
      <c r="KXM137" s="51"/>
      <c r="KXN137" s="51"/>
      <c r="KXO137" s="51"/>
      <c r="KXP137" s="51"/>
      <c r="KXQ137" s="51"/>
      <c r="KXR137" s="51"/>
      <c r="KXS137" s="51"/>
      <c r="KXT137" s="51"/>
      <c r="KXU137" s="51"/>
      <c r="KXV137" s="51"/>
      <c r="KXW137" s="51"/>
      <c r="KXX137" s="51"/>
      <c r="KXY137" s="51"/>
      <c r="KXZ137" s="51"/>
      <c r="KYA137" s="51"/>
      <c r="KYB137" s="51"/>
      <c r="KYC137" s="51"/>
      <c r="KYD137" s="51"/>
      <c r="KYE137" s="51"/>
      <c r="KYF137" s="51"/>
      <c r="KYG137" s="51"/>
      <c r="KYH137" s="51"/>
      <c r="KYI137" s="51"/>
      <c r="KYJ137" s="51"/>
      <c r="KYK137" s="51"/>
      <c r="KYL137" s="51"/>
      <c r="KYM137" s="51"/>
      <c r="KYN137" s="51"/>
      <c r="KYO137" s="51"/>
      <c r="KYP137" s="51"/>
      <c r="KYQ137" s="51"/>
      <c r="KYR137" s="51"/>
      <c r="KYS137" s="51"/>
      <c r="KYT137" s="51"/>
      <c r="KYU137" s="51"/>
      <c r="KYV137" s="51"/>
      <c r="KYW137" s="51"/>
      <c r="KYX137" s="51"/>
      <c r="KYY137" s="51"/>
      <c r="KYZ137" s="51"/>
      <c r="KZA137" s="51"/>
      <c r="KZB137" s="51"/>
      <c r="KZC137" s="51"/>
      <c r="KZD137" s="51"/>
      <c r="KZE137" s="51"/>
      <c r="KZF137" s="51"/>
      <c r="KZG137" s="51"/>
      <c r="KZH137" s="51"/>
      <c r="KZI137" s="51"/>
      <c r="KZJ137" s="51"/>
      <c r="KZK137" s="51"/>
      <c r="KZL137" s="51"/>
      <c r="KZM137" s="51"/>
      <c r="KZN137" s="51"/>
      <c r="KZO137" s="51"/>
      <c r="KZP137" s="51"/>
      <c r="KZQ137" s="51"/>
      <c r="KZR137" s="51"/>
      <c r="KZS137" s="51"/>
      <c r="KZT137" s="51"/>
      <c r="KZU137" s="51"/>
      <c r="KZV137" s="51"/>
      <c r="KZW137" s="51"/>
      <c r="KZX137" s="51"/>
      <c r="KZY137" s="51"/>
      <c r="KZZ137" s="51"/>
      <c r="LAA137" s="51"/>
      <c r="LAB137" s="51"/>
      <c r="LAC137" s="51"/>
      <c r="LAD137" s="51"/>
      <c r="LAE137" s="51"/>
      <c r="LAF137" s="51"/>
      <c r="LAG137" s="51"/>
      <c r="LAH137" s="51"/>
      <c r="LAI137" s="51"/>
      <c r="LAJ137" s="51"/>
      <c r="LAK137" s="51"/>
      <c r="LAL137" s="51"/>
      <c r="LAM137" s="51"/>
      <c r="LAN137" s="51"/>
      <c r="LAO137" s="51"/>
      <c r="LAP137" s="51"/>
      <c r="LAQ137" s="51"/>
      <c r="LAR137" s="51"/>
      <c r="LAS137" s="51"/>
      <c r="LAT137" s="51"/>
      <c r="LAU137" s="51"/>
      <c r="LAV137" s="51"/>
      <c r="LAW137" s="51"/>
      <c r="LAX137" s="51"/>
      <c r="LAY137" s="51"/>
      <c r="LAZ137" s="51"/>
      <c r="LBA137" s="51"/>
      <c r="LBB137" s="51"/>
      <c r="LBC137" s="51"/>
      <c r="LBD137" s="51"/>
      <c r="LBE137" s="51"/>
      <c r="LBF137" s="51"/>
      <c r="LBG137" s="51"/>
      <c r="LBH137" s="51"/>
      <c r="LBI137" s="51"/>
      <c r="LBJ137" s="51"/>
      <c r="LBK137" s="51"/>
      <c r="LBL137" s="51"/>
      <c r="LBM137" s="51"/>
      <c r="LBN137" s="51"/>
      <c r="LBO137" s="51"/>
      <c r="LBP137" s="51"/>
      <c r="LBQ137" s="51"/>
      <c r="LBR137" s="51"/>
      <c r="LBS137" s="51"/>
      <c r="LBT137" s="51"/>
      <c r="LBU137" s="51"/>
      <c r="LBV137" s="51"/>
      <c r="LBW137" s="51"/>
      <c r="LBX137" s="51"/>
      <c r="LBY137" s="51"/>
      <c r="LBZ137" s="51"/>
      <c r="LCA137" s="51"/>
      <c r="LCB137" s="51"/>
      <c r="LCC137" s="51"/>
      <c r="LCD137" s="51"/>
      <c r="LCE137" s="51"/>
      <c r="LCF137" s="51"/>
      <c r="LCG137" s="51"/>
      <c r="LCH137" s="51"/>
      <c r="LCI137" s="51"/>
      <c r="LCJ137" s="51"/>
      <c r="LCK137" s="51"/>
      <c r="LCL137" s="51"/>
      <c r="LCM137" s="51"/>
      <c r="LCN137" s="51"/>
      <c r="LCO137" s="51"/>
      <c r="LCP137" s="51"/>
      <c r="LCQ137" s="51"/>
      <c r="LCR137" s="51"/>
      <c r="LCS137" s="51"/>
      <c r="LCT137" s="51"/>
      <c r="LCU137" s="51"/>
      <c r="LCV137" s="51"/>
      <c r="LCW137" s="51"/>
      <c r="LCX137" s="51"/>
      <c r="LCY137" s="51"/>
      <c r="LCZ137" s="51"/>
      <c r="LDA137" s="51"/>
      <c r="LDB137" s="51"/>
      <c r="LDC137" s="51"/>
      <c r="LDD137" s="51"/>
      <c r="LDE137" s="51"/>
      <c r="LDF137" s="51"/>
      <c r="LDG137" s="51"/>
      <c r="LDH137" s="51"/>
      <c r="LDI137" s="51"/>
      <c r="LDJ137" s="51"/>
      <c r="LDK137" s="51"/>
      <c r="LDL137" s="51"/>
      <c r="LDM137" s="51"/>
      <c r="LDN137" s="51"/>
      <c r="LDO137" s="51"/>
      <c r="LDP137" s="51"/>
      <c r="LDQ137" s="51"/>
      <c r="LDR137" s="51"/>
      <c r="LDS137" s="51"/>
      <c r="LDT137" s="51"/>
      <c r="LDU137" s="51"/>
      <c r="LDV137" s="51"/>
      <c r="LDW137" s="51"/>
      <c r="LDX137" s="51"/>
      <c r="LDY137" s="51"/>
      <c r="LDZ137" s="51"/>
      <c r="LEA137" s="51"/>
      <c r="LEB137" s="51"/>
      <c r="LEC137" s="51"/>
      <c r="LED137" s="51"/>
      <c r="LEE137" s="51"/>
      <c r="LEF137" s="51"/>
      <c r="LEG137" s="51"/>
      <c r="LEH137" s="51"/>
      <c r="LEI137" s="51"/>
      <c r="LEJ137" s="51"/>
      <c r="LEK137" s="51"/>
      <c r="LEL137" s="51"/>
      <c r="LEM137" s="51"/>
      <c r="LEN137" s="51"/>
      <c r="LEO137" s="51"/>
      <c r="LEP137" s="51"/>
      <c r="LEQ137" s="51"/>
      <c r="LER137" s="51"/>
      <c r="LES137" s="51"/>
      <c r="LET137" s="51"/>
      <c r="LEU137" s="51"/>
      <c r="LEV137" s="51"/>
      <c r="LEW137" s="51"/>
      <c r="LEX137" s="51"/>
      <c r="LEY137" s="51"/>
      <c r="LEZ137" s="51"/>
      <c r="LFA137" s="51"/>
      <c r="LFB137" s="51"/>
      <c r="LFC137" s="51"/>
      <c r="LFD137" s="51"/>
      <c r="LFE137" s="51"/>
      <c r="LFF137" s="51"/>
      <c r="LFG137" s="51"/>
      <c r="LFH137" s="51"/>
      <c r="LFI137" s="51"/>
      <c r="LFJ137" s="51"/>
      <c r="LFK137" s="51"/>
      <c r="LFL137" s="51"/>
      <c r="LFM137" s="51"/>
      <c r="LFN137" s="51"/>
      <c r="LFO137" s="51"/>
      <c r="LFP137" s="51"/>
      <c r="LFQ137" s="51"/>
      <c r="LFR137" s="51"/>
      <c r="LFS137" s="51"/>
      <c r="LFT137" s="51"/>
      <c r="LFU137" s="51"/>
      <c r="LFV137" s="51"/>
      <c r="LFW137" s="51"/>
      <c r="LFX137" s="51"/>
      <c r="LFY137" s="51"/>
      <c r="LFZ137" s="51"/>
      <c r="LGA137" s="51"/>
      <c r="LGB137" s="51"/>
      <c r="LGC137" s="51"/>
      <c r="LGD137" s="51"/>
      <c r="LGE137" s="51"/>
      <c r="LGF137" s="51"/>
      <c r="LGG137" s="51"/>
      <c r="LGH137" s="51"/>
      <c r="LGI137" s="51"/>
      <c r="LGJ137" s="51"/>
      <c r="LGK137" s="51"/>
      <c r="LGL137" s="51"/>
      <c r="LGM137" s="51"/>
      <c r="LGN137" s="51"/>
      <c r="LGO137" s="51"/>
      <c r="LGP137" s="51"/>
      <c r="LGQ137" s="51"/>
      <c r="LGR137" s="51"/>
      <c r="LGS137" s="51"/>
      <c r="LGT137" s="51"/>
      <c r="LGU137" s="51"/>
      <c r="LGV137" s="51"/>
      <c r="LGW137" s="51"/>
      <c r="LGX137" s="51"/>
      <c r="LGY137" s="51"/>
      <c r="LGZ137" s="51"/>
      <c r="LHA137" s="51"/>
      <c r="LHB137" s="51"/>
      <c r="LHC137" s="51"/>
      <c r="LHD137" s="51"/>
      <c r="LHE137" s="51"/>
      <c r="LHF137" s="51"/>
      <c r="LHG137" s="51"/>
      <c r="LHH137" s="51"/>
      <c r="LHI137" s="51"/>
      <c r="LHJ137" s="51"/>
      <c r="LHK137" s="51"/>
      <c r="LHL137" s="51"/>
      <c r="LHM137" s="51"/>
      <c r="LHN137" s="51"/>
      <c r="LHO137" s="51"/>
      <c r="LHP137" s="51"/>
      <c r="LHQ137" s="51"/>
      <c r="LHR137" s="51"/>
      <c r="LHS137" s="51"/>
      <c r="LHT137" s="51"/>
      <c r="LHU137" s="51"/>
      <c r="LHV137" s="51"/>
      <c r="LHW137" s="51"/>
      <c r="LHX137" s="51"/>
      <c r="LHY137" s="51"/>
      <c r="LHZ137" s="51"/>
      <c r="LIA137" s="51"/>
      <c r="LIB137" s="51"/>
      <c r="LIC137" s="51"/>
      <c r="LID137" s="51"/>
      <c r="LIE137" s="51"/>
      <c r="LIF137" s="51"/>
      <c r="LIG137" s="51"/>
      <c r="LIH137" s="51"/>
      <c r="LII137" s="51"/>
      <c r="LIJ137" s="51"/>
      <c r="LIK137" s="51"/>
      <c r="LIL137" s="51"/>
      <c r="LIM137" s="51"/>
      <c r="LIN137" s="51"/>
      <c r="LIO137" s="51"/>
      <c r="LIP137" s="51"/>
      <c r="LIQ137" s="51"/>
      <c r="LIR137" s="51"/>
      <c r="LIS137" s="51"/>
      <c r="LIT137" s="51"/>
      <c r="LIU137" s="51"/>
      <c r="LIV137" s="51"/>
      <c r="LIW137" s="51"/>
      <c r="LIX137" s="51"/>
      <c r="LIY137" s="51"/>
      <c r="LIZ137" s="51"/>
      <c r="LJA137" s="51"/>
      <c r="LJB137" s="51"/>
      <c r="LJC137" s="51"/>
      <c r="LJD137" s="51"/>
      <c r="LJE137" s="51"/>
      <c r="LJF137" s="51"/>
      <c r="LJG137" s="51"/>
      <c r="LJH137" s="51"/>
      <c r="LJI137" s="51"/>
      <c r="LJJ137" s="51"/>
      <c r="LJK137" s="51"/>
      <c r="LJL137" s="51"/>
      <c r="LJM137" s="51"/>
      <c r="LJN137" s="51"/>
      <c r="LJO137" s="51"/>
      <c r="LJP137" s="51"/>
      <c r="LJQ137" s="51"/>
      <c r="LJR137" s="51"/>
      <c r="LJS137" s="51"/>
      <c r="LJT137" s="51"/>
      <c r="LJU137" s="51"/>
      <c r="LJV137" s="51"/>
      <c r="LJW137" s="51"/>
      <c r="LJX137" s="51"/>
      <c r="LJY137" s="51"/>
      <c r="LJZ137" s="51"/>
      <c r="LKA137" s="51"/>
      <c r="LKB137" s="51"/>
      <c r="LKC137" s="51"/>
      <c r="LKD137" s="51"/>
      <c r="LKE137" s="51"/>
      <c r="LKF137" s="51"/>
      <c r="LKG137" s="51"/>
      <c r="LKH137" s="51"/>
      <c r="LKI137" s="51"/>
      <c r="LKJ137" s="51"/>
      <c r="LKK137" s="51"/>
      <c r="LKL137" s="51"/>
      <c r="LKM137" s="51"/>
      <c r="LKN137" s="51"/>
      <c r="LKO137" s="51"/>
      <c r="LKP137" s="51"/>
      <c r="LKQ137" s="51"/>
      <c r="LKR137" s="51"/>
      <c r="LKS137" s="51"/>
      <c r="LKT137" s="51"/>
      <c r="LKU137" s="51"/>
      <c r="LKV137" s="51"/>
      <c r="LKW137" s="51"/>
      <c r="LKX137" s="51"/>
      <c r="LKY137" s="51"/>
      <c r="LKZ137" s="51"/>
      <c r="LLA137" s="51"/>
      <c r="LLB137" s="51"/>
      <c r="LLC137" s="51"/>
      <c r="LLD137" s="51"/>
      <c r="LLE137" s="51"/>
      <c r="LLF137" s="51"/>
      <c r="LLG137" s="51"/>
      <c r="LLH137" s="51"/>
      <c r="LLI137" s="51"/>
      <c r="LLJ137" s="51"/>
      <c r="LLK137" s="51"/>
      <c r="LLL137" s="51"/>
      <c r="LLM137" s="51"/>
      <c r="LLN137" s="51"/>
      <c r="LLO137" s="51"/>
      <c r="LLP137" s="51"/>
      <c r="LLQ137" s="51"/>
      <c r="LLR137" s="51"/>
      <c r="LLS137" s="51"/>
      <c r="LLT137" s="51"/>
      <c r="LLU137" s="51"/>
      <c r="LLV137" s="51"/>
      <c r="LLW137" s="51"/>
      <c r="LLX137" s="51"/>
      <c r="LLY137" s="51"/>
      <c r="LLZ137" s="51"/>
      <c r="LMA137" s="51"/>
      <c r="LMB137" s="51"/>
      <c r="LMC137" s="51"/>
      <c r="LMD137" s="51"/>
      <c r="LME137" s="51"/>
      <c r="LMF137" s="51"/>
      <c r="LMG137" s="51"/>
      <c r="LMH137" s="51"/>
      <c r="LMI137" s="51"/>
      <c r="LMJ137" s="51"/>
      <c r="LMK137" s="51"/>
      <c r="LML137" s="51"/>
      <c r="LMM137" s="51"/>
      <c r="LMN137" s="51"/>
      <c r="LMO137" s="51"/>
      <c r="LMP137" s="51"/>
      <c r="LMQ137" s="51"/>
      <c r="LMR137" s="51"/>
      <c r="LMS137" s="51"/>
      <c r="LMT137" s="51"/>
      <c r="LMU137" s="51"/>
      <c r="LMV137" s="51"/>
      <c r="LMW137" s="51"/>
      <c r="LMX137" s="51"/>
      <c r="LMY137" s="51"/>
      <c r="LMZ137" s="51"/>
      <c r="LNA137" s="51"/>
      <c r="LNB137" s="51"/>
      <c r="LNC137" s="51"/>
      <c r="LND137" s="51"/>
      <c r="LNE137" s="51"/>
      <c r="LNF137" s="51"/>
      <c r="LNG137" s="51"/>
      <c r="LNH137" s="51"/>
      <c r="LNI137" s="51"/>
      <c r="LNJ137" s="51"/>
      <c r="LNK137" s="51"/>
      <c r="LNL137" s="51"/>
      <c r="LNM137" s="51"/>
      <c r="LNN137" s="51"/>
      <c r="LNO137" s="51"/>
      <c r="LNP137" s="51"/>
      <c r="LNQ137" s="51"/>
      <c r="LNR137" s="51"/>
      <c r="LNS137" s="51"/>
      <c r="LNT137" s="51"/>
      <c r="LNU137" s="51"/>
      <c r="LNV137" s="51"/>
      <c r="LNW137" s="51"/>
      <c r="LNX137" s="51"/>
      <c r="LNY137" s="51"/>
      <c r="LNZ137" s="51"/>
      <c r="LOA137" s="51"/>
      <c r="LOB137" s="51"/>
      <c r="LOC137" s="51"/>
      <c r="LOD137" s="51"/>
      <c r="LOE137" s="51"/>
      <c r="LOF137" s="51"/>
      <c r="LOG137" s="51"/>
      <c r="LOH137" s="51"/>
      <c r="LOI137" s="51"/>
      <c r="LOJ137" s="51"/>
      <c r="LOK137" s="51"/>
      <c r="LOL137" s="51"/>
      <c r="LOM137" s="51"/>
      <c r="LON137" s="51"/>
      <c r="LOO137" s="51"/>
      <c r="LOP137" s="51"/>
      <c r="LOQ137" s="51"/>
      <c r="LOR137" s="51"/>
      <c r="LOS137" s="51"/>
      <c r="LOT137" s="51"/>
      <c r="LOU137" s="51"/>
      <c r="LOV137" s="51"/>
      <c r="LOW137" s="51"/>
      <c r="LOX137" s="51"/>
      <c r="LOY137" s="51"/>
      <c r="LOZ137" s="51"/>
      <c r="LPA137" s="51"/>
      <c r="LPB137" s="51"/>
      <c r="LPC137" s="51"/>
      <c r="LPD137" s="51"/>
      <c r="LPE137" s="51"/>
      <c r="LPF137" s="51"/>
      <c r="LPG137" s="51"/>
      <c r="LPH137" s="51"/>
      <c r="LPI137" s="51"/>
      <c r="LPJ137" s="51"/>
      <c r="LPK137" s="51"/>
      <c r="LPL137" s="51"/>
      <c r="LPM137" s="51"/>
      <c r="LPN137" s="51"/>
      <c r="LPO137" s="51"/>
      <c r="LPP137" s="51"/>
      <c r="LPQ137" s="51"/>
      <c r="LPR137" s="51"/>
      <c r="LPS137" s="51"/>
      <c r="LPT137" s="51"/>
      <c r="LPU137" s="51"/>
      <c r="LPV137" s="51"/>
      <c r="LPW137" s="51"/>
      <c r="LPX137" s="51"/>
      <c r="LPY137" s="51"/>
      <c r="LPZ137" s="51"/>
      <c r="LQA137" s="51"/>
      <c r="LQB137" s="51"/>
      <c r="LQC137" s="51"/>
      <c r="LQD137" s="51"/>
      <c r="LQE137" s="51"/>
      <c r="LQF137" s="51"/>
      <c r="LQG137" s="51"/>
      <c r="LQH137" s="51"/>
      <c r="LQI137" s="51"/>
      <c r="LQJ137" s="51"/>
      <c r="LQK137" s="51"/>
      <c r="LQL137" s="51"/>
      <c r="LQM137" s="51"/>
      <c r="LQN137" s="51"/>
      <c r="LQO137" s="51"/>
      <c r="LQP137" s="51"/>
      <c r="LQQ137" s="51"/>
      <c r="LQR137" s="51"/>
      <c r="LQS137" s="51"/>
      <c r="LQT137" s="51"/>
      <c r="LQU137" s="51"/>
      <c r="LQV137" s="51"/>
      <c r="LQW137" s="51"/>
      <c r="LQX137" s="51"/>
      <c r="LQY137" s="51"/>
      <c r="LQZ137" s="51"/>
      <c r="LRA137" s="51"/>
      <c r="LRB137" s="51"/>
      <c r="LRC137" s="51"/>
      <c r="LRD137" s="51"/>
      <c r="LRE137" s="51"/>
      <c r="LRF137" s="51"/>
      <c r="LRG137" s="51"/>
      <c r="LRH137" s="51"/>
      <c r="LRI137" s="51"/>
      <c r="LRJ137" s="51"/>
      <c r="LRK137" s="51"/>
      <c r="LRL137" s="51"/>
      <c r="LRM137" s="51"/>
      <c r="LRN137" s="51"/>
      <c r="LRO137" s="51"/>
      <c r="LRP137" s="51"/>
      <c r="LRQ137" s="51"/>
      <c r="LRR137" s="51"/>
      <c r="LRS137" s="51"/>
      <c r="LRT137" s="51"/>
      <c r="LRU137" s="51"/>
      <c r="LRV137" s="51"/>
      <c r="LRW137" s="51"/>
      <c r="LRX137" s="51"/>
      <c r="LRY137" s="51"/>
      <c r="LRZ137" s="51"/>
      <c r="LSA137" s="51"/>
      <c r="LSB137" s="51"/>
      <c r="LSC137" s="51"/>
      <c r="LSD137" s="51"/>
      <c r="LSE137" s="51"/>
      <c r="LSF137" s="51"/>
      <c r="LSG137" s="51"/>
      <c r="LSH137" s="51"/>
      <c r="LSI137" s="51"/>
      <c r="LSJ137" s="51"/>
      <c r="LSK137" s="51"/>
      <c r="LSL137" s="51"/>
      <c r="LSM137" s="51"/>
      <c r="LSN137" s="51"/>
      <c r="LSO137" s="51"/>
      <c r="LSP137" s="51"/>
      <c r="LSQ137" s="51"/>
      <c r="LSR137" s="51"/>
      <c r="LSS137" s="51"/>
      <c r="LST137" s="51"/>
      <c r="LSU137" s="51"/>
      <c r="LSV137" s="51"/>
      <c r="LSW137" s="51"/>
      <c r="LSX137" s="51"/>
      <c r="LSY137" s="51"/>
      <c r="LSZ137" s="51"/>
      <c r="LTA137" s="51"/>
      <c r="LTB137" s="51"/>
      <c r="LTC137" s="51"/>
      <c r="LTD137" s="51"/>
      <c r="LTE137" s="51"/>
      <c r="LTF137" s="51"/>
      <c r="LTG137" s="51"/>
      <c r="LTH137" s="51"/>
      <c r="LTI137" s="51"/>
      <c r="LTJ137" s="51"/>
      <c r="LTK137" s="51"/>
      <c r="LTL137" s="51"/>
      <c r="LTM137" s="51"/>
      <c r="LTN137" s="51"/>
      <c r="LTO137" s="51"/>
      <c r="LTP137" s="51"/>
      <c r="LTQ137" s="51"/>
      <c r="LTR137" s="51"/>
      <c r="LTS137" s="51"/>
      <c r="LTT137" s="51"/>
      <c r="LTU137" s="51"/>
      <c r="LTV137" s="51"/>
      <c r="LTW137" s="51"/>
      <c r="LTX137" s="51"/>
      <c r="LTY137" s="51"/>
      <c r="LTZ137" s="51"/>
      <c r="LUA137" s="51"/>
      <c r="LUB137" s="51"/>
      <c r="LUC137" s="51"/>
      <c r="LUD137" s="51"/>
      <c r="LUE137" s="51"/>
      <c r="LUF137" s="51"/>
      <c r="LUG137" s="51"/>
      <c r="LUH137" s="51"/>
      <c r="LUI137" s="51"/>
      <c r="LUJ137" s="51"/>
      <c r="LUK137" s="51"/>
      <c r="LUL137" s="51"/>
      <c r="LUM137" s="51"/>
      <c r="LUN137" s="51"/>
      <c r="LUO137" s="51"/>
      <c r="LUP137" s="51"/>
      <c r="LUQ137" s="51"/>
      <c r="LUR137" s="51"/>
      <c r="LUS137" s="51"/>
      <c r="LUT137" s="51"/>
      <c r="LUU137" s="51"/>
      <c r="LUV137" s="51"/>
      <c r="LUW137" s="51"/>
      <c r="LUX137" s="51"/>
      <c r="LUY137" s="51"/>
      <c r="LUZ137" s="51"/>
      <c r="LVA137" s="51"/>
      <c r="LVB137" s="51"/>
      <c r="LVC137" s="51"/>
      <c r="LVD137" s="51"/>
      <c r="LVE137" s="51"/>
      <c r="LVF137" s="51"/>
      <c r="LVG137" s="51"/>
      <c r="LVH137" s="51"/>
      <c r="LVI137" s="51"/>
      <c r="LVJ137" s="51"/>
      <c r="LVK137" s="51"/>
      <c r="LVL137" s="51"/>
      <c r="LVM137" s="51"/>
      <c r="LVN137" s="51"/>
      <c r="LVO137" s="51"/>
      <c r="LVP137" s="51"/>
      <c r="LVQ137" s="51"/>
      <c r="LVR137" s="51"/>
      <c r="LVS137" s="51"/>
      <c r="LVT137" s="51"/>
      <c r="LVU137" s="51"/>
      <c r="LVV137" s="51"/>
      <c r="LVW137" s="51"/>
      <c r="LVX137" s="51"/>
      <c r="LVY137" s="51"/>
      <c r="LVZ137" s="51"/>
      <c r="LWA137" s="51"/>
      <c r="LWB137" s="51"/>
      <c r="LWC137" s="51"/>
      <c r="LWD137" s="51"/>
      <c r="LWE137" s="51"/>
      <c r="LWF137" s="51"/>
      <c r="LWG137" s="51"/>
      <c r="LWH137" s="51"/>
      <c r="LWI137" s="51"/>
      <c r="LWJ137" s="51"/>
      <c r="LWK137" s="51"/>
      <c r="LWL137" s="51"/>
      <c r="LWM137" s="51"/>
      <c r="LWN137" s="51"/>
      <c r="LWO137" s="51"/>
      <c r="LWP137" s="51"/>
      <c r="LWQ137" s="51"/>
      <c r="LWR137" s="51"/>
      <c r="LWS137" s="51"/>
      <c r="LWT137" s="51"/>
      <c r="LWU137" s="51"/>
      <c r="LWV137" s="51"/>
      <c r="LWW137" s="51"/>
      <c r="LWX137" s="51"/>
      <c r="LWY137" s="51"/>
      <c r="LWZ137" s="51"/>
      <c r="LXA137" s="51"/>
      <c r="LXB137" s="51"/>
      <c r="LXC137" s="51"/>
      <c r="LXD137" s="51"/>
      <c r="LXE137" s="51"/>
      <c r="LXF137" s="51"/>
      <c r="LXG137" s="51"/>
      <c r="LXH137" s="51"/>
      <c r="LXI137" s="51"/>
      <c r="LXJ137" s="51"/>
      <c r="LXK137" s="51"/>
      <c r="LXL137" s="51"/>
      <c r="LXM137" s="51"/>
      <c r="LXN137" s="51"/>
      <c r="LXO137" s="51"/>
      <c r="LXP137" s="51"/>
      <c r="LXQ137" s="51"/>
      <c r="LXR137" s="51"/>
      <c r="LXS137" s="51"/>
      <c r="LXT137" s="51"/>
      <c r="LXU137" s="51"/>
      <c r="LXV137" s="51"/>
      <c r="LXW137" s="51"/>
      <c r="LXX137" s="51"/>
      <c r="LXY137" s="51"/>
      <c r="LXZ137" s="51"/>
      <c r="LYA137" s="51"/>
      <c r="LYB137" s="51"/>
      <c r="LYC137" s="51"/>
      <c r="LYD137" s="51"/>
      <c r="LYE137" s="51"/>
      <c r="LYF137" s="51"/>
      <c r="LYG137" s="51"/>
      <c r="LYH137" s="51"/>
      <c r="LYI137" s="51"/>
      <c r="LYJ137" s="51"/>
      <c r="LYK137" s="51"/>
      <c r="LYL137" s="51"/>
      <c r="LYM137" s="51"/>
      <c r="LYN137" s="51"/>
      <c r="LYO137" s="51"/>
      <c r="LYP137" s="51"/>
      <c r="LYQ137" s="51"/>
      <c r="LYR137" s="51"/>
      <c r="LYS137" s="51"/>
      <c r="LYT137" s="51"/>
      <c r="LYU137" s="51"/>
      <c r="LYV137" s="51"/>
      <c r="LYW137" s="51"/>
      <c r="LYX137" s="51"/>
      <c r="LYY137" s="51"/>
      <c r="LYZ137" s="51"/>
      <c r="LZA137" s="51"/>
      <c r="LZB137" s="51"/>
      <c r="LZC137" s="51"/>
      <c r="LZD137" s="51"/>
      <c r="LZE137" s="51"/>
      <c r="LZF137" s="51"/>
      <c r="LZG137" s="51"/>
      <c r="LZH137" s="51"/>
      <c r="LZI137" s="51"/>
      <c r="LZJ137" s="51"/>
      <c r="LZK137" s="51"/>
      <c r="LZL137" s="51"/>
      <c r="LZM137" s="51"/>
      <c r="LZN137" s="51"/>
      <c r="LZO137" s="51"/>
      <c r="LZP137" s="51"/>
      <c r="LZQ137" s="51"/>
      <c r="LZR137" s="51"/>
      <c r="LZS137" s="51"/>
      <c r="LZT137" s="51"/>
      <c r="LZU137" s="51"/>
      <c r="LZV137" s="51"/>
      <c r="LZW137" s="51"/>
      <c r="LZX137" s="51"/>
      <c r="LZY137" s="51"/>
      <c r="LZZ137" s="51"/>
      <c r="MAA137" s="51"/>
      <c r="MAB137" s="51"/>
      <c r="MAC137" s="51"/>
      <c r="MAD137" s="51"/>
      <c r="MAE137" s="51"/>
      <c r="MAF137" s="51"/>
      <c r="MAG137" s="51"/>
      <c r="MAH137" s="51"/>
      <c r="MAI137" s="51"/>
      <c r="MAJ137" s="51"/>
      <c r="MAK137" s="51"/>
      <c r="MAL137" s="51"/>
      <c r="MAM137" s="51"/>
      <c r="MAN137" s="51"/>
      <c r="MAO137" s="51"/>
      <c r="MAP137" s="51"/>
      <c r="MAQ137" s="51"/>
      <c r="MAR137" s="51"/>
      <c r="MAS137" s="51"/>
      <c r="MAT137" s="51"/>
      <c r="MAU137" s="51"/>
      <c r="MAV137" s="51"/>
      <c r="MAW137" s="51"/>
      <c r="MAX137" s="51"/>
      <c r="MAY137" s="51"/>
      <c r="MAZ137" s="51"/>
      <c r="MBA137" s="51"/>
      <c r="MBB137" s="51"/>
      <c r="MBC137" s="51"/>
      <c r="MBD137" s="51"/>
      <c r="MBE137" s="51"/>
      <c r="MBF137" s="51"/>
      <c r="MBG137" s="51"/>
      <c r="MBH137" s="51"/>
      <c r="MBI137" s="51"/>
      <c r="MBJ137" s="51"/>
      <c r="MBK137" s="51"/>
      <c r="MBL137" s="51"/>
      <c r="MBM137" s="51"/>
      <c r="MBN137" s="51"/>
      <c r="MBO137" s="51"/>
      <c r="MBP137" s="51"/>
      <c r="MBQ137" s="51"/>
      <c r="MBR137" s="51"/>
      <c r="MBS137" s="51"/>
      <c r="MBT137" s="51"/>
      <c r="MBU137" s="51"/>
      <c r="MBV137" s="51"/>
      <c r="MBW137" s="51"/>
      <c r="MBX137" s="51"/>
      <c r="MBY137" s="51"/>
      <c r="MBZ137" s="51"/>
      <c r="MCA137" s="51"/>
      <c r="MCB137" s="51"/>
      <c r="MCC137" s="51"/>
      <c r="MCD137" s="51"/>
      <c r="MCE137" s="51"/>
      <c r="MCF137" s="51"/>
      <c r="MCG137" s="51"/>
      <c r="MCH137" s="51"/>
      <c r="MCI137" s="51"/>
      <c r="MCJ137" s="51"/>
      <c r="MCK137" s="51"/>
      <c r="MCL137" s="51"/>
      <c r="MCM137" s="51"/>
      <c r="MCN137" s="51"/>
      <c r="MCO137" s="51"/>
      <c r="MCP137" s="51"/>
      <c r="MCQ137" s="51"/>
      <c r="MCR137" s="51"/>
      <c r="MCS137" s="51"/>
      <c r="MCT137" s="51"/>
      <c r="MCU137" s="51"/>
      <c r="MCV137" s="51"/>
      <c r="MCW137" s="51"/>
      <c r="MCX137" s="51"/>
      <c r="MCY137" s="51"/>
      <c r="MCZ137" s="51"/>
      <c r="MDA137" s="51"/>
      <c r="MDB137" s="51"/>
      <c r="MDC137" s="51"/>
      <c r="MDD137" s="51"/>
      <c r="MDE137" s="51"/>
      <c r="MDF137" s="51"/>
      <c r="MDG137" s="51"/>
      <c r="MDH137" s="51"/>
      <c r="MDI137" s="51"/>
      <c r="MDJ137" s="51"/>
      <c r="MDK137" s="51"/>
      <c r="MDL137" s="51"/>
      <c r="MDM137" s="51"/>
      <c r="MDN137" s="51"/>
      <c r="MDO137" s="51"/>
      <c r="MDP137" s="51"/>
      <c r="MDQ137" s="51"/>
      <c r="MDR137" s="51"/>
      <c r="MDS137" s="51"/>
      <c r="MDT137" s="51"/>
      <c r="MDU137" s="51"/>
      <c r="MDV137" s="51"/>
      <c r="MDW137" s="51"/>
      <c r="MDX137" s="51"/>
      <c r="MDY137" s="51"/>
      <c r="MDZ137" s="51"/>
      <c r="MEA137" s="51"/>
      <c r="MEB137" s="51"/>
      <c r="MEC137" s="51"/>
      <c r="MED137" s="51"/>
      <c r="MEE137" s="51"/>
      <c r="MEF137" s="51"/>
      <c r="MEG137" s="51"/>
      <c r="MEH137" s="51"/>
      <c r="MEI137" s="51"/>
      <c r="MEJ137" s="51"/>
      <c r="MEK137" s="51"/>
      <c r="MEL137" s="51"/>
      <c r="MEM137" s="51"/>
      <c r="MEN137" s="51"/>
      <c r="MEO137" s="51"/>
      <c r="MEP137" s="51"/>
      <c r="MEQ137" s="51"/>
      <c r="MER137" s="51"/>
      <c r="MES137" s="51"/>
      <c r="MET137" s="51"/>
      <c r="MEU137" s="51"/>
      <c r="MEV137" s="51"/>
      <c r="MEW137" s="51"/>
      <c r="MEX137" s="51"/>
      <c r="MEY137" s="51"/>
      <c r="MEZ137" s="51"/>
      <c r="MFA137" s="51"/>
      <c r="MFB137" s="51"/>
      <c r="MFC137" s="51"/>
      <c r="MFD137" s="51"/>
      <c r="MFE137" s="51"/>
      <c r="MFF137" s="51"/>
      <c r="MFG137" s="51"/>
      <c r="MFH137" s="51"/>
      <c r="MFI137" s="51"/>
      <c r="MFJ137" s="51"/>
      <c r="MFK137" s="51"/>
      <c r="MFL137" s="51"/>
      <c r="MFM137" s="51"/>
      <c r="MFN137" s="51"/>
      <c r="MFO137" s="51"/>
      <c r="MFP137" s="51"/>
      <c r="MFQ137" s="51"/>
      <c r="MFR137" s="51"/>
      <c r="MFS137" s="51"/>
      <c r="MFT137" s="51"/>
      <c r="MFU137" s="51"/>
      <c r="MFV137" s="51"/>
      <c r="MFW137" s="51"/>
      <c r="MFX137" s="51"/>
      <c r="MFY137" s="51"/>
      <c r="MFZ137" s="51"/>
      <c r="MGA137" s="51"/>
      <c r="MGB137" s="51"/>
      <c r="MGC137" s="51"/>
      <c r="MGD137" s="51"/>
      <c r="MGE137" s="51"/>
      <c r="MGF137" s="51"/>
      <c r="MGG137" s="51"/>
      <c r="MGH137" s="51"/>
      <c r="MGI137" s="51"/>
      <c r="MGJ137" s="51"/>
      <c r="MGK137" s="51"/>
      <c r="MGL137" s="51"/>
      <c r="MGM137" s="51"/>
      <c r="MGN137" s="51"/>
      <c r="MGO137" s="51"/>
      <c r="MGP137" s="51"/>
      <c r="MGQ137" s="51"/>
      <c r="MGR137" s="51"/>
      <c r="MGS137" s="51"/>
      <c r="MGT137" s="51"/>
      <c r="MGU137" s="51"/>
      <c r="MGV137" s="51"/>
      <c r="MGW137" s="51"/>
      <c r="MGX137" s="51"/>
      <c r="MGY137" s="51"/>
      <c r="MGZ137" s="51"/>
      <c r="MHA137" s="51"/>
      <c r="MHB137" s="51"/>
      <c r="MHC137" s="51"/>
      <c r="MHD137" s="51"/>
      <c r="MHE137" s="51"/>
      <c r="MHF137" s="51"/>
      <c r="MHG137" s="51"/>
      <c r="MHH137" s="51"/>
      <c r="MHI137" s="51"/>
      <c r="MHJ137" s="51"/>
      <c r="MHK137" s="51"/>
      <c r="MHL137" s="51"/>
      <c r="MHM137" s="51"/>
      <c r="MHN137" s="51"/>
      <c r="MHO137" s="51"/>
      <c r="MHP137" s="51"/>
      <c r="MHQ137" s="51"/>
      <c r="MHR137" s="51"/>
      <c r="MHS137" s="51"/>
      <c r="MHT137" s="51"/>
      <c r="MHU137" s="51"/>
      <c r="MHV137" s="51"/>
      <c r="MHW137" s="51"/>
      <c r="MHX137" s="51"/>
      <c r="MHY137" s="51"/>
      <c r="MHZ137" s="51"/>
      <c r="MIA137" s="51"/>
      <c r="MIB137" s="51"/>
      <c r="MIC137" s="51"/>
      <c r="MID137" s="51"/>
      <c r="MIE137" s="51"/>
      <c r="MIF137" s="51"/>
      <c r="MIG137" s="51"/>
      <c r="MIH137" s="51"/>
      <c r="MII137" s="51"/>
      <c r="MIJ137" s="51"/>
      <c r="MIK137" s="51"/>
      <c r="MIL137" s="51"/>
      <c r="MIM137" s="51"/>
      <c r="MIN137" s="51"/>
      <c r="MIO137" s="51"/>
      <c r="MIP137" s="51"/>
      <c r="MIQ137" s="51"/>
      <c r="MIR137" s="51"/>
      <c r="MIS137" s="51"/>
      <c r="MIT137" s="51"/>
      <c r="MIU137" s="51"/>
      <c r="MIV137" s="51"/>
      <c r="MIW137" s="51"/>
      <c r="MIX137" s="51"/>
      <c r="MIY137" s="51"/>
      <c r="MIZ137" s="51"/>
      <c r="MJA137" s="51"/>
      <c r="MJB137" s="51"/>
      <c r="MJC137" s="51"/>
      <c r="MJD137" s="51"/>
      <c r="MJE137" s="51"/>
      <c r="MJF137" s="51"/>
      <c r="MJG137" s="51"/>
      <c r="MJH137" s="51"/>
      <c r="MJI137" s="51"/>
      <c r="MJJ137" s="51"/>
      <c r="MJK137" s="51"/>
      <c r="MJL137" s="51"/>
      <c r="MJM137" s="51"/>
      <c r="MJN137" s="51"/>
      <c r="MJO137" s="51"/>
      <c r="MJP137" s="51"/>
      <c r="MJQ137" s="51"/>
      <c r="MJR137" s="51"/>
      <c r="MJS137" s="51"/>
      <c r="MJT137" s="51"/>
      <c r="MJU137" s="51"/>
      <c r="MJV137" s="51"/>
      <c r="MJW137" s="51"/>
      <c r="MJX137" s="51"/>
      <c r="MJY137" s="51"/>
      <c r="MJZ137" s="51"/>
      <c r="MKA137" s="51"/>
      <c r="MKB137" s="51"/>
      <c r="MKC137" s="51"/>
      <c r="MKD137" s="51"/>
      <c r="MKE137" s="51"/>
      <c r="MKF137" s="51"/>
      <c r="MKG137" s="51"/>
      <c r="MKH137" s="51"/>
      <c r="MKI137" s="51"/>
      <c r="MKJ137" s="51"/>
      <c r="MKK137" s="51"/>
      <c r="MKL137" s="51"/>
      <c r="MKM137" s="51"/>
      <c r="MKN137" s="51"/>
      <c r="MKO137" s="51"/>
      <c r="MKP137" s="51"/>
      <c r="MKQ137" s="51"/>
      <c r="MKR137" s="51"/>
      <c r="MKS137" s="51"/>
      <c r="MKT137" s="51"/>
      <c r="MKU137" s="51"/>
      <c r="MKV137" s="51"/>
      <c r="MKW137" s="51"/>
      <c r="MKX137" s="51"/>
      <c r="MKY137" s="51"/>
      <c r="MKZ137" s="51"/>
      <c r="MLA137" s="51"/>
      <c r="MLB137" s="51"/>
      <c r="MLC137" s="51"/>
      <c r="MLD137" s="51"/>
      <c r="MLE137" s="51"/>
      <c r="MLF137" s="51"/>
      <c r="MLG137" s="51"/>
      <c r="MLH137" s="51"/>
      <c r="MLI137" s="51"/>
      <c r="MLJ137" s="51"/>
      <c r="MLK137" s="51"/>
      <c r="MLL137" s="51"/>
      <c r="MLM137" s="51"/>
      <c r="MLN137" s="51"/>
      <c r="MLO137" s="51"/>
      <c r="MLP137" s="51"/>
      <c r="MLQ137" s="51"/>
      <c r="MLR137" s="51"/>
      <c r="MLS137" s="51"/>
      <c r="MLT137" s="51"/>
      <c r="MLU137" s="51"/>
      <c r="MLV137" s="51"/>
      <c r="MLW137" s="51"/>
      <c r="MLX137" s="51"/>
      <c r="MLY137" s="51"/>
      <c r="MLZ137" s="51"/>
      <c r="MMA137" s="51"/>
      <c r="MMB137" s="51"/>
      <c r="MMC137" s="51"/>
      <c r="MMD137" s="51"/>
      <c r="MME137" s="51"/>
      <c r="MMF137" s="51"/>
      <c r="MMG137" s="51"/>
      <c r="MMH137" s="51"/>
      <c r="MMI137" s="51"/>
      <c r="MMJ137" s="51"/>
      <c r="MMK137" s="51"/>
      <c r="MML137" s="51"/>
      <c r="MMM137" s="51"/>
      <c r="MMN137" s="51"/>
      <c r="MMO137" s="51"/>
      <c r="MMP137" s="51"/>
      <c r="MMQ137" s="51"/>
      <c r="MMR137" s="51"/>
      <c r="MMS137" s="51"/>
      <c r="MMT137" s="51"/>
      <c r="MMU137" s="51"/>
      <c r="MMV137" s="51"/>
      <c r="MMW137" s="51"/>
      <c r="MMX137" s="51"/>
      <c r="MMY137" s="51"/>
      <c r="MMZ137" s="51"/>
      <c r="MNA137" s="51"/>
      <c r="MNB137" s="51"/>
      <c r="MNC137" s="51"/>
      <c r="MND137" s="51"/>
      <c r="MNE137" s="51"/>
      <c r="MNF137" s="51"/>
      <c r="MNG137" s="51"/>
      <c r="MNH137" s="51"/>
      <c r="MNI137" s="51"/>
      <c r="MNJ137" s="51"/>
      <c r="MNK137" s="51"/>
      <c r="MNL137" s="51"/>
      <c r="MNM137" s="51"/>
      <c r="MNN137" s="51"/>
      <c r="MNO137" s="51"/>
      <c r="MNP137" s="51"/>
      <c r="MNQ137" s="51"/>
      <c r="MNR137" s="51"/>
      <c r="MNS137" s="51"/>
      <c r="MNT137" s="51"/>
      <c r="MNU137" s="51"/>
      <c r="MNV137" s="51"/>
      <c r="MNW137" s="51"/>
      <c r="MNX137" s="51"/>
      <c r="MNY137" s="51"/>
      <c r="MNZ137" s="51"/>
      <c r="MOA137" s="51"/>
      <c r="MOB137" s="51"/>
      <c r="MOC137" s="51"/>
      <c r="MOD137" s="51"/>
      <c r="MOE137" s="51"/>
      <c r="MOF137" s="51"/>
      <c r="MOG137" s="51"/>
      <c r="MOH137" s="51"/>
      <c r="MOI137" s="51"/>
      <c r="MOJ137" s="51"/>
      <c r="MOK137" s="51"/>
      <c r="MOL137" s="51"/>
      <c r="MOM137" s="51"/>
      <c r="MON137" s="51"/>
      <c r="MOO137" s="51"/>
      <c r="MOP137" s="51"/>
      <c r="MOQ137" s="51"/>
      <c r="MOR137" s="51"/>
      <c r="MOS137" s="51"/>
      <c r="MOT137" s="51"/>
      <c r="MOU137" s="51"/>
      <c r="MOV137" s="51"/>
      <c r="MOW137" s="51"/>
      <c r="MOX137" s="51"/>
      <c r="MOY137" s="51"/>
      <c r="MOZ137" s="51"/>
      <c r="MPA137" s="51"/>
      <c r="MPB137" s="51"/>
      <c r="MPC137" s="51"/>
      <c r="MPD137" s="51"/>
      <c r="MPE137" s="51"/>
      <c r="MPF137" s="51"/>
      <c r="MPG137" s="51"/>
      <c r="MPH137" s="51"/>
      <c r="MPI137" s="51"/>
      <c r="MPJ137" s="51"/>
      <c r="MPK137" s="51"/>
      <c r="MPL137" s="51"/>
      <c r="MPM137" s="51"/>
      <c r="MPN137" s="51"/>
      <c r="MPO137" s="51"/>
      <c r="MPP137" s="51"/>
      <c r="MPQ137" s="51"/>
      <c r="MPR137" s="51"/>
      <c r="MPS137" s="51"/>
      <c r="MPT137" s="51"/>
      <c r="MPU137" s="51"/>
      <c r="MPV137" s="51"/>
      <c r="MPW137" s="51"/>
      <c r="MPX137" s="51"/>
      <c r="MPY137" s="51"/>
      <c r="MPZ137" s="51"/>
      <c r="MQA137" s="51"/>
      <c r="MQB137" s="51"/>
      <c r="MQC137" s="51"/>
      <c r="MQD137" s="51"/>
      <c r="MQE137" s="51"/>
      <c r="MQF137" s="51"/>
      <c r="MQG137" s="51"/>
      <c r="MQH137" s="51"/>
      <c r="MQI137" s="51"/>
      <c r="MQJ137" s="51"/>
      <c r="MQK137" s="51"/>
      <c r="MQL137" s="51"/>
      <c r="MQM137" s="51"/>
      <c r="MQN137" s="51"/>
      <c r="MQO137" s="51"/>
      <c r="MQP137" s="51"/>
      <c r="MQQ137" s="51"/>
      <c r="MQR137" s="51"/>
      <c r="MQS137" s="51"/>
      <c r="MQT137" s="51"/>
      <c r="MQU137" s="51"/>
      <c r="MQV137" s="51"/>
      <c r="MQW137" s="51"/>
      <c r="MQX137" s="51"/>
      <c r="MQY137" s="51"/>
      <c r="MQZ137" s="51"/>
      <c r="MRA137" s="51"/>
      <c r="MRB137" s="51"/>
      <c r="MRC137" s="51"/>
      <c r="MRD137" s="51"/>
      <c r="MRE137" s="51"/>
      <c r="MRF137" s="51"/>
      <c r="MRG137" s="51"/>
      <c r="MRH137" s="51"/>
      <c r="MRI137" s="51"/>
      <c r="MRJ137" s="51"/>
      <c r="MRK137" s="51"/>
      <c r="MRL137" s="51"/>
      <c r="MRM137" s="51"/>
      <c r="MRN137" s="51"/>
      <c r="MRO137" s="51"/>
      <c r="MRP137" s="51"/>
      <c r="MRQ137" s="51"/>
      <c r="MRR137" s="51"/>
      <c r="MRS137" s="51"/>
      <c r="MRT137" s="51"/>
      <c r="MRU137" s="51"/>
      <c r="MRV137" s="51"/>
      <c r="MRW137" s="51"/>
      <c r="MRX137" s="51"/>
      <c r="MRY137" s="51"/>
      <c r="MRZ137" s="51"/>
      <c r="MSA137" s="51"/>
      <c r="MSB137" s="51"/>
      <c r="MSC137" s="51"/>
      <c r="MSD137" s="51"/>
      <c r="MSE137" s="51"/>
      <c r="MSF137" s="51"/>
      <c r="MSG137" s="51"/>
      <c r="MSH137" s="51"/>
      <c r="MSI137" s="51"/>
      <c r="MSJ137" s="51"/>
      <c r="MSK137" s="51"/>
      <c r="MSL137" s="51"/>
      <c r="MSM137" s="51"/>
      <c r="MSN137" s="51"/>
      <c r="MSO137" s="51"/>
      <c r="MSP137" s="51"/>
      <c r="MSQ137" s="51"/>
      <c r="MSR137" s="51"/>
      <c r="MSS137" s="51"/>
      <c r="MST137" s="51"/>
      <c r="MSU137" s="51"/>
      <c r="MSV137" s="51"/>
      <c r="MSW137" s="51"/>
      <c r="MSX137" s="51"/>
      <c r="MSY137" s="51"/>
      <c r="MSZ137" s="51"/>
      <c r="MTA137" s="51"/>
      <c r="MTB137" s="51"/>
      <c r="MTC137" s="51"/>
      <c r="MTD137" s="51"/>
      <c r="MTE137" s="51"/>
      <c r="MTF137" s="51"/>
      <c r="MTG137" s="51"/>
      <c r="MTH137" s="51"/>
      <c r="MTI137" s="51"/>
      <c r="MTJ137" s="51"/>
      <c r="MTK137" s="51"/>
      <c r="MTL137" s="51"/>
      <c r="MTM137" s="51"/>
      <c r="MTN137" s="51"/>
      <c r="MTO137" s="51"/>
      <c r="MTP137" s="51"/>
      <c r="MTQ137" s="51"/>
      <c r="MTR137" s="51"/>
      <c r="MTS137" s="51"/>
      <c r="MTT137" s="51"/>
      <c r="MTU137" s="51"/>
      <c r="MTV137" s="51"/>
      <c r="MTW137" s="51"/>
      <c r="MTX137" s="51"/>
      <c r="MTY137" s="51"/>
      <c r="MTZ137" s="51"/>
      <c r="MUA137" s="51"/>
      <c r="MUB137" s="51"/>
      <c r="MUC137" s="51"/>
      <c r="MUD137" s="51"/>
      <c r="MUE137" s="51"/>
      <c r="MUF137" s="51"/>
      <c r="MUG137" s="51"/>
      <c r="MUH137" s="51"/>
      <c r="MUI137" s="51"/>
      <c r="MUJ137" s="51"/>
      <c r="MUK137" s="51"/>
      <c r="MUL137" s="51"/>
      <c r="MUM137" s="51"/>
      <c r="MUN137" s="51"/>
      <c r="MUO137" s="51"/>
      <c r="MUP137" s="51"/>
      <c r="MUQ137" s="51"/>
      <c r="MUR137" s="51"/>
      <c r="MUS137" s="51"/>
      <c r="MUT137" s="51"/>
      <c r="MUU137" s="51"/>
      <c r="MUV137" s="51"/>
      <c r="MUW137" s="51"/>
      <c r="MUX137" s="51"/>
      <c r="MUY137" s="51"/>
      <c r="MUZ137" s="51"/>
      <c r="MVA137" s="51"/>
      <c r="MVB137" s="51"/>
      <c r="MVC137" s="51"/>
      <c r="MVD137" s="51"/>
      <c r="MVE137" s="51"/>
      <c r="MVF137" s="51"/>
      <c r="MVG137" s="51"/>
      <c r="MVH137" s="51"/>
      <c r="MVI137" s="51"/>
      <c r="MVJ137" s="51"/>
      <c r="MVK137" s="51"/>
      <c r="MVL137" s="51"/>
      <c r="MVM137" s="51"/>
      <c r="MVN137" s="51"/>
      <c r="MVO137" s="51"/>
      <c r="MVP137" s="51"/>
      <c r="MVQ137" s="51"/>
      <c r="MVR137" s="51"/>
      <c r="MVS137" s="51"/>
      <c r="MVT137" s="51"/>
      <c r="MVU137" s="51"/>
      <c r="MVV137" s="51"/>
      <c r="MVW137" s="51"/>
      <c r="MVX137" s="51"/>
      <c r="MVY137" s="51"/>
      <c r="MVZ137" s="51"/>
      <c r="MWA137" s="51"/>
      <c r="MWB137" s="51"/>
      <c r="MWC137" s="51"/>
      <c r="MWD137" s="51"/>
      <c r="MWE137" s="51"/>
      <c r="MWF137" s="51"/>
      <c r="MWG137" s="51"/>
      <c r="MWH137" s="51"/>
      <c r="MWI137" s="51"/>
      <c r="MWJ137" s="51"/>
      <c r="MWK137" s="51"/>
      <c r="MWL137" s="51"/>
      <c r="MWM137" s="51"/>
      <c r="MWN137" s="51"/>
      <c r="MWO137" s="51"/>
      <c r="MWP137" s="51"/>
      <c r="MWQ137" s="51"/>
      <c r="MWR137" s="51"/>
      <c r="MWS137" s="51"/>
      <c r="MWT137" s="51"/>
      <c r="MWU137" s="51"/>
      <c r="MWV137" s="51"/>
      <c r="MWW137" s="51"/>
      <c r="MWX137" s="51"/>
      <c r="MWY137" s="51"/>
      <c r="MWZ137" s="51"/>
      <c r="MXA137" s="51"/>
      <c r="MXB137" s="51"/>
      <c r="MXC137" s="51"/>
      <c r="MXD137" s="51"/>
      <c r="MXE137" s="51"/>
      <c r="MXF137" s="51"/>
      <c r="MXG137" s="51"/>
      <c r="MXH137" s="51"/>
      <c r="MXI137" s="51"/>
      <c r="MXJ137" s="51"/>
      <c r="MXK137" s="51"/>
      <c r="MXL137" s="51"/>
      <c r="MXM137" s="51"/>
      <c r="MXN137" s="51"/>
      <c r="MXO137" s="51"/>
      <c r="MXP137" s="51"/>
      <c r="MXQ137" s="51"/>
      <c r="MXR137" s="51"/>
      <c r="MXS137" s="51"/>
      <c r="MXT137" s="51"/>
      <c r="MXU137" s="51"/>
      <c r="MXV137" s="51"/>
      <c r="MXW137" s="51"/>
      <c r="MXX137" s="51"/>
      <c r="MXY137" s="51"/>
      <c r="MXZ137" s="51"/>
      <c r="MYA137" s="51"/>
      <c r="MYB137" s="51"/>
      <c r="MYC137" s="51"/>
      <c r="MYD137" s="51"/>
      <c r="MYE137" s="51"/>
      <c r="MYF137" s="51"/>
      <c r="MYG137" s="51"/>
      <c r="MYH137" s="51"/>
      <c r="MYI137" s="51"/>
      <c r="MYJ137" s="51"/>
      <c r="MYK137" s="51"/>
      <c r="MYL137" s="51"/>
      <c r="MYM137" s="51"/>
      <c r="MYN137" s="51"/>
      <c r="MYO137" s="51"/>
      <c r="MYP137" s="51"/>
      <c r="MYQ137" s="51"/>
      <c r="MYR137" s="51"/>
      <c r="MYS137" s="51"/>
      <c r="MYT137" s="51"/>
      <c r="MYU137" s="51"/>
      <c r="MYV137" s="51"/>
      <c r="MYW137" s="51"/>
      <c r="MYX137" s="51"/>
      <c r="MYY137" s="51"/>
      <c r="MYZ137" s="51"/>
      <c r="MZA137" s="51"/>
      <c r="MZB137" s="51"/>
      <c r="MZC137" s="51"/>
      <c r="MZD137" s="51"/>
      <c r="MZE137" s="51"/>
      <c r="MZF137" s="51"/>
      <c r="MZG137" s="51"/>
      <c r="MZH137" s="51"/>
      <c r="MZI137" s="51"/>
      <c r="MZJ137" s="51"/>
      <c r="MZK137" s="51"/>
      <c r="MZL137" s="51"/>
      <c r="MZM137" s="51"/>
      <c r="MZN137" s="51"/>
      <c r="MZO137" s="51"/>
      <c r="MZP137" s="51"/>
      <c r="MZQ137" s="51"/>
      <c r="MZR137" s="51"/>
      <c r="MZS137" s="51"/>
      <c r="MZT137" s="51"/>
      <c r="MZU137" s="51"/>
      <c r="MZV137" s="51"/>
      <c r="MZW137" s="51"/>
      <c r="MZX137" s="51"/>
      <c r="MZY137" s="51"/>
      <c r="MZZ137" s="51"/>
      <c r="NAA137" s="51"/>
      <c r="NAB137" s="51"/>
      <c r="NAC137" s="51"/>
      <c r="NAD137" s="51"/>
      <c r="NAE137" s="51"/>
      <c r="NAF137" s="51"/>
      <c r="NAG137" s="51"/>
      <c r="NAH137" s="51"/>
      <c r="NAI137" s="51"/>
      <c r="NAJ137" s="51"/>
      <c r="NAK137" s="51"/>
      <c r="NAL137" s="51"/>
      <c r="NAM137" s="51"/>
      <c r="NAN137" s="51"/>
      <c r="NAO137" s="51"/>
      <c r="NAP137" s="51"/>
      <c r="NAQ137" s="51"/>
      <c r="NAR137" s="51"/>
      <c r="NAS137" s="51"/>
      <c r="NAT137" s="51"/>
      <c r="NAU137" s="51"/>
      <c r="NAV137" s="51"/>
      <c r="NAW137" s="51"/>
      <c r="NAX137" s="51"/>
      <c r="NAY137" s="51"/>
      <c r="NAZ137" s="51"/>
      <c r="NBA137" s="51"/>
      <c r="NBB137" s="51"/>
      <c r="NBC137" s="51"/>
      <c r="NBD137" s="51"/>
      <c r="NBE137" s="51"/>
      <c r="NBF137" s="51"/>
      <c r="NBG137" s="51"/>
      <c r="NBH137" s="51"/>
      <c r="NBI137" s="51"/>
      <c r="NBJ137" s="51"/>
      <c r="NBK137" s="51"/>
      <c r="NBL137" s="51"/>
      <c r="NBM137" s="51"/>
      <c r="NBN137" s="51"/>
      <c r="NBO137" s="51"/>
      <c r="NBP137" s="51"/>
      <c r="NBQ137" s="51"/>
      <c r="NBR137" s="51"/>
      <c r="NBS137" s="51"/>
      <c r="NBT137" s="51"/>
      <c r="NBU137" s="51"/>
      <c r="NBV137" s="51"/>
      <c r="NBW137" s="51"/>
      <c r="NBX137" s="51"/>
      <c r="NBY137" s="51"/>
      <c r="NBZ137" s="51"/>
      <c r="NCA137" s="51"/>
      <c r="NCB137" s="51"/>
      <c r="NCC137" s="51"/>
      <c r="NCD137" s="51"/>
      <c r="NCE137" s="51"/>
      <c r="NCF137" s="51"/>
      <c r="NCG137" s="51"/>
      <c r="NCH137" s="51"/>
      <c r="NCI137" s="51"/>
      <c r="NCJ137" s="51"/>
      <c r="NCK137" s="51"/>
      <c r="NCL137" s="51"/>
      <c r="NCM137" s="51"/>
      <c r="NCN137" s="51"/>
      <c r="NCO137" s="51"/>
      <c r="NCP137" s="51"/>
      <c r="NCQ137" s="51"/>
      <c r="NCR137" s="51"/>
      <c r="NCS137" s="51"/>
      <c r="NCT137" s="51"/>
      <c r="NCU137" s="51"/>
      <c r="NCV137" s="51"/>
      <c r="NCW137" s="51"/>
      <c r="NCX137" s="51"/>
      <c r="NCY137" s="51"/>
      <c r="NCZ137" s="51"/>
      <c r="NDA137" s="51"/>
      <c r="NDB137" s="51"/>
      <c r="NDC137" s="51"/>
      <c r="NDD137" s="51"/>
      <c r="NDE137" s="51"/>
      <c r="NDF137" s="51"/>
      <c r="NDG137" s="51"/>
      <c r="NDH137" s="51"/>
      <c r="NDI137" s="51"/>
      <c r="NDJ137" s="51"/>
      <c r="NDK137" s="51"/>
      <c r="NDL137" s="51"/>
      <c r="NDM137" s="51"/>
      <c r="NDN137" s="51"/>
      <c r="NDO137" s="51"/>
      <c r="NDP137" s="51"/>
      <c r="NDQ137" s="51"/>
      <c r="NDR137" s="51"/>
      <c r="NDS137" s="51"/>
      <c r="NDT137" s="51"/>
      <c r="NDU137" s="51"/>
      <c r="NDV137" s="51"/>
      <c r="NDW137" s="51"/>
      <c r="NDX137" s="51"/>
      <c r="NDY137" s="51"/>
      <c r="NDZ137" s="51"/>
      <c r="NEA137" s="51"/>
      <c r="NEB137" s="51"/>
      <c r="NEC137" s="51"/>
      <c r="NED137" s="51"/>
      <c r="NEE137" s="51"/>
      <c r="NEF137" s="51"/>
      <c r="NEG137" s="51"/>
      <c r="NEH137" s="51"/>
      <c r="NEI137" s="51"/>
      <c r="NEJ137" s="51"/>
      <c r="NEK137" s="51"/>
      <c r="NEL137" s="51"/>
      <c r="NEM137" s="51"/>
      <c r="NEN137" s="51"/>
      <c r="NEO137" s="51"/>
      <c r="NEP137" s="51"/>
      <c r="NEQ137" s="51"/>
      <c r="NER137" s="51"/>
      <c r="NES137" s="51"/>
      <c r="NET137" s="51"/>
      <c r="NEU137" s="51"/>
      <c r="NEV137" s="51"/>
      <c r="NEW137" s="51"/>
      <c r="NEX137" s="51"/>
      <c r="NEY137" s="51"/>
      <c r="NEZ137" s="51"/>
      <c r="NFA137" s="51"/>
      <c r="NFB137" s="51"/>
      <c r="NFC137" s="51"/>
      <c r="NFD137" s="51"/>
      <c r="NFE137" s="51"/>
      <c r="NFF137" s="51"/>
      <c r="NFG137" s="51"/>
      <c r="NFH137" s="51"/>
      <c r="NFI137" s="51"/>
      <c r="NFJ137" s="51"/>
      <c r="NFK137" s="51"/>
      <c r="NFL137" s="51"/>
      <c r="NFM137" s="51"/>
      <c r="NFN137" s="51"/>
      <c r="NFO137" s="51"/>
      <c r="NFP137" s="51"/>
      <c r="NFQ137" s="51"/>
      <c r="NFR137" s="51"/>
      <c r="NFS137" s="51"/>
      <c r="NFT137" s="51"/>
      <c r="NFU137" s="51"/>
      <c r="NFV137" s="51"/>
      <c r="NFW137" s="51"/>
      <c r="NFX137" s="51"/>
      <c r="NFY137" s="51"/>
      <c r="NFZ137" s="51"/>
      <c r="NGA137" s="51"/>
      <c r="NGB137" s="51"/>
      <c r="NGC137" s="51"/>
      <c r="NGD137" s="51"/>
      <c r="NGE137" s="51"/>
      <c r="NGF137" s="51"/>
      <c r="NGG137" s="51"/>
      <c r="NGH137" s="51"/>
      <c r="NGI137" s="51"/>
      <c r="NGJ137" s="51"/>
      <c r="NGK137" s="51"/>
      <c r="NGL137" s="51"/>
      <c r="NGM137" s="51"/>
      <c r="NGN137" s="51"/>
      <c r="NGO137" s="51"/>
      <c r="NGP137" s="51"/>
      <c r="NGQ137" s="51"/>
      <c r="NGR137" s="51"/>
      <c r="NGS137" s="51"/>
      <c r="NGT137" s="51"/>
      <c r="NGU137" s="51"/>
      <c r="NGV137" s="51"/>
      <c r="NGW137" s="51"/>
      <c r="NGX137" s="51"/>
      <c r="NGY137" s="51"/>
      <c r="NGZ137" s="51"/>
      <c r="NHA137" s="51"/>
      <c r="NHB137" s="51"/>
      <c r="NHC137" s="51"/>
      <c r="NHD137" s="51"/>
      <c r="NHE137" s="51"/>
      <c r="NHF137" s="51"/>
      <c r="NHG137" s="51"/>
      <c r="NHH137" s="51"/>
      <c r="NHI137" s="51"/>
      <c r="NHJ137" s="51"/>
      <c r="NHK137" s="51"/>
      <c r="NHL137" s="51"/>
      <c r="NHM137" s="51"/>
      <c r="NHN137" s="51"/>
      <c r="NHO137" s="51"/>
      <c r="NHP137" s="51"/>
      <c r="NHQ137" s="51"/>
      <c r="NHR137" s="51"/>
      <c r="NHS137" s="51"/>
      <c r="NHT137" s="51"/>
      <c r="NHU137" s="51"/>
      <c r="NHV137" s="51"/>
      <c r="NHW137" s="51"/>
      <c r="NHX137" s="51"/>
      <c r="NHY137" s="51"/>
      <c r="NHZ137" s="51"/>
      <c r="NIA137" s="51"/>
      <c r="NIB137" s="51"/>
      <c r="NIC137" s="51"/>
      <c r="NID137" s="51"/>
      <c r="NIE137" s="51"/>
      <c r="NIF137" s="51"/>
      <c r="NIG137" s="51"/>
      <c r="NIH137" s="51"/>
      <c r="NII137" s="51"/>
      <c r="NIJ137" s="51"/>
      <c r="NIK137" s="51"/>
      <c r="NIL137" s="51"/>
      <c r="NIM137" s="51"/>
      <c r="NIN137" s="51"/>
      <c r="NIO137" s="51"/>
      <c r="NIP137" s="51"/>
      <c r="NIQ137" s="51"/>
      <c r="NIR137" s="51"/>
      <c r="NIS137" s="51"/>
      <c r="NIT137" s="51"/>
      <c r="NIU137" s="51"/>
      <c r="NIV137" s="51"/>
      <c r="NIW137" s="51"/>
      <c r="NIX137" s="51"/>
      <c r="NIY137" s="51"/>
      <c r="NIZ137" s="51"/>
      <c r="NJA137" s="51"/>
      <c r="NJB137" s="51"/>
      <c r="NJC137" s="51"/>
      <c r="NJD137" s="51"/>
      <c r="NJE137" s="51"/>
      <c r="NJF137" s="51"/>
      <c r="NJG137" s="51"/>
      <c r="NJH137" s="51"/>
      <c r="NJI137" s="51"/>
      <c r="NJJ137" s="51"/>
      <c r="NJK137" s="51"/>
      <c r="NJL137" s="51"/>
      <c r="NJM137" s="51"/>
      <c r="NJN137" s="51"/>
      <c r="NJO137" s="51"/>
      <c r="NJP137" s="51"/>
      <c r="NJQ137" s="51"/>
      <c r="NJR137" s="51"/>
      <c r="NJS137" s="51"/>
      <c r="NJT137" s="51"/>
      <c r="NJU137" s="51"/>
      <c r="NJV137" s="51"/>
      <c r="NJW137" s="51"/>
      <c r="NJX137" s="51"/>
      <c r="NJY137" s="51"/>
      <c r="NJZ137" s="51"/>
      <c r="NKA137" s="51"/>
      <c r="NKB137" s="51"/>
      <c r="NKC137" s="51"/>
      <c r="NKD137" s="51"/>
      <c r="NKE137" s="51"/>
      <c r="NKF137" s="51"/>
      <c r="NKG137" s="51"/>
      <c r="NKH137" s="51"/>
      <c r="NKI137" s="51"/>
      <c r="NKJ137" s="51"/>
      <c r="NKK137" s="51"/>
      <c r="NKL137" s="51"/>
      <c r="NKM137" s="51"/>
      <c r="NKN137" s="51"/>
      <c r="NKO137" s="51"/>
      <c r="NKP137" s="51"/>
      <c r="NKQ137" s="51"/>
      <c r="NKR137" s="51"/>
      <c r="NKS137" s="51"/>
      <c r="NKT137" s="51"/>
      <c r="NKU137" s="51"/>
      <c r="NKV137" s="51"/>
      <c r="NKW137" s="51"/>
      <c r="NKX137" s="51"/>
      <c r="NKY137" s="51"/>
      <c r="NKZ137" s="51"/>
      <c r="NLA137" s="51"/>
      <c r="NLB137" s="51"/>
      <c r="NLC137" s="51"/>
      <c r="NLD137" s="51"/>
      <c r="NLE137" s="51"/>
      <c r="NLF137" s="51"/>
      <c r="NLG137" s="51"/>
      <c r="NLH137" s="51"/>
      <c r="NLI137" s="51"/>
      <c r="NLJ137" s="51"/>
      <c r="NLK137" s="51"/>
      <c r="NLL137" s="51"/>
      <c r="NLM137" s="51"/>
      <c r="NLN137" s="51"/>
      <c r="NLO137" s="51"/>
      <c r="NLP137" s="51"/>
      <c r="NLQ137" s="51"/>
      <c r="NLR137" s="51"/>
      <c r="NLS137" s="51"/>
      <c r="NLT137" s="51"/>
      <c r="NLU137" s="51"/>
      <c r="NLV137" s="51"/>
      <c r="NLW137" s="51"/>
      <c r="NLX137" s="51"/>
      <c r="NLY137" s="51"/>
      <c r="NLZ137" s="51"/>
      <c r="NMA137" s="51"/>
      <c r="NMB137" s="51"/>
      <c r="NMC137" s="51"/>
      <c r="NMD137" s="51"/>
      <c r="NME137" s="51"/>
      <c r="NMF137" s="51"/>
      <c r="NMG137" s="51"/>
      <c r="NMH137" s="51"/>
      <c r="NMI137" s="51"/>
      <c r="NMJ137" s="51"/>
      <c r="NMK137" s="51"/>
      <c r="NML137" s="51"/>
      <c r="NMM137" s="51"/>
      <c r="NMN137" s="51"/>
      <c r="NMO137" s="51"/>
      <c r="NMP137" s="51"/>
      <c r="NMQ137" s="51"/>
      <c r="NMR137" s="51"/>
      <c r="NMS137" s="51"/>
      <c r="NMT137" s="51"/>
      <c r="NMU137" s="51"/>
      <c r="NMV137" s="51"/>
      <c r="NMW137" s="51"/>
      <c r="NMX137" s="51"/>
      <c r="NMY137" s="51"/>
      <c r="NMZ137" s="51"/>
      <c r="NNA137" s="51"/>
      <c r="NNB137" s="51"/>
      <c r="NNC137" s="51"/>
      <c r="NND137" s="51"/>
      <c r="NNE137" s="51"/>
      <c r="NNF137" s="51"/>
      <c r="NNG137" s="51"/>
      <c r="NNH137" s="51"/>
      <c r="NNI137" s="51"/>
      <c r="NNJ137" s="51"/>
      <c r="NNK137" s="51"/>
      <c r="NNL137" s="51"/>
      <c r="NNM137" s="51"/>
      <c r="NNN137" s="51"/>
      <c r="NNO137" s="51"/>
      <c r="NNP137" s="51"/>
      <c r="NNQ137" s="51"/>
      <c r="NNR137" s="51"/>
      <c r="NNS137" s="51"/>
      <c r="NNT137" s="51"/>
      <c r="NNU137" s="51"/>
      <c r="NNV137" s="51"/>
      <c r="NNW137" s="51"/>
      <c r="NNX137" s="51"/>
      <c r="NNY137" s="51"/>
      <c r="NNZ137" s="51"/>
      <c r="NOA137" s="51"/>
      <c r="NOB137" s="51"/>
      <c r="NOC137" s="51"/>
      <c r="NOD137" s="51"/>
      <c r="NOE137" s="51"/>
      <c r="NOF137" s="51"/>
      <c r="NOG137" s="51"/>
      <c r="NOH137" s="51"/>
      <c r="NOI137" s="51"/>
      <c r="NOJ137" s="51"/>
      <c r="NOK137" s="51"/>
      <c r="NOL137" s="51"/>
      <c r="NOM137" s="51"/>
      <c r="NON137" s="51"/>
      <c r="NOO137" s="51"/>
      <c r="NOP137" s="51"/>
      <c r="NOQ137" s="51"/>
      <c r="NOR137" s="51"/>
      <c r="NOS137" s="51"/>
      <c r="NOT137" s="51"/>
      <c r="NOU137" s="51"/>
      <c r="NOV137" s="51"/>
      <c r="NOW137" s="51"/>
      <c r="NOX137" s="51"/>
      <c r="NOY137" s="51"/>
      <c r="NOZ137" s="51"/>
      <c r="NPA137" s="51"/>
      <c r="NPB137" s="51"/>
      <c r="NPC137" s="51"/>
      <c r="NPD137" s="51"/>
      <c r="NPE137" s="51"/>
      <c r="NPF137" s="51"/>
      <c r="NPG137" s="51"/>
      <c r="NPH137" s="51"/>
      <c r="NPI137" s="51"/>
      <c r="NPJ137" s="51"/>
      <c r="NPK137" s="51"/>
      <c r="NPL137" s="51"/>
      <c r="NPM137" s="51"/>
      <c r="NPN137" s="51"/>
      <c r="NPO137" s="51"/>
      <c r="NPP137" s="51"/>
      <c r="NPQ137" s="51"/>
      <c r="NPR137" s="51"/>
      <c r="NPS137" s="51"/>
      <c r="NPT137" s="51"/>
      <c r="NPU137" s="51"/>
      <c r="NPV137" s="51"/>
      <c r="NPW137" s="51"/>
      <c r="NPX137" s="51"/>
      <c r="NPY137" s="51"/>
      <c r="NPZ137" s="51"/>
      <c r="NQA137" s="51"/>
      <c r="NQB137" s="51"/>
      <c r="NQC137" s="51"/>
      <c r="NQD137" s="51"/>
      <c r="NQE137" s="51"/>
      <c r="NQF137" s="51"/>
      <c r="NQG137" s="51"/>
      <c r="NQH137" s="51"/>
      <c r="NQI137" s="51"/>
      <c r="NQJ137" s="51"/>
      <c r="NQK137" s="51"/>
      <c r="NQL137" s="51"/>
      <c r="NQM137" s="51"/>
      <c r="NQN137" s="51"/>
      <c r="NQO137" s="51"/>
      <c r="NQP137" s="51"/>
      <c r="NQQ137" s="51"/>
      <c r="NQR137" s="51"/>
      <c r="NQS137" s="51"/>
      <c r="NQT137" s="51"/>
      <c r="NQU137" s="51"/>
      <c r="NQV137" s="51"/>
      <c r="NQW137" s="51"/>
      <c r="NQX137" s="51"/>
      <c r="NQY137" s="51"/>
      <c r="NQZ137" s="51"/>
      <c r="NRA137" s="51"/>
      <c r="NRB137" s="51"/>
      <c r="NRC137" s="51"/>
      <c r="NRD137" s="51"/>
      <c r="NRE137" s="51"/>
      <c r="NRF137" s="51"/>
      <c r="NRG137" s="51"/>
      <c r="NRH137" s="51"/>
      <c r="NRI137" s="51"/>
      <c r="NRJ137" s="51"/>
      <c r="NRK137" s="51"/>
      <c r="NRL137" s="51"/>
      <c r="NRM137" s="51"/>
      <c r="NRN137" s="51"/>
      <c r="NRO137" s="51"/>
      <c r="NRP137" s="51"/>
      <c r="NRQ137" s="51"/>
      <c r="NRR137" s="51"/>
      <c r="NRS137" s="51"/>
      <c r="NRT137" s="51"/>
      <c r="NRU137" s="51"/>
      <c r="NRV137" s="51"/>
      <c r="NRW137" s="51"/>
      <c r="NRX137" s="51"/>
      <c r="NRY137" s="51"/>
      <c r="NRZ137" s="51"/>
      <c r="NSA137" s="51"/>
      <c r="NSB137" s="51"/>
      <c r="NSC137" s="51"/>
      <c r="NSD137" s="51"/>
      <c r="NSE137" s="51"/>
      <c r="NSF137" s="51"/>
      <c r="NSG137" s="51"/>
      <c r="NSH137" s="51"/>
      <c r="NSI137" s="51"/>
      <c r="NSJ137" s="51"/>
      <c r="NSK137" s="51"/>
      <c r="NSL137" s="51"/>
      <c r="NSM137" s="51"/>
      <c r="NSN137" s="51"/>
      <c r="NSO137" s="51"/>
      <c r="NSP137" s="51"/>
      <c r="NSQ137" s="51"/>
      <c r="NSR137" s="51"/>
      <c r="NSS137" s="51"/>
      <c r="NST137" s="51"/>
      <c r="NSU137" s="51"/>
      <c r="NSV137" s="51"/>
      <c r="NSW137" s="51"/>
      <c r="NSX137" s="51"/>
      <c r="NSY137" s="51"/>
      <c r="NSZ137" s="51"/>
      <c r="NTA137" s="51"/>
      <c r="NTB137" s="51"/>
      <c r="NTC137" s="51"/>
      <c r="NTD137" s="51"/>
      <c r="NTE137" s="51"/>
      <c r="NTF137" s="51"/>
      <c r="NTG137" s="51"/>
      <c r="NTH137" s="51"/>
      <c r="NTI137" s="51"/>
      <c r="NTJ137" s="51"/>
      <c r="NTK137" s="51"/>
      <c r="NTL137" s="51"/>
      <c r="NTM137" s="51"/>
      <c r="NTN137" s="51"/>
      <c r="NTO137" s="51"/>
      <c r="NTP137" s="51"/>
      <c r="NTQ137" s="51"/>
      <c r="NTR137" s="51"/>
      <c r="NTS137" s="51"/>
      <c r="NTT137" s="51"/>
      <c r="NTU137" s="51"/>
      <c r="NTV137" s="51"/>
      <c r="NTW137" s="51"/>
      <c r="NTX137" s="51"/>
      <c r="NTY137" s="51"/>
      <c r="NTZ137" s="51"/>
      <c r="NUA137" s="51"/>
      <c r="NUB137" s="51"/>
      <c r="NUC137" s="51"/>
      <c r="NUD137" s="51"/>
      <c r="NUE137" s="51"/>
      <c r="NUF137" s="51"/>
      <c r="NUG137" s="51"/>
      <c r="NUH137" s="51"/>
      <c r="NUI137" s="51"/>
      <c r="NUJ137" s="51"/>
      <c r="NUK137" s="51"/>
      <c r="NUL137" s="51"/>
      <c r="NUM137" s="51"/>
      <c r="NUN137" s="51"/>
      <c r="NUO137" s="51"/>
      <c r="NUP137" s="51"/>
      <c r="NUQ137" s="51"/>
      <c r="NUR137" s="51"/>
      <c r="NUS137" s="51"/>
      <c r="NUT137" s="51"/>
      <c r="NUU137" s="51"/>
      <c r="NUV137" s="51"/>
      <c r="NUW137" s="51"/>
      <c r="NUX137" s="51"/>
      <c r="NUY137" s="51"/>
      <c r="NUZ137" s="51"/>
      <c r="NVA137" s="51"/>
      <c r="NVB137" s="51"/>
      <c r="NVC137" s="51"/>
      <c r="NVD137" s="51"/>
      <c r="NVE137" s="51"/>
      <c r="NVF137" s="51"/>
      <c r="NVG137" s="51"/>
      <c r="NVH137" s="51"/>
      <c r="NVI137" s="51"/>
      <c r="NVJ137" s="51"/>
      <c r="NVK137" s="51"/>
      <c r="NVL137" s="51"/>
      <c r="NVM137" s="51"/>
      <c r="NVN137" s="51"/>
      <c r="NVO137" s="51"/>
      <c r="NVP137" s="51"/>
      <c r="NVQ137" s="51"/>
      <c r="NVR137" s="51"/>
      <c r="NVS137" s="51"/>
      <c r="NVT137" s="51"/>
      <c r="NVU137" s="51"/>
      <c r="NVV137" s="51"/>
      <c r="NVW137" s="51"/>
      <c r="NVX137" s="51"/>
      <c r="NVY137" s="51"/>
      <c r="NVZ137" s="51"/>
      <c r="NWA137" s="51"/>
      <c r="NWB137" s="51"/>
      <c r="NWC137" s="51"/>
      <c r="NWD137" s="51"/>
      <c r="NWE137" s="51"/>
      <c r="NWF137" s="51"/>
      <c r="NWG137" s="51"/>
      <c r="NWH137" s="51"/>
      <c r="NWI137" s="51"/>
      <c r="NWJ137" s="51"/>
      <c r="NWK137" s="51"/>
      <c r="NWL137" s="51"/>
      <c r="NWM137" s="51"/>
      <c r="NWN137" s="51"/>
      <c r="NWO137" s="51"/>
      <c r="NWP137" s="51"/>
      <c r="NWQ137" s="51"/>
      <c r="NWR137" s="51"/>
      <c r="NWS137" s="51"/>
      <c r="NWT137" s="51"/>
      <c r="NWU137" s="51"/>
      <c r="NWV137" s="51"/>
      <c r="NWW137" s="51"/>
      <c r="NWX137" s="51"/>
      <c r="NWY137" s="51"/>
      <c r="NWZ137" s="51"/>
      <c r="NXA137" s="51"/>
      <c r="NXB137" s="51"/>
      <c r="NXC137" s="51"/>
      <c r="NXD137" s="51"/>
      <c r="NXE137" s="51"/>
      <c r="NXF137" s="51"/>
      <c r="NXG137" s="51"/>
      <c r="NXH137" s="51"/>
      <c r="NXI137" s="51"/>
      <c r="NXJ137" s="51"/>
      <c r="NXK137" s="51"/>
      <c r="NXL137" s="51"/>
      <c r="NXM137" s="51"/>
      <c r="NXN137" s="51"/>
      <c r="NXO137" s="51"/>
      <c r="NXP137" s="51"/>
      <c r="NXQ137" s="51"/>
      <c r="NXR137" s="51"/>
      <c r="NXS137" s="51"/>
      <c r="NXT137" s="51"/>
      <c r="NXU137" s="51"/>
      <c r="NXV137" s="51"/>
      <c r="NXW137" s="51"/>
      <c r="NXX137" s="51"/>
      <c r="NXY137" s="51"/>
      <c r="NXZ137" s="51"/>
      <c r="NYA137" s="51"/>
      <c r="NYB137" s="51"/>
      <c r="NYC137" s="51"/>
      <c r="NYD137" s="51"/>
      <c r="NYE137" s="51"/>
      <c r="NYF137" s="51"/>
      <c r="NYG137" s="51"/>
      <c r="NYH137" s="51"/>
      <c r="NYI137" s="51"/>
      <c r="NYJ137" s="51"/>
      <c r="NYK137" s="51"/>
      <c r="NYL137" s="51"/>
      <c r="NYM137" s="51"/>
      <c r="NYN137" s="51"/>
      <c r="NYO137" s="51"/>
      <c r="NYP137" s="51"/>
      <c r="NYQ137" s="51"/>
      <c r="NYR137" s="51"/>
      <c r="NYS137" s="51"/>
      <c r="NYT137" s="51"/>
      <c r="NYU137" s="51"/>
      <c r="NYV137" s="51"/>
      <c r="NYW137" s="51"/>
      <c r="NYX137" s="51"/>
      <c r="NYY137" s="51"/>
      <c r="NYZ137" s="51"/>
      <c r="NZA137" s="51"/>
      <c r="NZB137" s="51"/>
      <c r="NZC137" s="51"/>
      <c r="NZD137" s="51"/>
      <c r="NZE137" s="51"/>
      <c r="NZF137" s="51"/>
      <c r="NZG137" s="51"/>
      <c r="NZH137" s="51"/>
      <c r="NZI137" s="51"/>
      <c r="NZJ137" s="51"/>
      <c r="NZK137" s="51"/>
      <c r="NZL137" s="51"/>
      <c r="NZM137" s="51"/>
      <c r="NZN137" s="51"/>
      <c r="NZO137" s="51"/>
      <c r="NZP137" s="51"/>
      <c r="NZQ137" s="51"/>
      <c r="NZR137" s="51"/>
      <c r="NZS137" s="51"/>
      <c r="NZT137" s="51"/>
      <c r="NZU137" s="51"/>
      <c r="NZV137" s="51"/>
      <c r="NZW137" s="51"/>
      <c r="NZX137" s="51"/>
      <c r="NZY137" s="51"/>
      <c r="NZZ137" s="51"/>
      <c r="OAA137" s="51"/>
      <c r="OAB137" s="51"/>
      <c r="OAC137" s="51"/>
      <c r="OAD137" s="51"/>
      <c r="OAE137" s="51"/>
      <c r="OAF137" s="51"/>
      <c r="OAG137" s="51"/>
      <c r="OAH137" s="51"/>
      <c r="OAI137" s="51"/>
      <c r="OAJ137" s="51"/>
      <c r="OAK137" s="51"/>
      <c r="OAL137" s="51"/>
      <c r="OAM137" s="51"/>
      <c r="OAN137" s="51"/>
      <c r="OAO137" s="51"/>
      <c r="OAP137" s="51"/>
      <c r="OAQ137" s="51"/>
      <c r="OAR137" s="51"/>
      <c r="OAS137" s="51"/>
      <c r="OAT137" s="51"/>
      <c r="OAU137" s="51"/>
      <c r="OAV137" s="51"/>
      <c r="OAW137" s="51"/>
      <c r="OAX137" s="51"/>
      <c r="OAY137" s="51"/>
      <c r="OAZ137" s="51"/>
      <c r="OBA137" s="51"/>
      <c r="OBB137" s="51"/>
      <c r="OBC137" s="51"/>
      <c r="OBD137" s="51"/>
      <c r="OBE137" s="51"/>
      <c r="OBF137" s="51"/>
      <c r="OBG137" s="51"/>
      <c r="OBH137" s="51"/>
      <c r="OBI137" s="51"/>
      <c r="OBJ137" s="51"/>
      <c r="OBK137" s="51"/>
      <c r="OBL137" s="51"/>
      <c r="OBM137" s="51"/>
      <c r="OBN137" s="51"/>
      <c r="OBO137" s="51"/>
      <c r="OBP137" s="51"/>
      <c r="OBQ137" s="51"/>
      <c r="OBR137" s="51"/>
      <c r="OBS137" s="51"/>
      <c r="OBT137" s="51"/>
      <c r="OBU137" s="51"/>
      <c r="OBV137" s="51"/>
      <c r="OBW137" s="51"/>
      <c r="OBX137" s="51"/>
      <c r="OBY137" s="51"/>
      <c r="OBZ137" s="51"/>
      <c r="OCA137" s="51"/>
      <c r="OCB137" s="51"/>
      <c r="OCC137" s="51"/>
      <c r="OCD137" s="51"/>
      <c r="OCE137" s="51"/>
      <c r="OCF137" s="51"/>
      <c r="OCG137" s="51"/>
      <c r="OCH137" s="51"/>
      <c r="OCI137" s="51"/>
      <c r="OCJ137" s="51"/>
      <c r="OCK137" s="51"/>
      <c r="OCL137" s="51"/>
      <c r="OCM137" s="51"/>
      <c r="OCN137" s="51"/>
      <c r="OCO137" s="51"/>
      <c r="OCP137" s="51"/>
      <c r="OCQ137" s="51"/>
      <c r="OCR137" s="51"/>
      <c r="OCS137" s="51"/>
      <c r="OCT137" s="51"/>
      <c r="OCU137" s="51"/>
      <c r="OCV137" s="51"/>
      <c r="OCW137" s="51"/>
      <c r="OCX137" s="51"/>
      <c r="OCY137" s="51"/>
      <c r="OCZ137" s="51"/>
      <c r="ODA137" s="51"/>
      <c r="ODB137" s="51"/>
      <c r="ODC137" s="51"/>
      <c r="ODD137" s="51"/>
      <c r="ODE137" s="51"/>
      <c r="ODF137" s="51"/>
      <c r="ODG137" s="51"/>
      <c r="ODH137" s="51"/>
      <c r="ODI137" s="51"/>
      <c r="ODJ137" s="51"/>
      <c r="ODK137" s="51"/>
      <c r="ODL137" s="51"/>
      <c r="ODM137" s="51"/>
      <c r="ODN137" s="51"/>
      <c r="ODO137" s="51"/>
      <c r="ODP137" s="51"/>
      <c r="ODQ137" s="51"/>
      <c r="ODR137" s="51"/>
      <c r="ODS137" s="51"/>
      <c r="ODT137" s="51"/>
      <c r="ODU137" s="51"/>
      <c r="ODV137" s="51"/>
      <c r="ODW137" s="51"/>
      <c r="ODX137" s="51"/>
      <c r="ODY137" s="51"/>
      <c r="ODZ137" s="51"/>
      <c r="OEA137" s="51"/>
      <c r="OEB137" s="51"/>
      <c r="OEC137" s="51"/>
      <c r="OED137" s="51"/>
      <c r="OEE137" s="51"/>
      <c r="OEF137" s="51"/>
      <c r="OEG137" s="51"/>
      <c r="OEH137" s="51"/>
      <c r="OEI137" s="51"/>
      <c r="OEJ137" s="51"/>
      <c r="OEK137" s="51"/>
      <c r="OEL137" s="51"/>
      <c r="OEM137" s="51"/>
      <c r="OEN137" s="51"/>
      <c r="OEO137" s="51"/>
      <c r="OEP137" s="51"/>
      <c r="OEQ137" s="51"/>
      <c r="OER137" s="51"/>
      <c r="OES137" s="51"/>
      <c r="OET137" s="51"/>
      <c r="OEU137" s="51"/>
      <c r="OEV137" s="51"/>
      <c r="OEW137" s="51"/>
      <c r="OEX137" s="51"/>
      <c r="OEY137" s="51"/>
      <c r="OEZ137" s="51"/>
      <c r="OFA137" s="51"/>
      <c r="OFB137" s="51"/>
      <c r="OFC137" s="51"/>
      <c r="OFD137" s="51"/>
      <c r="OFE137" s="51"/>
      <c r="OFF137" s="51"/>
      <c r="OFG137" s="51"/>
      <c r="OFH137" s="51"/>
      <c r="OFI137" s="51"/>
      <c r="OFJ137" s="51"/>
      <c r="OFK137" s="51"/>
      <c r="OFL137" s="51"/>
      <c r="OFM137" s="51"/>
      <c r="OFN137" s="51"/>
      <c r="OFO137" s="51"/>
      <c r="OFP137" s="51"/>
      <c r="OFQ137" s="51"/>
      <c r="OFR137" s="51"/>
      <c r="OFS137" s="51"/>
      <c r="OFT137" s="51"/>
      <c r="OFU137" s="51"/>
      <c r="OFV137" s="51"/>
      <c r="OFW137" s="51"/>
      <c r="OFX137" s="51"/>
      <c r="OFY137" s="51"/>
      <c r="OFZ137" s="51"/>
      <c r="OGA137" s="51"/>
      <c r="OGB137" s="51"/>
      <c r="OGC137" s="51"/>
      <c r="OGD137" s="51"/>
      <c r="OGE137" s="51"/>
      <c r="OGF137" s="51"/>
      <c r="OGG137" s="51"/>
      <c r="OGH137" s="51"/>
      <c r="OGI137" s="51"/>
      <c r="OGJ137" s="51"/>
      <c r="OGK137" s="51"/>
      <c r="OGL137" s="51"/>
      <c r="OGM137" s="51"/>
      <c r="OGN137" s="51"/>
      <c r="OGO137" s="51"/>
      <c r="OGP137" s="51"/>
      <c r="OGQ137" s="51"/>
      <c r="OGR137" s="51"/>
      <c r="OGS137" s="51"/>
      <c r="OGT137" s="51"/>
      <c r="OGU137" s="51"/>
      <c r="OGV137" s="51"/>
      <c r="OGW137" s="51"/>
      <c r="OGX137" s="51"/>
      <c r="OGY137" s="51"/>
      <c r="OGZ137" s="51"/>
      <c r="OHA137" s="51"/>
      <c r="OHB137" s="51"/>
      <c r="OHC137" s="51"/>
      <c r="OHD137" s="51"/>
      <c r="OHE137" s="51"/>
      <c r="OHF137" s="51"/>
      <c r="OHG137" s="51"/>
      <c r="OHH137" s="51"/>
      <c r="OHI137" s="51"/>
      <c r="OHJ137" s="51"/>
      <c r="OHK137" s="51"/>
      <c r="OHL137" s="51"/>
      <c r="OHM137" s="51"/>
      <c r="OHN137" s="51"/>
      <c r="OHO137" s="51"/>
      <c r="OHP137" s="51"/>
      <c r="OHQ137" s="51"/>
      <c r="OHR137" s="51"/>
      <c r="OHS137" s="51"/>
      <c r="OHT137" s="51"/>
      <c r="OHU137" s="51"/>
      <c r="OHV137" s="51"/>
      <c r="OHW137" s="51"/>
      <c r="OHX137" s="51"/>
      <c r="OHY137" s="51"/>
      <c r="OHZ137" s="51"/>
      <c r="OIA137" s="51"/>
      <c r="OIB137" s="51"/>
      <c r="OIC137" s="51"/>
      <c r="OID137" s="51"/>
      <c r="OIE137" s="51"/>
      <c r="OIF137" s="51"/>
      <c r="OIG137" s="51"/>
      <c r="OIH137" s="51"/>
      <c r="OII137" s="51"/>
      <c r="OIJ137" s="51"/>
      <c r="OIK137" s="51"/>
      <c r="OIL137" s="51"/>
      <c r="OIM137" s="51"/>
      <c r="OIN137" s="51"/>
      <c r="OIO137" s="51"/>
      <c r="OIP137" s="51"/>
      <c r="OIQ137" s="51"/>
      <c r="OIR137" s="51"/>
      <c r="OIS137" s="51"/>
      <c r="OIT137" s="51"/>
      <c r="OIU137" s="51"/>
      <c r="OIV137" s="51"/>
      <c r="OIW137" s="51"/>
      <c r="OIX137" s="51"/>
      <c r="OIY137" s="51"/>
      <c r="OIZ137" s="51"/>
      <c r="OJA137" s="51"/>
      <c r="OJB137" s="51"/>
      <c r="OJC137" s="51"/>
      <c r="OJD137" s="51"/>
      <c r="OJE137" s="51"/>
      <c r="OJF137" s="51"/>
      <c r="OJG137" s="51"/>
      <c r="OJH137" s="51"/>
      <c r="OJI137" s="51"/>
      <c r="OJJ137" s="51"/>
      <c r="OJK137" s="51"/>
      <c r="OJL137" s="51"/>
      <c r="OJM137" s="51"/>
      <c r="OJN137" s="51"/>
      <c r="OJO137" s="51"/>
      <c r="OJP137" s="51"/>
      <c r="OJQ137" s="51"/>
      <c r="OJR137" s="51"/>
      <c r="OJS137" s="51"/>
      <c r="OJT137" s="51"/>
      <c r="OJU137" s="51"/>
      <c r="OJV137" s="51"/>
      <c r="OJW137" s="51"/>
      <c r="OJX137" s="51"/>
      <c r="OJY137" s="51"/>
      <c r="OJZ137" s="51"/>
      <c r="OKA137" s="51"/>
      <c r="OKB137" s="51"/>
      <c r="OKC137" s="51"/>
      <c r="OKD137" s="51"/>
      <c r="OKE137" s="51"/>
      <c r="OKF137" s="51"/>
      <c r="OKG137" s="51"/>
      <c r="OKH137" s="51"/>
      <c r="OKI137" s="51"/>
      <c r="OKJ137" s="51"/>
      <c r="OKK137" s="51"/>
      <c r="OKL137" s="51"/>
      <c r="OKM137" s="51"/>
      <c r="OKN137" s="51"/>
      <c r="OKO137" s="51"/>
      <c r="OKP137" s="51"/>
      <c r="OKQ137" s="51"/>
      <c r="OKR137" s="51"/>
      <c r="OKS137" s="51"/>
      <c r="OKT137" s="51"/>
      <c r="OKU137" s="51"/>
      <c r="OKV137" s="51"/>
      <c r="OKW137" s="51"/>
      <c r="OKX137" s="51"/>
      <c r="OKY137" s="51"/>
      <c r="OKZ137" s="51"/>
      <c r="OLA137" s="51"/>
      <c r="OLB137" s="51"/>
      <c r="OLC137" s="51"/>
      <c r="OLD137" s="51"/>
      <c r="OLE137" s="51"/>
      <c r="OLF137" s="51"/>
      <c r="OLG137" s="51"/>
      <c r="OLH137" s="51"/>
      <c r="OLI137" s="51"/>
      <c r="OLJ137" s="51"/>
      <c r="OLK137" s="51"/>
      <c r="OLL137" s="51"/>
      <c r="OLM137" s="51"/>
      <c r="OLN137" s="51"/>
      <c r="OLO137" s="51"/>
      <c r="OLP137" s="51"/>
      <c r="OLQ137" s="51"/>
      <c r="OLR137" s="51"/>
      <c r="OLS137" s="51"/>
      <c r="OLT137" s="51"/>
      <c r="OLU137" s="51"/>
      <c r="OLV137" s="51"/>
      <c r="OLW137" s="51"/>
      <c r="OLX137" s="51"/>
      <c r="OLY137" s="51"/>
      <c r="OLZ137" s="51"/>
      <c r="OMA137" s="51"/>
      <c r="OMB137" s="51"/>
      <c r="OMC137" s="51"/>
      <c r="OMD137" s="51"/>
      <c r="OME137" s="51"/>
      <c r="OMF137" s="51"/>
      <c r="OMG137" s="51"/>
      <c r="OMH137" s="51"/>
      <c r="OMI137" s="51"/>
      <c r="OMJ137" s="51"/>
      <c r="OMK137" s="51"/>
      <c r="OML137" s="51"/>
      <c r="OMM137" s="51"/>
      <c r="OMN137" s="51"/>
      <c r="OMO137" s="51"/>
      <c r="OMP137" s="51"/>
      <c r="OMQ137" s="51"/>
      <c r="OMR137" s="51"/>
      <c r="OMS137" s="51"/>
      <c r="OMT137" s="51"/>
      <c r="OMU137" s="51"/>
      <c r="OMV137" s="51"/>
      <c r="OMW137" s="51"/>
      <c r="OMX137" s="51"/>
      <c r="OMY137" s="51"/>
      <c r="OMZ137" s="51"/>
      <c r="ONA137" s="51"/>
      <c r="ONB137" s="51"/>
      <c r="ONC137" s="51"/>
      <c r="OND137" s="51"/>
      <c r="ONE137" s="51"/>
      <c r="ONF137" s="51"/>
      <c r="ONG137" s="51"/>
      <c r="ONH137" s="51"/>
      <c r="ONI137" s="51"/>
      <c r="ONJ137" s="51"/>
      <c r="ONK137" s="51"/>
      <c r="ONL137" s="51"/>
      <c r="ONM137" s="51"/>
      <c r="ONN137" s="51"/>
      <c r="ONO137" s="51"/>
      <c r="ONP137" s="51"/>
      <c r="ONQ137" s="51"/>
      <c r="ONR137" s="51"/>
      <c r="ONS137" s="51"/>
      <c r="ONT137" s="51"/>
      <c r="ONU137" s="51"/>
      <c r="ONV137" s="51"/>
      <c r="ONW137" s="51"/>
      <c r="ONX137" s="51"/>
      <c r="ONY137" s="51"/>
      <c r="ONZ137" s="51"/>
      <c r="OOA137" s="51"/>
      <c r="OOB137" s="51"/>
      <c r="OOC137" s="51"/>
      <c r="OOD137" s="51"/>
      <c r="OOE137" s="51"/>
      <c r="OOF137" s="51"/>
      <c r="OOG137" s="51"/>
      <c r="OOH137" s="51"/>
      <c r="OOI137" s="51"/>
      <c r="OOJ137" s="51"/>
      <c r="OOK137" s="51"/>
      <c r="OOL137" s="51"/>
      <c r="OOM137" s="51"/>
      <c r="OON137" s="51"/>
      <c r="OOO137" s="51"/>
      <c r="OOP137" s="51"/>
      <c r="OOQ137" s="51"/>
      <c r="OOR137" s="51"/>
      <c r="OOS137" s="51"/>
      <c r="OOT137" s="51"/>
      <c r="OOU137" s="51"/>
      <c r="OOV137" s="51"/>
      <c r="OOW137" s="51"/>
      <c r="OOX137" s="51"/>
      <c r="OOY137" s="51"/>
      <c r="OOZ137" s="51"/>
      <c r="OPA137" s="51"/>
      <c r="OPB137" s="51"/>
      <c r="OPC137" s="51"/>
      <c r="OPD137" s="51"/>
      <c r="OPE137" s="51"/>
      <c r="OPF137" s="51"/>
      <c r="OPG137" s="51"/>
      <c r="OPH137" s="51"/>
      <c r="OPI137" s="51"/>
      <c r="OPJ137" s="51"/>
      <c r="OPK137" s="51"/>
      <c r="OPL137" s="51"/>
      <c r="OPM137" s="51"/>
      <c r="OPN137" s="51"/>
      <c r="OPO137" s="51"/>
      <c r="OPP137" s="51"/>
      <c r="OPQ137" s="51"/>
      <c r="OPR137" s="51"/>
      <c r="OPS137" s="51"/>
      <c r="OPT137" s="51"/>
      <c r="OPU137" s="51"/>
      <c r="OPV137" s="51"/>
      <c r="OPW137" s="51"/>
      <c r="OPX137" s="51"/>
      <c r="OPY137" s="51"/>
      <c r="OPZ137" s="51"/>
      <c r="OQA137" s="51"/>
      <c r="OQB137" s="51"/>
      <c r="OQC137" s="51"/>
      <c r="OQD137" s="51"/>
      <c r="OQE137" s="51"/>
      <c r="OQF137" s="51"/>
      <c r="OQG137" s="51"/>
      <c r="OQH137" s="51"/>
      <c r="OQI137" s="51"/>
      <c r="OQJ137" s="51"/>
      <c r="OQK137" s="51"/>
      <c r="OQL137" s="51"/>
      <c r="OQM137" s="51"/>
      <c r="OQN137" s="51"/>
      <c r="OQO137" s="51"/>
      <c r="OQP137" s="51"/>
      <c r="OQQ137" s="51"/>
      <c r="OQR137" s="51"/>
      <c r="OQS137" s="51"/>
      <c r="OQT137" s="51"/>
      <c r="OQU137" s="51"/>
      <c r="OQV137" s="51"/>
      <c r="OQW137" s="51"/>
      <c r="OQX137" s="51"/>
      <c r="OQY137" s="51"/>
      <c r="OQZ137" s="51"/>
      <c r="ORA137" s="51"/>
      <c r="ORB137" s="51"/>
      <c r="ORC137" s="51"/>
      <c r="ORD137" s="51"/>
      <c r="ORE137" s="51"/>
      <c r="ORF137" s="51"/>
      <c r="ORG137" s="51"/>
      <c r="ORH137" s="51"/>
      <c r="ORI137" s="51"/>
      <c r="ORJ137" s="51"/>
      <c r="ORK137" s="51"/>
      <c r="ORL137" s="51"/>
      <c r="ORM137" s="51"/>
      <c r="ORN137" s="51"/>
      <c r="ORO137" s="51"/>
      <c r="ORP137" s="51"/>
      <c r="ORQ137" s="51"/>
      <c r="ORR137" s="51"/>
      <c r="ORS137" s="51"/>
      <c r="ORT137" s="51"/>
      <c r="ORU137" s="51"/>
      <c r="ORV137" s="51"/>
      <c r="ORW137" s="51"/>
      <c r="ORX137" s="51"/>
      <c r="ORY137" s="51"/>
      <c r="ORZ137" s="51"/>
      <c r="OSA137" s="51"/>
      <c r="OSB137" s="51"/>
      <c r="OSC137" s="51"/>
      <c r="OSD137" s="51"/>
      <c r="OSE137" s="51"/>
      <c r="OSF137" s="51"/>
      <c r="OSG137" s="51"/>
      <c r="OSH137" s="51"/>
      <c r="OSI137" s="51"/>
      <c r="OSJ137" s="51"/>
      <c r="OSK137" s="51"/>
      <c r="OSL137" s="51"/>
      <c r="OSM137" s="51"/>
      <c r="OSN137" s="51"/>
      <c r="OSO137" s="51"/>
      <c r="OSP137" s="51"/>
      <c r="OSQ137" s="51"/>
      <c r="OSR137" s="51"/>
      <c r="OSS137" s="51"/>
      <c r="OST137" s="51"/>
      <c r="OSU137" s="51"/>
      <c r="OSV137" s="51"/>
      <c r="OSW137" s="51"/>
      <c r="OSX137" s="51"/>
      <c r="OSY137" s="51"/>
      <c r="OSZ137" s="51"/>
      <c r="OTA137" s="51"/>
      <c r="OTB137" s="51"/>
      <c r="OTC137" s="51"/>
      <c r="OTD137" s="51"/>
      <c r="OTE137" s="51"/>
      <c r="OTF137" s="51"/>
      <c r="OTG137" s="51"/>
      <c r="OTH137" s="51"/>
      <c r="OTI137" s="51"/>
      <c r="OTJ137" s="51"/>
      <c r="OTK137" s="51"/>
      <c r="OTL137" s="51"/>
      <c r="OTM137" s="51"/>
      <c r="OTN137" s="51"/>
      <c r="OTO137" s="51"/>
      <c r="OTP137" s="51"/>
      <c r="OTQ137" s="51"/>
      <c r="OTR137" s="51"/>
      <c r="OTS137" s="51"/>
      <c r="OTT137" s="51"/>
      <c r="OTU137" s="51"/>
      <c r="OTV137" s="51"/>
      <c r="OTW137" s="51"/>
      <c r="OTX137" s="51"/>
      <c r="OTY137" s="51"/>
      <c r="OTZ137" s="51"/>
      <c r="OUA137" s="51"/>
      <c r="OUB137" s="51"/>
      <c r="OUC137" s="51"/>
      <c r="OUD137" s="51"/>
      <c r="OUE137" s="51"/>
      <c r="OUF137" s="51"/>
      <c r="OUG137" s="51"/>
      <c r="OUH137" s="51"/>
      <c r="OUI137" s="51"/>
      <c r="OUJ137" s="51"/>
      <c r="OUK137" s="51"/>
      <c r="OUL137" s="51"/>
      <c r="OUM137" s="51"/>
      <c r="OUN137" s="51"/>
      <c r="OUO137" s="51"/>
      <c r="OUP137" s="51"/>
      <c r="OUQ137" s="51"/>
      <c r="OUR137" s="51"/>
      <c r="OUS137" s="51"/>
      <c r="OUT137" s="51"/>
      <c r="OUU137" s="51"/>
      <c r="OUV137" s="51"/>
      <c r="OUW137" s="51"/>
      <c r="OUX137" s="51"/>
      <c r="OUY137" s="51"/>
      <c r="OUZ137" s="51"/>
      <c r="OVA137" s="51"/>
      <c r="OVB137" s="51"/>
      <c r="OVC137" s="51"/>
      <c r="OVD137" s="51"/>
      <c r="OVE137" s="51"/>
      <c r="OVF137" s="51"/>
      <c r="OVG137" s="51"/>
      <c r="OVH137" s="51"/>
      <c r="OVI137" s="51"/>
      <c r="OVJ137" s="51"/>
      <c r="OVK137" s="51"/>
      <c r="OVL137" s="51"/>
      <c r="OVM137" s="51"/>
      <c r="OVN137" s="51"/>
      <c r="OVO137" s="51"/>
      <c r="OVP137" s="51"/>
      <c r="OVQ137" s="51"/>
      <c r="OVR137" s="51"/>
      <c r="OVS137" s="51"/>
      <c r="OVT137" s="51"/>
      <c r="OVU137" s="51"/>
      <c r="OVV137" s="51"/>
      <c r="OVW137" s="51"/>
      <c r="OVX137" s="51"/>
      <c r="OVY137" s="51"/>
      <c r="OVZ137" s="51"/>
      <c r="OWA137" s="51"/>
      <c r="OWB137" s="51"/>
      <c r="OWC137" s="51"/>
      <c r="OWD137" s="51"/>
      <c r="OWE137" s="51"/>
      <c r="OWF137" s="51"/>
      <c r="OWG137" s="51"/>
      <c r="OWH137" s="51"/>
      <c r="OWI137" s="51"/>
      <c r="OWJ137" s="51"/>
      <c r="OWK137" s="51"/>
      <c r="OWL137" s="51"/>
      <c r="OWM137" s="51"/>
      <c r="OWN137" s="51"/>
      <c r="OWO137" s="51"/>
      <c r="OWP137" s="51"/>
      <c r="OWQ137" s="51"/>
      <c r="OWR137" s="51"/>
      <c r="OWS137" s="51"/>
      <c r="OWT137" s="51"/>
      <c r="OWU137" s="51"/>
      <c r="OWV137" s="51"/>
      <c r="OWW137" s="51"/>
      <c r="OWX137" s="51"/>
      <c r="OWY137" s="51"/>
      <c r="OWZ137" s="51"/>
      <c r="OXA137" s="51"/>
      <c r="OXB137" s="51"/>
      <c r="OXC137" s="51"/>
      <c r="OXD137" s="51"/>
      <c r="OXE137" s="51"/>
      <c r="OXF137" s="51"/>
      <c r="OXG137" s="51"/>
      <c r="OXH137" s="51"/>
      <c r="OXI137" s="51"/>
      <c r="OXJ137" s="51"/>
      <c r="OXK137" s="51"/>
      <c r="OXL137" s="51"/>
      <c r="OXM137" s="51"/>
      <c r="OXN137" s="51"/>
      <c r="OXO137" s="51"/>
      <c r="OXP137" s="51"/>
      <c r="OXQ137" s="51"/>
      <c r="OXR137" s="51"/>
      <c r="OXS137" s="51"/>
      <c r="OXT137" s="51"/>
      <c r="OXU137" s="51"/>
      <c r="OXV137" s="51"/>
      <c r="OXW137" s="51"/>
      <c r="OXX137" s="51"/>
      <c r="OXY137" s="51"/>
      <c r="OXZ137" s="51"/>
      <c r="OYA137" s="51"/>
      <c r="OYB137" s="51"/>
      <c r="OYC137" s="51"/>
      <c r="OYD137" s="51"/>
      <c r="OYE137" s="51"/>
      <c r="OYF137" s="51"/>
      <c r="OYG137" s="51"/>
      <c r="OYH137" s="51"/>
      <c r="OYI137" s="51"/>
      <c r="OYJ137" s="51"/>
      <c r="OYK137" s="51"/>
      <c r="OYL137" s="51"/>
      <c r="OYM137" s="51"/>
      <c r="OYN137" s="51"/>
      <c r="OYO137" s="51"/>
      <c r="OYP137" s="51"/>
      <c r="OYQ137" s="51"/>
      <c r="OYR137" s="51"/>
      <c r="OYS137" s="51"/>
      <c r="OYT137" s="51"/>
      <c r="OYU137" s="51"/>
      <c r="OYV137" s="51"/>
      <c r="OYW137" s="51"/>
      <c r="OYX137" s="51"/>
      <c r="OYY137" s="51"/>
      <c r="OYZ137" s="51"/>
      <c r="OZA137" s="51"/>
      <c r="OZB137" s="51"/>
      <c r="OZC137" s="51"/>
      <c r="OZD137" s="51"/>
      <c r="OZE137" s="51"/>
      <c r="OZF137" s="51"/>
      <c r="OZG137" s="51"/>
      <c r="OZH137" s="51"/>
      <c r="OZI137" s="51"/>
      <c r="OZJ137" s="51"/>
      <c r="OZK137" s="51"/>
      <c r="OZL137" s="51"/>
      <c r="OZM137" s="51"/>
      <c r="OZN137" s="51"/>
      <c r="OZO137" s="51"/>
      <c r="OZP137" s="51"/>
      <c r="OZQ137" s="51"/>
      <c r="OZR137" s="51"/>
      <c r="OZS137" s="51"/>
      <c r="OZT137" s="51"/>
      <c r="OZU137" s="51"/>
      <c r="OZV137" s="51"/>
      <c r="OZW137" s="51"/>
      <c r="OZX137" s="51"/>
      <c r="OZY137" s="51"/>
      <c r="OZZ137" s="51"/>
      <c r="PAA137" s="51"/>
      <c r="PAB137" s="51"/>
      <c r="PAC137" s="51"/>
      <c r="PAD137" s="51"/>
      <c r="PAE137" s="51"/>
      <c r="PAF137" s="51"/>
      <c r="PAG137" s="51"/>
      <c r="PAH137" s="51"/>
      <c r="PAI137" s="51"/>
      <c r="PAJ137" s="51"/>
      <c r="PAK137" s="51"/>
      <c r="PAL137" s="51"/>
      <c r="PAM137" s="51"/>
      <c r="PAN137" s="51"/>
      <c r="PAO137" s="51"/>
      <c r="PAP137" s="51"/>
      <c r="PAQ137" s="51"/>
      <c r="PAR137" s="51"/>
      <c r="PAS137" s="51"/>
      <c r="PAT137" s="51"/>
      <c r="PAU137" s="51"/>
      <c r="PAV137" s="51"/>
      <c r="PAW137" s="51"/>
      <c r="PAX137" s="51"/>
      <c r="PAY137" s="51"/>
      <c r="PAZ137" s="51"/>
      <c r="PBA137" s="51"/>
      <c r="PBB137" s="51"/>
      <c r="PBC137" s="51"/>
      <c r="PBD137" s="51"/>
      <c r="PBE137" s="51"/>
      <c r="PBF137" s="51"/>
      <c r="PBG137" s="51"/>
      <c r="PBH137" s="51"/>
      <c r="PBI137" s="51"/>
      <c r="PBJ137" s="51"/>
      <c r="PBK137" s="51"/>
      <c r="PBL137" s="51"/>
      <c r="PBM137" s="51"/>
      <c r="PBN137" s="51"/>
      <c r="PBO137" s="51"/>
      <c r="PBP137" s="51"/>
      <c r="PBQ137" s="51"/>
      <c r="PBR137" s="51"/>
      <c r="PBS137" s="51"/>
      <c r="PBT137" s="51"/>
      <c r="PBU137" s="51"/>
      <c r="PBV137" s="51"/>
      <c r="PBW137" s="51"/>
      <c r="PBX137" s="51"/>
      <c r="PBY137" s="51"/>
      <c r="PBZ137" s="51"/>
      <c r="PCA137" s="51"/>
      <c r="PCB137" s="51"/>
      <c r="PCC137" s="51"/>
      <c r="PCD137" s="51"/>
      <c r="PCE137" s="51"/>
      <c r="PCF137" s="51"/>
      <c r="PCG137" s="51"/>
      <c r="PCH137" s="51"/>
      <c r="PCI137" s="51"/>
      <c r="PCJ137" s="51"/>
      <c r="PCK137" s="51"/>
      <c r="PCL137" s="51"/>
      <c r="PCM137" s="51"/>
      <c r="PCN137" s="51"/>
      <c r="PCO137" s="51"/>
      <c r="PCP137" s="51"/>
      <c r="PCQ137" s="51"/>
      <c r="PCR137" s="51"/>
      <c r="PCS137" s="51"/>
      <c r="PCT137" s="51"/>
      <c r="PCU137" s="51"/>
      <c r="PCV137" s="51"/>
      <c r="PCW137" s="51"/>
      <c r="PCX137" s="51"/>
      <c r="PCY137" s="51"/>
      <c r="PCZ137" s="51"/>
      <c r="PDA137" s="51"/>
      <c r="PDB137" s="51"/>
      <c r="PDC137" s="51"/>
      <c r="PDD137" s="51"/>
      <c r="PDE137" s="51"/>
      <c r="PDF137" s="51"/>
      <c r="PDG137" s="51"/>
      <c r="PDH137" s="51"/>
      <c r="PDI137" s="51"/>
      <c r="PDJ137" s="51"/>
      <c r="PDK137" s="51"/>
      <c r="PDL137" s="51"/>
      <c r="PDM137" s="51"/>
      <c r="PDN137" s="51"/>
      <c r="PDO137" s="51"/>
      <c r="PDP137" s="51"/>
      <c r="PDQ137" s="51"/>
      <c r="PDR137" s="51"/>
      <c r="PDS137" s="51"/>
      <c r="PDT137" s="51"/>
      <c r="PDU137" s="51"/>
      <c r="PDV137" s="51"/>
      <c r="PDW137" s="51"/>
      <c r="PDX137" s="51"/>
      <c r="PDY137" s="51"/>
      <c r="PDZ137" s="51"/>
      <c r="PEA137" s="51"/>
      <c r="PEB137" s="51"/>
      <c r="PEC137" s="51"/>
      <c r="PED137" s="51"/>
      <c r="PEE137" s="51"/>
      <c r="PEF137" s="51"/>
      <c r="PEG137" s="51"/>
      <c r="PEH137" s="51"/>
      <c r="PEI137" s="51"/>
      <c r="PEJ137" s="51"/>
      <c r="PEK137" s="51"/>
      <c r="PEL137" s="51"/>
      <c r="PEM137" s="51"/>
      <c r="PEN137" s="51"/>
      <c r="PEO137" s="51"/>
      <c r="PEP137" s="51"/>
      <c r="PEQ137" s="51"/>
      <c r="PER137" s="51"/>
      <c r="PES137" s="51"/>
      <c r="PET137" s="51"/>
      <c r="PEU137" s="51"/>
      <c r="PEV137" s="51"/>
      <c r="PEW137" s="51"/>
      <c r="PEX137" s="51"/>
      <c r="PEY137" s="51"/>
      <c r="PEZ137" s="51"/>
      <c r="PFA137" s="51"/>
      <c r="PFB137" s="51"/>
      <c r="PFC137" s="51"/>
      <c r="PFD137" s="51"/>
      <c r="PFE137" s="51"/>
      <c r="PFF137" s="51"/>
      <c r="PFG137" s="51"/>
      <c r="PFH137" s="51"/>
      <c r="PFI137" s="51"/>
      <c r="PFJ137" s="51"/>
      <c r="PFK137" s="51"/>
      <c r="PFL137" s="51"/>
      <c r="PFM137" s="51"/>
      <c r="PFN137" s="51"/>
      <c r="PFO137" s="51"/>
      <c r="PFP137" s="51"/>
      <c r="PFQ137" s="51"/>
      <c r="PFR137" s="51"/>
      <c r="PFS137" s="51"/>
      <c r="PFT137" s="51"/>
      <c r="PFU137" s="51"/>
      <c r="PFV137" s="51"/>
      <c r="PFW137" s="51"/>
      <c r="PFX137" s="51"/>
      <c r="PFY137" s="51"/>
      <c r="PFZ137" s="51"/>
      <c r="PGA137" s="51"/>
      <c r="PGB137" s="51"/>
      <c r="PGC137" s="51"/>
      <c r="PGD137" s="51"/>
      <c r="PGE137" s="51"/>
      <c r="PGF137" s="51"/>
      <c r="PGG137" s="51"/>
      <c r="PGH137" s="51"/>
      <c r="PGI137" s="51"/>
      <c r="PGJ137" s="51"/>
      <c r="PGK137" s="51"/>
      <c r="PGL137" s="51"/>
      <c r="PGM137" s="51"/>
      <c r="PGN137" s="51"/>
      <c r="PGO137" s="51"/>
      <c r="PGP137" s="51"/>
      <c r="PGQ137" s="51"/>
      <c r="PGR137" s="51"/>
      <c r="PGS137" s="51"/>
      <c r="PGT137" s="51"/>
      <c r="PGU137" s="51"/>
      <c r="PGV137" s="51"/>
      <c r="PGW137" s="51"/>
      <c r="PGX137" s="51"/>
      <c r="PGY137" s="51"/>
      <c r="PGZ137" s="51"/>
      <c r="PHA137" s="51"/>
      <c r="PHB137" s="51"/>
      <c r="PHC137" s="51"/>
      <c r="PHD137" s="51"/>
      <c r="PHE137" s="51"/>
      <c r="PHF137" s="51"/>
      <c r="PHG137" s="51"/>
      <c r="PHH137" s="51"/>
      <c r="PHI137" s="51"/>
      <c r="PHJ137" s="51"/>
      <c r="PHK137" s="51"/>
      <c r="PHL137" s="51"/>
      <c r="PHM137" s="51"/>
      <c r="PHN137" s="51"/>
      <c r="PHO137" s="51"/>
      <c r="PHP137" s="51"/>
      <c r="PHQ137" s="51"/>
      <c r="PHR137" s="51"/>
      <c r="PHS137" s="51"/>
      <c r="PHT137" s="51"/>
      <c r="PHU137" s="51"/>
      <c r="PHV137" s="51"/>
      <c r="PHW137" s="51"/>
      <c r="PHX137" s="51"/>
      <c r="PHY137" s="51"/>
      <c r="PHZ137" s="51"/>
      <c r="PIA137" s="51"/>
      <c r="PIB137" s="51"/>
      <c r="PIC137" s="51"/>
      <c r="PID137" s="51"/>
      <c r="PIE137" s="51"/>
      <c r="PIF137" s="51"/>
      <c r="PIG137" s="51"/>
      <c r="PIH137" s="51"/>
      <c r="PII137" s="51"/>
      <c r="PIJ137" s="51"/>
      <c r="PIK137" s="51"/>
      <c r="PIL137" s="51"/>
      <c r="PIM137" s="51"/>
      <c r="PIN137" s="51"/>
      <c r="PIO137" s="51"/>
      <c r="PIP137" s="51"/>
      <c r="PIQ137" s="51"/>
      <c r="PIR137" s="51"/>
      <c r="PIS137" s="51"/>
      <c r="PIT137" s="51"/>
      <c r="PIU137" s="51"/>
      <c r="PIV137" s="51"/>
      <c r="PIW137" s="51"/>
      <c r="PIX137" s="51"/>
      <c r="PIY137" s="51"/>
      <c r="PIZ137" s="51"/>
      <c r="PJA137" s="51"/>
      <c r="PJB137" s="51"/>
      <c r="PJC137" s="51"/>
      <c r="PJD137" s="51"/>
      <c r="PJE137" s="51"/>
      <c r="PJF137" s="51"/>
      <c r="PJG137" s="51"/>
      <c r="PJH137" s="51"/>
      <c r="PJI137" s="51"/>
      <c r="PJJ137" s="51"/>
      <c r="PJK137" s="51"/>
      <c r="PJL137" s="51"/>
      <c r="PJM137" s="51"/>
      <c r="PJN137" s="51"/>
      <c r="PJO137" s="51"/>
      <c r="PJP137" s="51"/>
      <c r="PJQ137" s="51"/>
      <c r="PJR137" s="51"/>
      <c r="PJS137" s="51"/>
      <c r="PJT137" s="51"/>
      <c r="PJU137" s="51"/>
      <c r="PJV137" s="51"/>
      <c r="PJW137" s="51"/>
      <c r="PJX137" s="51"/>
      <c r="PJY137" s="51"/>
      <c r="PJZ137" s="51"/>
      <c r="PKA137" s="51"/>
      <c r="PKB137" s="51"/>
      <c r="PKC137" s="51"/>
      <c r="PKD137" s="51"/>
      <c r="PKE137" s="51"/>
      <c r="PKF137" s="51"/>
      <c r="PKG137" s="51"/>
      <c r="PKH137" s="51"/>
      <c r="PKI137" s="51"/>
      <c r="PKJ137" s="51"/>
      <c r="PKK137" s="51"/>
      <c r="PKL137" s="51"/>
      <c r="PKM137" s="51"/>
      <c r="PKN137" s="51"/>
      <c r="PKO137" s="51"/>
      <c r="PKP137" s="51"/>
      <c r="PKQ137" s="51"/>
      <c r="PKR137" s="51"/>
      <c r="PKS137" s="51"/>
      <c r="PKT137" s="51"/>
      <c r="PKU137" s="51"/>
      <c r="PKV137" s="51"/>
      <c r="PKW137" s="51"/>
      <c r="PKX137" s="51"/>
      <c r="PKY137" s="51"/>
      <c r="PKZ137" s="51"/>
      <c r="PLA137" s="51"/>
      <c r="PLB137" s="51"/>
      <c r="PLC137" s="51"/>
      <c r="PLD137" s="51"/>
      <c r="PLE137" s="51"/>
      <c r="PLF137" s="51"/>
      <c r="PLG137" s="51"/>
      <c r="PLH137" s="51"/>
      <c r="PLI137" s="51"/>
      <c r="PLJ137" s="51"/>
      <c r="PLK137" s="51"/>
      <c r="PLL137" s="51"/>
      <c r="PLM137" s="51"/>
      <c r="PLN137" s="51"/>
      <c r="PLO137" s="51"/>
      <c r="PLP137" s="51"/>
      <c r="PLQ137" s="51"/>
      <c r="PLR137" s="51"/>
      <c r="PLS137" s="51"/>
      <c r="PLT137" s="51"/>
      <c r="PLU137" s="51"/>
      <c r="PLV137" s="51"/>
      <c r="PLW137" s="51"/>
      <c r="PLX137" s="51"/>
      <c r="PLY137" s="51"/>
      <c r="PLZ137" s="51"/>
      <c r="PMA137" s="51"/>
      <c r="PMB137" s="51"/>
      <c r="PMC137" s="51"/>
      <c r="PMD137" s="51"/>
      <c r="PME137" s="51"/>
      <c r="PMF137" s="51"/>
      <c r="PMG137" s="51"/>
      <c r="PMH137" s="51"/>
      <c r="PMI137" s="51"/>
      <c r="PMJ137" s="51"/>
      <c r="PMK137" s="51"/>
      <c r="PML137" s="51"/>
      <c r="PMM137" s="51"/>
      <c r="PMN137" s="51"/>
      <c r="PMO137" s="51"/>
      <c r="PMP137" s="51"/>
      <c r="PMQ137" s="51"/>
      <c r="PMR137" s="51"/>
      <c r="PMS137" s="51"/>
      <c r="PMT137" s="51"/>
      <c r="PMU137" s="51"/>
      <c r="PMV137" s="51"/>
      <c r="PMW137" s="51"/>
      <c r="PMX137" s="51"/>
      <c r="PMY137" s="51"/>
      <c r="PMZ137" s="51"/>
      <c r="PNA137" s="51"/>
      <c r="PNB137" s="51"/>
      <c r="PNC137" s="51"/>
      <c r="PND137" s="51"/>
      <c r="PNE137" s="51"/>
      <c r="PNF137" s="51"/>
      <c r="PNG137" s="51"/>
      <c r="PNH137" s="51"/>
      <c r="PNI137" s="51"/>
      <c r="PNJ137" s="51"/>
      <c r="PNK137" s="51"/>
      <c r="PNL137" s="51"/>
      <c r="PNM137" s="51"/>
      <c r="PNN137" s="51"/>
      <c r="PNO137" s="51"/>
      <c r="PNP137" s="51"/>
      <c r="PNQ137" s="51"/>
      <c r="PNR137" s="51"/>
      <c r="PNS137" s="51"/>
      <c r="PNT137" s="51"/>
      <c r="PNU137" s="51"/>
      <c r="PNV137" s="51"/>
      <c r="PNW137" s="51"/>
      <c r="PNX137" s="51"/>
      <c r="PNY137" s="51"/>
      <c r="PNZ137" s="51"/>
      <c r="POA137" s="51"/>
      <c r="POB137" s="51"/>
      <c r="POC137" s="51"/>
      <c r="POD137" s="51"/>
      <c r="POE137" s="51"/>
      <c r="POF137" s="51"/>
      <c r="POG137" s="51"/>
      <c r="POH137" s="51"/>
      <c r="POI137" s="51"/>
      <c r="POJ137" s="51"/>
      <c r="POK137" s="51"/>
      <c r="POL137" s="51"/>
      <c r="POM137" s="51"/>
      <c r="PON137" s="51"/>
      <c r="POO137" s="51"/>
      <c r="POP137" s="51"/>
      <c r="POQ137" s="51"/>
      <c r="POR137" s="51"/>
      <c r="POS137" s="51"/>
      <c r="POT137" s="51"/>
      <c r="POU137" s="51"/>
      <c r="POV137" s="51"/>
      <c r="POW137" s="51"/>
      <c r="POX137" s="51"/>
      <c r="POY137" s="51"/>
      <c r="POZ137" s="51"/>
      <c r="PPA137" s="51"/>
      <c r="PPB137" s="51"/>
      <c r="PPC137" s="51"/>
      <c r="PPD137" s="51"/>
      <c r="PPE137" s="51"/>
      <c r="PPF137" s="51"/>
      <c r="PPG137" s="51"/>
      <c r="PPH137" s="51"/>
      <c r="PPI137" s="51"/>
      <c r="PPJ137" s="51"/>
      <c r="PPK137" s="51"/>
      <c r="PPL137" s="51"/>
      <c r="PPM137" s="51"/>
      <c r="PPN137" s="51"/>
      <c r="PPO137" s="51"/>
      <c r="PPP137" s="51"/>
      <c r="PPQ137" s="51"/>
      <c r="PPR137" s="51"/>
      <c r="PPS137" s="51"/>
      <c r="PPT137" s="51"/>
      <c r="PPU137" s="51"/>
      <c r="PPV137" s="51"/>
      <c r="PPW137" s="51"/>
      <c r="PPX137" s="51"/>
      <c r="PPY137" s="51"/>
      <c r="PPZ137" s="51"/>
      <c r="PQA137" s="51"/>
      <c r="PQB137" s="51"/>
      <c r="PQC137" s="51"/>
      <c r="PQD137" s="51"/>
      <c r="PQE137" s="51"/>
      <c r="PQF137" s="51"/>
      <c r="PQG137" s="51"/>
      <c r="PQH137" s="51"/>
      <c r="PQI137" s="51"/>
      <c r="PQJ137" s="51"/>
      <c r="PQK137" s="51"/>
      <c r="PQL137" s="51"/>
      <c r="PQM137" s="51"/>
      <c r="PQN137" s="51"/>
      <c r="PQO137" s="51"/>
      <c r="PQP137" s="51"/>
      <c r="PQQ137" s="51"/>
      <c r="PQR137" s="51"/>
      <c r="PQS137" s="51"/>
      <c r="PQT137" s="51"/>
      <c r="PQU137" s="51"/>
      <c r="PQV137" s="51"/>
      <c r="PQW137" s="51"/>
      <c r="PQX137" s="51"/>
      <c r="PQY137" s="51"/>
      <c r="PQZ137" s="51"/>
      <c r="PRA137" s="51"/>
      <c r="PRB137" s="51"/>
      <c r="PRC137" s="51"/>
      <c r="PRD137" s="51"/>
      <c r="PRE137" s="51"/>
      <c r="PRF137" s="51"/>
      <c r="PRG137" s="51"/>
      <c r="PRH137" s="51"/>
      <c r="PRI137" s="51"/>
      <c r="PRJ137" s="51"/>
      <c r="PRK137" s="51"/>
      <c r="PRL137" s="51"/>
      <c r="PRM137" s="51"/>
      <c r="PRN137" s="51"/>
      <c r="PRO137" s="51"/>
      <c r="PRP137" s="51"/>
      <c r="PRQ137" s="51"/>
      <c r="PRR137" s="51"/>
      <c r="PRS137" s="51"/>
      <c r="PRT137" s="51"/>
      <c r="PRU137" s="51"/>
      <c r="PRV137" s="51"/>
      <c r="PRW137" s="51"/>
      <c r="PRX137" s="51"/>
      <c r="PRY137" s="51"/>
      <c r="PRZ137" s="51"/>
      <c r="PSA137" s="51"/>
      <c r="PSB137" s="51"/>
      <c r="PSC137" s="51"/>
      <c r="PSD137" s="51"/>
      <c r="PSE137" s="51"/>
      <c r="PSF137" s="51"/>
      <c r="PSG137" s="51"/>
      <c r="PSH137" s="51"/>
      <c r="PSI137" s="51"/>
      <c r="PSJ137" s="51"/>
      <c r="PSK137" s="51"/>
      <c r="PSL137" s="51"/>
      <c r="PSM137" s="51"/>
      <c r="PSN137" s="51"/>
      <c r="PSO137" s="51"/>
      <c r="PSP137" s="51"/>
      <c r="PSQ137" s="51"/>
      <c r="PSR137" s="51"/>
      <c r="PSS137" s="51"/>
      <c r="PST137" s="51"/>
      <c r="PSU137" s="51"/>
      <c r="PSV137" s="51"/>
      <c r="PSW137" s="51"/>
      <c r="PSX137" s="51"/>
      <c r="PSY137" s="51"/>
      <c r="PSZ137" s="51"/>
      <c r="PTA137" s="51"/>
      <c r="PTB137" s="51"/>
      <c r="PTC137" s="51"/>
      <c r="PTD137" s="51"/>
      <c r="PTE137" s="51"/>
      <c r="PTF137" s="51"/>
      <c r="PTG137" s="51"/>
      <c r="PTH137" s="51"/>
      <c r="PTI137" s="51"/>
      <c r="PTJ137" s="51"/>
      <c r="PTK137" s="51"/>
      <c r="PTL137" s="51"/>
      <c r="PTM137" s="51"/>
      <c r="PTN137" s="51"/>
      <c r="PTO137" s="51"/>
      <c r="PTP137" s="51"/>
      <c r="PTQ137" s="51"/>
      <c r="PTR137" s="51"/>
      <c r="PTS137" s="51"/>
      <c r="PTT137" s="51"/>
      <c r="PTU137" s="51"/>
      <c r="PTV137" s="51"/>
      <c r="PTW137" s="51"/>
      <c r="PTX137" s="51"/>
      <c r="PTY137" s="51"/>
      <c r="PTZ137" s="51"/>
      <c r="PUA137" s="51"/>
      <c r="PUB137" s="51"/>
      <c r="PUC137" s="51"/>
      <c r="PUD137" s="51"/>
      <c r="PUE137" s="51"/>
      <c r="PUF137" s="51"/>
      <c r="PUG137" s="51"/>
      <c r="PUH137" s="51"/>
      <c r="PUI137" s="51"/>
      <c r="PUJ137" s="51"/>
      <c r="PUK137" s="51"/>
      <c r="PUL137" s="51"/>
      <c r="PUM137" s="51"/>
      <c r="PUN137" s="51"/>
      <c r="PUO137" s="51"/>
      <c r="PUP137" s="51"/>
      <c r="PUQ137" s="51"/>
      <c r="PUR137" s="51"/>
      <c r="PUS137" s="51"/>
      <c r="PUT137" s="51"/>
      <c r="PUU137" s="51"/>
      <c r="PUV137" s="51"/>
      <c r="PUW137" s="51"/>
      <c r="PUX137" s="51"/>
      <c r="PUY137" s="51"/>
      <c r="PUZ137" s="51"/>
      <c r="PVA137" s="51"/>
      <c r="PVB137" s="51"/>
      <c r="PVC137" s="51"/>
      <c r="PVD137" s="51"/>
      <c r="PVE137" s="51"/>
      <c r="PVF137" s="51"/>
      <c r="PVG137" s="51"/>
      <c r="PVH137" s="51"/>
      <c r="PVI137" s="51"/>
      <c r="PVJ137" s="51"/>
      <c r="PVK137" s="51"/>
      <c r="PVL137" s="51"/>
      <c r="PVM137" s="51"/>
      <c r="PVN137" s="51"/>
      <c r="PVO137" s="51"/>
      <c r="PVP137" s="51"/>
      <c r="PVQ137" s="51"/>
      <c r="PVR137" s="51"/>
      <c r="PVS137" s="51"/>
      <c r="PVT137" s="51"/>
      <c r="PVU137" s="51"/>
      <c r="PVV137" s="51"/>
      <c r="PVW137" s="51"/>
      <c r="PVX137" s="51"/>
      <c r="PVY137" s="51"/>
      <c r="PVZ137" s="51"/>
      <c r="PWA137" s="51"/>
      <c r="PWB137" s="51"/>
      <c r="PWC137" s="51"/>
      <c r="PWD137" s="51"/>
      <c r="PWE137" s="51"/>
      <c r="PWF137" s="51"/>
      <c r="PWG137" s="51"/>
      <c r="PWH137" s="51"/>
      <c r="PWI137" s="51"/>
      <c r="PWJ137" s="51"/>
      <c r="PWK137" s="51"/>
      <c r="PWL137" s="51"/>
      <c r="PWM137" s="51"/>
      <c r="PWN137" s="51"/>
      <c r="PWO137" s="51"/>
      <c r="PWP137" s="51"/>
      <c r="PWQ137" s="51"/>
      <c r="PWR137" s="51"/>
      <c r="PWS137" s="51"/>
      <c r="PWT137" s="51"/>
      <c r="PWU137" s="51"/>
      <c r="PWV137" s="51"/>
      <c r="PWW137" s="51"/>
      <c r="PWX137" s="51"/>
      <c r="PWY137" s="51"/>
      <c r="PWZ137" s="51"/>
      <c r="PXA137" s="51"/>
      <c r="PXB137" s="51"/>
      <c r="PXC137" s="51"/>
      <c r="PXD137" s="51"/>
      <c r="PXE137" s="51"/>
      <c r="PXF137" s="51"/>
      <c r="PXG137" s="51"/>
      <c r="PXH137" s="51"/>
      <c r="PXI137" s="51"/>
      <c r="PXJ137" s="51"/>
      <c r="PXK137" s="51"/>
      <c r="PXL137" s="51"/>
      <c r="PXM137" s="51"/>
      <c r="PXN137" s="51"/>
      <c r="PXO137" s="51"/>
      <c r="PXP137" s="51"/>
      <c r="PXQ137" s="51"/>
      <c r="PXR137" s="51"/>
      <c r="PXS137" s="51"/>
      <c r="PXT137" s="51"/>
      <c r="PXU137" s="51"/>
      <c r="PXV137" s="51"/>
      <c r="PXW137" s="51"/>
      <c r="PXX137" s="51"/>
      <c r="PXY137" s="51"/>
      <c r="PXZ137" s="51"/>
      <c r="PYA137" s="51"/>
      <c r="PYB137" s="51"/>
      <c r="PYC137" s="51"/>
      <c r="PYD137" s="51"/>
      <c r="PYE137" s="51"/>
      <c r="PYF137" s="51"/>
      <c r="PYG137" s="51"/>
      <c r="PYH137" s="51"/>
      <c r="PYI137" s="51"/>
      <c r="PYJ137" s="51"/>
      <c r="PYK137" s="51"/>
      <c r="PYL137" s="51"/>
      <c r="PYM137" s="51"/>
      <c r="PYN137" s="51"/>
      <c r="PYO137" s="51"/>
      <c r="PYP137" s="51"/>
      <c r="PYQ137" s="51"/>
      <c r="PYR137" s="51"/>
      <c r="PYS137" s="51"/>
      <c r="PYT137" s="51"/>
      <c r="PYU137" s="51"/>
      <c r="PYV137" s="51"/>
      <c r="PYW137" s="51"/>
      <c r="PYX137" s="51"/>
      <c r="PYY137" s="51"/>
      <c r="PYZ137" s="51"/>
      <c r="PZA137" s="51"/>
      <c r="PZB137" s="51"/>
      <c r="PZC137" s="51"/>
      <c r="PZD137" s="51"/>
      <c r="PZE137" s="51"/>
      <c r="PZF137" s="51"/>
      <c r="PZG137" s="51"/>
      <c r="PZH137" s="51"/>
      <c r="PZI137" s="51"/>
      <c r="PZJ137" s="51"/>
      <c r="PZK137" s="51"/>
      <c r="PZL137" s="51"/>
      <c r="PZM137" s="51"/>
      <c r="PZN137" s="51"/>
      <c r="PZO137" s="51"/>
      <c r="PZP137" s="51"/>
      <c r="PZQ137" s="51"/>
      <c r="PZR137" s="51"/>
      <c r="PZS137" s="51"/>
      <c r="PZT137" s="51"/>
      <c r="PZU137" s="51"/>
      <c r="PZV137" s="51"/>
      <c r="PZW137" s="51"/>
      <c r="PZX137" s="51"/>
      <c r="PZY137" s="51"/>
      <c r="PZZ137" s="51"/>
      <c r="QAA137" s="51"/>
      <c r="QAB137" s="51"/>
      <c r="QAC137" s="51"/>
      <c r="QAD137" s="51"/>
      <c r="QAE137" s="51"/>
      <c r="QAF137" s="51"/>
      <c r="QAG137" s="51"/>
      <c r="QAH137" s="51"/>
      <c r="QAI137" s="51"/>
      <c r="QAJ137" s="51"/>
      <c r="QAK137" s="51"/>
      <c r="QAL137" s="51"/>
      <c r="QAM137" s="51"/>
      <c r="QAN137" s="51"/>
      <c r="QAO137" s="51"/>
      <c r="QAP137" s="51"/>
      <c r="QAQ137" s="51"/>
      <c r="QAR137" s="51"/>
      <c r="QAS137" s="51"/>
      <c r="QAT137" s="51"/>
      <c r="QAU137" s="51"/>
      <c r="QAV137" s="51"/>
      <c r="QAW137" s="51"/>
      <c r="QAX137" s="51"/>
      <c r="QAY137" s="51"/>
      <c r="QAZ137" s="51"/>
      <c r="QBA137" s="51"/>
      <c r="QBB137" s="51"/>
      <c r="QBC137" s="51"/>
      <c r="QBD137" s="51"/>
      <c r="QBE137" s="51"/>
      <c r="QBF137" s="51"/>
      <c r="QBG137" s="51"/>
      <c r="QBH137" s="51"/>
      <c r="QBI137" s="51"/>
      <c r="QBJ137" s="51"/>
      <c r="QBK137" s="51"/>
      <c r="QBL137" s="51"/>
      <c r="QBM137" s="51"/>
      <c r="QBN137" s="51"/>
      <c r="QBO137" s="51"/>
      <c r="QBP137" s="51"/>
      <c r="QBQ137" s="51"/>
      <c r="QBR137" s="51"/>
      <c r="QBS137" s="51"/>
      <c r="QBT137" s="51"/>
      <c r="QBU137" s="51"/>
      <c r="QBV137" s="51"/>
      <c r="QBW137" s="51"/>
      <c r="QBX137" s="51"/>
      <c r="QBY137" s="51"/>
      <c r="QBZ137" s="51"/>
      <c r="QCA137" s="51"/>
      <c r="QCB137" s="51"/>
      <c r="QCC137" s="51"/>
      <c r="QCD137" s="51"/>
      <c r="QCE137" s="51"/>
      <c r="QCF137" s="51"/>
      <c r="QCG137" s="51"/>
      <c r="QCH137" s="51"/>
      <c r="QCI137" s="51"/>
      <c r="QCJ137" s="51"/>
      <c r="QCK137" s="51"/>
      <c r="QCL137" s="51"/>
      <c r="QCM137" s="51"/>
      <c r="QCN137" s="51"/>
      <c r="QCO137" s="51"/>
      <c r="QCP137" s="51"/>
      <c r="QCQ137" s="51"/>
      <c r="QCR137" s="51"/>
      <c r="QCS137" s="51"/>
      <c r="QCT137" s="51"/>
      <c r="QCU137" s="51"/>
      <c r="QCV137" s="51"/>
      <c r="QCW137" s="51"/>
      <c r="QCX137" s="51"/>
      <c r="QCY137" s="51"/>
      <c r="QCZ137" s="51"/>
      <c r="QDA137" s="51"/>
      <c r="QDB137" s="51"/>
      <c r="QDC137" s="51"/>
      <c r="QDD137" s="51"/>
      <c r="QDE137" s="51"/>
      <c r="QDF137" s="51"/>
      <c r="QDG137" s="51"/>
      <c r="QDH137" s="51"/>
      <c r="QDI137" s="51"/>
      <c r="QDJ137" s="51"/>
      <c r="QDK137" s="51"/>
      <c r="QDL137" s="51"/>
      <c r="QDM137" s="51"/>
      <c r="QDN137" s="51"/>
      <c r="QDO137" s="51"/>
      <c r="QDP137" s="51"/>
      <c r="QDQ137" s="51"/>
      <c r="QDR137" s="51"/>
      <c r="QDS137" s="51"/>
      <c r="QDT137" s="51"/>
      <c r="QDU137" s="51"/>
      <c r="QDV137" s="51"/>
      <c r="QDW137" s="51"/>
      <c r="QDX137" s="51"/>
      <c r="QDY137" s="51"/>
      <c r="QDZ137" s="51"/>
      <c r="QEA137" s="51"/>
      <c r="QEB137" s="51"/>
      <c r="QEC137" s="51"/>
      <c r="QED137" s="51"/>
      <c r="QEE137" s="51"/>
      <c r="QEF137" s="51"/>
      <c r="QEG137" s="51"/>
      <c r="QEH137" s="51"/>
      <c r="QEI137" s="51"/>
      <c r="QEJ137" s="51"/>
      <c r="QEK137" s="51"/>
      <c r="QEL137" s="51"/>
      <c r="QEM137" s="51"/>
      <c r="QEN137" s="51"/>
      <c r="QEO137" s="51"/>
      <c r="QEP137" s="51"/>
      <c r="QEQ137" s="51"/>
      <c r="QER137" s="51"/>
      <c r="QES137" s="51"/>
      <c r="QET137" s="51"/>
      <c r="QEU137" s="51"/>
      <c r="QEV137" s="51"/>
      <c r="QEW137" s="51"/>
      <c r="QEX137" s="51"/>
      <c r="QEY137" s="51"/>
      <c r="QEZ137" s="51"/>
      <c r="QFA137" s="51"/>
      <c r="QFB137" s="51"/>
      <c r="QFC137" s="51"/>
      <c r="QFD137" s="51"/>
      <c r="QFE137" s="51"/>
      <c r="QFF137" s="51"/>
      <c r="QFG137" s="51"/>
      <c r="QFH137" s="51"/>
      <c r="QFI137" s="51"/>
      <c r="QFJ137" s="51"/>
      <c r="QFK137" s="51"/>
      <c r="QFL137" s="51"/>
      <c r="QFM137" s="51"/>
      <c r="QFN137" s="51"/>
      <c r="QFO137" s="51"/>
      <c r="QFP137" s="51"/>
      <c r="QFQ137" s="51"/>
      <c r="QFR137" s="51"/>
      <c r="QFS137" s="51"/>
      <c r="QFT137" s="51"/>
      <c r="QFU137" s="51"/>
      <c r="QFV137" s="51"/>
      <c r="QFW137" s="51"/>
      <c r="QFX137" s="51"/>
      <c r="QFY137" s="51"/>
      <c r="QFZ137" s="51"/>
      <c r="QGA137" s="51"/>
      <c r="QGB137" s="51"/>
      <c r="QGC137" s="51"/>
      <c r="QGD137" s="51"/>
      <c r="QGE137" s="51"/>
      <c r="QGF137" s="51"/>
      <c r="QGG137" s="51"/>
      <c r="QGH137" s="51"/>
      <c r="QGI137" s="51"/>
      <c r="QGJ137" s="51"/>
      <c r="QGK137" s="51"/>
      <c r="QGL137" s="51"/>
      <c r="QGM137" s="51"/>
      <c r="QGN137" s="51"/>
      <c r="QGO137" s="51"/>
      <c r="QGP137" s="51"/>
      <c r="QGQ137" s="51"/>
      <c r="QGR137" s="51"/>
      <c r="QGS137" s="51"/>
      <c r="QGT137" s="51"/>
      <c r="QGU137" s="51"/>
      <c r="QGV137" s="51"/>
      <c r="QGW137" s="51"/>
      <c r="QGX137" s="51"/>
      <c r="QGY137" s="51"/>
      <c r="QGZ137" s="51"/>
      <c r="QHA137" s="51"/>
      <c r="QHB137" s="51"/>
      <c r="QHC137" s="51"/>
      <c r="QHD137" s="51"/>
      <c r="QHE137" s="51"/>
      <c r="QHF137" s="51"/>
      <c r="QHG137" s="51"/>
      <c r="QHH137" s="51"/>
      <c r="QHI137" s="51"/>
      <c r="QHJ137" s="51"/>
      <c r="QHK137" s="51"/>
      <c r="QHL137" s="51"/>
      <c r="QHM137" s="51"/>
      <c r="QHN137" s="51"/>
      <c r="QHO137" s="51"/>
      <c r="QHP137" s="51"/>
      <c r="QHQ137" s="51"/>
      <c r="QHR137" s="51"/>
      <c r="QHS137" s="51"/>
      <c r="QHT137" s="51"/>
      <c r="QHU137" s="51"/>
      <c r="QHV137" s="51"/>
      <c r="QHW137" s="51"/>
      <c r="QHX137" s="51"/>
      <c r="QHY137" s="51"/>
      <c r="QHZ137" s="51"/>
      <c r="QIA137" s="51"/>
      <c r="QIB137" s="51"/>
      <c r="QIC137" s="51"/>
      <c r="QID137" s="51"/>
      <c r="QIE137" s="51"/>
      <c r="QIF137" s="51"/>
      <c r="QIG137" s="51"/>
      <c r="QIH137" s="51"/>
      <c r="QII137" s="51"/>
      <c r="QIJ137" s="51"/>
      <c r="QIK137" s="51"/>
      <c r="QIL137" s="51"/>
      <c r="QIM137" s="51"/>
      <c r="QIN137" s="51"/>
      <c r="QIO137" s="51"/>
      <c r="QIP137" s="51"/>
      <c r="QIQ137" s="51"/>
      <c r="QIR137" s="51"/>
      <c r="QIS137" s="51"/>
      <c r="QIT137" s="51"/>
      <c r="QIU137" s="51"/>
      <c r="QIV137" s="51"/>
      <c r="QIW137" s="51"/>
      <c r="QIX137" s="51"/>
      <c r="QIY137" s="51"/>
      <c r="QIZ137" s="51"/>
      <c r="QJA137" s="51"/>
      <c r="QJB137" s="51"/>
      <c r="QJC137" s="51"/>
      <c r="QJD137" s="51"/>
      <c r="QJE137" s="51"/>
      <c r="QJF137" s="51"/>
      <c r="QJG137" s="51"/>
      <c r="QJH137" s="51"/>
      <c r="QJI137" s="51"/>
      <c r="QJJ137" s="51"/>
      <c r="QJK137" s="51"/>
      <c r="QJL137" s="51"/>
      <c r="QJM137" s="51"/>
      <c r="QJN137" s="51"/>
      <c r="QJO137" s="51"/>
      <c r="QJP137" s="51"/>
      <c r="QJQ137" s="51"/>
      <c r="QJR137" s="51"/>
      <c r="QJS137" s="51"/>
      <c r="QJT137" s="51"/>
      <c r="QJU137" s="51"/>
      <c r="QJV137" s="51"/>
      <c r="QJW137" s="51"/>
      <c r="QJX137" s="51"/>
      <c r="QJY137" s="51"/>
      <c r="QJZ137" s="51"/>
      <c r="QKA137" s="51"/>
      <c r="QKB137" s="51"/>
      <c r="QKC137" s="51"/>
      <c r="QKD137" s="51"/>
      <c r="QKE137" s="51"/>
      <c r="QKF137" s="51"/>
      <c r="QKG137" s="51"/>
      <c r="QKH137" s="51"/>
      <c r="QKI137" s="51"/>
      <c r="QKJ137" s="51"/>
      <c r="QKK137" s="51"/>
      <c r="QKL137" s="51"/>
      <c r="QKM137" s="51"/>
      <c r="QKN137" s="51"/>
      <c r="QKO137" s="51"/>
      <c r="QKP137" s="51"/>
      <c r="QKQ137" s="51"/>
      <c r="QKR137" s="51"/>
      <c r="QKS137" s="51"/>
      <c r="QKT137" s="51"/>
      <c r="QKU137" s="51"/>
      <c r="QKV137" s="51"/>
      <c r="QKW137" s="51"/>
      <c r="QKX137" s="51"/>
      <c r="QKY137" s="51"/>
      <c r="QKZ137" s="51"/>
      <c r="QLA137" s="51"/>
      <c r="QLB137" s="51"/>
      <c r="QLC137" s="51"/>
      <c r="QLD137" s="51"/>
      <c r="QLE137" s="51"/>
      <c r="QLF137" s="51"/>
      <c r="QLG137" s="51"/>
      <c r="QLH137" s="51"/>
      <c r="QLI137" s="51"/>
      <c r="QLJ137" s="51"/>
      <c r="QLK137" s="51"/>
      <c r="QLL137" s="51"/>
      <c r="QLM137" s="51"/>
      <c r="QLN137" s="51"/>
      <c r="QLO137" s="51"/>
      <c r="QLP137" s="51"/>
      <c r="QLQ137" s="51"/>
      <c r="QLR137" s="51"/>
      <c r="QLS137" s="51"/>
      <c r="QLT137" s="51"/>
      <c r="QLU137" s="51"/>
      <c r="QLV137" s="51"/>
      <c r="QLW137" s="51"/>
      <c r="QLX137" s="51"/>
      <c r="QLY137" s="51"/>
      <c r="QLZ137" s="51"/>
      <c r="QMA137" s="51"/>
      <c r="QMB137" s="51"/>
      <c r="QMC137" s="51"/>
      <c r="QMD137" s="51"/>
      <c r="QME137" s="51"/>
      <c r="QMF137" s="51"/>
      <c r="QMG137" s="51"/>
      <c r="QMH137" s="51"/>
      <c r="QMI137" s="51"/>
      <c r="QMJ137" s="51"/>
      <c r="QMK137" s="51"/>
      <c r="QML137" s="51"/>
      <c r="QMM137" s="51"/>
      <c r="QMN137" s="51"/>
      <c r="QMO137" s="51"/>
      <c r="QMP137" s="51"/>
      <c r="QMQ137" s="51"/>
      <c r="QMR137" s="51"/>
      <c r="QMS137" s="51"/>
      <c r="QMT137" s="51"/>
      <c r="QMU137" s="51"/>
      <c r="QMV137" s="51"/>
      <c r="QMW137" s="51"/>
      <c r="QMX137" s="51"/>
      <c r="QMY137" s="51"/>
      <c r="QMZ137" s="51"/>
      <c r="QNA137" s="51"/>
      <c r="QNB137" s="51"/>
      <c r="QNC137" s="51"/>
      <c r="QND137" s="51"/>
      <c r="QNE137" s="51"/>
      <c r="QNF137" s="51"/>
      <c r="QNG137" s="51"/>
      <c r="QNH137" s="51"/>
      <c r="QNI137" s="51"/>
      <c r="QNJ137" s="51"/>
      <c r="QNK137" s="51"/>
      <c r="QNL137" s="51"/>
      <c r="QNM137" s="51"/>
      <c r="QNN137" s="51"/>
      <c r="QNO137" s="51"/>
      <c r="QNP137" s="51"/>
      <c r="QNQ137" s="51"/>
      <c r="QNR137" s="51"/>
      <c r="QNS137" s="51"/>
      <c r="QNT137" s="51"/>
      <c r="QNU137" s="51"/>
      <c r="QNV137" s="51"/>
      <c r="QNW137" s="51"/>
      <c r="QNX137" s="51"/>
      <c r="QNY137" s="51"/>
      <c r="QNZ137" s="51"/>
      <c r="QOA137" s="51"/>
      <c r="QOB137" s="51"/>
      <c r="QOC137" s="51"/>
      <c r="QOD137" s="51"/>
      <c r="QOE137" s="51"/>
      <c r="QOF137" s="51"/>
      <c r="QOG137" s="51"/>
      <c r="QOH137" s="51"/>
      <c r="QOI137" s="51"/>
      <c r="QOJ137" s="51"/>
      <c r="QOK137" s="51"/>
      <c r="QOL137" s="51"/>
      <c r="QOM137" s="51"/>
      <c r="QON137" s="51"/>
      <c r="QOO137" s="51"/>
      <c r="QOP137" s="51"/>
      <c r="QOQ137" s="51"/>
      <c r="QOR137" s="51"/>
      <c r="QOS137" s="51"/>
      <c r="QOT137" s="51"/>
      <c r="QOU137" s="51"/>
      <c r="QOV137" s="51"/>
      <c r="QOW137" s="51"/>
      <c r="QOX137" s="51"/>
      <c r="QOY137" s="51"/>
      <c r="QOZ137" s="51"/>
      <c r="QPA137" s="51"/>
      <c r="QPB137" s="51"/>
      <c r="QPC137" s="51"/>
      <c r="QPD137" s="51"/>
      <c r="QPE137" s="51"/>
      <c r="QPF137" s="51"/>
      <c r="QPG137" s="51"/>
      <c r="QPH137" s="51"/>
      <c r="QPI137" s="51"/>
      <c r="QPJ137" s="51"/>
      <c r="QPK137" s="51"/>
      <c r="QPL137" s="51"/>
      <c r="QPM137" s="51"/>
      <c r="QPN137" s="51"/>
      <c r="QPO137" s="51"/>
      <c r="QPP137" s="51"/>
      <c r="QPQ137" s="51"/>
      <c r="QPR137" s="51"/>
      <c r="QPS137" s="51"/>
      <c r="QPT137" s="51"/>
      <c r="QPU137" s="51"/>
      <c r="QPV137" s="51"/>
      <c r="QPW137" s="51"/>
      <c r="QPX137" s="51"/>
      <c r="QPY137" s="51"/>
      <c r="QPZ137" s="51"/>
      <c r="QQA137" s="51"/>
      <c r="QQB137" s="51"/>
      <c r="QQC137" s="51"/>
      <c r="QQD137" s="51"/>
      <c r="QQE137" s="51"/>
      <c r="QQF137" s="51"/>
      <c r="QQG137" s="51"/>
      <c r="QQH137" s="51"/>
      <c r="QQI137" s="51"/>
      <c r="QQJ137" s="51"/>
      <c r="QQK137" s="51"/>
      <c r="QQL137" s="51"/>
      <c r="QQM137" s="51"/>
      <c r="QQN137" s="51"/>
      <c r="QQO137" s="51"/>
      <c r="QQP137" s="51"/>
      <c r="QQQ137" s="51"/>
      <c r="QQR137" s="51"/>
      <c r="QQS137" s="51"/>
      <c r="QQT137" s="51"/>
      <c r="QQU137" s="51"/>
      <c r="QQV137" s="51"/>
      <c r="QQW137" s="51"/>
      <c r="QQX137" s="51"/>
      <c r="QQY137" s="51"/>
      <c r="QQZ137" s="51"/>
      <c r="QRA137" s="51"/>
      <c r="QRB137" s="51"/>
      <c r="QRC137" s="51"/>
      <c r="QRD137" s="51"/>
      <c r="QRE137" s="51"/>
      <c r="QRF137" s="51"/>
      <c r="QRG137" s="51"/>
      <c r="QRH137" s="51"/>
      <c r="QRI137" s="51"/>
      <c r="QRJ137" s="51"/>
      <c r="QRK137" s="51"/>
      <c r="QRL137" s="51"/>
      <c r="QRM137" s="51"/>
      <c r="QRN137" s="51"/>
      <c r="QRO137" s="51"/>
      <c r="QRP137" s="51"/>
      <c r="QRQ137" s="51"/>
      <c r="QRR137" s="51"/>
      <c r="QRS137" s="51"/>
      <c r="QRT137" s="51"/>
      <c r="QRU137" s="51"/>
      <c r="QRV137" s="51"/>
      <c r="QRW137" s="51"/>
      <c r="QRX137" s="51"/>
      <c r="QRY137" s="51"/>
      <c r="QRZ137" s="51"/>
      <c r="QSA137" s="51"/>
      <c r="QSB137" s="51"/>
      <c r="QSC137" s="51"/>
      <c r="QSD137" s="51"/>
      <c r="QSE137" s="51"/>
      <c r="QSF137" s="51"/>
      <c r="QSG137" s="51"/>
      <c r="QSH137" s="51"/>
      <c r="QSI137" s="51"/>
      <c r="QSJ137" s="51"/>
      <c r="QSK137" s="51"/>
      <c r="QSL137" s="51"/>
      <c r="QSM137" s="51"/>
      <c r="QSN137" s="51"/>
      <c r="QSO137" s="51"/>
      <c r="QSP137" s="51"/>
      <c r="QSQ137" s="51"/>
      <c r="QSR137" s="51"/>
      <c r="QSS137" s="51"/>
      <c r="QST137" s="51"/>
      <c r="QSU137" s="51"/>
      <c r="QSV137" s="51"/>
      <c r="QSW137" s="51"/>
      <c r="QSX137" s="51"/>
      <c r="QSY137" s="51"/>
      <c r="QSZ137" s="51"/>
      <c r="QTA137" s="51"/>
      <c r="QTB137" s="51"/>
      <c r="QTC137" s="51"/>
      <c r="QTD137" s="51"/>
      <c r="QTE137" s="51"/>
      <c r="QTF137" s="51"/>
      <c r="QTG137" s="51"/>
      <c r="QTH137" s="51"/>
      <c r="QTI137" s="51"/>
      <c r="QTJ137" s="51"/>
      <c r="QTK137" s="51"/>
      <c r="QTL137" s="51"/>
      <c r="QTM137" s="51"/>
      <c r="QTN137" s="51"/>
      <c r="QTO137" s="51"/>
      <c r="QTP137" s="51"/>
      <c r="QTQ137" s="51"/>
      <c r="QTR137" s="51"/>
      <c r="QTS137" s="51"/>
      <c r="QTT137" s="51"/>
      <c r="QTU137" s="51"/>
      <c r="QTV137" s="51"/>
      <c r="QTW137" s="51"/>
      <c r="QTX137" s="51"/>
      <c r="QTY137" s="51"/>
      <c r="QTZ137" s="51"/>
      <c r="QUA137" s="51"/>
      <c r="QUB137" s="51"/>
      <c r="QUC137" s="51"/>
      <c r="QUD137" s="51"/>
      <c r="QUE137" s="51"/>
      <c r="QUF137" s="51"/>
      <c r="QUG137" s="51"/>
      <c r="QUH137" s="51"/>
      <c r="QUI137" s="51"/>
      <c r="QUJ137" s="51"/>
      <c r="QUK137" s="51"/>
      <c r="QUL137" s="51"/>
      <c r="QUM137" s="51"/>
      <c r="QUN137" s="51"/>
      <c r="QUO137" s="51"/>
      <c r="QUP137" s="51"/>
      <c r="QUQ137" s="51"/>
      <c r="QUR137" s="51"/>
      <c r="QUS137" s="51"/>
      <c r="QUT137" s="51"/>
      <c r="QUU137" s="51"/>
      <c r="QUV137" s="51"/>
      <c r="QUW137" s="51"/>
      <c r="QUX137" s="51"/>
      <c r="QUY137" s="51"/>
      <c r="QUZ137" s="51"/>
      <c r="QVA137" s="51"/>
      <c r="QVB137" s="51"/>
      <c r="QVC137" s="51"/>
      <c r="QVD137" s="51"/>
      <c r="QVE137" s="51"/>
      <c r="QVF137" s="51"/>
      <c r="QVG137" s="51"/>
      <c r="QVH137" s="51"/>
      <c r="QVI137" s="51"/>
      <c r="QVJ137" s="51"/>
      <c r="QVK137" s="51"/>
      <c r="QVL137" s="51"/>
      <c r="QVM137" s="51"/>
      <c r="QVN137" s="51"/>
      <c r="QVO137" s="51"/>
      <c r="QVP137" s="51"/>
      <c r="QVQ137" s="51"/>
      <c r="QVR137" s="51"/>
      <c r="QVS137" s="51"/>
      <c r="QVT137" s="51"/>
      <c r="QVU137" s="51"/>
      <c r="QVV137" s="51"/>
      <c r="QVW137" s="51"/>
      <c r="QVX137" s="51"/>
      <c r="QVY137" s="51"/>
      <c r="QVZ137" s="51"/>
      <c r="QWA137" s="51"/>
      <c r="QWB137" s="51"/>
      <c r="QWC137" s="51"/>
      <c r="QWD137" s="51"/>
      <c r="QWE137" s="51"/>
      <c r="QWF137" s="51"/>
      <c r="QWG137" s="51"/>
      <c r="QWH137" s="51"/>
      <c r="QWI137" s="51"/>
      <c r="QWJ137" s="51"/>
      <c r="QWK137" s="51"/>
      <c r="QWL137" s="51"/>
      <c r="QWM137" s="51"/>
      <c r="QWN137" s="51"/>
      <c r="QWO137" s="51"/>
      <c r="QWP137" s="51"/>
      <c r="QWQ137" s="51"/>
      <c r="QWR137" s="51"/>
      <c r="QWS137" s="51"/>
      <c r="QWT137" s="51"/>
      <c r="QWU137" s="51"/>
      <c r="QWV137" s="51"/>
      <c r="QWW137" s="51"/>
      <c r="QWX137" s="51"/>
      <c r="QWY137" s="51"/>
      <c r="QWZ137" s="51"/>
      <c r="QXA137" s="51"/>
      <c r="QXB137" s="51"/>
      <c r="QXC137" s="51"/>
      <c r="QXD137" s="51"/>
      <c r="QXE137" s="51"/>
      <c r="QXF137" s="51"/>
      <c r="QXG137" s="51"/>
      <c r="QXH137" s="51"/>
      <c r="QXI137" s="51"/>
      <c r="QXJ137" s="51"/>
      <c r="QXK137" s="51"/>
      <c r="QXL137" s="51"/>
      <c r="QXM137" s="51"/>
      <c r="QXN137" s="51"/>
      <c r="QXO137" s="51"/>
      <c r="QXP137" s="51"/>
      <c r="QXQ137" s="51"/>
      <c r="QXR137" s="51"/>
      <c r="QXS137" s="51"/>
      <c r="QXT137" s="51"/>
      <c r="QXU137" s="51"/>
      <c r="QXV137" s="51"/>
      <c r="QXW137" s="51"/>
      <c r="QXX137" s="51"/>
      <c r="QXY137" s="51"/>
      <c r="QXZ137" s="51"/>
      <c r="QYA137" s="51"/>
      <c r="QYB137" s="51"/>
      <c r="QYC137" s="51"/>
      <c r="QYD137" s="51"/>
      <c r="QYE137" s="51"/>
      <c r="QYF137" s="51"/>
      <c r="QYG137" s="51"/>
      <c r="QYH137" s="51"/>
      <c r="QYI137" s="51"/>
      <c r="QYJ137" s="51"/>
      <c r="QYK137" s="51"/>
      <c r="QYL137" s="51"/>
      <c r="QYM137" s="51"/>
      <c r="QYN137" s="51"/>
      <c r="QYO137" s="51"/>
      <c r="QYP137" s="51"/>
      <c r="QYQ137" s="51"/>
      <c r="QYR137" s="51"/>
      <c r="QYS137" s="51"/>
      <c r="QYT137" s="51"/>
      <c r="QYU137" s="51"/>
      <c r="QYV137" s="51"/>
      <c r="QYW137" s="51"/>
      <c r="QYX137" s="51"/>
      <c r="QYY137" s="51"/>
      <c r="QYZ137" s="51"/>
      <c r="QZA137" s="51"/>
      <c r="QZB137" s="51"/>
      <c r="QZC137" s="51"/>
      <c r="QZD137" s="51"/>
      <c r="QZE137" s="51"/>
      <c r="QZF137" s="51"/>
      <c r="QZG137" s="51"/>
      <c r="QZH137" s="51"/>
      <c r="QZI137" s="51"/>
      <c r="QZJ137" s="51"/>
      <c r="QZK137" s="51"/>
      <c r="QZL137" s="51"/>
      <c r="QZM137" s="51"/>
      <c r="QZN137" s="51"/>
      <c r="QZO137" s="51"/>
      <c r="QZP137" s="51"/>
      <c r="QZQ137" s="51"/>
      <c r="QZR137" s="51"/>
      <c r="QZS137" s="51"/>
      <c r="QZT137" s="51"/>
      <c r="QZU137" s="51"/>
      <c r="QZV137" s="51"/>
      <c r="QZW137" s="51"/>
      <c r="QZX137" s="51"/>
      <c r="QZY137" s="51"/>
      <c r="QZZ137" s="51"/>
      <c r="RAA137" s="51"/>
      <c r="RAB137" s="51"/>
      <c r="RAC137" s="51"/>
      <c r="RAD137" s="51"/>
      <c r="RAE137" s="51"/>
      <c r="RAF137" s="51"/>
      <c r="RAG137" s="51"/>
      <c r="RAH137" s="51"/>
      <c r="RAI137" s="51"/>
      <c r="RAJ137" s="51"/>
      <c r="RAK137" s="51"/>
      <c r="RAL137" s="51"/>
      <c r="RAM137" s="51"/>
      <c r="RAN137" s="51"/>
      <c r="RAO137" s="51"/>
      <c r="RAP137" s="51"/>
      <c r="RAQ137" s="51"/>
      <c r="RAR137" s="51"/>
      <c r="RAS137" s="51"/>
      <c r="RAT137" s="51"/>
      <c r="RAU137" s="51"/>
      <c r="RAV137" s="51"/>
      <c r="RAW137" s="51"/>
      <c r="RAX137" s="51"/>
      <c r="RAY137" s="51"/>
      <c r="RAZ137" s="51"/>
      <c r="RBA137" s="51"/>
      <c r="RBB137" s="51"/>
      <c r="RBC137" s="51"/>
      <c r="RBD137" s="51"/>
      <c r="RBE137" s="51"/>
      <c r="RBF137" s="51"/>
      <c r="RBG137" s="51"/>
      <c r="RBH137" s="51"/>
      <c r="RBI137" s="51"/>
      <c r="RBJ137" s="51"/>
      <c r="RBK137" s="51"/>
      <c r="RBL137" s="51"/>
      <c r="RBM137" s="51"/>
      <c r="RBN137" s="51"/>
      <c r="RBO137" s="51"/>
      <c r="RBP137" s="51"/>
      <c r="RBQ137" s="51"/>
      <c r="RBR137" s="51"/>
      <c r="RBS137" s="51"/>
      <c r="RBT137" s="51"/>
      <c r="RBU137" s="51"/>
      <c r="RBV137" s="51"/>
      <c r="RBW137" s="51"/>
      <c r="RBX137" s="51"/>
      <c r="RBY137" s="51"/>
      <c r="RBZ137" s="51"/>
      <c r="RCA137" s="51"/>
      <c r="RCB137" s="51"/>
      <c r="RCC137" s="51"/>
      <c r="RCD137" s="51"/>
      <c r="RCE137" s="51"/>
      <c r="RCF137" s="51"/>
      <c r="RCG137" s="51"/>
      <c r="RCH137" s="51"/>
      <c r="RCI137" s="51"/>
      <c r="RCJ137" s="51"/>
      <c r="RCK137" s="51"/>
      <c r="RCL137" s="51"/>
      <c r="RCM137" s="51"/>
      <c r="RCN137" s="51"/>
      <c r="RCO137" s="51"/>
      <c r="RCP137" s="51"/>
      <c r="RCQ137" s="51"/>
      <c r="RCR137" s="51"/>
      <c r="RCS137" s="51"/>
      <c r="RCT137" s="51"/>
      <c r="RCU137" s="51"/>
      <c r="RCV137" s="51"/>
      <c r="RCW137" s="51"/>
      <c r="RCX137" s="51"/>
      <c r="RCY137" s="51"/>
      <c r="RCZ137" s="51"/>
      <c r="RDA137" s="51"/>
      <c r="RDB137" s="51"/>
      <c r="RDC137" s="51"/>
      <c r="RDD137" s="51"/>
      <c r="RDE137" s="51"/>
      <c r="RDF137" s="51"/>
      <c r="RDG137" s="51"/>
      <c r="RDH137" s="51"/>
      <c r="RDI137" s="51"/>
      <c r="RDJ137" s="51"/>
      <c r="RDK137" s="51"/>
      <c r="RDL137" s="51"/>
      <c r="RDM137" s="51"/>
      <c r="RDN137" s="51"/>
      <c r="RDO137" s="51"/>
      <c r="RDP137" s="51"/>
      <c r="RDQ137" s="51"/>
      <c r="RDR137" s="51"/>
      <c r="RDS137" s="51"/>
      <c r="RDT137" s="51"/>
      <c r="RDU137" s="51"/>
      <c r="RDV137" s="51"/>
      <c r="RDW137" s="51"/>
      <c r="RDX137" s="51"/>
      <c r="RDY137" s="51"/>
      <c r="RDZ137" s="51"/>
      <c r="REA137" s="51"/>
      <c r="REB137" s="51"/>
      <c r="REC137" s="51"/>
      <c r="RED137" s="51"/>
      <c r="REE137" s="51"/>
      <c r="REF137" s="51"/>
      <c r="REG137" s="51"/>
      <c r="REH137" s="51"/>
      <c r="REI137" s="51"/>
      <c r="REJ137" s="51"/>
      <c r="REK137" s="51"/>
      <c r="REL137" s="51"/>
      <c r="REM137" s="51"/>
      <c r="REN137" s="51"/>
      <c r="REO137" s="51"/>
      <c r="REP137" s="51"/>
      <c r="REQ137" s="51"/>
      <c r="RER137" s="51"/>
      <c r="RES137" s="51"/>
      <c r="RET137" s="51"/>
      <c r="REU137" s="51"/>
      <c r="REV137" s="51"/>
      <c r="REW137" s="51"/>
      <c r="REX137" s="51"/>
      <c r="REY137" s="51"/>
      <c r="REZ137" s="51"/>
      <c r="RFA137" s="51"/>
      <c r="RFB137" s="51"/>
      <c r="RFC137" s="51"/>
      <c r="RFD137" s="51"/>
      <c r="RFE137" s="51"/>
      <c r="RFF137" s="51"/>
      <c r="RFG137" s="51"/>
      <c r="RFH137" s="51"/>
      <c r="RFI137" s="51"/>
      <c r="RFJ137" s="51"/>
      <c r="RFK137" s="51"/>
      <c r="RFL137" s="51"/>
      <c r="RFM137" s="51"/>
      <c r="RFN137" s="51"/>
      <c r="RFO137" s="51"/>
      <c r="RFP137" s="51"/>
      <c r="RFQ137" s="51"/>
      <c r="RFR137" s="51"/>
      <c r="RFS137" s="51"/>
      <c r="RFT137" s="51"/>
      <c r="RFU137" s="51"/>
      <c r="RFV137" s="51"/>
      <c r="RFW137" s="51"/>
      <c r="RFX137" s="51"/>
      <c r="RFY137" s="51"/>
      <c r="RFZ137" s="51"/>
      <c r="RGA137" s="51"/>
      <c r="RGB137" s="51"/>
      <c r="RGC137" s="51"/>
      <c r="RGD137" s="51"/>
      <c r="RGE137" s="51"/>
      <c r="RGF137" s="51"/>
      <c r="RGG137" s="51"/>
      <c r="RGH137" s="51"/>
      <c r="RGI137" s="51"/>
      <c r="RGJ137" s="51"/>
      <c r="RGK137" s="51"/>
      <c r="RGL137" s="51"/>
      <c r="RGM137" s="51"/>
      <c r="RGN137" s="51"/>
      <c r="RGO137" s="51"/>
      <c r="RGP137" s="51"/>
      <c r="RGQ137" s="51"/>
      <c r="RGR137" s="51"/>
      <c r="RGS137" s="51"/>
      <c r="RGT137" s="51"/>
      <c r="RGU137" s="51"/>
      <c r="RGV137" s="51"/>
      <c r="RGW137" s="51"/>
      <c r="RGX137" s="51"/>
      <c r="RGY137" s="51"/>
      <c r="RGZ137" s="51"/>
      <c r="RHA137" s="51"/>
      <c r="RHB137" s="51"/>
      <c r="RHC137" s="51"/>
      <c r="RHD137" s="51"/>
      <c r="RHE137" s="51"/>
      <c r="RHF137" s="51"/>
      <c r="RHG137" s="51"/>
      <c r="RHH137" s="51"/>
      <c r="RHI137" s="51"/>
      <c r="RHJ137" s="51"/>
      <c r="RHK137" s="51"/>
      <c r="RHL137" s="51"/>
      <c r="RHM137" s="51"/>
      <c r="RHN137" s="51"/>
      <c r="RHO137" s="51"/>
      <c r="RHP137" s="51"/>
      <c r="RHQ137" s="51"/>
      <c r="RHR137" s="51"/>
      <c r="RHS137" s="51"/>
      <c r="RHT137" s="51"/>
      <c r="RHU137" s="51"/>
      <c r="RHV137" s="51"/>
      <c r="RHW137" s="51"/>
      <c r="RHX137" s="51"/>
      <c r="RHY137" s="51"/>
      <c r="RHZ137" s="51"/>
      <c r="RIA137" s="51"/>
      <c r="RIB137" s="51"/>
      <c r="RIC137" s="51"/>
      <c r="RID137" s="51"/>
      <c r="RIE137" s="51"/>
      <c r="RIF137" s="51"/>
      <c r="RIG137" s="51"/>
      <c r="RIH137" s="51"/>
      <c r="RII137" s="51"/>
      <c r="RIJ137" s="51"/>
      <c r="RIK137" s="51"/>
      <c r="RIL137" s="51"/>
      <c r="RIM137" s="51"/>
      <c r="RIN137" s="51"/>
      <c r="RIO137" s="51"/>
      <c r="RIP137" s="51"/>
      <c r="RIQ137" s="51"/>
      <c r="RIR137" s="51"/>
      <c r="RIS137" s="51"/>
      <c r="RIT137" s="51"/>
      <c r="RIU137" s="51"/>
      <c r="RIV137" s="51"/>
      <c r="RIW137" s="51"/>
      <c r="RIX137" s="51"/>
      <c r="RIY137" s="51"/>
      <c r="RIZ137" s="51"/>
      <c r="RJA137" s="51"/>
      <c r="RJB137" s="51"/>
      <c r="RJC137" s="51"/>
      <c r="RJD137" s="51"/>
      <c r="RJE137" s="51"/>
      <c r="RJF137" s="51"/>
      <c r="RJG137" s="51"/>
      <c r="RJH137" s="51"/>
      <c r="RJI137" s="51"/>
      <c r="RJJ137" s="51"/>
      <c r="RJK137" s="51"/>
      <c r="RJL137" s="51"/>
      <c r="RJM137" s="51"/>
      <c r="RJN137" s="51"/>
      <c r="RJO137" s="51"/>
      <c r="RJP137" s="51"/>
      <c r="RJQ137" s="51"/>
      <c r="RJR137" s="51"/>
      <c r="RJS137" s="51"/>
      <c r="RJT137" s="51"/>
      <c r="RJU137" s="51"/>
      <c r="RJV137" s="51"/>
      <c r="RJW137" s="51"/>
      <c r="RJX137" s="51"/>
      <c r="RJY137" s="51"/>
      <c r="RJZ137" s="51"/>
      <c r="RKA137" s="51"/>
      <c r="RKB137" s="51"/>
      <c r="RKC137" s="51"/>
      <c r="RKD137" s="51"/>
      <c r="RKE137" s="51"/>
      <c r="RKF137" s="51"/>
      <c r="RKG137" s="51"/>
      <c r="RKH137" s="51"/>
      <c r="RKI137" s="51"/>
      <c r="RKJ137" s="51"/>
      <c r="RKK137" s="51"/>
      <c r="RKL137" s="51"/>
      <c r="RKM137" s="51"/>
      <c r="RKN137" s="51"/>
      <c r="RKO137" s="51"/>
      <c r="RKP137" s="51"/>
      <c r="RKQ137" s="51"/>
      <c r="RKR137" s="51"/>
      <c r="RKS137" s="51"/>
      <c r="RKT137" s="51"/>
      <c r="RKU137" s="51"/>
      <c r="RKV137" s="51"/>
      <c r="RKW137" s="51"/>
      <c r="RKX137" s="51"/>
      <c r="RKY137" s="51"/>
      <c r="RKZ137" s="51"/>
      <c r="RLA137" s="51"/>
      <c r="RLB137" s="51"/>
      <c r="RLC137" s="51"/>
      <c r="RLD137" s="51"/>
      <c r="RLE137" s="51"/>
      <c r="RLF137" s="51"/>
      <c r="RLG137" s="51"/>
      <c r="RLH137" s="51"/>
      <c r="RLI137" s="51"/>
      <c r="RLJ137" s="51"/>
      <c r="RLK137" s="51"/>
      <c r="RLL137" s="51"/>
      <c r="RLM137" s="51"/>
      <c r="RLN137" s="51"/>
      <c r="RLO137" s="51"/>
      <c r="RLP137" s="51"/>
      <c r="RLQ137" s="51"/>
      <c r="RLR137" s="51"/>
      <c r="RLS137" s="51"/>
      <c r="RLT137" s="51"/>
      <c r="RLU137" s="51"/>
      <c r="RLV137" s="51"/>
      <c r="RLW137" s="51"/>
      <c r="RLX137" s="51"/>
      <c r="RLY137" s="51"/>
      <c r="RLZ137" s="51"/>
      <c r="RMA137" s="51"/>
      <c r="RMB137" s="51"/>
      <c r="RMC137" s="51"/>
      <c r="RMD137" s="51"/>
      <c r="RME137" s="51"/>
      <c r="RMF137" s="51"/>
      <c r="RMG137" s="51"/>
      <c r="RMH137" s="51"/>
      <c r="RMI137" s="51"/>
      <c r="RMJ137" s="51"/>
      <c r="RMK137" s="51"/>
      <c r="RML137" s="51"/>
      <c r="RMM137" s="51"/>
      <c r="RMN137" s="51"/>
      <c r="RMO137" s="51"/>
      <c r="RMP137" s="51"/>
      <c r="RMQ137" s="51"/>
      <c r="RMR137" s="51"/>
      <c r="RMS137" s="51"/>
      <c r="RMT137" s="51"/>
      <c r="RMU137" s="51"/>
      <c r="RMV137" s="51"/>
      <c r="RMW137" s="51"/>
      <c r="RMX137" s="51"/>
      <c r="RMY137" s="51"/>
      <c r="RMZ137" s="51"/>
      <c r="RNA137" s="51"/>
      <c r="RNB137" s="51"/>
      <c r="RNC137" s="51"/>
      <c r="RND137" s="51"/>
      <c r="RNE137" s="51"/>
      <c r="RNF137" s="51"/>
      <c r="RNG137" s="51"/>
      <c r="RNH137" s="51"/>
      <c r="RNI137" s="51"/>
      <c r="RNJ137" s="51"/>
      <c r="RNK137" s="51"/>
      <c r="RNL137" s="51"/>
      <c r="RNM137" s="51"/>
      <c r="RNN137" s="51"/>
      <c r="RNO137" s="51"/>
      <c r="RNP137" s="51"/>
      <c r="RNQ137" s="51"/>
      <c r="RNR137" s="51"/>
      <c r="RNS137" s="51"/>
      <c r="RNT137" s="51"/>
      <c r="RNU137" s="51"/>
      <c r="RNV137" s="51"/>
      <c r="RNW137" s="51"/>
      <c r="RNX137" s="51"/>
      <c r="RNY137" s="51"/>
      <c r="RNZ137" s="51"/>
      <c r="ROA137" s="51"/>
      <c r="ROB137" s="51"/>
      <c r="ROC137" s="51"/>
      <c r="ROD137" s="51"/>
      <c r="ROE137" s="51"/>
      <c r="ROF137" s="51"/>
      <c r="ROG137" s="51"/>
      <c r="ROH137" s="51"/>
      <c r="ROI137" s="51"/>
      <c r="ROJ137" s="51"/>
      <c r="ROK137" s="51"/>
      <c r="ROL137" s="51"/>
      <c r="ROM137" s="51"/>
      <c r="RON137" s="51"/>
      <c r="ROO137" s="51"/>
      <c r="ROP137" s="51"/>
      <c r="ROQ137" s="51"/>
      <c r="ROR137" s="51"/>
      <c r="ROS137" s="51"/>
      <c r="ROT137" s="51"/>
      <c r="ROU137" s="51"/>
      <c r="ROV137" s="51"/>
      <c r="ROW137" s="51"/>
      <c r="ROX137" s="51"/>
      <c r="ROY137" s="51"/>
      <c r="ROZ137" s="51"/>
      <c r="RPA137" s="51"/>
      <c r="RPB137" s="51"/>
      <c r="RPC137" s="51"/>
      <c r="RPD137" s="51"/>
      <c r="RPE137" s="51"/>
      <c r="RPF137" s="51"/>
      <c r="RPG137" s="51"/>
      <c r="RPH137" s="51"/>
      <c r="RPI137" s="51"/>
      <c r="RPJ137" s="51"/>
      <c r="RPK137" s="51"/>
      <c r="RPL137" s="51"/>
      <c r="RPM137" s="51"/>
      <c r="RPN137" s="51"/>
      <c r="RPO137" s="51"/>
      <c r="RPP137" s="51"/>
      <c r="RPQ137" s="51"/>
      <c r="RPR137" s="51"/>
      <c r="RPS137" s="51"/>
      <c r="RPT137" s="51"/>
      <c r="RPU137" s="51"/>
      <c r="RPV137" s="51"/>
      <c r="RPW137" s="51"/>
      <c r="RPX137" s="51"/>
      <c r="RPY137" s="51"/>
      <c r="RPZ137" s="51"/>
      <c r="RQA137" s="51"/>
      <c r="RQB137" s="51"/>
      <c r="RQC137" s="51"/>
      <c r="RQD137" s="51"/>
      <c r="RQE137" s="51"/>
      <c r="RQF137" s="51"/>
      <c r="RQG137" s="51"/>
      <c r="RQH137" s="51"/>
      <c r="RQI137" s="51"/>
      <c r="RQJ137" s="51"/>
      <c r="RQK137" s="51"/>
      <c r="RQL137" s="51"/>
      <c r="RQM137" s="51"/>
      <c r="RQN137" s="51"/>
      <c r="RQO137" s="51"/>
      <c r="RQP137" s="51"/>
      <c r="RQQ137" s="51"/>
      <c r="RQR137" s="51"/>
      <c r="RQS137" s="51"/>
      <c r="RQT137" s="51"/>
      <c r="RQU137" s="51"/>
      <c r="RQV137" s="51"/>
      <c r="RQW137" s="51"/>
      <c r="RQX137" s="51"/>
      <c r="RQY137" s="51"/>
      <c r="RQZ137" s="51"/>
      <c r="RRA137" s="51"/>
      <c r="RRB137" s="51"/>
      <c r="RRC137" s="51"/>
      <c r="RRD137" s="51"/>
      <c r="RRE137" s="51"/>
      <c r="RRF137" s="51"/>
      <c r="RRG137" s="51"/>
      <c r="RRH137" s="51"/>
      <c r="RRI137" s="51"/>
      <c r="RRJ137" s="51"/>
      <c r="RRK137" s="51"/>
      <c r="RRL137" s="51"/>
      <c r="RRM137" s="51"/>
      <c r="RRN137" s="51"/>
      <c r="RRO137" s="51"/>
      <c r="RRP137" s="51"/>
      <c r="RRQ137" s="51"/>
      <c r="RRR137" s="51"/>
      <c r="RRS137" s="51"/>
      <c r="RRT137" s="51"/>
      <c r="RRU137" s="51"/>
      <c r="RRV137" s="51"/>
      <c r="RRW137" s="51"/>
      <c r="RRX137" s="51"/>
      <c r="RRY137" s="51"/>
      <c r="RRZ137" s="51"/>
      <c r="RSA137" s="51"/>
      <c r="RSB137" s="51"/>
      <c r="RSC137" s="51"/>
      <c r="RSD137" s="51"/>
      <c r="RSE137" s="51"/>
      <c r="RSF137" s="51"/>
      <c r="RSG137" s="51"/>
      <c r="RSH137" s="51"/>
      <c r="RSI137" s="51"/>
      <c r="RSJ137" s="51"/>
      <c r="RSK137" s="51"/>
      <c r="RSL137" s="51"/>
      <c r="RSM137" s="51"/>
      <c r="RSN137" s="51"/>
      <c r="RSO137" s="51"/>
      <c r="RSP137" s="51"/>
      <c r="RSQ137" s="51"/>
      <c r="RSR137" s="51"/>
      <c r="RSS137" s="51"/>
      <c r="RST137" s="51"/>
      <c r="RSU137" s="51"/>
      <c r="RSV137" s="51"/>
      <c r="RSW137" s="51"/>
      <c r="RSX137" s="51"/>
      <c r="RSY137" s="51"/>
      <c r="RSZ137" s="51"/>
      <c r="RTA137" s="51"/>
      <c r="RTB137" s="51"/>
      <c r="RTC137" s="51"/>
      <c r="RTD137" s="51"/>
      <c r="RTE137" s="51"/>
      <c r="RTF137" s="51"/>
      <c r="RTG137" s="51"/>
      <c r="RTH137" s="51"/>
      <c r="RTI137" s="51"/>
      <c r="RTJ137" s="51"/>
      <c r="RTK137" s="51"/>
      <c r="RTL137" s="51"/>
      <c r="RTM137" s="51"/>
      <c r="RTN137" s="51"/>
      <c r="RTO137" s="51"/>
      <c r="RTP137" s="51"/>
      <c r="RTQ137" s="51"/>
      <c r="RTR137" s="51"/>
      <c r="RTS137" s="51"/>
      <c r="RTT137" s="51"/>
      <c r="RTU137" s="51"/>
      <c r="RTV137" s="51"/>
      <c r="RTW137" s="51"/>
      <c r="RTX137" s="51"/>
      <c r="RTY137" s="51"/>
      <c r="RTZ137" s="51"/>
      <c r="RUA137" s="51"/>
      <c r="RUB137" s="51"/>
      <c r="RUC137" s="51"/>
      <c r="RUD137" s="51"/>
      <c r="RUE137" s="51"/>
      <c r="RUF137" s="51"/>
      <c r="RUG137" s="51"/>
      <c r="RUH137" s="51"/>
      <c r="RUI137" s="51"/>
      <c r="RUJ137" s="51"/>
      <c r="RUK137" s="51"/>
      <c r="RUL137" s="51"/>
      <c r="RUM137" s="51"/>
      <c r="RUN137" s="51"/>
      <c r="RUO137" s="51"/>
      <c r="RUP137" s="51"/>
      <c r="RUQ137" s="51"/>
      <c r="RUR137" s="51"/>
      <c r="RUS137" s="51"/>
      <c r="RUT137" s="51"/>
      <c r="RUU137" s="51"/>
      <c r="RUV137" s="51"/>
      <c r="RUW137" s="51"/>
      <c r="RUX137" s="51"/>
      <c r="RUY137" s="51"/>
      <c r="RUZ137" s="51"/>
      <c r="RVA137" s="51"/>
      <c r="RVB137" s="51"/>
      <c r="RVC137" s="51"/>
      <c r="RVD137" s="51"/>
      <c r="RVE137" s="51"/>
      <c r="RVF137" s="51"/>
      <c r="RVG137" s="51"/>
      <c r="RVH137" s="51"/>
      <c r="RVI137" s="51"/>
      <c r="RVJ137" s="51"/>
      <c r="RVK137" s="51"/>
      <c r="RVL137" s="51"/>
      <c r="RVM137" s="51"/>
      <c r="RVN137" s="51"/>
      <c r="RVO137" s="51"/>
      <c r="RVP137" s="51"/>
      <c r="RVQ137" s="51"/>
      <c r="RVR137" s="51"/>
      <c r="RVS137" s="51"/>
      <c r="RVT137" s="51"/>
      <c r="RVU137" s="51"/>
      <c r="RVV137" s="51"/>
      <c r="RVW137" s="51"/>
      <c r="RVX137" s="51"/>
      <c r="RVY137" s="51"/>
      <c r="RVZ137" s="51"/>
      <c r="RWA137" s="51"/>
      <c r="RWB137" s="51"/>
      <c r="RWC137" s="51"/>
      <c r="RWD137" s="51"/>
      <c r="RWE137" s="51"/>
      <c r="RWF137" s="51"/>
      <c r="RWG137" s="51"/>
      <c r="RWH137" s="51"/>
      <c r="RWI137" s="51"/>
      <c r="RWJ137" s="51"/>
      <c r="RWK137" s="51"/>
      <c r="RWL137" s="51"/>
      <c r="RWM137" s="51"/>
      <c r="RWN137" s="51"/>
      <c r="RWO137" s="51"/>
      <c r="RWP137" s="51"/>
      <c r="RWQ137" s="51"/>
      <c r="RWR137" s="51"/>
      <c r="RWS137" s="51"/>
      <c r="RWT137" s="51"/>
      <c r="RWU137" s="51"/>
      <c r="RWV137" s="51"/>
      <c r="RWW137" s="51"/>
      <c r="RWX137" s="51"/>
      <c r="RWY137" s="51"/>
      <c r="RWZ137" s="51"/>
      <c r="RXA137" s="51"/>
      <c r="RXB137" s="51"/>
      <c r="RXC137" s="51"/>
      <c r="RXD137" s="51"/>
      <c r="RXE137" s="51"/>
      <c r="RXF137" s="51"/>
      <c r="RXG137" s="51"/>
      <c r="RXH137" s="51"/>
      <c r="RXI137" s="51"/>
      <c r="RXJ137" s="51"/>
      <c r="RXK137" s="51"/>
      <c r="RXL137" s="51"/>
      <c r="RXM137" s="51"/>
      <c r="RXN137" s="51"/>
      <c r="RXO137" s="51"/>
      <c r="RXP137" s="51"/>
      <c r="RXQ137" s="51"/>
      <c r="RXR137" s="51"/>
      <c r="RXS137" s="51"/>
      <c r="RXT137" s="51"/>
      <c r="RXU137" s="51"/>
      <c r="RXV137" s="51"/>
      <c r="RXW137" s="51"/>
      <c r="RXX137" s="51"/>
      <c r="RXY137" s="51"/>
      <c r="RXZ137" s="51"/>
      <c r="RYA137" s="51"/>
      <c r="RYB137" s="51"/>
      <c r="RYC137" s="51"/>
      <c r="RYD137" s="51"/>
      <c r="RYE137" s="51"/>
      <c r="RYF137" s="51"/>
      <c r="RYG137" s="51"/>
      <c r="RYH137" s="51"/>
      <c r="RYI137" s="51"/>
      <c r="RYJ137" s="51"/>
      <c r="RYK137" s="51"/>
      <c r="RYL137" s="51"/>
      <c r="RYM137" s="51"/>
      <c r="RYN137" s="51"/>
      <c r="RYO137" s="51"/>
      <c r="RYP137" s="51"/>
      <c r="RYQ137" s="51"/>
      <c r="RYR137" s="51"/>
      <c r="RYS137" s="51"/>
      <c r="RYT137" s="51"/>
      <c r="RYU137" s="51"/>
      <c r="RYV137" s="51"/>
      <c r="RYW137" s="51"/>
      <c r="RYX137" s="51"/>
      <c r="RYY137" s="51"/>
      <c r="RYZ137" s="51"/>
      <c r="RZA137" s="51"/>
      <c r="RZB137" s="51"/>
      <c r="RZC137" s="51"/>
      <c r="RZD137" s="51"/>
      <c r="RZE137" s="51"/>
      <c r="RZF137" s="51"/>
      <c r="RZG137" s="51"/>
      <c r="RZH137" s="51"/>
      <c r="RZI137" s="51"/>
      <c r="RZJ137" s="51"/>
      <c r="RZK137" s="51"/>
      <c r="RZL137" s="51"/>
      <c r="RZM137" s="51"/>
      <c r="RZN137" s="51"/>
      <c r="RZO137" s="51"/>
      <c r="RZP137" s="51"/>
      <c r="RZQ137" s="51"/>
      <c r="RZR137" s="51"/>
      <c r="RZS137" s="51"/>
      <c r="RZT137" s="51"/>
      <c r="RZU137" s="51"/>
      <c r="RZV137" s="51"/>
      <c r="RZW137" s="51"/>
      <c r="RZX137" s="51"/>
      <c r="RZY137" s="51"/>
      <c r="RZZ137" s="51"/>
      <c r="SAA137" s="51"/>
      <c r="SAB137" s="51"/>
      <c r="SAC137" s="51"/>
      <c r="SAD137" s="51"/>
      <c r="SAE137" s="51"/>
      <c r="SAF137" s="51"/>
      <c r="SAG137" s="51"/>
      <c r="SAH137" s="51"/>
      <c r="SAI137" s="51"/>
      <c r="SAJ137" s="51"/>
      <c r="SAK137" s="51"/>
      <c r="SAL137" s="51"/>
      <c r="SAM137" s="51"/>
      <c r="SAN137" s="51"/>
      <c r="SAO137" s="51"/>
      <c r="SAP137" s="51"/>
      <c r="SAQ137" s="51"/>
      <c r="SAR137" s="51"/>
      <c r="SAS137" s="51"/>
      <c r="SAT137" s="51"/>
      <c r="SAU137" s="51"/>
      <c r="SAV137" s="51"/>
      <c r="SAW137" s="51"/>
      <c r="SAX137" s="51"/>
      <c r="SAY137" s="51"/>
      <c r="SAZ137" s="51"/>
      <c r="SBA137" s="51"/>
      <c r="SBB137" s="51"/>
      <c r="SBC137" s="51"/>
      <c r="SBD137" s="51"/>
      <c r="SBE137" s="51"/>
      <c r="SBF137" s="51"/>
      <c r="SBG137" s="51"/>
      <c r="SBH137" s="51"/>
      <c r="SBI137" s="51"/>
      <c r="SBJ137" s="51"/>
      <c r="SBK137" s="51"/>
      <c r="SBL137" s="51"/>
      <c r="SBM137" s="51"/>
      <c r="SBN137" s="51"/>
      <c r="SBO137" s="51"/>
      <c r="SBP137" s="51"/>
      <c r="SBQ137" s="51"/>
      <c r="SBR137" s="51"/>
      <c r="SBS137" s="51"/>
      <c r="SBT137" s="51"/>
      <c r="SBU137" s="51"/>
      <c r="SBV137" s="51"/>
      <c r="SBW137" s="51"/>
      <c r="SBX137" s="51"/>
      <c r="SBY137" s="51"/>
      <c r="SBZ137" s="51"/>
      <c r="SCA137" s="51"/>
      <c r="SCB137" s="51"/>
      <c r="SCC137" s="51"/>
      <c r="SCD137" s="51"/>
      <c r="SCE137" s="51"/>
      <c r="SCF137" s="51"/>
      <c r="SCG137" s="51"/>
      <c r="SCH137" s="51"/>
      <c r="SCI137" s="51"/>
      <c r="SCJ137" s="51"/>
      <c r="SCK137" s="51"/>
      <c r="SCL137" s="51"/>
      <c r="SCM137" s="51"/>
      <c r="SCN137" s="51"/>
      <c r="SCO137" s="51"/>
      <c r="SCP137" s="51"/>
      <c r="SCQ137" s="51"/>
      <c r="SCR137" s="51"/>
      <c r="SCS137" s="51"/>
      <c r="SCT137" s="51"/>
      <c r="SCU137" s="51"/>
      <c r="SCV137" s="51"/>
      <c r="SCW137" s="51"/>
      <c r="SCX137" s="51"/>
      <c r="SCY137" s="51"/>
      <c r="SCZ137" s="51"/>
      <c r="SDA137" s="51"/>
      <c r="SDB137" s="51"/>
      <c r="SDC137" s="51"/>
      <c r="SDD137" s="51"/>
      <c r="SDE137" s="51"/>
      <c r="SDF137" s="51"/>
      <c r="SDG137" s="51"/>
      <c r="SDH137" s="51"/>
      <c r="SDI137" s="51"/>
      <c r="SDJ137" s="51"/>
      <c r="SDK137" s="51"/>
      <c r="SDL137" s="51"/>
      <c r="SDM137" s="51"/>
      <c r="SDN137" s="51"/>
      <c r="SDO137" s="51"/>
      <c r="SDP137" s="51"/>
      <c r="SDQ137" s="51"/>
      <c r="SDR137" s="51"/>
      <c r="SDS137" s="51"/>
      <c r="SDT137" s="51"/>
      <c r="SDU137" s="51"/>
      <c r="SDV137" s="51"/>
      <c r="SDW137" s="51"/>
      <c r="SDX137" s="51"/>
      <c r="SDY137" s="51"/>
      <c r="SDZ137" s="51"/>
      <c r="SEA137" s="51"/>
      <c r="SEB137" s="51"/>
      <c r="SEC137" s="51"/>
      <c r="SED137" s="51"/>
      <c r="SEE137" s="51"/>
      <c r="SEF137" s="51"/>
      <c r="SEG137" s="51"/>
      <c r="SEH137" s="51"/>
      <c r="SEI137" s="51"/>
      <c r="SEJ137" s="51"/>
      <c r="SEK137" s="51"/>
      <c r="SEL137" s="51"/>
      <c r="SEM137" s="51"/>
      <c r="SEN137" s="51"/>
      <c r="SEO137" s="51"/>
      <c r="SEP137" s="51"/>
      <c r="SEQ137" s="51"/>
      <c r="SER137" s="51"/>
      <c r="SES137" s="51"/>
      <c r="SET137" s="51"/>
      <c r="SEU137" s="51"/>
      <c r="SEV137" s="51"/>
      <c r="SEW137" s="51"/>
      <c r="SEX137" s="51"/>
      <c r="SEY137" s="51"/>
      <c r="SEZ137" s="51"/>
      <c r="SFA137" s="51"/>
      <c r="SFB137" s="51"/>
      <c r="SFC137" s="51"/>
      <c r="SFD137" s="51"/>
      <c r="SFE137" s="51"/>
      <c r="SFF137" s="51"/>
      <c r="SFG137" s="51"/>
      <c r="SFH137" s="51"/>
      <c r="SFI137" s="51"/>
      <c r="SFJ137" s="51"/>
      <c r="SFK137" s="51"/>
      <c r="SFL137" s="51"/>
      <c r="SFM137" s="51"/>
      <c r="SFN137" s="51"/>
      <c r="SFO137" s="51"/>
      <c r="SFP137" s="51"/>
      <c r="SFQ137" s="51"/>
      <c r="SFR137" s="51"/>
      <c r="SFS137" s="51"/>
      <c r="SFT137" s="51"/>
      <c r="SFU137" s="51"/>
      <c r="SFV137" s="51"/>
      <c r="SFW137" s="51"/>
      <c r="SFX137" s="51"/>
      <c r="SFY137" s="51"/>
      <c r="SFZ137" s="51"/>
      <c r="SGA137" s="51"/>
      <c r="SGB137" s="51"/>
      <c r="SGC137" s="51"/>
      <c r="SGD137" s="51"/>
      <c r="SGE137" s="51"/>
      <c r="SGF137" s="51"/>
      <c r="SGG137" s="51"/>
      <c r="SGH137" s="51"/>
      <c r="SGI137" s="51"/>
      <c r="SGJ137" s="51"/>
      <c r="SGK137" s="51"/>
      <c r="SGL137" s="51"/>
      <c r="SGM137" s="51"/>
      <c r="SGN137" s="51"/>
      <c r="SGO137" s="51"/>
      <c r="SGP137" s="51"/>
      <c r="SGQ137" s="51"/>
      <c r="SGR137" s="51"/>
      <c r="SGS137" s="51"/>
      <c r="SGT137" s="51"/>
      <c r="SGU137" s="51"/>
      <c r="SGV137" s="51"/>
      <c r="SGW137" s="51"/>
      <c r="SGX137" s="51"/>
      <c r="SGY137" s="51"/>
      <c r="SGZ137" s="51"/>
      <c r="SHA137" s="51"/>
      <c r="SHB137" s="51"/>
      <c r="SHC137" s="51"/>
      <c r="SHD137" s="51"/>
      <c r="SHE137" s="51"/>
      <c r="SHF137" s="51"/>
      <c r="SHG137" s="51"/>
      <c r="SHH137" s="51"/>
      <c r="SHI137" s="51"/>
      <c r="SHJ137" s="51"/>
      <c r="SHK137" s="51"/>
      <c r="SHL137" s="51"/>
      <c r="SHM137" s="51"/>
      <c r="SHN137" s="51"/>
      <c r="SHO137" s="51"/>
      <c r="SHP137" s="51"/>
      <c r="SHQ137" s="51"/>
      <c r="SHR137" s="51"/>
      <c r="SHS137" s="51"/>
      <c r="SHT137" s="51"/>
      <c r="SHU137" s="51"/>
      <c r="SHV137" s="51"/>
      <c r="SHW137" s="51"/>
      <c r="SHX137" s="51"/>
      <c r="SHY137" s="51"/>
      <c r="SHZ137" s="51"/>
      <c r="SIA137" s="51"/>
      <c r="SIB137" s="51"/>
      <c r="SIC137" s="51"/>
      <c r="SID137" s="51"/>
      <c r="SIE137" s="51"/>
      <c r="SIF137" s="51"/>
      <c r="SIG137" s="51"/>
      <c r="SIH137" s="51"/>
      <c r="SII137" s="51"/>
      <c r="SIJ137" s="51"/>
      <c r="SIK137" s="51"/>
      <c r="SIL137" s="51"/>
      <c r="SIM137" s="51"/>
      <c r="SIN137" s="51"/>
      <c r="SIO137" s="51"/>
      <c r="SIP137" s="51"/>
      <c r="SIQ137" s="51"/>
      <c r="SIR137" s="51"/>
      <c r="SIS137" s="51"/>
      <c r="SIT137" s="51"/>
      <c r="SIU137" s="51"/>
      <c r="SIV137" s="51"/>
      <c r="SIW137" s="51"/>
      <c r="SIX137" s="51"/>
      <c r="SIY137" s="51"/>
      <c r="SIZ137" s="51"/>
      <c r="SJA137" s="51"/>
      <c r="SJB137" s="51"/>
      <c r="SJC137" s="51"/>
      <c r="SJD137" s="51"/>
      <c r="SJE137" s="51"/>
      <c r="SJF137" s="51"/>
      <c r="SJG137" s="51"/>
      <c r="SJH137" s="51"/>
      <c r="SJI137" s="51"/>
      <c r="SJJ137" s="51"/>
      <c r="SJK137" s="51"/>
      <c r="SJL137" s="51"/>
      <c r="SJM137" s="51"/>
      <c r="SJN137" s="51"/>
      <c r="SJO137" s="51"/>
      <c r="SJP137" s="51"/>
      <c r="SJQ137" s="51"/>
      <c r="SJR137" s="51"/>
      <c r="SJS137" s="51"/>
      <c r="SJT137" s="51"/>
      <c r="SJU137" s="51"/>
      <c r="SJV137" s="51"/>
      <c r="SJW137" s="51"/>
      <c r="SJX137" s="51"/>
      <c r="SJY137" s="51"/>
      <c r="SJZ137" s="51"/>
      <c r="SKA137" s="51"/>
      <c r="SKB137" s="51"/>
      <c r="SKC137" s="51"/>
      <c r="SKD137" s="51"/>
      <c r="SKE137" s="51"/>
      <c r="SKF137" s="51"/>
      <c r="SKG137" s="51"/>
      <c r="SKH137" s="51"/>
      <c r="SKI137" s="51"/>
      <c r="SKJ137" s="51"/>
      <c r="SKK137" s="51"/>
      <c r="SKL137" s="51"/>
      <c r="SKM137" s="51"/>
      <c r="SKN137" s="51"/>
      <c r="SKO137" s="51"/>
      <c r="SKP137" s="51"/>
      <c r="SKQ137" s="51"/>
      <c r="SKR137" s="51"/>
      <c r="SKS137" s="51"/>
      <c r="SKT137" s="51"/>
      <c r="SKU137" s="51"/>
      <c r="SKV137" s="51"/>
      <c r="SKW137" s="51"/>
      <c r="SKX137" s="51"/>
      <c r="SKY137" s="51"/>
      <c r="SKZ137" s="51"/>
      <c r="SLA137" s="51"/>
      <c r="SLB137" s="51"/>
      <c r="SLC137" s="51"/>
      <c r="SLD137" s="51"/>
      <c r="SLE137" s="51"/>
      <c r="SLF137" s="51"/>
      <c r="SLG137" s="51"/>
      <c r="SLH137" s="51"/>
      <c r="SLI137" s="51"/>
      <c r="SLJ137" s="51"/>
      <c r="SLK137" s="51"/>
      <c r="SLL137" s="51"/>
      <c r="SLM137" s="51"/>
      <c r="SLN137" s="51"/>
      <c r="SLO137" s="51"/>
      <c r="SLP137" s="51"/>
      <c r="SLQ137" s="51"/>
      <c r="SLR137" s="51"/>
      <c r="SLS137" s="51"/>
      <c r="SLT137" s="51"/>
      <c r="SLU137" s="51"/>
      <c r="SLV137" s="51"/>
      <c r="SLW137" s="51"/>
      <c r="SLX137" s="51"/>
      <c r="SLY137" s="51"/>
      <c r="SLZ137" s="51"/>
      <c r="SMA137" s="51"/>
      <c r="SMB137" s="51"/>
      <c r="SMC137" s="51"/>
      <c r="SMD137" s="51"/>
      <c r="SME137" s="51"/>
      <c r="SMF137" s="51"/>
      <c r="SMG137" s="51"/>
      <c r="SMH137" s="51"/>
      <c r="SMI137" s="51"/>
      <c r="SMJ137" s="51"/>
      <c r="SMK137" s="51"/>
      <c r="SML137" s="51"/>
      <c r="SMM137" s="51"/>
      <c r="SMN137" s="51"/>
      <c r="SMO137" s="51"/>
      <c r="SMP137" s="51"/>
      <c r="SMQ137" s="51"/>
      <c r="SMR137" s="51"/>
      <c r="SMS137" s="51"/>
      <c r="SMT137" s="51"/>
      <c r="SMU137" s="51"/>
      <c r="SMV137" s="51"/>
      <c r="SMW137" s="51"/>
      <c r="SMX137" s="51"/>
      <c r="SMY137" s="51"/>
      <c r="SMZ137" s="51"/>
      <c r="SNA137" s="51"/>
      <c r="SNB137" s="51"/>
      <c r="SNC137" s="51"/>
      <c r="SND137" s="51"/>
      <c r="SNE137" s="51"/>
      <c r="SNF137" s="51"/>
      <c r="SNG137" s="51"/>
      <c r="SNH137" s="51"/>
      <c r="SNI137" s="51"/>
      <c r="SNJ137" s="51"/>
      <c r="SNK137" s="51"/>
      <c r="SNL137" s="51"/>
      <c r="SNM137" s="51"/>
      <c r="SNN137" s="51"/>
      <c r="SNO137" s="51"/>
      <c r="SNP137" s="51"/>
      <c r="SNQ137" s="51"/>
      <c r="SNR137" s="51"/>
      <c r="SNS137" s="51"/>
      <c r="SNT137" s="51"/>
      <c r="SNU137" s="51"/>
      <c r="SNV137" s="51"/>
      <c r="SNW137" s="51"/>
      <c r="SNX137" s="51"/>
      <c r="SNY137" s="51"/>
      <c r="SNZ137" s="51"/>
      <c r="SOA137" s="51"/>
      <c r="SOB137" s="51"/>
      <c r="SOC137" s="51"/>
      <c r="SOD137" s="51"/>
      <c r="SOE137" s="51"/>
      <c r="SOF137" s="51"/>
      <c r="SOG137" s="51"/>
      <c r="SOH137" s="51"/>
      <c r="SOI137" s="51"/>
      <c r="SOJ137" s="51"/>
      <c r="SOK137" s="51"/>
      <c r="SOL137" s="51"/>
      <c r="SOM137" s="51"/>
      <c r="SON137" s="51"/>
      <c r="SOO137" s="51"/>
      <c r="SOP137" s="51"/>
      <c r="SOQ137" s="51"/>
      <c r="SOR137" s="51"/>
      <c r="SOS137" s="51"/>
      <c r="SOT137" s="51"/>
      <c r="SOU137" s="51"/>
      <c r="SOV137" s="51"/>
      <c r="SOW137" s="51"/>
      <c r="SOX137" s="51"/>
      <c r="SOY137" s="51"/>
      <c r="SOZ137" s="51"/>
      <c r="SPA137" s="51"/>
      <c r="SPB137" s="51"/>
      <c r="SPC137" s="51"/>
      <c r="SPD137" s="51"/>
      <c r="SPE137" s="51"/>
      <c r="SPF137" s="51"/>
      <c r="SPG137" s="51"/>
      <c r="SPH137" s="51"/>
      <c r="SPI137" s="51"/>
      <c r="SPJ137" s="51"/>
      <c r="SPK137" s="51"/>
      <c r="SPL137" s="51"/>
      <c r="SPM137" s="51"/>
      <c r="SPN137" s="51"/>
      <c r="SPO137" s="51"/>
      <c r="SPP137" s="51"/>
      <c r="SPQ137" s="51"/>
      <c r="SPR137" s="51"/>
      <c r="SPS137" s="51"/>
      <c r="SPT137" s="51"/>
      <c r="SPU137" s="51"/>
      <c r="SPV137" s="51"/>
      <c r="SPW137" s="51"/>
      <c r="SPX137" s="51"/>
      <c r="SPY137" s="51"/>
      <c r="SPZ137" s="51"/>
      <c r="SQA137" s="51"/>
      <c r="SQB137" s="51"/>
      <c r="SQC137" s="51"/>
      <c r="SQD137" s="51"/>
      <c r="SQE137" s="51"/>
      <c r="SQF137" s="51"/>
      <c r="SQG137" s="51"/>
      <c r="SQH137" s="51"/>
      <c r="SQI137" s="51"/>
      <c r="SQJ137" s="51"/>
      <c r="SQK137" s="51"/>
      <c r="SQL137" s="51"/>
      <c r="SQM137" s="51"/>
      <c r="SQN137" s="51"/>
      <c r="SQO137" s="51"/>
      <c r="SQP137" s="51"/>
      <c r="SQQ137" s="51"/>
      <c r="SQR137" s="51"/>
      <c r="SQS137" s="51"/>
      <c r="SQT137" s="51"/>
      <c r="SQU137" s="51"/>
      <c r="SQV137" s="51"/>
      <c r="SQW137" s="51"/>
      <c r="SQX137" s="51"/>
      <c r="SQY137" s="51"/>
      <c r="SQZ137" s="51"/>
      <c r="SRA137" s="51"/>
      <c r="SRB137" s="51"/>
      <c r="SRC137" s="51"/>
      <c r="SRD137" s="51"/>
      <c r="SRE137" s="51"/>
      <c r="SRF137" s="51"/>
      <c r="SRG137" s="51"/>
      <c r="SRH137" s="51"/>
      <c r="SRI137" s="51"/>
      <c r="SRJ137" s="51"/>
      <c r="SRK137" s="51"/>
      <c r="SRL137" s="51"/>
      <c r="SRM137" s="51"/>
      <c r="SRN137" s="51"/>
      <c r="SRO137" s="51"/>
      <c r="SRP137" s="51"/>
      <c r="SRQ137" s="51"/>
      <c r="SRR137" s="51"/>
      <c r="SRS137" s="51"/>
      <c r="SRT137" s="51"/>
      <c r="SRU137" s="51"/>
      <c r="SRV137" s="51"/>
      <c r="SRW137" s="51"/>
      <c r="SRX137" s="51"/>
      <c r="SRY137" s="51"/>
      <c r="SRZ137" s="51"/>
      <c r="SSA137" s="51"/>
      <c r="SSB137" s="51"/>
      <c r="SSC137" s="51"/>
      <c r="SSD137" s="51"/>
      <c r="SSE137" s="51"/>
      <c r="SSF137" s="51"/>
      <c r="SSG137" s="51"/>
      <c r="SSH137" s="51"/>
      <c r="SSI137" s="51"/>
      <c r="SSJ137" s="51"/>
      <c r="SSK137" s="51"/>
      <c r="SSL137" s="51"/>
      <c r="SSM137" s="51"/>
      <c r="SSN137" s="51"/>
      <c r="SSO137" s="51"/>
      <c r="SSP137" s="51"/>
      <c r="SSQ137" s="51"/>
      <c r="SSR137" s="51"/>
      <c r="SSS137" s="51"/>
      <c r="SST137" s="51"/>
      <c r="SSU137" s="51"/>
      <c r="SSV137" s="51"/>
      <c r="SSW137" s="51"/>
      <c r="SSX137" s="51"/>
      <c r="SSY137" s="51"/>
      <c r="SSZ137" s="51"/>
      <c r="STA137" s="51"/>
      <c r="STB137" s="51"/>
      <c r="STC137" s="51"/>
      <c r="STD137" s="51"/>
      <c r="STE137" s="51"/>
      <c r="STF137" s="51"/>
      <c r="STG137" s="51"/>
      <c r="STH137" s="51"/>
      <c r="STI137" s="51"/>
      <c r="STJ137" s="51"/>
      <c r="STK137" s="51"/>
      <c r="STL137" s="51"/>
      <c r="STM137" s="51"/>
      <c r="STN137" s="51"/>
      <c r="STO137" s="51"/>
      <c r="STP137" s="51"/>
      <c r="STQ137" s="51"/>
      <c r="STR137" s="51"/>
      <c r="STS137" s="51"/>
      <c r="STT137" s="51"/>
      <c r="STU137" s="51"/>
      <c r="STV137" s="51"/>
      <c r="STW137" s="51"/>
      <c r="STX137" s="51"/>
      <c r="STY137" s="51"/>
      <c r="STZ137" s="51"/>
      <c r="SUA137" s="51"/>
      <c r="SUB137" s="51"/>
      <c r="SUC137" s="51"/>
      <c r="SUD137" s="51"/>
      <c r="SUE137" s="51"/>
      <c r="SUF137" s="51"/>
      <c r="SUG137" s="51"/>
      <c r="SUH137" s="51"/>
      <c r="SUI137" s="51"/>
      <c r="SUJ137" s="51"/>
      <c r="SUK137" s="51"/>
      <c r="SUL137" s="51"/>
      <c r="SUM137" s="51"/>
      <c r="SUN137" s="51"/>
      <c r="SUO137" s="51"/>
      <c r="SUP137" s="51"/>
      <c r="SUQ137" s="51"/>
      <c r="SUR137" s="51"/>
      <c r="SUS137" s="51"/>
      <c r="SUT137" s="51"/>
      <c r="SUU137" s="51"/>
      <c r="SUV137" s="51"/>
      <c r="SUW137" s="51"/>
      <c r="SUX137" s="51"/>
      <c r="SUY137" s="51"/>
      <c r="SUZ137" s="51"/>
      <c r="SVA137" s="51"/>
      <c r="SVB137" s="51"/>
      <c r="SVC137" s="51"/>
      <c r="SVD137" s="51"/>
      <c r="SVE137" s="51"/>
      <c r="SVF137" s="51"/>
      <c r="SVG137" s="51"/>
      <c r="SVH137" s="51"/>
      <c r="SVI137" s="51"/>
      <c r="SVJ137" s="51"/>
      <c r="SVK137" s="51"/>
      <c r="SVL137" s="51"/>
      <c r="SVM137" s="51"/>
      <c r="SVN137" s="51"/>
      <c r="SVO137" s="51"/>
      <c r="SVP137" s="51"/>
      <c r="SVQ137" s="51"/>
      <c r="SVR137" s="51"/>
      <c r="SVS137" s="51"/>
      <c r="SVT137" s="51"/>
      <c r="SVU137" s="51"/>
      <c r="SVV137" s="51"/>
      <c r="SVW137" s="51"/>
      <c r="SVX137" s="51"/>
      <c r="SVY137" s="51"/>
      <c r="SVZ137" s="51"/>
      <c r="SWA137" s="51"/>
      <c r="SWB137" s="51"/>
      <c r="SWC137" s="51"/>
      <c r="SWD137" s="51"/>
      <c r="SWE137" s="51"/>
      <c r="SWF137" s="51"/>
      <c r="SWG137" s="51"/>
      <c r="SWH137" s="51"/>
      <c r="SWI137" s="51"/>
      <c r="SWJ137" s="51"/>
      <c r="SWK137" s="51"/>
      <c r="SWL137" s="51"/>
      <c r="SWM137" s="51"/>
      <c r="SWN137" s="51"/>
      <c r="SWO137" s="51"/>
      <c r="SWP137" s="51"/>
      <c r="SWQ137" s="51"/>
      <c r="SWR137" s="51"/>
      <c r="SWS137" s="51"/>
      <c r="SWT137" s="51"/>
      <c r="SWU137" s="51"/>
      <c r="SWV137" s="51"/>
      <c r="SWW137" s="51"/>
      <c r="SWX137" s="51"/>
      <c r="SWY137" s="51"/>
      <c r="SWZ137" s="51"/>
      <c r="SXA137" s="51"/>
      <c r="SXB137" s="51"/>
      <c r="SXC137" s="51"/>
      <c r="SXD137" s="51"/>
      <c r="SXE137" s="51"/>
      <c r="SXF137" s="51"/>
      <c r="SXG137" s="51"/>
      <c r="SXH137" s="51"/>
      <c r="SXI137" s="51"/>
      <c r="SXJ137" s="51"/>
      <c r="SXK137" s="51"/>
      <c r="SXL137" s="51"/>
      <c r="SXM137" s="51"/>
      <c r="SXN137" s="51"/>
      <c r="SXO137" s="51"/>
      <c r="SXP137" s="51"/>
      <c r="SXQ137" s="51"/>
      <c r="SXR137" s="51"/>
      <c r="SXS137" s="51"/>
      <c r="SXT137" s="51"/>
      <c r="SXU137" s="51"/>
      <c r="SXV137" s="51"/>
      <c r="SXW137" s="51"/>
      <c r="SXX137" s="51"/>
      <c r="SXY137" s="51"/>
      <c r="SXZ137" s="51"/>
      <c r="SYA137" s="51"/>
      <c r="SYB137" s="51"/>
      <c r="SYC137" s="51"/>
      <c r="SYD137" s="51"/>
      <c r="SYE137" s="51"/>
      <c r="SYF137" s="51"/>
      <c r="SYG137" s="51"/>
      <c r="SYH137" s="51"/>
      <c r="SYI137" s="51"/>
      <c r="SYJ137" s="51"/>
      <c r="SYK137" s="51"/>
      <c r="SYL137" s="51"/>
      <c r="SYM137" s="51"/>
      <c r="SYN137" s="51"/>
      <c r="SYO137" s="51"/>
      <c r="SYP137" s="51"/>
      <c r="SYQ137" s="51"/>
      <c r="SYR137" s="51"/>
      <c r="SYS137" s="51"/>
      <c r="SYT137" s="51"/>
      <c r="SYU137" s="51"/>
      <c r="SYV137" s="51"/>
      <c r="SYW137" s="51"/>
      <c r="SYX137" s="51"/>
      <c r="SYY137" s="51"/>
      <c r="SYZ137" s="51"/>
      <c r="SZA137" s="51"/>
      <c r="SZB137" s="51"/>
      <c r="SZC137" s="51"/>
      <c r="SZD137" s="51"/>
      <c r="SZE137" s="51"/>
      <c r="SZF137" s="51"/>
      <c r="SZG137" s="51"/>
      <c r="SZH137" s="51"/>
      <c r="SZI137" s="51"/>
      <c r="SZJ137" s="51"/>
      <c r="SZK137" s="51"/>
      <c r="SZL137" s="51"/>
      <c r="SZM137" s="51"/>
      <c r="SZN137" s="51"/>
      <c r="SZO137" s="51"/>
      <c r="SZP137" s="51"/>
      <c r="SZQ137" s="51"/>
      <c r="SZR137" s="51"/>
      <c r="SZS137" s="51"/>
      <c r="SZT137" s="51"/>
      <c r="SZU137" s="51"/>
      <c r="SZV137" s="51"/>
      <c r="SZW137" s="51"/>
      <c r="SZX137" s="51"/>
      <c r="SZY137" s="51"/>
      <c r="SZZ137" s="51"/>
      <c r="TAA137" s="51"/>
      <c r="TAB137" s="51"/>
      <c r="TAC137" s="51"/>
      <c r="TAD137" s="51"/>
      <c r="TAE137" s="51"/>
      <c r="TAF137" s="51"/>
      <c r="TAG137" s="51"/>
      <c r="TAH137" s="51"/>
      <c r="TAI137" s="51"/>
      <c r="TAJ137" s="51"/>
      <c r="TAK137" s="51"/>
      <c r="TAL137" s="51"/>
      <c r="TAM137" s="51"/>
      <c r="TAN137" s="51"/>
      <c r="TAO137" s="51"/>
      <c r="TAP137" s="51"/>
      <c r="TAQ137" s="51"/>
      <c r="TAR137" s="51"/>
      <c r="TAS137" s="51"/>
      <c r="TAT137" s="51"/>
      <c r="TAU137" s="51"/>
      <c r="TAV137" s="51"/>
      <c r="TAW137" s="51"/>
      <c r="TAX137" s="51"/>
      <c r="TAY137" s="51"/>
      <c r="TAZ137" s="51"/>
      <c r="TBA137" s="51"/>
      <c r="TBB137" s="51"/>
      <c r="TBC137" s="51"/>
      <c r="TBD137" s="51"/>
      <c r="TBE137" s="51"/>
      <c r="TBF137" s="51"/>
      <c r="TBG137" s="51"/>
      <c r="TBH137" s="51"/>
      <c r="TBI137" s="51"/>
      <c r="TBJ137" s="51"/>
      <c r="TBK137" s="51"/>
      <c r="TBL137" s="51"/>
      <c r="TBM137" s="51"/>
      <c r="TBN137" s="51"/>
      <c r="TBO137" s="51"/>
      <c r="TBP137" s="51"/>
      <c r="TBQ137" s="51"/>
      <c r="TBR137" s="51"/>
      <c r="TBS137" s="51"/>
      <c r="TBT137" s="51"/>
      <c r="TBU137" s="51"/>
      <c r="TBV137" s="51"/>
      <c r="TBW137" s="51"/>
      <c r="TBX137" s="51"/>
      <c r="TBY137" s="51"/>
      <c r="TBZ137" s="51"/>
      <c r="TCA137" s="51"/>
      <c r="TCB137" s="51"/>
      <c r="TCC137" s="51"/>
      <c r="TCD137" s="51"/>
      <c r="TCE137" s="51"/>
      <c r="TCF137" s="51"/>
      <c r="TCG137" s="51"/>
      <c r="TCH137" s="51"/>
      <c r="TCI137" s="51"/>
      <c r="TCJ137" s="51"/>
      <c r="TCK137" s="51"/>
      <c r="TCL137" s="51"/>
      <c r="TCM137" s="51"/>
      <c r="TCN137" s="51"/>
      <c r="TCO137" s="51"/>
      <c r="TCP137" s="51"/>
      <c r="TCQ137" s="51"/>
      <c r="TCR137" s="51"/>
      <c r="TCS137" s="51"/>
      <c r="TCT137" s="51"/>
      <c r="TCU137" s="51"/>
      <c r="TCV137" s="51"/>
      <c r="TCW137" s="51"/>
      <c r="TCX137" s="51"/>
      <c r="TCY137" s="51"/>
      <c r="TCZ137" s="51"/>
      <c r="TDA137" s="51"/>
      <c r="TDB137" s="51"/>
      <c r="TDC137" s="51"/>
      <c r="TDD137" s="51"/>
      <c r="TDE137" s="51"/>
      <c r="TDF137" s="51"/>
      <c r="TDG137" s="51"/>
      <c r="TDH137" s="51"/>
      <c r="TDI137" s="51"/>
      <c r="TDJ137" s="51"/>
      <c r="TDK137" s="51"/>
      <c r="TDL137" s="51"/>
      <c r="TDM137" s="51"/>
      <c r="TDN137" s="51"/>
      <c r="TDO137" s="51"/>
      <c r="TDP137" s="51"/>
      <c r="TDQ137" s="51"/>
      <c r="TDR137" s="51"/>
      <c r="TDS137" s="51"/>
      <c r="TDT137" s="51"/>
      <c r="TDU137" s="51"/>
      <c r="TDV137" s="51"/>
      <c r="TDW137" s="51"/>
      <c r="TDX137" s="51"/>
      <c r="TDY137" s="51"/>
      <c r="TDZ137" s="51"/>
      <c r="TEA137" s="51"/>
      <c r="TEB137" s="51"/>
      <c r="TEC137" s="51"/>
      <c r="TED137" s="51"/>
      <c r="TEE137" s="51"/>
      <c r="TEF137" s="51"/>
      <c r="TEG137" s="51"/>
      <c r="TEH137" s="51"/>
      <c r="TEI137" s="51"/>
      <c r="TEJ137" s="51"/>
      <c r="TEK137" s="51"/>
      <c r="TEL137" s="51"/>
      <c r="TEM137" s="51"/>
      <c r="TEN137" s="51"/>
      <c r="TEO137" s="51"/>
      <c r="TEP137" s="51"/>
      <c r="TEQ137" s="51"/>
      <c r="TER137" s="51"/>
      <c r="TES137" s="51"/>
      <c r="TET137" s="51"/>
      <c r="TEU137" s="51"/>
      <c r="TEV137" s="51"/>
      <c r="TEW137" s="51"/>
      <c r="TEX137" s="51"/>
      <c r="TEY137" s="51"/>
      <c r="TEZ137" s="51"/>
      <c r="TFA137" s="51"/>
      <c r="TFB137" s="51"/>
      <c r="TFC137" s="51"/>
      <c r="TFD137" s="51"/>
      <c r="TFE137" s="51"/>
      <c r="TFF137" s="51"/>
      <c r="TFG137" s="51"/>
      <c r="TFH137" s="51"/>
      <c r="TFI137" s="51"/>
      <c r="TFJ137" s="51"/>
      <c r="TFK137" s="51"/>
      <c r="TFL137" s="51"/>
      <c r="TFM137" s="51"/>
      <c r="TFN137" s="51"/>
      <c r="TFO137" s="51"/>
      <c r="TFP137" s="51"/>
      <c r="TFQ137" s="51"/>
      <c r="TFR137" s="51"/>
      <c r="TFS137" s="51"/>
      <c r="TFT137" s="51"/>
      <c r="TFU137" s="51"/>
      <c r="TFV137" s="51"/>
      <c r="TFW137" s="51"/>
      <c r="TFX137" s="51"/>
      <c r="TFY137" s="51"/>
      <c r="TFZ137" s="51"/>
      <c r="TGA137" s="51"/>
      <c r="TGB137" s="51"/>
      <c r="TGC137" s="51"/>
      <c r="TGD137" s="51"/>
      <c r="TGE137" s="51"/>
      <c r="TGF137" s="51"/>
      <c r="TGG137" s="51"/>
      <c r="TGH137" s="51"/>
      <c r="TGI137" s="51"/>
      <c r="TGJ137" s="51"/>
      <c r="TGK137" s="51"/>
      <c r="TGL137" s="51"/>
      <c r="TGM137" s="51"/>
      <c r="TGN137" s="51"/>
      <c r="TGO137" s="51"/>
      <c r="TGP137" s="51"/>
      <c r="TGQ137" s="51"/>
      <c r="TGR137" s="51"/>
      <c r="TGS137" s="51"/>
      <c r="TGT137" s="51"/>
      <c r="TGU137" s="51"/>
      <c r="TGV137" s="51"/>
      <c r="TGW137" s="51"/>
      <c r="TGX137" s="51"/>
      <c r="TGY137" s="51"/>
      <c r="TGZ137" s="51"/>
      <c r="THA137" s="51"/>
      <c r="THB137" s="51"/>
      <c r="THC137" s="51"/>
      <c r="THD137" s="51"/>
      <c r="THE137" s="51"/>
      <c r="THF137" s="51"/>
      <c r="THG137" s="51"/>
      <c r="THH137" s="51"/>
      <c r="THI137" s="51"/>
      <c r="THJ137" s="51"/>
      <c r="THK137" s="51"/>
      <c r="THL137" s="51"/>
      <c r="THM137" s="51"/>
      <c r="THN137" s="51"/>
      <c r="THO137" s="51"/>
      <c r="THP137" s="51"/>
      <c r="THQ137" s="51"/>
      <c r="THR137" s="51"/>
      <c r="THS137" s="51"/>
      <c r="THT137" s="51"/>
      <c r="THU137" s="51"/>
      <c r="THV137" s="51"/>
      <c r="THW137" s="51"/>
      <c r="THX137" s="51"/>
      <c r="THY137" s="51"/>
      <c r="THZ137" s="51"/>
      <c r="TIA137" s="51"/>
      <c r="TIB137" s="51"/>
      <c r="TIC137" s="51"/>
      <c r="TID137" s="51"/>
      <c r="TIE137" s="51"/>
      <c r="TIF137" s="51"/>
      <c r="TIG137" s="51"/>
      <c r="TIH137" s="51"/>
      <c r="TII137" s="51"/>
      <c r="TIJ137" s="51"/>
      <c r="TIK137" s="51"/>
      <c r="TIL137" s="51"/>
      <c r="TIM137" s="51"/>
      <c r="TIN137" s="51"/>
      <c r="TIO137" s="51"/>
      <c r="TIP137" s="51"/>
      <c r="TIQ137" s="51"/>
      <c r="TIR137" s="51"/>
      <c r="TIS137" s="51"/>
      <c r="TIT137" s="51"/>
      <c r="TIU137" s="51"/>
      <c r="TIV137" s="51"/>
      <c r="TIW137" s="51"/>
      <c r="TIX137" s="51"/>
      <c r="TIY137" s="51"/>
      <c r="TIZ137" s="51"/>
      <c r="TJA137" s="51"/>
      <c r="TJB137" s="51"/>
      <c r="TJC137" s="51"/>
      <c r="TJD137" s="51"/>
      <c r="TJE137" s="51"/>
      <c r="TJF137" s="51"/>
      <c r="TJG137" s="51"/>
      <c r="TJH137" s="51"/>
      <c r="TJI137" s="51"/>
      <c r="TJJ137" s="51"/>
      <c r="TJK137" s="51"/>
      <c r="TJL137" s="51"/>
      <c r="TJM137" s="51"/>
      <c r="TJN137" s="51"/>
      <c r="TJO137" s="51"/>
      <c r="TJP137" s="51"/>
      <c r="TJQ137" s="51"/>
      <c r="TJR137" s="51"/>
      <c r="TJS137" s="51"/>
      <c r="TJT137" s="51"/>
      <c r="TJU137" s="51"/>
      <c r="TJV137" s="51"/>
      <c r="TJW137" s="51"/>
      <c r="TJX137" s="51"/>
      <c r="TJY137" s="51"/>
      <c r="TJZ137" s="51"/>
      <c r="TKA137" s="51"/>
      <c r="TKB137" s="51"/>
      <c r="TKC137" s="51"/>
      <c r="TKD137" s="51"/>
      <c r="TKE137" s="51"/>
      <c r="TKF137" s="51"/>
      <c r="TKG137" s="51"/>
      <c r="TKH137" s="51"/>
      <c r="TKI137" s="51"/>
      <c r="TKJ137" s="51"/>
      <c r="TKK137" s="51"/>
      <c r="TKL137" s="51"/>
      <c r="TKM137" s="51"/>
      <c r="TKN137" s="51"/>
      <c r="TKO137" s="51"/>
      <c r="TKP137" s="51"/>
      <c r="TKQ137" s="51"/>
      <c r="TKR137" s="51"/>
      <c r="TKS137" s="51"/>
      <c r="TKT137" s="51"/>
      <c r="TKU137" s="51"/>
      <c r="TKV137" s="51"/>
      <c r="TKW137" s="51"/>
      <c r="TKX137" s="51"/>
      <c r="TKY137" s="51"/>
      <c r="TKZ137" s="51"/>
      <c r="TLA137" s="51"/>
      <c r="TLB137" s="51"/>
      <c r="TLC137" s="51"/>
      <c r="TLD137" s="51"/>
      <c r="TLE137" s="51"/>
      <c r="TLF137" s="51"/>
      <c r="TLG137" s="51"/>
      <c r="TLH137" s="51"/>
      <c r="TLI137" s="51"/>
      <c r="TLJ137" s="51"/>
      <c r="TLK137" s="51"/>
      <c r="TLL137" s="51"/>
      <c r="TLM137" s="51"/>
      <c r="TLN137" s="51"/>
      <c r="TLO137" s="51"/>
      <c r="TLP137" s="51"/>
      <c r="TLQ137" s="51"/>
      <c r="TLR137" s="51"/>
      <c r="TLS137" s="51"/>
      <c r="TLT137" s="51"/>
      <c r="TLU137" s="51"/>
      <c r="TLV137" s="51"/>
      <c r="TLW137" s="51"/>
      <c r="TLX137" s="51"/>
      <c r="TLY137" s="51"/>
      <c r="TLZ137" s="51"/>
      <c r="TMA137" s="51"/>
      <c r="TMB137" s="51"/>
      <c r="TMC137" s="51"/>
      <c r="TMD137" s="51"/>
      <c r="TME137" s="51"/>
      <c r="TMF137" s="51"/>
      <c r="TMG137" s="51"/>
      <c r="TMH137" s="51"/>
      <c r="TMI137" s="51"/>
      <c r="TMJ137" s="51"/>
      <c r="TMK137" s="51"/>
      <c r="TML137" s="51"/>
      <c r="TMM137" s="51"/>
      <c r="TMN137" s="51"/>
      <c r="TMO137" s="51"/>
      <c r="TMP137" s="51"/>
      <c r="TMQ137" s="51"/>
      <c r="TMR137" s="51"/>
      <c r="TMS137" s="51"/>
      <c r="TMT137" s="51"/>
      <c r="TMU137" s="51"/>
      <c r="TMV137" s="51"/>
      <c r="TMW137" s="51"/>
      <c r="TMX137" s="51"/>
      <c r="TMY137" s="51"/>
      <c r="TMZ137" s="51"/>
      <c r="TNA137" s="51"/>
      <c r="TNB137" s="51"/>
      <c r="TNC137" s="51"/>
      <c r="TND137" s="51"/>
      <c r="TNE137" s="51"/>
      <c r="TNF137" s="51"/>
      <c r="TNG137" s="51"/>
      <c r="TNH137" s="51"/>
      <c r="TNI137" s="51"/>
      <c r="TNJ137" s="51"/>
      <c r="TNK137" s="51"/>
      <c r="TNL137" s="51"/>
      <c r="TNM137" s="51"/>
      <c r="TNN137" s="51"/>
      <c r="TNO137" s="51"/>
      <c r="TNP137" s="51"/>
      <c r="TNQ137" s="51"/>
      <c r="TNR137" s="51"/>
      <c r="TNS137" s="51"/>
      <c r="TNT137" s="51"/>
      <c r="TNU137" s="51"/>
      <c r="TNV137" s="51"/>
      <c r="TNW137" s="51"/>
      <c r="TNX137" s="51"/>
      <c r="TNY137" s="51"/>
      <c r="TNZ137" s="51"/>
      <c r="TOA137" s="51"/>
      <c r="TOB137" s="51"/>
      <c r="TOC137" s="51"/>
      <c r="TOD137" s="51"/>
      <c r="TOE137" s="51"/>
      <c r="TOF137" s="51"/>
      <c r="TOG137" s="51"/>
      <c r="TOH137" s="51"/>
      <c r="TOI137" s="51"/>
      <c r="TOJ137" s="51"/>
      <c r="TOK137" s="51"/>
      <c r="TOL137" s="51"/>
      <c r="TOM137" s="51"/>
      <c r="TON137" s="51"/>
      <c r="TOO137" s="51"/>
      <c r="TOP137" s="51"/>
      <c r="TOQ137" s="51"/>
      <c r="TOR137" s="51"/>
      <c r="TOS137" s="51"/>
      <c r="TOT137" s="51"/>
      <c r="TOU137" s="51"/>
      <c r="TOV137" s="51"/>
      <c r="TOW137" s="51"/>
      <c r="TOX137" s="51"/>
      <c r="TOY137" s="51"/>
      <c r="TOZ137" s="51"/>
      <c r="TPA137" s="51"/>
      <c r="TPB137" s="51"/>
      <c r="TPC137" s="51"/>
      <c r="TPD137" s="51"/>
      <c r="TPE137" s="51"/>
      <c r="TPF137" s="51"/>
      <c r="TPG137" s="51"/>
      <c r="TPH137" s="51"/>
      <c r="TPI137" s="51"/>
      <c r="TPJ137" s="51"/>
      <c r="TPK137" s="51"/>
      <c r="TPL137" s="51"/>
      <c r="TPM137" s="51"/>
      <c r="TPN137" s="51"/>
      <c r="TPO137" s="51"/>
      <c r="TPP137" s="51"/>
      <c r="TPQ137" s="51"/>
      <c r="TPR137" s="51"/>
      <c r="TPS137" s="51"/>
      <c r="TPT137" s="51"/>
      <c r="TPU137" s="51"/>
      <c r="TPV137" s="51"/>
      <c r="TPW137" s="51"/>
      <c r="TPX137" s="51"/>
      <c r="TPY137" s="51"/>
      <c r="TPZ137" s="51"/>
      <c r="TQA137" s="51"/>
      <c r="TQB137" s="51"/>
      <c r="TQC137" s="51"/>
      <c r="TQD137" s="51"/>
      <c r="TQE137" s="51"/>
      <c r="TQF137" s="51"/>
      <c r="TQG137" s="51"/>
      <c r="TQH137" s="51"/>
      <c r="TQI137" s="51"/>
      <c r="TQJ137" s="51"/>
      <c r="TQK137" s="51"/>
      <c r="TQL137" s="51"/>
      <c r="TQM137" s="51"/>
      <c r="TQN137" s="51"/>
      <c r="TQO137" s="51"/>
      <c r="TQP137" s="51"/>
      <c r="TQQ137" s="51"/>
      <c r="TQR137" s="51"/>
      <c r="TQS137" s="51"/>
      <c r="TQT137" s="51"/>
      <c r="TQU137" s="51"/>
      <c r="TQV137" s="51"/>
      <c r="TQW137" s="51"/>
      <c r="TQX137" s="51"/>
      <c r="TQY137" s="51"/>
      <c r="TQZ137" s="51"/>
      <c r="TRA137" s="51"/>
      <c r="TRB137" s="51"/>
      <c r="TRC137" s="51"/>
      <c r="TRD137" s="51"/>
      <c r="TRE137" s="51"/>
      <c r="TRF137" s="51"/>
      <c r="TRG137" s="51"/>
      <c r="TRH137" s="51"/>
      <c r="TRI137" s="51"/>
      <c r="TRJ137" s="51"/>
      <c r="TRK137" s="51"/>
      <c r="TRL137" s="51"/>
      <c r="TRM137" s="51"/>
      <c r="TRN137" s="51"/>
      <c r="TRO137" s="51"/>
      <c r="TRP137" s="51"/>
      <c r="TRQ137" s="51"/>
      <c r="TRR137" s="51"/>
      <c r="TRS137" s="51"/>
      <c r="TRT137" s="51"/>
      <c r="TRU137" s="51"/>
      <c r="TRV137" s="51"/>
      <c r="TRW137" s="51"/>
      <c r="TRX137" s="51"/>
      <c r="TRY137" s="51"/>
      <c r="TRZ137" s="51"/>
      <c r="TSA137" s="51"/>
      <c r="TSB137" s="51"/>
      <c r="TSC137" s="51"/>
      <c r="TSD137" s="51"/>
      <c r="TSE137" s="51"/>
      <c r="TSF137" s="51"/>
      <c r="TSG137" s="51"/>
      <c r="TSH137" s="51"/>
      <c r="TSI137" s="51"/>
      <c r="TSJ137" s="51"/>
      <c r="TSK137" s="51"/>
      <c r="TSL137" s="51"/>
      <c r="TSM137" s="51"/>
      <c r="TSN137" s="51"/>
      <c r="TSO137" s="51"/>
      <c r="TSP137" s="51"/>
      <c r="TSQ137" s="51"/>
      <c r="TSR137" s="51"/>
      <c r="TSS137" s="51"/>
      <c r="TST137" s="51"/>
      <c r="TSU137" s="51"/>
      <c r="TSV137" s="51"/>
      <c r="TSW137" s="51"/>
      <c r="TSX137" s="51"/>
      <c r="TSY137" s="51"/>
      <c r="TSZ137" s="51"/>
      <c r="TTA137" s="51"/>
      <c r="TTB137" s="51"/>
      <c r="TTC137" s="51"/>
      <c r="TTD137" s="51"/>
      <c r="TTE137" s="51"/>
      <c r="TTF137" s="51"/>
      <c r="TTG137" s="51"/>
      <c r="TTH137" s="51"/>
      <c r="TTI137" s="51"/>
      <c r="TTJ137" s="51"/>
      <c r="TTK137" s="51"/>
      <c r="TTL137" s="51"/>
      <c r="TTM137" s="51"/>
      <c r="TTN137" s="51"/>
      <c r="TTO137" s="51"/>
      <c r="TTP137" s="51"/>
      <c r="TTQ137" s="51"/>
      <c r="TTR137" s="51"/>
      <c r="TTS137" s="51"/>
      <c r="TTT137" s="51"/>
      <c r="TTU137" s="51"/>
      <c r="TTV137" s="51"/>
      <c r="TTW137" s="51"/>
      <c r="TTX137" s="51"/>
      <c r="TTY137" s="51"/>
      <c r="TTZ137" s="51"/>
      <c r="TUA137" s="51"/>
      <c r="TUB137" s="51"/>
      <c r="TUC137" s="51"/>
      <c r="TUD137" s="51"/>
      <c r="TUE137" s="51"/>
      <c r="TUF137" s="51"/>
      <c r="TUG137" s="51"/>
      <c r="TUH137" s="51"/>
      <c r="TUI137" s="51"/>
      <c r="TUJ137" s="51"/>
      <c r="TUK137" s="51"/>
      <c r="TUL137" s="51"/>
      <c r="TUM137" s="51"/>
      <c r="TUN137" s="51"/>
      <c r="TUO137" s="51"/>
      <c r="TUP137" s="51"/>
      <c r="TUQ137" s="51"/>
      <c r="TUR137" s="51"/>
      <c r="TUS137" s="51"/>
      <c r="TUT137" s="51"/>
      <c r="TUU137" s="51"/>
      <c r="TUV137" s="51"/>
      <c r="TUW137" s="51"/>
      <c r="TUX137" s="51"/>
      <c r="TUY137" s="51"/>
      <c r="TUZ137" s="51"/>
      <c r="TVA137" s="51"/>
      <c r="TVB137" s="51"/>
      <c r="TVC137" s="51"/>
      <c r="TVD137" s="51"/>
      <c r="TVE137" s="51"/>
      <c r="TVF137" s="51"/>
      <c r="TVG137" s="51"/>
      <c r="TVH137" s="51"/>
      <c r="TVI137" s="51"/>
      <c r="TVJ137" s="51"/>
      <c r="TVK137" s="51"/>
      <c r="TVL137" s="51"/>
      <c r="TVM137" s="51"/>
      <c r="TVN137" s="51"/>
      <c r="TVO137" s="51"/>
      <c r="TVP137" s="51"/>
      <c r="TVQ137" s="51"/>
      <c r="TVR137" s="51"/>
      <c r="TVS137" s="51"/>
      <c r="TVT137" s="51"/>
      <c r="TVU137" s="51"/>
      <c r="TVV137" s="51"/>
      <c r="TVW137" s="51"/>
      <c r="TVX137" s="51"/>
      <c r="TVY137" s="51"/>
      <c r="TVZ137" s="51"/>
      <c r="TWA137" s="51"/>
      <c r="TWB137" s="51"/>
      <c r="TWC137" s="51"/>
      <c r="TWD137" s="51"/>
      <c r="TWE137" s="51"/>
      <c r="TWF137" s="51"/>
      <c r="TWG137" s="51"/>
      <c r="TWH137" s="51"/>
      <c r="TWI137" s="51"/>
      <c r="TWJ137" s="51"/>
      <c r="TWK137" s="51"/>
      <c r="TWL137" s="51"/>
      <c r="TWM137" s="51"/>
      <c r="TWN137" s="51"/>
      <c r="TWO137" s="51"/>
      <c r="TWP137" s="51"/>
      <c r="TWQ137" s="51"/>
      <c r="TWR137" s="51"/>
      <c r="TWS137" s="51"/>
      <c r="TWT137" s="51"/>
      <c r="TWU137" s="51"/>
      <c r="TWV137" s="51"/>
      <c r="TWW137" s="51"/>
      <c r="TWX137" s="51"/>
      <c r="TWY137" s="51"/>
      <c r="TWZ137" s="51"/>
      <c r="TXA137" s="51"/>
      <c r="TXB137" s="51"/>
      <c r="TXC137" s="51"/>
      <c r="TXD137" s="51"/>
      <c r="TXE137" s="51"/>
      <c r="TXF137" s="51"/>
      <c r="TXG137" s="51"/>
      <c r="TXH137" s="51"/>
      <c r="TXI137" s="51"/>
      <c r="TXJ137" s="51"/>
      <c r="TXK137" s="51"/>
      <c r="TXL137" s="51"/>
      <c r="TXM137" s="51"/>
      <c r="TXN137" s="51"/>
      <c r="TXO137" s="51"/>
      <c r="TXP137" s="51"/>
      <c r="TXQ137" s="51"/>
      <c r="TXR137" s="51"/>
      <c r="TXS137" s="51"/>
      <c r="TXT137" s="51"/>
      <c r="TXU137" s="51"/>
      <c r="TXV137" s="51"/>
      <c r="TXW137" s="51"/>
      <c r="TXX137" s="51"/>
      <c r="TXY137" s="51"/>
      <c r="TXZ137" s="51"/>
      <c r="TYA137" s="51"/>
      <c r="TYB137" s="51"/>
      <c r="TYC137" s="51"/>
      <c r="TYD137" s="51"/>
      <c r="TYE137" s="51"/>
      <c r="TYF137" s="51"/>
      <c r="TYG137" s="51"/>
      <c r="TYH137" s="51"/>
      <c r="TYI137" s="51"/>
      <c r="TYJ137" s="51"/>
      <c r="TYK137" s="51"/>
      <c r="TYL137" s="51"/>
      <c r="TYM137" s="51"/>
      <c r="TYN137" s="51"/>
      <c r="TYO137" s="51"/>
      <c r="TYP137" s="51"/>
      <c r="TYQ137" s="51"/>
      <c r="TYR137" s="51"/>
      <c r="TYS137" s="51"/>
      <c r="TYT137" s="51"/>
      <c r="TYU137" s="51"/>
      <c r="TYV137" s="51"/>
      <c r="TYW137" s="51"/>
      <c r="TYX137" s="51"/>
      <c r="TYY137" s="51"/>
      <c r="TYZ137" s="51"/>
      <c r="TZA137" s="51"/>
      <c r="TZB137" s="51"/>
      <c r="TZC137" s="51"/>
      <c r="TZD137" s="51"/>
      <c r="TZE137" s="51"/>
      <c r="TZF137" s="51"/>
      <c r="TZG137" s="51"/>
      <c r="TZH137" s="51"/>
      <c r="TZI137" s="51"/>
      <c r="TZJ137" s="51"/>
      <c r="TZK137" s="51"/>
      <c r="TZL137" s="51"/>
      <c r="TZM137" s="51"/>
      <c r="TZN137" s="51"/>
      <c r="TZO137" s="51"/>
      <c r="TZP137" s="51"/>
      <c r="TZQ137" s="51"/>
      <c r="TZR137" s="51"/>
      <c r="TZS137" s="51"/>
      <c r="TZT137" s="51"/>
      <c r="TZU137" s="51"/>
      <c r="TZV137" s="51"/>
      <c r="TZW137" s="51"/>
      <c r="TZX137" s="51"/>
      <c r="TZY137" s="51"/>
      <c r="TZZ137" s="51"/>
      <c r="UAA137" s="51"/>
      <c r="UAB137" s="51"/>
      <c r="UAC137" s="51"/>
      <c r="UAD137" s="51"/>
      <c r="UAE137" s="51"/>
      <c r="UAF137" s="51"/>
      <c r="UAG137" s="51"/>
      <c r="UAH137" s="51"/>
      <c r="UAI137" s="51"/>
      <c r="UAJ137" s="51"/>
      <c r="UAK137" s="51"/>
      <c r="UAL137" s="51"/>
      <c r="UAM137" s="51"/>
      <c r="UAN137" s="51"/>
      <c r="UAO137" s="51"/>
      <c r="UAP137" s="51"/>
      <c r="UAQ137" s="51"/>
      <c r="UAR137" s="51"/>
      <c r="UAS137" s="51"/>
      <c r="UAT137" s="51"/>
      <c r="UAU137" s="51"/>
      <c r="UAV137" s="51"/>
      <c r="UAW137" s="51"/>
      <c r="UAX137" s="51"/>
      <c r="UAY137" s="51"/>
      <c r="UAZ137" s="51"/>
      <c r="UBA137" s="51"/>
      <c r="UBB137" s="51"/>
      <c r="UBC137" s="51"/>
      <c r="UBD137" s="51"/>
      <c r="UBE137" s="51"/>
      <c r="UBF137" s="51"/>
      <c r="UBG137" s="51"/>
      <c r="UBH137" s="51"/>
      <c r="UBI137" s="51"/>
      <c r="UBJ137" s="51"/>
      <c r="UBK137" s="51"/>
      <c r="UBL137" s="51"/>
      <c r="UBM137" s="51"/>
      <c r="UBN137" s="51"/>
      <c r="UBO137" s="51"/>
      <c r="UBP137" s="51"/>
      <c r="UBQ137" s="51"/>
      <c r="UBR137" s="51"/>
      <c r="UBS137" s="51"/>
      <c r="UBT137" s="51"/>
      <c r="UBU137" s="51"/>
      <c r="UBV137" s="51"/>
      <c r="UBW137" s="51"/>
      <c r="UBX137" s="51"/>
      <c r="UBY137" s="51"/>
      <c r="UBZ137" s="51"/>
      <c r="UCA137" s="51"/>
      <c r="UCB137" s="51"/>
      <c r="UCC137" s="51"/>
      <c r="UCD137" s="51"/>
      <c r="UCE137" s="51"/>
      <c r="UCF137" s="51"/>
      <c r="UCG137" s="51"/>
      <c r="UCH137" s="51"/>
      <c r="UCI137" s="51"/>
      <c r="UCJ137" s="51"/>
      <c r="UCK137" s="51"/>
      <c r="UCL137" s="51"/>
      <c r="UCM137" s="51"/>
      <c r="UCN137" s="51"/>
      <c r="UCO137" s="51"/>
      <c r="UCP137" s="51"/>
      <c r="UCQ137" s="51"/>
      <c r="UCR137" s="51"/>
      <c r="UCS137" s="51"/>
      <c r="UCT137" s="51"/>
      <c r="UCU137" s="51"/>
      <c r="UCV137" s="51"/>
      <c r="UCW137" s="51"/>
      <c r="UCX137" s="51"/>
      <c r="UCY137" s="51"/>
      <c r="UCZ137" s="51"/>
      <c r="UDA137" s="51"/>
      <c r="UDB137" s="51"/>
      <c r="UDC137" s="51"/>
      <c r="UDD137" s="51"/>
      <c r="UDE137" s="51"/>
      <c r="UDF137" s="51"/>
      <c r="UDG137" s="51"/>
      <c r="UDH137" s="51"/>
      <c r="UDI137" s="51"/>
      <c r="UDJ137" s="51"/>
      <c r="UDK137" s="51"/>
      <c r="UDL137" s="51"/>
      <c r="UDM137" s="51"/>
      <c r="UDN137" s="51"/>
      <c r="UDO137" s="51"/>
      <c r="UDP137" s="51"/>
      <c r="UDQ137" s="51"/>
      <c r="UDR137" s="51"/>
      <c r="UDS137" s="51"/>
      <c r="UDT137" s="51"/>
      <c r="UDU137" s="51"/>
      <c r="UDV137" s="51"/>
      <c r="UDW137" s="51"/>
      <c r="UDX137" s="51"/>
      <c r="UDY137" s="51"/>
      <c r="UDZ137" s="51"/>
      <c r="UEA137" s="51"/>
      <c r="UEB137" s="51"/>
      <c r="UEC137" s="51"/>
      <c r="UED137" s="51"/>
      <c r="UEE137" s="51"/>
      <c r="UEF137" s="51"/>
      <c r="UEG137" s="51"/>
      <c r="UEH137" s="51"/>
      <c r="UEI137" s="51"/>
      <c r="UEJ137" s="51"/>
      <c r="UEK137" s="51"/>
      <c r="UEL137" s="51"/>
      <c r="UEM137" s="51"/>
      <c r="UEN137" s="51"/>
      <c r="UEO137" s="51"/>
      <c r="UEP137" s="51"/>
      <c r="UEQ137" s="51"/>
      <c r="UER137" s="51"/>
      <c r="UES137" s="51"/>
      <c r="UET137" s="51"/>
      <c r="UEU137" s="51"/>
      <c r="UEV137" s="51"/>
      <c r="UEW137" s="51"/>
      <c r="UEX137" s="51"/>
      <c r="UEY137" s="51"/>
      <c r="UEZ137" s="51"/>
      <c r="UFA137" s="51"/>
      <c r="UFB137" s="51"/>
      <c r="UFC137" s="51"/>
      <c r="UFD137" s="51"/>
      <c r="UFE137" s="51"/>
      <c r="UFF137" s="51"/>
      <c r="UFG137" s="51"/>
      <c r="UFH137" s="51"/>
      <c r="UFI137" s="51"/>
      <c r="UFJ137" s="51"/>
      <c r="UFK137" s="51"/>
      <c r="UFL137" s="51"/>
      <c r="UFM137" s="51"/>
      <c r="UFN137" s="51"/>
      <c r="UFO137" s="51"/>
      <c r="UFP137" s="51"/>
      <c r="UFQ137" s="51"/>
      <c r="UFR137" s="51"/>
      <c r="UFS137" s="51"/>
      <c r="UFT137" s="51"/>
      <c r="UFU137" s="51"/>
      <c r="UFV137" s="51"/>
      <c r="UFW137" s="51"/>
      <c r="UFX137" s="51"/>
      <c r="UFY137" s="51"/>
      <c r="UFZ137" s="51"/>
      <c r="UGA137" s="51"/>
      <c r="UGB137" s="51"/>
      <c r="UGC137" s="51"/>
      <c r="UGD137" s="51"/>
      <c r="UGE137" s="51"/>
      <c r="UGF137" s="51"/>
      <c r="UGG137" s="51"/>
      <c r="UGH137" s="51"/>
      <c r="UGI137" s="51"/>
      <c r="UGJ137" s="51"/>
      <c r="UGK137" s="51"/>
      <c r="UGL137" s="51"/>
      <c r="UGM137" s="51"/>
      <c r="UGN137" s="51"/>
      <c r="UGO137" s="51"/>
      <c r="UGP137" s="51"/>
      <c r="UGQ137" s="51"/>
      <c r="UGR137" s="51"/>
      <c r="UGS137" s="51"/>
      <c r="UGT137" s="51"/>
      <c r="UGU137" s="51"/>
      <c r="UGV137" s="51"/>
      <c r="UGW137" s="51"/>
      <c r="UGX137" s="51"/>
      <c r="UGY137" s="51"/>
      <c r="UGZ137" s="51"/>
      <c r="UHA137" s="51"/>
      <c r="UHB137" s="51"/>
      <c r="UHC137" s="51"/>
      <c r="UHD137" s="51"/>
      <c r="UHE137" s="51"/>
      <c r="UHF137" s="51"/>
      <c r="UHG137" s="51"/>
      <c r="UHH137" s="51"/>
      <c r="UHI137" s="51"/>
      <c r="UHJ137" s="51"/>
      <c r="UHK137" s="51"/>
      <c r="UHL137" s="51"/>
      <c r="UHM137" s="51"/>
      <c r="UHN137" s="51"/>
      <c r="UHO137" s="51"/>
      <c r="UHP137" s="51"/>
      <c r="UHQ137" s="51"/>
      <c r="UHR137" s="51"/>
      <c r="UHS137" s="51"/>
      <c r="UHT137" s="51"/>
      <c r="UHU137" s="51"/>
      <c r="UHV137" s="51"/>
      <c r="UHW137" s="51"/>
      <c r="UHX137" s="51"/>
      <c r="UHY137" s="51"/>
      <c r="UHZ137" s="51"/>
      <c r="UIA137" s="51"/>
      <c r="UIB137" s="51"/>
      <c r="UIC137" s="51"/>
      <c r="UID137" s="51"/>
      <c r="UIE137" s="51"/>
      <c r="UIF137" s="51"/>
      <c r="UIG137" s="51"/>
      <c r="UIH137" s="51"/>
      <c r="UII137" s="51"/>
      <c r="UIJ137" s="51"/>
      <c r="UIK137" s="51"/>
      <c r="UIL137" s="51"/>
      <c r="UIM137" s="51"/>
      <c r="UIN137" s="51"/>
      <c r="UIO137" s="51"/>
      <c r="UIP137" s="51"/>
      <c r="UIQ137" s="51"/>
      <c r="UIR137" s="51"/>
      <c r="UIS137" s="51"/>
      <c r="UIT137" s="51"/>
      <c r="UIU137" s="51"/>
      <c r="UIV137" s="51"/>
      <c r="UIW137" s="51"/>
      <c r="UIX137" s="51"/>
      <c r="UIY137" s="51"/>
      <c r="UIZ137" s="51"/>
      <c r="UJA137" s="51"/>
      <c r="UJB137" s="51"/>
      <c r="UJC137" s="51"/>
      <c r="UJD137" s="51"/>
      <c r="UJE137" s="51"/>
      <c r="UJF137" s="51"/>
      <c r="UJG137" s="51"/>
      <c r="UJH137" s="51"/>
      <c r="UJI137" s="51"/>
      <c r="UJJ137" s="51"/>
      <c r="UJK137" s="51"/>
      <c r="UJL137" s="51"/>
      <c r="UJM137" s="51"/>
      <c r="UJN137" s="51"/>
      <c r="UJO137" s="51"/>
      <c r="UJP137" s="51"/>
      <c r="UJQ137" s="51"/>
      <c r="UJR137" s="51"/>
      <c r="UJS137" s="51"/>
      <c r="UJT137" s="51"/>
      <c r="UJU137" s="51"/>
      <c r="UJV137" s="51"/>
      <c r="UJW137" s="51"/>
      <c r="UJX137" s="51"/>
      <c r="UJY137" s="51"/>
      <c r="UJZ137" s="51"/>
      <c r="UKA137" s="51"/>
      <c r="UKB137" s="51"/>
      <c r="UKC137" s="51"/>
      <c r="UKD137" s="51"/>
      <c r="UKE137" s="51"/>
      <c r="UKF137" s="51"/>
      <c r="UKG137" s="51"/>
      <c r="UKH137" s="51"/>
      <c r="UKI137" s="51"/>
      <c r="UKJ137" s="51"/>
      <c r="UKK137" s="51"/>
      <c r="UKL137" s="51"/>
      <c r="UKM137" s="51"/>
      <c r="UKN137" s="51"/>
      <c r="UKO137" s="51"/>
      <c r="UKP137" s="51"/>
      <c r="UKQ137" s="51"/>
      <c r="UKR137" s="51"/>
      <c r="UKS137" s="51"/>
      <c r="UKT137" s="51"/>
      <c r="UKU137" s="51"/>
      <c r="UKV137" s="51"/>
      <c r="UKW137" s="51"/>
      <c r="UKX137" s="51"/>
      <c r="UKY137" s="51"/>
      <c r="UKZ137" s="51"/>
      <c r="ULA137" s="51"/>
      <c r="ULB137" s="51"/>
      <c r="ULC137" s="51"/>
      <c r="ULD137" s="51"/>
      <c r="ULE137" s="51"/>
      <c r="ULF137" s="51"/>
      <c r="ULG137" s="51"/>
      <c r="ULH137" s="51"/>
      <c r="ULI137" s="51"/>
      <c r="ULJ137" s="51"/>
      <c r="ULK137" s="51"/>
      <c r="ULL137" s="51"/>
      <c r="ULM137" s="51"/>
      <c r="ULN137" s="51"/>
      <c r="ULO137" s="51"/>
      <c r="ULP137" s="51"/>
      <c r="ULQ137" s="51"/>
      <c r="ULR137" s="51"/>
      <c r="ULS137" s="51"/>
      <c r="ULT137" s="51"/>
      <c r="ULU137" s="51"/>
      <c r="ULV137" s="51"/>
      <c r="ULW137" s="51"/>
      <c r="ULX137" s="51"/>
      <c r="ULY137" s="51"/>
      <c r="ULZ137" s="51"/>
      <c r="UMA137" s="51"/>
      <c r="UMB137" s="51"/>
      <c r="UMC137" s="51"/>
      <c r="UMD137" s="51"/>
      <c r="UME137" s="51"/>
      <c r="UMF137" s="51"/>
      <c r="UMG137" s="51"/>
      <c r="UMH137" s="51"/>
      <c r="UMI137" s="51"/>
      <c r="UMJ137" s="51"/>
      <c r="UMK137" s="51"/>
      <c r="UML137" s="51"/>
      <c r="UMM137" s="51"/>
      <c r="UMN137" s="51"/>
      <c r="UMO137" s="51"/>
      <c r="UMP137" s="51"/>
      <c r="UMQ137" s="51"/>
      <c r="UMR137" s="51"/>
      <c r="UMS137" s="51"/>
      <c r="UMT137" s="51"/>
      <c r="UMU137" s="51"/>
      <c r="UMV137" s="51"/>
      <c r="UMW137" s="51"/>
      <c r="UMX137" s="51"/>
      <c r="UMY137" s="51"/>
      <c r="UMZ137" s="51"/>
      <c r="UNA137" s="51"/>
      <c r="UNB137" s="51"/>
      <c r="UNC137" s="51"/>
      <c r="UND137" s="51"/>
      <c r="UNE137" s="51"/>
      <c r="UNF137" s="51"/>
      <c r="UNG137" s="51"/>
      <c r="UNH137" s="51"/>
      <c r="UNI137" s="51"/>
      <c r="UNJ137" s="51"/>
      <c r="UNK137" s="51"/>
      <c r="UNL137" s="51"/>
      <c r="UNM137" s="51"/>
      <c r="UNN137" s="51"/>
      <c r="UNO137" s="51"/>
      <c r="UNP137" s="51"/>
      <c r="UNQ137" s="51"/>
      <c r="UNR137" s="51"/>
      <c r="UNS137" s="51"/>
      <c r="UNT137" s="51"/>
      <c r="UNU137" s="51"/>
      <c r="UNV137" s="51"/>
      <c r="UNW137" s="51"/>
      <c r="UNX137" s="51"/>
      <c r="UNY137" s="51"/>
      <c r="UNZ137" s="51"/>
      <c r="UOA137" s="51"/>
      <c r="UOB137" s="51"/>
      <c r="UOC137" s="51"/>
      <c r="UOD137" s="51"/>
      <c r="UOE137" s="51"/>
      <c r="UOF137" s="51"/>
      <c r="UOG137" s="51"/>
      <c r="UOH137" s="51"/>
      <c r="UOI137" s="51"/>
      <c r="UOJ137" s="51"/>
      <c r="UOK137" s="51"/>
      <c r="UOL137" s="51"/>
      <c r="UOM137" s="51"/>
      <c r="UON137" s="51"/>
      <c r="UOO137" s="51"/>
      <c r="UOP137" s="51"/>
      <c r="UOQ137" s="51"/>
      <c r="UOR137" s="51"/>
      <c r="UOS137" s="51"/>
      <c r="UOT137" s="51"/>
      <c r="UOU137" s="51"/>
      <c r="UOV137" s="51"/>
      <c r="UOW137" s="51"/>
      <c r="UOX137" s="51"/>
      <c r="UOY137" s="51"/>
      <c r="UOZ137" s="51"/>
      <c r="UPA137" s="51"/>
      <c r="UPB137" s="51"/>
      <c r="UPC137" s="51"/>
      <c r="UPD137" s="51"/>
      <c r="UPE137" s="51"/>
      <c r="UPF137" s="51"/>
      <c r="UPG137" s="51"/>
      <c r="UPH137" s="51"/>
      <c r="UPI137" s="51"/>
      <c r="UPJ137" s="51"/>
      <c r="UPK137" s="51"/>
      <c r="UPL137" s="51"/>
      <c r="UPM137" s="51"/>
      <c r="UPN137" s="51"/>
      <c r="UPO137" s="51"/>
      <c r="UPP137" s="51"/>
      <c r="UPQ137" s="51"/>
      <c r="UPR137" s="51"/>
      <c r="UPS137" s="51"/>
      <c r="UPT137" s="51"/>
      <c r="UPU137" s="51"/>
      <c r="UPV137" s="51"/>
      <c r="UPW137" s="51"/>
      <c r="UPX137" s="51"/>
      <c r="UPY137" s="51"/>
      <c r="UPZ137" s="51"/>
      <c r="UQA137" s="51"/>
      <c r="UQB137" s="51"/>
      <c r="UQC137" s="51"/>
      <c r="UQD137" s="51"/>
      <c r="UQE137" s="51"/>
      <c r="UQF137" s="51"/>
      <c r="UQG137" s="51"/>
      <c r="UQH137" s="51"/>
      <c r="UQI137" s="51"/>
      <c r="UQJ137" s="51"/>
      <c r="UQK137" s="51"/>
      <c r="UQL137" s="51"/>
      <c r="UQM137" s="51"/>
      <c r="UQN137" s="51"/>
      <c r="UQO137" s="51"/>
      <c r="UQP137" s="51"/>
      <c r="UQQ137" s="51"/>
      <c r="UQR137" s="51"/>
      <c r="UQS137" s="51"/>
      <c r="UQT137" s="51"/>
      <c r="UQU137" s="51"/>
      <c r="UQV137" s="51"/>
      <c r="UQW137" s="51"/>
      <c r="UQX137" s="51"/>
      <c r="UQY137" s="51"/>
      <c r="UQZ137" s="51"/>
      <c r="URA137" s="51"/>
      <c r="URB137" s="51"/>
      <c r="URC137" s="51"/>
      <c r="URD137" s="51"/>
      <c r="URE137" s="51"/>
      <c r="URF137" s="51"/>
      <c r="URG137" s="51"/>
      <c r="URH137" s="51"/>
      <c r="URI137" s="51"/>
      <c r="URJ137" s="51"/>
      <c r="URK137" s="51"/>
      <c r="URL137" s="51"/>
      <c r="URM137" s="51"/>
      <c r="URN137" s="51"/>
      <c r="URO137" s="51"/>
      <c r="URP137" s="51"/>
      <c r="URQ137" s="51"/>
      <c r="URR137" s="51"/>
      <c r="URS137" s="51"/>
      <c r="URT137" s="51"/>
      <c r="URU137" s="51"/>
      <c r="URV137" s="51"/>
      <c r="URW137" s="51"/>
      <c r="URX137" s="51"/>
      <c r="URY137" s="51"/>
      <c r="URZ137" s="51"/>
      <c r="USA137" s="51"/>
      <c r="USB137" s="51"/>
      <c r="USC137" s="51"/>
      <c r="USD137" s="51"/>
      <c r="USE137" s="51"/>
      <c r="USF137" s="51"/>
      <c r="USG137" s="51"/>
      <c r="USH137" s="51"/>
      <c r="USI137" s="51"/>
      <c r="USJ137" s="51"/>
      <c r="USK137" s="51"/>
      <c r="USL137" s="51"/>
      <c r="USM137" s="51"/>
      <c r="USN137" s="51"/>
      <c r="USO137" s="51"/>
      <c r="USP137" s="51"/>
      <c r="USQ137" s="51"/>
      <c r="USR137" s="51"/>
      <c r="USS137" s="51"/>
      <c r="UST137" s="51"/>
      <c r="USU137" s="51"/>
      <c r="USV137" s="51"/>
      <c r="USW137" s="51"/>
      <c r="USX137" s="51"/>
      <c r="USY137" s="51"/>
      <c r="USZ137" s="51"/>
      <c r="UTA137" s="51"/>
      <c r="UTB137" s="51"/>
      <c r="UTC137" s="51"/>
      <c r="UTD137" s="51"/>
      <c r="UTE137" s="51"/>
      <c r="UTF137" s="51"/>
      <c r="UTG137" s="51"/>
      <c r="UTH137" s="51"/>
      <c r="UTI137" s="51"/>
      <c r="UTJ137" s="51"/>
      <c r="UTK137" s="51"/>
      <c r="UTL137" s="51"/>
      <c r="UTM137" s="51"/>
      <c r="UTN137" s="51"/>
      <c r="UTO137" s="51"/>
      <c r="UTP137" s="51"/>
      <c r="UTQ137" s="51"/>
      <c r="UTR137" s="51"/>
      <c r="UTS137" s="51"/>
      <c r="UTT137" s="51"/>
      <c r="UTU137" s="51"/>
      <c r="UTV137" s="51"/>
      <c r="UTW137" s="51"/>
      <c r="UTX137" s="51"/>
      <c r="UTY137" s="51"/>
      <c r="UTZ137" s="51"/>
      <c r="UUA137" s="51"/>
      <c r="UUB137" s="51"/>
      <c r="UUC137" s="51"/>
      <c r="UUD137" s="51"/>
      <c r="UUE137" s="51"/>
      <c r="UUF137" s="51"/>
      <c r="UUG137" s="51"/>
      <c r="UUH137" s="51"/>
      <c r="UUI137" s="51"/>
      <c r="UUJ137" s="51"/>
      <c r="UUK137" s="51"/>
      <c r="UUL137" s="51"/>
      <c r="UUM137" s="51"/>
      <c r="UUN137" s="51"/>
      <c r="UUO137" s="51"/>
      <c r="UUP137" s="51"/>
      <c r="UUQ137" s="51"/>
      <c r="UUR137" s="51"/>
      <c r="UUS137" s="51"/>
      <c r="UUT137" s="51"/>
      <c r="UUU137" s="51"/>
      <c r="UUV137" s="51"/>
      <c r="UUW137" s="51"/>
      <c r="UUX137" s="51"/>
      <c r="UUY137" s="51"/>
      <c r="UUZ137" s="51"/>
      <c r="UVA137" s="51"/>
      <c r="UVB137" s="51"/>
      <c r="UVC137" s="51"/>
      <c r="UVD137" s="51"/>
      <c r="UVE137" s="51"/>
      <c r="UVF137" s="51"/>
      <c r="UVG137" s="51"/>
      <c r="UVH137" s="51"/>
      <c r="UVI137" s="51"/>
      <c r="UVJ137" s="51"/>
      <c r="UVK137" s="51"/>
      <c r="UVL137" s="51"/>
      <c r="UVM137" s="51"/>
      <c r="UVN137" s="51"/>
      <c r="UVO137" s="51"/>
      <c r="UVP137" s="51"/>
      <c r="UVQ137" s="51"/>
      <c r="UVR137" s="51"/>
      <c r="UVS137" s="51"/>
      <c r="UVT137" s="51"/>
      <c r="UVU137" s="51"/>
      <c r="UVV137" s="51"/>
      <c r="UVW137" s="51"/>
      <c r="UVX137" s="51"/>
      <c r="UVY137" s="51"/>
      <c r="UVZ137" s="51"/>
      <c r="UWA137" s="51"/>
      <c r="UWB137" s="51"/>
      <c r="UWC137" s="51"/>
      <c r="UWD137" s="51"/>
      <c r="UWE137" s="51"/>
      <c r="UWF137" s="51"/>
      <c r="UWG137" s="51"/>
      <c r="UWH137" s="51"/>
      <c r="UWI137" s="51"/>
      <c r="UWJ137" s="51"/>
      <c r="UWK137" s="51"/>
      <c r="UWL137" s="51"/>
      <c r="UWM137" s="51"/>
      <c r="UWN137" s="51"/>
      <c r="UWO137" s="51"/>
      <c r="UWP137" s="51"/>
      <c r="UWQ137" s="51"/>
      <c r="UWR137" s="51"/>
      <c r="UWS137" s="51"/>
      <c r="UWT137" s="51"/>
      <c r="UWU137" s="51"/>
      <c r="UWV137" s="51"/>
      <c r="UWW137" s="51"/>
      <c r="UWX137" s="51"/>
      <c r="UWY137" s="51"/>
      <c r="UWZ137" s="51"/>
      <c r="UXA137" s="51"/>
      <c r="UXB137" s="51"/>
      <c r="UXC137" s="51"/>
      <c r="UXD137" s="51"/>
      <c r="UXE137" s="51"/>
      <c r="UXF137" s="51"/>
      <c r="UXG137" s="51"/>
      <c r="UXH137" s="51"/>
      <c r="UXI137" s="51"/>
      <c r="UXJ137" s="51"/>
      <c r="UXK137" s="51"/>
      <c r="UXL137" s="51"/>
      <c r="UXM137" s="51"/>
      <c r="UXN137" s="51"/>
      <c r="UXO137" s="51"/>
      <c r="UXP137" s="51"/>
      <c r="UXQ137" s="51"/>
      <c r="UXR137" s="51"/>
      <c r="UXS137" s="51"/>
      <c r="UXT137" s="51"/>
      <c r="UXU137" s="51"/>
      <c r="UXV137" s="51"/>
      <c r="UXW137" s="51"/>
      <c r="UXX137" s="51"/>
      <c r="UXY137" s="51"/>
      <c r="UXZ137" s="51"/>
      <c r="UYA137" s="51"/>
      <c r="UYB137" s="51"/>
      <c r="UYC137" s="51"/>
      <c r="UYD137" s="51"/>
      <c r="UYE137" s="51"/>
      <c r="UYF137" s="51"/>
      <c r="UYG137" s="51"/>
      <c r="UYH137" s="51"/>
      <c r="UYI137" s="51"/>
      <c r="UYJ137" s="51"/>
      <c r="UYK137" s="51"/>
      <c r="UYL137" s="51"/>
      <c r="UYM137" s="51"/>
      <c r="UYN137" s="51"/>
      <c r="UYO137" s="51"/>
      <c r="UYP137" s="51"/>
      <c r="UYQ137" s="51"/>
      <c r="UYR137" s="51"/>
      <c r="UYS137" s="51"/>
      <c r="UYT137" s="51"/>
      <c r="UYU137" s="51"/>
      <c r="UYV137" s="51"/>
      <c r="UYW137" s="51"/>
      <c r="UYX137" s="51"/>
      <c r="UYY137" s="51"/>
      <c r="UYZ137" s="51"/>
      <c r="UZA137" s="51"/>
      <c r="UZB137" s="51"/>
      <c r="UZC137" s="51"/>
      <c r="UZD137" s="51"/>
      <c r="UZE137" s="51"/>
      <c r="UZF137" s="51"/>
      <c r="UZG137" s="51"/>
      <c r="UZH137" s="51"/>
      <c r="UZI137" s="51"/>
      <c r="UZJ137" s="51"/>
      <c r="UZK137" s="51"/>
      <c r="UZL137" s="51"/>
      <c r="UZM137" s="51"/>
      <c r="UZN137" s="51"/>
      <c r="UZO137" s="51"/>
      <c r="UZP137" s="51"/>
      <c r="UZQ137" s="51"/>
      <c r="UZR137" s="51"/>
      <c r="UZS137" s="51"/>
      <c r="UZT137" s="51"/>
      <c r="UZU137" s="51"/>
      <c r="UZV137" s="51"/>
      <c r="UZW137" s="51"/>
      <c r="UZX137" s="51"/>
      <c r="UZY137" s="51"/>
      <c r="UZZ137" s="51"/>
      <c r="VAA137" s="51"/>
      <c r="VAB137" s="51"/>
      <c r="VAC137" s="51"/>
      <c r="VAD137" s="51"/>
      <c r="VAE137" s="51"/>
      <c r="VAF137" s="51"/>
      <c r="VAG137" s="51"/>
      <c r="VAH137" s="51"/>
      <c r="VAI137" s="51"/>
      <c r="VAJ137" s="51"/>
      <c r="VAK137" s="51"/>
      <c r="VAL137" s="51"/>
      <c r="VAM137" s="51"/>
      <c r="VAN137" s="51"/>
      <c r="VAO137" s="51"/>
      <c r="VAP137" s="51"/>
      <c r="VAQ137" s="51"/>
      <c r="VAR137" s="51"/>
      <c r="VAS137" s="51"/>
      <c r="VAT137" s="51"/>
      <c r="VAU137" s="51"/>
      <c r="VAV137" s="51"/>
      <c r="VAW137" s="51"/>
      <c r="VAX137" s="51"/>
      <c r="VAY137" s="51"/>
      <c r="VAZ137" s="51"/>
      <c r="VBA137" s="51"/>
      <c r="VBB137" s="51"/>
      <c r="VBC137" s="51"/>
      <c r="VBD137" s="51"/>
      <c r="VBE137" s="51"/>
      <c r="VBF137" s="51"/>
      <c r="VBG137" s="51"/>
      <c r="VBH137" s="51"/>
      <c r="VBI137" s="51"/>
      <c r="VBJ137" s="51"/>
      <c r="VBK137" s="51"/>
      <c r="VBL137" s="51"/>
      <c r="VBM137" s="51"/>
      <c r="VBN137" s="51"/>
      <c r="VBO137" s="51"/>
      <c r="VBP137" s="51"/>
      <c r="VBQ137" s="51"/>
      <c r="VBR137" s="51"/>
      <c r="VBS137" s="51"/>
      <c r="VBT137" s="51"/>
      <c r="VBU137" s="51"/>
      <c r="VBV137" s="51"/>
      <c r="VBW137" s="51"/>
      <c r="VBX137" s="51"/>
      <c r="VBY137" s="51"/>
      <c r="VBZ137" s="51"/>
      <c r="VCA137" s="51"/>
      <c r="VCB137" s="51"/>
      <c r="VCC137" s="51"/>
      <c r="VCD137" s="51"/>
      <c r="VCE137" s="51"/>
      <c r="VCF137" s="51"/>
      <c r="VCG137" s="51"/>
      <c r="VCH137" s="51"/>
      <c r="VCI137" s="51"/>
      <c r="VCJ137" s="51"/>
      <c r="VCK137" s="51"/>
      <c r="VCL137" s="51"/>
      <c r="VCM137" s="51"/>
      <c r="VCN137" s="51"/>
      <c r="VCO137" s="51"/>
      <c r="VCP137" s="51"/>
      <c r="VCQ137" s="51"/>
      <c r="VCR137" s="51"/>
      <c r="VCS137" s="51"/>
      <c r="VCT137" s="51"/>
      <c r="VCU137" s="51"/>
      <c r="VCV137" s="51"/>
      <c r="VCW137" s="51"/>
      <c r="VCX137" s="51"/>
      <c r="VCY137" s="51"/>
      <c r="VCZ137" s="51"/>
      <c r="VDA137" s="51"/>
      <c r="VDB137" s="51"/>
      <c r="VDC137" s="51"/>
      <c r="VDD137" s="51"/>
      <c r="VDE137" s="51"/>
      <c r="VDF137" s="51"/>
      <c r="VDG137" s="51"/>
      <c r="VDH137" s="51"/>
      <c r="VDI137" s="51"/>
      <c r="VDJ137" s="51"/>
      <c r="VDK137" s="51"/>
      <c r="VDL137" s="51"/>
      <c r="VDM137" s="51"/>
      <c r="VDN137" s="51"/>
      <c r="VDO137" s="51"/>
      <c r="VDP137" s="51"/>
      <c r="VDQ137" s="51"/>
      <c r="VDR137" s="51"/>
      <c r="VDS137" s="51"/>
      <c r="VDT137" s="51"/>
      <c r="VDU137" s="51"/>
      <c r="VDV137" s="51"/>
      <c r="VDW137" s="51"/>
      <c r="VDX137" s="51"/>
      <c r="VDY137" s="51"/>
      <c r="VDZ137" s="51"/>
      <c r="VEA137" s="51"/>
      <c r="VEB137" s="51"/>
      <c r="VEC137" s="51"/>
      <c r="VED137" s="51"/>
      <c r="VEE137" s="51"/>
      <c r="VEF137" s="51"/>
      <c r="VEG137" s="51"/>
      <c r="VEH137" s="51"/>
      <c r="VEI137" s="51"/>
      <c r="VEJ137" s="51"/>
      <c r="VEK137" s="51"/>
      <c r="VEL137" s="51"/>
      <c r="VEM137" s="51"/>
      <c r="VEN137" s="51"/>
      <c r="VEO137" s="51"/>
      <c r="VEP137" s="51"/>
      <c r="VEQ137" s="51"/>
      <c r="VER137" s="51"/>
      <c r="VES137" s="51"/>
      <c r="VET137" s="51"/>
      <c r="VEU137" s="51"/>
      <c r="VEV137" s="51"/>
      <c r="VEW137" s="51"/>
      <c r="VEX137" s="51"/>
      <c r="VEY137" s="51"/>
      <c r="VEZ137" s="51"/>
      <c r="VFA137" s="51"/>
      <c r="VFB137" s="51"/>
      <c r="VFC137" s="51"/>
      <c r="VFD137" s="51"/>
      <c r="VFE137" s="51"/>
      <c r="VFF137" s="51"/>
      <c r="VFG137" s="51"/>
      <c r="VFH137" s="51"/>
      <c r="VFI137" s="51"/>
      <c r="VFJ137" s="51"/>
      <c r="VFK137" s="51"/>
      <c r="VFL137" s="51"/>
      <c r="VFM137" s="51"/>
      <c r="VFN137" s="51"/>
      <c r="VFO137" s="51"/>
      <c r="VFP137" s="51"/>
      <c r="VFQ137" s="51"/>
      <c r="VFR137" s="51"/>
      <c r="VFS137" s="51"/>
      <c r="VFT137" s="51"/>
      <c r="VFU137" s="51"/>
      <c r="VFV137" s="51"/>
      <c r="VFW137" s="51"/>
      <c r="VFX137" s="51"/>
      <c r="VFY137" s="51"/>
      <c r="VFZ137" s="51"/>
      <c r="VGA137" s="51"/>
      <c r="VGB137" s="51"/>
      <c r="VGC137" s="51"/>
      <c r="VGD137" s="51"/>
      <c r="VGE137" s="51"/>
      <c r="VGF137" s="51"/>
      <c r="VGG137" s="51"/>
      <c r="VGH137" s="51"/>
      <c r="VGI137" s="51"/>
      <c r="VGJ137" s="51"/>
      <c r="VGK137" s="51"/>
      <c r="VGL137" s="51"/>
      <c r="VGM137" s="51"/>
      <c r="VGN137" s="51"/>
      <c r="VGO137" s="51"/>
      <c r="VGP137" s="51"/>
      <c r="VGQ137" s="51"/>
      <c r="VGR137" s="51"/>
      <c r="VGS137" s="51"/>
      <c r="VGT137" s="51"/>
      <c r="VGU137" s="51"/>
      <c r="VGV137" s="51"/>
      <c r="VGW137" s="51"/>
      <c r="VGX137" s="51"/>
      <c r="VGY137" s="51"/>
      <c r="VGZ137" s="51"/>
      <c r="VHA137" s="51"/>
      <c r="VHB137" s="51"/>
      <c r="VHC137" s="51"/>
      <c r="VHD137" s="51"/>
      <c r="VHE137" s="51"/>
      <c r="VHF137" s="51"/>
      <c r="VHG137" s="51"/>
      <c r="VHH137" s="51"/>
      <c r="VHI137" s="51"/>
      <c r="VHJ137" s="51"/>
      <c r="VHK137" s="51"/>
      <c r="VHL137" s="51"/>
      <c r="VHM137" s="51"/>
      <c r="VHN137" s="51"/>
      <c r="VHO137" s="51"/>
      <c r="VHP137" s="51"/>
      <c r="VHQ137" s="51"/>
      <c r="VHR137" s="51"/>
      <c r="VHS137" s="51"/>
      <c r="VHT137" s="51"/>
      <c r="VHU137" s="51"/>
      <c r="VHV137" s="51"/>
      <c r="VHW137" s="51"/>
      <c r="VHX137" s="51"/>
      <c r="VHY137" s="51"/>
      <c r="VHZ137" s="51"/>
      <c r="VIA137" s="51"/>
      <c r="VIB137" s="51"/>
      <c r="VIC137" s="51"/>
      <c r="VID137" s="51"/>
      <c r="VIE137" s="51"/>
      <c r="VIF137" s="51"/>
      <c r="VIG137" s="51"/>
      <c r="VIH137" s="51"/>
      <c r="VII137" s="51"/>
      <c r="VIJ137" s="51"/>
      <c r="VIK137" s="51"/>
      <c r="VIL137" s="51"/>
      <c r="VIM137" s="51"/>
      <c r="VIN137" s="51"/>
      <c r="VIO137" s="51"/>
      <c r="VIP137" s="51"/>
      <c r="VIQ137" s="51"/>
      <c r="VIR137" s="51"/>
      <c r="VIS137" s="51"/>
      <c r="VIT137" s="51"/>
      <c r="VIU137" s="51"/>
      <c r="VIV137" s="51"/>
      <c r="VIW137" s="51"/>
      <c r="VIX137" s="51"/>
      <c r="VIY137" s="51"/>
      <c r="VIZ137" s="51"/>
      <c r="VJA137" s="51"/>
      <c r="VJB137" s="51"/>
      <c r="VJC137" s="51"/>
      <c r="VJD137" s="51"/>
      <c r="VJE137" s="51"/>
      <c r="VJF137" s="51"/>
      <c r="VJG137" s="51"/>
      <c r="VJH137" s="51"/>
      <c r="VJI137" s="51"/>
      <c r="VJJ137" s="51"/>
      <c r="VJK137" s="51"/>
      <c r="VJL137" s="51"/>
      <c r="VJM137" s="51"/>
      <c r="VJN137" s="51"/>
      <c r="VJO137" s="51"/>
      <c r="VJP137" s="51"/>
      <c r="VJQ137" s="51"/>
      <c r="VJR137" s="51"/>
      <c r="VJS137" s="51"/>
      <c r="VJT137" s="51"/>
      <c r="VJU137" s="51"/>
      <c r="VJV137" s="51"/>
      <c r="VJW137" s="51"/>
      <c r="VJX137" s="51"/>
      <c r="VJY137" s="51"/>
      <c r="VJZ137" s="51"/>
      <c r="VKA137" s="51"/>
      <c r="VKB137" s="51"/>
      <c r="VKC137" s="51"/>
      <c r="VKD137" s="51"/>
      <c r="VKE137" s="51"/>
      <c r="VKF137" s="51"/>
      <c r="VKG137" s="51"/>
      <c r="VKH137" s="51"/>
      <c r="VKI137" s="51"/>
      <c r="VKJ137" s="51"/>
      <c r="VKK137" s="51"/>
      <c r="VKL137" s="51"/>
      <c r="VKM137" s="51"/>
      <c r="VKN137" s="51"/>
      <c r="VKO137" s="51"/>
      <c r="VKP137" s="51"/>
      <c r="VKQ137" s="51"/>
      <c r="VKR137" s="51"/>
      <c r="VKS137" s="51"/>
      <c r="VKT137" s="51"/>
      <c r="VKU137" s="51"/>
      <c r="VKV137" s="51"/>
      <c r="VKW137" s="51"/>
      <c r="VKX137" s="51"/>
      <c r="VKY137" s="51"/>
      <c r="VKZ137" s="51"/>
      <c r="VLA137" s="51"/>
      <c r="VLB137" s="51"/>
      <c r="VLC137" s="51"/>
      <c r="VLD137" s="51"/>
      <c r="VLE137" s="51"/>
      <c r="VLF137" s="51"/>
      <c r="VLG137" s="51"/>
      <c r="VLH137" s="51"/>
      <c r="VLI137" s="51"/>
      <c r="VLJ137" s="51"/>
      <c r="VLK137" s="51"/>
      <c r="VLL137" s="51"/>
      <c r="VLM137" s="51"/>
      <c r="VLN137" s="51"/>
      <c r="VLO137" s="51"/>
      <c r="VLP137" s="51"/>
      <c r="VLQ137" s="51"/>
      <c r="VLR137" s="51"/>
      <c r="VLS137" s="51"/>
      <c r="VLT137" s="51"/>
      <c r="VLU137" s="51"/>
      <c r="VLV137" s="51"/>
      <c r="VLW137" s="51"/>
      <c r="VLX137" s="51"/>
      <c r="VLY137" s="51"/>
      <c r="VLZ137" s="51"/>
      <c r="VMA137" s="51"/>
      <c r="VMB137" s="51"/>
      <c r="VMC137" s="51"/>
      <c r="VMD137" s="51"/>
      <c r="VME137" s="51"/>
      <c r="VMF137" s="51"/>
      <c r="VMG137" s="51"/>
      <c r="VMH137" s="51"/>
      <c r="VMI137" s="51"/>
      <c r="VMJ137" s="51"/>
      <c r="VMK137" s="51"/>
      <c r="VML137" s="51"/>
      <c r="VMM137" s="51"/>
      <c r="VMN137" s="51"/>
      <c r="VMO137" s="51"/>
      <c r="VMP137" s="51"/>
      <c r="VMQ137" s="51"/>
      <c r="VMR137" s="51"/>
      <c r="VMS137" s="51"/>
      <c r="VMT137" s="51"/>
      <c r="VMU137" s="51"/>
      <c r="VMV137" s="51"/>
      <c r="VMW137" s="51"/>
      <c r="VMX137" s="51"/>
      <c r="VMY137" s="51"/>
      <c r="VMZ137" s="51"/>
      <c r="VNA137" s="51"/>
      <c r="VNB137" s="51"/>
      <c r="VNC137" s="51"/>
      <c r="VND137" s="51"/>
      <c r="VNE137" s="51"/>
      <c r="VNF137" s="51"/>
      <c r="VNG137" s="51"/>
      <c r="VNH137" s="51"/>
      <c r="VNI137" s="51"/>
      <c r="VNJ137" s="51"/>
      <c r="VNK137" s="51"/>
      <c r="VNL137" s="51"/>
      <c r="VNM137" s="51"/>
      <c r="VNN137" s="51"/>
      <c r="VNO137" s="51"/>
      <c r="VNP137" s="51"/>
      <c r="VNQ137" s="51"/>
      <c r="VNR137" s="51"/>
      <c r="VNS137" s="51"/>
      <c r="VNT137" s="51"/>
      <c r="VNU137" s="51"/>
      <c r="VNV137" s="51"/>
      <c r="VNW137" s="51"/>
      <c r="VNX137" s="51"/>
      <c r="VNY137" s="51"/>
      <c r="VNZ137" s="51"/>
      <c r="VOA137" s="51"/>
      <c r="VOB137" s="51"/>
      <c r="VOC137" s="51"/>
      <c r="VOD137" s="51"/>
      <c r="VOE137" s="51"/>
      <c r="VOF137" s="51"/>
      <c r="VOG137" s="51"/>
      <c r="VOH137" s="51"/>
      <c r="VOI137" s="51"/>
      <c r="VOJ137" s="51"/>
      <c r="VOK137" s="51"/>
      <c r="VOL137" s="51"/>
      <c r="VOM137" s="51"/>
      <c r="VON137" s="51"/>
      <c r="VOO137" s="51"/>
      <c r="VOP137" s="51"/>
      <c r="VOQ137" s="51"/>
      <c r="VOR137" s="51"/>
      <c r="VOS137" s="51"/>
      <c r="VOT137" s="51"/>
      <c r="VOU137" s="51"/>
      <c r="VOV137" s="51"/>
      <c r="VOW137" s="51"/>
      <c r="VOX137" s="51"/>
      <c r="VOY137" s="51"/>
      <c r="VOZ137" s="51"/>
      <c r="VPA137" s="51"/>
      <c r="VPB137" s="51"/>
      <c r="VPC137" s="51"/>
      <c r="VPD137" s="51"/>
      <c r="VPE137" s="51"/>
      <c r="VPF137" s="51"/>
      <c r="VPG137" s="51"/>
      <c r="VPH137" s="51"/>
      <c r="VPI137" s="51"/>
      <c r="VPJ137" s="51"/>
      <c r="VPK137" s="51"/>
      <c r="VPL137" s="51"/>
      <c r="VPM137" s="51"/>
      <c r="VPN137" s="51"/>
      <c r="VPO137" s="51"/>
      <c r="VPP137" s="51"/>
      <c r="VPQ137" s="51"/>
      <c r="VPR137" s="51"/>
      <c r="VPS137" s="51"/>
      <c r="VPT137" s="51"/>
      <c r="VPU137" s="51"/>
      <c r="VPV137" s="51"/>
      <c r="VPW137" s="51"/>
      <c r="VPX137" s="51"/>
      <c r="VPY137" s="51"/>
      <c r="VPZ137" s="51"/>
      <c r="VQA137" s="51"/>
      <c r="VQB137" s="51"/>
      <c r="VQC137" s="51"/>
      <c r="VQD137" s="51"/>
      <c r="VQE137" s="51"/>
      <c r="VQF137" s="51"/>
      <c r="VQG137" s="51"/>
      <c r="VQH137" s="51"/>
      <c r="VQI137" s="51"/>
      <c r="VQJ137" s="51"/>
      <c r="VQK137" s="51"/>
      <c r="VQL137" s="51"/>
      <c r="VQM137" s="51"/>
      <c r="VQN137" s="51"/>
      <c r="VQO137" s="51"/>
      <c r="VQP137" s="51"/>
      <c r="VQQ137" s="51"/>
      <c r="VQR137" s="51"/>
      <c r="VQS137" s="51"/>
      <c r="VQT137" s="51"/>
      <c r="VQU137" s="51"/>
      <c r="VQV137" s="51"/>
      <c r="VQW137" s="51"/>
      <c r="VQX137" s="51"/>
      <c r="VQY137" s="51"/>
      <c r="VQZ137" s="51"/>
      <c r="VRA137" s="51"/>
      <c r="VRB137" s="51"/>
      <c r="VRC137" s="51"/>
      <c r="VRD137" s="51"/>
      <c r="VRE137" s="51"/>
      <c r="VRF137" s="51"/>
      <c r="VRG137" s="51"/>
      <c r="VRH137" s="51"/>
      <c r="VRI137" s="51"/>
      <c r="VRJ137" s="51"/>
      <c r="VRK137" s="51"/>
      <c r="VRL137" s="51"/>
      <c r="VRM137" s="51"/>
      <c r="VRN137" s="51"/>
      <c r="VRO137" s="51"/>
      <c r="VRP137" s="51"/>
      <c r="VRQ137" s="51"/>
      <c r="VRR137" s="51"/>
      <c r="VRS137" s="51"/>
      <c r="VRT137" s="51"/>
      <c r="VRU137" s="51"/>
      <c r="VRV137" s="51"/>
      <c r="VRW137" s="51"/>
      <c r="VRX137" s="51"/>
      <c r="VRY137" s="51"/>
      <c r="VRZ137" s="51"/>
      <c r="VSA137" s="51"/>
      <c r="VSB137" s="51"/>
      <c r="VSC137" s="51"/>
      <c r="VSD137" s="51"/>
      <c r="VSE137" s="51"/>
      <c r="VSF137" s="51"/>
      <c r="VSG137" s="51"/>
      <c r="VSH137" s="51"/>
      <c r="VSI137" s="51"/>
      <c r="VSJ137" s="51"/>
      <c r="VSK137" s="51"/>
      <c r="VSL137" s="51"/>
      <c r="VSM137" s="51"/>
      <c r="VSN137" s="51"/>
      <c r="VSO137" s="51"/>
      <c r="VSP137" s="51"/>
      <c r="VSQ137" s="51"/>
      <c r="VSR137" s="51"/>
      <c r="VSS137" s="51"/>
      <c r="VST137" s="51"/>
      <c r="VSU137" s="51"/>
      <c r="VSV137" s="51"/>
      <c r="VSW137" s="51"/>
      <c r="VSX137" s="51"/>
      <c r="VSY137" s="51"/>
      <c r="VSZ137" s="51"/>
      <c r="VTA137" s="51"/>
      <c r="VTB137" s="51"/>
      <c r="VTC137" s="51"/>
      <c r="VTD137" s="51"/>
      <c r="VTE137" s="51"/>
      <c r="VTF137" s="51"/>
      <c r="VTG137" s="51"/>
      <c r="VTH137" s="51"/>
      <c r="VTI137" s="51"/>
      <c r="VTJ137" s="51"/>
      <c r="VTK137" s="51"/>
      <c r="VTL137" s="51"/>
      <c r="VTM137" s="51"/>
      <c r="VTN137" s="51"/>
      <c r="VTO137" s="51"/>
      <c r="VTP137" s="51"/>
      <c r="VTQ137" s="51"/>
      <c r="VTR137" s="51"/>
      <c r="VTS137" s="51"/>
      <c r="VTT137" s="51"/>
      <c r="VTU137" s="51"/>
      <c r="VTV137" s="51"/>
      <c r="VTW137" s="51"/>
      <c r="VTX137" s="51"/>
      <c r="VTY137" s="51"/>
      <c r="VTZ137" s="51"/>
      <c r="VUA137" s="51"/>
      <c r="VUB137" s="51"/>
      <c r="VUC137" s="51"/>
      <c r="VUD137" s="51"/>
      <c r="VUE137" s="51"/>
      <c r="VUF137" s="51"/>
      <c r="VUG137" s="51"/>
      <c r="VUH137" s="51"/>
      <c r="VUI137" s="51"/>
      <c r="VUJ137" s="51"/>
      <c r="VUK137" s="51"/>
      <c r="VUL137" s="51"/>
      <c r="VUM137" s="51"/>
      <c r="VUN137" s="51"/>
      <c r="VUO137" s="51"/>
      <c r="VUP137" s="51"/>
      <c r="VUQ137" s="51"/>
      <c r="VUR137" s="51"/>
      <c r="VUS137" s="51"/>
      <c r="VUT137" s="51"/>
      <c r="VUU137" s="51"/>
      <c r="VUV137" s="51"/>
      <c r="VUW137" s="51"/>
      <c r="VUX137" s="51"/>
      <c r="VUY137" s="51"/>
      <c r="VUZ137" s="51"/>
      <c r="VVA137" s="51"/>
      <c r="VVB137" s="51"/>
      <c r="VVC137" s="51"/>
      <c r="VVD137" s="51"/>
      <c r="VVE137" s="51"/>
      <c r="VVF137" s="51"/>
      <c r="VVG137" s="51"/>
      <c r="VVH137" s="51"/>
      <c r="VVI137" s="51"/>
      <c r="VVJ137" s="51"/>
      <c r="VVK137" s="51"/>
      <c r="VVL137" s="51"/>
      <c r="VVM137" s="51"/>
      <c r="VVN137" s="51"/>
      <c r="VVO137" s="51"/>
      <c r="VVP137" s="51"/>
      <c r="VVQ137" s="51"/>
      <c r="VVR137" s="51"/>
      <c r="VVS137" s="51"/>
      <c r="VVT137" s="51"/>
      <c r="VVU137" s="51"/>
      <c r="VVV137" s="51"/>
      <c r="VVW137" s="51"/>
      <c r="VVX137" s="51"/>
      <c r="VVY137" s="51"/>
      <c r="VVZ137" s="51"/>
      <c r="VWA137" s="51"/>
      <c r="VWB137" s="51"/>
      <c r="VWC137" s="51"/>
      <c r="VWD137" s="51"/>
      <c r="VWE137" s="51"/>
      <c r="VWF137" s="51"/>
      <c r="VWG137" s="51"/>
      <c r="VWH137" s="51"/>
      <c r="VWI137" s="51"/>
      <c r="VWJ137" s="51"/>
      <c r="VWK137" s="51"/>
      <c r="VWL137" s="51"/>
      <c r="VWM137" s="51"/>
      <c r="VWN137" s="51"/>
      <c r="VWO137" s="51"/>
      <c r="VWP137" s="51"/>
      <c r="VWQ137" s="51"/>
      <c r="VWR137" s="51"/>
      <c r="VWS137" s="51"/>
      <c r="VWT137" s="51"/>
      <c r="VWU137" s="51"/>
      <c r="VWV137" s="51"/>
      <c r="VWW137" s="51"/>
      <c r="VWX137" s="51"/>
      <c r="VWY137" s="51"/>
      <c r="VWZ137" s="51"/>
      <c r="VXA137" s="51"/>
      <c r="VXB137" s="51"/>
      <c r="VXC137" s="51"/>
      <c r="VXD137" s="51"/>
      <c r="VXE137" s="51"/>
      <c r="VXF137" s="51"/>
      <c r="VXG137" s="51"/>
      <c r="VXH137" s="51"/>
      <c r="VXI137" s="51"/>
      <c r="VXJ137" s="51"/>
      <c r="VXK137" s="51"/>
      <c r="VXL137" s="51"/>
      <c r="VXM137" s="51"/>
      <c r="VXN137" s="51"/>
      <c r="VXO137" s="51"/>
      <c r="VXP137" s="51"/>
      <c r="VXQ137" s="51"/>
      <c r="VXR137" s="51"/>
      <c r="VXS137" s="51"/>
      <c r="VXT137" s="51"/>
      <c r="VXU137" s="51"/>
      <c r="VXV137" s="51"/>
      <c r="VXW137" s="51"/>
      <c r="VXX137" s="51"/>
      <c r="VXY137" s="51"/>
      <c r="VXZ137" s="51"/>
      <c r="VYA137" s="51"/>
      <c r="VYB137" s="51"/>
      <c r="VYC137" s="51"/>
      <c r="VYD137" s="51"/>
      <c r="VYE137" s="51"/>
      <c r="VYF137" s="51"/>
      <c r="VYG137" s="51"/>
      <c r="VYH137" s="51"/>
      <c r="VYI137" s="51"/>
      <c r="VYJ137" s="51"/>
      <c r="VYK137" s="51"/>
      <c r="VYL137" s="51"/>
      <c r="VYM137" s="51"/>
      <c r="VYN137" s="51"/>
      <c r="VYO137" s="51"/>
      <c r="VYP137" s="51"/>
      <c r="VYQ137" s="51"/>
      <c r="VYR137" s="51"/>
      <c r="VYS137" s="51"/>
      <c r="VYT137" s="51"/>
      <c r="VYU137" s="51"/>
      <c r="VYV137" s="51"/>
      <c r="VYW137" s="51"/>
      <c r="VYX137" s="51"/>
      <c r="VYY137" s="51"/>
      <c r="VYZ137" s="51"/>
      <c r="VZA137" s="51"/>
      <c r="VZB137" s="51"/>
      <c r="VZC137" s="51"/>
      <c r="VZD137" s="51"/>
      <c r="VZE137" s="51"/>
      <c r="VZF137" s="51"/>
      <c r="VZG137" s="51"/>
      <c r="VZH137" s="51"/>
      <c r="VZI137" s="51"/>
      <c r="VZJ137" s="51"/>
      <c r="VZK137" s="51"/>
      <c r="VZL137" s="51"/>
      <c r="VZM137" s="51"/>
      <c r="VZN137" s="51"/>
      <c r="VZO137" s="51"/>
      <c r="VZP137" s="51"/>
      <c r="VZQ137" s="51"/>
      <c r="VZR137" s="51"/>
      <c r="VZS137" s="51"/>
      <c r="VZT137" s="51"/>
      <c r="VZU137" s="51"/>
      <c r="VZV137" s="51"/>
      <c r="VZW137" s="51"/>
      <c r="VZX137" s="51"/>
      <c r="VZY137" s="51"/>
      <c r="VZZ137" s="51"/>
      <c r="WAA137" s="51"/>
      <c r="WAB137" s="51"/>
      <c r="WAC137" s="51"/>
      <c r="WAD137" s="51"/>
      <c r="WAE137" s="51"/>
      <c r="WAF137" s="51"/>
      <c r="WAG137" s="51"/>
      <c r="WAH137" s="51"/>
      <c r="WAI137" s="51"/>
      <c r="WAJ137" s="51"/>
      <c r="WAK137" s="51"/>
      <c r="WAL137" s="51"/>
      <c r="WAM137" s="51"/>
      <c r="WAN137" s="51"/>
      <c r="WAO137" s="51"/>
      <c r="WAP137" s="51"/>
      <c r="WAQ137" s="51"/>
      <c r="WAR137" s="51"/>
      <c r="WAS137" s="51"/>
      <c r="WAT137" s="51"/>
      <c r="WAU137" s="51"/>
      <c r="WAV137" s="51"/>
      <c r="WAW137" s="51"/>
      <c r="WAX137" s="51"/>
      <c r="WAY137" s="51"/>
      <c r="WAZ137" s="51"/>
      <c r="WBA137" s="51"/>
      <c r="WBB137" s="51"/>
      <c r="WBC137" s="51"/>
      <c r="WBD137" s="51"/>
      <c r="WBE137" s="51"/>
      <c r="WBF137" s="51"/>
      <c r="WBG137" s="51"/>
      <c r="WBH137" s="51"/>
      <c r="WBI137" s="51"/>
      <c r="WBJ137" s="51"/>
      <c r="WBK137" s="51"/>
      <c r="WBL137" s="51"/>
      <c r="WBM137" s="51"/>
      <c r="WBN137" s="51"/>
      <c r="WBO137" s="51"/>
      <c r="WBP137" s="51"/>
      <c r="WBQ137" s="51"/>
      <c r="WBR137" s="51"/>
      <c r="WBS137" s="51"/>
      <c r="WBT137" s="51"/>
      <c r="WBU137" s="51"/>
      <c r="WBV137" s="51"/>
      <c r="WBW137" s="51"/>
      <c r="WBX137" s="51"/>
      <c r="WBY137" s="51"/>
      <c r="WBZ137" s="51"/>
      <c r="WCA137" s="51"/>
      <c r="WCB137" s="51"/>
      <c r="WCC137" s="51"/>
      <c r="WCD137" s="51"/>
      <c r="WCE137" s="51"/>
      <c r="WCF137" s="51"/>
      <c r="WCG137" s="51"/>
      <c r="WCH137" s="51"/>
      <c r="WCI137" s="51"/>
      <c r="WCJ137" s="51"/>
      <c r="WCK137" s="51"/>
      <c r="WCL137" s="51"/>
      <c r="WCM137" s="51"/>
      <c r="WCN137" s="51"/>
      <c r="WCO137" s="51"/>
      <c r="WCP137" s="51"/>
      <c r="WCQ137" s="51"/>
      <c r="WCR137" s="51"/>
      <c r="WCS137" s="51"/>
      <c r="WCT137" s="51"/>
      <c r="WCU137" s="51"/>
      <c r="WCV137" s="51"/>
      <c r="WCW137" s="51"/>
      <c r="WCX137" s="51"/>
      <c r="WCY137" s="51"/>
      <c r="WCZ137" s="51"/>
      <c r="WDA137" s="51"/>
      <c r="WDB137" s="51"/>
      <c r="WDC137" s="51"/>
      <c r="WDD137" s="51"/>
      <c r="WDE137" s="51"/>
      <c r="WDF137" s="51"/>
      <c r="WDG137" s="51"/>
      <c r="WDH137" s="51"/>
      <c r="WDI137" s="51"/>
      <c r="WDJ137" s="51"/>
      <c r="WDK137" s="51"/>
      <c r="WDL137" s="51"/>
      <c r="WDM137" s="51"/>
      <c r="WDN137" s="51"/>
      <c r="WDO137" s="51"/>
      <c r="WDP137" s="51"/>
      <c r="WDQ137" s="51"/>
      <c r="WDR137" s="51"/>
      <c r="WDS137" s="51"/>
      <c r="WDT137" s="51"/>
      <c r="WDU137" s="51"/>
      <c r="WDV137" s="51"/>
      <c r="WDW137" s="51"/>
      <c r="WDX137" s="51"/>
      <c r="WDY137" s="51"/>
      <c r="WDZ137" s="51"/>
      <c r="WEA137" s="51"/>
      <c r="WEB137" s="51"/>
      <c r="WEC137" s="51"/>
      <c r="WED137" s="51"/>
      <c r="WEE137" s="51"/>
      <c r="WEF137" s="51"/>
      <c r="WEG137" s="51"/>
      <c r="WEH137" s="51"/>
      <c r="WEI137" s="51"/>
      <c r="WEJ137" s="51"/>
      <c r="WEK137" s="51"/>
      <c r="WEL137" s="51"/>
      <c r="WEM137" s="51"/>
      <c r="WEN137" s="51"/>
      <c r="WEO137" s="51"/>
      <c r="WEP137" s="51"/>
      <c r="WEQ137" s="51"/>
      <c r="WER137" s="51"/>
      <c r="WES137" s="51"/>
      <c r="WET137" s="51"/>
      <c r="WEU137" s="51"/>
      <c r="WEV137" s="51"/>
      <c r="WEW137" s="51"/>
      <c r="WEX137" s="51"/>
      <c r="WEY137" s="51"/>
      <c r="WEZ137" s="51"/>
      <c r="WFA137" s="51"/>
      <c r="WFB137" s="51"/>
      <c r="WFC137" s="51"/>
      <c r="WFD137" s="51"/>
      <c r="WFE137" s="51"/>
      <c r="WFF137" s="51"/>
      <c r="WFG137" s="51"/>
      <c r="WFH137" s="51"/>
      <c r="WFI137" s="51"/>
      <c r="WFJ137" s="51"/>
      <c r="WFK137" s="51"/>
      <c r="WFL137" s="51"/>
      <c r="WFM137" s="51"/>
      <c r="WFN137" s="51"/>
      <c r="WFO137" s="51"/>
      <c r="WFP137" s="51"/>
      <c r="WFQ137" s="51"/>
      <c r="WFR137" s="51"/>
      <c r="WFS137" s="51"/>
      <c r="WFT137" s="51"/>
      <c r="WFU137" s="51"/>
      <c r="WFV137" s="51"/>
      <c r="WFW137" s="51"/>
      <c r="WFX137" s="51"/>
      <c r="WFY137" s="51"/>
      <c r="WFZ137" s="51"/>
      <c r="WGA137" s="51"/>
      <c r="WGB137" s="51"/>
      <c r="WGC137" s="51"/>
      <c r="WGD137" s="51"/>
      <c r="WGE137" s="51"/>
      <c r="WGF137" s="51"/>
      <c r="WGG137" s="51"/>
      <c r="WGH137" s="51"/>
      <c r="WGI137" s="51"/>
      <c r="WGJ137" s="51"/>
      <c r="WGK137" s="51"/>
      <c r="WGL137" s="51"/>
      <c r="WGM137" s="51"/>
      <c r="WGN137" s="51"/>
      <c r="WGO137" s="51"/>
      <c r="WGP137" s="51"/>
      <c r="WGQ137" s="51"/>
      <c r="WGR137" s="51"/>
      <c r="WGS137" s="51"/>
      <c r="WGT137" s="51"/>
      <c r="WGU137" s="51"/>
      <c r="WGV137" s="51"/>
      <c r="WGW137" s="51"/>
      <c r="WGX137" s="51"/>
      <c r="WGY137" s="51"/>
      <c r="WGZ137" s="51"/>
      <c r="WHA137" s="51"/>
      <c r="WHB137" s="51"/>
      <c r="WHC137" s="51"/>
      <c r="WHD137" s="51"/>
      <c r="WHE137" s="51"/>
      <c r="WHF137" s="51"/>
      <c r="WHG137" s="51"/>
      <c r="WHH137" s="51"/>
      <c r="WHI137" s="51"/>
      <c r="WHJ137" s="51"/>
      <c r="WHK137" s="51"/>
      <c r="WHL137" s="51"/>
      <c r="WHM137" s="51"/>
      <c r="WHN137" s="51"/>
      <c r="WHO137" s="51"/>
      <c r="WHP137" s="51"/>
      <c r="WHQ137" s="51"/>
      <c r="WHR137" s="51"/>
      <c r="WHS137" s="51"/>
      <c r="WHT137" s="51"/>
      <c r="WHU137" s="51"/>
      <c r="WHV137" s="51"/>
      <c r="WHW137" s="51"/>
      <c r="WHX137" s="51"/>
      <c r="WHY137" s="51"/>
      <c r="WHZ137" s="51"/>
      <c r="WIA137" s="51"/>
      <c r="WIB137" s="51"/>
      <c r="WIC137" s="51"/>
      <c r="WID137" s="51"/>
      <c r="WIE137" s="51"/>
      <c r="WIF137" s="51"/>
      <c r="WIG137" s="51"/>
      <c r="WIH137" s="51"/>
      <c r="WII137" s="51"/>
      <c r="WIJ137" s="51"/>
      <c r="WIK137" s="51"/>
      <c r="WIL137" s="51"/>
      <c r="WIM137" s="51"/>
      <c r="WIN137" s="51"/>
      <c r="WIO137" s="51"/>
      <c r="WIP137" s="51"/>
      <c r="WIQ137" s="51"/>
      <c r="WIR137" s="51"/>
      <c r="WIS137" s="51"/>
      <c r="WIT137" s="51"/>
      <c r="WIU137" s="51"/>
      <c r="WIV137" s="51"/>
      <c r="WIW137" s="51"/>
      <c r="WIX137" s="51"/>
      <c r="WIY137" s="51"/>
      <c r="WIZ137" s="51"/>
      <c r="WJA137" s="51"/>
      <c r="WJB137" s="51"/>
      <c r="WJC137" s="51"/>
      <c r="WJD137" s="51"/>
      <c r="WJE137" s="51"/>
      <c r="WJF137" s="51"/>
      <c r="WJG137" s="51"/>
      <c r="WJH137" s="51"/>
      <c r="WJI137" s="51"/>
      <c r="WJJ137" s="51"/>
      <c r="WJK137" s="51"/>
      <c r="WJL137" s="51"/>
      <c r="WJM137" s="51"/>
      <c r="WJN137" s="51"/>
      <c r="WJO137" s="51"/>
      <c r="WJP137" s="51"/>
      <c r="WJQ137" s="51"/>
      <c r="WJR137" s="51"/>
      <c r="WJS137" s="51"/>
      <c r="WJT137" s="51"/>
      <c r="WJU137" s="51"/>
      <c r="WJV137" s="51"/>
      <c r="WJW137" s="51"/>
      <c r="WJX137" s="51"/>
      <c r="WJY137" s="51"/>
      <c r="WJZ137" s="51"/>
      <c r="WKA137" s="51"/>
      <c r="WKB137" s="51"/>
      <c r="WKC137" s="51"/>
      <c r="WKD137" s="51"/>
      <c r="WKE137" s="51"/>
      <c r="WKF137" s="51"/>
      <c r="WKG137" s="51"/>
      <c r="WKH137" s="51"/>
      <c r="WKI137" s="51"/>
      <c r="WKJ137" s="51"/>
      <c r="WKK137" s="51"/>
      <c r="WKL137" s="51"/>
      <c r="WKM137" s="51"/>
      <c r="WKN137" s="51"/>
      <c r="WKO137" s="51"/>
      <c r="WKP137" s="51"/>
      <c r="WKQ137" s="51"/>
      <c r="WKR137" s="51"/>
      <c r="WKS137" s="51"/>
      <c r="WKT137" s="51"/>
      <c r="WKU137" s="51"/>
      <c r="WKV137" s="51"/>
      <c r="WKW137" s="51"/>
      <c r="WKX137" s="51"/>
      <c r="WKY137" s="51"/>
      <c r="WKZ137" s="51"/>
      <c r="WLA137" s="51"/>
      <c r="WLB137" s="51"/>
      <c r="WLC137" s="51"/>
      <c r="WLD137" s="51"/>
      <c r="WLE137" s="51"/>
      <c r="WLF137" s="51"/>
      <c r="WLG137" s="51"/>
      <c r="WLH137" s="51"/>
      <c r="WLI137" s="51"/>
      <c r="WLJ137" s="51"/>
      <c r="WLK137" s="51"/>
      <c r="WLL137" s="51"/>
      <c r="WLM137" s="51"/>
      <c r="WLN137" s="51"/>
      <c r="WLO137" s="51"/>
      <c r="WLP137" s="51"/>
      <c r="WLQ137" s="51"/>
      <c r="WLR137" s="51"/>
      <c r="WLS137" s="51"/>
      <c r="WLT137" s="51"/>
      <c r="WLU137" s="51"/>
      <c r="WLV137" s="51"/>
      <c r="WLW137" s="51"/>
      <c r="WLX137" s="51"/>
      <c r="WLY137" s="51"/>
      <c r="WLZ137" s="51"/>
      <c r="WMA137" s="51"/>
      <c r="WMB137" s="51"/>
      <c r="WMC137" s="51"/>
      <c r="WMD137" s="51"/>
      <c r="WME137" s="51"/>
      <c r="WMF137" s="51"/>
      <c r="WMG137" s="51"/>
      <c r="WMH137" s="51"/>
      <c r="WMI137" s="51"/>
      <c r="WMJ137" s="51"/>
      <c r="WMK137" s="51"/>
      <c r="WML137" s="51"/>
      <c r="WMM137" s="51"/>
      <c r="WMN137" s="51"/>
      <c r="WMO137" s="51"/>
      <c r="WMP137" s="51"/>
      <c r="WMQ137" s="51"/>
      <c r="WMR137" s="51"/>
      <c r="WMS137" s="51"/>
      <c r="WMT137" s="51"/>
      <c r="WMU137" s="51"/>
      <c r="WMV137" s="51"/>
      <c r="WMW137" s="51"/>
      <c r="WMX137" s="51"/>
      <c r="WMY137" s="51"/>
      <c r="WMZ137" s="51"/>
      <c r="WNA137" s="51"/>
      <c r="WNB137" s="51"/>
      <c r="WNC137" s="51"/>
      <c r="WND137" s="51"/>
      <c r="WNE137" s="51"/>
      <c r="WNF137" s="51"/>
      <c r="WNG137" s="51"/>
      <c r="WNH137" s="51"/>
      <c r="WNI137" s="51"/>
      <c r="WNJ137" s="51"/>
      <c r="WNK137" s="51"/>
      <c r="WNL137" s="51"/>
      <c r="WNM137" s="51"/>
      <c r="WNN137" s="51"/>
      <c r="WNO137" s="51"/>
      <c r="WNP137" s="51"/>
      <c r="WNQ137" s="51"/>
      <c r="WNR137" s="51"/>
      <c r="WNS137" s="51"/>
      <c r="WNT137" s="51"/>
      <c r="WNU137" s="51"/>
      <c r="WNV137" s="51"/>
      <c r="WNW137" s="51"/>
      <c r="WNX137" s="51"/>
      <c r="WNY137" s="51"/>
      <c r="WNZ137" s="51"/>
      <c r="WOA137" s="51"/>
      <c r="WOB137" s="51"/>
      <c r="WOC137" s="51"/>
      <c r="WOD137" s="51"/>
      <c r="WOE137" s="51"/>
      <c r="WOF137" s="51"/>
      <c r="WOG137" s="51"/>
      <c r="WOH137" s="51"/>
      <c r="WOI137" s="51"/>
      <c r="WOJ137" s="51"/>
      <c r="WOK137" s="51"/>
      <c r="WOL137" s="51"/>
      <c r="WOM137" s="51"/>
      <c r="WON137" s="51"/>
      <c r="WOO137" s="51"/>
      <c r="WOP137" s="51"/>
      <c r="WOQ137" s="51"/>
      <c r="WOR137" s="51"/>
      <c r="WOS137" s="51"/>
      <c r="WOT137" s="51"/>
      <c r="WOU137" s="51"/>
      <c r="WOV137" s="51"/>
      <c r="WOW137" s="51"/>
      <c r="WOX137" s="51"/>
      <c r="WOY137" s="51"/>
      <c r="WOZ137" s="51"/>
      <c r="WPA137" s="51"/>
      <c r="WPB137" s="51"/>
      <c r="WPC137" s="51"/>
      <c r="WPD137" s="51"/>
      <c r="WPE137" s="51"/>
      <c r="WPF137" s="51"/>
      <c r="WPG137" s="51"/>
      <c r="WPH137" s="51"/>
      <c r="WPI137" s="51"/>
      <c r="WPJ137" s="51"/>
      <c r="WPK137" s="51"/>
      <c r="WPL137" s="51"/>
      <c r="WPM137" s="51"/>
      <c r="WPN137" s="51"/>
      <c r="WPO137" s="51"/>
      <c r="WPP137" s="51"/>
      <c r="WPQ137" s="51"/>
      <c r="WPR137" s="51"/>
      <c r="WPS137" s="51"/>
      <c r="WPT137" s="51"/>
      <c r="WPU137" s="51"/>
      <c r="WPV137" s="51"/>
      <c r="WPW137" s="51"/>
      <c r="WPX137" s="51"/>
      <c r="WPY137" s="51"/>
      <c r="WPZ137" s="51"/>
      <c r="WQA137" s="51"/>
      <c r="WQB137" s="51"/>
      <c r="WQC137" s="51"/>
      <c r="WQD137" s="51"/>
      <c r="WQE137" s="51"/>
      <c r="WQF137" s="51"/>
      <c r="WQG137" s="51"/>
      <c r="WQH137" s="51"/>
      <c r="WQI137" s="51"/>
      <c r="WQJ137" s="51"/>
      <c r="WQK137" s="51"/>
      <c r="WQL137" s="51"/>
      <c r="WQM137" s="51"/>
      <c r="WQN137" s="51"/>
      <c r="WQO137" s="51"/>
      <c r="WQP137" s="51"/>
      <c r="WQQ137" s="51"/>
      <c r="WQR137" s="51"/>
      <c r="WQS137" s="51"/>
      <c r="WQT137" s="51"/>
      <c r="WQU137" s="51"/>
      <c r="WQV137" s="51"/>
      <c r="WQW137" s="51"/>
      <c r="WQX137" s="51"/>
      <c r="WQY137" s="51"/>
      <c r="WQZ137" s="51"/>
      <c r="WRA137" s="51"/>
      <c r="WRB137" s="51"/>
      <c r="WRC137" s="51"/>
      <c r="WRD137" s="51"/>
      <c r="WRE137" s="51"/>
      <c r="WRF137" s="51"/>
      <c r="WRG137" s="51"/>
      <c r="WRH137" s="51"/>
      <c r="WRI137" s="51"/>
      <c r="WRJ137" s="51"/>
      <c r="WRK137" s="51"/>
      <c r="WRL137" s="51"/>
      <c r="WRM137" s="51"/>
      <c r="WRN137" s="51"/>
      <c r="WRO137" s="51"/>
      <c r="WRP137" s="51"/>
      <c r="WRQ137" s="51"/>
      <c r="WRR137" s="51"/>
      <c r="WRS137" s="51"/>
      <c r="WRT137" s="51"/>
      <c r="WRU137" s="51"/>
      <c r="WRV137" s="51"/>
      <c r="WRW137" s="51"/>
      <c r="WRX137" s="51"/>
      <c r="WRY137" s="51"/>
      <c r="WRZ137" s="51"/>
      <c r="WSA137" s="51"/>
      <c r="WSB137" s="51"/>
      <c r="WSC137" s="51"/>
      <c r="WSD137" s="51"/>
      <c r="WSE137" s="51"/>
      <c r="WSF137" s="51"/>
      <c r="WSG137" s="51"/>
      <c r="WSH137" s="51"/>
      <c r="WSI137" s="51"/>
      <c r="WSJ137" s="51"/>
      <c r="WSK137" s="51"/>
      <c r="WSL137" s="51"/>
      <c r="WSM137" s="51"/>
      <c r="WSN137" s="51"/>
      <c r="WSO137" s="51"/>
      <c r="WSP137" s="51"/>
      <c r="WSQ137" s="51"/>
      <c r="WSR137" s="51"/>
      <c r="WSS137" s="51"/>
      <c r="WST137" s="51"/>
      <c r="WSU137" s="51"/>
      <c r="WSV137" s="51"/>
      <c r="WSW137" s="51"/>
      <c r="WSX137" s="51"/>
      <c r="WSY137" s="51"/>
      <c r="WSZ137" s="51"/>
      <c r="WTA137" s="51"/>
      <c r="WTB137" s="51"/>
      <c r="WTC137" s="51"/>
      <c r="WTD137" s="51"/>
      <c r="WTE137" s="51"/>
      <c r="WTF137" s="51"/>
      <c r="WTG137" s="51"/>
      <c r="WTH137" s="51"/>
      <c r="WTI137" s="51"/>
      <c r="WTJ137" s="51"/>
      <c r="WTK137" s="51"/>
      <c r="WTL137" s="51"/>
      <c r="WTM137" s="51"/>
      <c r="WTN137" s="51"/>
      <c r="WTO137" s="51"/>
      <c r="WTP137" s="51"/>
      <c r="WTQ137" s="51"/>
      <c r="WTR137" s="51"/>
      <c r="WTS137" s="51"/>
      <c r="WTT137" s="51"/>
      <c r="WTU137" s="51"/>
      <c r="WTV137" s="51"/>
      <c r="WTW137" s="51"/>
      <c r="WTX137" s="51"/>
      <c r="WTY137" s="51"/>
      <c r="WTZ137" s="51"/>
      <c r="WUA137" s="51"/>
      <c r="WUB137" s="51"/>
      <c r="WUC137" s="51"/>
      <c r="WUD137" s="51"/>
      <c r="WUE137" s="51"/>
      <c r="WUF137" s="51"/>
      <c r="WUG137" s="51"/>
      <c r="WUH137" s="51"/>
      <c r="WUI137" s="51"/>
      <c r="WUJ137" s="51"/>
      <c r="WUK137" s="51"/>
      <c r="WUL137" s="51"/>
      <c r="WUM137" s="51"/>
      <c r="WUN137" s="51"/>
      <c r="WUO137" s="51"/>
      <c r="WUP137" s="51"/>
      <c r="WUQ137" s="51"/>
      <c r="WUR137" s="51"/>
      <c r="WUS137" s="51"/>
      <c r="WUT137" s="51"/>
      <c r="WUU137" s="51"/>
      <c r="WUV137" s="51"/>
      <c r="WUW137" s="51"/>
      <c r="WUX137" s="51"/>
      <c r="WUY137" s="51"/>
      <c r="WUZ137" s="51"/>
      <c r="WVA137" s="51"/>
      <c r="WVB137" s="51"/>
      <c r="WVC137" s="51"/>
      <c r="WVD137" s="51"/>
      <c r="WVE137" s="51"/>
      <c r="WVF137" s="51"/>
      <c r="WVG137" s="51"/>
      <c r="WVH137" s="51"/>
      <c r="WVI137" s="51"/>
      <c r="WVJ137" s="51"/>
      <c r="WVK137" s="51"/>
      <c r="WVL137" s="51"/>
      <c r="WVM137" s="51"/>
      <c r="WVN137" s="51"/>
      <c r="WVO137" s="51"/>
      <c r="WVP137" s="51"/>
      <c r="WVQ137" s="51"/>
      <c r="WVR137" s="51"/>
      <c r="WVS137" s="51"/>
      <c r="WVT137" s="51"/>
      <c r="WVU137" s="51"/>
      <c r="WVV137" s="51"/>
      <c r="WVW137" s="51"/>
      <c r="WVX137" s="51"/>
      <c r="WVY137" s="51"/>
      <c r="WVZ137" s="51"/>
      <c r="WWA137" s="51"/>
      <c r="WWB137" s="51"/>
      <c r="WWC137" s="51"/>
      <c r="WWD137" s="51"/>
      <c r="WWE137" s="51"/>
      <c r="WWF137" s="51"/>
      <c r="WWG137" s="51"/>
      <c r="WWH137" s="51"/>
      <c r="WWI137" s="51"/>
      <c r="WWJ137" s="51"/>
      <c r="WWK137" s="51"/>
      <c r="WWL137" s="51"/>
      <c r="WWM137" s="51"/>
      <c r="WWN137" s="51"/>
      <c r="WWO137" s="51"/>
      <c r="WWP137" s="51"/>
      <c r="WWQ137" s="51"/>
      <c r="WWR137" s="51"/>
      <c r="WWS137" s="51"/>
      <c r="WWT137" s="51"/>
      <c r="WWU137" s="51"/>
      <c r="WWV137" s="51"/>
      <c r="WWW137" s="51"/>
      <c r="WWX137" s="51"/>
      <c r="WWY137" s="51"/>
      <c r="WWZ137" s="51"/>
      <c r="WXA137" s="51"/>
      <c r="WXB137" s="51"/>
      <c r="WXC137" s="51"/>
      <c r="WXD137" s="51"/>
      <c r="WXE137" s="51"/>
      <c r="WXF137" s="51"/>
      <c r="WXG137" s="51"/>
      <c r="WXH137" s="51"/>
      <c r="WXI137" s="51"/>
      <c r="WXJ137" s="51"/>
      <c r="WXK137" s="51"/>
      <c r="WXL137" s="51"/>
      <c r="WXM137" s="51"/>
      <c r="WXN137" s="51"/>
      <c r="WXO137" s="51"/>
      <c r="WXP137" s="51"/>
      <c r="WXQ137" s="51"/>
      <c r="WXR137" s="51"/>
      <c r="WXS137" s="51"/>
      <c r="WXT137" s="51"/>
      <c r="WXU137" s="51"/>
      <c r="WXV137" s="51"/>
      <c r="WXW137" s="51"/>
      <c r="WXX137" s="51"/>
      <c r="WXY137" s="51"/>
      <c r="WXZ137" s="51"/>
      <c r="WYA137" s="51"/>
      <c r="WYB137" s="51"/>
      <c r="WYC137" s="51"/>
      <c r="WYD137" s="51"/>
      <c r="WYE137" s="51"/>
      <c r="WYF137" s="51"/>
      <c r="WYG137" s="51"/>
      <c r="WYH137" s="51"/>
      <c r="WYI137" s="51"/>
      <c r="WYJ137" s="51"/>
      <c r="WYK137" s="51"/>
      <c r="WYL137" s="51"/>
      <c r="WYM137" s="51"/>
      <c r="WYN137" s="51"/>
      <c r="WYO137" s="51"/>
      <c r="WYP137" s="51"/>
      <c r="WYQ137" s="51"/>
      <c r="WYR137" s="51"/>
      <c r="WYS137" s="51"/>
      <c r="WYT137" s="51"/>
      <c r="WYU137" s="51"/>
      <c r="WYV137" s="51"/>
      <c r="WYW137" s="51"/>
      <c r="WYX137" s="51"/>
      <c r="WYY137" s="51"/>
      <c r="WYZ137" s="51"/>
      <c r="WZA137" s="51"/>
      <c r="WZB137" s="51"/>
      <c r="WZC137" s="51"/>
      <c r="WZD137" s="51"/>
      <c r="WZE137" s="51"/>
      <c r="WZF137" s="51"/>
      <c r="WZG137" s="51"/>
      <c r="WZH137" s="51"/>
      <c r="WZI137" s="51"/>
      <c r="WZJ137" s="51"/>
      <c r="WZK137" s="51"/>
      <c r="WZL137" s="51"/>
      <c r="WZM137" s="51"/>
      <c r="WZN137" s="51"/>
      <c r="WZO137" s="51"/>
      <c r="WZP137" s="51"/>
      <c r="WZQ137" s="51"/>
      <c r="WZR137" s="51"/>
      <c r="WZS137" s="51"/>
      <c r="WZT137" s="51"/>
      <c r="WZU137" s="51"/>
      <c r="WZV137" s="51"/>
      <c r="WZW137" s="51"/>
      <c r="WZX137" s="51"/>
      <c r="WZY137" s="51"/>
      <c r="WZZ137" s="51"/>
      <c r="XAA137" s="51"/>
      <c r="XAB137" s="51"/>
      <c r="XAC137" s="51"/>
      <c r="XAD137" s="51"/>
      <c r="XAE137" s="51"/>
      <c r="XAF137" s="51"/>
      <c r="XAG137" s="51"/>
      <c r="XAH137" s="51"/>
      <c r="XAI137" s="51"/>
      <c r="XAJ137" s="51"/>
      <c r="XAK137" s="51"/>
      <c r="XAL137" s="51"/>
      <c r="XAM137" s="51"/>
      <c r="XAN137" s="51"/>
      <c r="XAO137" s="51"/>
      <c r="XAP137" s="51"/>
      <c r="XAQ137" s="51"/>
      <c r="XAR137" s="51"/>
      <c r="XAS137" s="51"/>
      <c r="XAT137" s="51"/>
      <c r="XAU137" s="51"/>
      <c r="XAV137" s="51"/>
      <c r="XAW137" s="51"/>
      <c r="XAX137" s="51"/>
      <c r="XAY137" s="51"/>
      <c r="XAZ137" s="51"/>
      <c r="XBA137" s="51"/>
      <c r="XBB137" s="51"/>
      <c r="XBC137" s="51"/>
      <c r="XBD137" s="51"/>
      <c r="XBE137" s="51"/>
      <c r="XBF137" s="51"/>
      <c r="XBG137" s="51"/>
      <c r="XBH137" s="51"/>
      <c r="XBI137" s="51"/>
      <c r="XBJ137" s="51"/>
      <c r="XBK137" s="51"/>
      <c r="XBL137" s="51"/>
      <c r="XBM137" s="51"/>
      <c r="XBN137" s="51"/>
      <c r="XBO137" s="51"/>
      <c r="XBP137" s="51"/>
      <c r="XBQ137" s="51"/>
      <c r="XBR137" s="51"/>
      <c r="XBS137" s="51"/>
      <c r="XBT137" s="51"/>
      <c r="XBU137" s="51"/>
      <c r="XBV137" s="51"/>
      <c r="XBW137" s="51"/>
      <c r="XBX137" s="51"/>
      <c r="XBY137" s="51"/>
      <c r="XBZ137" s="51"/>
      <c r="XCA137" s="51"/>
      <c r="XCB137" s="51"/>
      <c r="XCC137" s="51"/>
    </row>
    <row r="138" spans="1:16305" ht="165.6" customHeight="1" x14ac:dyDescent="0.25">
      <c r="A138" s="51"/>
      <c r="B138" s="57" t="s">
        <v>533</v>
      </c>
      <c r="C138" s="56">
        <v>20000</v>
      </c>
      <c r="D138" s="51"/>
      <c r="E138" s="51"/>
      <c r="F138" s="51"/>
      <c r="G138" s="51"/>
      <c r="H138" s="51"/>
      <c r="I138" s="51"/>
      <c r="J138" s="51"/>
      <c r="K138" s="51"/>
      <c r="L138" s="51"/>
      <c r="M138" s="51"/>
      <c r="N138" s="51"/>
      <c r="O138" s="51"/>
      <c r="P138" s="51"/>
      <c r="Q138" s="51"/>
      <c r="R138" s="51"/>
      <c r="S138" s="51"/>
      <c r="T138" s="51"/>
      <c r="U138" s="51"/>
      <c r="V138" s="51"/>
      <c r="W138" s="51"/>
      <c r="X138" s="51"/>
      <c r="Y138" s="51"/>
      <c r="Z138" s="51"/>
      <c r="AA138" s="51"/>
      <c r="AB138" s="51"/>
      <c r="AC138" s="51"/>
      <c r="AD138" s="51"/>
      <c r="AE138" s="51"/>
      <c r="AF138" s="51"/>
      <c r="AG138" s="51"/>
      <c r="AH138" s="51"/>
      <c r="AI138" s="51"/>
      <c r="AJ138" s="51"/>
      <c r="AK138" s="51"/>
      <c r="AL138" s="51"/>
      <c r="AM138" s="51"/>
      <c r="AN138" s="51"/>
      <c r="AO138" s="51"/>
      <c r="AP138" s="51"/>
      <c r="AQ138" s="51"/>
      <c r="AR138" s="51"/>
      <c r="AS138" s="51"/>
      <c r="AT138" s="51"/>
      <c r="AU138" s="51"/>
      <c r="AV138" s="51"/>
      <c r="AW138" s="51"/>
      <c r="AX138" s="51"/>
      <c r="AY138" s="51"/>
      <c r="AZ138" s="51"/>
      <c r="BA138" s="51"/>
      <c r="BB138" s="51"/>
      <c r="BC138" s="51"/>
      <c r="BD138" s="51"/>
      <c r="BE138" s="51"/>
      <c r="BF138" s="51"/>
      <c r="BG138" s="51"/>
      <c r="BH138" s="51"/>
      <c r="BI138" s="51"/>
      <c r="BJ138" s="51"/>
      <c r="BK138" s="51"/>
      <c r="BL138" s="51"/>
      <c r="BM138" s="51"/>
      <c r="BN138" s="51"/>
      <c r="BO138" s="51"/>
      <c r="BP138" s="51"/>
      <c r="BQ138" s="51"/>
      <c r="BR138" s="51"/>
      <c r="BS138" s="51"/>
      <c r="BT138" s="51"/>
      <c r="BU138" s="51"/>
      <c r="BV138" s="51"/>
      <c r="BW138" s="51"/>
      <c r="BX138" s="51"/>
      <c r="BY138" s="51"/>
      <c r="BZ138" s="51"/>
      <c r="CA138" s="51"/>
      <c r="CB138" s="51"/>
      <c r="CC138" s="51"/>
      <c r="CD138" s="51"/>
      <c r="CE138" s="51"/>
      <c r="CF138" s="51"/>
      <c r="CG138" s="51"/>
      <c r="CH138" s="51"/>
      <c r="CI138" s="51"/>
      <c r="CJ138" s="51"/>
      <c r="CK138" s="51"/>
      <c r="CL138" s="51"/>
      <c r="CM138" s="51"/>
      <c r="CN138" s="51"/>
      <c r="CO138" s="51"/>
      <c r="CP138" s="51"/>
      <c r="CQ138" s="51"/>
      <c r="CR138" s="51"/>
      <c r="CS138" s="51"/>
      <c r="CT138" s="51"/>
      <c r="CU138" s="51"/>
      <c r="CV138" s="51"/>
      <c r="CW138" s="51"/>
      <c r="CX138" s="51"/>
      <c r="CY138" s="51"/>
      <c r="CZ138" s="51"/>
      <c r="DA138" s="51"/>
      <c r="DB138" s="51"/>
      <c r="DC138" s="51"/>
      <c r="DD138" s="51"/>
      <c r="DE138" s="51"/>
      <c r="DF138" s="51"/>
      <c r="DG138" s="51"/>
      <c r="DH138" s="51"/>
      <c r="DI138" s="51"/>
      <c r="DJ138" s="51"/>
      <c r="DK138" s="51"/>
      <c r="DL138" s="51"/>
      <c r="DM138" s="51"/>
      <c r="DN138" s="51"/>
      <c r="DO138" s="51"/>
      <c r="DP138" s="51"/>
      <c r="DQ138" s="51"/>
      <c r="DR138" s="51"/>
      <c r="DS138" s="51"/>
      <c r="DT138" s="51"/>
      <c r="DU138" s="51"/>
      <c r="DV138" s="51"/>
      <c r="DW138" s="51"/>
      <c r="DX138" s="51"/>
      <c r="DY138" s="51"/>
      <c r="DZ138" s="51"/>
      <c r="EA138" s="51"/>
      <c r="EB138" s="51"/>
      <c r="EC138" s="51"/>
      <c r="ED138" s="51"/>
      <c r="EE138" s="51"/>
      <c r="EF138" s="51"/>
      <c r="EG138" s="51"/>
      <c r="EH138" s="51"/>
      <c r="EI138" s="51"/>
      <c r="EJ138" s="51"/>
      <c r="EK138" s="51"/>
      <c r="EL138" s="51"/>
      <c r="EM138" s="51"/>
      <c r="EN138" s="51"/>
      <c r="EO138" s="51"/>
      <c r="EP138" s="51"/>
      <c r="EQ138" s="51"/>
      <c r="ER138" s="51"/>
      <c r="ES138" s="51"/>
      <c r="ET138" s="51"/>
      <c r="EU138" s="51"/>
      <c r="EV138" s="51"/>
      <c r="EW138" s="51"/>
      <c r="EX138" s="51"/>
      <c r="EY138" s="51"/>
      <c r="EZ138" s="51"/>
      <c r="FA138" s="51"/>
      <c r="FB138" s="51"/>
      <c r="FC138" s="51"/>
      <c r="FD138" s="51"/>
      <c r="FE138" s="51"/>
      <c r="FF138" s="51"/>
      <c r="FG138" s="51"/>
      <c r="FH138" s="51"/>
      <c r="FI138" s="51"/>
      <c r="FJ138" s="51"/>
      <c r="FK138" s="51"/>
      <c r="FL138" s="51"/>
      <c r="FM138" s="51"/>
      <c r="FN138" s="51"/>
      <c r="FO138" s="51"/>
      <c r="FP138" s="51"/>
      <c r="FQ138" s="51"/>
      <c r="FR138" s="51"/>
      <c r="FS138" s="51"/>
      <c r="FT138" s="51"/>
      <c r="FU138" s="51"/>
      <c r="FV138" s="51"/>
      <c r="FW138" s="51"/>
      <c r="FX138" s="51"/>
      <c r="FY138" s="51"/>
      <c r="FZ138" s="51"/>
      <c r="GA138" s="51"/>
      <c r="GB138" s="51"/>
      <c r="GC138" s="51"/>
      <c r="GD138" s="51"/>
      <c r="GE138" s="51"/>
      <c r="GF138" s="51"/>
      <c r="GG138" s="51"/>
      <c r="GH138" s="51"/>
      <c r="GI138" s="51"/>
      <c r="GJ138" s="51"/>
      <c r="GK138" s="51"/>
      <c r="GL138" s="51"/>
      <c r="GM138" s="51"/>
      <c r="GN138" s="51"/>
      <c r="GO138" s="51"/>
      <c r="GP138" s="51"/>
      <c r="GQ138" s="51"/>
      <c r="GR138" s="51"/>
      <c r="GS138" s="51"/>
      <c r="GT138" s="51"/>
      <c r="GU138" s="51"/>
      <c r="GV138" s="51"/>
      <c r="GW138" s="51"/>
      <c r="GX138" s="51"/>
      <c r="GY138" s="51"/>
      <c r="GZ138" s="51"/>
      <c r="HA138" s="51"/>
      <c r="HB138" s="51"/>
      <c r="HC138" s="51"/>
      <c r="HD138" s="51"/>
      <c r="HE138" s="51"/>
      <c r="HF138" s="51"/>
      <c r="HG138" s="51"/>
      <c r="HH138" s="51"/>
      <c r="HI138" s="51"/>
      <c r="HJ138" s="51"/>
      <c r="HK138" s="51"/>
      <c r="HL138" s="51"/>
      <c r="HM138" s="51"/>
      <c r="HN138" s="51"/>
      <c r="HO138" s="51"/>
      <c r="HP138" s="51"/>
      <c r="HQ138" s="51"/>
      <c r="HR138" s="51"/>
      <c r="HS138" s="51"/>
      <c r="HT138" s="51"/>
      <c r="HU138" s="51"/>
      <c r="HV138" s="51"/>
      <c r="HW138" s="51"/>
      <c r="HX138" s="51"/>
      <c r="HY138" s="51"/>
      <c r="HZ138" s="51"/>
      <c r="IA138" s="51"/>
      <c r="IB138" s="51"/>
      <c r="IC138" s="51"/>
      <c r="ID138" s="51"/>
      <c r="IE138" s="51"/>
      <c r="IF138" s="51"/>
      <c r="IG138" s="51"/>
      <c r="IH138" s="51"/>
      <c r="II138" s="51"/>
      <c r="IJ138" s="51"/>
      <c r="IK138" s="51"/>
      <c r="IL138" s="51"/>
      <c r="IM138" s="51"/>
      <c r="IN138" s="51"/>
      <c r="IO138" s="51"/>
      <c r="IP138" s="51"/>
      <c r="IQ138" s="51"/>
      <c r="IR138" s="51"/>
      <c r="IS138" s="51"/>
      <c r="IT138" s="51"/>
      <c r="IU138" s="51"/>
      <c r="IV138" s="51"/>
      <c r="IW138" s="51"/>
      <c r="IX138" s="51"/>
      <c r="IY138" s="51"/>
      <c r="IZ138" s="51"/>
      <c r="JA138" s="51"/>
      <c r="JB138" s="51"/>
      <c r="JC138" s="51"/>
      <c r="JD138" s="51"/>
      <c r="JE138" s="51"/>
      <c r="JF138" s="51"/>
      <c r="JG138" s="51"/>
      <c r="JH138" s="51"/>
      <c r="JI138" s="51"/>
      <c r="JJ138" s="51"/>
      <c r="JK138" s="51"/>
      <c r="JL138" s="51"/>
      <c r="JM138" s="51"/>
      <c r="JN138" s="51"/>
      <c r="JO138" s="51"/>
      <c r="JP138" s="51"/>
      <c r="JQ138" s="51"/>
      <c r="JR138" s="51"/>
      <c r="JS138" s="51"/>
      <c r="JT138" s="51"/>
      <c r="JU138" s="51"/>
      <c r="JV138" s="51"/>
      <c r="JW138" s="51"/>
      <c r="JX138" s="51"/>
      <c r="JY138" s="51"/>
      <c r="JZ138" s="51"/>
      <c r="KA138" s="51"/>
      <c r="KB138" s="51"/>
      <c r="KC138" s="51"/>
      <c r="KD138" s="51"/>
      <c r="KE138" s="51"/>
      <c r="KF138" s="51"/>
      <c r="KG138" s="51"/>
      <c r="KH138" s="51"/>
      <c r="KI138" s="51"/>
      <c r="KJ138" s="51"/>
      <c r="KK138" s="51"/>
      <c r="KL138" s="51"/>
      <c r="KM138" s="51"/>
      <c r="KN138" s="51"/>
      <c r="KO138" s="51"/>
      <c r="KP138" s="51"/>
      <c r="KQ138" s="51"/>
      <c r="KR138" s="51"/>
      <c r="KS138" s="51"/>
      <c r="KT138" s="51"/>
      <c r="KU138" s="51"/>
      <c r="KV138" s="51"/>
      <c r="KW138" s="51"/>
      <c r="KX138" s="51"/>
      <c r="KY138" s="51"/>
      <c r="KZ138" s="51"/>
      <c r="LA138" s="51"/>
      <c r="LB138" s="51"/>
      <c r="LC138" s="51"/>
      <c r="LD138" s="51"/>
      <c r="LE138" s="51"/>
      <c r="LF138" s="51"/>
      <c r="LG138" s="51"/>
      <c r="LH138" s="51"/>
      <c r="LI138" s="51"/>
      <c r="LJ138" s="51"/>
      <c r="LK138" s="51"/>
      <c r="LL138" s="51"/>
      <c r="LM138" s="51"/>
      <c r="LN138" s="51"/>
      <c r="LO138" s="51"/>
      <c r="LP138" s="51"/>
      <c r="LQ138" s="51"/>
      <c r="LR138" s="51"/>
      <c r="LS138" s="51"/>
      <c r="LT138" s="51"/>
      <c r="LU138" s="51"/>
      <c r="LV138" s="51"/>
      <c r="LW138" s="51"/>
      <c r="LX138" s="51"/>
      <c r="LY138" s="51"/>
      <c r="LZ138" s="51"/>
      <c r="MA138" s="51"/>
      <c r="MB138" s="51"/>
      <c r="MC138" s="51"/>
      <c r="MD138" s="51"/>
      <c r="ME138" s="51"/>
      <c r="MF138" s="51"/>
      <c r="MG138" s="51"/>
      <c r="MH138" s="51"/>
      <c r="MI138" s="51"/>
      <c r="MJ138" s="51"/>
      <c r="MK138" s="51"/>
      <c r="ML138" s="51"/>
      <c r="MM138" s="51"/>
      <c r="MN138" s="51"/>
      <c r="MO138" s="51"/>
      <c r="MP138" s="51"/>
      <c r="MQ138" s="51"/>
      <c r="MR138" s="51"/>
      <c r="MS138" s="51"/>
      <c r="MT138" s="51"/>
      <c r="MU138" s="51"/>
      <c r="MV138" s="51"/>
      <c r="MW138" s="51"/>
      <c r="MX138" s="51"/>
      <c r="MY138" s="51"/>
      <c r="MZ138" s="51"/>
      <c r="NA138" s="51"/>
      <c r="NB138" s="51"/>
      <c r="NC138" s="51"/>
      <c r="ND138" s="51"/>
      <c r="NE138" s="51"/>
      <c r="NF138" s="51"/>
      <c r="NG138" s="51"/>
      <c r="NH138" s="51"/>
      <c r="NI138" s="51"/>
      <c r="NJ138" s="51"/>
      <c r="NK138" s="51"/>
      <c r="NL138" s="51"/>
      <c r="NM138" s="51"/>
      <c r="NN138" s="51"/>
      <c r="NO138" s="51"/>
      <c r="NP138" s="51"/>
      <c r="NQ138" s="51"/>
      <c r="NR138" s="51"/>
      <c r="NS138" s="51"/>
      <c r="NT138" s="51"/>
      <c r="NU138" s="51"/>
      <c r="NV138" s="51"/>
      <c r="NW138" s="51"/>
      <c r="NX138" s="51"/>
      <c r="NY138" s="51"/>
      <c r="NZ138" s="51"/>
      <c r="OA138" s="51"/>
      <c r="OB138" s="51"/>
      <c r="OC138" s="51"/>
      <c r="OD138" s="51"/>
      <c r="OE138" s="51"/>
      <c r="OF138" s="51"/>
      <c r="OG138" s="51"/>
      <c r="OH138" s="51"/>
      <c r="OI138" s="51"/>
      <c r="OJ138" s="51"/>
      <c r="OK138" s="51"/>
      <c r="OL138" s="51"/>
      <c r="OM138" s="51"/>
      <c r="ON138" s="51"/>
      <c r="OO138" s="51"/>
      <c r="OP138" s="51"/>
      <c r="OQ138" s="51"/>
      <c r="OR138" s="51"/>
      <c r="OS138" s="51"/>
      <c r="OT138" s="51"/>
      <c r="OU138" s="51"/>
      <c r="OV138" s="51"/>
      <c r="OW138" s="51"/>
      <c r="OX138" s="51"/>
      <c r="OY138" s="51"/>
      <c r="OZ138" s="51"/>
      <c r="PA138" s="51"/>
      <c r="PB138" s="51"/>
      <c r="PC138" s="51"/>
      <c r="PD138" s="51"/>
      <c r="PE138" s="51"/>
      <c r="PF138" s="51"/>
      <c r="PG138" s="51"/>
      <c r="PH138" s="51"/>
      <c r="PI138" s="51"/>
      <c r="PJ138" s="51"/>
      <c r="PK138" s="51"/>
      <c r="PL138" s="51"/>
      <c r="PM138" s="51"/>
      <c r="PN138" s="51"/>
      <c r="PO138" s="51"/>
      <c r="PP138" s="51"/>
      <c r="PQ138" s="51"/>
      <c r="PR138" s="51"/>
      <c r="PS138" s="51"/>
      <c r="PT138" s="51"/>
      <c r="PU138" s="51"/>
      <c r="PV138" s="51"/>
      <c r="PW138" s="51"/>
      <c r="PX138" s="51"/>
      <c r="PY138" s="51"/>
      <c r="PZ138" s="51"/>
      <c r="QA138" s="51"/>
      <c r="QB138" s="51"/>
      <c r="QC138" s="51"/>
      <c r="QD138" s="51"/>
      <c r="QE138" s="51"/>
      <c r="QF138" s="51"/>
      <c r="QG138" s="51"/>
      <c r="QH138" s="51"/>
      <c r="QI138" s="51"/>
      <c r="QJ138" s="51"/>
      <c r="QK138" s="51"/>
      <c r="QL138" s="51"/>
      <c r="QM138" s="51"/>
      <c r="QN138" s="51"/>
      <c r="QO138" s="51"/>
      <c r="QP138" s="51"/>
      <c r="QQ138" s="51"/>
      <c r="QR138" s="51"/>
      <c r="QS138" s="51"/>
      <c r="QT138" s="51"/>
      <c r="QU138" s="51"/>
      <c r="QV138" s="51"/>
      <c r="QW138" s="51"/>
      <c r="QX138" s="51"/>
      <c r="QY138" s="51"/>
      <c r="QZ138" s="51"/>
      <c r="RA138" s="51"/>
      <c r="RB138" s="51"/>
      <c r="RC138" s="51"/>
      <c r="RD138" s="51"/>
      <c r="RE138" s="51"/>
      <c r="RF138" s="51"/>
      <c r="RG138" s="51"/>
      <c r="RH138" s="51"/>
      <c r="RI138" s="51"/>
      <c r="RJ138" s="51"/>
      <c r="RK138" s="51"/>
      <c r="RL138" s="51"/>
      <c r="RM138" s="51"/>
      <c r="RN138" s="51"/>
      <c r="RO138" s="51"/>
      <c r="RP138" s="51"/>
      <c r="RQ138" s="51"/>
      <c r="RR138" s="51"/>
      <c r="RS138" s="51"/>
      <c r="RT138" s="51"/>
      <c r="RU138" s="51"/>
      <c r="RV138" s="51"/>
      <c r="RW138" s="51"/>
      <c r="RX138" s="51"/>
      <c r="RY138" s="51"/>
      <c r="RZ138" s="51"/>
      <c r="SA138" s="51"/>
      <c r="SB138" s="51"/>
      <c r="SC138" s="51"/>
      <c r="SD138" s="51"/>
      <c r="SE138" s="51"/>
      <c r="SF138" s="51"/>
      <c r="SG138" s="51"/>
      <c r="SH138" s="51"/>
      <c r="SI138" s="51"/>
      <c r="SJ138" s="51"/>
      <c r="SK138" s="51"/>
      <c r="SL138" s="51"/>
      <c r="SM138" s="51"/>
      <c r="SN138" s="51"/>
      <c r="SO138" s="51"/>
      <c r="SP138" s="51"/>
      <c r="SQ138" s="51"/>
      <c r="SR138" s="51"/>
      <c r="SS138" s="51"/>
      <c r="ST138" s="51"/>
      <c r="SU138" s="51"/>
      <c r="SV138" s="51"/>
      <c r="SW138" s="51"/>
      <c r="SX138" s="51"/>
      <c r="SY138" s="51"/>
      <c r="SZ138" s="51"/>
      <c r="TA138" s="51"/>
      <c r="TB138" s="51"/>
      <c r="TC138" s="51"/>
      <c r="TD138" s="51"/>
      <c r="TE138" s="51"/>
      <c r="TF138" s="51"/>
      <c r="TG138" s="51"/>
      <c r="TH138" s="51"/>
      <c r="TI138" s="51"/>
      <c r="TJ138" s="51"/>
      <c r="TK138" s="51"/>
      <c r="TL138" s="51"/>
      <c r="TM138" s="51"/>
      <c r="TN138" s="51"/>
      <c r="TO138" s="51"/>
      <c r="TP138" s="51"/>
      <c r="TQ138" s="51"/>
      <c r="TR138" s="51"/>
      <c r="TS138" s="51"/>
      <c r="TT138" s="51"/>
      <c r="TU138" s="51"/>
      <c r="TV138" s="51"/>
      <c r="TW138" s="51"/>
      <c r="TX138" s="51"/>
      <c r="TY138" s="51"/>
      <c r="TZ138" s="51"/>
      <c r="UA138" s="51"/>
      <c r="UB138" s="51"/>
      <c r="UC138" s="51"/>
      <c r="UD138" s="51"/>
      <c r="UE138" s="51"/>
      <c r="UF138" s="51"/>
      <c r="UG138" s="51"/>
      <c r="UH138" s="51"/>
      <c r="UI138" s="51"/>
      <c r="UJ138" s="51"/>
      <c r="UK138" s="51"/>
      <c r="UL138" s="51"/>
      <c r="UM138" s="51"/>
      <c r="UN138" s="51"/>
      <c r="UO138" s="51"/>
      <c r="UP138" s="51"/>
      <c r="UQ138" s="51"/>
      <c r="UR138" s="51"/>
      <c r="US138" s="51"/>
      <c r="UT138" s="51"/>
      <c r="UU138" s="51"/>
      <c r="UV138" s="51"/>
      <c r="UW138" s="51"/>
      <c r="UX138" s="51"/>
      <c r="UY138" s="51"/>
      <c r="UZ138" s="51"/>
      <c r="VA138" s="51"/>
      <c r="VB138" s="51"/>
      <c r="VC138" s="51"/>
      <c r="VD138" s="51"/>
      <c r="VE138" s="51"/>
      <c r="VF138" s="51"/>
      <c r="VG138" s="51"/>
      <c r="VH138" s="51"/>
      <c r="VI138" s="51"/>
      <c r="VJ138" s="51"/>
      <c r="VK138" s="51"/>
      <c r="VL138" s="51"/>
      <c r="VM138" s="51"/>
      <c r="VN138" s="51"/>
      <c r="VO138" s="51"/>
      <c r="VP138" s="51"/>
      <c r="VQ138" s="51"/>
      <c r="VR138" s="51"/>
      <c r="VS138" s="51"/>
      <c r="VT138" s="51"/>
      <c r="VU138" s="51"/>
      <c r="VV138" s="51"/>
      <c r="VW138" s="51"/>
      <c r="VX138" s="51"/>
      <c r="VY138" s="51"/>
      <c r="VZ138" s="51"/>
      <c r="WA138" s="51"/>
      <c r="WB138" s="51"/>
      <c r="WC138" s="51"/>
      <c r="WD138" s="51"/>
      <c r="WE138" s="51"/>
      <c r="WF138" s="51"/>
      <c r="WG138" s="51"/>
      <c r="WH138" s="51"/>
      <c r="WI138" s="51"/>
      <c r="WJ138" s="51"/>
      <c r="WK138" s="51"/>
      <c r="WL138" s="51"/>
      <c r="WM138" s="51"/>
      <c r="WN138" s="51"/>
      <c r="WO138" s="51"/>
      <c r="WP138" s="51"/>
      <c r="WQ138" s="51"/>
      <c r="WR138" s="51"/>
      <c r="WS138" s="51"/>
      <c r="WT138" s="51"/>
      <c r="WU138" s="51"/>
      <c r="WV138" s="51"/>
      <c r="WW138" s="51"/>
      <c r="WX138" s="51"/>
      <c r="WY138" s="51"/>
      <c r="WZ138" s="51"/>
      <c r="XA138" s="51"/>
      <c r="XB138" s="51"/>
      <c r="XC138" s="51"/>
      <c r="XD138" s="51"/>
      <c r="XE138" s="51"/>
      <c r="XF138" s="51"/>
      <c r="XG138" s="51"/>
      <c r="XH138" s="51"/>
      <c r="XI138" s="51"/>
      <c r="XJ138" s="51"/>
      <c r="XK138" s="51"/>
      <c r="XL138" s="51"/>
      <c r="XM138" s="51"/>
      <c r="XN138" s="51"/>
      <c r="XO138" s="51"/>
      <c r="XP138" s="51"/>
      <c r="XQ138" s="51"/>
      <c r="XR138" s="51"/>
      <c r="XS138" s="51"/>
      <c r="XT138" s="51"/>
      <c r="XU138" s="51"/>
      <c r="XV138" s="51"/>
      <c r="XW138" s="51"/>
      <c r="XX138" s="51"/>
      <c r="XY138" s="51"/>
      <c r="XZ138" s="51"/>
      <c r="YA138" s="51"/>
      <c r="YB138" s="51"/>
      <c r="YC138" s="51"/>
      <c r="YD138" s="51"/>
      <c r="YE138" s="51"/>
      <c r="YF138" s="51"/>
      <c r="YG138" s="51"/>
      <c r="YH138" s="51"/>
      <c r="YI138" s="51"/>
      <c r="YJ138" s="51"/>
      <c r="YK138" s="51"/>
      <c r="YL138" s="51"/>
      <c r="YM138" s="51"/>
      <c r="YN138" s="51"/>
      <c r="YO138" s="51"/>
      <c r="YP138" s="51"/>
      <c r="YQ138" s="51"/>
      <c r="YR138" s="51"/>
      <c r="YS138" s="51"/>
      <c r="YT138" s="51"/>
      <c r="YU138" s="51"/>
      <c r="YV138" s="51"/>
      <c r="YW138" s="51"/>
      <c r="YX138" s="51"/>
      <c r="YY138" s="51"/>
      <c r="YZ138" s="51"/>
      <c r="ZA138" s="51"/>
      <c r="ZB138" s="51"/>
      <c r="ZC138" s="51"/>
      <c r="ZD138" s="51"/>
      <c r="ZE138" s="51"/>
      <c r="ZF138" s="51"/>
      <c r="ZG138" s="51"/>
      <c r="ZH138" s="51"/>
      <c r="ZI138" s="51"/>
      <c r="ZJ138" s="51"/>
      <c r="ZK138" s="51"/>
      <c r="ZL138" s="51"/>
      <c r="ZM138" s="51"/>
      <c r="ZN138" s="51"/>
      <c r="ZO138" s="51"/>
      <c r="ZP138" s="51"/>
      <c r="ZQ138" s="51"/>
      <c r="ZR138" s="51"/>
      <c r="ZS138" s="51"/>
      <c r="ZT138" s="51"/>
      <c r="ZU138" s="51"/>
      <c r="ZV138" s="51"/>
      <c r="ZW138" s="51"/>
      <c r="ZX138" s="51"/>
      <c r="ZY138" s="51"/>
      <c r="ZZ138" s="51"/>
      <c r="AAA138" s="51"/>
      <c r="AAB138" s="51"/>
      <c r="AAC138" s="51"/>
      <c r="AAD138" s="51"/>
      <c r="AAE138" s="51"/>
      <c r="AAF138" s="51"/>
      <c r="AAG138" s="51"/>
      <c r="AAH138" s="51"/>
      <c r="AAI138" s="51"/>
      <c r="AAJ138" s="51"/>
      <c r="AAK138" s="51"/>
      <c r="AAL138" s="51"/>
      <c r="AAM138" s="51"/>
      <c r="AAN138" s="51"/>
      <c r="AAO138" s="51"/>
      <c r="AAP138" s="51"/>
      <c r="AAQ138" s="51"/>
      <c r="AAR138" s="51"/>
      <c r="AAS138" s="51"/>
      <c r="AAT138" s="51"/>
      <c r="AAU138" s="51"/>
      <c r="AAV138" s="51"/>
      <c r="AAW138" s="51"/>
      <c r="AAX138" s="51"/>
      <c r="AAY138" s="51"/>
      <c r="AAZ138" s="51"/>
      <c r="ABA138" s="51"/>
      <c r="ABB138" s="51"/>
      <c r="ABC138" s="51"/>
      <c r="ABD138" s="51"/>
      <c r="ABE138" s="51"/>
      <c r="ABF138" s="51"/>
      <c r="ABG138" s="51"/>
      <c r="ABH138" s="51"/>
      <c r="ABI138" s="51"/>
      <c r="ABJ138" s="51"/>
      <c r="ABK138" s="51"/>
      <c r="ABL138" s="51"/>
      <c r="ABM138" s="51"/>
      <c r="ABN138" s="51"/>
      <c r="ABO138" s="51"/>
      <c r="ABP138" s="51"/>
      <c r="ABQ138" s="51"/>
      <c r="ABR138" s="51"/>
      <c r="ABS138" s="51"/>
      <c r="ABT138" s="51"/>
      <c r="ABU138" s="51"/>
      <c r="ABV138" s="51"/>
      <c r="ABW138" s="51"/>
      <c r="ABX138" s="51"/>
      <c r="ABY138" s="51"/>
      <c r="ABZ138" s="51"/>
      <c r="ACA138" s="51"/>
      <c r="ACB138" s="51"/>
      <c r="ACC138" s="51"/>
      <c r="ACD138" s="51"/>
      <c r="ACE138" s="51"/>
      <c r="ACF138" s="51"/>
      <c r="ACG138" s="51"/>
      <c r="ACH138" s="51"/>
      <c r="ACI138" s="51"/>
      <c r="ACJ138" s="51"/>
      <c r="ACK138" s="51"/>
      <c r="ACL138" s="51"/>
      <c r="ACM138" s="51"/>
      <c r="ACN138" s="51"/>
      <c r="ACO138" s="51"/>
      <c r="ACP138" s="51"/>
      <c r="ACQ138" s="51"/>
      <c r="ACR138" s="51"/>
      <c r="ACS138" s="51"/>
      <c r="ACT138" s="51"/>
      <c r="ACU138" s="51"/>
      <c r="ACV138" s="51"/>
      <c r="ACW138" s="51"/>
      <c r="ACX138" s="51"/>
      <c r="ACY138" s="51"/>
      <c r="ACZ138" s="51"/>
      <c r="ADA138" s="51"/>
      <c r="ADB138" s="51"/>
      <c r="ADC138" s="51"/>
      <c r="ADD138" s="51"/>
      <c r="ADE138" s="51"/>
      <c r="ADF138" s="51"/>
      <c r="ADG138" s="51"/>
      <c r="ADH138" s="51"/>
      <c r="ADI138" s="51"/>
      <c r="ADJ138" s="51"/>
      <c r="ADK138" s="51"/>
      <c r="ADL138" s="51"/>
      <c r="ADM138" s="51"/>
      <c r="ADN138" s="51"/>
      <c r="ADO138" s="51"/>
      <c r="ADP138" s="51"/>
      <c r="ADQ138" s="51"/>
      <c r="ADR138" s="51"/>
      <c r="ADS138" s="51"/>
      <c r="ADT138" s="51"/>
      <c r="ADU138" s="51"/>
      <c r="ADV138" s="51"/>
      <c r="ADW138" s="51"/>
      <c r="ADX138" s="51"/>
      <c r="ADY138" s="51"/>
      <c r="ADZ138" s="51"/>
      <c r="AEA138" s="51"/>
      <c r="AEB138" s="51"/>
      <c r="AEC138" s="51"/>
      <c r="AED138" s="51"/>
      <c r="AEE138" s="51"/>
      <c r="AEF138" s="51"/>
      <c r="AEG138" s="51"/>
      <c r="AEH138" s="51"/>
      <c r="AEI138" s="51"/>
      <c r="AEJ138" s="51"/>
      <c r="AEK138" s="51"/>
      <c r="AEL138" s="51"/>
      <c r="AEM138" s="51"/>
      <c r="AEN138" s="51"/>
      <c r="AEO138" s="51"/>
      <c r="AEP138" s="51"/>
      <c r="AEQ138" s="51"/>
      <c r="AER138" s="51"/>
      <c r="AES138" s="51"/>
      <c r="AET138" s="51"/>
      <c r="AEU138" s="51"/>
      <c r="AEV138" s="51"/>
      <c r="AEW138" s="51"/>
      <c r="AEX138" s="51"/>
      <c r="AEY138" s="51"/>
      <c r="AEZ138" s="51"/>
      <c r="AFA138" s="51"/>
      <c r="AFB138" s="51"/>
      <c r="AFC138" s="51"/>
      <c r="AFD138" s="51"/>
      <c r="AFE138" s="51"/>
      <c r="AFF138" s="51"/>
      <c r="AFG138" s="51"/>
      <c r="AFH138" s="51"/>
      <c r="AFI138" s="51"/>
      <c r="AFJ138" s="51"/>
      <c r="AFK138" s="51"/>
      <c r="AFL138" s="51"/>
      <c r="AFM138" s="51"/>
      <c r="AFN138" s="51"/>
      <c r="AFO138" s="51"/>
      <c r="AFP138" s="51"/>
      <c r="AFQ138" s="51"/>
      <c r="AFR138" s="51"/>
      <c r="AFS138" s="51"/>
      <c r="AFT138" s="51"/>
      <c r="AFU138" s="51"/>
      <c r="AFV138" s="51"/>
      <c r="AFW138" s="51"/>
      <c r="AFX138" s="51"/>
      <c r="AFY138" s="51"/>
      <c r="AFZ138" s="51"/>
      <c r="AGA138" s="51"/>
      <c r="AGB138" s="51"/>
      <c r="AGC138" s="51"/>
      <c r="AGD138" s="51"/>
      <c r="AGE138" s="51"/>
      <c r="AGF138" s="51"/>
      <c r="AGG138" s="51"/>
      <c r="AGH138" s="51"/>
      <c r="AGI138" s="51"/>
      <c r="AGJ138" s="51"/>
      <c r="AGK138" s="51"/>
      <c r="AGL138" s="51"/>
      <c r="AGM138" s="51"/>
      <c r="AGN138" s="51"/>
      <c r="AGO138" s="51"/>
      <c r="AGP138" s="51"/>
      <c r="AGQ138" s="51"/>
      <c r="AGR138" s="51"/>
      <c r="AGS138" s="51"/>
      <c r="AGT138" s="51"/>
      <c r="AGU138" s="51"/>
      <c r="AGV138" s="51"/>
      <c r="AGW138" s="51"/>
      <c r="AGX138" s="51"/>
      <c r="AGY138" s="51"/>
      <c r="AGZ138" s="51"/>
      <c r="AHA138" s="51"/>
      <c r="AHB138" s="51"/>
      <c r="AHC138" s="51"/>
      <c r="AHD138" s="51"/>
      <c r="AHE138" s="51"/>
      <c r="AHF138" s="51"/>
      <c r="AHG138" s="51"/>
      <c r="AHH138" s="51"/>
      <c r="AHI138" s="51"/>
      <c r="AHJ138" s="51"/>
      <c r="AHK138" s="51"/>
      <c r="AHL138" s="51"/>
      <c r="AHM138" s="51"/>
      <c r="AHN138" s="51"/>
      <c r="AHO138" s="51"/>
      <c r="AHP138" s="51"/>
      <c r="AHQ138" s="51"/>
      <c r="AHR138" s="51"/>
      <c r="AHS138" s="51"/>
      <c r="AHT138" s="51"/>
      <c r="AHU138" s="51"/>
      <c r="AHV138" s="51"/>
      <c r="AHW138" s="51"/>
      <c r="AHX138" s="51"/>
      <c r="AHY138" s="51"/>
      <c r="AHZ138" s="51"/>
      <c r="AIA138" s="51"/>
      <c r="AIB138" s="51"/>
      <c r="AIC138" s="51"/>
      <c r="AID138" s="51"/>
      <c r="AIE138" s="51"/>
      <c r="AIF138" s="51"/>
      <c r="AIG138" s="51"/>
      <c r="AIH138" s="51"/>
      <c r="AII138" s="51"/>
      <c r="AIJ138" s="51"/>
      <c r="AIK138" s="51"/>
      <c r="AIL138" s="51"/>
      <c r="AIM138" s="51"/>
      <c r="AIN138" s="51"/>
      <c r="AIO138" s="51"/>
      <c r="AIP138" s="51"/>
      <c r="AIQ138" s="51"/>
      <c r="AIR138" s="51"/>
      <c r="AIS138" s="51"/>
      <c r="AIT138" s="51"/>
      <c r="AIU138" s="51"/>
      <c r="AIV138" s="51"/>
      <c r="AIW138" s="51"/>
      <c r="AIX138" s="51"/>
      <c r="AIY138" s="51"/>
      <c r="AIZ138" s="51"/>
      <c r="AJA138" s="51"/>
      <c r="AJB138" s="51"/>
      <c r="AJC138" s="51"/>
      <c r="AJD138" s="51"/>
      <c r="AJE138" s="51"/>
      <c r="AJF138" s="51"/>
      <c r="AJG138" s="51"/>
      <c r="AJH138" s="51"/>
      <c r="AJI138" s="51"/>
      <c r="AJJ138" s="51"/>
      <c r="AJK138" s="51"/>
      <c r="AJL138" s="51"/>
      <c r="AJM138" s="51"/>
      <c r="AJN138" s="51"/>
      <c r="AJO138" s="51"/>
      <c r="AJP138" s="51"/>
      <c r="AJQ138" s="51"/>
      <c r="AJR138" s="51"/>
      <c r="AJS138" s="51"/>
      <c r="AJT138" s="51"/>
      <c r="AJU138" s="51"/>
      <c r="AJV138" s="51"/>
      <c r="AJW138" s="51"/>
      <c r="AJX138" s="51"/>
      <c r="AJY138" s="51"/>
      <c r="AJZ138" s="51"/>
      <c r="AKA138" s="51"/>
      <c r="AKB138" s="51"/>
      <c r="AKC138" s="51"/>
      <c r="AKD138" s="51"/>
      <c r="AKE138" s="51"/>
      <c r="AKF138" s="51"/>
      <c r="AKG138" s="51"/>
      <c r="AKH138" s="51"/>
      <c r="AKI138" s="51"/>
      <c r="AKJ138" s="51"/>
      <c r="AKK138" s="51"/>
      <c r="AKL138" s="51"/>
      <c r="AKM138" s="51"/>
      <c r="AKN138" s="51"/>
      <c r="AKO138" s="51"/>
      <c r="AKP138" s="51"/>
      <c r="AKQ138" s="51"/>
      <c r="AKR138" s="51"/>
      <c r="AKS138" s="51"/>
      <c r="AKT138" s="51"/>
      <c r="AKU138" s="51"/>
      <c r="AKV138" s="51"/>
      <c r="AKW138" s="51"/>
      <c r="AKX138" s="51"/>
      <c r="AKY138" s="51"/>
      <c r="AKZ138" s="51"/>
      <c r="ALA138" s="51"/>
      <c r="ALB138" s="51"/>
      <c r="ALC138" s="51"/>
      <c r="ALD138" s="51"/>
      <c r="ALE138" s="51"/>
      <c r="ALF138" s="51"/>
      <c r="ALG138" s="51"/>
      <c r="ALH138" s="51"/>
      <c r="ALI138" s="51"/>
      <c r="ALJ138" s="51"/>
      <c r="ALK138" s="51"/>
      <c r="ALL138" s="51"/>
      <c r="ALM138" s="51"/>
      <c r="ALN138" s="51"/>
      <c r="ALO138" s="51"/>
      <c r="ALP138" s="51"/>
      <c r="ALQ138" s="51"/>
      <c r="ALR138" s="51"/>
      <c r="ALS138" s="51"/>
      <c r="ALT138" s="51"/>
      <c r="ALU138" s="51"/>
      <c r="ALV138" s="51"/>
      <c r="ALW138" s="51"/>
      <c r="ALX138" s="51"/>
      <c r="ALY138" s="51"/>
      <c r="ALZ138" s="51"/>
      <c r="AMA138" s="51"/>
      <c r="AMB138" s="51"/>
      <c r="AMC138" s="51"/>
      <c r="AMD138" s="51"/>
      <c r="AME138" s="51"/>
      <c r="AMF138" s="51"/>
      <c r="AMG138" s="51"/>
      <c r="AMH138" s="51"/>
      <c r="AMI138" s="51"/>
      <c r="AMJ138" s="51"/>
      <c r="AMK138" s="51"/>
      <c r="AML138" s="51"/>
      <c r="AMM138" s="51"/>
      <c r="AMN138" s="51"/>
      <c r="AMO138" s="51"/>
      <c r="AMP138" s="51"/>
      <c r="AMQ138" s="51"/>
      <c r="AMR138" s="51"/>
      <c r="AMS138" s="51"/>
      <c r="AMT138" s="51"/>
      <c r="AMU138" s="51"/>
      <c r="AMV138" s="51"/>
      <c r="AMW138" s="51"/>
      <c r="AMX138" s="51"/>
      <c r="AMY138" s="51"/>
      <c r="AMZ138" s="51"/>
      <c r="ANA138" s="51"/>
      <c r="ANB138" s="51"/>
      <c r="ANC138" s="51"/>
      <c r="AND138" s="51"/>
      <c r="ANE138" s="51"/>
      <c r="ANF138" s="51"/>
      <c r="ANG138" s="51"/>
      <c r="ANH138" s="51"/>
      <c r="ANI138" s="51"/>
      <c r="ANJ138" s="51"/>
      <c r="ANK138" s="51"/>
      <c r="ANL138" s="51"/>
      <c r="ANM138" s="51"/>
      <c r="ANN138" s="51"/>
      <c r="ANO138" s="51"/>
      <c r="ANP138" s="51"/>
      <c r="ANQ138" s="51"/>
      <c r="ANR138" s="51"/>
      <c r="ANS138" s="51"/>
      <c r="ANT138" s="51"/>
      <c r="ANU138" s="51"/>
      <c r="ANV138" s="51"/>
      <c r="ANW138" s="51"/>
      <c r="ANX138" s="51"/>
      <c r="ANY138" s="51"/>
      <c r="ANZ138" s="51"/>
      <c r="AOA138" s="51"/>
      <c r="AOB138" s="51"/>
      <c r="AOC138" s="51"/>
      <c r="AOD138" s="51"/>
      <c r="AOE138" s="51"/>
      <c r="AOF138" s="51"/>
      <c r="AOG138" s="51"/>
      <c r="AOH138" s="51"/>
      <c r="AOI138" s="51"/>
      <c r="AOJ138" s="51"/>
      <c r="AOK138" s="51"/>
      <c r="AOL138" s="51"/>
      <c r="AOM138" s="51"/>
      <c r="AON138" s="51"/>
      <c r="AOO138" s="51"/>
      <c r="AOP138" s="51"/>
      <c r="AOQ138" s="51"/>
      <c r="AOR138" s="51"/>
      <c r="AOS138" s="51"/>
      <c r="AOT138" s="51"/>
      <c r="AOU138" s="51"/>
      <c r="AOV138" s="51"/>
      <c r="AOW138" s="51"/>
      <c r="AOX138" s="51"/>
      <c r="AOY138" s="51"/>
      <c r="AOZ138" s="51"/>
      <c r="APA138" s="51"/>
      <c r="APB138" s="51"/>
      <c r="APC138" s="51"/>
      <c r="APD138" s="51"/>
      <c r="APE138" s="51"/>
      <c r="APF138" s="51"/>
      <c r="APG138" s="51"/>
      <c r="APH138" s="51"/>
      <c r="API138" s="51"/>
      <c r="APJ138" s="51"/>
      <c r="APK138" s="51"/>
      <c r="APL138" s="51"/>
      <c r="APM138" s="51"/>
      <c r="APN138" s="51"/>
      <c r="APO138" s="51"/>
      <c r="APP138" s="51"/>
      <c r="APQ138" s="51"/>
      <c r="APR138" s="51"/>
      <c r="APS138" s="51"/>
      <c r="APT138" s="51"/>
      <c r="APU138" s="51"/>
      <c r="APV138" s="51"/>
      <c r="APW138" s="51"/>
      <c r="APX138" s="51"/>
      <c r="APY138" s="51"/>
      <c r="APZ138" s="51"/>
      <c r="AQA138" s="51"/>
      <c r="AQB138" s="51"/>
      <c r="AQC138" s="51"/>
      <c r="AQD138" s="51"/>
      <c r="AQE138" s="51"/>
      <c r="AQF138" s="51"/>
      <c r="AQG138" s="51"/>
      <c r="AQH138" s="51"/>
      <c r="AQI138" s="51"/>
      <c r="AQJ138" s="51"/>
      <c r="AQK138" s="51"/>
      <c r="AQL138" s="51"/>
      <c r="AQM138" s="51"/>
      <c r="AQN138" s="51"/>
      <c r="AQO138" s="51"/>
      <c r="AQP138" s="51"/>
      <c r="AQQ138" s="51"/>
      <c r="AQR138" s="51"/>
      <c r="AQS138" s="51"/>
      <c r="AQT138" s="51"/>
      <c r="AQU138" s="51"/>
      <c r="AQV138" s="51"/>
      <c r="AQW138" s="51"/>
      <c r="AQX138" s="51"/>
      <c r="AQY138" s="51"/>
      <c r="AQZ138" s="51"/>
      <c r="ARA138" s="51"/>
      <c r="ARB138" s="51"/>
      <c r="ARC138" s="51"/>
      <c r="ARD138" s="51"/>
      <c r="ARE138" s="51"/>
      <c r="ARF138" s="51"/>
      <c r="ARG138" s="51"/>
      <c r="ARH138" s="51"/>
      <c r="ARI138" s="51"/>
      <c r="ARJ138" s="51"/>
      <c r="ARK138" s="51"/>
      <c r="ARL138" s="51"/>
      <c r="ARM138" s="51"/>
      <c r="ARN138" s="51"/>
      <c r="ARO138" s="51"/>
      <c r="ARP138" s="51"/>
      <c r="ARQ138" s="51"/>
      <c r="ARR138" s="51"/>
      <c r="ARS138" s="51"/>
      <c r="ART138" s="51"/>
      <c r="ARU138" s="51"/>
      <c r="ARV138" s="51"/>
      <c r="ARW138" s="51"/>
      <c r="ARX138" s="51"/>
      <c r="ARY138" s="51"/>
      <c r="ARZ138" s="51"/>
      <c r="ASA138" s="51"/>
      <c r="ASB138" s="51"/>
      <c r="ASC138" s="51"/>
      <c r="ASD138" s="51"/>
      <c r="ASE138" s="51"/>
      <c r="ASF138" s="51"/>
      <c r="ASG138" s="51"/>
      <c r="ASH138" s="51"/>
      <c r="ASI138" s="51"/>
      <c r="ASJ138" s="51"/>
      <c r="ASK138" s="51"/>
      <c r="ASL138" s="51"/>
      <c r="ASM138" s="51"/>
      <c r="ASN138" s="51"/>
      <c r="ASO138" s="51"/>
      <c r="ASP138" s="51"/>
      <c r="ASQ138" s="51"/>
      <c r="ASR138" s="51"/>
      <c r="ASS138" s="51"/>
      <c r="AST138" s="51"/>
      <c r="ASU138" s="51"/>
      <c r="ASV138" s="51"/>
      <c r="ASW138" s="51"/>
      <c r="ASX138" s="51"/>
      <c r="ASY138" s="51"/>
      <c r="ASZ138" s="51"/>
      <c r="ATA138" s="51"/>
      <c r="ATB138" s="51"/>
      <c r="ATC138" s="51"/>
      <c r="ATD138" s="51"/>
      <c r="ATE138" s="51"/>
      <c r="ATF138" s="51"/>
      <c r="ATG138" s="51"/>
      <c r="ATH138" s="51"/>
      <c r="ATI138" s="51"/>
      <c r="ATJ138" s="51"/>
      <c r="ATK138" s="51"/>
      <c r="ATL138" s="51"/>
      <c r="ATM138" s="51"/>
      <c r="ATN138" s="51"/>
      <c r="ATO138" s="51"/>
      <c r="ATP138" s="51"/>
      <c r="ATQ138" s="51"/>
      <c r="ATR138" s="51"/>
      <c r="ATS138" s="51"/>
      <c r="ATT138" s="51"/>
      <c r="ATU138" s="51"/>
      <c r="ATV138" s="51"/>
      <c r="ATW138" s="51"/>
      <c r="ATX138" s="51"/>
      <c r="ATY138" s="51"/>
      <c r="ATZ138" s="51"/>
      <c r="AUA138" s="51"/>
      <c r="AUB138" s="51"/>
      <c r="AUC138" s="51"/>
      <c r="AUD138" s="51"/>
      <c r="AUE138" s="51"/>
      <c r="AUF138" s="51"/>
      <c r="AUG138" s="51"/>
      <c r="AUH138" s="51"/>
      <c r="AUI138" s="51"/>
      <c r="AUJ138" s="51"/>
      <c r="AUK138" s="51"/>
      <c r="AUL138" s="51"/>
      <c r="AUM138" s="51"/>
      <c r="AUN138" s="51"/>
      <c r="AUO138" s="51"/>
      <c r="AUP138" s="51"/>
      <c r="AUQ138" s="51"/>
      <c r="AUR138" s="51"/>
      <c r="AUS138" s="51"/>
      <c r="AUT138" s="51"/>
      <c r="AUU138" s="51"/>
      <c r="AUV138" s="51"/>
      <c r="AUW138" s="51"/>
      <c r="AUX138" s="51"/>
      <c r="AUY138" s="51"/>
      <c r="AUZ138" s="51"/>
      <c r="AVA138" s="51"/>
      <c r="AVB138" s="51"/>
      <c r="AVC138" s="51"/>
      <c r="AVD138" s="51"/>
      <c r="AVE138" s="51"/>
      <c r="AVF138" s="51"/>
      <c r="AVG138" s="51"/>
      <c r="AVH138" s="51"/>
      <c r="AVI138" s="51"/>
      <c r="AVJ138" s="51"/>
      <c r="AVK138" s="51"/>
      <c r="AVL138" s="51"/>
      <c r="AVM138" s="51"/>
      <c r="AVN138" s="51"/>
      <c r="AVO138" s="51"/>
      <c r="AVP138" s="51"/>
      <c r="AVQ138" s="51"/>
      <c r="AVR138" s="51"/>
      <c r="AVS138" s="51"/>
      <c r="AVT138" s="51"/>
      <c r="AVU138" s="51"/>
      <c r="AVV138" s="51"/>
      <c r="AVW138" s="51"/>
      <c r="AVX138" s="51"/>
      <c r="AVY138" s="51"/>
      <c r="AVZ138" s="51"/>
      <c r="AWA138" s="51"/>
      <c r="AWB138" s="51"/>
      <c r="AWC138" s="51"/>
      <c r="AWD138" s="51"/>
      <c r="AWE138" s="51"/>
      <c r="AWF138" s="51"/>
      <c r="AWG138" s="51"/>
      <c r="AWH138" s="51"/>
      <c r="AWI138" s="51"/>
      <c r="AWJ138" s="51"/>
      <c r="AWK138" s="51"/>
      <c r="AWL138" s="51"/>
      <c r="AWM138" s="51"/>
      <c r="AWN138" s="51"/>
      <c r="AWO138" s="51"/>
      <c r="AWP138" s="51"/>
      <c r="AWQ138" s="51"/>
      <c r="AWR138" s="51"/>
      <c r="AWS138" s="51"/>
      <c r="AWT138" s="51"/>
      <c r="AWU138" s="51"/>
      <c r="AWV138" s="51"/>
      <c r="AWW138" s="51"/>
      <c r="AWX138" s="51"/>
      <c r="AWY138" s="51"/>
      <c r="AWZ138" s="51"/>
      <c r="AXA138" s="51"/>
      <c r="AXB138" s="51"/>
      <c r="AXC138" s="51"/>
      <c r="AXD138" s="51"/>
      <c r="AXE138" s="51"/>
      <c r="AXF138" s="51"/>
      <c r="AXG138" s="51"/>
      <c r="AXH138" s="51"/>
      <c r="AXI138" s="51"/>
      <c r="AXJ138" s="51"/>
      <c r="AXK138" s="51"/>
      <c r="AXL138" s="51"/>
      <c r="AXM138" s="51"/>
      <c r="AXN138" s="51"/>
      <c r="AXO138" s="51"/>
      <c r="AXP138" s="51"/>
      <c r="AXQ138" s="51"/>
      <c r="AXR138" s="51"/>
      <c r="AXS138" s="51"/>
      <c r="AXT138" s="51"/>
      <c r="AXU138" s="51"/>
      <c r="AXV138" s="51"/>
      <c r="AXW138" s="51"/>
      <c r="AXX138" s="51"/>
      <c r="AXY138" s="51"/>
      <c r="AXZ138" s="51"/>
      <c r="AYA138" s="51"/>
      <c r="AYB138" s="51"/>
      <c r="AYC138" s="51"/>
      <c r="AYD138" s="51"/>
      <c r="AYE138" s="51"/>
      <c r="AYF138" s="51"/>
      <c r="AYG138" s="51"/>
      <c r="AYH138" s="51"/>
      <c r="AYI138" s="51"/>
      <c r="AYJ138" s="51"/>
      <c r="AYK138" s="51"/>
      <c r="AYL138" s="51"/>
      <c r="AYM138" s="51"/>
      <c r="AYN138" s="51"/>
      <c r="AYO138" s="51"/>
      <c r="AYP138" s="51"/>
      <c r="AYQ138" s="51"/>
      <c r="AYR138" s="51"/>
      <c r="AYS138" s="51"/>
      <c r="AYT138" s="51"/>
      <c r="AYU138" s="51"/>
      <c r="AYV138" s="51"/>
      <c r="AYW138" s="51"/>
      <c r="AYX138" s="51"/>
      <c r="AYY138" s="51"/>
      <c r="AYZ138" s="51"/>
      <c r="AZA138" s="51"/>
      <c r="AZB138" s="51"/>
      <c r="AZC138" s="51"/>
      <c r="AZD138" s="51"/>
      <c r="AZE138" s="51"/>
      <c r="AZF138" s="51"/>
      <c r="AZG138" s="51"/>
      <c r="AZH138" s="51"/>
      <c r="AZI138" s="51"/>
      <c r="AZJ138" s="51"/>
      <c r="AZK138" s="51"/>
      <c r="AZL138" s="51"/>
      <c r="AZM138" s="51"/>
      <c r="AZN138" s="51"/>
      <c r="AZO138" s="51"/>
      <c r="AZP138" s="51"/>
      <c r="AZQ138" s="51"/>
      <c r="AZR138" s="51"/>
      <c r="AZS138" s="51"/>
      <c r="AZT138" s="51"/>
      <c r="AZU138" s="51"/>
      <c r="AZV138" s="51"/>
      <c r="AZW138" s="51"/>
      <c r="AZX138" s="51"/>
      <c r="AZY138" s="51"/>
      <c r="AZZ138" s="51"/>
      <c r="BAA138" s="51"/>
      <c r="BAB138" s="51"/>
      <c r="BAC138" s="51"/>
      <c r="BAD138" s="51"/>
      <c r="BAE138" s="51"/>
      <c r="BAF138" s="51"/>
      <c r="BAG138" s="51"/>
      <c r="BAH138" s="51"/>
      <c r="BAI138" s="51"/>
      <c r="BAJ138" s="51"/>
      <c r="BAK138" s="51"/>
      <c r="BAL138" s="51"/>
      <c r="BAM138" s="51"/>
      <c r="BAN138" s="51"/>
      <c r="BAO138" s="51"/>
      <c r="BAP138" s="51"/>
      <c r="BAQ138" s="51"/>
      <c r="BAR138" s="51"/>
      <c r="BAS138" s="51"/>
      <c r="BAT138" s="51"/>
      <c r="BAU138" s="51"/>
      <c r="BAV138" s="51"/>
      <c r="BAW138" s="51"/>
      <c r="BAX138" s="51"/>
      <c r="BAY138" s="51"/>
      <c r="BAZ138" s="51"/>
      <c r="BBA138" s="51"/>
      <c r="BBB138" s="51"/>
      <c r="BBC138" s="51"/>
      <c r="BBD138" s="51"/>
      <c r="BBE138" s="51"/>
      <c r="BBF138" s="51"/>
      <c r="BBG138" s="51"/>
      <c r="BBH138" s="51"/>
      <c r="BBI138" s="51"/>
      <c r="BBJ138" s="51"/>
      <c r="BBK138" s="51"/>
      <c r="BBL138" s="51"/>
      <c r="BBM138" s="51"/>
      <c r="BBN138" s="51"/>
      <c r="BBO138" s="51"/>
      <c r="BBP138" s="51"/>
      <c r="BBQ138" s="51"/>
      <c r="BBR138" s="51"/>
      <c r="BBS138" s="51"/>
      <c r="BBT138" s="51"/>
      <c r="BBU138" s="51"/>
      <c r="BBV138" s="51"/>
      <c r="BBW138" s="51"/>
      <c r="BBX138" s="51"/>
      <c r="BBY138" s="51"/>
      <c r="BBZ138" s="51"/>
      <c r="BCA138" s="51"/>
      <c r="BCB138" s="51"/>
      <c r="BCC138" s="51"/>
      <c r="BCD138" s="51"/>
      <c r="BCE138" s="51"/>
      <c r="BCF138" s="51"/>
      <c r="BCG138" s="51"/>
      <c r="BCH138" s="51"/>
      <c r="BCI138" s="51"/>
      <c r="BCJ138" s="51"/>
      <c r="BCK138" s="51"/>
      <c r="BCL138" s="51"/>
      <c r="BCM138" s="51"/>
      <c r="BCN138" s="51"/>
      <c r="BCO138" s="51"/>
      <c r="BCP138" s="51"/>
      <c r="BCQ138" s="51"/>
      <c r="BCR138" s="51"/>
      <c r="BCS138" s="51"/>
      <c r="BCT138" s="51"/>
      <c r="BCU138" s="51"/>
      <c r="BCV138" s="51"/>
      <c r="BCW138" s="51"/>
      <c r="BCX138" s="51"/>
      <c r="BCY138" s="51"/>
      <c r="BCZ138" s="51"/>
      <c r="BDA138" s="51"/>
      <c r="BDB138" s="51"/>
      <c r="BDC138" s="51"/>
      <c r="BDD138" s="51"/>
      <c r="BDE138" s="51"/>
      <c r="BDF138" s="51"/>
      <c r="BDG138" s="51"/>
      <c r="BDH138" s="51"/>
      <c r="BDI138" s="51"/>
      <c r="BDJ138" s="51"/>
      <c r="BDK138" s="51"/>
      <c r="BDL138" s="51"/>
      <c r="BDM138" s="51"/>
      <c r="BDN138" s="51"/>
      <c r="BDO138" s="51"/>
      <c r="BDP138" s="51"/>
      <c r="BDQ138" s="51"/>
      <c r="BDR138" s="51"/>
      <c r="BDS138" s="51"/>
      <c r="BDT138" s="51"/>
      <c r="BDU138" s="51"/>
      <c r="BDV138" s="51"/>
      <c r="BDW138" s="51"/>
      <c r="BDX138" s="51"/>
      <c r="BDY138" s="51"/>
      <c r="BDZ138" s="51"/>
      <c r="BEA138" s="51"/>
      <c r="BEB138" s="51"/>
      <c r="BEC138" s="51"/>
      <c r="BED138" s="51"/>
      <c r="BEE138" s="51"/>
      <c r="BEF138" s="51"/>
      <c r="BEG138" s="51"/>
      <c r="BEH138" s="51"/>
      <c r="BEI138" s="51"/>
      <c r="BEJ138" s="51"/>
      <c r="BEK138" s="51"/>
      <c r="BEL138" s="51"/>
      <c r="BEM138" s="51"/>
      <c r="BEN138" s="51"/>
      <c r="BEO138" s="51"/>
      <c r="BEP138" s="51"/>
      <c r="BEQ138" s="51"/>
      <c r="BER138" s="51"/>
      <c r="BES138" s="51"/>
      <c r="BET138" s="51"/>
      <c r="BEU138" s="51"/>
      <c r="BEV138" s="51"/>
      <c r="BEW138" s="51"/>
      <c r="BEX138" s="51"/>
      <c r="BEY138" s="51"/>
      <c r="BEZ138" s="51"/>
      <c r="BFA138" s="51"/>
      <c r="BFB138" s="51"/>
      <c r="BFC138" s="51"/>
      <c r="BFD138" s="51"/>
      <c r="BFE138" s="51"/>
      <c r="BFF138" s="51"/>
      <c r="BFG138" s="51"/>
      <c r="BFH138" s="51"/>
      <c r="BFI138" s="51"/>
      <c r="BFJ138" s="51"/>
      <c r="BFK138" s="51"/>
      <c r="BFL138" s="51"/>
      <c r="BFM138" s="51"/>
      <c r="BFN138" s="51"/>
      <c r="BFO138" s="51"/>
      <c r="BFP138" s="51"/>
      <c r="BFQ138" s="51"/>
      <c r="BFR138" s="51"/>
      <c r="BFS138" s="51"/>
      <c r="BFT138" s="51"/>
      <c r="BFU138" s="51"/>
      <c r="BFV138" s="51"/>
      <c r="BFW138" s="51"/>
      <c r="BFX138" s="51"/>
      <c r="BFY138" s="51"/>
      <c r="BFZ138" s="51"/>
      <c r="BGA138" s="51"/>
      <c r="BGB138" s="51"/>
      <c r="BGC138" s="51"/>
      <c r="BGD138" s="51"/>
      <c r="BGE138" s="51"/>
      <c r="BGF138" s="51"/>
      <c r="BGG138" s="51"/>
      <c r="BGH138" s="51"/>
      <c r="BGI138" s="51"/>
      <c r="BGJ138" s="51"/>
      <c r="BGK138" s="51"/>
      <c r="BGL138" s="51"/>
      <c r="BGM138" s="51"/>
      <c r="BGN138" s="51"/>
      <c r="BGO138" s="51"/>
      <c r="BGP138" s="51"/>
      <c r="BGQ138" s="51"/>
      <c r="BGR138" s="51"/>
      <c r="BGS138" s="51"/>
      <c r="BGT138" s="51"/>
      <c r="BGU138" s="51"/>
      <c r="BGV138" s="51"/>
      <c r="BGW138" s="51"/>
      <c r="BGX138" s="51"/>
      <c r="BGY138" s="51"/>
      <c r="BGZ138" s="51"/>
      <c r="BHA138" s="51"/>
      <c r="BHB138" s="51"/>
      <c r="BHC138" s="51"/>
      <c r="BHD138" s="51"/>
      <c r="BHE138" s="51"/>
      <c r="BHF138" s="51"/>
      <c r="BHG138" s="51"/>
      <c r="BHH138" s="51"/>
      <c r="BHI138" s="51"/>
      <c r="BHJ138" s="51"/>
      <c r="BHK138" s="51"/>
      <c r="BHL138" s="51"/>
      <c r="BHM138" s="51"/>
      <c r="BHN138" s="51"/>
      <c r="BHO138" s="51"/>
      <c r="BHP138" s="51"/>
      <c r="BHQ138" s="51"/>
      <c r="BHR138" s="51"/>
      <c r="BHS138" s="51"/>
      <c r="BHT138" s="51"/>
      <c r="BHU138" s="51"/>
      <c r="BHV138" s="51"/>
      <c r="BHW138" s="51"/>
      <c r="BHX138" s="51"/>
      <c r="BHY138" s="51"/>
      <c r="BHZ138" s="51"/>
      <c r="BIA138" s="51"/>
      <c r="BIB138" s="51"/>
      <c r="BIC138" s="51"/>
      <c r="BID138" s="51"/>
      <c r="BIE138" s="51"/>
      <c r="BIF138" s="51"/>
      <c r="BIG138" s="51"/>
      <c r="BIH138" s="51"/>
      <c r="BII138" s="51"/>
      <c r="BIJ138" s="51"/>
      <c r="BIK138" s="51"/>
      <c r="BIL138" s="51"/>
      <c r="BIM138" s="51"/>
      <c r="BIN138" s="51"/>
      <c r="BIO138" s="51"/>
      <c r="BIP138" s="51"/>
      <c r="BIQ138" s="51"/>
      <c r="BIR138" s="51"/>
      <c r="BIS138" s="51"/>
      <c r="BIT138" s="51"/>
      <c r="BIU138" s="51"/>
      <c r="BIV138" s="51"/>
      <c r="BIW138" s="51"/>
      <c r="BIX138" s="51"/>
      <c r="BIY138" s="51"/>
      <c r="BIZ138" s="51"/>
      <c r="BJA138" s="51"/>
      <c r="BJB138" s="51"/>
      <c r="BJC138" s="51"/>
      <c r="BJD138" s="51"/>
      <c r="BJE138" s="51"/>
      <c r="BJF138" s="51"/>
      <c r="BJG138" s="51"/>
      <c r="BJH138" s="51"/>
      <c r="BJI138" s="51"/>
      <c r="BJJ138" s="51"/>
      <c r="BJK138" s="51"/>
      <c r="BJL138" s="51"/>
      <c r="BJM138" s="51"/>
      <c r="BJN138" s="51"/>
      <c r="BJO138" s="51"/>
      <c r="BJP138" s="51"/>
      <c r="BJQ138" s="51"/>
      <c r="BJR138" s="51"/>
      <c r="BJS138" s="51"/>
      <c r="BJT138" s="51"/>
      <c r="BJU138" s="51"/>
      <c r="BJV138" s="51"/>
      <c r="BJW138" s="51"/>
      <c r="BJX138" s="51"/>
      <c r="BJY138" s="51"/>
      <c r="BJZ138" s="51"/>
      <c r="BKA138" s="51"/>
      <c r="BKB138" s="51"/>
      <c r="BKC138" s="51"/>
      <c r="BKD138" s="51"/>
      <c r="BKE138" s="51"/>
      <c r="BKF138" s="51"/>
      <c r="BKG138" s="51"/>
      <c r="BKH138" s="51"/>
      <c r="BKI138" s="51"/>
      <c r="BKJ138" s="51"/>
      <c r="BKK138" s="51"/>
      <c r="BKL138" s="51"/>
      <c r="BKM138" s="51"/>
      <c r="BKN138" s="51"/>
      <c r="BKO138" s="51"/>
      <c r="BKP138" s="51"/>
      <c r="BKQ138" s="51"/>
      <c r="BKR138" s="51"/>
      <c r="BKS138" s="51"/>
      <c r="BKT138" s="51"/>
      <c r="BKU138" s="51"/>
      <c r="BKV138" s="51"/>
      <c r="BKW138" s="51"/>
      <c r="BKX138" s="51"/>
      <c r="BKY138" s="51"/>
      <c r="BKZ138" s="51"/>
      <c r="BLA138" s="51"/>
      <c r="BLB138" s="51"/>
      <c r="BLC138" s="51"/>
      <c r="BLD138" s="51"/>
      <c r="BLE138" s="51"/>
      <c r="BLF138" s="51"/>
      <c r="BLG138" s="51"/>
      <c r="BLH138" s="51"/>
      <c r="BLI138" s="51"/>
      <c r="BLJ138" s="51"/>
      <c r="BLK138" s="51"/>
      <c r="BLL138" s="51"/>
      <c r="BLM138" s="51"/>
      <c r="BLN138" s="51"/>
      <c r="BLO138" s="51"/>
      <c r="BLP138" s="51"/>
      <c r="BLQ138" s="51"/>
      <c r="BLR138" s="51"/>
      <c r="BLS138" s="51"/>
      <c r="BLT138" s="51"/>
      <c r="BLU138" s="51"/>
      <c r="BLV138" s="51"/>
      <c r="BLW138" s="51"/>
      <c r="BLX138" s="51"/>
      <c r="BLY138" s="51"/>
      <c r="BLZ138" s="51"/>
      <c r="BMA138" s="51"/>
      <c r="BMB138" s="51"/>
      <c r="BMC138" s="51"/>
      <c r="BMD138" s="51"/>
      <c r="BME138" s="51"/>
      <c r="BMF138" s="51"/>
      <c r="BMG138" s="51"/>
      <c r="BMH138" s="51"/>
      <c r="BMI138" s="51"/>
      <c r="BMJ138" s="51"/>
      <c r="BMK138" s="51"/>
      <c r="BML138" s="51"/>
      <c r="BMM138" s="51"/>
      <c r="BMN138" s="51"/>
      <c r="BMO138" s="51"/>
      <c r="BMP138" s="51"/>
      <c r="BMQ138" s="51"/>
      <c r="BMR138" s="51"/>
      <c r="BMS138" s="51"/>
      <c r="BMT138" s="51"/>
      <c r="BMU138" s="51"/>
      <c r="BMV138" s="51"/>
      <c r="BMW138" s="51"/>
      <c r="BMX138" s="51"/>
      <c r="BMY138" s="51"/>
      <c r="BMZ138" s="51"/>
      <c r="BNA138" s="51"/>
      <c r="BNB138" s="51"/>
      <c r="BNC138" s="51"/>
      <c r="BND138" s="51"/>
      <c r="BNE138" s="51"/>
      <c r="BNF138" s="51"/>
      <c r="BNG138" s="51"/>
      <c r="BNH138" s="51"/>
      <c r="BNI138" s="51"/>
      <c r="BNJ138" s="51"/>
      <c r="BNK138" s="51"/>
      <c r="BNL138" s="51"/>
      <c r="BNM138" s="51"/>
      <c r="BNN138" s="51"/>
      <c r="BNO138" s="51"/>
      <c r="BNP138" s="51"/>
      <c r="BNQ138" s="51"/>
      <c r="BNR138" s="51"/>
      <c r="BNS138" s="51"/>
      <c r="BNT138" s="51"/>
      <c r="BNU138" s="51"/>
      <c r="BNV138" s="51"/>
      <c r="BNW138" s="51"/>
      <c r="BNX138" s="51"/>
      <c r="BNY138" s="51"/>
      <c r="BNZ138" s="51"/>
      <c r="BOA138" s="51"/>
      <c r="BOB138" s="51"/>
      <c r="BOC138" s="51"/>
      <c r="BOD138" s="51"/>
      <c r="BOE138" s="51"/>
      <c r="BOF138" s="51"/>
      <c r="BOG138" s="51"/>
      <c r="BOH138" s="51"/>
      <c r="BOI138" s="51"/>
      <c r="BOJ138" s="51"/>
      <c r="BOK138" s="51"/>
      <c r="BOL138" s="51"/>
      <c r="BOM138" s="51"/>
      <c r="BON138" s="51"/>
      <c r="BOO138" s="51"/>
      <c r="BOP138" s="51"/>
      <c r="BOQ138" s="51"/>
      <c r="BOR138" s="51"/>
      <c r="BOS138" s="51"/>
      <c r="BOT138" s="51"/>
      <c r="BOU138" s="51"/>
      <c r="BOV138" s="51"/>
      <c r="BOW138" s="51"/>
      <c r="BOX138" s="51"/>
      <c r="BOY138" s="51"/>
      <c r="BOZ138" s="51"/>
      <c r="BPA138" s="51"/>
      <c r="BPB138" s="51"/>
      <c r="BPC138" s="51"/>
      <c r="BPD138" s="51"/>
      <c r="BPE138" s="51"/>
      <c r="BPF138" s="51"/>
      <c r="BPG138" s="51"/>
      <c r="BPH138" s="51"/>
      <c r="BPI138" s="51"/>
      <c r="BPJ138" s="51"/>
      <c r="BPK138" s="51"/>
      <c r="BPL138" s="51"/>
      <c r="BPM138" s="51"/>
      <c r="BPN138" s="51"/>
      <c r="BPO138" s="51"/>
      <c r="BPP138" s="51"/>
      <c r="BPQ138" s="51"/>
      <c r="BPR138" s="51"/>
      <c r="BPS138" s="51"/>
      <c r="BPT138" s="51"/>
      <c r="BPU138" s="51"/>
      <c r="BPV138" s="51"/>
      <c r="BPW138" s="51"/>
      <c r="BPX138" s="51"/>
      <c r="BPY138" s="51"/>
      <c r="BPZ138" s="51"/>
      <c r="BQA138" s="51"/>
      <c r="BQB138" s="51"/>
      <c r="BQC138" s="51"/>
      <c r="BQD138" s="51"/>
      <c r="BQE138" s="51"/>
      <c r="BQF138" s="51"/>
      <c r="BQG138" s="51"/>
      <c r="BQH138" s="51"/>
      <c r="BQI138" s="51"/>
      <c r="BQJ138" s="51"/>
      <c r="BQK138" s="51"/>
      <c r="BQL138" s="51"/>
      <c r="BQM138" s="51"/>
      <c r="BQN138" s="51"/>
      <c r="BQO138" s="51"/>
      <c r="BQP138" s="51"/>
      <c r="BQQ138" s="51"/>
      <c r="BQR138" s="51"/>
      <c r="BQS138" s="51"/>
      <c r="BQT138" s="51"/>
      <c r="BQU138" s="51"/>
      <c r="BQV138" s="51"/>
      <c r="BQW138" s="51"/>
      <c r="BQX138" s="51"/>
      <c r="BQY138" s="51"/>
      <c r="BQZ138" s="51"/>
      <c r="BRA138" s="51"/>
      <c r="BRB138" s="51"/>
      <c r="BRC138" s="51"/>
      <c r="BRD138" s="51"/>
      <c r="BRE138" s="51"/>
      <c r="BRF138" s="51"/>
      <c r="BRG138" s="51"/>
      <c r="BRH138" s="51"/>
      <c r="BRI138" s="51"/>
      <c r="BRJ138" s="51"/>
      <c r="BRK138" s="51"/>
      <c r="BRL138" s="51"/>
      <c r="BRM138" s="51"/>
      <c r="BRN138" s="51"/>
      <c r="BRO138" s="51"/>
      <c r="BRP138" s="51"/>
      <c r="BRQ138" s="51"/>
      <c r="BRR138" s="51"/>
      <c r="BRS138" s="51"/>
      <c r="BRT138" s="51"/>
      <c r="BRU138" s="51"/>
      <c r="BRV138" s="51"/>
      <c r="BRW138" s="51"/>
      <c r="BRX138" s="51"/>
      <c r="BRY138" s="51"/>
      <c r="BRZ138" s="51"/>
      <c r="BSA138" s="51"/>
      <c r="BSB138" s="51"/>
      <c r="BSC138" s="51"/>
      <c r="BSD138" s="51"/>
      <c r="BSE138" s="51"/>
      <c r="BSF138" s="51"/>
      <c r="BSG138" s="51"/>
      <c r="BSH138" s="51"/>
      <c r="BSI138" s="51"/>
      <c r="BSJ138" s="51"/>
      <c r="BSK138" s="51"/>
      <c r="BSL138" s="51"/>
      <c r="BSM138" s="51"/>
      <c r="BSN138" s="51"/>
      <c r="BSO138" s="51"/>
      <c r="BSP138" s="51"/>
      <c r="BSQ138" s="51"/>
      <c r="BSR138" s="51"/>
      <c r="BSS138" s="51"/>
      <c r="BST138" s="51"/>
      <c r="BSU138" s="51"/>
      <c r="BSV138" s="51"/>
      <c r="BSW138" s="51"/>
      <c r="BSX138" s="51"/>
      <c r="BSY138" s="51"/>
      <c r="BSZ138" s="51"/>
      <c r="BTA138" s="51"/>
      <c r="BTB138" s="51"/>
      <c r="BTC138" s="51"/>
      <c r="BTD138" s="51"/>
      <c r="BTE138" s="51"/>
      <c r="BTF138" s="51"/>
      <c r="BTG138" s="51"/>
      <c r="BTH138" s="51"/>
      <c r="BTI138" s="51"/>
      <c r="BTJ138" s="51"/>
      <c r="BTK138" s="51"/>
      <c r="BTL138" s="51"/>
      <c r="BTM138" s="51"/>
      <c r="BTN138" s="51"/>
      <c r="BTO138" s="51"/>
      <c r="BTP138" s="51"/>
      <c r="BTQ138" s="51"/>
      <c r="BTR138" s="51"/>
      <c r="BTS138" s="51"/>
      <c r="BTT138" s="51"/>
      <c r="BTU138" s="51"/>
      <c r="BTV138" s="51"/>
      <c r="BTW138" s="51"/>
      <c r="BTX138" s="51"/>
      <c r="BTY138" s="51"/>
      <c r="BTZ138" s="51"/>
      <c r="BUA138" s="51"/>
      <c r="BUB138" s="51"/>
      <c r="BUC138" s="51"/>
      <c r="BUD138" s="51"/>
      <c r="BUE138" s="51"/>
      <c r="BUF138" s="51"/>
      <c r="BUG138" s="51"/>
      <c r="BUH138" s="51"/>
      <c r="BUI138" s="51"/>
      <c r="BUJ138" s="51"/>
      <c r="BUK138" s="51"/>
      <c r="BUL138" s="51"/>
      <c r="BUM138" s="51"/>
      <c r="BUN138" s="51"/>
      <c r="BUO138" s="51"/>
      <c r="BUP138" s="51"/>
      <c r="BUQ138" s="51"/>
      <c r="BUR138" s="51"/>
      <c r="BUS138" s="51"/>
      <c r="BUT138" s="51"/>
      <c r="BUU138" s="51"/>
      <c r="BUV138" s="51"/>
      <c r="BUW138" s="51"/>
      <c r="BUX138" s="51"/>
      <c r="BUY138" s="51"/>
      <c r="BUZ138" s="51"/>
      <c r="BVA138" s="51"/>
      <c r="BVB138" s="51"/>
      <c r="BVC138" s="51"/>
      <c r="BVD138" s="51"/>
      <c r="BVE138" s="51"/>
      <c r="BVF138" s="51"/>
      <c r="BVG138" s="51"/>
      <c r="BVH138" s="51"/>
      <c r="BVI138" s="51"/>
      <c r="BVJ138" s="51"/>
      <c r="BVK138" s="51"/>
      <c r="BVL138" s="51"/>
      <c r="BVM138" s="51"/>
      <c r="BVN138" s="51"/>
      <c r="BVO138" s="51"/>
      <c r="BVP138" s="51"/>
      <c r="BVQ138" s="51"/>
      <c r="BVR138" s="51"/>
      <c r="BVS138" s="51"/>
      <c r="BVT138" s="51"/>
      <c r="BVU138" s="51"/>
      <c r="BVV138" s="51"/>
      <c r="BVW138" s="51"/>
      <c r="BVX138" s="51"/>
      <c r="BVY138" s="51"/>
      <c r="BVZ138" s="51"/>
      <c r="BWA138" s="51"/>
      <c r="BWB138" s="51"/>
      <c r="BWC138" s="51"/>
      <c r="BWD138" s="51"/>
      <c r="BWE138" s="51"/>
      <c r="BWF138" s="51"/>
      <c r="BWG138" s="51"/>
      <c r="BWH138" s="51"/>
      <c r="BWI138" s="51"/>
      <c r="BWJ138" s="51"/>
      <c r="BWK138" s="51"/>
      <c r="BWL138" s="51"/>
      <c r="BWM138" s="51"/>
      <c r="BWN138" s="51"/>
      <c r="BWO138" s="51"/>
      <c r="BWP138" s="51"/>
      <c r="BWQ138" s="51"/>
      <c r="BWR138" s="51"/>
      <c r="BWS138" s="51"/>
      <c r="BWT138" s="51"/>
      <c r="BWU138" s="51"/>
      <c r="BWV138" s="51"/>
      <c r="BWW138" s="51"/>
      <c r="BWX138" s="51"/>
      <c r="BWY138" s="51"/>
      <c r="BWZ138" s="51"/>
      <c r="BXA138" s="51"/>
      <c r="BXB138" s="51"/>
      <c r="BXC138" s="51"/>
      <c r="BXD138" s="51"/>
      <c r="BXE138" s="51"/>
      <c r="BXF138" s="51"/>
      <c r="BXG138" s="51"/>
      <c r="BXH138" s="51"/>
      <c r="BXI138" s="51"/>
      <c r="BXJ138" s="51"/>
      <c r="BXK138" s="51"/>
      <c r="BXL138" s="51"/>
      <c r="BXM138" s="51"/>
      <c r="BXN138" s="51"/>
      <c r="BXO138" s="51"/>
      <c r="BXP138" s="51"/>
      <c r="BXQ138" s="51"/>
      <c r="BXR138" s="51"/>
      <c r="BXS138" s="51"/>
      <c r="BXT138" s="51"/>
      <c r="BXU138" s="51"/>
      <c r="BXV138" s="51"/>
      <c r="BXW138" s="51"/>
      <c r="BXX138" s="51"/>
      <c r="BXY138" s="51"/>
      <c r="BXZ138" s="51"/>
      <c r="BYA138" s="51"/>
      <c r="BYB138" s="51"/>
      <c r="BYC138" s="51"/>
      <c r="BYD138" s="51"/>
      <c r="BYE138" s="51"/>
      <c r="BYF138" s="51"/>
      <c r="BYG138" s="51"/>
      <c r="BYH138" s="51"/>
      <c r="BYI138" s="51"/>
      <c r="BYJ138" s="51"/>
      <c r="BYK138" s="51"/>
      <c r="BYL138" s="51"/>
      <c r="BYM138" s="51"/>
      <c r="BYN138" s="51"/>
      <c r="BYO138" s="51"/>
      <c r="BYP138" s="51"/>
      <c r="BYQ138" s="51"/>
      <c r="BYR138" s="51"/>
      <c r="BYS138" s="51"/>
      <c r="BYT138" s="51"/>
      <c r="BYU138" s="51"/>
      <c r="BYV138" s="51"/>
      <c r="BYW138" s="51"/>
      <c r="BYX138" s="51"/>
      <c r="BYY138" s="51"/>
      <c r="BYZ138" s="51"/>
      <c r="BZA138" s="51"/>
      <c r="BZB138" s="51"/>
      <c r="BZC138" s="51"/>
      <c r="BZD138" s="51"/>
      <c r="BZE138" s="51"/>
      <c r="BZF138" s="51"/>
      <c r="BZG138" s="51"/>
      <c r="BZH138" s="51"/>
      <c r="BZI138" s="51"/>
      <c r="BZJ138" s="51"/>
      <c r="BZK138" s="51"/>
      <c r="BZL138" s="51"/>
      <c r="BZM138" s="51"/>
      <c r="BZN138" s="51"/>
      <c r="BZO138" s="51"/>
      <c r="BZP138" s="51"/>
      <c r="BZQ138" s="51"/>
      <c r="BZR138" s="51"/>
      <c r="BZS138" s="51"/>
      <c r="BZT138" s="51"/>
      <c r="BZU138" s="51"/>
      <c r="BZV138" s="51"/>
      <c r="BZW138" s="51"/>
      <c r="BZX138" s="51"/>
      <c r="BZY138" s="51"/>
      <c r="BZZ138" s="51"/>
      <c r="CAA138" s="51"/>
      <c r="CAB138" s="51"/>
      <c r="CAC138" s="51"/>
      <c r="CAD138" s="51"/>
      <c r="CAE138" s="51"/>
      <c r="CAF138" s="51"/>
      <c r="CAG138" s="51"/>
      <c r="CAH138" s="51"/>
      <c r="CAI138" s="51"/>
      <c r="CAJ138" s="51"/>
      <c r="CAK138" s="51"/>
      <c r="CAL138" s="51"/>
      <c r="CAM138" s="51"/>
      <c r="CAN138" s="51"/>
      <c r="CAO138" s="51"/>
      <c r="CAP138" s="51"/>
      <c r="CAQ138" s="51"/>
      <c r="CAR138" s="51"/>
      <c r="CAS138" s="51"/>
      <c r="CAT138" s="51"/>
      <c r="CAU138" s="51"/>
      <c r="CAV138" s="51"/>
      <c r="CAW138" s="51"/>
      <c r="CAX138" s="51"/>
      <c r="CAY138" s="51"/>
      <c r="CAZ138" s="51"/>
      <c r="CBA138" s="51"/>
      <c r="CBB138" s="51"/>
      <c r="CBC138" s="51"/>
      <c r="CBD138" s="51"/>
      <c r="CBE138" s="51"/>
      <c r="CBF138" s="51"/>
      <c r="CBG138" s="51"/>
      <c r="CBH138" s="51"/>
      <c r="CBI138" s="51"/>
      <c r="CBJ138" s="51"/>
      <c r="CBK138" s="51"/>
      <c r="CBL138" s="51"/>
      <c r="CBM138" s="51"/>
      <c r="CBN138" s="51"/>
      <c r="CBO138" s="51"/>
      <c r="CBP138" s="51"/>
      <c r="CBQ138" s="51"/>
      <c r="CBR138" s="51"/>
      <c r="CBS138" s="51"/>
      <c r="CBT138" s="51"/>
      <c r="CBU138" s="51"/>
      <c r="CBV138" s="51"/>
      <c r="CBW138" s="51"/>
      <c r="CBX138" s="51"/>
      <c r="CBY138" s="51"/>
      <c r="CBZ138" s="51"/>
      <c r="CCA138" s="51"/>
      <c r="CCB138" s="51"/>
      <c r="CCC138" s="51"/>
      <c r="CCD138" s="51"/>
      <c r="CCE138" s="51"/>
      <c r="CCF138" s="51"/>
      <c r="CCG138" s="51"/>
      <c r="CCH138" s="51"/>
      <c r="CCI138" s="51"/>
      <c r="CCJ138" s="51"/>
      <c r="CCK138" s="51"/>
      <c r="CCL138" s="51"/>
      <c r="CCM138" s="51"/>
      <c r="CCN138" s="51"/>
      <c r="CCO138" s="51"/>
      <c r="CCP138" s="51"/>
      <c r="CCQ138" s="51"/>
      <c r="CCR138" s="51"/>
      <c r="CCS138" s="51"/>
      <c r="CCT138" s="51"/>
      <c r="CCU138" s="51"/>
      <c r="CCV138" s="51"/>
      <c r="CCW138" s="51"/>
      <c r="CCX138" s="51"/>
      <c r="CCY138" s="51"/>
      <c r="CCZ138" s="51"/>
      <c r="CDA138" s="51"/>
      <c r="CDB138" s="51"/>
      <c r="CDC138" s="51"/>
      <c r="CDD138" s="51"/>
      <c r="CDE138" s="51"/>
      <c r="CDF138" s="51"/>
      <c r="CDG138" s="51"/>
      <c r="CDH138" s="51"/>
      <c r="CDI138" s="51"/>
      <c r="CDJ138" s="51"/>
      <c r="CDK138" s="51"/>
      <c r="CDL138" s="51"/>
      <c r="CDM138" s="51"/>
      <c r="CDN138" s="51"/>
      <c r="CDO138" s="51"/>
      <c r="CDP138" s="51"/>
      <c r="CDQ138" s="51"/>
      <c r="CDR138" s="51"/>
      <c r="CDS138" s="51"/>
      <c r="CDT138" s="51"/>
      <c r="CDU138" s="51"/>
      <c r="CDV138" s="51"/>
      <c r="CDW138" s="51"/>
      <c r="CDX138" s="51"/>
      <c r="CDY138" s="51"/>
      <c r="CDZ138" s="51"/>
      <c r="CEA138" s="51"/>
      <c r="CEB138" s="51"/>
      <c r="CEC138" s="51"/>
      <c r="CED138" s="51"/>
      <c r="CEE138" s="51"/>
      <c r="CEF138" s="51"/>
      <c r="CEG138" s="51"/>
      <c r="CEH138" s="51"/>
      <c r="CEI138" s="51"/>
      <c r="CEJ138" s="51"/>
      <c r="CEK138" s="51"/>
      <c r="CEL138" s="51"/>
      <c r="CEM138" s="51"/>
      <c r="CEN138" s="51"/>
      <c r="CEO138" s="51"/>
      <c r="CEP138" s="51"/>
      <c r="CEQ138" s="51"/>
      <c r="CER138" s="51"/>
      <c r="CES138" s="51"/>
      <c r="CET138" s="51"/>
      <c r="CEU138" s="51"/>
      <c r="CEV138" s="51"/>
      <c r="CEW138" s="51"/>
      <c r="CEX138" s="51"/>
      <c r="CEY138" s="51"/>
      <c r="CEZ138" s="51"/>
      <c r="CFA138" s="51"/>
      <c r="CFB138" s="51"/>
      <c r="CFC138" s="51"/>
      <c r="CFD138" s="51"/>
      <c r="CFE138" s="51"/>
      <c r="CFF138" s="51"/>
      <c r="CFG138" s="51"/>
      <c r="CFH138" s="51"/>
      <c r="CFI138" s="51"/>
      <c r="CFJ138" s="51"/>
      <c r="CFK138" s="51"/>
      <c r="CFL138" s="51"/>
      <c r="CFM138" s="51"/>
      <c r="CFN138" s="51"/>
      <c r="CFO138" s="51"/>
      <c r="CFP138" s="51"/>
      <c r="CFQ138" s="51"/>
      <c r="CFR138" s="51"/>
      <c r="CFS138" s="51"/>
      <c r="CFT138" s="51"/>
      <c r="CFU138" s="51"/>
      <c r="CFV138" s="51"/>
      <c r="CFW138" s="51"/>
      <c r="CFX138" s="51"/>
      <c r="CFY138" s="51"/>
      <c r="CFZ138" s="51"/>
      <c r="CGA138" s="51"/>
      <c r="CGB138" s="51"/>
      <c r="CGC138" s="51"/>
      <c r="CGD138" s="51"/>
      <c r="CGE138" s="51"/>
      <c r="CGF138" s="51"/>
      <c r="CGG138" s="51"/>
      <c r="CGH138" s="51"/>
      <c r="CGI138" s="51"/>
      <c r="CGJ138" s="51"/>
      <c r="CGK138" s="51"/>
      <c r="CGL138" s="51"/>
      <c r="CGM138" s="51"/>
      <c r="CGN138" s="51"/>
      <c r="CGO138" s="51"/>
      <c r="CGP138" s="51"/>
      <c r="CGQ138" s="51"/>
      <c r="CGR138" s="51"/>
      <c r="CGS138" s="51"/>
      <c r="CGT138" s="51"/>
      <c r="CGU138" s="51"/>
      <c r="CGV138" s="51"/>
      <c r="CGW138" s="51"/>
      <c r="CGX138" s="51"/>
      <c r="CGY138" s="51"/>
      <c r="CGZ138" s="51"/>
      <c r="CHA138" s="51"/>
      <c r="CHB138" s="51"/>
      <c r="CHC138" s="51"/>
      <c r="CHD138" s="51"/>
      <c r="CHE138" s="51"/>
      <c r="CHF138" s="51"/>
      <c r="CHG138" s="51"/>
      <c r="CHH138" s="51"/>
      <c r="CHI138" s="51"/>
      <c r="CHJ138" s="51"/>
      <c r="CHK138" s="51"/>
      <c r="CHL138" s="51"/>
      <c r="CHM138" s="51"/>
      <c r="CHN138" s="51"/>
      <c r="CHO138" s="51"/>
      <c r="CHP138" s="51"/>
      <c r="CHQ138" s="51"/>
      <c r="CHR138" s="51"/>
      <c r="CHS138" s="51"/>
      <c r="CHT138" s="51"/>
      <c r="CHU138" s="51"/>
      <c r="CHV138" s="51"/>
      <c r="CHW138" s="51"/>
      <c r="CHX138" s="51"/>
      <c r="CHY138" s="51"/>
      <c r="CHZ138" s="51"/>
      <c r="CIA138" s="51"/>
      <c r="CIB138" s="51"/>
      <c r="CIC138" s="51"/>
      <c r="CID138" s="51"/>
      <c r="CIE138" s="51"/>
      <c r="CIF138" s="51"/>
      <c r="CIG138" s="51"/>
      <c r="CIH138" s="51"/>
      <c r="CII138" s="51"/>
      <c r="CIJ138" s="51"/>
      <c r="CIK138" s="51"/>
      <c r="CIL138" s="51"/>
      <c r="CIM138" s="51"/>
      <c r="CIN138" s="51"/>
      <c r="CIO138" s="51"/>
      <c r="CIP138" s="51"/>
      <c r="CIQ138" s="51"/>
      <c r="CIR138" s="51"/>
      <c r="CIS138" s="51"/>
      <c r="CIT138" s="51"/>
      <c r="CIU138" s="51"/>
      <c r="CIV138" s="51"/>
      <c r="CIW138" s="51"/>
      <c r="CIX138" s="51"/>
      <c r="CIY138" s="51"/>
      <c r="CIZ138" s="51"/>
      <c r="CJA138" s="51"/>
      <c r="CJB138" s="51"/>
      <c r="CJC138" s="51"/>
      <c r="CJD138" s="51"/>
      <c r="CJE138" s="51"/>
      <c r="CJF138" s="51"/>
      <c r="CJG138" s="51"/>
      <c r="CJH138" s="51"/>
      <c r="CJI138" s="51"/>
      <c r="CJJ138" s="51"/>
      <c r="CJK138" s="51"/>
      <c r="CJL138" s="51"/>
      <c r="CJM138" s="51"/>
      <c r="CJN138" s="51"/>
      <c r="CJO138" s="51"/>
      <c r="CJP138" s="51"/>
      <c r="CJQ138" s="51"/>
      <c r="CJR138" s="51"/>
      <c r="CJS138" s="51"/>
      <c r="CJT138" s="51"/>
      <c r="CJU138" s="51"/>
      <c r="CJV138" s="51"/>
      <c r="CJW138" s="51"/>
      <c r="CJX138" s="51"/>
      <c r="CJY138" s="51"/>
      <c r="CJZ138" s="51"/>
      <c r="CKA138" s="51"/>
      <c r="CKB138" s="51"/>
      <c r="CKC138" s="51"/>
      <c r="CKD138" s="51"/>
      <c r="CKE138" s="51"/>
      <c r="CKF138" s="51"/>
      <c r="CKG138" s="51"/>
      <c r="CKH138" s="51"/>
      <c r="CKI138" s="51"/>
      <c r="CKJ138" s="51"/>
      <c r="CKK138" s="51"/>
      <c r="CKL138" s="51"/>
      <c r="CKM138" s="51"/>
      <c r="CKN138" s="51"/>
      <c r="CKO138" s="51"/>
      <c r="CKP138" s="51"/>
      <c r="CKQ138" s="51"/>
      <c r="CKR138" s="51"/>
      <c r="CKS138" s="51"/>
      <c r="CKT138" s="51"/>
      <c r="CKU138" s="51"/>
      <c r="CKV138" s="51"/>
      <c r="CKW138" s="51"/>
      <c r="CKX138" s="51"/>
      <c r="CKY138" s="51"/>
      <c r="CKZ138" s="51"/>
      <c r="CLA138" s="51"/>
      <c r="CLB138" s="51"/>
      <c r="CLC138" s="51"/>
      <c r="CLD138" s="51"/>
      <c r="CLE138" s="51"/>
      <c r="CLF138" s="51"/>
      <c r="CLG138" s="51"/>
      <c r="CLH138" s="51"/>
      <c r="CLI138" s="51"/>
      <c r="CLJ138" s="51"/>
      <c r="CLK138" s="51"/>
      <c r="CLL138" s="51"/>
      <c r="CLM138" s="51"/>
      <c r="CLN138" s="51"/>
      <c r="CLO138" s="51"/>
      <c r="CLP138" s="51"/>
      <c r="CLQ138" s="51"/>
      <c r="CLR138" s="51"/>
      <c r="CLS138" s="51"/>
      <c r="CLT138" s="51"/>
      <c r="CLU138" s="51"/>
      <c r="CLV138" s="51"/>
      <c r="CLW138" s="51"/>
      <c r="CLX138" s="51"/>
      <c r="CLY138" s="51"/>
      <c r="CLZ138" s="51"/>
      <c r="CMA138" s="51"/>
      <c r="CMB138" s="51"/>
      <c r="CMC138" s="51"/>
      <c r="CMD138" s="51"/>
      <c r="CME138" s="51"/>
      <c r="CMF138" s="51"/>
      <c r="CMG138" s="51"/>
      <c r="CMH138" s="51"/>
      <c r="CMI138" s="51"/>
      <c r="CMJ138" s="51"/>
      <c r="CMK138" s="51"/>
      <c r="CML138" s="51"/>
      <c r="CMM138" s="51"/>
      <c r="CMN138" s="51"/>
      <c r="CMO138" s="51"/>
      <c r="CMP138" s="51"/>
      <c r="CMQ138" s="51"/>
      <c r="CMR138" s="51"/>
      <c r="CMS138" s="51"/>
      <c r="CMT138" s="51"/>
      <c r="CMU138" s="51"/>
      <c r="CMV138" s="51"/>
      <c r="CMW138" s="51"/>
      <c r="CMX138" s="51"/>
      <c r="CMY138" s="51"/>
      <c r="CMZ138" s="51"/>
      <c r="CNA138" s="51"/>
      <c r="CNB138" s="51"/>
      <c r="CNC138" s="51"/>
      <c r="CND138" s="51"/>
      <c r="CNE138" s="51"/>
      <c r="CNF138" s="51"/>
      <c r="CNG138" s="51"/>
      <c r="CNH138" s="51"/>
      <c r="CNI138" s="51"/>
      <c r="CNJ138" s="51"/>
      <c r="CNK138" s="51"/>
      <c r="CNL138" s="51"/>
      <c r="CNM138" s="51"/>
      <c r="CNN138" s="51"/>
      <c r="CNO138" s="51"/>
      <c r="CNP138" s="51"/>
      <c r="CNQ138" s="51"/>
      <c r="CNR138" s="51"/>
      <c r="CNS138" s="51"/>
      <c r="CNT138" s="51"/>
      <c r="CNU138" s="51"/>
      <c r="CNV138" s="51"/>
      <c r="CNW138" s="51"/>
      <c r="CNX138" s="51"/>
      <c r="CNY138" s="51"/>
      <c r="CNZ138" s="51"/>
      <c r="COA138" s="51"/>
      <c r="COB138" s="51"/>
      <c r="COC138" s="51"/>
      <c r="COD138" s="51"/>
      <c r="COE138" s="51"/>
      <c r="COF138" s="51"/>
      <c r="COG138" s="51"/>
      <c r="COH138" s="51"/>
      <c r="COI138" s="51"/>
      <c r="COJ138" s="51"/>
      <c r="COK138" s="51"/>
      <c r="COL138" s="51"/>
      <c r="COM138" s="51"/>
      <c r="CON138" s="51"/>
      <c r="COO138" s="51"/>
      <c r="COP138" s="51"/>
      <c r="COQ138" s="51"/>
      <c r="COR138" s="51"/>
      <c r="COS138" s="51"/>
      <c r="COT138" s="51"/>
      <c r="COU138" s="51"/>
      <c r="COV138" s="51"/>
      <c r="COW138" s="51"/>
      <c r="COX138" s="51"/>
      <c r="COY138" s="51"/>
      <c r="COZ138" s="51"/>
      <c r="CPA138" s="51"/>
      <c r="CPB138" s="51"/>
      <c r="CPC138" s="51"/>
      <c r="CPD138" s="51"/>
      <c r="CPE138" s="51"/>
      <c r="CPF138" s="51"/>
      <c r="CPG138" s="51"/>
      <c r="CPH138" s="51"/>
      <c r="CPI138" s="51"/>
      <c r="CPJ138" s="51"/>
      <c r="CPK138" s="51"/>
      <c r="CPL138" s="51"/>
      <c r="CPM138" s="51"/>
      <c r="CPN138" s="51"/>
      <c r="CPO138" s="51"/>
      <c r="CPP138" s="51"/>
      <c r="CPQ138" s="51"/>
      <c r="CPR138" s="51"/>
      <c r="CPS138" s="51"/>
      <c r="CPT138" s="51"/>
      <c r="CPU138" s="51"/>
      <c r="CPV138" s="51"/>
      <c r="CPW138" s="51"/>
      <c r="CPX138" s="51"/>
      <c r="CPY138" s="51"/>
      <c r="CPZ138" s="51"/>
      <c r="CQA138" s="51"/>
      <c r="CQB138" s="51"/>
      <c r="CQC138" s="51"/>
      <c r="CQD138" s="51"/>
      <c r="CQE138" s="51"/>
      <c r="CQF138" s="51"/>
      <c r="CQG138" s="51"/>
      <c r="CQH138" s="51"/>
      <c r="CQI138" s="51"/>
      <c r="CQJ138" s="51"/>
      <c r="CQK138" s="51"/>
      <c r="CQL138" s="51"/>
      <c r="CQM138" s="51"/>
      <c r="CQN138" s="51"/>
      <c r="CQO138" s="51"/>
      <c r="CQP138" s="51"/>
      <c r="CQQ138" s="51"/>
      <c r="CQR138" s="51"/>
      <c r="CQS138" s="51"/>
      <c r="CQT138" s="51"/>
      <c r="CQU138" s="51"/>
      <c r="CQV138" s="51"/>
      <c r="CQW138" s="51"/>
      <c r="CQX138" s="51"/>
      <c r="CQY138" s="51"/>
      <c r="CQZ138" s="51"/>
      <c r="CRA138" s="51"/>
      <c r="CRB138" s="51"/>
      <c r="CRC138" s="51"/>
      <c r="CRD138" s="51"/>
      <c r="CRE138" s="51"/>
      <c r="CRF138" s="51"/>
      <c r="CRG138" s="51"/>
      <c r="CRH138" s="51"/>
      <c r="CRI138" s="51"/>
      <c r="CRJ138" s="51"/>
      <c r="CRK138" s="51"/>
      <c r="CRL138" s="51"/>
      <c r="CRM138" s="51"/>
      <c r="CRN138" s="51"/>
      <c r="CRO138" s="51"/>
      <c r="CRP138" s="51"/>
      <c r="CRQ138" s="51"/>
      <c r="CRR138" s="51"/>
      <c r="CRS138" s="51"/>
      <c r="CRT138" s="51"/>
      <c r="CRU138" s="51"/>
      <c r="CRV138" s="51"/>
      <c r="CRW138" s="51"/>
      <c r="CRX138" s="51"/>
      <c r="CRY138" s="51"/>
      <c r="CRZ138" s="51"/>
      <c r="CSA138" s="51"/>
      <c r="CSB138" s="51"/>
      <c r="CSC138" s="51"/>
      <c r="CSD138" s="51"/>
      <c r="CSE138" s="51"/>
      <c r="CSF138" s="51"/>
      <c r="CSG138" s="51"/>
      <c r="CSH138" s="51"/>
      <c r="CSI138" s="51"/>
      <c r="CSJ138" s="51"/>
      <c r="CSK138" s="51"/>
      <c r="CSL138" s="51"/>
      <c r="CSM138" s="51"/>
      <c r="CSN138" s="51"/>
      <c r="CSO138" s="51"/>
      <c r="CSP138" s="51"/>
      <c r="CSQ138" s="51"/>
      <c r="CSR138" s="51"/>
      <c r="CSS138" s="51"/>
      <c r="CST138" s="51"/>
      <c r="CSU138" s="51"/>
      <c r="CSV138" s="51"/>
      <c r="CSW138" s="51"/>
      <c r="CSX138" s="51"/>
      <c r="CSY138" s="51"/>
      <c r="CSZ138" s="51"/>
      <c r="CTA138" s="51"/>
      <c r="CTB138" s="51"/>
      <c r="CTC138" s="51"/>
      <c r="CTD138" s="51"/>
      <c r="CTE138" s="51"/>
      <c r="CTF138" s="51"/>
      <c r="CTG138" s="51"/>
      <c r="CTH138" s="51"/>
      <c r="CTI138" s="51"/>
      <c r="CTJ138" s="51"/>
      <c r="CTK138" s="51"/>
      <c r="CTL138" s="51"/>
      <c r="CTM138" s="51"/>
      <c r="CTN138" s="51"/>
      <c r="CTO138" s="51"/>
      <c r="CTP138" s="51"/>
      <c r="CTQ138" s="51"/>
      <c r="CTR138" s="51"/>
      <c r="CTS138" s="51"/>
      <c r="CTT138" s="51"/>
      <c r="CTU138" s="51"/>
      <c r="CTV138" s="51"/>
      <c r="CTW138" s="51"/>
      <c r="CTX138" s="51"/>
      <c r="CTY138" s="51"/>
      <c r="CTZ138" s="51"/>
      <c r="CUA138" s="51"/>
      <c r="CUB138" s="51"/>
      <c r="CUC138" s="51"/>
      <c r="CUD138" s="51"/>
      <c r="CUE138" s="51"/>
      <c r="CUF138" s="51"/>
      <c r="CUG138" s="51"/>
      <c r="CUH138" s="51"/>
      <c r="CUI138" s="51"/>
      <c r="CUJ138" s="51"/>
      <c r="CUK138" s="51"/>
      <c r="CUL138" s="51"/>
      <c r="CUM138" s="51"/>
      <c r="CUN138" s="51"/>
      <c r="CUO138" s="51"/>
      <c r="CUP138" s="51"/>
      <c r="CUQ138" s="51"/>
      <c r="CUR138" s="51"/>
      <c r="CUS138" s="51"/>
      <c r="CUT138" s="51"/>
      <c r="CUU138" s="51"/>
      <c r="CUV138" s="51"/>
      <c r="CUW138" s="51"/>
      <c r="CUX138" s="51"/>
      <c r="CUY138" s="51"/>
      <c r="CUZ138" s="51"/>
      <c r="CVA138" s="51"/>
      <c r="CVB138" s="51"/>
      <c r="CVC138" s="51"/>
      <c r="CVD138" s="51"/>
      <c r="CVE138" s="51"/>
      <c r="CVF138" s="51"/>
      <c r="CVG138" s="51"/>
      <c r="CVH138" s="51"/>
      <c r="CVI138" s="51"/>
      <c r="CVJ138" s="51"/>
      <c r="CVK138" s="51"/>
      <c r="CVL138" s="51"/>
      <c r="CVM138" s="51"/>
      <c r="CVN138" s="51"/>
      <c r="CVO138" s="51"/>
      <c r="CVP138" s="51"/>
      <c r="CVQ138" s="51"/>
      <c r="CVR138" s="51"/>
      <c r="CVS138" s="51"/>
      <c r="CVT138" s="51"/>
      <c r="CVU138" s="51"/>
      <c r="CVV138" s="51"/>
      <c r="CVW138" s="51"/>
      <c r="CVX138" s="51"/>
      <c r="CVY138" s="51"/>
      <c r="CVZ138" s="51"/>
      <c r="CWA138" s="51"/>
      <c r="CWB138" s="51"/>
      <c r="CWC138" s="51"/>
      <c r="CWD138" s="51"/>
      <c r="CWE138" s="51"/>
      <c r="CWF138" s="51"/>
      <c r="CWG138" s="51"/>
      <c r="CWH138" s="51"/>
      <c r="CWI138" s="51"/>
      <c r="CWJ138" s="51"/>
      <c r="CWK138" s="51"/>
      <c r="CWL138" s="51"/>
      <c r="CWM138" s="51"/>
      <c r="CWN138" s="51"/>
      <c r="CWO138" s="51"/>
      <c r="CWP138" s="51"/>
      <c r="CWQ138" s="51"/>
      <c r="CWR138" s="51"/>
      <c r="CWS138" s="51"/>
      <c r="CWT138" s="51"/>
      <c r="CWU138" s="51"/>
      <c r="CWV138" s="51"/>
      <c r="CWW138" s="51"/>
      <c r="CWX138" s="51"/>
      <c r="CWY138" s="51"/>
      <c r="CWZ138" s="51"/>
      <c r="CXA138" s="51"/>
      <c r="CXB138" s="51"/>
      <c r="CXC138" s="51"/>
      <c r="CXD138" s="51"/>
      <c r="CXE138" s="51"/>
      <c r="CXF138" s="51"/>
      <c r="CXG138" s="51"/>
      <c r="CXH138" s="51"/>
      <c r="CXI138" s="51"/>
      <c r="CXJ138" s="51"/>
      <c r="CXK138" s="51"/>
      <c r="CXL138" s="51"/>
      <c r="CXM138" s="51"/>
      <c r="CXN138" s="51"/>
      <c r="CXO138" s="51"/>
      <c r="CXP138" s="51"/>
      <c r="CXQ138" s="51"/>
      <c r="CXR138" s="51"/>
      <c r="CXS138" s="51"/>
      <c r="CXT138" s="51"/>
      <c r="CXU138" s="51"/>
      <c r="CXV138" s="51"/>
      <c r="CXW138" s="51"/>
      <c r="CXX138" s="51"/>
      <c r="CXY138" s="51"/>
      <c r="CXZ138" s="51"/>
      <c r="CYA138" s="51"/>
      <c r="CYB138" s="51"/>
      <c r="CYC138" s="51"/>
      <c r="CYD138" s="51"/>
      <c r="CYE138" s="51"/>
      <c r="CYF138" s="51"/>
      <c r="CYG138" s="51"/>
      <c r="CYH138" s="51"/>
      <c r="CYI138" s="51"/>
      <c r="CYJ138" s="51"/>
      <c r="CYK138" s="51"/>
      <c r="CYL138" s="51"/>
      <c r="CYM138" s="51"/>
      <c r="CYN138" s="51"/>
      <c r="CYO138" s="51"/>
      <c r="CYP138" s="51"/>
      <c r="CYQ138" s="51"/>
      <c r="CYR138" s="51"/>
      <c r="CYS138" s="51"/>
      <c r="CYT138" s="51"/>
      <c r="CYU138" s="51"/>
      <c r="CYV138" s="51"/>
      <c r="CYW138" s="51"/>
      <c r="CYX138" s="51"/>
      <c r="CYY138" s="51"/>
      <c r="CYZ138" s="51"/>
      <c r="CZA138" s="51"/>
      <c r="CZB138" s="51"/>
      <c r="CZC138" s="51"/>
      <c r="CZD138" s="51"/>
      <c r="CZE138" s="51"/>
      <c r="CZF138" s="51"/>
      <c r="CZG138" s="51"/>
      <c r="CZH138" s="51"/>
      <c r="CZI138" s="51"/>
      <c r="CZJ138" s="51"/>
      <c r="CZK138" s="51"/>
      <c r="CZL138" s="51"/>
      <c r="CZM138" s="51"/>
      <c r="CZN138" s="51"/>
      <c r="CZO138" s="51"/>
      <c r="CZP138" s="51"/>
      <c r="CZQ138" s="51"/>
      <c r="CZR138" s="51"/>
      <c r="CZS138" s="51"/>
      <c r="CZT138" s="51"/>
      <c r="CZU138" s="51"/>
      <c r="CZV138" s="51"/>
      <c r="CZW138" s="51"/>
      <c r="CZX138" s="51"/>
      <c r="CZY138" s="51"/>
      <c r="CZZ138" s="51"/>
      <c r="DAA138" s="51"/>
      <c r="DAB138" s="51"/>
      <c r="DAC138" s="51"/>
      <c r="DAD138" s="51"/>
      <c r="DAE138" s="51"/>
      <c r="DAF138" s="51"/>
      <c r="DAG138" s="51"/>
      <c r="DAH138" s="51"/>
      <c r="DAI138" s="51"/>
      <c r="DAJ138" s="51"/>
      <c r="DAK138" s="51"/>
      <c r="DAL138" s="51"/>
      <c r="DAM138" s="51"/>
      <c r="DAN138" s="51"/>
      <c r="DAO138" s="51"/>
      <c r="DAP138" s="51"/>
      <c r="DAQ138" s="51"/>
      <c r="DAR138" s="51"/>
      <c r="DAS138" s="51"/>
      <c r="DAT138" s="51"/>
      <c r="DAU138" s="51"/>
      <c r="DAV138" s="51"/>
      <c r="DAW138" s="51"/>
      <c r="DAX138" s="51"/>
      <c r="DAY138" s="51"/>
      <c r="DAZ138" s="51"/>
      <c r="DBA138" s="51"/>
      <c r="DBB138" s="51"/>
      <c r="DBC138" s="51"/>
      <c r="DBD138" s="51"/>
      <c r="DBE138" s="51"/>
      <c r="DBF138" s="51"/>
      <c r="DBG138" s="51"/>
      <c r="DBH138" s="51"/>
      <c r="DBI138" s="51"/>
      <c r="DBJ138" s="51"/>
      <c r="DBK138" s="51"/>
      <c r="DBL138" s="51"/>
      <c r="DBM138" s="51"/>
      <c r="DBN138" s="51"/>
      <c r="DBO138" s="51"/>
      <c r="DBP138" s="51"/>
      <c r="DBQ138" s="51"/>
      <c r="DBR138" s="51"/>
      <c r="DBS138" s="51"/>
      <c r="DBT138" s="51"/>
      <c r="DBU138" s="51"/>
      <c r="DBV138" s="51"/>
      <c r="DBW138" s="51"/>
      <c r="DBX138" s="51"/>
      <c r="DBY138" s="51"/>
      <c r="DBZ138" s="51"/>
      <c r="DCA138" s="51"/>
      <c r="DCB138" s="51"/>
      <c r="DCC138" s="51"/>
      <c r="DCD138" s="51"/>
      <c r="DCE138" s="51"/>
      <c r="DCF138" s="51"/>
      <c r="DCG138" s="51"/>
      <c r="DCH138" s="51"/>
      <c r="DCI138" s="51"/>
      <c r="DCJ138" s="51"/>
      <c r="DCK138" s="51"/>
      <c r="DCL138" s="51"/>
      <c r="DCM138" s="51"/>
      <c r="DCN138" s="51"/>
      <c r="DCO138" s="51"/>
      <c r="DCP138" s="51"/>
      <c r="DCQ138" s="51"/>
      <c r="DCR138" s="51"/>
      <c r="DCS138" s="51"/>
      <c r="DCT138" s="51"/>
      <c r="DCU138" s="51"/>
      <c r="DCV138" s="51"/>
      <c r="DCW138" s="51"/>
      <c r="DCX138" s="51"/>
      <c r="DCY138" s="51"/>
      <c r="DCZ138" s="51"/>
      <c r="DDA138" s="51"/>
      <c r="DDB138" s="51"/>
      <c r="DDC138" s="51"/>
      <c r="DDD138" s="51"/>
      <c r="DDE138" s="51"/>
      <c r="DDF138" s="51"/>
      <c r="DDG138" s="51"/>
      <c r="DDH138" s="51"/>
      <c r="DDI138" s="51"/>
      <c r="DDJ138" s="51"/>
      <c r="DDK138" s="51"/>
      <c r="DDL138" s="51"/>
      <c r="DDM138" s="51"/>
      <c r="DDN138" s="51"/>
      <c r="DDO138" s="51"/>
      <c r="DDP138" s="51"/>
      <c r="DDQ138" s="51"/>
      <c r="DDR138" s="51"/>
      <c r="DDS138" s="51"/>
      <c r="DDT138" s="51"/>
      <c r="DDU138" s="51"/>
      <c r="DDV138" s="51"/>
      <c r="DDW138" s="51"/>
      <c r="DDX138" s="51"/>
      <c r="DDY138" s="51"/>
      <c r="DDZ138" s="51"/>
      <c r="DEA138" s="51"/>
      <c r="DEB138" s="51"/>
      <c r="DEC138" s="51"/>
      <c r="DED138" s="51"/>
      <c r="DEE138" s="51"/>
      <c r="DEF138" s="51"/>
      <c r="DEG138" s="51"/>
      <c r="DEH138" s="51"/>
      <c r="DEI138" s="51"/>
      <c r="DEJ138" s="51"/>
      <c r="DEK138" s="51"/>
      <c r="DEL138" s="51"/>
      <c r="DEM138" s="51"/>
      <c r="DEN138" s="51"/>
      <c r="DEO138" s="51"/>
      <c r="DEP138" s="51"/>
      <c r="DEQ138" s="51"/>
      <c r="DER138" s="51"/>
      <c r="DES138" s="51"/>
      <c r="DET138" s="51"/>
      <c r="DEU138" s="51"/>
      <c r="DEV138" s="51"/>
      <c r="DEW138" s="51"/>
      <c r="DEX138" s="51"/>
      <c r="DEY138" s="51"/>
      <c r="DEZ138" s="51"/>
      <c r="DFA138" s="51"/>
      <c r="DFB138" s="51"/>
      <c r="DFC138" s="51"/>
      <c r="DFD138" s="51"/>
      <c r="DFE138" s="51"/>
      <c r="DFF138" s="51"/>
      <c r="DFG138" s="51"/>
      <c r="DFH138" s="51"/>
      <c r="DFI138" s="51"/>
      <c r="DFJ138" s="51"/>
      <c r="DFK138" s="51"/>
      <c r="DFL138" s="51"/>
      <c r="DFM138" s="51"/>
      <c r="DFN138" s="51"/>
      <c r="DFO138" s="51"/>
      <c r="DFP138" s="51"/>
      <c r="DFQ138" s="51"/>
      <c r="DFR138" s="51"/>
      <c r="DFS138" s="51"/>
      <c r="DFT138" s="51"/>
      <c r="DFU138" s="51"/>
      <c r="DFV138" s="51"/>
      <c r="DFW138" s="51"/>
      <c r="DFX138" s="51"/>
      <c r="DFY138" s="51"/>
      <c r="DFZ138" s="51"/>
      <c r="DGA138" s="51"/>
      <c r="DGB138" s="51"/>
      <c r="DGC138" s="51"/>
      <c r="DGD138" s="51"/>
      <c r="DGE138" s="51"/>
      <c r="DGF138" s="51"/>
      <c r="DGG138" s="51"/>
      <c r="DGH138" s="51"/>
      <c r="DGI138" s="51"/>
      <c r="DGJ138" s="51"/>
      <c r="DGK138" s="51"/>
      <c r="DGL138" s="51"/>
      <c r="DGM138" s="51"/>
      <c r="DGN138" s="51"/>
      <c r="DGO138" s="51"/>
      <c r="DGP138" s="51"/>
      <c r="DGQ138" s="51"/>
      <c r="DGR138" s="51"/>
      <c r="DGS138" s="51"/>
      <c r="DGT138" s="51"/>
      <c r="DGU138" s="51"/>
      <c r="DGV138" s="51"/>
      <c r="DGW138" s="51"/>
      <c r="DGX138" s="51"/>
      <c r="DGY138" s="51"/>
      <c r="DGZ138" s="51"/>
      <c r="DHA138" s="51"/>
      <c r="DHB138" s="51"/>
      <c r="DHC138" s="51"/>
      <c r="DHD138" s="51"/>
      <c r="DHE138" s="51"/>
      <c r="DHF138" s="51"/>
      <c r="DHG138" s="51"/>
      <c r="DHH138" s="51"/>
      <c r="DHI138" s="51"/>
      <c r="DHJ138" s="51"/>
      <c r="DHK138" s="51"/>
      <c r="DHL138" s="51"/>
      <c r="DHM138" s="51"/>
      <c r="DHN138" s="51"/>
      <c r="DHO138" s="51"/>
      <c r="DHP138" s="51"/>
      <c r="DHQ138" s="51"/>
      <c r="DHR138" s="51"/>
      <c r="DHS138" s="51"/>
      <c r="DHT138" s="51"/>
      <c r="DHU138" s="51"/>
      <c r="DHV138" s="51"/>
      <c r="DHW138" s="51"/>
      <c r="DHX138" s="51"/>
      <c r="DHY138" s="51"/>
      <c r="DHZ138" s="51"/>
      <c r="DIA138" s="51"/>
      <c r="DIB138" s="51"/>
      <c r="DIC138" s="51"/>
      <c r="DID138" s="51"/>
      <c r="DIE138" s="51"/>
      <c r="DIF138" s="51"/>
      <c r="DIG138" s="51"/>
      <c r="DIH138" s="51"/>
      <c r="DII138" s="51"/>
      <c r="DIJ138" s="51"/>
      <c r="DIK138" s="51"/>
      <c r="DIL138" s="51"/>
      <c r="DIM138" s="51"/>
      <c r="DIN138" s="51"/>
      <c r="DIO138" s="51"/>
      <c r="DIP138" s="51"/>
      <c r="DIQ138" s="51"/>
      <c r="DIR138" s="51"/>
      <c r="DIS138" s="51"/>
      <c r="DIT138" s="51"/>
      <c r="DIU138" s="51"/>
      <c r="DIV138" s="51"/>
      <c r="DIW138" s="51"/>
      <c r="DIX138" s="51"/>
      <c r="DIY138" s="51"/>
      <c r="DIZ138" s="51"/>
      <c r="DJA138" s="51"/>
      <c r="DJB138" s="51"/>
      <c r="DJC138" s="51"/>
      <c r="DJD138" s="51"/>
      <c r="DJE138" s="51"/>
      <c r="DJF138" s="51"/>
      <c r="DJG138" s="51"/>
      <c r="DJH138" s="51"/>
      <c r="DJI138" s="51"/>
      <c r="DJJ138" s="51"/>
      <c r="DJK138" s="51"/>
      <c r="DJL138" s="51"/>
      <c r="DJM138" s="51"/>
      <c r="DJN138" s="51"/>
      <c r="DJO138" s="51"/>
      <c r="DJP138" s="51"/>
      <c r="DJQ138" s="51"/>
      <c r="DJR138" s="51"/>
      <c r="DJS138" s="51"/>
      <c r="DJT138" s="51"/>
      <c r="DJU138" s="51"/>
      <c r="DJV138" s="51"/>
      <c r="DJW138" s="51"/>
      <c r="DJX138" s="51"/>
      <c r="DJY138" s="51"/>
      <c r="DJZ138" s="51"/>
      <c r="DKA138" s="51"/>
      <c r="DKB138" s="51"/>
      <c r="DKC138" s="51"/>
      <c r="DKD138" s="51"/>
      <c r="DKE138" s="51"/>
      <c r="DKF138" s="51"/>
      <c r="DKG138" s="51"/>
      <c r="DKH138" s="51"/>
      <c r="DKI138" s="51"/>
      <c r="DKJ138" s="51"/>
      <c r="DKK138" s="51"/>
      <c r="DKL138" s="51"/>
      <c r="DKM138" s="51"/>
      <c r="DKN138" s="51"/>
      <c r="DKO138" s="51"/>
      <c r="DKP138" s="51"/>
      <c r="DKQ138" s="51"/>
      <c r="DKR138" s="51"/>
      <c r="DKS138" s="51"/>
      <c r="DKT138" s="51"/>
      <c r="DKU138" s="51"/>
      <c r="DKV138" s="51"/>
      <c r="DKW138" s="51"/>
      <c r="DKX138" s="51"/>
      <c r="DKY138" s="51"/>
      <c r="DKZ138" s="51"/>
      <c r="DLA138" s="51"/>
      <c r="DLB138" s="51"/>
      <c r="DLC138" s="51"/>
      <c r="DLD138" s="51"/>
      <c r="DLE138" s="51"/>
      <c r="DLF138" s="51"/>
      <c r="DLG138" s="51"/>
      <c r="DLH138" s="51"/>
      <c r="DLI138" s="51"/>
      <c r="DLJ138" s="51"/>
      <c r="DLK138" s="51"/>
      <c r="DLL138" s="51"/>
      <c r="DLM138" s="51"/>
      <c r="DLN138" s="51"/>
      <c r="DLO138" s="51"/>
      <c r="DLP138" s="51"/>
      <c r="DLQ138" s="51"/>
      <c r="DLR138" s="51"/>
      <c r="DLS138" s="51"/>
      <c r="DLT138" s="51"/>
      <c r="DLU138" s="51"/>
      <c r="DLV138" s="51"/>
      <c r="DLW138" s="51"/>
      <c r="DLX138" s="51"/>
      <c r="DLY138" s="51"/>
      <c r="DLZ138" s="51"/>
      <c r="DMA138" s="51"/>
      <c r="DMB138" s="51"/>
      <c r="DMC138" s="51"/>
      <c r="DMD138" s="51"/>
      <c r="DME138" s="51"/>
      <c r="DMF138" s="51"/>
      <c r="DMG138" s="51"/>
      <c r="DMH138" s="51"/>
      <c r="DMI138" s="51"/>
      <c r="DMJ138" s="51"/>
      <c r="DMK138" s="51"/>
      <c r="DML138" s="51"/>
      <c r="DMM138" s="51"/>
      <c r="DMN138" s="51"/>
      <c r="DMO138" s="51"/>
      <c r="DMP138" s="51"/>
      <c r="DMQ138" s="51"/>
      <c r="DMR138" s="51"/>
      <c r="DMS138" s="51"/>
      <c r="DMT138" s="51"/>
      <c r="DMU138" s="51"/>
      <c r="DMV138" s="51"/>
      <c r="DMW138" s="51"/>
      <c r="DMX138" s="51"/>
      <c r="DMY138" s="51"/>
      <c r="DMZ138" s="51"/>
      <c r="DNA138" s="51"/>
      <c r="DNB138" s="51"/>
      <c r="DNC138" s="51"/>
      <c r="DND138" s="51"/>
      <c r="DNE138" s="51"/>
      <c r="DNF138" s="51"/>
      <c r="DNG138" s="51"/>
      <c r="DNH138" s="51"/>
      <c r="DNI138" s="51"/>
      <c r="DNJ138" s="51"/>
      <c r="DNK138" s="51"/>
      <c r="DNL138" s="51"/>
      <c r="DNM138" s="51"/>
      <c r="DNN138" s="51"/>
      <c r="DNO138" s="51"/>
      <c r="DNP138" s="51"/>
      <c r="DNQ138" s="51"/>
      <c r="DNR138" s="51"/>
      <c r="DNS138" s="51"/>
      <c r="DNT138" s="51"/>
      <c r="DNU138" s="51"/>
      <c r="DNV138" s="51"/>
      <c r="DNW138" s="51"/>
      <c r="DNX138" s="51"/>
      <c r="DNY138" s="51"/>
      <c r="DNZ138" s="51"/>
      <c r="DOA138" s="51"/>
      <c r="DOB138" s="51"/>
      <c r="DOC138" s="51"/>
      <c r="DOD138" s="51"/>
      <c r="DOE138" s="51"/>
      <c r="DOF138" s="51"/>
      <c r="DOG138" s="51"/>
      <c r="DOH138" s="51"/>
      <c r="DOI138" s="51"/>
      <c r="DOJ138" s="51"/>
      <c r="DOK138" s="51"/>
      <c r="DOL138" s="51"/>
      <c r="DOM138" s="51"/>
      <c r="DON138" s="51"/>
      <c r="DOO138" s="51"/>
      <c r="DOP138" s="51"/>
      <c r="DOQ138" s="51"/>
      <c r="DOR138" s="51"/>
      <c r="DOS138" s="51"/>
      <c r="DOT138" s="51"/>
      <c r="DOU138" s="51"/>
      <c r="DOV138" s="51"/>
      <c r="DOW138" s="51"/>
      <c r="DOX138" s="51"/>
      <c r="DOY138" s="51"/>
      <c r="DOZ138" s="51"/>
      <c r="DPA138" s="51"/>
      <c r="DPB138" s="51"/>
      <c r="DPC138" s="51"/>
      <c r="DPD138" s="51"/>
      <c r="DPE138" s="51"/>
      <c r="DPF138" s="51"/>
      <c r="DPG138" s="51"/>
      <c r="DPH138" s="51"/>
      <c r="DPI138" s="51"/>
      <c r="DPJ138" s="51"/>
      <c r="DPK138" s="51"/>
      <c r="DPL138" s="51"/>
      <c r="DPM138" s="51"/>
      <c r="DPN138" s="51"/>
      <c r="DPO138" s="51"/>
      <c r="DPP138" s="51"/>
      <c r="DPQ138" s="51"/>
      <c r="DPR138" s="51"/>
      <c r="DPS138" s="51"/>
      <c r="DPT138" s="51"/>
      <c r="DPU138" s="51"/>
      <c r="DPV138" s="51"/>
      <c r="DPW138" s="51"/>
      <c r="DPX138" s="51"/>
      <c r="DPY138" s="51"/>
      <c r="DPZ138" s="51"/>
      <c r="DQA138" s="51"/>
      <c r="DQB138" s="51"/>
      <c r="DQC138" s="51"/>
      <c r="DQD138" s="51"/>
      <c r="DQE138" s="51"/>
      <c r="DQF138" s="51"/>
      <c r="DQG138" s="51"/>
      <c r="DQH138" s="51"/>
      <c r="DQI138" s="51"/>
      <c r="DQJ138" s="51"/>
      <c r="DQK138" s="51"/>
      <c r="DQL138" s="51"/>
      <c r="DQM138" s="51"/>
      <c r="DQN138" s="51"/>
      <c r="DQO138" s="51"/>
      <c r="DQP138" s="51"/>
      <c r="DQQ138" s="51"/>
      <c r="DQR138" s="51"/>
      <c r="DQS138" s="51"/>
      <c r="DQT138" s="51"/>
      <c r="DQU138" s="51"/>
      <c r="DQV138" s="51"/>
      <c r="DQW138" s="51"/>
      <c r="DQX138" s="51"/>
      <c r="DQY138" s="51"/>
      <c r="DQZ138" s="51"/>
      <c r="DRA138" s="51"/>
      <c r="DRB138" s="51"/>
      <c r="DRC138" s="51"/>
      <c r="DRD138" s="51"/>
      <c r="DRE138" s="51"/>
      <c r="DRF138" s="51"/>
      <c r="DRG138" s="51"/>
      <c r="DRH138" s="51"/>
      <c r="DRI138" s="51"/>
      <c r="DRJ138" s="51"/>
      <c r="DRK138" s="51"/>
      <c r="DRL138" s="51"/>
      <c r="DRM138" s="51"/>
      <c r="DRN138" s="51"/>
      <c r="DRO138" s="51"/>
      <c r="DRP138" s="51"/>
      <c r="DRQ138" s="51"/>
      <c r="DRR138" s="51"/>
      <c r="DRS138" s="51"/>
      <c r="DRT138" s="51"/>
      <c r="DRU138" s="51"/>
      <c r="DRV138" s="51"/>
      <c r="DRW138" s="51"/>
      <c r="DRX138" s="51"/>
      <c r="DRY138" s="51"/>
      <c r="DRZ138" s="51"/>
      <c r="DSA138" s="51"/>
      <c r="DSB138" s="51"/>
      <c r="DSC138" s="51"/>
      <c r="DSD138" s="51"/>
      <c r="DSE138" s="51"/>
      <c r="DSF138" s="51"/>
      <c r="DSG138" s="51"/>
      <c r="DSH138" s="51"/>
      <c r="DSI138" s="51"/>
      <c r="DSJ138" s="51"/>
      <c r="DSK138" s="51"/>
      <c r="DSL138" s="51"/>
      <c r="DSM138" s="51"/>
      <c r="DSN138" s="51"/>
      <c r="DSO138" s="51"/>
      <c r="DSP138" s="51"/>
      <c r="DSQ138" s="51"/>
      <c r="DSR138" s="51"/>
      <c r="DSS138" s="51"/>
      <c r="DST138" s="51"/>
      <c r="DSU138" s="51"/>
      <c r="DSV138" s="51"/>
      <c r="DSW138" s="51"/>
      <c r="DSX138" s="51"/>
      <c r="DSY138" s="51"/>
      <c r="DSZ138" s="51"/>
      <c r="DTA138" s="51"/>
      <c r="DTB138" s="51"/>
      <c r="DTC138" s="51"/>
      <c r="DTD138" s="51"/>
      <c r="DTE138" s="51"/>
      <c r="DTF138" s="51"/>
      <c r="DTG138" s="51"/>
      <c r="DTH138" s="51"/>
      <c r="DTI138" s="51"/>
      <c r="DTJ138" s="51"/>
      <c r="DTK138" s="51"/>
      <c r="DTL138" s="51"/>
      <c r="DTM138" s="51"/>
      <c r="DTN138" s="51"/>
      <c r="DTO138" s="51"/>
      <c r="DTP138" s="51"/>
      <c r="DTQ138" s="51"/>
      <c r="DTR138" s="51"/>
      <c r="DTS138" s="51"/>
      <c r="DTT138" s="51"/>
      <c r="DTU138" s="51"/>
      <c r="DTV138" s="51"/>
      <c r="DTW138" s="51"/>
      <c r="DTX138" s="51"/>
      <c r="DTY138" s="51"/>
      <c r="DTZ138" s="51"/>
      <c r="DUA138" s="51"/>
      <c r="DUB138" s="51"/>
      <c r="DUC138" s="51"/>
      <c r="DUD138" s="51"/>
      <c r="DUE138" s="51"/>
      <c r="DUF138" s="51"/>
      <c r="DUG138" s="51"/>
      <c r="DUH138" s="51"/>
      <c r="DUI138" s="51"/>
      <c r="DUJ138" s="51"/>
      <c r="DUK138" s="51"/>
      <c r="DUL138" s="51"/>
      <c r="DUM138" s="51"/>
      <c r="DUN138" s="51"/>
      <c r="DUO138" s="51"/>
      <c r="DUP138" s="51"/>
      <c r="DUQ138" s="51"/>
      <c r="DUR138" s="51"/>
      <c r="DUS138" s="51"/>
      <c r="DUT138" s="51"/>
      <c r="DUU138" s="51"/>
      <c r="DUV138" s="51"/>
      <c r="DUW138" s="51"/>
      <c r="DUX138" s="51"/>
      <c r="DUY138" s="51"/>
      <c r="DUZ138" s="51"/>
      <c r="DVA138" s="51"/>
      <c r="DVB138" s="51"/>
      <c r="DVC138" s="51"/>
      <c r="DVD138" s="51"/>
      <c r="DVE138" s="51"/>
      <c r="DVF138" s="51"/>
      <c r="DVG138" s="51"/>
      <c r="DVH138" s="51"/>
      <c r="DVI138" s="51"/>
      <c r="DVJ138" s="51"/>
      <c r="DVK138" s="51"/>
      <c r="DVL138" s="51"/>
      <c r="DVM138" s="51"/>
      <c r="DVN138" s="51"/>
      <c r="DVO138" s="51"/>
      <c r="DVP138" s="51"/>
      <c r="DVQ138" s="51"/>
      <c r="DVR138" s="51"/>
      <c r="DVS138" s="51"/>
      <c r="DVT138" s="51"/>
      <c r="DVU138" s="51"/>
      <c r="DVV138" s="51"/>
      <c r="DVW138" s="51"/>
      <c r="DVX138" s="51"/>
      <c r="DVY138" s="51"/>
      <c r="DVZ138" s="51"/>
      <c r="DWA138" s="51"/>
      <c r="DWB138" s="51"/>
      <c r="DWC138" s="51"/>
      <c r="DWD138" s="51"/>
      <c r="DWE138" s="51"/>
      <c r="DWF138" s="51"/>
      <c r="DWG138" s="51"/>
      <c r="DWH138" s="51"/>
      <c r="DWI138" s="51"/>
      <c r="DWJ138" s="51"/>
      <c r="DWK138" s="51"/>
      <c r="DWL138" s="51"/>
      <c r="DWM138" s="51"/>
      <c r="DWN138" s="51"/>
      <c r="DWO138" s="51"/>
      <c r="DWP138" s="51"/>
      <c r="DWQ138" s="51"/>
      <c r="DWR138" s="51"/>
      <c r="DWS138" s="51"/>
      <c r="DWT138" s="51"/>
      <c r="DWU138" s="51"/>
      <c r="DWV138" s="51"/>
      <c r="DWW138" s="51"/>
      <c r="DWX138" s="51"/>
      <c r="DWY138" s="51"/>
      <c r="DWZ138" s="51"/>
      <c r="DXA138" s="51"/>
      <c r="DXB138" s="51"/>
      <c r="DXC138" s="51"/>
      <c r="DXD138" s="51"/>
      <c r="DXE138" s="51"/>
      <c r="DXF138" s="51"/>
      <c r="DXG138" s="51"/>
      <c r="DXH138" s="51"/>
      <c r="DXI138" s="51"/>
      <c r="DXJ138" s="51"/>
      <c r="DXK138" s="51"/>
      <c r="DXL138" s="51"/>
      <c r="DXM138" s="51"/>
      <c r="DXN138" s="51"/>
      <c r="DXO138" s="51"/>
      <c r="DXP138" s="51"/>
      <c r="DXQ138" s="51"/>
      <c r="DXR138" s="51"/>
      <c r="DXS138" s="51"/>
      <c r="DXT138" s="51"/>
      <c r="DXU138" s="51"/>
      <c r="DXV138" s="51"/>
      <c r="DXW138" s="51"/>
      <c r="DXX138" s="51"/>
      <c r="DXY138" s="51"/>
      <c r="DXZ138" s="51"/>
      <c r="DYA138" s="51"/>
      <c r="DYB138" s="51"/>
      <c r="DYC138" s="51"/>
      <c r="DYD138" s="51"/>
      <c r="DYE138" s="51"/>
      <c r="DYF138" s="51"/>
      <c r="DYG138" s="51"/>
      <c r="DYH138" s="51"/>
      <c r="DYI138" s="51"/>
      <c r="DYJ138" s="51"/>
      <c r="DYK138" s="51"/>
      <c r="DYL138" s="51"/>
      <c r="DYM138" s="51"/>
      <c r="DYN138" s="51"/>
      <c r="DYO138" s="51"/>
      <c r="DYP138" s="51"/>
      <c r="DYQ138" s="51"/>
      <c r="DYR138" s="51"/>
      <c r="DYS138" s="51"/>
      <c r="DYT138" s="51"/>
      <c r="DYU138" s="51"/>
      <c r="DYV138" s="51"/>
      <c r="DYW138" s="51"/>
      <c r="DYX138" s="51"/>
      <c r="DYY138" s="51"/>
      <c r="DYZ138" s="51"/>
      <c r="DZA138" s="51"/>
      <c r="DZB138" s="51"/>
      <c r="DZC138" s="51"/>
      <c r="DZD138" s="51"/>
      <c r="DZE138" s="51"/>
      <c r="DZF138" s="51"/>
      <c r="DZG138" s="51"/>
      <c r="DZH138" s="51"/>
      <c r="DZI138" s="51"/>
      <c r="DZJ138" s="51"/>
      <c r="DZK138" s="51"/>
      <c r="DZL138" s="51"/>
      <c r="DZM138" s="51"/>
      <c r="DZN138" s="51"/>
      <c r="DZO138" s="51"/>
      <c r="DZP138" s="51"/>
      <c r="DZQ138" s="51"/>
      <c r="DZR138" s="51"/>
      <c r="DZS138" s="51"/>
      <c r="DZT138" s="51"/>
      <c r="DZU138" s="51"/>
      <c r="DZV138" s="51"/>
      <c r="DZW138" s="51"/>
      <c r="DZX138" s="51"/>
      <c r="DZY138" s="51"/>
      <c r="DZZ138" s="51"/>
      <c r="EAA138" s="51"/>
      <c r="EAB138" s="51"/>
      <c r="EAC138" s="51"/>
      <c r="EAD138" s="51"/>
      <c r="EAE138" s="51"/>
      <c r="EAF138" s="51"/>
      <c r="EAG138" s="51"/>
      <c r="EAH138" s="51"/>
      <c r="EAI138" s="51"/>
      <c r="EAJ138" s="51"/>
      <c r="EAK138" s="51"/>
      <c r="EAL138" s="51"/>
      <c r="EAM138" s="51"/>
      <c r="EAN138" s="51"/>
      <c r="EAO138" s="51"/>
      <c r="EAP138" s="51"/>
      <c r="EAQ138" s="51"/>
      <c r="EAR138" s="51"/>
      <c r="EAS138" s="51"/>
      <c r="EAT138" s="51"/>
      <c r="EAU138" s="51"/>
      <c r="EAV138" s="51"/>
      <c r="EAW138" s="51"/>
      <c r="EAX138" s="51"/>
      <c r="EAY138" s="51"/>
      <c r="EAZ138" s="51"/>
      <c r="EBA138" s="51"/>
      <c r="EBB138" s="51"/>
      <c r="EBC138" s="51"/>
      <c r="EBD138" s="51"/>
      <c r="EBE138" s="51"/>
      <c r="EBF138" s="51"/>
      <c r="EBG138" s="51"/>
      <c r="EBH138" s="51"/>
      <c r="EBI138" s="51"/>
      <c r="EBJ138" s="51"/>
      <c r="EBK138" s="51"/>
      <c r="EBL138" s="51"/>
      <c r="EBM138" s="51"/>
      <c r="EBN138" s="51"/>
      <c r="EBO138" s="51"/>
      <c r="EBP138" s="51"/>
      <c r="EBQ138" s="51"/>
      <c r="EBR138" s="51"/>
      <c r="EBS138" s="51"/>
      <c r="EBT138" s="51"/>
      <c r="EBU138" s="51"/>
      <c r="EBV138" s="51"/>
      <c r="EBW138" s="51"/>
      <c r="EBX138" s="51"/>
      <c r="EBY138" s="51"/>
      <c r="EBZ138" s="51"/>
      <c r="ECA138" s="51"/>
      <c r="ECB138" s="51"/>
      <c r="ECC138" s="51"/>
      <c r="ECD138" s="51"/>
      <c r="ECE138" s="51"/>
      <c r="ECF138" s="51"/>
      <c r="ECG138" s="51"/>
      <c r="ECH138" s="51"/>
      <c r="ECI138" s="51"/>
      <c r="ECJ138" s="51"/>
      <c r="ECK138" s="51"/>
      <c r="ECL138" s="51"/>
      <c r="ECM138" s="51"/>
      <c r="ECN138" s="51"/>
      <c r="ECO138" s="51"/>
      <c r="ECP138" s="51"/>
      <c r="ECQ138" s="51"/>
      <c r="ECR138" s="51"/>
      <c r="ECS138" s="51"/>
      <c r="ECT138" s="51"/>
      <c r="ECU138" s="51"/>
      <c r="ECV138" s="51"/>
      <c r="ECW138" s="51"/>
      <c r="ECX138" s="51"/>
      <c r="ECY138" s="51"/>
      <c r="ECZ138" s="51"/>
      <c r="EDA138" s="51"/>
      <c r="EDB138" s="51"/>
      <c r="EDC138" s="51"/>
      <c r="EDD138" s="51"/>
      <c r="EDE138" s="51"/>
      <c r="EDF138" s="51"/>
      <c r="EDG138" s="51"/>
      <c r="EDH138" s="51"/>
      <c r="EDI138" s="51"/>
      <c r="EDJ138" s="51"/>
      <c r="EDK138" s="51"/>
      <c r="EDL138" s="51"/>
      <c r="EDM138" s="51"/>
      <c r="EDN138" s="51"/>
      <c r="EDO138" s="51"/>
      <c r="EDP138" s="51"/>
      <c r="EDQ138" s="51"/>
      <c r="EDR138" s="51"/>
      <c r="EDS138" s="51"/>
      <c r="EDT138" s="51"/>
      <c r="EDU138" s="51"/>
      <c r="EDV138" s="51"/>
      <c r="EDW138" s="51"/>
      <c r="EDX138" s="51"/>
      <c r="EDY138" s="51"/>
      <c r="EDZ138" s="51"/>
      <c r="EEA138" s="51"/>
      <c r="EEB138" s="51"/>
      <c r="EEC138" s="51"/>
      <c r="EED138" s="51"/>
      <c r="EEE138" s="51"/>
      <c r="EEF138" s="51"/>
      <c r="EEG138" s="51"/>
      <c r="EEH138" s="51"/>
      <c r="EEI138" s="51"/>
      <c r="EEJ138" s="51"/>
      <c r="EEK138" s="51"/>
      <c r="EEL138" s="51"/>
      <c r="EEM138" s="51"/>
      <c r="EEN138" s="51"/>
      <c r="EEO138" s="51"/>
      <c r="EEP138" s="51"/>
      <c r="EEQ138" s="51"/>
      <c r="EER138" s="51"/>
      <c r="EES138" s="51"/>
      <c r="EET138" s="51"/>
      <c r="EEU138" s="51"/>
      <c r="EEV138" s="51"/>
      <c r="EEW138" s="51"/>
      <c r="EEX138" s="51"/>
      <c r="EEY138" s="51"/>
      <c r="EEZ138" s="51"/>
      <c r="EFA138" s="51"/>
      <c r="EFB138" s="51"/>
      <c r="EFC138" s="51"/>
      <c r="EFD138" s="51"/>
      <c r="EFE138" s="51"/>
      <c r="EFF138" s="51"/>
      <c r="EFG138" s="51"/>
      <c r="EFH138" s="51"/>
      <c r="EFI138" s="51"/>
      <c r="EFJ138" s="51"/>
      <c r="EFK138" s="51"/>
      <c r="EFL138" s="51"/>
      <c r="EFM138" s="51"/>
      <c r="EFN138" s="51"/>
      <c r="EFO138" s="51"/>
      <c r="EFP138" s="51"/>
      <c r="EFQ138" s="51"/>
      <c r="EFR138" s="51"/>
      <c r="EFS138" s="51"/>
      <c r="EFT138" s="51"/>
      <c r="EFU138" s="51"/>
      <c r="EFV138" s="51"/>
      <c r="EFW138" s="51"/>
      <c r="EFX138" s="51"/>
      <c r="EFY138" s="51"/>
      <c r="EFZ138" s="51"/>
      <c r="EGA138" s="51"/>
      <c r="EGB138" s="51"/>
      <c r="EGC138" s="51"/>
      <c r="EGD138" s="51"/>
      <c r="EGE138" s="51"/>
      <c r="EGF138" s="51"/>
      <c r="EGG138" s="51"/>
      <c r="EGH138" s="51"/>
      <c r="EGI138" s="51"/>
      <c r="EGJ138" s="51"/>
      <c r="EGK138" s="51"/>
      <c r="EGL138" s="51"/>
      <c r="EGM138" s="51"/>
      <c r="EGN138" s="51"/>
      <c r="EGO138" s="51"/>
      <c r="EGP138" s="51"/>
      <c r="EGQ138" s="51"/>
      <c r="EGR138" s="51"/>
      <c r="EGS138" s="51"/>
      <c r="EGT138" s="51"/>
      <c r="EGU138" s="51"/>
      <c r="EGV138" s="51"/>
      <c r="EGW138" s="51"/>
      <c r="EGX138" s="51"/>
      <c r="EGY138" s="51"/>
      <c r="EGZ138" s="51"/>
      <c r="EHA138" s="51"/>
      <c r="EHB138" s="51"/>
      <c r="EHC138" s="51"/>
      <c r="EHD138" s="51"/>
      <c r="EHE138" s="51"/>
      <c r="EHF138" s="51"/>
      <c r="EHG138" s="51"/>
      <c r="EHH138" s="51"/>
      <c r="EHI138" s="51"/>
      <c r="EHJ138" s="51"/>
      <c r="EHK138" s="51"/>
      <c r="EHL138" s="51"/>
      <c r="EHM138" s="51"/>
      <c r="EHN138" s="51"/>
      <c r="EHO138" s="51"/>
      <c r="EHP138" s="51"/>
      <c r="EHQ138" s="51"/>
      <c r="EHR138" s="51"/>
      <c r="EHS138" s="51"/>
      <c r="EHT138" s="51"/>
      <c r="EHU138" s="51"/>
      <c r="EHV138" s="51"/>
      <c r="EHW138" s="51"/>
      <c r="EHX138" s="51"/>
      <c r="EHY138" s="51"/>
      <c r="EHZ138" s="51"/>
      <c r="EIA138" s="51"/>
      <c r="EIB138" s="51"/>
      <c r="EIC138" s="51"/>
      <c r="EID138" s="51"/>
      <c r="EIE138" s="51"/>
      <c r="EIF138" s="51"/>
      <c r="EIG138" s="51"/>
      <c r="EIH138" s="51"/>
      <c r="EII138" s="51"/>
      <c r="EIJ138" s="51"/>
      <c r="EIK138" s="51"/>
      <c r="EIL138" s="51"/>
      <c r="EIM138" s="51"/>
      <c r="EIN138" s="51"/>
      <c r="EIO138" s="51"/>
      <c r="EIP138" s="51"/>
      <c r="EIQ138" s="51"/>
      <c r="EIR138" s="51"/>
      <c r="EIS138" s="51"/>
      <c r="EIT138" s="51"/>
      <c r="EIU138" s="51"/>
      <c r="EIV138" s="51"/>
      <c r="EIW138" s="51"/>
      <c r="EIX138" s="51"/>
      <c r="EIY138" s="51"/>
      <c r="EIZ138" s="51"/>
      <c r="EJA138" s="51"/>
      <c r="EJB138" s="51"/>
      <c r="EJC138" s="51"/>
      <c r="EJD138" s="51"/>
      <c r="EJE138" s="51"/>
      <c r="EJF138" s="51"/>
      <c r="EJG138" s="51"/>
      <c r="EJH138" s="51"/>
      <c r="EJI138" s="51"/>
      <c r="EJJ138" s="51"/>
      <c r="EJK138" s="51"/>
      <c r="EJL138" s="51"/>
      <c r="EJM138" s="51"/>
      <c r="EJN138" s="51"/>
      <c r="EJO138" s="51"/>
      <c r="EJP138" s="51"/>
      <c r="EJQ138" s="51"/>
      <c r="EJR138" s="51"/>
      <c r="EJS138" s="51"/>
      <c r="EJT138" s="51"/>
      <c r="EJU138" s="51"/>
      <c r="EJV138" s="51"/>
      <c r="EJW138" s="51"/>
      <c r="EJX138" s="51"/>
      <c r="EJY138" s="51"/>
      <c r="EJZ138" s="51"/>
      <c r="EKA138" s="51"/>
      <c r="EKB138" s="51"/>
      <c r="EKC138" s="51"/>
      <c r="EKD138" s="51"/>
      <c r="EKE138" s="51"/>
      <c r="EKF138" s="51"/>
      <c r="EKG138" s="51"/>
      <c r="EKH138" s="51"/>
      <c r="EKI138" s="51"/>
      <c r="EKJ138" s="51"/>
      <c r="EKK138" s="51"/>
      <c r="EKL138" s="51"/>
      <c r="EKM138" s="51"/>
      <c r="EKN138" s="51"/>
      <c r="EKO138" s="51"/>
      <c r="EKP138" s="51"/>
      <c r="EKQ138" s="51"/>
      <c r="EKR138" s="51"/>
      <c r="EKS138" s="51"/>
      <c r="EKT138" s="51"/>
      <c r="EKU138" s="51"/>
      <c r="EKV138" s="51"/>
      <c r="EKW138" s="51"/>
      <c r="EKX138" s="51"/>
      <c r="EKY138" s="51"/>
      <c r="EKZ138" s="51"/>
      <c r="ELA138" s="51"/>
      <c r="ELB138" s="51"/>
      <c r="ELC138" s="51"/>
      <c r="ELD138" s="51"/>
      <c r="ELE138" s="51"/>
      <c r="ELF138" s="51"/>
      <c r="ELG138" s="51"/>
      <c r="ELH138" s="51"/>
      <c r="ELI138" s="51"/>
      <c r="ELJ138" s="51"/>
      <c r="ELK138" s="51"/>
      <c r="ELL138" s="51"/>
      <c r="ELM138" s="51"/>
      <c r="ELN138" s="51"/>
      <c r="ELO138" s="51"/>
      <c r="ELP138" s="51"/>
      <c r="ELQ138" s="51"/>
      <c r="ELR138" s="51"/>
      <c r="ELS138" s="51"/>
      <c r="ELT138" s="51"/>
      <c r="ELU138" s="51"/>
      <c r="ELV138" s="51"/>
      <c r="ELW138" s="51"/>
      <c r="ELX138" s="51"/>
      <c r="ELY138" s="51"/>
      <c r="ELZ138" s="51"/>
      <c r="EMA138" s="51"/>
      <c r="EMB138" s="51"/>
      <c r="EMC138" s="51"/>
      <c r="EMD138" s="51"/>
      <c r="EME138" s="51"/>
      <c r="EMF138" s="51"/>
      <c r="EMG138" s="51"/>
      <c r="EMH138" s="51"/>
      <c r="EMI138" s="51"/>
      <c r="EMJ138" s="51"/>
      <c r="EMK138" s="51"/>
      <c r="EML138" s="51"/>
      <c r="EMM138" s="51"/>
      <c r="EMN138" s="51"/>
      <c r="EMO138" s="51"/>
      <c r="EMP138" s="51"/>
      <c r="EMQ138" s="51"/>
      <c r="EMR138" s="51"/>
      <c r="EMS138" s="51"/>
      <c r="EMT138" s="51"/>
      <c r="EMU138" s="51"/>
      <c r="EMV138" s="51"/>
      <c r="EMW138" s="51"/>
      <c r="EMX138" s="51"/>
      <c r="EMY138" s="51"/>
      <c r="EMZ138" s="51"/>
      <c r="ENA138" s="51"/>
      <c r="ENB138" s="51"/>
      <c r="ENC138" s="51"/>
      <c r="END138" s="51"/>
      <c r="ENE138" s="51"/>
      <c r="ENF138" s="51"/>
      <c r="ENG138" s="51"/>
      <c r="ENH138" s="51"/>
      <c r="ENI138" s="51"/>
      <c r="ENJ138" s="51"/>
      <c r="ENK138" s="51"/>
      <c r="ENL138" s="51"/>
      <c r="ENM138" s="51"/>
      <c r="ENN138" s="51"/>
      <c r="ENO138" s="51"/>
      <c r="ENP138" s="51"/>
      <c r="ENQ138" s="51"/>
      <c r="ENR138" s="51"/>
      <c r="ENS138" s="51"/>
      <c r="ENT138" s="51"/>
      <c r="ENU138" s="51"/>
      <c r="ENV138" s="51"/>
      <c r="ENW138" s="51"/>
      <c r="ENX138" s="51"/>
      <c r="ENY138" s="51"/>
      <c r="ENZ138" s="51"/>
      <c r="EOA138" s="51"/>
      <c r="EOB138" s="51"/>
      <c r="EOC138" s="51"/>
      <c r="EOD138" s="51"/>
      <c r="EOE138" s="51"/>
      <c r="EOF138" s="51"/>
      <c r="EOG138" s="51"/>
      <c r="EOH138" s="51"/>
      <c r="EOI138" s="51"/>
      <c r="EOJ138" s="51"/>
      <c r="EOK138" s="51"/>
      <c r="EOL138" s="51"/>
      <c r="EOM138" s="51"/>
      <c r="EON138" s="51"/>
      <c r="EOO138" s="51"/>
      <c r="EOP138" s="51"/>
      <c r="EOQ138" s="51"/>
      <c r="EOR138" s="51"/>
      <c r="EOS138" s="51"/>
      <c r="EOT138" s="51"/>
      <c r="EOU138" s="51"/>
      <c r="EOV138" s="51"/>
      <c r="EOW138" s="51"/>
      <c r="EOX138" s="51"/>
      <c r="EOY138" s="51"/>
      <c r="EOZ138" s="51"/>
      <c r="EPA138" s="51"/>
      <c r="EPB138" s="51"/>
      <c r="EPC138" s="51"/>
      <c r="EPD138" s="51"/>
      <c r="EPE138" s="51"/>
      <c r="EPF138" s="51"/>
      <c r="EPG138" s="51"/>
      <c r="EPH138" s="51"/>
      <c r="EPI138" s="51"/>
      <c r="EPJ138" s="51"/>
      <c r="EPK138" s="51"/>
      <c r="EPL138" s="51"/>
      <c r="EPM138" s="51"/>
      <c r="EPN138" s="51"/>
      <c r="EPO138" s="51"/>
      <c r="EPP138" s="51"/>
      <c r="EPQ138" s="51"/>
      <c r="EPR138" s="51"/>
      <c r="EPS138" s="51"/>
      <c r="EPT138" s="51"/>
      <c r="EPU138" s="51"/>
      <c r="EPV138" s="51"/>
      <c r="EPW138" s="51"/>
      <c r="EPX138" s="51"/>
      <c r="EPY138" s="51"/>
      <c r="EPZ138" s="51"/>
      <c r="EQA138" s="51"/>
      <c r="EQB138" s="51"/>
      <c r="EQC138" s="51"/>
      <c r="EQD138" s="51"/>
      <c r="EQE138" s="51"/>
      <c r="EQF138" s="51"/>
      <c r="EQG138" s="51"/>
      <c r="EQH138" s="51"/>
      <c r="EQI138" s="51"/>
      <c r="EQJ138" s="51"/>
      <c r="EQK138" s="51"/>
      <c r="EQL138" s="51"/>
      <c r="EQM138" s="51"/>
      <c r="EQN138" s="51"/>
      <c r="EQO138" s="51"/>
      <c r="EQP138" s="51"/>
      <c r="EQQ138" s="51"/>
      <c r="EQR138" s="51"/>
      <c r="EQS138" s="51"/>
      <c r="EQT138" s="51"/>
      <c r="EQU138" s="51"/>
      <c r="EQV138" s="51"/>
      <c r="EQW138" s="51"/>
      <c r="EQX138" s="51"/>
      <c r="EQY138" s="51"/>
      <c r="EQZ138" s="51"/>
      <c r="ERA138" s="51"/>
      <c r="ERB138" s="51"/>
      <c r="ERC138" s="51"/>
      <c r="ERD138" s="51"/>
      <c r="ERE138" s="51"/>
      <c r="ERF138" s="51"/>
      <c r="ERG138" s="51"/>
      <c r="ERH138" s="51"/>
      <c r="ERI138" s="51"/>
      <c r="ERJ138" s="51"/>
      <c r="ERK138" s="51"/>
      <c r="ERL138" s="51"/>
      <c r="ERM138" s="51"/>
      <c r="ERN138" s="51"/>
      <c r="ERO138" s="51"/>
      <c r="ERP138" s="51"/>
      <c r="ERQ138" s="51"/>
      <c r="ERR138" s="51"/>
      <c r="ERS138" s="51"/>
      <c r="ERT138" s="51"/>
      <c r="ERU138" s="51"/>
      <c r="ERV138" s="51"/>
      <c r="ERW138" s="51"/>
      <c r="ERX138" s="51"/>
      <c r="ERY138" s="51"/>
      <c r="ERZ138" s="51"/>
      <c r="ESA138" s="51"/>
      <c r="ESB138" s="51"/>
      <c r="ESC138" s="51"/>
      <c r="ESD138" s="51"/>
      <c r="ESE138" s="51"/>
      <c r="ESF138" s="51"/>
      <c r="ESG138" s="51"/>
      <c r="ESH138" s="51"/>
      <c r="ESI138" s="51"/>
      <c r="ESJ138" s="51"/>
      <c r="ESK138" s="51"/>
      <c r="ESL138" s="51"/>
      <c r="ESM138" s="51"/>
      <c r="ESN138" s="51"/>
      <c r="ESO138" s="51"/>
      <c r="ESP138" s="51"/>
      <c r="ESQ138" s="51"/>
      <c r="ESR138" s="51"/>
      <c r="ESS138" s="51"/>
      <c r="EST138" s="51"/>
      <c r="ESU138" s="51"/>
      <c r="ESV138" s="51"/>
      <c r="ESW138" s="51"/>
      <c r="ESX138" s="51"/>
      <c r="ESY138" s="51"/>
      <c r="ESZ138" s="51"/>
      <c r="ETA138" s="51"/>
      <c r="ETB138" s="51"/>
      <c r="ETC138" s="51"/>
      <c r="ETD138" s="51"/>
      <c r="ETE138" s="51"/>
      <c r="ETF138" s="51"/>
      <c r="ETG138" s="51"/>
      <c r="ETH138" s="51"/>
      <c r="ETI138" s="51"/>
      <c r="ETJ138" s="51"/>
      <c r="ETK138" s="51"/>
      <c r="ETL138" s="51"/>
      <c r="ETM138" s="51"/>
      <c r="ETN138" s="51"/>
      <c r="ETO138" s="51"/>
      <c r="ETP138" s="51"/>
      <c r="ETQ138" s="51"/>
      <c r="ETR138" s="51"/>
      <c r="ETS138" s="51"/>
      <c r="ETT138" s="51"/>
      <c r="ETU138" s="51"/>
      <c r="ETV138" s="51"/>
      <c r="ETW138" s="51"/>
      <c r="ETX138" s="51"/>
      <c r="ETY138" s="51"/>
      <c r="ETZ138" s="51"/>
      <c r="EUA138" s="51"/>
      <c r="EUB138" s="51"/>
      <c r="EUC138" s="51"/>
      <c r="EUD138" s="51"/>
      <c r="EUE138" s="51"/>
      <c r="EUF138" s="51"/>
      <c r="EUG138" s="51"/>
      <c r="EUH138" s="51"/>
      <c r="EUI138" s="51"/>
      <c r="EUJ138" s="51"/>
      <c r="EUK138" s="51"/>
      <c r="EUL138" s="51"/>
      <c r="EUM138" s="51"/>
      <c r="EUN138" s="51"/>
      <c r="EUO138" s="51"/>
      <c r="EUP138" s="51"/>
      <c r="EUQ138" s="51"/>
      <c r="EUR138" s="51"/>
      <c r="EUS138" s="51"/>
      <c r="EUT138" s="51"/>
      <c r="EUU138" s="51"/>
      <c r="EUV138" s="51"/>
      <c r="EUW138" s="51"/>
      <c r="EUX138" s="51"/>
      <c r="EUY138" s="51"/>
      <c r="EUZ138" s="51"/>
      <c r="EVA138" s="51"/>
      <c r="EVB138" s="51"/>
      <c r="EVC138" s="51"/>
      <c r="EVD138" s="51"/>
      <c r="EVE138" s="51"/>
      <c r="EVF138" s="51"/>
      <c r="EVG138" s="51"/>
      <c r="EVH138" s="51"/>
      <c r="EVI138" s="51"/>
      <c r="EVJ138" s="51"/>
      <c r="EVK138" s="51"/>
      <c r="EVL138" s="51"/>
      <c r="EVM138" s="51"/>
      <c r="EVN138" s="51"/>
      <c r="EVO138" s="51"/>
      <c r="EVP138" s="51"/>
      <c r="EVQ138" s="51"/>
      <c r="EVR138" s="51"/>
      <c r="EVS138" s="51"/>
      <c r="EVT138" s="51"/>
      <c r="EVU138" s="51"/>
      <c r="EVV138" s="51"/>
      <c r="EVW138" s="51"/>
      <c r="EVX138" s="51"/>
      <c r="EVY138" s="51"/>
      <c r="EVZ138" s="51"/>
      <c r="EWA138" s="51"/>
      <c r="EWB138" s="51"/>
      <c r="EWC138" s="51"/>
      <c r="EWD138" s="51"/>
      <c r="EWE138" s="51"/>
      <c r="EWF138" s="51"/>
      <c r="EWG138" s="51"/>
      <c r="EWH138" s="51"/>
      <c r="EWI138" s="51"/>
      <c r="EWJ138" s="51"/>
      <c r="EWK138" s="51"/>
      <c r="EWL138" s="51"/>
      <c r="EWM138" s="51"/>
      <c r="EWN138" s="51"/>
      <c r="EWO138" s="51"/>
      <c r="EWP138" s="51"/>
      <c r="EWQ138" s="51"/>
      <c r="EWR138" s="51"/>
      <c r="EWS138" s="51"/>
      <c r="EWT138" s="51"/>
      <c r="EWU138" s="51"/>
      <c r="EWV138" s="51"/>
      <c r="EWW138" s="51"/>
      <c r="EWX138" s="51"/>
      <c r="EWY138" s="51"/>
      <c r="EWZ138" s="51"/>
      <c r="EXA138" s="51"/>
      <c r="EXB138" s="51"/>
      <c r="EXC138" s="51"/>
      <c r="EXD138" s="51"/>
      <c r="EXE138" s="51"/>
      <c r="EXF138" s="51"/>
      <c r="EXG138" s="51"/>
      <c r="EXH138" s="51"/>
      <c r="EXI138" s="51"/>
      <c r="EXJ138" s="51"/>
      <c r="EXK138" s="51"/>
      <c r="EXL138" s="51"/>
      <c r="EXM138" s="51"/>
      <c r="EXN138" s="51"/>
      <c r="EXO138" s="51"/>
      <c r="EXP138" s="51"/>
      <c r="EXQ138" s="51"/>
      <c r="EXR138" s="51"/>
      <c r="EXS138" s="51"/>
      <c r="EXT138" s="51"/>
      <c r="EXU138" s="51"/>
      <c r="EXV138" s="51"/>
      <c r="EXW138" s="51"/>
      <c r="EXX138" s="51"/>
      <c r="EXY138" s="51"/>
      <c r="EXZ138" s="51"/>
      <c r="EYA138" s="51"/>
      <c r="EYB138" s="51"/>
      <c r="EYC138" s="51"/>
      <c r="EYD138" s="51"/>
      <c r="EYE138" s="51"/>
      <c r="EYF138" s="51"/>
      <c r="EYG138" s="51"/>
      <c r="EYH138" s="51"/>
      <c r="EYI138" s="51"/>
      <c r="EYJ138" s="51"/>
      <c r="EYK138" s="51"/>
      <c r="EYL138" s="51"/>
      <c r="EYM138" s="51"/>
      <c r="EYN138" s="51"/>
      <c r="EYO138" s="51"/>
      <c r="EYP138" s="51"/>
      <c r="EYQ138" s="51"/>
      <c r="EYR138" s="51"/>
      <c r="EYS138" s="51"/>
      <c r="EYT138" s="51"/>
      <c r="EYU138" s="51"/>
      <c r="EYV138" s="51"/>
      <c r="EYW138" s="51"/>
      <c r="EYX138" s="51"/>
      <c r="EYY138" s="51"/>
      <c r="EYZ138" s="51"/>
      <c r="EZA138" s="51"/>
      <c r="EZB138" s="51"/>
      <c r="EZC138" s="51"/>
      <c r="EZD138" s="51"/>
      <c r="EZE138" s="51"/>
      <c r="EZF138" s="51"/>
      <c r="EZG138" s="51"/>
      <c r="EZH138" s="51"/>
      <c r="EZI138" s="51"/>
      <c r="EZJ138" s="51"/>
      <c r="EZK138" s="51"/>
      <c r="EZL138" s="51"/>
      <c r="EZM138" s="51"/>
      <c r="EZN138" s="51"/>
      <c r="EZO138" s="51"/>
      <c r="EZP138" s="51"/>
      <c r="EZQ138" s="51"/>
      <c r="EZR138" s="51"/>
      <c r="EZS138" s="51"/>
      <c r="EZT138" s="51"/>
      <c r="EZU138" s="51"/>
      <c r="EZV138" s="51"/>
      <c r="EZW138" s="51"/>
      <c r="EZX138" s="51"/>
      <c r="EZY138" s="51"/>
      <c r="EZZ138" s="51"/>
      <c r="FAA138" s="51"/>
      <c r="FAB138" s="51"/>
      <c r="FAC138" s="51"/>
      <c r="FAD138" s="51"/>
      <c r="FAE138" s="51"/>
      <c r="FAF138" s="51"/>
      <c r="FAG138" s="51"/>
      <c r="FAH138" s="51"/>
      <c r="FAI138" s="51"/>
      <c r="FAJ138" s="51"/>
      <c r="FAK138" s="51"/>
      <c r="FAL138" s="51"/>
      <c r="FAM138" s="51"/>
      <c r="FAN138" s="51"/>
      <c r="FAO138" s="51"/>
      <c r="FAP138" s="51"/>
      <c r="FAQ138" s="51"/>
      <c r="FAR138" s="51"/>
      <c r="FAS138" s="51"/>
      <c r="FAT138" s="51"/>
      <c r="FAU138" s="51"/>
      <c r="FAV138" s="51"/>
      <c r="FAW138" s="51"/>
      <c r="FAX138" s="51"/>
      <c r="FAY138" s="51"/>
      <c r="FAZ138" s="51"/>
      <c r="FBA138" s="51"/>
      <c r="FBB138" s="51"/>
      <c r="FBC138" s="51"/>
      <c r="FBD138" s="51"/>
      <c r="FBE138" s="51"/>
      <c r="FBF138" s="51"/>
      <c r="FBG138" s="51"/>
      <c r="FBH138" s="51"/>
      <c r="FBI138" s="51"/>
      <c r="FBJ138" s="51"/>
      <c r="FBK138" s="51"/>
      <c r="FBL138" s="51"/>
      <c r="FBM138" s="51"/>
      <c r="FBN138" s="51"/>
      <c r="FBO138" s="51"/>
      <c r="FBP138" s="51"/>
      <c r="FBQ138" s="51"/>
      <c r="FBR138" s="51"/>
      <c r="FBS138" s="51"/>
      <c r="FBT138" s="51"/>
      <c r="FBU138" s="51"/>
      <c r="FBV138" s="51"/>
      <c r="FBW138" s="51"/>
      <c r="FBX138" s="51"/>
      <c r="FBY138" s="51"/>
      <c r="FBZ138" s="51"/>
      <c r="FCA138" s="51"/>
      <c r="FCB138" s="51"/>
      <c r="FCC138" s="51"/>
      <c r="FCD138" s="51"/>
      <c r="FCE138" s="51"/>
      <c r="FCF138" s="51"/>
      <c r="FCG138" s="51"/>
      <c r="FCH138" s="51"/>
      <c r="FCI138" s="51"/>
      <c r="FCJ138" s="51"/>
      <c r="FCK138" s="51"/>
      <c r="FCL138" s="51"/>
      <c r="FCM138" s="51"/>
      <c r="FCN138" s="51"/>
      <c r="FCO138" s="51"/>
      <c r="FCP138" s="51"/>
      <c r="FCQ138" s="51"/>
      <c r="FCR138" s="51"/>
      <c r="FCS138" s="51"/>
      <c r="FCT138" s="51"/>
      <c r="FCU138" s="51"/>
      <c r="FCV138" s="51"/>
      <c r="FCW138" s="51"/>
      <c r="FCX138" s="51"/>
      <c r="FCY138" s="51"/>
      <c r="FCZ138" s="51"/>
      <c r="FDA138" s="51"/>
      <c r="FDB138" s="51"/>
      <c r="FDC138" s="51"/>
      <c r="FDD138" s="51"/>
      <c r="FDE138" s="51"/>
      <c r="FDF138" s="51"/>
      <c r="FDG138" s="51"/>
      <c r="FDH138" s="51"/>
      <c r="FDI138" s="51"/>
      <c r="FDJ138" s="51"/>
      <c r="FDK138" s="51"/>
      <c r="FDL138" s="51"/>
      <c r="FDM138" s="51"/>
      <c r="FDN138" s="51"/>
      <c r="FDO138" s="51"/>
      <c r="FDP138" s="51"/>
      <c r="FDQ138" s="51"/>
      <c r="FDR138" s="51"/>
      <c r="FDS138" s="51"/>
      <c r="FDT138" s="51"/>
      <c r="FDU138" s="51"/>
      <c r="FDV138" s="51"/>
      <c r="FDW138" s="51"/>
      <c r="FDX138" s="51"/>
      <c r="FDY138" s="51"/>
      <c r="FDZ138" s="51"/>
      <c r="FEA138" s="51"/>
      <c r="FEB138" s="51"/>
      <c r="FEC138" s="51"/>
      <c r="FED138" s="51"/>
      <c r="FEE138" s="51"/>
      <c r="FEF138" s="51"/>
      <c r="FEG138" s="51"/>
      <c r="FEH138" s="51"/>
      <c r="FEI138" s="51"/>
      <c r="FEJ138" s="51"/>
      <c r="FEK138" s="51"/>
      <c r="FEL138" s="51"/>
      <c r="FEM138" s="51"/>
      <c r="FEN138" s="51"/>
      <c r="FEO138" s="51"/>
      <c r="FEP138" s="51"/>
      <c r="FEQ138" s="51"/>
      <c r="FER138" s="51"/>
      <c r="FES138" s="51"/>
      <c r="FET138" s="51"/>
      <c r="FEU138" s="51"/>
      <c r="FEV138" s="51"/>
      <c r="FEW138" s="51"/>
      <c r="FEX138" s="51"/>
      <c r="FEY138" s="51"/>
      <c r="FEZ138" s="51"/>
      <c r="FFA138" s="51"/>
      <c r="FFB138" s="51"/>
      <c r="FFC138" s="51"/>
      <c r="FFD138" s="51"/>
      <c r="FFE138" s="51"/>
      <c r="FFF138" s="51"/>
      <c r="FFG138" s="51"/>
      <c r="FFH138" s="51"/>
      <c r="FFI138" s="51"/>
      <c r="FFJ138" s="51"/>
      <c r="FFK138" s="51"/>
      <c r="FFL138" s="51"/>
      <c r="FFM138" s="51"/>
      <c r="FFN138" s="51"/>
      <c r="FFO138" s="51"/>
      <c r="FFP138" s="51"/>
      <c r="FFQ138" s="51"/>
      <c r="FFR138" s="51"/>
      <c r="FFS138" s="51"/>
      <c r="FFT138" s="51"/>
      <c r="FFU138" s="51"/>
      <c r="FFV138" s="51"/>
      <c r="FFW138" s="51"/>
      <c r="FFX138" s="51"/>
      <c r="FFY138" s="51"/>
      <c r="FFZ138" s="51"/>
      <c r="FGA138" s="51"/>
      <c r="FGB138" s="51"/>
      <c r="FGC138" s="51"/>
      <c r="FGD138" s="51"/>
      <c r="FGE138" s="51"/>
      <c r="FGF138" s="51"/>
      <c r="FGG138" s="51"/>
      <c r="FGH138" s="51"/>
      <c r="FGI138" s="51"/>
      <c r="FGJ138" s="51"/>
      <c r="FGK138" s="51"/>
      <c r="FGL138" s="51"/>
      <c r="FGM138" s="51"/>
      <c r="FGN138" s="51"/>
      <c r="FGO138" s="51"/>
      <c r="FGP138" s="51"/>
      <c r="FGQ138" s="51"/>
      <c r="FGR138" s="51"/>
      <c r="FGS138" s="51"/>
      <c r="FGT138" s="51"/>
      <c r="FGU138" s="51"/>
      <c r="FGV138" s="51"/>
      <c r="FGW138" s="51"/>
      <c r="FGX138" s="51"/>
      <c r="FGY138" s="51"/>
      <c r="FGZ138" s="51"/>
      <c r="FHA138" s="51"/>
      <c r="FHB138" s="51"/>
      <c r="FHC138" s="51"/>
      <c r="FHD138" s="51"/>
      <c r="FHE138" s="51"/>
      <c r="FHF138" s="51"/>
      <c r="FHG138" s="51"/>
      <c r="FHH138" s="51"/>
      <c r="FHI138" s="51"/>
      <c r="FHJ138" s="51"/>
      <c r="FHK138" s="51"/>
      <c r="FHL138" s="51"/>
      <c r="FHM138" s="51"/>
      <c r="FHN138" s="51"/>
      <c r="FHO138" s="51"/>
      <c r="FHP138" s="51"/>
      <c r="FHQ138" s="51"/>
      <c r="FHR138" s="51"/>
      <c r="FHS138" s="51"/>
      <c r="FHT138" s="51"/>
      <c r="FHU138" s="51"/>
      <c r="FHV138" s="51"/>
      <c r="FHW138" s="51"/>
      <c r="FHX138" s="51"/>
      <c r="FHY138" s="51"/>
      <c r="FHZ138" s="51"/>
      <c r="FIA138" s="51"/>
      <c r="FIB138" s="51"/>
      <c r="FIC138" s="51"/>
      <c r="FID138" s="51"/>
      <c r="FIE138" s="51"/>
      <c r="FIF138" s="51"/>
      <c r="FIG138" s="51"/>
      <c r="FIH138" s="51"/>
      <c r="FII138" s="51"/>
      <c r="FIJ138" s="51"/>
      <c r="FIK138" s="51"/>
      <c r="FIL138" s="51"/>
      <c r="FIM138" s="51"/>
      <c r="FIN138" s="51"/>
      <c r="FIO138" s="51"/>
      <c r="FIP138" s="51"/>
      <c r="FIQ138" s="51"/>
      <c r="FIR138" s="51"/>
      <c r="FIS138" s="51"/>
      <c r="FIT138" s="51"/>
      <c r="FIU138" s="51"/>
      <c r="FIV138" s="51"/>
      <c r="FIW138" s="51"/>
      <c r="FIX138" s="51"/>
      <c r="FIY138" s="51"/>
      <c r="FIZ138" s="51"/>
      <c r="FJA138" s="51"/>
      <c r="FJB138" s="51"/>
      <c r="FJC138" s="51"/>
      <c r="FJD138" s="51"/>
      <c r="FJE138" s="51"/>
      <c r="FJF138" s="51"/>
      <c r="FJG138" s="51"/>
      <c r="FJH138" s="51"/>
      <c r="FJI138" s="51"/>
      <c r="FJJ138" s="51"/>
      <c r="FJK138" s="51"/>
      <c r="FJL138" s="51"/>
      <c r="FJM138" s="51"/>
      <c r="FJN138" s="51"/>
      <c r="FJO138" s="51"/>
      <c r="FJP138" s="51"/>
      <c r="FJQ138" s="51"/>
      <c r="FJR138" s="51"/>
      <c r="FJS138" s="51"/>
      <c r="FJT138" s="51"/>
      <c r="FJU138" s="51"/>
      <c r="FJV138" s="51"/>
      <c r="FJW138" s="51"/>
      <c r="FJX138" s="51"/>
      <c r="FJY138" s="51"/>
      <c r="FJZ138" s="51"/>
      <c r="FKA138" s="51"/>
      <c r="FKB138" s="51"/>
      <c r="FKC138" s="51"/>
      <c r="FKD138" s="51"/>
      <c r="FKE138" s="51"/>
      <c r="FKF138" s="51"/>
      <c r="FKG138" s="51"/>
      <c r="FKH138" s="51"/>
      <c r="FKI138" s="51"/>
      <c r="FKJ138" s="51"/>
      <c r="FKK138" s="51"/>
      <c r="FKL138" s="51"/>
      <c r="FKM138" s="51"/>
      <c r="FKN138" s="51"/>
      <c r="FKO138" s="51"/>
      <c r="FKP138" s="51"/>
      <c r="FKQ138" s="51"/>
      <c r="FKR138" s="51"/>
      <c r="FKS138" s="51"/>
      <c r="FKT138" s="51"/>
      <c r="FKU138" s="51"/>
      <c r="FKV138" s="51"/>
      <c r="FKW138" s="51"/>
      <c r="FKX138" s="51"/>
      <c r="FKY138" s="51"/>
      <c r="FKZ138" s="51"/>
      <c r="FLA138" s="51"/>
      <c r="FLB138" s="51"/>
      <c r="FLC138" s="51"/>
      <c r="FLD138" s="51"/>
      <c r="FLE138" s="51"/>
      <c r="FLF138" s="51"/>
      <c r="FLG138" s="51"/>
      <c r="FLH138" s="51"/>
      <c r="FLI138" s="51"/>
      <c r="FLJ138" s="51"/>
      <c r="FLK138" s="51"/>
      <c r="FLL138" s="51"/>
      <c r="FLM138" s="51"/>
      <c r="FLN138" s="51"/>
      <c r="FLO138" s="51"/>
      <c r="FLP138" s="51"/>
      <c r="FLQ138" s="51"/>
      <c r="FLR138" s="51"/>
      <c r="FLS138" s="51"/>
      <c r="FLT138" s="51"/>
      <c r="FLU138" s="51"/>
      <c r="FLV138" s="51"/>
      <c r="FLW138" s="51"/>
      <c r="FLX138" s="51"/>
      <c r="FLY138" s="51"/>
      <c r="FLZ138" s="51"/>
      <c r="FMA138" s="51"/>
      <c r="FMB138" s="51"/>
      <c r="FMC138" s="51"/>
      <c r="FMD138" s="51"/>
      <c r="FME138" s="51"/>
      <c r="FMF138" s="51"/>
      <c r="FMG138" s="51"/>
      <c r="FMH138" s="51"/>
      <c r="FMI138" s="51"/>
      <c r="FMJ138" s="51"/>
      <c r="FMK138" s="51"/>
      <c r="FML138" s="51"/>
      <c r="FMM138" s="51"/>
      <c r="FMN138" s="51"/>
      <c r="FMO138" s="51"/>
      <c r="FMP138" s="51"/>
      <c r="FMQ138" s="51"/>
      <c r="FMR138" s="51"/>
      <c r="FMS138" s="51"/>
      <c r="FMT138" s="51"/>
      <c r="FMU138" s="51"/>
      <c r="FMV138" s="51"/>
      <c r="FMW138" s="51"/>
      <c r="FMX138" s="51"/>
      <c r="FMY138" s="51"/>
      <c r="FMZ138" s="51"/>
      <c r="FNA138" s="51"/>
      <c r="FNB138" s="51"/>
      <c r="FNC138" s="51"/>
      <c r="FND138" s="51"/>
      <c r="FNE138" s="51"/>
      <c r="FNF138" s="51"/>
      <c r="FNG138" s="51"/>
      <c r="FNH138" s="51"/>
      <c r="FNI138" s="51"/>
      <c r="FNJ138" s="51"/>
      <c r="FNK138" s="51"/>
      <c r="FNL138" s="51"/>
      <c r="FNM138" s="51"/>
      <c r="FNN138" s="51"/>
      <c r="FNO138" s="51"/>
      <c r="FNP138" s="51"/>
      <c r="FNQ138" s="51"/>
      <c r="FNR138" s="51"/>
      <c r="FNS138" s="51"/>
      <c r="FNT138" s="51"/>
      <c r="FNU138" s="51"/>
      <c r="FNV138" s="51"/>
      <c r="FNW138" s="51"/>
      <c r="FNX138" s="51"/>
      <c r="FNY138" s="51"/>
      <c r="FNZ138" s="51"/>
      <c r="FOA138" s="51"/>
      <c r="FOB138" s="51"/>
      <c r="FOC138" s="51"/>
      <c r="FOD138" s="51"/>
      <c r="FOE138" s="51"/>
      <c r="FOF138" s="51"/>
      <c r="FOG138" s="51"/>
      <c r="FOH138" s="51"/>
      <c r="FOI138" s="51"/>
      <c r="FOJ138" s="51"/>
      <c r="FOK138" s="51"/>
      <c r="FOL138" s="51"/>
      <c r="FOM138" s="51"/>
      <c r="FON138" s="51"/>
      <c r="FOO138" s="51"/>
      <c r="FOP138" s="51"/>
      <c r="FOQ138" s="51"/>
      <c r="FOR138" s="51"/>
      <c r="FOS138" s="51"/>
      <c r="FOT138" s="51"/>
      <c r="FOU138" s="51"/>
      <c r="FOV138" s="51"/>
      <c r="FOW138" s="51"/>
      <c r="FOX138" s="51"/>
      <c r="FOY138" s="51"/>
      <c r="FOZ138" s="51"/>
      <c r="FPA138" s="51"/>
      <c r="FPB138" s="51"/>
      <c r="FPC138" s="51"/>
      <c r="FPD138" s="51"/>
      <c r="FPE138" s="51"/>
      <c r="FPF138" s="51"/>
      <c r="FPG138" s="51"/>
      <c r="FPH138" s="51"/>
      <c r="FPI138" s="51"/>
      <c r="FPJ138" s="51"/>
      <c r="FPK138" s="51"/>
      <c r="FPL138" s="51"/>
      <c r="FPM138" s="51"/>
      <c r="FPN138" s="51"/>
      <c r="FPO138" s="51"/>
      <c r="FPP138" s="51"/>
      <c r="FPQ138" s="51"/>
      <c r="FPR138" s="51"/>
      <c r="FPS138" s="51"/>
      <c r="FPT138" s="51"/>
      <c r="FPU138" s="51"/>
      <c r="FPV138" s="51"/>
      <c r="FPW138" s="51"/>
      <c r="FPX138" s="51"/>
      <c r="FPY138" s="51"/>
      <c r="FPZ138" s="51"/>
      <c r="FQA138" s="51"/>
      <c r="FQB138" s="51"/>
      <c r="FQC138" s="51"/>
      <c r="FQD138" s="51"/>
      <c r="FQE138" s="51"/>
      <c r="FQF138" s="51"/>
      <c r="FQG138" s="51"/>
      <c r="FQH138" s="51"/>
      <c r="FQI138" s="51"/>
      <c r="FQJ138" s="51"/>
      <c r="FQK138" s="51"/>
      <c r="FQL138" s="51"/>
      <c r="FQM138" s="51"/>
      <c r="FQN138" s="51"/>
      <c r="FQO138" s="51"/>
      <c r="FQP138" s="51"/>
      <c r="FQQ138" s="51"/>
      <c r="FQR138" s="51"/>
      <c r="FQS138" s="51"/>
      <c r="FQT138" s="51"/>
      <c r="FQU138" s="51"/>
      <c r="FQV138" s="51"/>
      <c r="FQW138" s="51"/>
      <c r="FQX138" s="51"/>
      <c r="FQY138" s="51"/>
      <c r="FQZ138" s="51"/>
      <c r="FRA138" s="51"/>
      <c r="FRB138" s="51"/>
      <c r="FRC138" s="51"/>
      <c r="FRD138" s="51"/>
      <c r="FRE138" s="51"/>
      <c r="FRF138" s="51"/>
      <c r="FRG138" s="51"/>
      <c r="FRH138" s="51"/>
      <c r="FRI138" s="51"/>
      <c r="FRJ138" s="51"/>
      <c r="FRK138" s="51"/>
      <c r="FRL138" s="51"/>
      <c r="FRM138" s="51"/>
      <c r="FRN138" s="51"/>
      <c r="FRO138" s="51"/>
      <c r="FRP138" s="51"/>
      <c r="FRQ138" s="51"/>
      <c r="FRR138" s="51"/>
      <c r="FRS138" s="51"/>
      <c r="FRT138" s="51"/>
      <c r="FRU138" s="51"/>
      <c r="FRV138" s="51"/>
      <c r="FRW138" s="51"/>
      <c r="FRX138" s="51"/>
      <c r="FRY138" s="51"/>
      <c r="FRZ138" s="51"/>
      <c r="FSA138" s="51"/>
      <c r="FSB138" s="51"/>
      <c r="FSC138" s="51"/>
      <c r="FSD138" s="51"/>
      <c r="FSE138" s="51"/>
      <c r="FSF138" s="51"/>
      <c r="FSG138" s="51"/>
      <c r="FSH138" s="51"/>
      <c r="FSI138" s="51"/>
      <c r="FSJ138" s="51"/>
      <c r="FSK138" s="51"/>
      <c r="FSL138" s="51"/>
      <c r="FSM138" s="51"/>
      <c r="FSN138" s="51"/>
      <c r="FSO138" s="51"/>
      <c r="FSP138" s="51"/>
      <c r="FSQ138" s="51"/>
      <c r="FSR138" s="51"/>
      <c r="FSS138" s="51"/>
      <c r="FST138" s="51"/>
      <c r="FSU138" s="51"/>
      <c r="FSV138" s="51"/>
      <c r="FSW138" s="51"/>
      <c r="FSX138" s="51"/>
      <c r="FSY138" s="51"/>
      <c r="FSZ138" s="51"/>
      <c r="FTA138" s="51"/>
      <c r="FTB138" s="51"/>
      <c r="FTC138" s="51"/>
      <c r="FTD138" s="51"/>
      <c r="FTE138" s="51"/>
      <c r="FTF138" s="51"/>
      <c r="FTG138" s="51"/>
      <c r="FTH138" s="51"/>
      <c r="FTI138" s="51"/>
      <c r="FTJ138" s="51"/>
      <c r="FTK138" s="51"/>
      <c r="FTL138" s="51"/>
      <c r="FTM138" s="51"/>
      <c r="FTN138" s="51"/>
      <c r="FTO138" s="51"/>
      <c r="FTP138" s="51"/>
      <c r="FTQ138" s="51"/>
      <c r="FTR138" s="51"/>
      <c r="FTS138" s="51"/>
      <c r="FTT138" s="51"/>
      <c r="FTU138" s="51"/>
      <c r="FTV138" s="51"/>
      <c r="FTW138" s="51"/>
      <c r="FTX138" s="51"/>
      <c r="FTY138" s="51"/>
      <c r="FTZ138" s="51"/>
      <c r="FUA138" s="51"/>
      <c r="FUB138" s="51"/>
      <c r="FUC138" s="51"/>
      <c r="FUD138" s="51"/>
      <c r="FUE138" s="51"/>
      <c r="FUF138" s="51"/>
      <c r="FUG138" s="51"/>
      <c r="FUH138" s="51"/>
      <c r="FUI138" s="51"/>
      <c r="FUJ138" s="51"/>
      <c r="FUK138" s="51"/>
      <c r="FUL138" s="51"/>
      <c r="FUM138" s="51"/>
      <c r="FUN138" s="51"/>
      <c r="FUO138" s="51"/>
      <c r="FUP138" s="51"/>
      <c r="FUQ138" s="51"/>
      <c r="FUR138" s="51"/>
      <c r="FUS138" s="51"/>
      <c r="FUT138" s="51"/>
      <c r="FUU138" s="51"/>
      <c r="FUV138" s="51"/>
      <c r="FUW138" s="51"/>
      <c r="FUX138" s="51"/>
      <c r="FUY138" s="51"/>
      <c r="FUZ138" s="51"/>
      <c r="FVA138" s="51"/>
      <c r="FVB138" s="51"/>
      <c r="FVC138" s="51"/>
      <c r="FVD138" s="51"/>
      <c r="FVE138" s="51"/>
      <c r="FVF138" s="51"/>
      <c r="FVG138" s="51"/>
      <c r="FVH138" s="51"/>
      <c r="FVI138" s="51"/>
      <c r="FVJ138" s="51"/>
      <c r="FVK138" s="51"/>
      <c r="FVL138" s="51"/>
      <c r="FVM138" s="51"/>
      <c r="FVN138" s="51"/>
      <c r="FVO138" s="51"/>
      <c r="FVP138" s="51"/>
      <c r="FVQ138" s="51"/>
      <c r="FVR138" s="51"/>
      <c r="FVS138" s="51"/>
      <c r="FVT138" s="51"/>
      <c r="FVU138" s="51"/>
      <c r="FVV138" s="51"/>
      <c r="FVW138" s="51"/>
      <c r="FVX138" s="51"/>
      <c r="FVY138" s="51"/>
      <c r="FVZ138" s="51"/>
      <c r="FWA138" s="51"/>
      <c r="FWB138" s="51"/>
      <c r="FWC138" s="51"/>
      <c r="FWD138" s="51"/>
      <c r="FWE138" s="51"/>
      <c r="FWF138" s="51"/>
      <c r="FWG138" s="51"/>
      <c r="FWH138" s="51"/>
      <c r="FWI138" s="51"/>
      <c r="FWJ138" s="51"/>
      <c r="FWK138" s="51"/>
      <c r="FWL138" s="51"/>
      <c r="FWM138" s="51"/>
      <c r="FWN138" s="51"/>
      <c r="FWO138" s="51"/>
      <c r="FWP138" s="51"/>
      <c r="FWQ138" s="51"/>
      <c r="FWR138" s="51"/>
      <c r="FWS138" s="51"/>
      <c r="FWT138" s="51"/>
      <c r="FWU138" s="51"/>
      <c r="FWV138" s="51"/>
      <c r="FWW138" s="51"/>
      <c r="FWX138" s="51"/>
      <c r="FWY138" s="51"/>
      <c r="FWZ138" s="51"/>
      <c r="FXA138" s="51"/>
      <c r="FXB138" s="51"/>
      <c r="FXC138" s="51"/>
      <c r="FXD138" s="51"/>
      <c r="FXE138" s="51"/>
      <c r="FXF138" s="51"/>
      <c r="FXG138" s="51"/>
      <c r="FXH138" s="51"/>
      <c r="FXI138" s="51"/>
      <c r="FXJ138" s="51"/>
      <c r="FXK138" s="51"/>
      <c r="FXL138" s="51"/>
      <c r="FXM138" s="51"/>
      <c r="FXN138" s="51"/>
      <c r="FXO138" s="51"/>
      <c r="FXP138" s="51"/>
      <c r="FXQ138" s="51"/>
      <c r="FXR138" s="51"/>
      <c r="FXS138" s="51"/>
      <c r="FXT138" s="51"/>
      <c r="FXU138" s="51"/>
      <c r="FXV138" s="51"/>
      <c r="FXW138" s="51"/>
      <c r="FXX138" s="51"/>
      <c r="FXY138" s="51"/>
      <c r="FXZ138" s="51"/>
      <c r="FYA138" s="51"/>
      <c r="FYB138" s="51"/>
      <c r="FYC138" s="51"/>
      <c r="FYD138" s="51"/>
      <c r="FYE138" s="51"/>
      <c r="FYF138" s="51"/>
      <c r="FYG138" s="51"/>
      <c r="FYH138" s="51"/>
      <c r="FYI138" s="51"/>
      <c r="FYJ138" s="51"/>
      <c r="FYK138" s="51"/>
      <c r="FYL138" s="51"/>
      <c r="FYM138" s="51"/>
      <c r="FYN138" s="51"/>
      <c r="FYO138" s="51"/>
      <c r="FYP138" s="51"/>
      <c r="FYQ138" s="51"/>
      <c r="FYR138" s="51"/>
      <c r="FYS138" s="51"/>
      <c r="FYT138" s="51"/>
      <c r="FYU138" s="51"/>
      <c r="FYV138" s="51"/>
      <c r="FYW138" s="51"/>
      <c r="FYX138" s="51"/>
      <c r="FYY138" s="51"/>
      <c r="FYZ138" s="51"/>
      <c r="FZA138" s="51"/>
      <c r="FZB138" s="51"/>
      <c r="FZC138" s="51"/>
      <c r="FZD138" s="51"/>
      <c r="FZE138" s="51"/>
      <c r="FZF138" s="51"/>
      <c r="FZG138" s="51"/>
      <c r="FZH138" s="51"/>
      <c r="FZI138" s="51"/>
      <c r="FZJ138" s="51"/>
      <c r="FZK138" s="51"/>
      <c r="FZL138" s="51"/>
      <c r="FZM138" s="51"/>
      <c r="FZN138" s="51"/>
      <c r="FZO138" s="51"/>
      <c r="FZP138" s="51"/>
      <c r="FZQ138" s="51"/>
      <c r="FZR138" s="51"/>
      <c r="FZS138" s="51"/>
      <c r="FZT138" s="51"/>
      <c r="FZU138" s="51"/>
      <c r="FZV138" s="51"/>
      <c r="FZW138" s="51"/>
      <c r="FZX138" s="51"/>
      <c r="FZY138" s="51"/>
      <c r="FZZ138" s="51"/>
      <c r="GAA138" s="51"/>
      <c r="GAB138" s="51"/>
      <c r="GAC138" s="51"/>
      <c r="GAD138" s="51"/>
      <c r="GAE138" s="51"/>
      <c r="GAF138" s="51"/>
      <c r="GAG138" s="51"/>
      <c r="GAH138" s="51"/>
      <c r="GAI138" s="51"/>
      <c r="GAJ138" s="51"/>
      <c r="GAK138" s="51"/>
      <c r="GAL138" s="51"/>
      <c r="GAM138" s="51"/>
      <c r="GAN138" s="51"/>
      <c r="GAO138" s="51"/>
      <c r="GAP138" s="51"/>
      <c r="GAQ138" s="51"/>
      <c r="GAR138" s="51"/>
      <c r="GAS138" s="51"/>
      <c r="GAT138" s="51"/>
      <c r="GAU138" s="51"/>
      <c r="GAV138" s="51"/>
      <c r="GAW138" s="51"/>
      <c r="GAX138" s="51"/>
      <c r="GAY138" s="51"/>
      <c r="GAZ138" s="51"/>
      <c r="GBA138" s="51"/>
      <c r="GBB138" s="51"/>
      <c r="GBC138" s="51"/>
      <c r="GBD138" s="51"/>
      <c r="GBE138" s="51"/>
      <c r="GBF138" s="51"/>
      <c r="GBG138" s="51"/>
      <c r="GBH138" s="51"/>
      <c r="GBI138" s="51"/>
      <c r="GBJ138" s="51"/>
      <c r="GBK138" s="51"/>
      <c r="GBL138" s="51"/>
      <c r="GBM138" s="51"/>
      <c r="GBN138" s="51"/>
      <c r="GBO138" s="51"/>
      <c r="GBP138" s="51"/>
      <c r="GBQ138" s="51"/>
      <c r="GBR138" s="51"/>
      <c r="GBS138" s="51"/>
      <c r="GBT138" s="51"/>
      <c r="GBU138" s="51"/>
      <c r="GBV138" s="51"/>
      <c r="GBW138" s="51"/>
      <c r="GBX138" s="51"/>
      <c r="GBY138" s="51"/>
      <c r="GBZ138" s="51"/>
      <c r="GCA138" s="51"/>
      <c r="GCB138" s="51"/>
      <c r="GCC138" s="51"/>
      <c r="GCD138" s="51"/>
      <c r="GCE138" s="51"/>
      <c r="GCF138" s="51"/>
      <c r="GCG138" s="51"/>
      <c r="GCH138" s="51"/>
      <c r="GCI138" s="51"/>
      <c r="GCJ138" s="51"/>
      <c r="GCK138" s="51"/>
      <c r="GCL138" s="51"/>
      <c r="GCM138" s="51"/>
      <c r="GCN138" s="51"/>
      <c r="GCO138" s="51"/>
      <c r="GCP138" s="51"/>
      <c r="GCQ138" s="51"/>
      <c r="GCR138" s="51"/>
      <c r="GCS138" s="51"/>
      <c r="GCT138" s="51"/>
      <c r="GCU138" s="51"/>
      <c r="GCV138" s="51"/>
      <c r="GCW138" s="51"/>
      <c r="GCX138" s="51"/>
      <c r="GCY138" s="51"/>
      <c r="GCZ138" s="51"/>
      <c r="GDA138" s="51"/>
      <c r="GDB138" s="51"/>
      <c r="GDC138" s="51"/>
      <c r="GDD138" s="51"/>
      <c r="GDE138" s="51"/>
      <c r="GDF138" s="51"/>
      <c r="GDG138" s="51"/>
      <c r="GDH138" s="51"/>
      <c r="GDI138" s="51"/>
      <c r="GDJ138" s="51"/>
      <c r="GDK138" s="51"/>
      <c r="GDL138" s="51"/>
      <c r="GDM138" s="51"/>
      <c r="GDN138" s="51"/>
      <c r="GDO138" s="51"/>
      <c r="GDP138" s="51"/>
      <c r="GDQ138" s="51"/>
      <c r="GDR138" s="51"/>
      <c r="GDS138" s="51"/>
      <c r="GDT138" s="51"/>
      <c r="GDU138" s="51"/>
      <c r="GDV138" s="51"/>
      <c r="GDW138" s="51"/>
      <c r="GDX138" s="51"/>
      <c r="GDY138" s="51"/>
      <c r="GDZ138" s="51"/>
      <c r="GEA138" s="51"/>
      <c r="GEB138" s="51"/>
      <c r="GEC138" s="51"/>
      <c r="GED138" s="51"/>
      <c r="GEE138" s="51"/>
      <c r="GEF138" s="51"/>
      <c r="GEG138" s="51"/>
      <c r="GEH138" s="51"/>
      <c r="GEI138" s="51"/>
      <c r="GEJ138" s="51"/>
      <c r="GEK138" s="51"/>
      <c r="GEL138" s="51"/>
      <c r="GEM138" s="51"/>
      <c r="GEN138" s="51"/>
      <c r="GEO138" s="51"/>
      <c r="GEP138" s="51"/>
      <c r="GEQ138" s="51"/>
      <c r="GER138" s="51"/>
      <c r="GES138" s="51"/>
      <c r="GET138" s="51"/>
      <c r="GEU138" s="51"/>
      <c r="GEV138" s="51"/>
      <c r="GEW138" s="51"/>
      <c r="GEX138" s="51"/>
      <c r="GEY138" s="51"/>
      <c r="GEZ138" s="51"/>
      <c r="GFA138" s="51"/>
      <c r="GFB138" s="51"/>
      <c r="GFC138" s="51"/>
      <c r="GFD138" s="51"/>
      <c r="GFE138" s="51"/>
      <c r="GFF138" s="51"/>
      <c r="GFG138" s="51"/>
      <c r="GFH138" s="51"/>
      <c r="GFI138" s="51"/>
      <c r="GFJ138" s="51"/>
      <c r="GFK138" s="51"/>
      <c r="GFL138" s="51"/>
      <c r="GFM138" s="51"/>
      <c r="GFN138" s="51"/>
      <c r="GFO138" s="51"/>
      <c r="GFP138" s="51"/>
      <c r="GFQ138" s="51"/>
      <c r="GFR138" s="51"/>
      <c r="GFS138" s="51"/>
      <c r="GFT138" s="51"/>
      <c r="GFU138" s="51"/>
      <c r="GFV138" s="51"/>
      <c r="GFW138" s="51"/>
      <c r="GFX138" s="51"/>
      <c r="GFY138" s="51"/>
      <c r="GFZ138" s="51"/>
      <c r="GGA138" s="51"/>
      <c r="GGB138" s="51"/>
      <c r="GGC138" s="51"/>
      <c r="GGD138" s="51"/>
      <c r="GGE138" s="51"/>
      <c r="GGF138" s="51"/>
      <c r="GGG138" s="51"/>
      <c r="GGH138" s="51"/>
      <c r="GGI138" s="51"/>
      <c r="GGJ138" s="51"/>
      <c r="GGK138" s="51"/>
      <c r="GGL138" s="51"/>
      <c r="GGM138" s="51"/>
      <c r="GGN138" s="51"/>
      <c r="GGO138" s="51"/>
      <c r="GGP138" s="51"/>
      <c r="GGQ138" s="51"/>
      <c r="GGR138" s="51"/>
      <c r="GGS138" s="51"/>
      <c r="GGT138" s="51"/>
      <c r="GGU138" s="51"/>
      <c r="GGV138" s="51"/>
      <c r="GGW138" s="51"/>
      <c r="GGX138" s="51"/>
      <c r="GGY138" s="51"/>
      <c r="GGZ138" s="51"/>
      <c r="GHA138" s="51"/>
      <c r="GHB138" s="51"/>
      <c r="GHC138" s="51"/>
      <c r="GHD138" s="51"/>
      <c r="GHE138" s="51"/>
      <c r="GHF138" s="51"/>
      <c r="GHG138" s="51"/>
      <c r="GHH138" s="51"/>
      <c r="GHI138" s="51"/>
      <c r="GHJ138" s="51"/>
      <c r="GHK138" s="51"/>
      <c r="GHL138" s="51"/>
      <c r="GHM138" s="51"/>
      <c r="GHN138" s="51"/>
      <c r="GHO138" s="51"/>
      <c r="GHP138" s="51"/>
      <c r="GHQ138" s="51"/>
      <c r="GHR138" s="51"/>
      <c r="GHS138" s="51"/>
      <c r="GHT138" s="51"/>
      <c r="GHU138" s="51"/>
      <c r="GHV138" s="51"/>
      <c r="GHW138" s="51"/>
      <c r="GHX138" s="51"/>
      <c r="GHY138" s="51"/>
      <c r="GHZ138" s="51"/>
      <c r="GIA138" s="51"/>
      <c r="GIB138" s="51"/>
      <c r="GIC138" s="51"/>
      <c r="GID138" s="51"/>
      <c r="GIE138" s="51"/>
      <c r="GIF138" s="51"/>
      <c r="GIG138" s="51"/>
      <c r="GIH138" s="51"/>
      <c r="GII138" s="51"/>
      <c r="GIJ138" s="51"/>
      <c r="GIK138" s="51"/>
      <c r="GIL138" s="51"/>
      <c r="GIM138" s="51"/>
      <c r="GIN138" s="51"/>
      <c r="GIO138" s="51"/>
      <c r="GIP138" s="51"/>
      <c r="GIQ138" s="51"/>
      <c r="GIR138" s="51"/>
      <c r="GIS138" s="51"/>
      <c r="GIT138" s="51"/>
      <c r="GIU138" s="51"/>
      <c r="GIV138" s="51"/>
      <c r="GIW138" s="51"/>
      <c r="GIX138" s="51"/>
      <c r="GIY138" s="51"/>
      <c r="GIZ138" s="51"/>
      <c r="GJA138" s="51"/>
      <c r="GJB138" s="51"/>
      <c r="GJC138" s="51"/>
      <c r="GJD138" s="51"/>
      <c r="GJE138" s="51"/>
      <c r="GJF138" s="51"/>
      <c r="GJG138" s="51"/>
      <c r="GJH138" s="51"/>
      <c r="GJI138" s="51"/>
      <c r="GJJ138" s="51"/>
      <c r="GJK138" s="51"/>
      <c r="GJL138" s="51"/>
      <c r="GJM138" s="51"/>
      <c r="GJN138" s="51"/>
      <c r="GJO138" s="51"/>
      <c r="GJP138" s="51"/>
      <c r="GJQ138" s="51"/>
      <c r="GJR138" s="51"/>
      <c r="GJS138" s="51"/>
      <c r="GJT138" s="51"/>
      <c r="GJU138" s="51"/>
      <c r="GJV138" s="51"/>
      <c r="GJW138" s="51"/>
      <c r="GJX138" s="51"/>
      <c r="GJY138" s="51"/>
      <c r="GJZ138" s="51"/>
      <c r="GKA138" s="51"/>
      <c r="GKB138" s="51"/>
      <c r="GKC138" s="51"/>
      <c r="GKD138" s="51"/>
      <c r="GKE138" s="51"/>
      <c r="GKF138" s="51"/>
      <c r="GKG138" s="51"/>
      <c r="GKH138" s="51"/>
      <c r="GKI138" s="51"/>
      <c r="GKJ138" s="51"/>
      <c r="GKK138" s="51"/>
      <c r="GKL138" s="51"/>
      <c r="GKM138" s="51"/>
      <c r="GKN138" s="51"/>
      <c r="GKO138" s="51"/>
      <c r="GKP138" s="51"/>
      <c r="GKQ138" s="51"/>
      <c r="GKR138" s="51"/>
      <c r="GKS138" s="51"/>
      <c r="GKT138" s="51"/>
      <c r="GKU138" s="51"/>
      <c r="GKV138" s="51"/>
      <c r="GKW138" s="51"/>
      <c r="GKX138" s="51"/>
      <c r="GKY138" s="51"/>
      <c r="GKZ138" s="51"/>
      <c r="GLA138" s="51"/>
      <c r="GLB138" s="51"/>
      <c r="GLC138" s="51"/>
      <c r="GLD138" s="51"/>
      <c r="GLE138" s="51"/>
      <c r="GLF138" s="51"/>
      <c r="GLG138" s="51"/>
      <c r="GLH138" s="51"/>
      <c r="GLI138" s="51"/>
      <c r="GLJ138" s="51"/>
      <c r="GLK138" s="51"/>
      <c r="GLL138" s="51"/>
      <c r="GLM138" s="51"/>
      <c r="GLN138" s="51"/>
      <c r="GLO138" s="51"/>
      <c r="GLP138" s="51"/>
      <c r="GLQ138" s="51"/>
      <c r="GLR138" s="51"/>
      <c r="GLS138" s="51"/>
      <c r="GLT138" s="51"/>
      <c r="GLU138" s="51"/>
      <c r="GLV138" s="51"/>
      <c r="GLW138" s="51"/>
      <c r="GLX138" s="51"/>
      <c r="GLY138" s="51"/>
      <c r="GLZ138" s="51"/>
      <c r="GMA138" s="51"/>
      <c r="GMB138" s="51"/>
      <c r="GMC138" s="51"/>
      <c r="GMD138" s="51"/>
      <c r="GME138" s="51"/>
      <c r="GMF138" s="51"/>
      <c r="GMG138" s="51"/>
      <c r="GMH138" s="51"/>
      <c r="GMI138" s="51"/>
      <c r="GMJ138" s="51"/>
      <c r="GMK138" s="51"/>
      <c r="GML138" s="51"/>
      <c r="GMM138" s="51"/>
      <c r="GMN138" s="51"/>
      <c r="GMO138" s="51"/>
      <c r="GMP138" s="51"/>
      <c r="GMQ138" s="51"/>
      <c r="GMR138" s="51"/>
      <c r="GMS138" s="51"/>
      <c r="GMT138" s="51"/>
      <c r="GMU138" s="51"/>
      <c r="GMV138" s="51"/>
      <c r="GMW138" s="51"/>
      <c r="GMX138" s="51"/>
      <c r="GMY138" s="51"/>
      <c r="GMZ138" s="51"/>
      <c r="GNA138" s="51"/>
      <c r="GNB138" s="51"/>
      <c r="GNC138" s="51"/>
      <c r="GND138" s="51"/>
      <c r="GNE138" s="51"/>
      <c r="GNF138" s="51"/>
      <c r="GNG138" s="51"/>
      <c r="GNH138" s="51"/>
      <c r="GNI138" s="51"/>
      <c r="GNJ138" s="51"/>
      <c r="GNK138" s="51"/>
      <c r="GNL138" s="51"/>
      <c r="GNM138" s="51"/>
      <c r="GNN138" s="51"/>
      <c r="GNO138" s="51"/>
      <c r="GNP138" s="51"/>
      <c r="GNQ138" s="51"/>
      <c r="GNR138" s="51"/>
      <c r="GNS138" s="51"/>
      <c r="GNT138" s="51"/>
      <c r="GNU138" s="51"/>
      <c r="GNV138" s="51"/>
      <c r="GNW138" s="51"/>
      <c r="GNX138" s="51"/>
      <c r="GNY138" s="51"/>
      <c r="GNZ138" s="51"/>
      <c r="GOA138" s="51"/>
      <c r="GOB138" s="51"/>
      <c r="GOC138" s="51"/>
      <c r="GOD138" s="51"/>
      <c r="GOE138" s="51"/>
      <c r="GOF138" s="51"/>
      <c r="GOG138" s="51"/>
      <c r="GOH138" s="51"/>
      <c r="GOI138" s="51"/>
      <c r="GOJ138" s="51"/>
      <c r="GOK138" s="51"/>
      <c r="GOL138" s="51"/>
      <c r="GOM138" s="51"/>
      <c r="GON138" s="51"/>
      <c r="GOO138" s="51"/>
      <c r="GOP138" s="51"/>
      <c r="GOQ138" s="51"/>
      <c r="GOR138" s="51"/>
      <c r="GOS138" s="51"/>
      <c r="GOT138" s="51"/>
      <c r="GOU138" s="51"/>
      <c r="GOV138" s="51"/>
      <c r="GOW138" s="51"/>
      <c r="GOX138" s="51"/>
      <c r="GOY138" s="51"/>
      <c r="GOZ138" s="51"/>
      <c r="GPA138" s="51"/>
      <c r="GPB138" s="51"/>
      <c r="GPC138" s="51"/>
      <c r="GPD138" s="51"/>
      <c r="GPE138" s="51"/>
      <c r="GPF138" s="51"/>
      <c r="GPG138" s="51"/>
      <c r="GPH138" s="51"/>
      <c r="GPI138" s="51"/>
      <c r="GPJ138" s="51"/>
      <c r="GPK138" s="51"/>
      <c r="GPL138" s="51"/>
      <c r="GPM138" s="51"/>
      <c r="GPN138" s="51"/>
      <c r="GPO138" s="51"/>
      <c r="GPP138" s="51"/>
      <c r="GPQ138" s="51"/>
      <c r="GPR138" s="51"/>
      <c r="GPS138" s="51"/>
      <c r="GPT138" s="51"/>
      <c r="GPU138" s="51"/>
      <c r="GPV138" s="51"/>
      <c r="GPW138" s="51"/>
      <c r="GPX138" s="51"/>
      <c r="GPY138" s="51"/>
      <c r="GPZ138" s="51"/>
      <c r="GQA138" s="51"/>
      <c r="GQB138" s="51"/>
      <c r="GQC138" s="51"/>
      <c r="GQD138" s="51"/>
      <c r="GQE138" s="51"/>
      <c r="GQF138" s="51"/>
      <c r="GQG138" s="51"/>
      <c r="GQH138" s="51"/>
      <c r="GQI138" s="51"/>
      <c r="GQJ138" s="51"/>
      <c r="GQK138" s="51"/>
      <c r="GQL138" s="51"/>
      <c r="GQM138" s="51"/>
      <c r="GQN138" s="51"/>
      <c r="GQO138" s="51"/>
      <c r="GQP138" s="51"/>
      <c r="GQQ138" s="51"/>
      <c r="GQR138" s="51"/>
      <c r="GQS138" s="51"/>
      <c r="GQT138" s="51"/>
      <c r="GQU138" s="51"/>
      <c r="GQV138" s="51"/>
      <c r="GQW138" s="51"/>
      <c r="GQX138" s="51"/>
      <c r="GQY138" s="51"/>
      <c r="GQZ138" s="51"/>
      <c r="GRA138" s="51"/>
      <c r="GRB138" s="51"/>
      <c r="GRC138" s="51"/>
      <c r="GRD138" s="51"/>
      <c r="GRE138" s="51"/>
      <c r="GRF138" s="51"/>
      <c r="GRG138" s="51"/>
      <c r="GRH138" s="51"/>
      <c r="GRI138" s="51"/>
      <c r="GRJ138" s="51"/>
      <c r="GRK138" s="51"/>
      <c r="GRL138" s="51"/>
      <c r="GRM138" s="51"/>
      <c r="GRN138" s="51"/>
      <c r="GRO138" s="51"/>
      <c r="GRP138" s="51"/>
      <c r="GRQ138" s="51"/>
      <c r="GRR138" s="51"/>
      <c r="GRS138" s="51"/>
      <c r="GRT138" s="51"/>
      <c r="GRU138" s="51"/>
      <c r="GRV138" s="51"/>
      <c r="GRW138" s="51"/>
      <c r="GRX138" s="51"/>
      <c r="GRY138" s="51"/>
      <c r="GRZ138" s="51"/>
      <c r="GSA138" s="51"/>
      <c r="GSB138" s="51"/>
      <c r="GSC138" s="51"/>
      <c r="GSD138" s="51"/>
      <c r="GSE138" s="51"/>
      <c r="GSF138" s="51"/>
      <c r="GSG138" s="51"/>
      <c r="GSH138" s="51"/>
      <c r="GSI138" s="51"/>
      <c r="GSJ138" s="51"/>
      <c r="GSK138" s="51"/>
      <c r="GSL138" s="51"/>
      <c r="GSM138" s="51"/>
      <c r="GSN138" s="51"/>
      <c r="GSO138" s="51"/>
      <c r="GSP138" s="51"/>
      <c r="GSQ138" s="51"/>
      <c r="GSR138" s="51"/>
      <c r="GSS138" s="51"/>
      <c r="GST138" s="51"/>
      <c r="GSU138" s="51"/>
      <c r="GSV138" s="51"/>
      <c r="GSW138" s="51"/>
      <c r="GSX138" s="51"/>
      <c r="GSY138" s="51"/>
      <c r="GSZ138" s="51"/>
      <c r="GTA138" s="51"/>
      <c r="GTB138" s="51"/>
      <c r="GTC138" s="51"/>
      <c r="GTD138" s="51"/>
      <c r="GTE138" s="51"/>
      <c r="GTF138" s="51"/>
      <c r="GTG138" s="51"/>
      <c r="GTH138" s="51"/>
      <c r="GTI138" s="51"/>
      <c r="GTJ138" s="51"/>
      <c r="GTK138" s="51"/>
      <c r="GTL138" s="51"/>
      <c r="GTM138" s="51"/>
      <c r="GTN138" s="51"/>
      <c r="GTO138" s="51"/>
      <c r="GTP138" s="51"/>
      <c r="GTQ138" s="51"/>
      <c r="GTR138" s="51"/>
      <c r="GTS138" s="51"/>
      <c r="GTT138" s="51"/>
      <c r="GTU138" s="51"/>
      <c r="GTV138" s="51"/>
      <c r="GTW138" s="51"/>
      <c r="GTX138" s="51"/>
      <c r="GTY138" s="51"/>
      <c r="GTZ138" s="51"/>
      <c r="GUA138" s="51"/>
      <c r="GUB138" s="51"/>
      <c r="GUC138" s="51"/>
      <c r="GUD138" s="51"/>
      <c r="GUE138" s="51"/>
      <c r="GUF138" s="51"/>
      <c r="GUG138" s="51"/>
      <c r="GUH138" s="51"/>
      <c r="GUI138" s="51"/>
      <c r="GUJ138" s="51"/>
      <c r="GUK138" s="51"/>
      <c r="GUL138" s="51"/>
      <c r="GUM138" s="51"/>
      <c r="GUN138" s="51"/>
      <c r="GUO138" s="51"/>
      <c r="GUP138" s="51"/>
      <c r="GUQ138" s="51"/>
      <c r="GUR138" s="51"/>
      <c r="GUS138" s="51"/>
      <c r="GUT138" s="51"/>
      <c r="GUU138" s="51"/>
      <c r="GUV138" s="51"/>
      <c r="GUW138" s="51"/>
      <c r="GUX138" s="51"/>
      <c r="GUY138" s="51"/>
      <c r="GUZ138" s="51"/>
      <c r="GVA138" s="51"/>
      <c r="GVB138" s="51"/>
      <c r="GVC138" s="51"/>
      <c r="GVD138" s="51"/>
      <c r="GVE138" s="51"/>
      <c r="GVF138" s="51"/>
      <c r="GVG138" s="51"/>
      <c r="GVH138" s="51"/>
      <c r="GVI138" s="51"/>
      <c r="GVJ138" s="51"/>
      <c r="GVK138" s="51"/>
      <c r="GVL138" s="51"/>
      <c r="GVM138" s="51"/>
      <c r="GVN138" s="51"/>
      <c r="GVO138" s="51"/>
      <c r="GVP138" s="51"/>
      <c r="GVQ138" s="51"/>
      <c r="GVR138" s="51"/>
      <c r="GVS138" s="51"/>
      <c r="GVT138" s="51"/>
      <c r="GVU138" s="51"/>
      <c r="GVV138" s="51"/>
      <c r="GVW138" s="51"/>
      <c r="GVX138" s="51"/>
      <c r="GVY138" s="51"/>
      <c r="GVZ138" s="51"/>
      <c r="GWA138" s="51"/>
      <c r="GWB138" s="51"/>
      <c r="GWC138" s="51"/>
      <c r="GWD138" s="51"/>
      <c r="GWE138" s="51"/>
      <c r="GWF138" s="51"/>
      <c r="GWG138" s="51"/>
      <c r="GWH138" s="51"/>
      <c r="GWI138" s="51"/>
      <c r="GWJ138" s="51"/>
      <c r="GWK138" s="51"/>
      <c r="GWL138" s="51"/>
      <c r="GWM138" s="51"/>
      <c r="GWN138" s="51"/>
      <c r="GWO138" s="51"/>
      <c r="GWP138" s="51"/>
      <c r="GWQ138" s="51"/>
      <c r="GWR138" s="51"/>
      <c r="GWS138" s="51"/>
      <c r="GWT138" s="51"/>
      <c r="GWU138" s="51"/>
      <c r="GWV138" s="51"/>
      <c r="GWW138" s="51"/>
      <c r="GWX138" s="51"/>
      <c r="GWY138" s="51"/>
      <c r="GWZ138" s="51"/>
      <c r="GXA138" s="51"/>
      <c r="GXB138" s="51"/>
      <c r="GXC138" s="51"/>
      <c r="GXD138" s="51"/>
      <c r="GXE138" s="51"/>
      <c r="GXF138" s="51"/>
      <c r="GXG138" s="51"/>
      <c r="GXH138" s="51"/>
      <c r="GXI138" s="51"/>
      <c r="GXJ138" s="51"/>
      <c r="GXK138" s="51"/>
      <c r="GXL138" s="51"/>
      <c r="GXM138" s="51"/>
      <c r="GXN138" s="51"/>
      <c r="GXO138" s="51"/>
      <c r="GXP138" s="51"/>
      <c r="GXQ138" s="51"/>
      <c r="GXR138" s="51"/>
      <c r="GXS138" s="51"/>
      <c r="GXT138" s="51"/>
      <c r="GXU138" s="51"/>
      <c r="GXV138" s="51"/>
      <c r="GXW138" s="51"/>
      <c r="GXX138" s="51"/>
      <c r="GXY138" s="51"/>
      <c r="GXZ138" s="51"/>
      <c r="GYA138" s="51"/>
      <c r="GYB138" s="51"/>
      <c r="GYC138" s="51"/>
      <c r="GYD138" s="51"/>
      <c r="GYE138" s="51"/>
      <c r="GYF138" s="51"/>
      <c r="GYG138" s="51"/>
      <c r="GYH138" s="51"/>
      <c r="GYI138" s="51"/>
      <c r="GYJ138" s="51"/>
      <c r="GYK138" s="51"/>
      <c r="GYL138" s="51"/>
      <c r="GYM138" s="51"/>
      <c r="GYN138" s="51"/>
      <c r="GYO138" s="51"/>
      <c r="GYP138" s="51"/>
      <c r="GYQ138" s="51"/>
      <c r="GYR138" s="51"/>
      <c r="GYS138" s="51"/>
      <c r="GYT138" s="51"/>
      <c r="GYU138" s="51"/>
      <c r="GYV138" s="51"/>
      <c r="GYW138" s="51"/>
      <c r="GYX138" s="51"/>
      <c r="GYY138" s="51"/>
      <c r="GYZ138" s="51"/>
      <c r="GZA138" s="51"/>
      <c r="GZB138" s="51"/>
      <c r="GZC138" s="51"/>
      <c r="GZD138" s="51"/>
      <c r="GZE138" s="51"/>
      <c r="GZF138" s="51"/>
      <c r="GZG138" s="51"/>
      <c r="GZH138" s="51"/>
      <c r="GZI138" s="51"/>
      <c r="GZJ138" s="51"/>
      <c r="GZK138" s="51"/>
      <c r="GZL138" s="51"/>
      <c r="GZM138" s="51"/>
      <c r="GZN138" s="51"/>
      <c r="GZO138" s="51"/>
      <c r="GZP138" s="51"/>
      <c r="GZQ138" s="51"/>
      <c r="GZR138" s="51"/>
      <c r="GZS138" s="51"/>
      <c r="GZT138" s="51"/>
      <c r="GZU138" s="51"/>
      <c r="GZV138" s="51"/>
      <c r="GZW138" s="51"/>
      <c r="GZX138" s="51"/>
      <c r="GZY138" s="51"/>
      <c r="GZZ138" s="51"/>
      <c r="HAA138" s="51"/>
      <c r="HAB138" s="51"/>
      <c r="HAC138" s="51"/>
      <c r="HAD138" s="51"/>
      <c r="HAE138" s="51"/>
      <c r="HAF138" s="51"/>
      <c r="HAG138" s="51"/>
      <c r="HAH138" s="51"/>
      <c r="HAI138" s="51"/>
      <c r="HAJ138" s="51"/>
      <c r="HAK138" s="51"/>
      <c r="HAL138" s="51"/>
      <c r="HAM138" s="51"/>
      <c r="HAN138" s="51"/>
      <c r="HAO138" s="51"/>
      <c r="HAP138" s="51"/>
      <c r="HAQ138" s="51"/>
      <c r="HAR138" s="51"/>
      <c r="HAS138" s="51"/>
      <c r="HAT138" s="51"/>
      <c r="HAU138" s="51"/>
      <c r="HAV138" s="51"/>
      <c r="HAW138" s="51"/>
      <c r="HAX138" s="51"/>
      <c r="HAY138" s="51"/>
      <c r="HAZ138" s="51"/>
      <c r="HBA138" s="51"/>
      <c r="HBB138" s="51"/>
      <c r="HBC138" s="51"/>
      <c r="HBD138" s="51"/>
      <c r="HBE138" s="51"/>
      <c r="HBF138" s="51"/>
      <c r="HBG138" s="51"/>
      <c r="HBH138" s="51"/>
      <c r="HBI138" s="51"/>
      <c r="HBJ138" s="51"/>
      <c r="HBK138" s="51"/>
      <c r="HBL138" s="51"/>
      <c r="HBM138" s="51"/>
      <c r="HBN138" s="51"/>
      <c r="HBO138" s="51"/>
      <c r="HBP138" s="51"/>
      <c r="HBQ138" s="51"/>
      <c r="HBR138" s="51"/>
      <c r="HBS138" s="51"/>
      <c r="HBT138" s="51"/>
      <c r="HBU138" s="51"/>
      <c r="HBV138" s="51"/>
      <c r="HBW138" s="51"/>
      <c r="HBX138" s="51"/>
      <c r="HBY138" s="51"/>
      <c r="HBZ138" s="51"/>
      <c r="HCA138" s="51"/>
      <c r="HCB138" s="51"/>
      <c r="HCC138" s="51"/>
      <c r="HCD138" s="51"/>
      <c r="HCE138" s="51"/>
      <c r="HCF138" s="51"/>
      <c r="HCG138" s="51"/>
      <c r="HCH138" s="51"/>
      <c r="HCI138" s="51"/>
      <c r="HCJ138" s="51"/>
      <c r="HCK138" s="51"/>
      <c r="HCL138" s="51"/>
      <c r="HCM138" s="51"/>
      <c r="HCN138" s="51"/>
      <c r="HCO138" s="51"/>
      <c r="HCP138" s="51"/>
      <c r="HCQ138" s="51"/>
      <c r="HCR138" s="51"/>
      <c r="HCS138" s="51"/>
      <c r="HCT138" s="51"/>
      <c r="HCU138" s="51"/>
      <c r="HCV138" s="51"/>
      <c r="HCW138" s="51"/>
      <c r="HCX138" s="51"/>
      <c r="HCY138" s="51"/>
      <c r="HCZ138" s="51"/>
      <c r="HDA138" s="51"/>
      <c r="HDB138" s="51"/>
      <c r="HDC138" s="51"/>
      <c r="HDD138" s="51"/>
      <c r="HDE138" s="51"/>
      <c r="HDF138" s="51"/>
      <c r="HDG138" s="51"/>
      <c r="HDH138" s="51"/>
      <c r="HDI138" s="51"/>
      <c r="HDJ138" s="51"/>
      <c r="HDK138" s="51"/>
      <c r="HDL138" s="51"/>
      <c r="HDM138" s="51"/>
      <c r="HDN138" s="51"/>
      <c r="HDO138" s="51"/>
      <c r="HDP138" s="51"/>
      <c r="HDQ138" s="51"/>
      <c r="HDR138" s="51"/>
      <c r="HDS138" s="51"/>
      <c r="HDT138" s="51"/>
      <c r="HDU138" s="51"/>
      <c r="HDV138" s="51"/>
      <c r="HDW138" s="51"/>
      <c r="HDX138" s="51"/>
      <c r="HDY138" s="51"/>
      <c r="HDZ138" s="51"/>
      <c r="HEA138" s="51"/>
      <c r="HEB138" s="51"/>
      <c r="HEC138" s="51"/>
      <c r="HED138" s="51"/>
      <c r="HEE138" s="51"/>
      <c r="HEF138" s="51"/>
      <c r="HEG138" s="51"/>
      <c r="HEH138" s="51"/>
      <c r="HEI138" s="51"/>
      <c r="HEJ138" s="51"/>
      <c r="HEK138" s="51"/>
      <c r="HEL138" s="51"/>
      <c r="HEM138" s="51"/>
      <c r="HEN138" s="51"/>
      <c r="HEO138" s="51"/>
      <c r="HEP138" s="51"/>
      <c r="HEQ138" s="51"/>
      <c r="HER138" s="51"/>
      <c r="HES138" s="51"/>
      <c r="HET138" s="51"/>
      <c r="HEU138" s="51"/>
      <c r="HEV138" s="51"/>
      <c r="HEW138" s="51"/>
      <c r="HEX138" s="51"/>
      <c r="HEY138" s="51"/>
      <c r="HEZ138" s="51"/>
      <c r="HFA138" s="51"/>
      <c r="HFB138" s="51"/>
      <c r="HFC138" s="51"/>
      <c r="HFD138" s="51"/>
      <c r="HFE138" s="51"/>
      <c r="HFF138" s="51"/>
      <c r="HFG138" s="51"/>
      <c r="HFH138" s="51"/>
      <c r="HFI138" s="51"/>
      <c r="HFJ138" s="51"/>
      <c r="HFK138" s="51"/>
      <c r="HFL138" s="51"/>
      <c r="HFM138" s="51"/>
      <c r="HFN138" s="51"/>
      <c r="HFO138" s="51"/>
      <c r="HFP138" s="51"/>
      <c r="HFQ138" s="51"/>
      <c r="HFR138" s="51"/>
      <c r="HFS138" s="51"/>
      <c r="HFT138" s="51"/>
      <c r="HFU138" s="51"/>
      <c r="HFV138" s="51"/>
      <c r="HFW138" s="51"/>
      <c r="HFX138" s="51"/>
      <c r="HFY138" s="51"/>
      <c r="HFZ138" s="51"/>
      <c r="HGA138" s="51"/>
      <c r="HGB138" s="51"/>
      <c r="HGC138" s="51"/>
      <c r="HGD138" s="51"/>
      <c r="HGE138" s="51"/>
      <c r="HGF138" s="51"/>
      <c r="HGG138" s="51"/>
      <c r="HGH138" s="51"/>
      <c r="HGI138" s="51"/>
      <c r="HGJ138" s="51"/>
      <c r="HGK138" s="51"/>
      <c r="HGL138" s="51"/>
      <c r="HGM138" s="51"/>
      <c r="HGN138" s="51"/>
      <c r="HGO138" s="51"/>
      <c r="HGP138" s="51"/>
      <c r="HGQ138" s="51"/>
      <c r="HGR138" s="51"/>
      <c r="HGS138" s="51"/>
      <c r="HGT138" s="51"/>
      <c r="HGU138" s="51"/>
      <c r="HGV138" s="51"/>
      <c r="HGW138" s="51"/>
      <c r="HGX138" s="51"/>
      <c r="HGY138" s="51"/>
      <c r="HGZ138" s="51"/>
      <c r="HHA138" s="51"/>
      <c r="HHB138" s="51"/>
      <c r="HHC138" s="51"/>
      <c r="HHD138" s="51"/>
      <c r="HHE138" s="51"/>
      <c r="HHF138" s="51"/>
      <c r="HHG138" s="51"/>
      <c r="HHH138" s="51"/>
      <c r="HHI138" s="51"/>
      <c r="HHJ138" s="51"/>
      <c r="HHK138" s="51"/>
      <c r="HHL138" s="51"/>
      <c r="HHM138" s="51"/>
      <c r="HHN138" s="51"/>
      <c r="HHO138" s="51"/>
      <c r="HHP138" s="51"/>
      <c r="HHQ138" s="51"/>
      <c r="HHR138" s="51"/>
      <c r="HHS138" s="51"/>
      <c r="HHT138" s="51"/>
      <c r="HHU138" s="51"/>
      <c r="HHV138" s="51"/>
      <c r="HHW138" s="51"/>
      <c r="HHX138" s="51"/>
      <c r="HHY138" s="51"/>
      <c r="HHZ138" s="51"/>
      <c r="HIA138" s="51"/>
      <c r="HIB138" s="51"/>
      <c r="HIC138" s="51"/>
      <c r="HID138" s="51"/>
      <c r="HIE138" s="51"/>
      <c r="HIF138" s="51"/>
      <c r="HIG138" s="51"/>
      <c r="HIH138" s="51"/>
      <c r="HII138" s="51"/>
      <c r="HIJ138" s="51"/>
      <c r="HIK138" s="51"/>
      <c r="HIL138" s="51"/>
      <c r="HIM138" s="51"/>
      <c r="HIN138" s="51"/>
      <c r="HIO138" s="51"/>
      <c r="HIP138" s="51"/>
      <c r="HIQ138" s="51"/>
      <c r="HIR138" s="51"/>
      <c r="HIS138" s="51"/>
      <c r="HIT138" s="51"/>
      <c r="HIU138" s="51"/>
      <c r="HIV138" s="51"/>
      <c r="HIW138" s="51"/>
      <c r="HIX138" s="51"/>
      <c r="HIY138" s="51"/>
      <c r="HIZ138" s="51"/>
      <c r="HJA138" s="51"/>
      <c r="HJB138" s="51"/>
      <c r="HJC138" s="51"/>
      <c r="HJD138" s="51"/>
      <c r="HJE138" s="51"/>
      <c r="HJF138" s="51"/>
      <c r="HJG138" s="51"/>
      <c r="HJH138" s="51"/>
      <c r="HJI138" s="51"/>
      <c r="HJJ138" s="51"/>
      <c r="HJK138" s="51"/>
      <c r="HJL138" s="51"/>
      <c r="HJM138" s="51"/>
      <c r="HJN138" s="51"/>
      <c r="HJO138" s="51"/>
      <c r="HJP138" s="51"/>
      <c r="HJQ138" s="51"/>
      <c r="HJR138" s="51"/>
      <c r="HJS138" s="51"/>
      <c r="HJT138" s="51"/>
      <c r="HJU138" s="51"/>
      <c r="HJV138" s="51"/>
      <c r="HJW138" s="51"/>
      <c r="HJX138" s="51"/>
      <c r="HJY138" s="51"/>
      <c r="HJZ138" s="51"/>
      <c r="HKA138" s="51"/>
      <c r="HKB138" s="51"/>
      <c r="HKC138" s="51"/>
      <c r="HKD138" s="51"/>
      <c r="HKE138" s="51"/>
      <c r="HKF138" s="51"/>
      <c r="HKG138" s="51"/>
      <c r="HKH138" s="51"/>
      <c r="HKI138" s="51"/>
      <c r="HKJ138" s="51"/>
      <c r="HKK138" s="51"/>
      <c r="HKL138" s="51"/>
      <c r="HKM138" s="51"/>
      <c r="HKN138" s="51"/>
      <c r="HKO138" s="51"/>
      <c r="HKP138" s="51"/>
      <c r="HKQ138" s="51"/>
      <c r="HKR138" s="51"/>
      <c r="HKS138" s="51"/>
      <c r="HKT138" s="51"/>
      <c r="HKU138" s="51"/>
      <c r="HKV138" s="51"/>
      <c r="HKW138" s="51"/>
      <c r="HKX138" s="51"/>
      <c r="HKY138" s="51"/>
      <c r="HKZ138" s="51"/>
      <c r="HLA138" s="51"/>
      <c r="HLB138" s="51"/>
      <c r="HLC138" s="51"/>
      <c r="HLD138" s="51"/>
      <c r="HLE138" s="51"/>
      <c r="HLF138" s="51"/>
      <c r="HLG138" s="51"/>
      <c r="HLH138" s="51"/>
      <c r="HLI138" s="51"/>
      <c r="HLJ138" s="51"/>
      <c r="HLK138" s="51"/>
      <c r="HLL138" s="51"/>
      <c r="HLM138" s="51"/>
      <c r="HLN138" s="51"/>
      <c r="HLO138" s="51"/>
      <c r="HLP138" s="51"/>
      <c r="HLQ138" s="51"/>
      <c r="HLR138" s="51"/>
      <c r="HLS138" s="51"/>
      <c r="HLT138" s="51"/>
      <c r="HLU138" s="51"/>
      <c r="HLV138" s="51"/>
      <c r="HLW138" s="51"/>
      <c r="HLX138" s="51"/>
      <c r="HLY138" s="51"/>
      <c r="HLZ138" s="51"/>
      <c r="HMA138" s="51"/>
      <c r="HMB138" s="51"/>
      <c r="HMC138" s="51"/>
      <c r="HMD138" s="51"/>
      <c r="HME138" s="51"/>
      <c r="HMF138" s="51"/>
      <c r="HMG138" s="51"/>
      <c r="HMH138" s="51"/>
      <c r="HMI138" s="51"/>
      <c r="HMJ138" s="51"/>
      <c r="HMK138" s="51"/>
      <c r="HML138" s="51"/>
      <c r="HMM138" s="51"/>
      <c r="HMN138" s="51"/>
      <c r="HMO138" s="51"/>
      <c r="HMP138" s="51"/>
      <c r="HMQ138" s="51"/>
      <c r="HMR138" s="51"/>
      <c r="HMS138" s="51"/>
      <c r="HMT138" s="51"/>
      <c r="HMU138" s="51"/>
      <c r="HMV138" s="51"/>
      <c r="HMW138" s="51"/>
      <c r="HMX138" s="51"/>
      <c r="HMY138" s="51"/>
      <c r="HMZ138" s="51"/>
      <c r="HNA138" s="51"/>
      <c r="HNB138" s="51"/>
      <c r="HNC138" s="51"/>
      <c r="HND138" s="51"/>
      <c r="HNE138" s="51"/>
      <c r="HNF138" s="51"/>
      <c r="HNG138" s="51"/>
      <c r="HNH138" s="51"/>
      <c r="HNI138" s="51"/>
      <c r="HNJ138" s="51"/>
      <c r="HNK138" s="51"/>
      <c r="HNL138" s="51"/>
      <c r="HNM138" s="51"/>
      <c r="HNN138" s="51"/>
      <c r="HNO138" s="51"/>
      <c r="HNP138" s="51"/>
      <c r="HNQ138" s="51"/>
      <c r="HNR138" s="51"/>
      <c r="HNS138" s="51"/>
      <c r="HNT138" s="51"/>
      <c r="HNU138" s="51"/>
      <c r="HNV138" s="51"/>
      <c r="HNW138" s="51"/>
      <c r="HNX138" s="51"/>
      <c r="HNY138" s="51"/>
      <c r="HNZ138" s="51"/>
      <c r="HOA138" s="51"/>
      <c r="HOB138" s="51"/>
      <c r="HOC138" s="51"/>
      <c r="HOD138" s="51"/>
      <c r="HOE138" s="51"/>
      <c r="HOF138" s="51"/>
      <c r="HOG138" s="51"/>
      <c r="HOH138" s="51"/>
      <c r="HOI138" s="51"/>
      <c r="HOJ138" s="51"/>
      <c r="HOK138" s="51"/>
      <c r="HOL138" s="51"/>
      <c r="HOM138" s="51"/>
      <c r="HON138" s="51"/>
      <c r="HOO138" s="51"/>
      <c r="HOP138" s="51"/>
      <c r="HOQ138" s="51"/>
      <c r="HOR138" s="51"/>
      <c r="HOS138" s="51"/>
      <c r="HOT138" s="51"/>
      <c r="HOU138" s="51"/>
      <c r="HOV138" s="51"/>
      <c r="HOW138" s="51"/>
      <c r="HOX138" s="51"/>
      <c r="HOY138" s="51"/>
      <c r="HOZ138" s="51"/>
      <c r="HPA138" s="51"/>
      <c r="HPB138" s="51"/>
      <c r="HPC138" s="51"/>
      <c r="HPD138" s="51"/>
      <c r="HPE138" s="51"/>
      <c r="HPF138" s="51"/>
      <c r="HPG138" s="51"/>
      <c r="HPH138" s="51"/>
      <c r="HPI138" s="51"/>
      <c r="HPJ138" s="51"/>
      <c r="HPK138" s="51"/>
      <c r="HPL138" s="51"/>
      <c r="HPM138" s="51"/>
      <c r="HPN138" s="51"/>
      <c r="HPO138" s="51"/>
      <c r="HPP138" s="51"/>
      <c r="HPQ138" s="51"/>
      <c r="HPR138" s="51"/>
      <c r="HPS138" s="51"/>
      <c r="HPT138" s="51"/>
      <c r="HPU138" s="51"/>
      <c r="HPV138" s="51"/>
      <c r="HPW138" s="51"/>
      <c r="HPX138" s="51"/>
      <c r="HPY138" s="51"/>
      <c r="HPZ138" s="51"/>
      <c r="HQA138" s="51"/>
      <c r="HQB138" s="51"/>
      <c r="HQC138" s="51"/>
      <c r="HQD138" s="51"/>
      <c r="HQE138" s="51"/>
      <c r="HQF138" s="51"/>
      <c r="HQG138" s="51"/>
      <c r="HQH138" s="51"/>
      <c r="HQI138" s="51"/>
      <c r="HQJ138" s="51"/>
      <c r="HQK138" s="51"/>
      <c r="HQL138" s="51"/>
      <c r="HQM138" s="51"/>
      <c r="HQN138" s="51"/>
      <c r="HQO138" s="51"/>
      <c r="HQP138" s="51"/>
      <c r="HQQ138" s="51"/>
      <c r="HQR138" s="51"/>
      <c r="HQS138" s="51"/>
      <c r="HQT138" s="51"/>
      <c r="HQU138" s="51"/>
      <c r="HQV138" s="51"/>
      <c r="HQW138" s="51"/>
      <c r="HQX138" s="51"/>
      <c r="HQY138" s="51"/>
      <c r="HQZ138" s="51"/>
      <c r="HRA138" s="51"/>
      <c r="HRB138" s="51"/>
      <c r="HRC138" s="51"/>
      <c r="HRD138" s="51"/>
      <c r="HRE138" s="51"/>
      <c r="HRF138" s="51"/>
      <c r="HRG138" s="51"/>
      <c r="HRH138" s="51"/>
      <c r="HRI138" s="51"/>
      <c r="HRJ138" s="51"/>
      <c r="HRK138" s="51"/>
      <c r="HRL138" s="51"/>
      <c r="HRM138" s="51"/>
      <c r="HRN138" s="51"/>
      <c r="HRO138" s="51"/>
      <c r="HRP138" s="51"/>
      <c r="HRQ138" s="51"/>
      <c r="HRR138" s="51"/>
      <c r="HRS138" s="51"/>
      <c r="HRT138" s="51"/>
      <c r="HRU138" s="51"/>
      <c r="HRV138" s="51"/>
      <c r="HRW138" s="51"/>
      <c r="HRX138" s="51"/>
      <c r="HRY138" s="51"/>
      <c r="HRZ138" s="51"/>
      <c r="HSA138" s="51"/>
      <c r="HSB138" s="51"/>
      <c r="HSC138" s="51"/>
      <c r="HSD138" s="51"/>
      <c r="HSE138" s="51"/>
      <c r="HSF138" s="51"/>
      <c r="HSG138" s="51"/>
      <c r="HSH138" s="51"/>
      <c r="HSI138" s="51"/>
      <c r="HSJ138" s="51"/>
      <c r="HSK138" s="51"/>
      <c r="HSL138" s="51"/>
      <c r="HSM138" s="51"/>
      <c r="HSN138" s="51"/>
      <c r="HSO138" s="51"/>
      <c r="HSP138" s="51"/>
      <c r="HSQ138" s="51"/>
      <c r="HSR138" s="51"/>
      <c r="HSS138" s="51"/>
      <c r="HST138" s="51"/>
      <c r="HSU138" s="51"/>
      <c r="HSV138" s="51"/>
      <c r="HSW138" s="51"/>
      <c r="HSX138" s="51"/>
      <c r="HSY138" s="51"/>
      <c r="HSZ138" s="51"/>
      <c r="HTA138" s="51"/>
      <c r="HTB138" s="51"/>
      <c r="HTC138" s="51"/>
      <c r="HTD138" s="51"/>
      <c r="HTE138" s="51"/>
      <c r="HTF138" s="51"/>
      <c r="HTG138" s="51"/>
      <c r="HTH138" s="51"/>
      <c r="HTI138" s="51"/>
      <c r="HTJ138" s="51"/>
      <c r="HTK138" s="51"/>
      <c r="HTL138" s="51"/>
      <c r="HTM138" s="51"/>
      <c r="HTN138" s="51"/>
      <c r="HTO138" s="51"/>
      <c r="HTP138" s="51"/>
      <c r="HTQ138" s="51"/>
      <c r="HTR138" s="51"/>
      <c r="HTS138" s="51"/>
      <c r="HTT138" s="51"/>
      <c r="HTU138" s="51"/>
      <c r="HTV138" s="51"/>
      <c r="HTW138" s="51"/>
      <c r="HTX138" s="51"/>
      <c r="HTY138" s="51"/>
      <c r="HTZ138" s="51"/>
      <c r="HUA138" s="51"/>
      <c r="HUB138" s="51"/>
      <c r="HUC138" s="51"/>
      <c r="HUD138" s="51"/>
      <c r="HUE138" s="51"/>
      <c r="HUF138" s="51"/>
      <c r="HUG138" s="51"/>
      <c r="HUH138" s="51"/>
      <c r="HUI138" s="51"/>
      <c r="HUJ138" s="51"/>
      <c r="HUK138" s="51"/>
      <c r="HUL138" s="51"/>
      <c r="HUM138" s="51"/>
      <c r="HUN138" s="51"/>
      <c r="HUO138" s="51"/>
      <c r="HUP138" s="51"/>
      <c r="HUQ138" s="51"/>
      <c r="HUR138" s="51"/>
      <c r="HUS138" s="51"/>
      <c r="HUT138" s="51"/>
      <c r="HUU138" s="51"/>
      <c r="HUV138" s="51"/>
      <c r="HUW138" s="51"/>
      <c r="HUX138" s="51"/>
      <c r="HUY138" s="51"/>
      <c r="HUZ138" s="51"/>
      <c r="HVA138" s="51"/>
      <c r="HVB138" s="51"/>
      <c r="HVC138" s="51"/>
      <c r="HVD138" s="51"/>
      <c r="HVE138" s="51"/>
      <c r="HVF138" s="51"/>
      <c r="HVG138" s="51"/>
      <c r="HVH138" s="51"/>
      <c r="HVI138" s="51"/>
      <c r="HVJ138" s="51"/>
      <c r="HVK138" s="51"/>
      <c r="HVL138" s="51"/>
      <c r="HVM138" s="51"/>
      <c r="HVN138" s="51"/>
      <c r="HVO138" s="51"/>
      <c r="HVP138" s="51"/>
      <c r="HVQ138" s="51"/>
      <c r="HVR138" s="51"/>
      <c r="HVS138" s="51"/>
      <c r="HVT138" s="51"/>
      <c r="HVU138" s="51"/>
      <c r="HVV138" s="51"/>
      <c r="HVW138" s="51"/>
      <c r="HVX138" s="51"/>
      <c r="HVY138" s="51"/>
      <c r="HVZ138" s="51"/>
      <c r="HWA138" s="51"/>
      <c r="HWB138" s="51"/>
      <c r="HWC138" s="51"/>
      <c r="HWD138" s="51"/>
      <c r="HWE138" s="51"/>
      <c r="HWF138" s="51"/>
      <c r="HWG138" s="51"/>
      <c r="HWH138" s="51"/>
      <c r="HWI138" s="51"/>
      <c r="HWJ138" s="51"/>
      <c r="HWK138" s="51"/>
      <c r="HWL138" s="51"/>
      <c r="HWM138" s="51"/>
      <c r="HWN138" s="51"/>
      <c r="HWO138" s="51"/>
      <c r="HWP138" s="51"/>
      <c r="HWQ138" s="51"/>
      <c r="HWR138" s="51"/>
      <c r="HWS138" s="51"/>
      <c r="HWT138" s="51"/>
      <c r="HWU138" s="51"/>
      <c r="HWV138" s="51"/>
      <c r="HWW138" s="51"/>
      <c r="HWX138" s="51"/>
      <c r="HWY138" s="51"/>
      <c r="HWZ138" s="51"/>
      <c r="HXA138" s="51"/>
      <c r="HXB138" s="51"/>
      <c r="HXC138" s="51"/>
      <c r="HXD138" s="51"/>
      <c r="HXE138" s="51"/>
      <c r="HXF138" s="51"/>
      <c r="HXG138" s="51"/>
      <c r="HXH138" s="51"/>
      <c r="HXI138" s="51"/>
      <c r="HXJ138" s="51"/>
      <c r="HXK138" s="51"/>
      <c r="HXL138" s="51"/>
      <c r="HXM138" s="51"/>
      <c r="HXN138" s="51"/>
      <c r="HXO138" s="51"/>
      <c r="HXP138" s="51"/>
      <c r="HXQ138" s="51"/>
      <c r="HXR138" s="51"/>
      <c r="HXS138" s="51"/>
      <c r="HXT138" s="51"/>
      <c r="HXU138" s="51"/>
      <c r="HXV138" s="51"/>
      <c r="HXW138" s="51"/>
      <c r="HXX138" s="51"/>
      <c r="HXY138" s="51"/>
      <c r="HXZ138" s="51"/>
      <c r="HYA138" s="51"/>
      <c r="HYB138" s="51"/>
      <c r="HYC138" s="51"/>
      <c r="HYD138" s="51"/>
      <c r="HYE138" s="51"/>
      <c r="HYF138" s="51"/>
      <c r="HYG138" s="51"/>
      <c r="HYH138" s="51"/>
      <c r="HYI138" s="51"/>
      <c r="HYJ138" s="51"/>
      <c r="HYK138" s="51"/>
      <c r="HYL138" s="51"/>
      <c r="HYM138" s="51"/>
      <c r="HYN138" s="51"/>
      <c r="HYO138" s="51"/>
      <c r="HYP138" s="51"/>
      <c r="HYQ138" s="51"/>
      <c r="HYR138" s="51"/>
      <c r="HYS138" s="51"/>
      <c r="HYT138" s="51"/>
      <c r="HYU138" s="51"/>
      <c r="HYV138" s="51"/>
      <c r="HYW138" s="51"/>
      <c r="HYX138" s="51"/>
      <c r="HYY138" s="51"/>
      <c r="HYZ138" s="51"/>
      <c r="HZA138" s="51"/>
      <c r="HZB138" s="51"/>
      <c r="HZC138" s="51"/>
      <c r="HZD138" s="51"/>
      <c r="HZE138" s="51"/>
      <c r="HZF138" s="51"/>
      <c r="HZG138" s="51"/>
      <c r="HZH138" s="51"/>
      <c r="HZI138" s="51"/>
      <c r="HZJ138" s="51"/>
      <c r="HZK138" s="51"/>
      <c r="HZL138" s="51"/>
      <c r="HZM138" s="51"/>
      <c r="HZN138" s="51"/>
      <c r="HZO138" s="51"/>
      <c r="HZP138" s="51"/>
      <c r="HZQ138" s="51"/>
      <c r="HZR138" s="51"/>
      <c r="HZS138" s="51"/>
      <c r="HZT138" s="51"/>
      <c r="HZU138" s="51"/>
      <c r="HZV138" s="51"/>
      <c r="HZW138" s="51"/>
      <c r="HZX138" s="51"/>
      <c r="HZY138" s="51"/>
      <c r="HZZ138" s="51"/>
      <c r="IAA138" s="51"/>
      <c r="IAB138" s="51"/>
      <c r="IAC138" s="51"/>
      <c r="IAD138" s="51"/>
      <c r="IAE138" s="51"/>
      <c r="IAF138" s="51"/>
      <c r="IAG138" s="51"/>
      <c r="IAH138" s="51"/>
      <c r="IAI138" s="51"/>
      <c r="IAJ138" s="51"/>
      <c r="IAK138" s="51"/>
      <c r="IAL138" s="51"/>
      <c r="IAM138" s="51"/>
      <c r="IAN138" s="51"/>
      <c r="IAO138" s="51"/>
      <c r="IAP138" s="51"/>
      <c r="IAQ138" s="51"/>
      <c r="IAR138" s="51"/>
      <c r="IAS138" s="51"/>
      <c r="IAT138" s="51"/>
      <c r="IAU138" s="51"/>
      <c r="IAV138" s="51"/>
      <c r="IAW138" s="51"/>
      <c r="IAX138" s="51"/>
      <c r="IAY138" s="51"/>
      <c r="IAZ138" s="51"/>
      <c r="IBA138" s="51"/>
      <c r="IBB138" s="51"/>
      <c r="IBC138" s="51"/>
      <c r="IBD138" s="51"/>
      <c r="IBE138" s="51"/>
      <c r="IBF138" s="51"/>
      <c r="IBG138" s="51"/>
      <c r="IBH138" s="51"/>
      <c r="IBI138" s="51"/>
      <c r="IBJ138" s="51"/>
      <c r="IBK138" s="51"/>
      <c r="IBL138" s="51"/>
      <c r="IBM138" s="51"/>
      <c r="IBN138" s="51"/>
      <c r="IBO138" s="51"/>
      <c r="IBP138" s="51"/>
      <c r="IBQ138" s="51"/>
      <c r="IBR138" s="51"/>
      <c r="IBS138" s="51"/>
      <c r="IBT138" s="51"/>
      <c r="IBU138" s="51"/>
      <c r="IBV138" s="51"/>
      <c r="IBW138" s="51"/>
      <c r="IBX138" s="51"/>
      <c r="IBY138" s="51"/>
      <c r="IBZ138" s="51"/>
      <c r="ICA138" s="51"/>
      <c r="ICB138" s="51"/>
      <c r="ICC138" s="51"/>
      <c r="ICD138" s="51"/>
      <c r="ICE138" s="51"/>
      <c r="ICF138" s="51"/>
      <c r="ICG138" s="51"/>
      <c r="ICH138" s="51"/>
      <c r="ICI138" s="51"/>
      <c r="ICJ138" s="51"/>
      <c r="ICK138" s="51"/>
      <c r="ICL138" s="51"/>
      <c r="ICM138" s="51"/>
      <c r="ICN138" s="51"/>
      <c r="ICO138" s="51"/>
      <c r="ICP138" s="51"/>
      <c r="ICQ138" s="51"/>
      <c r="ICR138" s="51"/>
      <c r="ICS138" s="51"/>
      <c r="ICT138" s="51"/>
      <c r="ICU138" s="51"/>
      <c r="ICV138" s="51"/>
      <c r="ICW138" s="51"/>
      <c r="ICX138" s="51"/>
      <c r="ICY138" s="51"/>
      <c r="ICZ138" s="51"/>
      <c r="IDA138" s="51"/>
      <c r="IDB138" s="51"/>
      <c r="IDC138" s="51"/>
      <c r="IDD138" s="51"/>
      <c r="IDE138" s="51"/>
      <c r="IDF138" s="51"/>
      <c r="IDG138" s="51"/>
      <c r="IDH138" s="51"/>
      <c r="IDI138" s="51"/>
      <c r="IDJ138" s="51"/>
      <c r="IDK138" s="51"/>
      <c r="IDL138" s="51"/>
      <c r="IDM138" s="51"/>
      <c r="IDN138" s="51"/>
      <c r="IDO138" s="51"/>
      <c r="IDP138" s="51"/>
      <c r="IDQ138" s="51"/>
      <c r="IDR138" s="51"/>
      <c r="IDS138" s="51"/>
      <c r="IDT138" s="51"/>
      <c r="IDU138" s="51"/>
      <c r="IDV138" s="51"/>
      <c r="IDW138" s="51"/>
      <c r="IDX138" s="51"/>
      <c r="IDY138" s="51"/>
      <c r="IDZ138" s="51"/>
      <c r="IEA138" s="51"/>
      <c r="IEB138" s="51"/>
      <c r="IEC138" s="51"/>
      <c r="IED138" s="51"/>
      <c r="IEE138" s="51"/>
      <c r="IEF138" s="51"/>
      <c r="IEG138" s="51"/>
      <c r="IEH138" s="51"/>
      <c r="IEI138" s="51"/>
      <c r="IEJ138" s="51"/>
      <c r="IEK138" s="51"/>
      <c r="IEL138" s="51"/>
      <c r="IEM138" s="51"/>
      <c r="IEN138" s="51"/>
      <c r="IEO138" s="51"/>
      <c r="IEP138" s="51"/>
      <c r="IEQ138" s="51"/>
      <c r="IER138" s="51"/>
      <c r="IES138" s="51"/>
      <c r="IET138" s="51"/>
      <c r="IEU138" s="51"/>
      <c r="IEV138" s="51"/>
      <c r="IEW138" s="51"/>
      <c r="IEX138" s="51"/>
      <c r="IEY138" s="51"/>
      <c r="IEZ138" s="51"/>
      <c r="IFA138" s="51"/>
      <c r="IFB138" s="51"/>
      <c r="IFC138" s="51"/>
      <c r="IFD138" s="51"/>
      <c r="IFE138" s="51"/>
      <c r="IFF138" s="51"/>
      <c r="IFG138" s="51"/>
      <c r="IFH138" s="51"/>
      <c r="IFI138" s="51"/>
      <c r="IFJ138" s="51"/>
      <c r="IFK138" s="51"/>
      <c r="IFL138" s="51"/>
      <c r="IFM138" s="51"/>
      <c r="IFN138" s="51"/>
      <c r="IFO138" s="51"/>
      <c r="IFP138" s="51"/>
      <c r="IFQ138" s="51"/>
      <c r="IFR138" s="51"/>
      <c r="IFS138" s="51"/>
      <c r="IFT138" s="51"/>
      <c r="IFU138" s="51"/>
      <c r="IFV138" s="51"/>
      <c r="IFW138" s="51"/>
      <c r="IFX138" s="51"/>
      <c r="IFY138" s="51"/>
      <c r="IFZ138" s="51"/>
      <c r="IGA138" s="51"/>
      <c r="IGB138" s="51"/>
      <c r="IGC138" s="51"/>
      <c r="IGD138" s="51"/>
      <c r="IGE138" s="51"/>
      <c r="IGF138" s="51"/>
      <c r="IGG138" s="51"/>
      <c r="IGH138" s="51"/>
      <c r="IGI138" s="51"/>
      <c r="IGJ138" s="51"/>
      <c r="IGK138" s="51"/>
      <c r="IGL138" s="51"/>
      <c r="IGM138" s="51"/>
      <c r="IGN138" s="51"/>
      <c r="IGO138" s="51"/>
      <c r="IGP138" s="51"/>
      <c r="IGQ138" s="51"/>
      <c r="IGR138" s="51"/>
      <c r="IGS138" s="51"/>
      <c r="IGT138" s="51"/>
      <c r="IGU138" s="51"/>
      <c r="IGV138" s="51"/>
      <c r="IGW138" s="51"/>
      <c r="IGX138" s="51"/>
      <c r="IGY138" s="51"/>
      <c r="IGZ138" s="51"/>
      <c r="IHA138" s="51"/>
      <c r="IHB138" s="51"/>
      <c r="IHC138" s="51"/>
      <c r="IHD138" s="51"/>
      <c r="IHE138" s="51"/>
      <c r="IHF138" s="51"/>
      <c r="IHG138" s="51"/>
      <c r="IHH138" s="51"/>
      <c r="IHI138" s="51"/>
      <c r="IHJ138" s="51"/>
      <c r="IHK138" s="51"/>
      <c r="IHL138" s="51"/>
      <c r="IHM138" s="51"/>
      <c r="IHN138" s="51"/>
      <c r="IHO138" s="51"/>
      <c r="IHP138" s="51"/>
      <c r="IHQ138" s="51"/>
      <c r="IHR138" s="51"/>
      <c r="IHS138" s="51"/>
      <c r="IHT138" s="51"/>
      <c r="IHU138" s="51"/>
      <c r="IHV138" s="51"/>
      <c r="IHW138" s="51"/>
      <c r="IHX138" s="51"/>
      <c r="IHY138" s="51"/>
      <c r="IHZ138" s="51"/>
      <c r="IIA138" s="51"/>
      <c r="IIB138" s="51"/>
      <c r="IIC138" s="51"/>
      <c r="IID138" s="51"/>
      <c r="IIE138" s="51"/>
      <c r="IIF138" s="51"/>
      <c r="IIG138" s="51"/>
      <c r="IIH138" s="51"/>
      <c r="III138" s="51"/>
      <c r="IIJ138" s="51"/>
      <c r="IIK138" s="51"/>
      <c r="IIL138" s="51"/>
      <c r="IIM138" s="51"/>
      <c r="IIN138" s="51"/>
      <c r="IIO138" s="51"/>
      <c r="IIP138" s="51"/>
      <c r="IIQ138" s="51"/>
      <c r="IIR138" s="51"/>
      <c r="IIS138" s="51"/>
      <c r="IIT138" s="51"/>
      <c r="IIU138" s="51"/>
      <c r="IIV138" s="51"/>
      <c r="IIW138" s="51"/>
      <c r="IIX138" s="51"/>
      <c r="IIY138" s="51"/>
      <c r="IIZ138" s="51"/>
      <c r="IJA138" s="51"/>
      <c r="IJB138" s="51"/>
      <c r="IJC138" s="51"/>
      <c r="IJD138" s="51"/>
      <c r="IJE138" s="51"/>
      <c r="IJF138" s="51"/>
      <c r="IJG138" s="51"/>
      <c r="IJH138" s="51"/>
      <c r="IJI138" s="51"/>
      <c r="IJJ138" s="51"/>
      <c r="IJK138" s="51"/>
      <c r="IJL138" s="51"/>
      <c r="IJM138" s="51"/>
      <c r="IJN138" s="51"/>
      <c r="IJO138" s="51"/>
      <c r="IJP138" s="51"/>
      <c r="IJQ138" s="51"/>
      <c r="IJR138" s="51"/>
      <c r="IJS138" s="51"/>
      <c r="IJT138" s="51"/>
      <c r="IJU138" s="51"/>
      <c r="IJV138" s="51"/>
      <c r="IJW138" s="51"/>
      <c r="IJX138" s="51"/>
      <c r="IJY138" s="51"/>
      <c r="IJZ138" s="51"/>
      <c r="IKA138" s="51"/>
      <c r="IKB138" s="51"/>
      <c r="IKC138" s="51"/>
      <c r="IKD138" s="51"/>
      <c r="IKE138" s="51"/>
      <c r="IKF138" s="51"/>
      <c r="IKG138" s="51"/>
      <c r="IKH138" s="51"/>
      <c r="IKI138" s="51"/>
      <c r="IKJ138" s="51"/>
      <c r="IKK138" s="51"/>
      <c r="IKL138" s="51"/>
      <c r="IKM138" s="51"/>
      <c r="IKN138" s="51"/>
      <c r="IKO138" s="51"/>
      <c r="IKP138" s="51"/>
      <c r="IKQ138" s="51"/>
      <c r="IKR138" s="51"/>
      <c r="IKS138" s="51"/>
      <c r="IKT138" s="51"/>
      <c r="IKU138" s="51"/>
      <c r="IKV138" s="51"/>
      <c r="IKW138" s="51"/>
      <c r="IKX138" s="51"/>
      <c r="IKY138" s="51"/>
      <c r="IKZ138" s="51"/>
      <c r="ILA138" s="51"/>
      <c r="ILB138" s="51"/>
      <c r="ILC138" s="51"/>
      <c r="ILD138" s="51"/>
      <c r="ILE138" s="51"/>
      <c r="ILF138" s="51"/>
      <c r="ILG138" s="51"/>
      <c r="ILH138" s="51"/>
      <c r="ILI138" s="51"/>
      <c r="ILJ138" s="51"/>
      <c r="ILK138" s="51"/>
      <c r="ILL138" s="51"/>
      <c r="ILM138" s="51"/>
      <c r="ILN138" s="51"/>
      <c r="ILO138" s="51"/>
      <c r="ILP138" s="51"/>
      <c r="ILQ138" s="51"/>
      <c r="ILR138" s="51"/>
      <c r="ILS138" s="51"/>
      <c r="ILT138" s="51"/>
      <c r="ILU138" s="51"/>
      <c r="ILV138" s="51"/>
      <c r="ILW138" s="51"/>
      <c r="ILX138" s="51"/>
      <c r="ILY138" s="51"/>
      <c r="ILZ138" s="51"/>
      <c r="IMA138" s="51"/>
      <c r="IMB138" s="51"/>
      <c r="IMC138" s="51"/>
      <c r="IMD138" s="51"/>
      <c r="IME138" s="51"/>
      <c r="IMF138" s="51"/>
      <c r="IMG138" s="51"/>
      <c r="IMH138" s="51"/>
      <c r="IMI138" s="51"/>
      <c r="IMJ138" s="51"/>
      <c r="IMK138" s="51"/>
      <c r="IML138" s="51"/>
      <c r="IMM138" s="51"/>
      <c r="IMN138" s="51"/>
      <c r="IMO138" s="51"/>
      <c r="IMP138" s="51"/>
      <c r="IMQ138" s="51"/>
      <c r="IMR138" s="51"/>
      <c r="IMS138" s="51"/>
      <c r="IMT138" s="51"/>
      <c r="IMU138" s="51"/>
      <c r="IMV138" s="51"/>
      <c r="IMW138" s="51"/>
      <c r="IMX138" s="51"/>
      <c r="IMY138" s="51"/>
      <c r="IMZ138" s="51"/>
      <c r="INA138" s="51"/>
      <c r="INB138" s="51"/>
      <c r="INC138" s="51"/>
      <c r="IND138" s="51"/>
      <c r="INE138" s="51"/>
      <c r="INF138" s="51"/>
      <c r="ING138" s="51"/>
      <c r="INH138" s="51"/>
      <c r="INI138" s="51"/>
      <c r="INJ138" s="51"/>
      <c r="INK138" s="51"/>
      <c r="INL138" s="51"/>
      <c r="INM138" s="51"/>
      <c r="INN138" s="51"/>
      <c r="INO138" s="51"/>
      <c r="INP138" s="51"/>
      <c r="INQ138" s="51"/>
      <c r="INR138" s="51"/>
      <c r="INS138" s="51"/>
      <c r="INT138" s="51"/>
      <c r="INU138" s="51"/>
      <c r="INV138" s="51"/>
      <c r="INW138" s="51"/>
      <c r="INX138" s="51"/>
      <c r="INY138" s="51"/>
      <c r="INZ138" s="51"/>
      <c r="IOA138" s="51"/>
      <c r="IOB138" s="51"/>
      <c r="IOC138" s="51"/>
      <c r="IOD138" s="51"/>
      <c r="IOE138" s="51"/>
      <c r="IOF138" s="51"/>
      <c r="IOG138" s="51"/>
      <c r="IOH138" s="51"/>
      <c r="IOI138" s="51"/>
      <c r="IOJ138" s="51"/>
      <c r="IOK138" s="51"/>
      <c r="IOL138" s="51"/>
      <c r="IOM138" s="51"/>
      <c r="ION138" s="51"/>
      <c r="IOO138" s="51"/>
      <c r="IOP138" s="51"/>
      <c r="IOQ138" s="51"/>
      <c r="IOR138" s="51"/>
      <c r="IOS138" s="51"/>
      <c r="IOT138" s="51"/>
      <c r="IOU138" s="51"/>
      <c r="IOV138" s="51"/>
      <c r="IOW138" s="51"/>
      <c r="IOX138" s="51"/>
      <c r="IOY138" s="51"/>
      <c r="IOZ138" s="51"/>
      <c r="IPA138" s="51"/>
      <c r="IPB138" s="51"/>
      <c r="IPC138" s="51"/>
      <c r="IPD138" s="51"/>
      <c r="IPE138" s="51"/>
      <c r="IPF138" s="51"/>
      <c r="IPG138" s="51"/>
      <c r="IPH138" s="51"/>
      <c r="IPI138" s="51"/>
      <c r="IPJ138" s="51"/>
      <c r="IPK138" s="51"/>
      <c r="IPL138" s="51"/>
      <c r="IPM138" s="51"/>
      <c r="IPN138" s="51"/>
      <c r="IPO138" s="51"/>
      <c r="IPP138" s="51"/>
      <c r="IPQ138" s="51"/>
      <c r="IPR138" s="51"/>
      <c r="IPS138" s="51"/>
      <c r="IPT138" s="51"/>
      <c r="IPU138" s="51"/>
      <c r="IPV138" s="51"/>
      <c r="IPW138" s="51"/>
      <c r="IPX138" s="51"/>
      <c r="IPY138" s="51"/>
      <c r="IPZ138" s="51"/>
      <c r="IQA138" s="51"/>
      <c r="IQB138" s="51"/>
      <c r="IQC138" s="51"/>
      <c r="IQD138" s="51"/>
      <c r="IQE138" s="51"/>
      <c r="IQF138" s="51"/>
      <c r="IQG138" s="51"/>
      <c r="IQH138" s="51"/>
      <c r="IQI138" s="51"/>
      <c r="IQJ138" s="51"/>
      <c r="IQK138" s="51"/>
      <c r="IQL138" s="51"/>
      <c r="IQM138" s="51"/>
      <c r="IQN138" s="51"/>
      <c r="IQO138" s="51"/>
      <c r="IQP138" s="51"/>
      <c r="IQQ138" s="51"/>
      <c r="IQR138" s="51"/>
      <c r="IQS138" s="51"/>
      <c r="IQT138" s="51"/>
      <c r="IQU138" s="51"/>
      <c r="IQV138" s="51"/>
      <c r="IQW138" s="51"/>
      <c r="IQX138" s="51"/>
      <c r="IQY138" s="51"/>
      <c r="IQZ138" s="51"/>
      <c r="IRA138" s="51"/>
      <c r="IRB138" s="51"/>
      <c r="IRC138" s="51"/>
      <c r="IRD138" s="51"/>
      <c r="IRE138" s="51"/>
      <c r="IRF138" s="51"/>
      <c r="IRG138" s="51"/>
      <c r="IRH138" s="51"/>
      <c r="IRI138" s="51"/>
      <c r="IRJ138" s="51"/>
      <c r="IRK138" s="51"/>
      <c r="IRL138" s="51"/>
      <c r="IRM138" s="51"/>
      <c r="IRN138" s="51"/>
      <c r="IRO138" s="51"/>
      <c r="IRP138" s="51"/>
      <c r="IRQ138" s="51"/>
      <c r="IRR138" s="51"/>
      <c r="IRS138" s="51"/>
      <c r="IRT138" s="51"/>
      <c r="IRU138" s="51"/>
      <c r="IRV138" s="51"/>
      <c r="IRW138" s="51"/>
      <c r="IRX138" s="51"/>
      <c r="IRY138" s="51"/>
      <c r="IRZ138" s="51"/>
      <c r="ISA138" s="51"/>
      <c r="ISB138" s="51"/>
      <c r="ISC138" s="51"/>
      <c r="ISD138" s="51"/>
      <c r="ISE138" s="51"/>
      <c r="ISF138" s="51"/>
      <c r="ISG138" s="51"/>
      <c r="ISH138" s="51"/>
      <c r="ISI138" s="51"/>
      <c r="ISJ138" s="51"/>
      <c r="ISK138" s="51"/>
      <c r="ISL138" s="51"/>
      <c r="ISM138" s="51"/>
      <c r="ISN138" s="51"/>
      <c r="ISO138" s="51"/>
      <c r="ISP138" s="51"/>
      <c r="ISQ138" s="51"/>
      <c r="ISR138" s="51"/>
      <c r="ISS138" s="51"/>
      <c r="IST138" s="51"/>
      <c r="ISU138" s="51"/>
      <c r="ISV138" s="51"/>
      <c r="ISW138" s="51"/>
      <c r="ISX138" s="51"/>
      <c r="ISY138" s="51"/>
      <c r="ISZ138" s="51"/>
      <c r="ITA138" s="51"/>
      <c r="ITB138" s="51"/>
      <c r="ITC138" s="51"/>
      <c r="ITD138" s="51"/>
      <c r="ITE138" s="51"/>
      <c r="ITF138" s="51"/>
      <c r="ITG138" s="51"/>
      <c r="ITH138" s="51"/>
      <c r="ITI138" s="51"/>
      <c r="ITJ138" s="51"/>
      <c r="ITK138" s="51"/>
      <c r="ITL138" s="51"/>
      <c r="ITM138" s="51"/>
      <c r="ITN138" s="51"/>
      <c r="ITO138" s="51"/>
      <c r="ITP138" s="51"/>
      <c r="ITQ138" s="51"/>
      <c r="ITR138" s="51"/>
      <c r="ITS138" s="51"/>
      <c r="ITT138" s="51"/>
      <c r="ITU138" s="51"/>
      <c r="ITV138" s="51"/>
      <c r="ITW138" s="51"/>
      <c r="ITX138" s="51"/>
      <c r="ITY138" s="51"/>
      <c r="ITZ138" s="51"/>
      <c r="IUA138" s="51"/>
      <c r="IUB138" s="51"/>
      <c r="IUC138" s="51"/>
      <c r="IUD138" s="51"/>
      <c r="IUE138" s="51"/>
      <c r="IUF138" s="51"/>
      <c r="IUG138" s="51"/>
      <c r="IUH138" s="51"/>
      <c r="IUI138" s="51"/>
      <c r="IUJ138" s="51"/>
      <c r="IUK138" s="51"/>
      <c r="IUL138" s="51"/>
      <c r="IUM138" s="51"/>
      <c r="IUN138" s="51"/>
      <c r="IUO138" s="51"/>
      <c r="IUP138" s="51"/>
      <c r="IUQ138" s="51"/>
      <c r="IUR138" s="51"/>
      <c r="IUS138" s="51"/>
      <c r="IUT138" s="51"/>
      <c r="IUU138" s="51"/>
      <c r="IUV138" s="51"/>
      <c r="IUW138" s="51"/>
      <c r="IUX138" s="51"/>
      <c r="IUY138" s="51"/>
      <c r="IUZ138" s="51"/>
      <c r="IVA138" s="51"/>
      <c r="IVB138" s="51"/>
      <c r="IVC138" s="51"/>
      <c r="IVD138" s="51"/>
      <c r="IVE138" s="51"/>
      <c r="IVF138" s="51"/>
      <c r="IVG138" s="51"/>
      <c r="IVH138" s="51"/>
      <c r="IVI138" s="51"/>
      <c r="IVJ138" s="51"/>
      <c r="IVK138" s="51"/>
      <c r="IVL138" s="51"/>
      <c r="IVM138" s="51"/>
      <c r="IVN138" s="51"/>
      <c r="IVO138" s="51"/>
      <c r="IVP138" s="51"/>
      <c r="IVQ138" s="51"/>
      <c r="IVR138" s="51"/>
      <c r="IVS138" s="51"/>
      <c r="IVT138" s="51"/>
      <c r="IVU138" s="51"/>
      <c r="IVV138" s="51"/>
      <c r="IVW138" s="51"/>
      <c r="IVX138" s="51"/>
      <c r="IVY138" s="51"/>
      <c r="IVZ138" s="51"/>
      <c r="IWA138" s="51"/>
      <c r="IWB138" s="51"/>
      <c r="IWC138" s="51"/>
      <c r="IWD138" s="51"/>
      <c r="IWE138" s="51"/>
      <c r="IWF138" s="51"/>
      <c r="IWG138" s="51"/>
      <c r="IWH138" s="51"/>
      <c r="IWI138" s="51"/>
      <c r="IWJ138" s="51"/>
      <c r="IWK138" s="51"/>
      <c r="IWL138" s="51"/>
      <c r="IWM138" s="51"/>
      <c r="IWN138" s="51"/>
      <c r="IWO138" s="51"/>
      <c r="IWP138" s="51"/>
      <c r="IWQ138" s="51"/>
      <c r="IWR138" s="51"/>
      <c r="IWS138" s="51"/>
      <c r="IWT138" s="51"/>
      <c r="IWU138" s="51"/>
      <c r="IWV138" s="51"/>
      <c r="IWW138" s="51"/>
      <c r="IWX138" s="51"/>
      <c r="IWY138" s="51"/>
      <c r="IWZ138" s="51"/>
      <c r="IXA138" s="51"/>
      <c r="IXB138" s="51"/>
      <c r="IXC138" s="51"/>
      <c r="IXD138" s="51"/>
      <c r="IXE138" s="51"/>
      <c r="IXF138" s="51"/>
      <c r="IXG138" s="51"/>
      <c r="IXH138" s="51"/>
      <c r="IXI138" s="51"/>
      <c r="IXJ138" s="51"/>
      <c r="IXK138" s="51"/>
      <c r="IXL138" s="51"/>
      <c r="IXM138" s="51"/>
      <c r="IXN138" s="51"/>
      <c r="IXO138" s="51"/>
      <c r="IXP138" s="51"/>
      <c r="IXQ138" s="51"/>
      <c r="IXR138" s="51"/>
      <c r="IXS138" s="51"/>
      <c r="IXT138" s="51"/>
      <c r="IXU138" s="51"/>
      <c r="IXV138" s="51"/>
      <c r="IXW138" s="51"/>
      <c r="IXX138" s="51"/>
      <c r="IXY138" s="51"/>
      <c r="IXZ138" s="51"/>
      <c r="IYA138" s="51"/>
      <c r="IYB138" s="51"/>
      <c r="IYC138" s="51"/>
      <c r="IYD138" s="51"/>
      <c r="IYE138" s="51"/>
      <c r="IYF138" s="51"/>
      <c r="IYG138" s="51"/>
      <c r="IYH138" s="51"/>
      <c r="IYI138" s="51"/>
      <c r="IYJ138" s="51"/>
      <c r="IYK138" s="51"/>
      <c r="IYL138" s="51"/>
      <c r="IYM138" s="51"/>
      <c r="IYN138" s="51"/>
      <c r="IYO138" s="51"/>
      <c r="IYP138" s="51"/>
      <c r="IYQ138" s="51"/>
      <c r="IYR138" s="51"/>
      <c r="IYS138" s="51"/>
      <c r="IYT138" s="51"/>
      <c r="IYU138" s="51"/>
      <c r="IYV138" s="51"/>
      <c r="IYW138" s="51"/>
      <c r="IYX138" s="51"/>
      <c r="IYY138" s="51"/>
      <c r="IYZ138" s="51"/>
      <c r="IZA138" s="51"/>
      <c r="IZB138" s="51"/>
      <c r="IZC138" s="51"/>
      <c r="IZD138" s="51"/>
      <c r="IZE138" s="51"/>
      <c r="IZF138" s="51"/>
      <c r="IZG138" s="51"/>
      <c r="IZH138" s="51"/>
      <c r="IZI138" s="51"/>
      <c r="IZJ138" s="51"/>
      <c r="IZK138" s="51"/>
      <c r="IZL138" s="51"/>
      <c r="IZM138" s="51"/>
      <c r="IZN138" s="51"/>
      <c r="IZO138" s="51"/>
      <c r="IZP138" s="51"/>
      <c r="IZQ138" s="51"/>
      <c r="IZR138" s="51"/>
      <c r="IZS138" s="51"/>
      <c r="IZT138" s="51"/>
      <c r="IZU138" s="51"/>
      <c r="IZV138" s="51"/>
      <c r="IZW138" s="51"/>
      <c r="IZX138" s="51"/>
      <c r="IZY138" s="51"/>
      <c r="IZZ138" s="51"/>
      <c r="JAA138" s="51"/>
      <c r="JAB138" s="51"/>
      <c r="JAC138" s="51"/>
      <c r="JAD138" s="51"/>
      <c r="JAE138" s="51"/>
      <c r="JAF138" s="51"/>
      <c r="JAG138" s="51"/>
      <c r="JAH138" s="51"/>
      <c r="JAI138" s="51"/>
      <c r="JAJ138" s="51"/>
      <c r="JAK138" s="51"/>
      <c r="JAL138" s="51"/>
      <c r="JAM138" s="51"/>
      <c r="JAN138" s="51"/>
      <c r="JAO138" s="51"/>
      <c r="JAP138" s="51"/>
      <c r="JAQ138" s="51"/>
      <c r="JAR138" s="51"/>
      <c r="JAS138" s="51"/>
      <c r="JAT138" s="51"/>
      <c r="JAU138" s="51"/>
      <c r="JAV138" s="51"/>
      <c r="JAW138" s="51"/>
      <c r="JAX138" s="51"/>
      <c r="JAY138" s="51"/>
      <c r="JAZ138" s="51"/>
      <c r="JBA138" s="51"/>
      <c r="JBB138" s="51"/>
      <c r="JBC138" s="51"/>
      <c r="JBD138" s="51"/>
      <c r="JBE138" s="51"/>
      <c r="JBF138" s="51"/>
      <c r="JBG138" s="51"/>
      <c r="JBH138" s="51"/>
      <c r="JBI138" s="51"/>
      <c r="JBJ138" s="51"/>
      <c r="JBK138" s="51"/>
      <c r="JBL138" s="51"/>
      <c r="JBM138" s="51"/>
      <c r="JBN138" s="51"/>
      <c r="JBO138" s="51"/>
      <c r="JBP138" s="51"/>
      <c r="JBQ138" s="51"/>
      <c r="JBR138" s="51"/>
      <c r="JBS138" s="51"/>
      <c r="JBT138" s="51"/>
      <c r="JBU138" s="51"/>
      <c r="JBV138" s="51"/>
      <c r="JBW138" s="51"/>
      <c r="JBX138" s="51"/>
      <c r="JBY138" s="51"/>
      <c r="JBZ138" s="51"/>
      <c r="JCA138" s="51"/>
      <c r="JCB138" s="51"/>
      <c r="JCC138" s="51"/>
      <c r="JCD138" s="51"/>
      <c r="JCE138" s="51"/>
      <c r="JCF138" s="51"/>
      <c r="JCG138" s="51"/>
      <c r="JCH138" s="51"/>
      <c r="JCI138" s="51"/>
      <c r="JCJ138" s="51"/>
      <c r="JCK138" s="51"/>
      <c r="JCL138" s="51"/>
      <c r="JCM138" s="51"/>
      <c r="JCN138" s="51"/>
      <c r="JCO138" s="51"/>
      <c r="JCP138" s="51"/>
      <c r="JCQ138" s="51"/>
      <c r="JCR138" s="51"/>
      <c r="JCS138" s="51"/>
      <c r="JCT138" s="51"/>
      <c r="JCU138" s="51"/>
      <c r="JCV138" s="51"/>
      <c r="JCW138" s="51"/>
      <c r="JCX138" s="51"/>
      <c r="JCY138" s="51"/>
      <c r="JCZ138" s="51"/>
      <c r="JDA138" s="51"/>
      <c r="JDB138" s="51"/>
      <c r="JDC138" s="51"/>
      <c r="JDD138" s="51"/>
      <c r="JDE138" s="51"/>
      <c r="JDF138" s="51"/>
      <c r="JDG138" s="51"/>
      <c r="JDH138" s="51"/>
      <c r="JDI138" s="51"/>
      <c r="JDJ138" s="51"/>
      <c r="JDK138" s="51"/>
      <c r="JDL138" s="51"/>
      <c r="JDM138" s="51"/>
      <c r="JDN138" s="51"/>
      <c r="JDO138" s="51"/>
      <c r="JDP138" s="51"/>
      <c r="JDQ138" s="51"/>
      <c r="JDR138" s="51"/>
      <c r="JDS138" s="51"/>
      <c r="JDT138" s="51"/>
      <c r="JDU138" s="51"/>
      <c r="JDV138" s="51"/>
      <c r="JDW138" s="51"/>
      <c r="JDX138" s="51"/>
      <c r="JDY138" s="51"/>
      <c r="JDZ138" s="51"/>
      <c r="JEA138" s="51"/>
      <c r="JEB138" s="51"/>
      <c r="JEC138" s="51"/>
      <c r="JED138" s="51"/>
      <c r="JEE138" s="51"/>
      <c r="JEF138" s="51"/>
      <c r="JEG138" s="51"/>
      <c r="JEH138" s="51"/>
      <c r="JEI138" s="51"/>
      <c r="JEJ138" s="51"/>
      <c r="JEK138" s="51"/>
      <c r="JEL138" s="51"/>
      <c r="JEM138" s="51"/>
      <c r="JEN138" s="51"/>
      <c r="JEO138" s="51"/>
      <c r="JEP138" s="51"/>
      <c r="JEQ138" s="51"/>
      <c r="JER138" s="51"/>
      <c r="JES138" s="51"/>
      <c r="JET138" s="51"/>
      <c r="JEU138" s="51"/>
      <c r="JEV138" s="51"/>
      <c r="JEW138" s="51"/>
      <c r="JEX138" s="51"/>
      <c r="JEY138" s="51"/>
      <c r="JEZ138" s="51"/>
      <c r="JFA138" s="51"/>
      <c r="JFB138" s="51"/>
      <c r="JFC138" s="51"/>
      <c r="JFD138" s="51"/>
      <c r="JFE138" s="51"/>
      <c r="JFF138" s="51"/>
      <c r="JFG138" s="51"/>
      <c r="JFH138" s="51"/>
      <c r="JFI138" s="51"/>
      <c r="JFJ138" s="51"/>
      <c r="JFK138" s="51"/>
      <c r="JFL138" s="51"/>
      <c r="JFM138" s="51"/>
      <c r="JFN138" s="51"/>
      <c r="JFO138" s="51"/>
      <c r="JFP138" s="51"/>
      <c r="JFQ138" s="51"/>
      <c r="JFR138" s="51"/>
      <c r="JFS138" s="51"/>
      <c r="JFT138" s="51"/>
      <c r="JFU138" s="51"/>
      <c r="JFV138" s="51"/>
      <c r="JFW138" s="51"/>
      <c r="JFX138" s="51"/>
      <c r="JFY138" s="51"/>
      <c r="JFZ138" s="51"/>
      <c r="JGA138" s="51"/>
      <c r="JGB138" s="51"/>
      <c r="JGC138" s="51"/>
      <c r="JGD138" s="51"/>
      <c r="JGE138" s="51"/>
      <c r="JGF138" s="51"/>
      <c r="JGG138" s="51"/>
      <c r="JGH138" s="51"/>
      <c r="JGI138" s="51"/>
      <c r="JGJ138" s="51"/>
      <c r="JGK138" s="51"/>
      <c r="JGL138" s="51"/>
      <c r="JGM138" s="51"/>
      <c r="JGN138" s="51"/>
      <c r="JGO138" s="51"/>
      <c r="JGP138" s="51"/>
      <c r="JGQ138" s="51"/>
      <c r="JGR138" s="51"/>
      <c r="JGS138" s="51"/>
      <c r="JGT138" s="51"/>
      <c r="JGU138" s="51"/>
      <c r="JGV138" s="51"/>
      <c r="JGW138" s="51"/>
      <c r="JGX138" s="51"/>
      <c r="JGY138" s="51"/>
      <c r="JGZ138" s="51"/>
      <c r="JHA138" s="51"/>
      <c r="JHB138" s="51"/>
      <c r="JHC138" s="51"/>
      <c r="JHD138" s="51"/>
      <c r="JHE138" s="51"/>
      <c r="JHF138" s="51"/>
      <c r="JHG138" s="51"/>
      <c r="JHH138" s="51"/>
      <c r="JHI138" s="51"/>
      <c r="JHJ138" s="51"/>
      <c r="JHK138" s="51"/>
      <c r="JHL138" s="51"/>
      <c r="JHM138" s="51"/>
      <c r="JHN138" s="51"/>
      <c r="JHO138" s="51"/>
      <c r="JHP138" s="51"/>
      <c r="JHQ138" s="51"/>
      <c r="JHR138" s="51"/>
      <c r="JHS138" s="51"/>
      <c r="JHT138" s="51"/>
      <c r="JHU138" s="51"/>
      <c r="JHV138" s="51"/>
      <c r="JHW138" s="51"/>
      <c r="JHX138" s="51"/>
      <c r="JHY138" s="51"/>
      <c r="JHZ138" s="51"/>
      <c r="JIA138" s="51"/>
      <c r="JIB138" s="51"/>
      <c r="JIC138" s="51"/>
      <c r="JID138" s="51"/>
      <c r="JIE138" s="51"/>
      <c r="JIF138" s="51"/>
      <c r="JIG138" s="51"/>
      <c r="JIH138" s="51"/>
      <c r="JII138" s="51"/>
      <c r="JIJ138" s="51"/>
      <c r="JIK138" s="51"/>
      <c r="JIL138" s="51"/>
      <c r="JIM138" s="51"/>
      <c r="JIN138" s="51"/>
      <c r="JIO138" s="51"/>
      <c r="JIP138" s="51"/>
      <c r="JIQ138" s="51"/>
      <c r="JIR138" s="51"/>
      <c r="JIS138" s="51"/>
      <c r="JIT138" s="51"/>
      <c r="JIU138" s="51"/>
      <c r="JIV138" s="51"/>
      <c r="JIW138" s="51"/>
      <c r="JIX138" s="51"/>
      <c r="JIY138" s="51"/>
      <c r="JIZ138" s="51"/>
      <c r="JJA138" s="51"/>
      <c r="JJB138" s="51"/>
      <c r="JJC138" s="51"/>
      <c r="JJD138" s="51"/>
      <c r="JJE138" s="51"/>
      <c r="JJF138" s="51"/>
      <c r="JJG138" s="51"/>
      <c r="JJH138" s="51"/>
      <c r="JJI138" s="51"/>
      <c r="JJJ138" s="51"/>
      <c r="JJK138" s="51"/>
      <c r="JJL138" s="51"/>
      <c r="JJM138" s="51"/>
      <c r="JJN138" s="51"/>
      <c r="JJO138" s="51"/>
      <c r="JJP138" s="51"/>
      <c r="JJQ138" s="51"/>
      <c r="JJR138" s="51"/>
      <c r="JJS138" s="51"/>
      <c r="JJT138" s="51"/>
      <c r="JJU138" s="51"/>
      <c r="JJV138" s="51"/>
      <c r="JJW138" s="51"/>
      <c r="JJX138" s="51"/>
      <c r="JJY138" s="51"/>
      <c r="JJZ138" s="51"/>
      <c r="JKA138" s="51"/>
      <c r="JKB138" s="51"/>
      <c r="JKC138" s="51"/>
      <c r="JKD138" s="51"/>
      <c r="JKE138" s="51"/>
      <c r="JKF138" s="51"/>
      <c r="JKG138" s="51"/>
      <c r="JKH138" s="51"/>
      <c r="JKI138" s="51"/>
      <c r="JKJ138" s="51"/>
      <c r="JKK138" s="51"/>
      <c r="JKL138" s="51"/>
      <c r="JKM138" s="51"/>
      <c r="JKN138" s="51"/>
      <c r="JKO138" s="51"/>
      <c r="JKP138" s="51"/>
      <c r="JKQ138" s="51"/>
      <c r="JKR138" s="51"/>
      <c r="JKS138" s="51"/>
      <c r="JKT138" s="51"/>
      <c r="JKU138" s="51"/>
      <c r="JKV138" s="51"/>
      <c r="JKW138" s="51"/>
      <c r="JKX138" s="51"/>
      <c r="JKY138" s="51"/>
      <c r="JKZ138" s="51"/>
      <c r="JLA138" s="51"/>
      <c r="JLB138" s="51"/>
      <c r="JLC138" s="51"/>
      <c r="JLD138" s="51"/>
      <c r="JLE138" s="51"/>
      <c r="JLF138" s="51"/>
      <c r="JLG138" s="51"/>
      <c r="JLH138" s="51"/>
      <c r="JLI138" s="51"/>
      <c r="JLJ138" s="51"/>
      <c r="JLK138" s="51"/>
      <c r="JLL138" s="51"/>
      <c r="JLM138" s="51"/>
      <c r="JLN138" s="51"/>
      <c r="JLO138" s="51"/>
      <c r="JLP138" s="51"/>
      <c r="JLQ138" s="51"/>
      <c r="JLR138" s="51"/>
      <c r="JLS138" s="51"/>
      <c r="JLT138" s="51"/>
      <c r="JLU138" s="51"/>
      <c r="JLV138" s="51"/>
      <c r="JLW138" s="51"/>
      <c r="JLX138" s="51"/>
      <c r="JLY138" s="51"/>
      <c r="JLZ138" s="51"/>
      <c r="JMA138" s="51"/>
      <c r="JMB138" s="51"/>
      <c r="JMC138" s="51"/>
      <c r="JMD138" s="51"/>
      <c r="JME138" s="51"/>
      <c r="JMF138" s="51"/>
      <c r="JMG138" s="51"/>
      <c r="JMH138" s="51"/>
      <c r="JMI138" s="51"/>
      <c r="JMJ138" s="51"/>
      <c r="JMK138" s="51"/>
      <c r="JML138" s="51"/>
      <c r="JMM138" s="51"/>
      <c r="JMN138" s="51"/>
      <c r="JMO138" s="51"/>
      <c r="JMP138" s="51"/>
      <c r="JMQ138" s="51"/>
      <c r="JMR138" s="51"/>
      <c r="JMS138" s="51"/>
      <c r="JMT138" s="51"/>
      <c r="JMU138" s="51"/>
      <c r="JMV138" s="51"/>
      <c r="JMW138" s="51"/>
      <c r="JMX138" s="51"/>
      <c r="JMY138" s="51"/>
      <c r="JMZ138" s="51"/>
      <c r="JNA138" s="51"/>
      <c r="JNB138" s="51"/>
      <c r="JNC138" s="51"/>
      <c r="JND138" s="51"/>
      <c r="JNE138" s="51"/>
      <c r="JNF138" s="51"/>
      <c r="JNG138" s="51"/>
      <c r="JNH138" s="51"/>
      <c r="JNI138" s="51"/>
      <c r="JNJ138" s="51"/>
      <c r="JNK138" s="51"/>
      <c r="JNL138" s="51"/>
      <c r="JNM138" s="51"/>
      <c r="JNN138" s="51"/>
      <c r="JNO138" s="51"/>
      <c r="JNP138" s="51"/>
      <c r="JNQ138" s="51"/>
      <c r="JNR138" s="51"/>
      <c r="JNS138" s="51"/>
      <c r="JNT138" s="51"/>
      <c r="JNU138" s="51"/>
      <c r="JNV138" s="51"/>
      <c r="JNW138" s="51"/>
      <c r="JNX138" s="51"/>
      <c r="JNY138" s="51"/>
      <c r="JNZ138" s="51"/>
      <c r="JOA138" s="51"/>
      <c r="JOB138" s="51"/>
      <c r="JOC138" s="51"/>
      <c r="JOD138" s="51"/>
      <c r="JOE138" s="51"/>
      <c r="JOF138" s="51"/>
      <c r="JOG138" s="51"/>
      <c r="JOH138" s="51"/>
      <c r="JOI138" s="51"/>
      <c r="JOJ138" s="51"/>
      <c r="JOK138" s="51"/>
      <c r="JOL138" s="51"/>
      <c r="JOM138" s="51"/>
      <c r="JON138" s="51"/>
      <c r="JOO138" s="51"/>
      <c r="JOP138" s="51"/>
      <c r="JOQ138" s="51"/>
      <c r="JOR138" s="51"/>
      <c r="JOS138" s="51"/>
      <c r="JOT138" s="51"/>
      <c r="JOU138" s="51"/>
      <c r="JOV138" s="51"/>
      <c r="JOW138" s="51"/>
      <c r="JOX138" s="51"/>
      <c r="JOY138" s="51"/>
      <c r="JOZ138" s="51"/>
      <c r="JPA138" s="51"/>
      <c r="JPB138" s="51"/>
      <c r="JPC138" s="51"/>
      <c r="JPD138" s="51"/>
      <c r="JPE138" s="51"/>
      <c r="JPF138" s="51"/>
      <c r="JPG138" s="51"/>
      <c r="JPH138" s="51"/>
      <c r="JPI138" s="51"/>
      <c r="JPJ138" s="51"/>
      <c r="JPK138" s="51"/>
      <c r="JPL138" s="51"/>
      <c r="JPM138" s="51"/>
      <c r="JPN138" s="51"/>
      <c r="JPO138" s="51"/>
      <c r="JPP138" s="51"/>
      <c r="JPQ138" s="51"/>
      <c r="JPR138" s="51"/>
      <c r="JPS138" s="51"/>
      <c r="JPT138" s="51"/>
      <c r="JPU138" s="51"/>
      <c r="JPV138" s="51"/>
      <c r="JPW138" s="51"/>
      <c r="JPX138" s="51"/>
      <c r="JPY138" s="51"/>
      <c r="JPZ138" s="51"/>
      <c r="JQA138" s="51"/>
      <c r="JQB138" s="51"/>
      <c r="JQC138" s="51"/>
      <c r="JQD138" s="51"/>
      <c r="JQE138" s="51"/>
      <c r="JQF138" s="51"/>
      <c r="JQG138" s="51"/>
      <c r="JQH138" s="51"/>
      <c r="JQI138" s="51"/>
      <c r="JQJ138" s="51"/>
      <c r="JQK138" s="51"/>
      <c r="JQL138" s="51"/>
      <c r="JQM138" s="51"/>
      <c r="JQN138" s="51"/>
      <c r="JQO138" s="51"/>
      <c r="JQP138" s="51"/>
      <c r="JQQ138" s="51"/>
      <c r="JQR138" s="51"/>
      <c r="JQS138" s="51"/>
      <c r="JQT138" s="51"/>
      <c r="JQU138" s="51"/>
      <c r="JQV138" s="51"/>
      <c r="JQW138" s="51"/>
      <c r="JQX138" s="51"/>
      <c r="JQY138" s="51"/>
      <c r="JQZ138" s="51"/>
      <c r="JRA138" s="51"/>
      <c r="JRB138" s="51"/>
      <c r="JRC138" s="51"/>
      <c r="JRD138" s="51"/>
      <c r="JRE138" s="51"/>
      <c r="JRF138" s="51"/>
      <c r="JRG138" s="51"/>
      <c r="JRH138" s="51"/>
      <c r="JRI138" s="51"/>
      <c r="JRJ138" s="51"/>
      <c r="JRK138" s="51"/>
      <c r="JRL138" s="51"/>
      <c r="JRM138" s="51"/>
      <c r="JRN138" s="51"/>
      <c r="JRO138" s="51"/>
      <c r="JRP138" s="51"/>
      <c r="JRQ138" s="51"/>
      <c r="JRR138" s="51"/>
      <c r="JRS138" s="51"/>
      <c r="JRT138" s="51"/>
      <c r="JRU138" s="51"/>
      <c r="JRV138" s="51"/>
      <c r="JRW138" s="51"/>
      <c r="JRX138" s="51"/>
      <c r="JRY138" s="51"/>
      <c r="JRZ138" s="51"/>
      <c r="JSA138" s="51"/>
      <c r="JSB138" s="51"/>
      <c r="JSC138" s="51"/>
      <c r="JSD138" s="51"/>
      <c r="JSE138" s="51"/>
      <c r="JSF138" s="51"/>
      <c r="JSG138" s="51"/>
      <c r="JSH138" s="51"/>
      <c r="JSI138" s="51"/>
      <c r="JSJ138" s="51"/>
      <c r="JSK138" s="51"/>
      <c r="JSL138" s="51"/>
      <c r="JSM138" s="51"/>
      <c r="JSN138" s="51"/>
      <c r="JSO138" s="51"/>
      <c r="JSP138" s="51"/>
      <c r="JSQ138" s="51"/>
      <c r="JSR138" s="51"/>
      <c r="JSS138" s="51"/>
      <c r="JST138" s="51"/>
      <c r="JSU138" s="51"/>
      <c r="JSV138" s="51"/>
      <c r="JSW138" s="51"/>
      <c r="JSX138" s="51"/>
      <c r="JSY138" s="51"/>
      <c r="JSZ138" s="51"/>
      <c r="JTA138" s="51"/>
      <c r="JTB138" s="51"/>
      <c r="JTC138" s="51"/>
      <c r="JTD138" s="51"/>
      <c r="JTE138" s="51"/>
      <c r="JTF138" s="51"/>
      <c r="JTG138" s="51"/>
      <c r="JTH138" s="51"/>
      <c r="JTI138" s="51"/>
      <c r="JTJ138" s="51"/>
      <c r="JTK138" s="51"/>
      <c r="JTL138" s="51"/>
      <c r="JTM138" s="51"/>
      <c r="JTN138" s="51"/>
      <c r="JTO138" s="51"/>
      <c r="JTP138" s="51"/>
      <c r="JTQ138" s="51"/>
      <c r="JTR138" s="51"/>
      <c r="JTS138" s="51"/>
      <c r="JTT138" s="51"/>
      <c r="JTU138" s="51"/>
      <c r="JTV138" s="51"/>
      <c r="JTW138" s="51"/>
      <c r="JTX138" s="51"/>
      <c r="JTY138" s="51"/>
      <c r="JTZ138" s="51"/>
      <c r="JUA138" s="51"/>
      <c r="JUB138" s="51"/>
      <c r="JUC138" s="51"/>
      <c r="JUD138" s="51"/>
      <c r="JUE138" s="51"/>
      <c r="JUF138" s="51"/>
      <c r="JUG138" s="51"/>
      <c r="JUH138" s="51"/>
      <c r="JUI138" s="51"/>
      <c r="JUJ138" s="51"/>
      <c r="JUK138" s="51"/>
      <c r="JUL138" s="51"/>
      <c r="JUM138" s="51"/>
      <c r="JUN138" s="51"/>
      <c r="JUO138" s="51"/>
      <c r="JUP138" s="51"/>
      <c r="JUQ138" s="51"/>
      <c r="JUR138" s="51"/>
      <c r="JUS138" s="51"/>
      <c r="JUT138" s="51"/>
      <c r="JUU138" s="51"/>
      <c r="JUV138" s="51"/>
      <c r="JUW138" s="51"/>
      <c r="JUX138" s="51"/>
      <c r="JUY138" s="51"/>
      <c r="JUZ138" s="51"/>
      <c r="JVA138" s="51"/>
      <c r="JVB138" s="51"/>
      <c r="JVC138" s="51"/>
      <c r="JVD138" s="51"/>
      <c r="JVE138" s="51"/>
      <c r="JVF138" s="51"/>
      <c r="JVG138" s="51"/>
      <c r="JVH138" s="51"/>
      <c r="JVI138" s="51"/>
      <c r="JVJ138" s="51"/>
      <c r="JVK138" s="51"/>
      <c r="JVL138" s="51"/>
      <c r="JVM138" s="51"/>
      <c r="JVN138" s="51"/>
      <c r="JVO138" s="51"/>
      <c r="JVP138" s="51"/>
      <c r="JVQ138" s="51"/>
      <c r="JVR138" s="51"/>
      <c r="JVS138" s="51"/>
      <c r="JVT138" s="51"/>
      <c r="JVU138" s="51"/>
      <c r="JVV138" s="51"/>
      <c r="JVW138" s="51"/>
      <c r="JVX138" s="51"/>
      <c r="JVY138" s="51"/>
      <c r="JVZ138" s="51"/>
      <c r="JWA138" s="51"/>
      <c r="JWB138" s="51"/>
      <c r="JWC138" s="51"/>
      <c r="JWD138" s="51"/>
      <c r="JWE138" s="51"/>
      <c r="JWF138" s="51"/>
      <c r="JWG138" s="51"/>
      <c r="JWH138" s="51"/>
      <c r="JWI138" s="51"/>
      <c r="JWJ138" s="51"/>
      <c r="JWK138" s="51"/>
      <c r="JWL138" s="51"/>
      <c r="JWM138" s="51"/>
      <c r="JWN138" s="51"/>
      <c r="JWO138" s="51"/>
      <c r="JWP138" s="51"/>
      <c r="JWQ138" s="51"/>
      <c r="JWR138" s="51"/>
      <c r="JWS138" s="51"/>
      <c r="JWT138" s="51"/>
      <c r="JWU138" s="51"/>
      <c r="JWV138" s="51"/>
      <c r="JWW138" s="51"/>
      <c r="JWX138" s="51"/>
      <c r="JWY138" s="51"/>
      <c r="JWZ138" s="51"/>
      <c r="JXA138" s="51"/>
      <c r="JXB138" s="51"/>
      <c r="JXC138" s="51"/>
      <c r="JXD138" s="51"/>
      <c r="JXE138" s="51"/>
      <c r="JXF138" s="51"/>
      <c r="JXG138" s="51"/>
      <c r="JXH138" s="51"/>
      <c r="JXI138" s="51"/>
      <c r="JXJ138" s="51"/>
      <c r="JXK138" s="51"/>
      <c r="JXL138" s="51"/>
      <c r="JXM138" s="51"/>
      <c r="JXN138" s="51"/>
      <c r="JXO138" s="51"/>
      <c r="JXP138" s="51"/>
      <c r="JXQ138" s="51"/>
      <c r="JXR138" s="51"/>
      <c r="JXS138" s="51"/>
      <c r="JXT138" s="51"/>
      <c r="JXU138" s="51"/>
      <c r="JXV138" s="51"/>
      <c r="JXW138" s="51"/>
      <c r="JXX138" s="51"/>
      <c r="JXY138" s="51"/>
      <c r="JXZ138" s="51"/>
      <c r="JYA138" s="51"/>
      <c r="JYB138" s="51"/>
      <c r="JYC138" s="51"/>
      <c r="JYD138" s="51"/>
      <c r="JYE138" s="51"/>
      <c r="JYF138" s="51"/>
      <c r="JYG138" s="51"/>
      <c r="JYH138" s="51"/>
      <c r="JYI138" s="51"/>
      <c r="JYJ138" s="51"/>
      <c r="JYK138" s="51"/>
      <c r="JYL138" s="51"/>
      <c r="JYM138" s="51"/>
      <c r="JYN138" s="51"/>
      <c r="JYO138" s="51"/>
      <c r="JYP138" s="51"/>
      <c r="JYQ138" s="51"/>
      <c r="JYR138" s="51"/>
      <c r="JYS138" s="51"/>
      <c r="JYT138" s="51"/>
      <c r="JYU138" s="51"/>
      <c r="JYV138" s="51"/>
      <c r="JYW138" s="51"/>
      <c r="JYX138" s="51"/>
      <c r="JYY138" s="51"/>
      <c r="JYZ138" s="51"/>
      <c r="JZA138" s="51"/>
      <c r="JZB138" s="51"/>
      <c r="JZC138" s="51"/>
      <c r="JZD138" s="51"/>
      <c r="JZE138" s="51"/>
      <c r="JZF138" s="51"/>
      <c r="JZG138" s="51"/>
      <c r="JZH138" s="51"/>
      <c r="JZI138" s="51"/>
      <c r="JZJ138" s="51"/>
      <c r="JZK138" s="51"/>
      <c r="JZL138" s="51"/>
      <c r="JZM138" s="51"/>
      <c r="JZN138" s="51"/>
      <c r="JZO138" s="51"/>
      <c r="JZP138" s="51"/>
      <c r="JZQ138" s="51"/>
      <c r="JZR138" s="51"/>
      <c r="JZS138" s="51"/>
      <c r="JZT138" s="51"/>
      <c r="JZU138" s="51"/>
      <c r="JZV138" s="51"/>
      <c r="JZW138" s="51"/>
      <c r="JZX138" s="51"/>
      <c r="JZY138" s="51"/>
      <c r="JZZ138" s="51"/>
      <c r="KAA138" s="51"/>
      <c r="KAB138" s="51"/>
      <c r="KAC138" s="51"/>
      <c r="KAD138" s="51"/>
      <c r="KAE138" s="51"/>
      <c r="KAF138" s="51"/>
      <c r="KAG138" s="51"/>
      <c r="KAH138" s="51"/>
      <c r="KAI138" s="51"/>
      <c r="KAJ138" s="51"/>
      <c r="KAK138" s="51"/>
      <c r="KAL138" s="51"/>
      <c r="KAM138" s="51"/>
      <c r="KAN138" s="51"/>
      <c r="KAO138" s="51"/>
      <c r="KAP138" s="51"/>
      <c r="KAQ138" s="51"/>
      <c r="KAR138" s="51"/>
      <c r="KAS138" s="51"/>
      <c r="KAT138" s="51"/>
      <c r="KAU138" s="51"/>
      <c r="KAV138" s="51"/>
      <c r="KAW138" s="51"/>
      <c r="KAX138" s="51"/>
      <c r="KAY138" s="51"/>
      <c r="KAZ138" s="51"/>
      <c r="KBA138" s="51"/>
      <c r="KBB138" s="51"/>
      <c r="KBC138" s="51"/>
      <c r="KBD138" s="51"/>
      <c r="KBE138" s="51"/>
      <c r="KBF138" s="51"/>
      <c r="KBG138" s="51"/>
      <c r="KBH138" s="51"/>
      <c r="KBI138" s="51"/>
      <c r="KBJ138" s="51"/>
      <c r="KBK138" s="51"/>
      <c r="KBL138" s="51"/>
      <c r="KBM138" s="51"/>
      <c r="KBN138" s="51"/>
      <c r="KBO138" s="51"/>
      <c r="KBP138" s="51"/>
      <c r="KBQ138" s="51"/>
      <c r="KBR138" s="51"/>
      <c r="KBS138" s="51"/>
      <c r="KBT138" s="51"/>
      <c r="KBU138" s="51"/>
      <c r="KBV138" s="51"/>
      <c r="KBW138" s="51"/>
      <c r="KBX138" s="51"/>
      <c r="KBY138" s="51"/>
      <c r="KBZ138" s="51"/>
      <c r="KCA138" s="51"/>
      <c r="KCB138" s="51"/>
      <c r="KCC138" s="51"/>
      <c r="KCD138" s="51"/>
      <c r="KCE138" s="51"/>
      <c r="KCF138" s="51"/>
      <c r="KCG138" s="51"/>
      <c r="KCH138" s="51"/>
      <c r="KCI138" s="51"/>
      <c r="KCJ138" s="51"/>
      <c r="KCK138" s="51"/>
      <c r="KCL138" s="51"/>
      <c r="KCM138" s="51"/>
      <c r="KCN138" s="51"/>
      <c r="KCO138" s="51"/>
      <c r="KCP138" s="51"/>
      <c r="KCQ138" s="51"/>
      <c r="KCR138" s="51"/>
      <c r="KCS138" s="51"/>
      <c r="KCT138" s="51"/>
      <c r="KCU138" s="51"/>
      <c r="KCV138" s="51"/>
      <c r="KCW138" s="51"/>
      <c r="KCX138" s="51"/>
      <c r="KCY138" s="51"/>
      <c r="KCZ138" s="51"/>
      <c r="KDA138" s="51"/>
      <c r="KDB138" s="51"/>
      <c r="KDC138" s="51"/>
      <c r="KDD138" s="51"/>
      <c r="KDE138" s="51"/>
      <c r="KDF138" s="51"/>
      <c r="KDG138" s="51"/>
      <c r="KDH138" s="51"/>
      <c r="KDI138" s="51"/>
      <c r="KDJ138" s="51"/>
      <c r="KDK138" s="51"/>
      <c r="KDL138" s="51"/>
      <c r="KDM138" s="51"/>
      <c r="KDN138" s="51"/>
      <c r="KDO138" s="51"/>
      <c r="KDP138" s="51"/>
      <c r="KDQ138" s="51"/>
      <c r="KDR138" s="51"/>
      <c r="KDS138" s="51"/>
      <c r="KDT138" s="51"/>
      <c r="KDU138" s="51"/>
      <c r="KDV138" s="51"/>
      <c r="KDW138" s="51"/>
      <c r="KDX138" s="51"/>
      <c r="KDY138" s="51"/>
      <c r="KDZ138" s="51"/>
      <c r="KEA138" s="51"/>
      <c r="KEB138" s="51"/>
      <c r="KEC138" s="51"/>
      <c r="KED138" s="51"/>
      <c r="KEE138" s="51"/>
      <c r="KEF138" s="51"/>
      <c r="KEG138" s="51"/>
      <c r="KEH138" s="51"/>
      <c r="KEI138" s="51"/>
      <c r="KEJ138" s="51"/>
      <c r="KEK138" s="51"/>
      <c r="KEL138" s="51"/>
      <c r="KEM138" s="51"/>
      <c r="KEN138" s="51"/>
      <c r="KEO138" s="51"/>
      <c r="KEP138" s="51"/>
      <c r="KEQ138" s="51"/>
      <c r="KER138" s="51"/>
      <c r="KES138" s="51"/>
      <c r="KET138" s="51"/>
      <c r="KEU138" s="51"/>
      <c r="KEV138" s="51"/>
      <c r="KEW138" s="51"/>
      <c r="KEX138" s="51"/>
      <c r="KEY138" s="51"/>
      <c r="KEZ138" s="51"/>
      <c r="KFA138" s="51"/>
      <c r="KFB138" s="51"/>
      <c r="KFC138" s="51"/>
      <c r="KFD138" s="51"/>
      <c r="KFE138" s="51"/>
      <c r="KFF138" s="51"/>
      <c r="KFG138" s="51"/>
      <c r="KFH138" s="51"/>
      <c r="KFI138" s="51"/>
      <c r="KFJ138" s="51"/>
      <c r="KFK138" s="51"/>
      <c r="KFL138" s="51"/>
      <c r="KFM138" s="51"/>
      <c r="KFN138" s="51"/>
      <c r="KFO138" s="51"/>
      <c r="KFP138" s="51"/>
      <c r="KFQ138" s="51"/>
      <c r="KFR138" s="51"/>
      <c r="KFS138" s="51"/>
      <c r="KFT138" s="51"/>
      <c r="KFU138" s="51"/>
      <c r="KFV138" s="51"/>
      <c r="KFW138" s="51"/>
      <c r="KFX138" s="51"/>
      <c r="KFY138" s="51"/>
      <c r="KFZ138" s="51"/>
      <c r="KGA138" s="51"/>
      <c r="KGB138" s="51"/>
      <c r="KGC138" s="51"/>
      <c r="KGD138" s="51"/>
      <c r="KGE138" s="51"/>
      <c r="KGF138" s="51"/>
      <c r="KGG138" s="51"/>
      <c r="KGH138" s="51"/>
      <c r="KGI138" s="51"/>
      <c r="KGJ138" s="51"/>
      <c r="KGK138" s="51"/>
      <c r="KGL138" s="51"/>
      <c r="KGM138" s="51"/>
      <c r="KGN138" s="51"/>
      <c r="KGO138" s="51"/>
      <c r="KGP138" s="51"/>
      <c r="KGQ138" s="51"/>
      <c r="KGR138" s="51"/>
      <c r="KGS138" s="51"/>
      <c r="KGT138" s="51"/>
      <c r="KGU138" s="51"/>
      <c r="KGV138" s="51"/>
      <c r="KGW138" s="51"/>
      <c r="KGX138" s="51"/>
      <c r="KGY138" s="51"/>
      <c r="KGZ138" s="51"/>
      <c r="KHA138" s="51"/>
      <c r="KHB138" s="51"/>
      <c r="KHC138" s="51"/>
      <c r="KHD138" s="51"/>
      <c r="KHE138" s="51"/>
      <c r="KHF138" s="51"/>
      <c r="KHG138" s="51"/>
      <c r="KHH138" s="51"/>
      <c r="KHI138" s="51"/>
      <c r="KHJ138" s="51"/>
      <c r="KHK138" s="51"/>
      <c r="KHL138" s="51"/>
      <c r="KHM138" s="51"/>
      <c r="KHN138" s="51"/>
      <c r="KHO138" s="51"/>
      <c r="KHP138" s="51"/>
      <c r="KHQ138" s="51"/>
      <c r="KHR138" s="51"/>
      <c r="KHS138" s="51"/>
      <c r="KHT138" s="51"/>
      <c r="KHU138" s="51"/>
      <c r="KHV138" s="51"/>
      <c r="KHW138" s="51"/>
      <c r="KHX138" s="51"/>
      <c r="KHY138" s="51"/>
      <c r="KHZ138" s="51"/>
      <c r="KIA138" s="51"/>
      <c r="KIB138" s="51"/>
      <c r="KIC138" s="51"/>
      <c r="KID138" s="51"/>
      <c r="KIE138" s="51"/>
      <c r="KIF138" s="51"/>
      <c r="KIG138" s="51"/>
      <c r="KIH138" s="51"/>
      <c r="KII138" s="51"/>
      <c r="KIJ138" s="51"/>
      <c r="KIK138" s="51"/>
      <c r="KIL138" s="51"/>
      <c r="KIM138" s="51"/>
      <c r="KIN138" s="51"/>
      <c r="KIO138" s="51"/>
      <c r="KIP138" s="51"/>
      <c r="KIQ138" s="51"/>
      <c r="KIR138" s="51"/>
      <c r="KIS138" s="51"/>
      <c r="KIT138" s="51"/>
      <c r="KIU138" s="51"/>
      <c r="KIV138" s="51"/>
      <c r="KIW138" s="51"/>
      <c r="KIX138" s="51"/>
      <c r="KIY138" s="51"/>
      <c r="KIZ138" s="51"/>
      <c r="KJA138" s="51"/>
      <c r="KJB138" s="51"/>
      <c r="KJC138" s="51"/>
      <c r="KJD138" s="51"/>
      <c r="KJE138" s="51"/>
      <c r="KJF138" s="51"/>
      <c r="KJG138" s="51"/>
      <c r="KJH138" s="51"/>
      <c r="KJI138" s="51"/>
      <c r="KJJ138" s="51"/>
      <c r="KJK138" s="51"/>
      <c r="KJL138" s="51"/>
      <c r="KJM138" s="51"/>
      <c r="KJN138" s="51"/>
      <c r="KJO138" s="51"/>
      <c r="KJP138" s="51"/>
      <c r="KJQ138" s="51"/>
      <c r="KJR138" s="51"/>
      <c r="KJS138" s="51"/>
      <c r="KJT138" s="51"/>
      <c r="KJU138" s="51"/>
      <c r="KJV138" s="51"/>
      <c r="KJW138" s="51"/>
      <c r="KJX138" s="51"/>
      <c r="KJY138" s="51"/>
      <c r="KJZ138" s="51"/>
      <c r="KKA138" s="51"/>
      <c r="KKB138" s="51"/>
      <c r="KKC138" s="51"/>
      <c r="KKD138" s="51"/>
      <c r="KKE138" s="51"/>
      <c r="KKF138" s="51"/>
      <c r="KKG138" s="51"/>
      <c r="KKH138" s="51"/>
      <c r="KKI138" s="51"/>
      <c r="KKJ138" s="51"/>
      <c r="KKK138" s="51"/>
      <c r="KKL138" s="51"/>
      <c r="KKM138" s="51"/>
      <c r="KKN138" s="51"/>
      <c r="KKO138" s="51"/>
      <c r="KKP138" s="51"/>
      <c r="KKQ138" s="51"/>
      <c r="KKR138" s="51"/>
      <c r="KKS138" s="51"/>
      <c r="KKT138" s="51"/>
      <c r="KKU138" s="51"/>
      <c r="KKV138" s="51"/>
      <c r="KKW138" s="51"/>
      <c r="KKX138" s="51"/>
      <c r="KKY138" s="51"/>
      <c r="KKZ138" s="51"/>
      <c r="KLA138" s="51"/>
      <c r="KLB138" s="51"/>
      <c r="KLC138" s="51"/>
      <c r="KLD138" s="51"/>
      <c r="KLE138" s="51"/>
      <c r="KLF138" s="51"/>
      <c r="KLG138" s="51"/>
      <c r="KLH138" s="51"/>
      <c r="KLI138" s="51"/>
      <c r="KLJ138" s="51"/>
      <c r="KLK138" s="51"/>
      <c r="KLL138" s="51"/>
      <c r="KLM138" s="51"/>
      <c r="KLN138" s="51"/>
      <c r="KLO138" s="51"/>
      <c r="KLP138" s="51"/>
      <c r="KLQ138" s="51"/>
      <c r="KLR138" s="51"/>
      <c r="KLS138" s="51"/>
      <c r="KLT138" s="51"/>
      <c r="KLU138" s="51"/>
      <c r="KLV138" s="51"/>
      <c r="KLW138" s="51"/>
      <c r="KLX138" s="51"/>
      <c r="KLY138" s="51"/>
      <c r="KLZ138" s="51"/>
      <c r="KMA138" s="51"/>
      <c r="KMB138" s="51"/>
      <c r="KMC138" s="51"/>
      <c r="KMD138" s="51"/>
      <c r="KME138" s="51"/>
      <c r="KMF138" s="51"/>
      <c r="KMG138" s="51"/>
      <c r="KMH138" s="51"/>
      <c r="KMI138" s="51"/>
      <c r="KMJ138" s="51"/>
      <c r="KMK138" s="51"/>
      <c r="KML138" s="51"/>
      <c r="KMM138" s="51"/>
      <c r="KMN138" s="51"/>
      <c r="KMO138" s="51"/>
      <c r="KMP138" s="51"/>
      <c r="KMQ138" s="51"/>
      <c r="KMR138" s="51"/>
      <c r="KMS138" s="51"/>
      <c r="KMT138" s="51"/>
      <c r="KMU138" s="51"/>
      <c r="KMV138" s="51"/>
      <c r="KMW138" s="51"/>
      <c r="KMX138" s="51"/>
      <c r="KMY138" s="51"/>
      <c r="KMZ138" s="51"/>
      <c r="KNA138" s="51"/>
      <c r="KNB138" s="51"/>
      <c r="KNC138" s="51"/>
      <c r="KND138" s="51"/>
      <c r="KNE138" s="51"/>
      <c r="KNF138" s="51"/>
      <c r="KNG138" s="51"/>
      <c r="KNH138" s="51"/>
      <c r="KNI138" s="51"/>
      <c r="KNJ138" s="51"/>
      <c r="KNK138" s="51"/>
      <c r="KNL138" s="51"/>
      <c r="KNM138" s="51"/>
      <c r="KNN138" s="51"/>
      <c r="KNO138" s="51"/>
      <c r="KNP138" s="51"/>
      <c r="KNQ138" s="51"/>
      <c r="KNR138" s="51"/>
      <c r="KNS138" s="51"/>
      <c r="KNT138" s="51"/>
      <c r="KNU138" s="51"/>
      <c r="KNV138" s="51"/>
      <c r="KNW138" s="51"/>
      <c r="KNX138" s="51"/>
      <c r="KNY138" s="51"/>
      <c r="KNZ138" s="51"/>
      <c r="KOA138" s="51"/>
      <c r="KOB138" s="51"/>
      <c r="KOC138" s="51"/>
      <c r="KOD138" s="51"/>
      <c r="KOE138" s="51"/>
      <c r="KOF138" s="51"/>
      <c r="KOG138" s="51"/>
      <c r="KOH138" s="51"/>
      <c r="KOI138" s="51"/>
      <c r="KOJ138" s="51"/>
      <c r="KOK138" s="51"/>
      <c r="KOL138" s="51"/>
      <c r="KOM138" s="51"/>
      <c r="KON138" s="51"/>
      <c r="KOO138" s="51"/>
      <c r="KOP138" s="51"/>
      <c r="KOQ138" s="51"/>
      <c r="KOR138" s="51"/>
      <c r="KOS138" s="51"/>
      <c r="KOT138" s="51"/>
      <c r="KOU138" s="51"/>
      <c r="KOV138" s="51"/>
      <c r="KOW138" s="51"/>
      <c r="KOX138" s="51"/>
      <c r="KOY138" s="51"/>
      <c r="KOZ138" s="51"/>
      <c r="KPA138" s="51"/>
      <c r="KPB138" s="51"/>
      <c r="KPC138" s="51"/>
      <c r="KPD138" s="51"/>
      <c r="KPE138" s="51"/>
      <c r="KPF138" s="51"/>
      <c r="KPG138" s="51"/>
      <c r="KPH138" s="51"/>
      <c r="KPI138" s="51"/>
      <c r="KPJ138" s="51"/>
      <c r="KPK138" s="51"/>
      <c r="KPL138" s="51"/>
      <c r="KPM138" s="51"/>
      <c r="KPN138" s="51"/>
      <c r="KPO138" s="51"/>
      <c r="KPP138" s="51"/>
      <c r="KPQ138" s="51"/>
      <c r="KPR138" s="51"/>
      <c r="KPS138" s="51"/>
      <c r="KPT138" s="51"/>
      <c r="KPU138" s="51"/>
      <c r="KPV138" s="51"/>
      <c r="KPW138" s="51"/>
      <c r="KPX138" s="51"/>
      <c r="KPY138" s="51"/>
      <c r="KPZ138" s="51"/>
      <c r="KQA138" s="51"/>
      <c r="KQB138" s="51"/>
      <c r="KQC138" s="51"/>
      <c r="KQD138" s="51"/>
      <c r="KQE138" s="51"/>
      <c r="KQF138" s="51"/>
      <c r="KQG138" s="51"/>
      <c r="KQH138" s="51"/>
      <c r="KQI138" s="51"/>
      <c r="KQJ138" s="51"/>
      <c r="KQK138" s="51"/>
      <c r="KQL138" s="51"/>
      <c r="KQM138" s="51"/>
      <c r="KQN138" s="51"/>
      <c r="KQO138" s="51"/>
      <c r="KQP138" s="51"/>
      <c r="KQQ138" s="51"/>
      <c r="KQR138" s="51"/>
      <c r="KQS138" s="51"/>
      <c r="KQT138" s="51"/>
      <c r="KQU138" s="51"/>
      <c r="KQV138" s="51"/>
      <c r="KQW138" s="51"/>
      <c r="KQX138" s="51"/>
      <c r="KQY138" s="51"/>
      <c r="KQZ138" s="51"/>
      <c r="KRA138" s="51"/>
      <c r="KRB138" s="51"/>
      <c r="KRC138" s="51"/>
      <c r="KRD138" s="51"/>
      <c r="KRE138" s="51"/>
      <c r="KRF138" s="51"/>
      <c r="KRG138" s="51"/>
      <c r="KRH138" s="51"/>
      <c r="KRI138" s="51"/>
      <c r="KRJ138" s="51"/>
      <c r="KRK138" s="51"/>
      <c r="KRL138" s="51"/>
      <c r="KRM138" s="51"/>
      <c r="KRN138" s="51"/>
      <c r="KRO138" s="51"/>
      <c r="KRP138" s="51"/>
      <c r="KRQ138" s="51"/>
      <c r="KRR138" s="51"/>
      <c r="KRS138" s="51"/>
      <c r="KRT138" s="51"/>
      <c r="KRU138" s="51"/>
      <c r="KRV138" s="51"/>
      <c r="KRW138" s="51"/>
      <c r="KRX138" s="51"/>
      <c r="KRY138" s="51"/>
      <c r="KRZ138" s="51"/>
      <c r="KSA138" s="51"/>
      <c r="KSB138" s="51"/>
      <c r="KSC138" s="51"/>
      <c r="KSD138" s="51"/>
      <c r="KSE138" s="51"/>
      <c r="KSF138" s="51"/>
      <c r="KSG138" s="51"/>
      <c r="KSH138" s="51"/>
      <c r="KSI138" s="51"/>
      <c r="KSJ138" s="51"/>
      <c r="KSK138" s="51"/>
      <c r="KSL138" s="51"/>
      <c r="KSM138" s="51"/>
      <c r="KSN138" s="51"/>
      <c r="KSO138" s="51"/>
      <c r="KSP138" s="51"/>
      <c r="KSQ138" s="51"/>
      <c r="KSR138" s="51"/>
      <c r="KSS138" s="51"/>
      <c r="KST138" s="51"/>
      <c r="KSU138" s="51"/>
      <c r="KSV138" s="51"/>
      <c r="KSW138" s="51"/>
      <c r="KSX138" s="51"/>
      <c r="KSY138" s="51"/>
      <c r="KSZ138" s="51"/>
      <c r="KTA138" s="51"/>
      <c r="KTB138" s="51"/>
      <c r="KTC138" s="51"/>
      <c r="KTD138" s="51"/>
      <c r="KTE138" s="51"/>
      <c r="KTF138" s="51"/>
      <c r="KTG138" s="51"/>
      <c r="KTH138" s="51"/>
      <c r="KTI138" s="51"/>
      <c r="KTJ138" s="51"/>
      <c r="KTK138" s="51"/>
      <c r="KTL138" s="51"/>
      <c r="KTM138" s="51"/>
      <c r="KTN138" s="51"/>
      <c r="KTO138" s="51"/>
      <c r="KTP138" s="51"/>
      <c r="KTQ138" s="51"/>
      <c r="KTR138" s="51"/>
      <c r="KTS138" s="51"/>
      <c r="KTT138" s="51"/>
      <c r="KTU138" s="51"/>
      <c r="KTV138" s="51"/>
      <c r="KTW138" s="51"/>
      <c r="KTX138" s="51"/>
      <c r="KTY138" s="51"/>
      <c r="KTZ138" s="51"/>
      <c r="KUA138" s="51"/>
      <c r="KUB138" s="51"/>
      <c r="KUC138" s="51"/>
      <c r="KUD138" s="51"/>
      <c r="KUE138" s="51"/>
      <c r="KUF138" s="51"/>
      <c r="KUG138" s="51"/>
      <c r="KUH138" s="51"/>
      <c r="KUI138" s="51"/>
      <c r="KUJ138" s="51"/>
      <c r="KUK138" s="51"/>
      <c r="KUL138" s="51"/>
      <c r="KUM138" s="51"/>
      <c r="KUN138" s="51"/>
      <c r="KUO138" s="51"/>
      <c r="KUP138" s="51"/>
      <c r="KUQ138" s="51"/>
      <c r="KUR138" s="51"/>
      <c r="KUS138" s="51"/>
      <c r="KUT138" s="51"/>
      <c r="KUU138" s="51"/>
      <c r="KUV138" s="51"/>
      <c r="KUW138" s="51"/>
      <c r="KUX138" s="51"/>
      <c r="KUY138" s="51"/>
      <c r="KUZ138" s="51"/>
      <c r="KVA138" s="51"/>
      <c r="KVB138" s="51"/>
      <c r="KVC138" s="51"/>
      <c r="KVD138" s="51"/>
      <c r="KVE138" s="51"/>
      <c r="KVF138" s="51"/>
      <c r="KVG138" s="51"/>
      <c r="KVH138" s="51"/>
      <c r="KVI138" s="51"/>
      <c r="KVJ138" s="51"/>
      <c r="KVK138" s="51"/>
      <c r="KVL138" s="51"/>
      <c r="KVM138" s="51"/>
      <c r="KVN138" s="51"/>
      <c r="KVO138" s="51"/>
      <c r="KVP138" s="51"/>
      <c r="KVQ138" s="51"/>
      <c r="KVR138" s="51"/>
      <c r="KVS138" s="51"/>
      <c r="KVT138" s="51"/>
      <c r="KVU138" s="51"/>
      <c r="KVV138" s="51"/>
      <c r="KVW138" s="51"/>
      <c r="KVX138" s="51"/>
      <c r="KVY138" s="51"/>
      <c r="KVZ138" s="51"/>
      <c r="KWA138" s="51"/>
      <c r="KWB138" s="51"/>
      <c r="KWC138" s="51"/>
      <c r="KWD138" s="51"/>
      <c r="KWE138" s="51"/>
      <c r="KWF138" s="51"/>
      <c r="KWG138" s="51"/>
      <c r="KWH138" s="51"/>
      <c r="KWI138" s="51"/>
      <c r="KWJ138" s="51"/>
      <c r="KWK138" s="51"/>
      <c r="KWL138" s="51"/>
      <c r="KWM138" s="51"/>
      <c r="KWN138" s="51"/>
      <c r="KWO138" s="51"/>
      <c r="KWP138" s="51"/>
      <c r="KWQ138" s="51"/>
      <c r="KWR138" s="51"/>
      <c r="KWS138" s="51"/>
      <c r="KWT138" s="51"/>
      <c r="KWU138" s="51"/>
      <c r="KWV138" s="51"/>
      <c r="KWW138" s="51"/>
      <c r="KWX138" s="51"/>
      <c r="KWY138" s="51"/>
      <c r="KWZ138" s="51"/>
      <c r="KXA138" s="51"/>
      <c r="KXB138" s="51"/>
      <c r="KXC138" s="51"/>
      <c r="KXD138" s="51"/>
      <c r="KXE138" s="51"/>
      <c r="KXF138" s="51"/>
      <c r="KXG138" s="51"/>
      <c r="KXH138" s="51"/>
      <c r="KXI138" s="51"/>
      <c r="KXJ138" s="51"/>
      <c r="KXK138" s="51"/>
      <c r="KXL138" s="51"/>
      <c r="KXM138" s="51"/>
      <c r="KXN138" s="51"/>
      <c r="KXO138" s="51"/>
      <c r="KXP138" s="51"/>
      <c r="KXQ138" s="51"/>
      <c r="KXR138" s="51"/>
      <c r="KXS138" s="51"/>
      <c r="KXT138" s="51"/>
      <c r="KXU138" s="51"/>
      <c r="KXV138" s="51"/>
      <c r="KXW138" s="51"/>
      <c r="KXX138" s="51"/>
      <c r="KXY138" s="51"/>
      <c r="KXZ138" s="51"/>
      <c r="KYA138" s="51"/>
      <c r="KYB138" s="51"/>
      <c r="KYC138" s="51"/>
      <c r="KYD138" s="51"/>
      <c r="KYE138" s="51"/>
      <c r="KYF138" s="51"/>
      <c r="KYG138" s="51"/>
      <c r="KYH138" s="51"/>
      <c r="KYI138" s="51"/>
      <c r="KYJ138" s="51"/>
      <c r="KYK138" s="51"/>
      <c r="KYL138" s="51"/>
      <c r="KYM138" s="51"/>
      <c r="KYN138" s="51"/>
      <c r="KYO138" s="51"/>
      <c r="KYP138" s="51"/>
      <c r="KYQ138" s="51"/>
      <c r="KYR138" s="51"/>
      <c r="KYS138" s="51"/>
      <c r="KYT138" s="51"/>
      <c r="KYU138" s="51"/>
      <c r="KYV138" s="51"/>
      <c r="KYW138" s="51"/>
      <c r="KYX138" s="51"/>
      <c r="KYY138" s="51"/>
      <c r="KYZ138" s="51"/>
      <c r="KZA138" s="51"/>
      <c r="KZB138" s="51"/>
      <c r="KZC138" s="51"/>
      <c r="KZD138" s="51"/>
      <c r="KZE138" s="51"/>
      <c r="KZF138" s="51"/>
      <c r="KZG138" s="51"/>
      <c r="KZH138" s="51"/>
      <c r="KZI138" s="51"/>
      <c r="KZJ138" s="51"/>
      <c r="KZK138" s="51"/>
      <c r="KZL138" s="51"/>
      <c r="KZM138" s="51"/>
      <c r="KZN138" s="51"/>
      <c r="KZO138" s="51"/>
      <c r="KZP138" s="51"/>
      <c r="KZQ138" s="51"/>
      <c r="KZR138" s="51"/>
      <c r="KZS138" s="51"/>
      <c r="KZT138" s="51"/>
      <c r="KZU138" s="51"/>
      <c r="KZV138" s="51"/>
      <c r="KZW138" s="51"/>
      <c r="KZX138" s="51"/>
      <c r="KZY138" s="51"/>
      <c r="KZZ138" s="51"/>
      <c r="LAA138" s="51"/>
      <c r="LAB138" s="51"/>
      <c r="LAC138" s="51"/>
      <c r="LAD138" s="51"/>
      <c r="LAE138" s="51"/>
      <c r="LAF138" s="51"/>
      <c r="LAG138" s="51"/>
      <c r="LAH138" s="51"/>
      <c r="LAI138" s="51"/>
      <c r="LAJ138" s="51"/>
      <c r="LAK138" s="51"/>
      <c r="LAL138" s="51"/>
      <c r="LAM138" s="51"/>
      <c r="LAN138" s="51"/>
      <c r="LAO138" s="51"/>
      <c r="LAP138" s="51"/>
      <c r="LAQ138" s="51"/>
      <c r="LAR138" s="51"/>
      <c r="LAS138" s="51"/>
      <c r="LAT138" s="51"/>
      <c r="LAU138" s="51"/>
      <c r="LAV138" s="51"/>
      <c r="LAW138" s="51"/>
      <c r="LAX138" s="51"/>
      <c r="LAY138" s="51"/>
      <c r="LAZ138" s="51"/>
      <c r="LBA138" s="51"/>
      <c r="LBB138" s="51"/>
      <c r="LBC138" s="51"/>
      <c r="LBD138" s="51"/>
      <c r="LBE138" s="51"/>
      <c r="LBF138" s="51"/>
      <c r="LBG138" s="51"/>
      <c r="LBH138" s="51"/>
      <c r="LBI138" s="51"/>
      <c r="LBJ138" s="51"/>
      <c r="LBK138" s="51"/>
      <c r="LBL138" s="51"/>
      <c r="LBM138" s="51"/>
      <c r="LBN138" s="51"/>
      <c r="LBO138" s="51"/>
      <c r="LBP138" s="51"/>
      <c r="LBQ138" s="51"/>
      <c r="LBR138" s="51"/>
      <c r="LBS138" s="51"/>
      <c r="LBT138" s="51"/>
      <c r="LBU138" s="51"/>
      <c r="LBV138" s="51"/>
      <c r="LBW138" s="51"/>
      <c r="LBX138" s="51"/>
      <c r="LBY138" s="51"/>
      <c r="LBZ138" s="51"/>
      <c r="LCA138" s="51"/>
      <c r="LCB138" s="51"/>
      <c r="LCC138" s="51"/>
      <c r="LCD138" s="51"/>
      <c r="LCE138" s="51"/>
      <c r="LCF138" s="51"/>
      <c r="LCG138" s="51"/>
      <c r="LCH138" s="51"/>
      <c r="LCI138" s="51"/>
      <c r="LCJ138" s="51"/>
      <c r="LCK138" s="51"/>
      <c r="LCL138" s="51"/>
      <c r="LCM138" s="51"/>
      <c r="LCN138" s="51"/>
      <c r="LCO138" s="51"/>
      <c r="LCP138" s="51"/>
      <c r="LCQ138" s="51"/>
      <c r="LCR138" s="51"/>
      <c r="LCS138" s="51"/>
      <c r="LCT138" s="51"/>
      <c r="LCU138" s="51"/>
      <c r="LCV138" s="51"/>
      <c r="LCW138" s="51"/>
      <c r="LCX138" s="51"/>
      <c r="LCY138" s="51"/>
      <c r="LCZ138" s="51"/>
      <c r="LDA138" s="51"/>
      <c r="LDB138" s="51"/>
      <c r="LDC138" s="51"/>
      <c r="LDD138" s="51"/>
      <c r="LDE138" s="51"/>
      <c r="LDF138" s="51"/>
      <c r="LDG138" s="51"/>
      <c r="LDH138" s="51"/>
      <c r="LDI138" s="51"/>
      <c r="LDJ138" s="51"/>
      <c r="LDK138" s="51"/>
      <c r="LDL138" s="51"/>
      <c r="LDM138" s="51"/>
      <c r="LDN138" s="51"/>
      <c r="LDO138" s="51"/>
      <c r="LDP138" s="51"/>
      <c r="LDQ138" s="51"/>
      <c r="LDR138" s="51"/>
      <c r="LDS138" s="51"/>
      <c r="LDT138" s="51"/>
      <c r="LDU138" s="51"/>
      <c r="LDV138" s="51"/>
      <c r="LDW138" s="51"/>
      <c r="LDX138" s="51"/>
      <c r="LDY138" s="51"/>
      <c r="LDZ138" s="51"/>
      <c r="LEA138" s="51"/>
      <c r="LEB138" s="51"/>
      <c r="LEC138" s="51"/>
      <c r="LED138" s="51"/>
      <c r="LEE138" s="51"/>
      <c r="LEF138" s="51"/>
      <c r="LEG138" s="51"/>
      <c r="LEH138" s="51"/>
      <c r="LEI138" s="51"/>
      <c r="LEJ138" s="51"/>
      <c r="LEK138" s="51"/>
      <c r="LEL138" s="51"/>
      <c r="LEM138" s="51"/>
      <c r="LEN138" s="51"/>
      <c r="LEO138" s="51"/>
      <c r="LEP138" s="51"/>
      <c r="LEQ138" s="51"/>
      <c r="LER138" s="51"/>
      <c r="LES138" s="51"/>
      <c r="LET138" s="51"/>
      <c r="LEU138" s="51"/>
      <c r="LEV138" s="51"/>
      <c r="LEW138" s="51"/>
      <c r="LEX138" s="51"/>
      <c r="LEY138" s="51"/>
      <c r="LEZ138" s="51"/>
      <c r="LFA138" s="51"/>
      <c r="LFB138" s="51"/>
      <c r="LFC138" s="51"/>
      <c r="LFD138" s="51"/>
      <c r="LFE138" s="51"/>
      <c r="LFF138" s="51"/>
      <c r="LFG138" s="51"/>
      <c r="LFH138" s="51"/>
      <c r="LFI138" s="51"/>
      <c r="LFJ138" s="51"/>
      <c r="LFK138" s="51"/>
      <c r="LFL138" s="51"/>
      <c r="LFM138" s="51"/>
      <c r="LFN138" s="51"/>
      <c r="LFO138" s="51"/>
      <c r="LFP138" s="51"/>
      <c r="LFQ138" s="51"/>
      <c r="LFR138" s="51"/>
      <c r="LFS138" s="51"/>
      <c r="LFT138" s="51"/>
      <c r="LFU138" s="51"/>
      <c r="LFV138" s="51"/>
      <c r="LFW138" s="51"/>
      <c r="LFX138" s="51"/>
      <c r="LFY138" s="51"/>
      <c r="LFZ138" s="51"/>
      <c r="LGA138" s="51"/>
      <c r="LGB138" s="51"/>
      <c r="LGC138" s="51"/>
      <c r="LGD138" s="51"/>
      <c r="LGE138" s="51"/>
      <c r="LGF138" s="51"/>
      <c r="LGG138" s="51"/>
      <c r="LGH138" s="51"/>
      <c r="LGI138" s="51"/>
      <c r="LGJ138" s="51"/>
      <c r="LGK138" s="51"/>
      <c r="LGL138" s="51"/>
      <c r="LGM138" s="51"/>
      <c r="LGN138" s="51"/>
      <c r="LGO138" s="51"/>
      <c r="LGP138" s="51"/>
      <c r="LGQ138" s="51"/>
      <c r="LGR138" s="51"/>
      <c r="LGS138" s="51"/>
      <c r="LGT138" s="51"/>
      <c r="LGU138" s="51"/>
      <c r="LGV138" s="51"/>
      <c r="LGW138" s="51"/>
      <c r="LGX138" s="51"/>
      <c r="LGY138" s="51"/>
      <c r="LGZ138" s="51"/>
      <c r="LHA138" s="51"/>
      <c r="LHB138" s="51"/>
      <c r="LHC138" s="51"/>
      <c r="LHD138" s="51"/>
      <c r="LHE138" s="51"/>
      <c r="LHF138" s="51"/>
      <c r="LHG138" s="51"/>
      <c r="LHH138" s="51"/>
      <c r="LHI138" s="51"/>
      <c r="LHJ138" s="51"/>
      <c r="LHK138" s="51"/>
      <c r="LHL138" s="51"/>
      <c r="LHM138" s="51"/>
      <c r="LHN138" s="51"/>
      <c r="LHO138" s="51"/>
      <c r="LHP138" s="51"/>
      <c r="LHQ138" s="51"/>
      <c r="LHR138" s="51"/>
      <c r="LHS138" s="51"/>
      <c r="LHT138" s="51"/>
      <c r="LHU138" s="51"/>
      <c r="LHV138" s="51"/>
      <c r="LHW138" s="51"/>
      <c r="LHX138" s="51"/>
      <c r="LHY138" s="51"/>
      <c r="LHZ138" s="51"/>
      <c r="LIA138" s="51"/>
      <c r="LIB138" s="51"/>
      <c r="LIC138" s="51"/>
      <c r="LID138" s="51"/>
      <c r="LIE138" s="51"/>
      <c r="LIF138" s="51"/>
      <c r="LIG138" s="51"/>
      <c r="LIH138" s="51"/>
      <c r="LII138" s="51"/>
      <c r="LIJ138" s="51"/>
      <c r="LIK138" s="51"/>
      <c r="LIL138" s="51"/>
      <c r="LIM138" s="51"/>
      <c r="LIN138" s="51"/>
      <c r="LIO138" s="51"/>
      <c r="LIP138" s="51"/>
      <c r="LIQ138" s="51"/>
      <c r="LIR138" s="51"/>
      <c r="LIS138" s="51"/>
      <c r="LIT138" s="51"/>
      <c r="LIU138" s="51"/>
      <c r="LIV138" s="51"/>
      <c r="LIW138" s="51"/>
      <c r="LIX138" s="51"/>
      <c r="LIY138" s="51"/>
      <c r="LIZ138" s="51"/>
      <c r="LJA138" s="51"/>
      <c r="LJB138" s="51"/>
      <c r="LJC138" s="51"/>
      <c r="LJD138" s="51"/>
      <c r="LJE138" s="51"/>
      <c r="LJF138" s="51"/>
      <c r="LJG138" s="51"/>
      <c r="LJH138" s="51"/>
      <c r="LJI138" s="51"/>
      <c r="LJJ138" s="51"/>
      <c r="LJK138" s="51"/>
      <c r="LJL138" s="51"/>
      <c r="LJM138" s="51"/>
      <c r="LJN138" s="51"/>
      <c r="LJO138" s="51"/>
      <c r="LJP138" s="51"/>
      <c r="LJQ138" s="51"/>
      <c r="LJR138" s="51"/>
      <c r="LJS138" s="51"/>
      <c r="LJT138" s="51"/>
      <c r="LJU138" s="51"/>
      <c r="LJV138" s="51"/>
      <c r="LJW138" s="51"/>
      <c r="LJX138" s="51"/>
      <c r="LJY138" s="51"/>
      <c r="LJZ138" s="51"/>
      <c r="LKA138" s="51"/>
      <c r="LKB138" s="51"/>
      <c r="LKC138" s="51"/>
      <c r="LKD138" s="51"/>
      <c r="LKE138" s="51"/>
      <c r="LKF138" s="51"/>
      <c r="LKG138" s="51"/>
      <c r="LKH138" s="51"/>
      <c r="LKI138" s="51"/>
      <c r="LKJ138" s="51"/>
      <c r="LKK138" s="51"/>
      <c r="LKL138" s="51"/>
      <c r="LKM138" s="51"/>
      <c r="LKN138" s="51"/>
      <c r="LKO138" s="51"/>
      <c r="LKP138" s="51"/>
      <c r="LKQ138" s="51"/>
      <c r="LKR138" s="51"/>
      <c r="LKS138" s="51"/>
      <c r="LKT138" s="51"/>
      <c r="LKU138" s="51"/>
      <c r="LKV138" s="51"/>
      <c r="LKW138" s="51"/>
      <c r="LKX138" s="51"/>
      <c r="LKY138" s="51"/>
      <c r="LKZ138" s="51"/>
      <c r="LLA138" s="51"/>
      <c r="LLB138" s="51"/>
      <c r="LLC138" s="51"/>
      <c r="LLD138" s="51"/>
      <c r="LLE138" s="51"/>
      <c r="LLF138" s="51"/>
      <c r="LLG138" s="51"/>
      <c r="LLH138" s="51"/>
      <c r="LLI138" s="51"/>
      <c r="LLJ138" s="51"/>
      <c r="LLK138" s="51"/>
      <c r="LLL138" s="51"/>
      <c r="LLM138" s="51"/>
      <c r="LLN138" s="51"/>
      <c r="LLO138" s="51"/>
      <c r="LLP138" s="51"/>
      <c r="LLQ138" s="51"/>
      <c r="LLR138" s="51"/>
      <c r="LLS138" s="51"/>
      <c r="LLT138" s="51"/>
      <c r="LLU138" s="51"/>
      <c r="LLV138" s="51"/>
      <c r="LLW138" s="51"/>
      <c r="LLX138" s="51"/>
      <c r="LLY138" s="51"/>
      <c r="LLZ138" s="51"/>
      <c r="LMA138" s="51"/>
      <c r="LMB138" s="51"/>
      <c r="LMC138" s="51"/>
      <c r="LMD138" s="51"/>
      <c r="LME138" s="51"/>
      <c r="LMF138" s="51"/>
      <c r="LMG138" s="51"/>
      <c r="LMH138" s="51"/>
      <c r="LMI138" s="51"/>
      <c r="LMJ138" s="51"/>
      <c r="LMK138" s="51"/>
      <c r="LML138" s="51"/>
      <c r="LMM138" s="51"/>
      <c r="LMN138" s="51"/>
      <c r="LMO138" s="51"/>
      <c r="LMP138" s="51"/>
      <c r="LMQ138" s="51"/>
      <c r="LMR138" s="51"/>
      <c r="LMS138" s="51"/>
      <c r="LMT138" s="51"/>
      <c r="LMU138" s="51"/>
      <c r="LMV138" s="51"/>
      <c r="LMW138" s="51"/>
      <c r="LMX138" s="51"/>
      <c r="LMY138" s="51"/>
      <c r="LMZ138" s="51"/>
      <c r="LNA138" s="51"/>
      <c r="LNB138" s="51"/>
      <c r="LNC138" s="51"/>
      <c r="LND138" s="51"/>
      <c r="LNE138" s="51"/>
      <c r="LNF138" s="51"/>
      <c r="LNG138" s="51"/>
      <c r="LNH138" s="51"/>
      <c r="LNI138" s="51"/>
      <c r="LNJ138" s="51"/>
      <c r="LNK138" s="51"/>
      <c r="LNL138" s="51"/>
      <c r="LNM138" s="51"/>
      <c r="LNN138" s="51"/>
      <c r="LNO138" s="51"/>
      <c r="LNP138" s="51"/>
      <c r="LNQ138" s="51"/>
      <c r="LNR138" s="51"/>
      <c r="LNS138" s="51"/>
      <c r="LNT138" s="51"/>
      <c r="LNU138" s="51"/>
      <c r="LNV138" s="51"/>
      <c r="LNW138" s="51"/>
      <c r="LNX138" s="51"/>
      <c r="LNY138" s="51"/>
      <c r="LNZ138" s="51"/>
      <c r="LOA138" s="51"/>
      <c r="LOB138" s="51"/>
      <c r="LOC138" s="51"/>
      <c r="LOD138" s="51"/>
      <c r="LOE138" s="51"/>
      <c r="LOF138" s="51"/>
      <c r="LOG138" s="51"/>
      <c r="LOH138" s="51"/>
      <c r="LOI138" s="51"/>
      <c r="LOJ138" s="51"/>
      <c r="LOK138" s="51"/>
      <c r="LOL138" s="51"/>
      <c r="LOM138" s="51"/>
      <c r="LON138" s="51"/>
      <c r="LOO138" s="51"/>
      <c r="LOP138" s="51"/>
      <c r="LOQ138" s="51"/>
      <c r="LOR138" s="51"/>
      <c r="LOS138" s="51"/>
      <c r="LOT138" s="51"/>
      <c r="LOU138" s="51"/>
      <c r="LOV138" s="51"/>
      <c r="LOW138" s="51"/>
      <c r="LOX138" s="51"/>
      <c r="LOY138" s="51"/>
      <c r="LOZ138" s="51"/>
      <c r="LPA138" s="51"/>
      <c r="LPB138" s="51"/>
      <c r="LPC138" s="51"/>
      <c r="LPD138" s="51"/>
      <c r="LPE138" s="51"/>
      <c r="LPF138" s="51"/>
      <c r="LPG138" s="51"/>
      <c r="LPH138" s="51"/>
      <c r="LPI138" s="51"/>
      <c r="LPJ138" s="51"/>
      <c r="LPK138" s="51"/>
      <c r="LPL138" s="51"/>
      <c r="LPM138" s="51"/>
      <c r="LPN138" s="51"/>
      <c r="LPO138" s="51"/>
      <c r="LPP138" s="51"/>
      <c r="LPQ138" s="51"/>
      <c r="LPR138" s="51"/>
      <c r="LPS138" s="51"/>
      <c r="LPT138" s="51"/>
      <c r="LPU138" s="51"/>
      <c r="LPV138" s="51"/>
      <c r="LPW138" s="51"/>
      <c r="LPX138" s="51"/>
      <c r="LPY138" s="51"/>
      <c r="LPZ138" s="51"/>
      <c r="LQA138" s="51"/>
      <c r="LQB138" s="51"/>
      <c r="LQC138" s="51"/>
      <c r="LQD138" s="51"/>
      <c r="LQE138" s="51"/>
      <c r="LQF138" s="51"/>
      <c r="LQG138" s="51"/>
      <c r="LQH138" s="51"/>
      <c r="LQI138" s="51"/>
      <c r="LQJ138" s="51"/>
      <c r="LQK138" s="51"/>
      <c r="LQL138" s="51"/>
      <c r="LQM138" s="51"/>
      <c r="LQN138" s="51"/>
      <c r="LQO138" s="51"/>
      <c r="LQP138" s="51"/>
      <c r="LQQ138" s="51"/>
      <c r="LQR138" s="51"/>
      <c r="LQS138" s="51"/>
      <c r="LQT138" s="51"/>
      <c r="LQU138" s="51"/>
      <c r="LQV138" s="51"/>
      <c r="LQW138" s="51"/>
      <c r="LQX138" s="51"/>
      <c r="LQY138" s="51"/>
      <c r="LQZ138" s="51"/>
      <c r="LRA138" s="51"/>
      <c r="LRB138" s="51"/>
      <c r="LRC138" s="51"/>
      <c r="LRD138" s="51"/>
      <c r="LRE138" s="51"/>
      <c r="LRF138" s="51"/>
      <c r="LRG138" s="51"/>
      <c r="LRH138" s="51"/>
      <c r="LRI138" s="51"/>
      <c r="LRJ138" s="51"/>
      <c r="LRK138" s="51"/>
      <c r="LRL138" s="51"/>
      <c r="LRM138" s="51"/>
      <c r="LRN138" s="51"/>
      <c r="LRO138" s="51"/>
      <c r="LRP138" s="51"/>
      <c r="LRQ138" s="51"/>
      <c r="LRR138" s="51"/>
      <c r="LRS138" s="51"/>
      <c r="LRT138" s="51"/>
      <c r="LRU138" s="51"/>
      <c r="LRV138" s="51"/>
      <c r="LRW138" s="51"/>
      <c r="LRX138" s="51"/>
      <c r="LRY138" s="51"/>
      <c r="LRZ138" s="51"/>
      <c r="LSA138" s="51"/>
      <c r="LSB138" s="51"/>
      <c r="LSC138" s="51"/>
      <c r="LSD138" s="51"/>
      <c r="LSE138" s="51"/>
      <c r="LSF138" s="51"/>
      <c r="LSG138" s="51"/>
      <c r="LSH138" s="51"/>
      <c r="LSI138" s="51"/>
      <c r="LSJ138" s="51"/>
      <c r="LSK138" s="51"/>
      <c r="LSL138" s="51"/>
      <c r="LSM138" s="51"/>
      <c r="LSN138" s="51"/>
      <c r="LSO138" s="51"/>
      <c r="LSP138" s="51"/>
      <c r="LSQ138" s="51"/>
      <c r="LSR138" s="51"/>
      <c r="LSS138" s="51"/>
      <c r="LST138" s="51"/>
      <c r="LSU138" s="51"/>
      <c r="LSV138" s="51"/>
      <c r="LSW138" s="51"/>
      <c r="LSX138" s="51"/>
      <c r="LSY138" s="51"/>
      <c r="LSZ138" s="51"/>
      <c r="LTA138" s="51"/>
      <c r="LTB138" s="51"/>
      <c r="LTC138" s="51"/>
      <c r="LTD138" s="51"/>
      <c r="LTE138" s="51"/>
      <c r="LTF138" s="51"/>
      <c r="LTG138" s="51"/>
      <c r="LTH138" s="51"/>
      <c r="LTI138" s="51"/>
      <c r="LTJ138" s="51"/>
      <c r="LTK138" s="51"/>
      <c r="LTL138" s="51"/>
      <c r="LTM138" s="51"/>
      <c r="LTN138" s="51"/>
      <c r="LTO138" s="51"/>
      <c r="LTP138" s="51"/>
      <c r="LTQ138" s="51"/>
      <c r="LTR138" s="51"/>
      <c r="LTS138" s="51"/>
      <c r="LTT138" s="51"/>
      <c r="LTU138" s="51"/>
      <c r="LTV138" s="51"/>
      <c r="LTW138" s="51"/>
      <c r="LTX138" s="51"/>
      <c r="LTY138" s="51"/>
      <c r="LTZ138" s="51"/>
      <c r="LUA138" s="51"/>
      <c r="LUB138" s="51"/>
      <c r="LUC138" s="51"/>
      <c r="LUD138" s="51"/>
      <c r="LUE138" s="51"/>
      <c r="LUF138" s="51"/>
      <c r="LUG138" s="51"/>
      <c r="LUH138" s="51"/>
      <c r="LUI138" s="51"/>
      <c r="LUJ138" s="51"/>
      <c r="LUK138" s="51"/>
      <c r="LUL138" s="51"/>
      <c r="LUM138" s="51"/>
      <c r="LUN138" s="51"/>
      <c r="LUO138" s="51"/>
      <c r="LUP138" s="51"/>
      <c r="LUQ138" s="51"/>
      <c r="LUR138" s="51"/>
      <c r="LUS138" s="51"/>
      <c r="LUT138" s="51"/>
      <c r="LUU138" s="51"/>
      <c r="LUV138" s="51"/>
      <c r="LUW138" s="51"/>
      <c r="LUX138" s="51"/>
      <c r="LUY138" s="51"/>
      <c r="LUZ138" s="51"/>
      <c r="LVA138" s="51"/>
      <c r="LVB138" s="51"/>
      <c r="LVC138" s="51"/>
      <c r="LVD138" s="51"/>
      <c r="LVE138" s="51"/>
      <c r="LVF138" s="51"/>
      <c r="LVG138" s="51"/>
      <c r="LVH138" s="51"/>
      <c r="LVI138" s="51"/>
      <c r="LVJ138" s="51"/>
      <c r="LVK138" s="51"/>
      <c r="LVL138" s="51"/>
      <c r="LVM138" s="51"/>
      <c r="LVN138" s="51"/>
      <c r="LVO138" s="51"/>
      <c r="LVP138" s="51"/>
      <c r="LVQ138" s="51"/>
      <c r="LVR138" s="51"/>
      <c r="LVS138" s="51"/>
      <c r="LVT138" s="51"/>
      <c r="LVU138" s="51"/>
      <c r="LVV138" s="51"/>
      <c r="LVW138" s="51"/>
      <c r="LVX138" s="51"/>
      <c r="LVY138" s="51"/>
      <c r="LVZ138" s="51"/>
      <c r="LWA138" s="51"/>
      <c r="LWB138" s="51"/>
      <c r="LWC138" s="51"/>
      <c r="LWD138" s="51"/>
      <c r="LWE138" s="51"/>
      <c r="LWF138" s="51"/>
      <c r="LWG138" s="51"/>
      <c r="LWH138" s="51"/>
      <c r="LWI138" s="51"/>
      <c r="LWJ138" s="51"/>
      <c r="LWK138" s="51"/>
      <c r="LWL138" s="51"/>
      <c r="LWM138" s="51"/>
      <c r="LWN138" s="51"/>
      <c r="LWO138" s="51"/>
      <c r="LWP138" s="51"/>
      <c r="LWQ138" s="51"/>
      <c r="LWR138" s="51"/>
      <c r="LWS138" s="51"/>
      <c r="LWT138" s="51"/>
      <c r="LWU138" s="51"/>
      <c r="LWV138" s="51"/>
      <c r="LWW138" s="51"/>
      <c r="LWX138" s="51"/>
      <c r="LWY138" s="51"/>
      <c r="LWZ138" s="51"/>
      <c r="LXA138" s="51"/>
      <c r="LXB138" s="51"/>
      <c r="LXC138" s="51"/>
      <c r="LXD138" s="51"/>
      <c r="LXE138" s="51"/>
      <c r="LXF138" s="51"/>
      <c r="LXG138" s="51"/>
      <c r="LXH138" s="51"/>
      <c r="LXI138" s="51"/>
      <c r="LXJ138" s="51"/>
      <c r="LXK138" s="51"/>
      <c r="LXL138" s="51"/>
      <c r="LXM138" s="51"/>
      <c r="LXN138" s="51"/>
      <c r="LXO138" s="51"/>
      <c r="LXP138" s="51"/>
      <c r="LXQ138" s="51"/>
      <c r="LXR138" s="51"/>
      <c r="LXS138" s="51"/>
      <c r="LXT138" s="51"/>
      <c r="LXU138" s="51"/>
      <c r="LXV138" s="51"/>
      <c r="LXW138" s="51"/>
      <c r="LXX138" s="51"/>
      <c r="LXY138" s="51"/>
      <c r="LXZ138" s="51"/>
      <c r="LYA138" s="51"/>
      <c r="LYB138" s="51"/>
      <c r="LYC138" s="51"/>
      <c r="LYD138" s="51"/>
      <c r="LYE138" s="51"/>
      <c r="LYF138" s="51"/>
      <c r="LYG138" s="51"/>
      <c r="LYH138" s="51"/>
      <c r="LYI138" s="51"/>
      <c r="LYJ138" s="51"/>
      <c r="LYK138" s="51"/>
      <c r="LYL138" s="51"/>
      <c r="LYM138" s="51"/>
      <c r="LYN138" s="51"/>
      <c r="LYO138" s="51"/>
      <c r="LYP138" s="51"/>
      <c r="LYQ138" s="51"/>
      <c r="LYR138" s="51"/>
      <c r="LYS138" s="51"/>
      <c r="LYT138" s="51"/>
      <c r="LYU138" s="51"/>
      <c r="LYV138" s="51"/>
      <c r="LYW138" s="51"/>
      <c r="LYX138" s="51"/>
      <c r="LYY138" s="51"/>
      <c r="LYZ138" s="51"/>
      <c r="LZA138" s="51"/>
      <c r="LZB138" s="51"/>
      <c r="LZC138" s="51"/>
      <c r="LZD138" s="51"/>
      <c r="LZE138" s="51"/>
      <c r="LZF138" s="51"/>
      <c r="LZG138" s="51"/>
      <c r="LZH138" s="51"/>
      <c r="LZI138" s="51"/>
      <c r="LZJ138" s="51"/>
      <c r="LZK138" s="51"/>
      <c r="LZL138" s="51"/>
      <c r="LZM138" s="51"/>
      <c r="LZN138" s="51"/>
      <c r="LZO138" s="51"/>
      <c r="LZP138" s="51"/>
      <c r="LZQ138" s="51"/>
      <c r="LZR138" s="51"/>
      <c r="LZS138" s="51"/>
      <c r="LZT138" s="51"/>
      <c r="LZU138" s="51"/>
      <c r="LZV138" s="51"/>
      <c r="LZW138" s="51"/>
      <c r="LZX138" s="51"/>
      <c r="LZY138" s="51"/>
      <c r="LZZ138" s="51"/>
      <c r="MAA138" s="51"/>
      <c r="MAB138" s="51"/>
      <c r="MAC138" s="51"/>
      <c r="MAD138" s="51"/>
      <c r="MAE138" s="51"/>
      <c r="MAF138" s="51"/>
      <c r="MAG138" s="51"/>
      <c r="MAH138" s="51"/>
      <c r="MAI138" s="51"/>
      <c r="MAJ138" s="51"/>
      <c r="MAK138" s="51"/>
      <c r="MAL138" s="51"/>
      <c r="MAM138" s="51"/>
      <c r="MAN138" s="51"/>
      <c r="MAO138" s="51"/>
      <c r="MAP138" s="51"/>
      <c r="MAQ138" s="51"/>
      <c r="MAR138" s="51"/>
      <c r="MAS138" s="51"/>
      <c r="MAT138" s="51"/>
      <c r="MAU138" s="51"/>
      <c r="MAV138" s="51"/>
      <c r="MAW138" s="51"/>
      <c r="MAX138" s="51"/>
      <c r="MAY138" s="51"/>
      <c r="MAZ138" s="51"/>
      <c r="MBA138" s="51"/>
      <c r="MBB138" s="51"/>
      <c r="MBC138" s="51"/>
      <c r="MBD138" s="51"/>
      <c r="MBE138" s="51"/>
      <c r="MBF138" s="51"/>
      <c r="MBG138" s="51"/>
      <c r="MBH138" s="51"/>
      <c r="MBI138" s="51"/>
      <c r="MBJ138" s="51"/>
      <c r="MBK138" s="51"/>
      <c r="MBL138" s="51"/>
      <c r="MBM138" s="51"/>
      <c r="MBN138" s="51"/>
      <c r="MBO138" s="51"/>
      <c r="MBP138" s="51"/>
      <c r="MBQ138" s="51"/>
      <c r="MBR138" s="51"/>
      <c r="MBS138" s="51"/>
      <c r="MBT138" s="51"/>
      <c r="MBU138" s="51"/>
      <c r="MBV138" s="51"/>
      <c r="MBW138" s="51"/>
      <c r="MBX138" s="51"/>
      <c r="MBY138" s="51"/>
      <c r="MBZ138" s="51"/>
      <c r="MCA138" s="51"/>
      <c r="MCB138" s="51"/>
      <c r="MCC138" s="51"/>
      <c r="MCD138" s="51"/>
      <c r="MCE138" s="51"/>
      <c r="MCF138" s="51"/>
      <c r="MCG138" s="51"/>
      <c r="MCH138" s="51"/>
      <c r="MCI138" s="51"/>
      <c r="MCJ138" s="51"/>
      <c r="MCK138" s="51"/>
      <c r="MCL138" s="51"/>
      <c r="MCM138" s="51"/>
      <c r="MCN138" s="51"/>
      <c r="MCO138" s="51"/>
      <c r="MCP138" s="51"/>
      <c r="MCQ138" s="51"/>
      <c r="MCR138" s="51"/>
      <c r="MCS138" s="51"/>
      <c r="MCT138" s="51"/>
      <c r="MCU138" s="51"/>
      <c r="MCV138" s="51"/>
      <c r="MCW138" s="51"/>
      <c r="MCX138" s="51"/>
      <c r="MCY138" s="51"/>
      <c r="MCZ138" s="51"/>
      <c r="MDA138" s="51"/>
      <c r="MDB138" s="51"/>
      <c r="MDC138" s="51"/>
      <c r="MDD138" s="51"/>
      <c r="MDE138" s="51"/>
      <c r="MDF138" s="51"/>
      <c r="MDG138" s="51"/>
      <c r="MDH138" s="51"/>
      <c r="MDI138" s="51"/>
      <c r="MDJ138" s="51"/>
      <c r="MDK138" s="51"/>
      <c r="MDL138" s="51"/>
      <c r="MDM138" s="51"/>
      <c r="MDN138" s="51"/>
      <c r="MDO138" s="51"/>
      <c r="MDP138" s="51"/>
      <c r="MDQ138" s="51"/>
      <c r="MDR138" s="51"/>
      <c r="MDS138" s="51"/>
      <c r="MDT138" s="51"/>
      <c r="MDU138" s="51"/>
      <c r="MDV138" s="51"/>
      <c r="MDW138" s="51"/>
      <c r="MDX138" s="51"/>
      <c r="MDY138" s="51"/>
      <c r="MDZ138" s="51"/>
      <c r="MEA138" s="51"/>
      <c r="MEB138" s="51"/>
      <c r="MEC138" s="51"/>
      <c r="MED138" s="51"/>
      <c r="MEE138" s="51"/>
      <c r="MEF138" s="51"/>
      <c r="MEG138" s="51"/>
      <c r="MEH138" s="51"/>
      <c r="MEI138" s="51"/>
      <c r="MEJ138" s="51"/>
      <c r="MEK138" s="51"/>
      <c r="MEL138" s="51"/>
      <c r="MEM138" s="51"/>
      <c r="MEN138" s="51"/>
      <c r="MEO138" s="51"/>
      <c r="MEP138" s="51"/>
      <c r="MEQ138" s="51"/>
      <c r="MER138" s="51"/>
      <c r="MES138" s="51"/>
      <c r="MET138" s="51"/>
      <c r="MEU138" s="51"/>
      <c r="MEV138" s="51"/>
      <c r="MEW138" s="51"/>
      <c r="MEX138" s="51"/>
      <c r="MEY138" s="51"/>
      <c r="MEZ138" s="51"/>
      <c r="MFA138" s="51"/>
      <c r="MFB138" s="51"/>
      <c r="MFC138" s="51"/>
      <c r="MFD138" s="51"/>
      <c r="MFE138" s="51"/>
      <c r="MFF138" s="51"/>
      <c r="MFG138" s="51"/>
      <c r="MFH138" s="51"/>
      <c r="MFI138" s="51"/>
      <c r="MFJ138" s="51"/>
      <c r="MFK138" s="51"/>
      <c r="MFL138" s="51"/>
      <c r="MFM138" s="51"/>
      <c r="MFN138" s="51"/>
      <c r="MFO138" s="51"/>
      <c r="MFP138" s="51"/>
      <c r="MFQ138" s="51"/>
      <c r="MFR138" s="51"/>
      <c r="MFS138" s="51"/>
      <c r="MFT138" s="51"/>
      <c r="MFU138" s="51"/>
      <c r="MFV138" s="51"/>
      <c r="MFW138" s="51"/>
      <c r="MFX138" s="51"/>
      <c r="MFY138" s="51"/>
      <c r="MFZ138" s="51"/>
      <c r="MGA138" s="51"/>
      <c r="MGB138" s="51"/>
      <c r="MGC138" s="51"/>
      <c r="MGD138" s="51"/>
      <c r="MGE138" s="51"/>
      <c r="MGF138" s="51"/>
      <c r="MGG138" s="51"/>
      <c r="MGH138" s="51"/>
      <c r="MGI138" s="51"/>
      <c r="MGJ138" s="51"/>
      <c r="MGK138" s="51"/>
      <c r="MGL138" s="51"/>
      <c r="MGM138" s="51"/>
      <c r="MGN138" s="51"/>
      <c r="MGO138" s="51"/>
      <c r="MGP138" s="51"/>
      <c r="MGQ138" s="51"/>
      <c r="MGR138" s="51"/>
      <c r="MGS138" s="51"/>
      <c r="MGT138" s="51"/>
      <c r="MGU138" s="51"/>
      <c r="MGV138" s="51"/>
      <c r="MGW138" s="51"/>
      <c r="MGX138" s="51"/>
      <c r="MGY138" s="51"/>
      <c r="MGZ138" s="51"/>
      <c r="MHA138" s="51"/>
      <c r="MHB138" s="51"/>
      <c r="MHC138" s="51"/>
      <c r="MHD138" s="51"/>
      <c r="MHE138" s="51"/>
      <c r="MHF138" s="51"/>
      <c r="MHG138" s="51"/>
      <c r="MHH138" s="51"/>
      <c r="MHI138" s="51"/>
      <c r="MHJ138" s="51"/>
      <c r="MHK138" s="51"/>
      <c r="MHL138" s="51"/>
      <c r="MHM138" s="51"/>
      <c r="MHN138" s="51"/>
      <c r="MHO138" s="51"/>
      <c r="MHP138" s="51"/>
      <c r="MHQ138" s="51"/>
      <c r="MHR138" s="51"/>
      <c r="MHS138" s="51"/>
      <c r="MHT138" s="51"/>
      <c r="MHU138" s="51"/>
      <c r="MHV138" s="51"/>
      <c r="MHW138" s="51"/>
      <c r="MHX138" s="51"/>
      <c r="MHY138" s="51"/>
      <c r="MHZ138" s="51"/>
      <c r="MIA138" s="51"/>
      <c r="MIB138" s="51"/>
      <c r="MIC138" s="51"/>
      <c r="MID138" s="51"/>
      <c r="MIE138" s="51"/>
      <c r="MIF138" s="51"/>
      <c r="MIG138" s="51"/>
      <c r="MIH138" s="51"/>
      <c r="MII138" s="51"/>
      <c r="MIJ138" s="51"/>
      <c r="MIK138" s="51"/>
      <c r="MIL138" s="51"/>
      <c r="MIM138" s="51"/>
      <c r="MIN138" s="51"/>
      <c r="MIO138" s="51"/>
      <c r="MIP138" s="51"/>
      <c r="MIQ138" s="51"/>
      <c r="MIR138" s="51"/>
      <c r="MIS138" s="51"/>
      <c r="MIT138" s="51"/>
      <c r="MIU138" s="51"/>
      <c r="MIV138" s="51"/>
      <c r="MIW138" s="51"/>
      <c r="MIX138" s="51"/>
      <c r="MIY138" s="51"/>
      <c r="MIZ138" s="51"/>
      <c r="MJA138" s="51"/>
      <c r="MJB138" s="51"/>
      <c r="MJC138" s="51"/>
      <c r="MJD138" s="51"/>
      <c r="MJE138" s="51"/>
      <c r="MJF138" s="51"/>
      <c r="MJG138" s="51"/>
      <c r="MJH138" s="51"/>
      <c r="MJI138" s="51"/>
      <c r="MJJ138" s="51"/>
      <c r="MJK138" s="51"/>
      <c r="MJL138" s="51"/>
      <c r="MJM138" s="51"/>
      <c r="MJN138" s="51"/>
      <c r="MJO138" s="51"/>
      <c r="MJP138" s="51"/>
      <c r="MJQ138" s="51"/>
      <c r="MJR138" s="51"/>
      <c r="MJS138" s="51"/>
      <c r="MJT138" s="51"/>
      <c r="MJU138" s="51"/>
      <c r="MJV138" s="51"/>
      <c r="MJW138" s="51"/>
      <c r="MJX138" s="51"/>
      <c r="MJY138" s="51"/>
      <c r="MJZ138" s="51"/>
      <c r="MKA138" s="51"/>
      <c r="MKB138" s="51"/>
      <c r="MKC138" s="51"/>
      <c r="MKD138" s="51"/>
      <c r="MKE138" s="51"/>
      <c r="MKF138" s="51"/>
      <c r="MKG138" s="51"/>
      <c r="MKH138" s="51"/>
      <c r="MKI138" s="51"/>
      <c r="MKJ138" s="51"/>
      <c r="MKK138" s="51"/>
      <c r="MKL138" s="51"/>
      <c r="MKM138" s="51"/>
      <c r="MKN138" s="51"/>
      <c r="MKO138" s="51"/>
      <c r="MKP138" s="51"/>
      <c r="MKQ138" s="51"/>
      <c r="MKR138" s="51"/>
      <c r="MKS138" s="51"/>
      <c r="MKT138" s="51"/>
      <c r="MKU138" s="51"/>
      <c r="MKV138" s="51"/>
      <c r="MKW138" s="51"/>
      <c r="MKX138" s="51"/>
      <c r="MKY138" s="51"/>
      <c r="MKZ138" s="51"/>
      <c r="MLA138" s="51"/>
      <c r="MLB138" s="51"/>
      <c r="MLC138" s="51"/>
      <c r="MLD138" s="51"/>
      <c r="MLE138" s="51"/>
      <c r="MLF138" s="51"/>
      <c r="MLG138" s="51"/>
      <c r="MLH138" s="51"/>
      <c r="MLI138" s="51"/>
      <c r="MLJ138" s="51"/>
      <c r="MLK138" s="51"/>
      <c r="MLL138" s="51"/>
      <c r="MLM138" s="51"/>
      <c r="MLN138" s="51"/>
      <c r="MLO138" s="51"/>
      <c r="MLP138" s="51"/>
      <c r="MLQ138" s="51"/>
      <c r="MLR138" s="51"/>
      <c r="MLS138" s="51"/>
      <c r="MLT138" s="51"/>
      <c r="MLU138" s="51"/>
      <c r="MLV138" s="51"/>
      <c r="MLW138" s="51"/>
      <c r="MLX138" s="51"/>
      <c r="MLY138" s="51"/>
      <c r="MLZ138" s="51"/>
      <c r="MMA138" s="51"/>
      <c r="MMB138" s="51"/>
      <c r="MMC138" s="51"/>
      <c r="MMD138" s="51"/>
      <c r="MME138" s="51"/>
      <c r="MMF138" s="51"/>
      <c r="MMG138" s="51"/>
      <c r="MMH138" s="51"/>
      <c r="MMI138" s="51"/>
      <c r="MMJ138" s="51"/>
      <c r="MMK138" s="51"/>
      <c r="MML138" s="51"/>
      <c r="MMM138" s="51"/>
      <c r="MMN138" s="51"/>
      <c r="MMO138" s="51"/>
      <c r="MMP138" s="51"/>
      <c r="MMQ138" s="51"/>
      <c r="MMR138" s="51"/>
      <c r="MMS138" s="51"/>
      <c r="MMT138" s="51"/>
      <c r="MMU138" s="51"/>
      <c r="MMV138" s="51"/>
      <c r="MMW138" s="51"/>
      <c r="MMX138" s="51"/>
      <c r="MMY138" s="51"/>
      <c r="MMZ138" s="51"/>
      <c r="MNA138" s="51"/>
      <c r="MNB138" s="51"/>
      <c r="MNC138" s="51"/>
      <c r="MND138" s="51"/>
      <c r="MNE138" s="51"/>
      <c r="MNF138" s="51"/>
      <c r="MNG138" s="51"/>
      <c r="MNH138" s="51"/>
      <c r="MNI138" s="51"/>
      <c r="MNJ138" s="51"/>
      <c r="MNK138" s="51"/>
      <c r="MNL138" s="51"/>
      <c r="MNM138" s="51"/>
      <c r="MNN138" s="51"/>
      <c r="MNO138" s="51"/>
      <c r="MNP138" s="51"/>
      <c r="MNQ138" s="51"/>
      <c r="MNR138" s="51"/>
      <c r="MNS138" s="51"/>
      <c r="MNT138" s="51"/>
      <c r="MNU138" s="51"/>
      <c r="MNV138" s="51"/>
      <c r="MNW138" s="51"/>
      <c r="MNX138" s="51"/>
      <c r="MNY138" s="51"/>
      <c r="MNZ138" s="51"/>
      <c r="MOA138" s="51"/>
      <c r="MOB138" s="51"/>
      <c r="MOC138" s="51"/>
      <c r="MOD138" s="51"/>
      <c r="MOE138" s="51"/>
      <c r="MOF138" s="51"/>
      <c r="MOG138" s="51"/>
      <c r="MOH138" s="51"/>
      <c r="MOI138" s="51"/>
      <c r="MOJ138" s="51"/>
      <c r="MOK138" s="51"/>
      <c r="MOL138" s="51"/>
      <c r="MOM138" s="51"/>
      <c r="MON138" s="51"/>
      <c r="MOO138" s="51"/>
      <c r="MOP138" s="51"/>
      <c r="MOQ138" s="51"/>
      <c r="MOR138" s="51"/>
      <c r="MOS138" s="51"/>
      <c r="MOT138" s="51"/>
      <c r="MOU138" s="51"/>
      <c r="MOV138" s="51"/>
      <c r="MOW138" s="51"/>
      <c r="MOX138" s="51"/>
      <c r="MOY138" s="51"/>
      <c r="MOZ138" s="51"/>
      <c r="MPA138" s="51"/>
      <c r="MPB138" s="51"/>
      <c r="MPC138" s="51"/>
      <c r="MPD138" s="51"/>
      <c r="MPE138" s="51"/>
      <c r="MPF138" s="51"/>
      <c r="MPG138" s="51"/>
      <c r="MPH138" s="51"/>
      <c r="MPI138" s="51"/>
      <c r="MPJ138" s="51"/>
      <c r="MPK138" s="51"/>
      <c r="MPL138" s="51"/>
      <c r="MPM138" s="51"/>
      <c r="MPN138" s="51"/>
      <c r="MPO138" s="51"/>
      <c r="MPP138" s="51"/>
      <c r="MPQ138" s="51"/>
      <c r="MPR138" s="51"/>
      <c r="MPS138" s="51"/>
      <c r="MPT138" s="51"/>
      <c r="MPU138" s="51"/>
      <c r="MPV138" s="51"/>
      <c r="MPW138" s="51"/>
      <c r="MPX138" s="51"/>
      <c r="MPY138" s="51"/>
      <c r="MPZ138" s="51"/>
      <c r="MQA138" s="51"/>
      <c r="MQB138" s="51"/>
      <c r="MQC138" s="51"/>
      <c r="MQD138" s="51"/>
      <c r="MQE138" s="51"/>
      <c r="MQF138" s="51"/>
      <c r="MQG138" s="51"/>
      <c r="MQH138" s="51"/>
      <c r="MQI138" s="51"/>
      <c r="MQJ138" s="51"/>
      <c r="MQK138" s="51"/>
      <c r="MQL138" s="51"/>
      <c r="MQM138" s="51"/>
      <c r="MQN138" s="51"/>
      <c r="MQO138" s="51"/>
      <c r="MQP138" s="51"/>
      <c r="MQQ138" s="51"/>
      <c r="MQR138" s="51"/>
      <c r="MQS138" s="51"/>
      <c r="MQT138" s="51"/>
      <c r="MQU138" s="51"/>
      <c r="MQV138" s="51"/>
      <c r="MQW138" s="51"/>
      <c r="MQX138" s="51"/>
      <c r="MQY138" s="51"/>
      <c r="MQZ138" s="51"/>
      <c r="MRA138" s="51"/>
      <c r="MRB138" s="51"/>
      <c r="MRC138" s="51"/>
      <c r="MRD138" s="51"/>
      <c r="MRE138" s="51"/>
      <c r="MRF138" s="51"/>
      <c r="MRG138" s="51"/>
      <c r="MRH138" s="51"/>
      <c r="MRI138" s="51"/>
      <c r="MRJ138" s="51"/>
      <c r="MRK138" s="51"/>
      <c r="MRL138" s="51"/>
      <c r="MRM138" s="51"/>
      <c r="MRN138" s="51"/>
      <c r="MRO138" s="51"/>
      <c r="MRP138" s="51"/>
      <c r="MRQ138" s="51"/>
      <c r="MRR138" s="51"/>
      <c r="MRS138" s="51"/>
      <c r="MRT138" s="51"/>
      <c r="MRU138" s="51"/>
      <c r="MRV138" s="51"/>
      <c r="MRW138" s="51"/>
      <c r="MRX138" s="51"/>
      <c r="MRY138" s="51"/>
      <c r="MRZ138" s="51"/>
      <c r="MSA138" s="51"/>
      <c r="MSB138" s="51"/>
      <c r="MSC138" s="51"/>
      <c r="MSD138" s="51"/>
      <c r="MSE138" s="51"/>
      <c r="MSF138" s="51"/>
      <c r="MSG138" s="51"/>
      <c r="MSH138" s="51"/>
      <c r="MSI138" s="51"/>
      <c r="MSJ138" s="51"/>
      <c r="MSK138" s="51"/>
      <c r="MSL138" s="51"/>
      <c r="MSM138" s="51"/>
      <c r="MSN138" s="51"/>
      <c r="MSO138" s="51"/>
      <c r="MSP138" s="51"/>
      <c r="MSQ138" s="51"/>
      <c r="MSR138" s="51"/>
      <c r="MSS138" s="51"/>
      <c r="MST138" s="51"/>
      <c r="MSU138" s="51"/>
      <c r="MSV138" s="51"/>
      <c r="MSW138" s="51"/>
      <c r="MSX138" s="51"/>
      <c r="MSY138" s="51"/>
      <c r="MSZ138" s="51"/>
      <c r="MTA138" s="51"/>
      <c r="MTB138" s="51"/>
      <c r="MTC138" s="51"/>
      <c r="MTD138" s="51"/>
      <c r="MTE138" s="51"/>
      <c r="MTF138" s="51"/>
      <c r="MTG138" s="51"/>
      <c r="MTH138" s="51"/>
      <c r="MTI138" s="51"/>
      <c r="MTJ138" s="51"/>
      <c r="MTK138" s="51"/>
      <c r="MTL138" s="51"/>
      <c r="MTM138" s="51"/>
      <c r="MTN138" s="51"/>
      <c r="MTO138" s="51"/>
      <c r="MTP138" s="51"/>
      <c r="MTQ138" s="51"/>
      <c r="MTR138" s="51"/>
      <c r="MTS138" s="51"/>
      <c r="MTT138" s="51"/>
      <c r="MTU138" s="51"/>
      <c r="MTV138" s="51"/>
      <c r="MTW138" s="51"/>
      <c r="MTX138" s="51"/>
      <c r="MTY138" s="51"/>
      <c r="MTZ138" s="51"/>
      <c r="MUA138" s="51"/>
      <c r="MUB138" s="51"/>
      <c r="MUC138" s="51"/>
      <c r="MUD138" s="51"/>
      <c r="MUE138" s="51"/>
      <c r="MUF138" s="51"/>
      <c r="MUG138" s="51"/>
      <c r="MUH138" s="51"/>
      <c r="MUI138" s="51"/>
      <c r="MUJ138" s="51"/>
      <c r="MUK138" s="51"/>
      <c r="MUL138" s="51"/>
      <c r="MUM138" s="51"/>
      <c r="MUN138" s="51"/>
      <c r="MUO138" s="51"/>
      <c r="MUP138" s="51"/>
      <c r="MUQ138" s="51"/>
      <c r="MUR138" s="51"/>
      <c r="MUS138" s="51"/>
      <c r="MUT138" s="51"/>
      <c r="MUU138" s="51"/>
      <c r="MUV138" s="51"/>
      <c r="MUW138" s="51"/>
      <c r="MUX138" s="51"/>
      <c r="MUY138" s="51"/>
      <c r="MUZ138" s="51"/>
      <c r="MVA138" s="51"/>
      <c r="MVB138" s="51"/>
      <c r="MVC138" s="51"/>
      <c r="MVD138" s="51"/>
      <c r="MVE138" s="51"/>
      <c r="MVF138" s="51"/>
      <c r="MVG138" s="51"/>
      <c r="MVH138" s="51"/>
      <c r="MVI138" s="51"/>
      <c r="MVJ138" s="51"/>
      <c r="MVK138" s="51"/>
      <c r="MVL138" s="51"/>
      <c r="MVM138" s="51"/>
      <c r="MVN138" s="51"/>
      <c r="MVO138" s="51"/>
      <c r="MVP138" s="51"/>
      <c r="MVQ138" s="51"/>
      <c r="MVR138" s="51"/>
      <c r="MVS138" s="51"/>
      <c r="MVT138" s="51"/>
      <c r="MVU138" s="51"/>
      <c r="MVV138" s="51"/>
      <c r="MVW138" s="51"/>
      <c r="MVX138" s="51"/>
      <c r="MVY138" s="51"/>
      <c r="MVZ138" s="51"/>
      <c r="MWA138" s="51"/>
      <c r="MWB138" s="51"/>
      <c r="MWC138" s="51"/>
      <c r="MWD138" s="51"/>
      <c r="MWE138" s="51"/>
      <c r="MWF138" s="51"/>
      <c r="MWG138" s="51"/>
      <c r="MWH138" s="51"/>
      <c r="MWI138" s="51"/>
      <c r="MWJ138" s="51"/>
      <c r="MWK138" s="51"/>
      <c r="MWL138" s="51"/>
      <c r="MWM138" s="51"/>
      <c r="MWN138" s="51"/>
      <c r="MWO138" s="51"/>
      <c r="MWP138" s="51"/>
      <c r="MWQ138" s="51"/>
      <c r="MWR138" s="51"/>
      <c r="MWS138" s="51"/>
      <c r="MWT138" s="51"/>
      <c r="MWU138" s="51"/>
      <c r="MWV138" s="51"/>
      <c r="MWW138" s="51"/>
      <c r="MWX138" s="51"/>
      <c r="MWY138" s="51"/>
      <c r="MWZ138" s="51"/>
      <c r="MXA138" s="51"/>
      <c r="MXB138" s="51"/>
      <c r="MXC138" s="51"/>
      <c r="MXD138" s="51"/>
      <c r="MXE138" s="51"/>
      <c r="MXF138" s="51"/>
      <c r="MXG138" s="51"/>
      <c r="MXH138" s="51"/>
      <c r="MXI138" s="51"/>
      <c r="MXJ138" s="51"/>
      <c r="MXK138" s="51"/>
      <c r="MXL138" s="51"/>
      <c r="MXM138" s="51"/>
      <c r="MXN138" s="51"/>
      <c r="MXO138" s="51"/>
      <c r="MXP138" s="51"/>
      <c r="MXQ138" s="51"/>
      <c r="MXR138" s="51"/>
      <c r="MXS138" s="51"/>
      <c r="MXT138" s="51"/>
      <c r="MXU138" s="51"/>
      <c r="MXV138" s="51"/>
      <c r="MXW138" s="51"/>
      <c r="MXX138" s="51"/>
      <c r="MXY138" s="51"/>
      <c r="MXZ138" s="51"/>
      <c r="MYA138" s="51"/>
      <c r="MYB138" s="51"/>
      <c r="MYC138" s="51"/>
      <c r="MYD138" s="51"/>
      <c r="MYE138" s="51"/>
      <c r="MYF138" s="51"/>
      <c r="MYG138" s="51"/>
      <c r="MYH138" s="51"/>
      <c r="MYI138" s="51"/>
      <c r="MYJ138" s="51"/>
      <c r="MYK138" s="51"/>
      <c r="MYL138" s="51"/>
      <c r="MYM138" s="51"/>
      <c r="MYN138" s="51"/>
      <c r="MYO138" s="51"/>
      <c r="MYP138" s="51"/>
      <c r="MYQ138" s="51"/>
      <c r="MYR138" s="51"/>
      <c r="MYS138" s="51"/>
      <c r="MYT138" s="51"/>
      <c r="MYU138" s="51"/>
      <c r="MYV138" s="51"/>
      <c r="MYW138" s="51"/>
      <c r="MYX138" s="51"/>
      <c r="MYY138" s="51"/>
      <c r="MYZ138" s="51"/>
      <c r="MZA138" s="51"/>
      <c r="MZB138" s="51"/>
      <c r="MZC138" s="51"/>
      <c r="MZD138" s="51"/>
      <c r="MZE138" s="51"/>
      <c r="MZF138" s="51"/>
      <c r="MZG138" s="51"/>
      <c r="MZH138" s="51"/>
      <c r="MZI138" s="51"/>
      <c r="MZJ138" s="51"/>
      <c r="MZK138" s="51"/>
      <c r="MZL138" s="51"/>
      <c r="MZM138" s="51"/>
      <c r="MZN138" s="51"/>
      <c r="MZO138" s="51"/>
      <c r="MZP138" s="51"/>
      <c r="MZQ138" s="51"/>
      <c r="MZR138" s="51"/>
      <c r="MZS138" s="51"/>
      <c r="MZT138" s="51"/>
      <c r="MZU138" s="51"/>
      <c r="MZV138" s="51"/>
      <c r="MZW138" s="51"/>
      <c r="MZX138" s="51"/>
      <c r="MZY138" s="51"/>
      <c r="MZZ138" s="51"/>
      <c r="NAA138" s="51"/>
      <c r="NAB138" s="51"/>
      <c r="NAC138" s="51"/>
      <c r="NAD138" s="51"/>
      <c r="NAE138" s="51"/>
      <c r="NAF138" s="51"/>
      <c r="NAG138" s="51"/>
      <c r="NAH138" s="51"/>
      <c r="NAI138" s="51"/>
      <c r="NAJ138" s="51"/>
      <c r="NAK138" s="51"/>
      <c r="NAL138" s="51"/>
      <c r="NAM138" s="51"/>
      <c r="NAN138" s="51"/>
      <c r="NAO138" s="51"/>
      <c r="NAP138" s="51"/>
      <c r="NAQ138" s="51"/>
      <c r="NAR138" s="51"/>
      <c r="NAS138" s="51"/>
      <c r="NAT138" s="51"/>
      <c r="NAU138" s="51"/>
      <c r="NAV138" s="51"/>
      <c r="NAW138" s="51"/>
      <c r="NAX138" s="51"/>
      <c r="NAY138" s="51"/>
      <c r="NAZ138" s="51"/>
      <c r="NBA138" s="51"/>
      <c r="NBB138" s="51"/>
      <c r="NBC138" s="51"/>
      <c r="NBD138" s="51"/>
      <c r="NBE138" s="51"/>
      <c r="NBF138" s="51"/>
      <c r="NBG138" s="51"/>
      <c r="NBH138" s="51"/>
      <c r="NBI138" s="51"/>
      <c r="NBJ138" s="51"/>
      <c r="NBK138" s="51"/>
      <c r="NBL138" s="51"/>
      <c r="NBM138" s="51"/>
      <c r="NBN138" s="51"/>
      <c r="NBO138" s="51"/>
      <c r="NBP138" s="51"/>
      <c r="NBQ138" s="51"/>
      <c r="NBR138" s="51"/>
      <c r="NBS138" s="51"/>
      <c r="NBT138" s="51"/>
      <c r="NBU138" s="51"/>
      <c r="NBV138" s="51"/>
      <c r="NBW138" s="51"/>
      <c r="NBX138" s="51"/>
      <c r="NBY138" s="51"/>
      <c r="NBZ138" s="51"/>
      <c r="NCA138" s="51"/>
      <c r="NCB138" s="51"/>
      <c r="NCC138" s="51"/>
      <c r="NCD138" s="51"/>
      <c r="NCE138" s="51"/>
      <c r="NCF138" s="51"/>
      <c r="NCG138" s="51"/>
      <c r="NCH138" s="51"/>
      <c r="NCI138" s="51"/>
      <c r="NCJ138" s="51"/>
      <c r="NCK138" s="51"/>
      <c r="NCL138" s="51"/>
      <c r="NCM138" s="51"/>
      <c r="NCN138" s="51"/>
      <c r="NCO138" s="51"/>
      <c r="NCP138" s="51"/>
      <c r="NCQ138" s="51"/>
      <c r="NCR138" s="51"/>
      <c r="NCS138" s="51"/>
      <c r="NCT138" s="51"/>
      <c r="NCU138" s="51"/>
      <c r="NCV138" s="51"/>
      <c r="NCW138" s="51"/>
      <c r="NCX138" s="51"/>
      <c r="NCY138" s="51"/>
      <c r="NCZ138" s="51"/>
      <c r="NDA138" s="51"/>
      <c r="NDB138" s="51"/>
      <c r="NDC138" s="51"/>
      <c r="NDD138" s="51"/>
      <c r="NDE138" s="51"/>
      <c r="NDF138" s="51"/>
      <c r="NDG138" s="51"/>
      <c r="NDH138" s="51"/>
      <c r="NDI138" s="51"/>
      <c r="NDJ138" s="51"/>
      <c r="NDK138" s="51"/>
      <c r="NDL138" s="51"/>
      <c r="NDM138" s="51"/>
      <c r="NDN138" s="51"/>
      <c r="NDO138" s="51"/>
      <c r="NDP138" s="51"/>
      <c r="NDQ138" s="51"/>
      <c r="NDR138" s="51"/>
      <c r="NDS138" s="51"/>
      <c r="NDT138" s="51"/>
      <c r="NDU138" s="51"/>
      <c r="NDV138" s="51"/>
      <c r="NDW138" s="51"/>
      <c r="NDX138" s="51"/>
      <c r="NDY138" s="51"/>
      <c r="NDZ138" s="51"/>
      <c r="NEA138" s="51"/>
      <c r="NEB138" s="51"/>
      <c r="NEC138" s="51"/>
      <c r="NED138" s="51"/>
      <c r="NEE138" s="51"/>
      <c r="NEF138" s="51"/>
      <c r="NEG138" s="51"/>
      <c r="NEH138" s="51"/>
      <c r="NEI138" s="51"/>
      <c r="NEJ138" s="51"/>
      <c r="NEK138" s="51"/>
      <c r="NEL138" s="51"/>
      <c r="NEM138" s="51"/>
      <c r="NEN138" s="51"/>
      <c r="NEO138" s="51"/>
      <c r="NEP138" s="51"/>
      <c r="NEQ138" s="51"/>
      <c r="NER138" s="51"/>
      <c r="NES138" s="51"/>
      <c r="NET138" s="51"/>
      <c r="NEU138" s="51"/>
      <c r="NEV138" s="51"/>
      <c r="NEW138" s="51"/>
      <c r="NEX138" s="51"/>
      <c r="NEY138" s="51"/>
      <c r="NEZ138" s="51"/>
      <c r="NFA138" s="51"/>
      <c r="NFB138" s="51"/>
      <c r="NFC138" s="51"/>
      <c r="NFD138" s="51"/>
      <c r="NFE138" s="51"/>
      <c r="NFF138" s="51"/>
      <c r="NFG138" s="51"/>
      <c r="NFH138" s="51"/>
      <c r="NFI138" s="51"/>
      <c r="NFJ138" s="51"/>
      <c r="NFK138" s="51"/>
      <c r="NFL138" s="51"/>
      <c r="NFM138" s="51"/>
      <c r="NFN138" s="51"/>
      <c r="NFO138" s="51"/>
      <c r="NFP138" s="51"/>
      <c r="NFQ138" s="51"/>
      <c r="NFR138" s="51"/>
      <c r="NFS138" s="51"/>
      <c r="NFT138" s="51"/>
      <c r="NFU138" s="51"/>
      <c r="NFV138" s="51"/>
      <c r="NFW138" s="51"/>
      <c r="NFX138" s="51"/>
      <c r="NFY138" s="51"/>
      <c r="NFZ138" s="51"/>
      <c r="NGA138" s="51"/>
      <c r="NGB138" s="51"/>
      <c r="NGC138" s="51"/>
      <c r="NGD138" s="51"/>
      <c r="NGE138" s="51"/>
      <c r="NGF138" s="51"/>
      <c r="NGG138" s="51"/>
      <c r="NGH138" s="51"/>
      <c r="NGI138" s="51"/>
      <c r="NGJ138" s="51"/>
      <c r="NGK138" s="51"/>
      <c r="NGL138" s="51"/>
      <c r="NGM138" s="51"/>
      <c r="NGN138" s="51"/>
      <c r="NGO138" s="51"/>
      <c r="NGP138" s="51"/>
      <c r="NGQ138" s="51"/>
      <c r="NGR138" s="51"/>
      <c r="NGS138" s="51"/>
      <c r="NGT138" s="51"/>
      <c r="NGU138" s="51"/>
      <c r="NGV138" s="51"/>
      <c r="NGW138" s="51"/>
      <c r="NGX138" s="51"/>
      <c r="NGY138" s="51"/>
      <c r="NGZ138" s="51"/>
      <c r="NHA138" s="51"/>
      <c r="NHB138" s="51"/>
      <c r="NHC138" s="51"/>
      <c r="NHD138" s="51"/>
      <c r="NHE138" s="51"/>
      <c r="NHF138" s="51"/>
      <c r="NHG138" s="51"/>
      <c r="NHH138" s="51"/>
      <c r="NHI138" s="51"/>
      <c r="NHJ138" s="51"/>
      <c r="NHK138" s="51"/>
      <c r="NHL138" s="51"/>
      <c r="NHM138" s="51"/>
      <c r="NHN138" s="51"/>
      <c r="NHO138" s="51"/>
      <c r="NHP138" s="51"/>
      <c r="NHQ138" s="51"/>
      <c r="NHR138" s="51"/>
      <c r="NHS138" s="51"/>
      <c r="NHT138" s="51"/>
      <c r="NHU138" s="51"/>
      <c r="NHV138" s="51"/>
      <c r="NHW138" s="51"/>
      <c r="NHX138" s="51"/>
      <c r="NHY138" s="51"/>
      <c r="NHZ138" s="51"/>
      <c r="NIA138" s="51"/>
      <c r="NIB138" s="51"/>
      <c r="NIC138" s="51"/>
      <c r="NID138" s="51"/>
      <c r="NIE138" s="51"/>
      <c r="NIF138" s="51"/>
      <c r="NIG138" s="51"/>
      <c r="NIH138" s="51"/>
      <c r="NII138" s="51"/>
      <c r="NIJ138" s="51"/>
      <c r="NIK138" s="51"/>
      <c r="NIL138" s="51"/>
      <c r="NIM138" s="51"/>
      <c r="NIN138" s="51"/>
      <c r="NIO138" s="51"/>
      <c r="NIP138" s="51"/>
      <c r="NIQ138" s="51"/>
      <c r="NIR138" s="51"/>
      <c r="NIS138" s="51"/>
      <c r="NIT138" s="51"/>
      <c r="NIU138" s="51"/>
      <c r="NIV138" s="51"/>
      <c r="NIW138" s="51"/>
      <c r="NIX138" s="51"/>
      <c r="NIY138" s="51"/>
      <c r="NIZ138" s="51"/>
      <c r="NJA138" s="51"/>
      <c r="NJB138" s="51"/>
      <c r="NJC138" s="51"/>
      <c r="NJD138" s="51"/>
      <c r="NJE138" s="51"/>
      <c r="NJF138" s="51"/>
      <c r="NJG138" s="51"/>
      <c r="NJH138" s="51"/>
      <c r="NJI138" s="51"/>
      <c r="NJJ138" s="51"/>
      <c r="NJK138" s="51"/>
      <c r="NJL138" s="51"/>
      <c r="NJM138" s="51"/>
      <c r="NJN138" s="51"/>
      <c r="NJO138" s="51"/>
      <c r="NJP138" s="51"/>
      <c r="NJQ138" s="51"/>
      <c r="NJR138" s="51"/>
      <c r="NJS138" s="51"/>
      <c r="NJT138" s="51"/>
      <c r="NJU138" s="51"/>
      <c r="NJV138" s="51"/>
      <c r="NJW138" s="51"/>
      <c r="NJX138" s="51"/>
      <c r="NJY138" s="51"/>
      <c r="NJZ138" s="51"/>
      <c r="NKA138" s="51"/>
      <c r="NKB138" s="51"/>
      <c r="NKC138" s="51"/>
      <c r="NKD138" s="51"/>
      <c r="NKE138" s="51"/>
      <c r="NKF138" s="51"/>
      <c r="NKG138" s="51"/>
      <c r="NKH138" s="51"/>
      <c r="NKI138" s="51"/>
      <c r="NKJ138" s="51"/>
      <c r="NKK138" s="51"/>
      <c r="NKL138" s="51"/>
      <c r="NKM138" s="51"/>
      <c r="NKN138" s="51"/>
      <c r="NKO138" s="51"/>
      <c r="NKP138" s="51"/>
      <c r="NKQ138" s="51"/>
      <c r="NKR138" s="51"/>
      <c r="NKS138" s="51"/>
      <c r="NKT138" s="51"/>
      <c r="NKU138" s="51"/>
      <c r="NKV138" s="51"/>
      <c r="NKW138" s="51"/>
      <c r="NKX138" s="51"/>
      <c r="NKY138" s="51"/>
      <c r="NKZ138" s="51"/>
      <c r="NLA138" s="51"/>
      <c r="NLB138" s="51"/>
      <c r="NLC138" s="51"/>
      <c r="NLD138" s="51"/>
      <c r="NLE138" s="51"/>
      <c r="NLF138" s="51"/>
      <c r="NLG138" s="51"/>
      <c r="NLH138" s="51"/>
      <c r="NLI138" s="51"/>
      <c r="NLJ138" s="51"/>
      <c r="NLK138" s="51"/>
      <c r="NLL138" s="51"/>
      <c r="NLM138" s="51"/>
      <c r="NLN138" s="51"/>
      <c r="NLO138" s="51"/>
      <c r="NLP138" s="51"/>
      <c r="NLQ138" s="51"/>
      <c r="NLR138" s="51"/>
      <c r="NLS138" s="51"/>
      <c r="NLT138" s="51"/>
      <c r="NLU138" s="51"/>
      <c r="NLV138" s="51"/>
      <c r="NLW138" s="51"/>
      <c r="NLX138" s="51"/>
      <c r="NLY138" s="51"/>
      <c r="NLZ138" s="51"/>
      <c r="NMA138" s="51"/>
      <c r="NMB138" s="51"/>
      <c r="NMC138" s="51"/>
      <c r="NMD138" s="51"/>
      <c r="NME138" s="51"/>
      <c r="NMF138" s="51"/>
      <c r="NMG138" s="51"/>
      <c r="NMH138" s="51"/>
      <c r="NMI138" s="51"/>
      <c r="NMJ138" s="51"/>
      <c r="NMK138" s="51"/>
      <c r="NML138" s="51"/>
      <c r="NMM138" s="51"/>
      <c r="NMN138" s="51"/>
      <c r="NMO138" s="51"/>
      <c r="NMP138" s="51"/>
      <c r="NMQ138" s="51"/>
      <c r="NMR138" s="51"/>
      <c r="NMS138" s="51"/>
      <c r="NMT138" s="51"/>
      <c r="NMU138" s="51"/>
      <c r="NMV138" s="51"/>
      <c r="NMW138" s="51"/>
      <c r="NMX138" s="51"/>
      <c r="NMY138" s="51"/>
      <c r="NMZ138" s="51"/>
      <c r="NNA138" s="51"/>
      <c r="NNB138" s="51"/>
      <c r="NNC138" s="51"/>
      <c r="NND138" s="51"/>
      <c r="NNE138" s="51"/>
      <c r="NNF138" s="51"/>
      <c r="NNG138" s="51"/>
      <c r="NNH138" s="51"/>
      <c r="NNI138" s="51"/>
      <c r="NNJ138" s="51"/>
      <c r="NNK138" s="51"/>
      <c r="NNL138" s="51"/>
      <c r="NNM138" s="51"/>
      <c r="NNN138" s="51"/>
      <c r="NNO138" s="51"/>
      <c r="NNP138" s="51"/>
      <c r="NNQ138" s="51"/>
      <c r="NNR138" s="51"/>
      <c r="NNS138" s="51"/>
      <c r="NNT138" s="51"/>
      <c r="NNU138" s="51"/>
      <c r="NNV138" s="51"/>
      <c r="NNW138" s="51"/>
      <c r="NNX138" s="51"/>
      <c r="NNY138" s="51"/>
      <c r="NNZ138" s="51"/>
      <c r="NOA138" s="51"/>
      <c r="NOB138" s="51"/>
      <c r="NOC138" s="51"/>
      <c r="NOD138" s="51"/>
      <c r="NOE138" s="51"/>
      <c r="NOF138" s="51"/>
      <c r="NOG138" s="51"/>
      <c r="NOH138" s="51"/>
      <c r="NOI138" s="51"/>
      <c r="NOJ138" s="51"/>
      <c r="NOK138" s="51"/>
      <c r="NOL138" s="51"/>
      <c r="NOM138" s="51"/>
      <c r="NON138" s="51"/>
      <c r="NOO138" s="51"/>
      <c r="NOP138" s="51"/>
      <c r="NOQ138" s="51"/>
      <c r="NOR138" s="51"/>
      <c r="NOS138" s="51"/>
      <c r="NOT138" s="51"/>
      <c r="NOU138" s="51"/>
      <c r="NOV138" s="51"/>
      <c r="NOW138" s="51"/>
      <c r="NOX138" s="51"/>
      <c r="NOY138" s="51"/>
      <c r="NOZ138" s="51"/>
      <c r="NPA138" s="51"/>
      <c r="NPB138" s="51"/>
      <c r="NPC138" s="51"/>
      <c r="NPD138" s="51"/>
      <c r="NPE138" s="51"/>
      <c r="NPF138" s="51"/>
      <c r="NPG138" s="51"/>
      <c r="NPH138" s="51"/>
      <c r="NPI138" s="51"/>
      <c r="NPJ138" s="51"/>
      <c r="NPK138" s="51"/>
      <c r="NPL138" s="51"/>
      <c r="NPM138" s="51"/>
      <c r="NPN138" s="51"/>
      <c r="NPO138" s="51"/>
      <c r="NPP138" s="51"/>
      <c r="NPQ138" s="51"/>
      <c r="NPR138" s="51"/>
      <c r="NPS138" s="51"/>
      <c r="NPT138" s="51"/>
      <c r="NPU138" s="51"/>
      <c r="NPV138" s="51"/>
      <c r="NPW138" s="51"/>
      <c r="NPX138" s="51"/>
      <c r="NPY138" s="51"/>
      <c r="NPZ138" s="51"/>
      <c r="NQA138" s="51"/>
      <c r="NQB138" s="51"/>
      <c r="NQC138" s="51"/>
      <c r="NQD138" s="51"/>
      <c r="NQE138" s="51"/>
      <c r="NQF138" s="51"/>
      <c r="NQG138" s="51"/>
      <c r="NQH138" s="51"/>
      <c r="NQI138" s="51"/>
      <c r="NQJ138" s="51"/>
      <c r="NQK138" s="51"/>
      <c r="NQL138" s="51"/>
      <c r="NQM138" s="51"/>
      <c r="NQN138" s="51"/>
      <c r="NQO138" s="51"/>
      <c r="NQP138" s="51"/>
      <c r="NQQ138" s="51"/>
      <c r="NQR138" s="51"/>
      <c r="NQS138" s="51"/>
      <c r="NQT138" s="51"/>
      <c r="NQU138" s="51"/>
      <c r="NQV138" s="51"/>
      <c r="NQW138" s="51"/>
      <c r="NQX138" s="51"/>
      <c r="NQY138" s="51"/>
      <c r="NQZ138" s="51"/>
      <c r="NRA138" s="51"/>
      <c r="NRB138" s="51"/>
      <c r="NRC138" s="51"/>
      <c r="NRD138" s="51"/>
      <c r="NRE138" s="51"/>
      <c r="NRF138" s="51"/>
      <c r="NRG138" s="51"/>
      <c r="NRH138" s="51"/>
      <c r="NRI138" s="51"/>
      <c r="NRJ138" s="51"/>
      <c r="NRK138" s="51"/>
      <c r="NRL138" s="51"/>
      <c r="NRM138" s="51"/>
      <c r="NRN138" s="51"/>
      <c r="NRO138" s="51"/>
      <c r="NRP138" s="51"/>
      <c r="NRQ138" s="51"/>
      <c r="NRR138" s="51"/>
      <c r="NRS138" s="51"/>
      <c r="NRT138" s="51"/>
      <c r="NRU138" s="51"/>
      <c r="NRV138" s="51"/>
      <c r="NRW138" s="51"/>
      <c r="NRX138" s="51"/>
      <c r="NRY138" s="51"/>
      <c r="NRZ138" s="51"/>
      <c r="NSA138" s="51"/>
      <c r="NSB138" s="51"/>
      <c r="NSC138" s="51"/>
      <c r="NSD138" s="51"/>
      <c r="NSE138" s="51"/>
      <c r="NSF138" s="51"/>
      <c r="NSG138" s="51"/>
      <c r="NSH138" s="51"/>
      <c r="NSI138" s="51"/>
      <c r="NSJ138" s="51"/>
      <c r="NSK138" s="51"/>
      <c r="NSL138" s="51"/>
      <c r="NSM138" s="51"/>
      <c r="NSN138" s="51"/>
      <c r="NSO138" s="51"/>
      <c r="NSP138" s="51"/>
      <c r="NSQ138" s="51"/>
      <c r="NSR138" s="51"/>
      <c r="NSS138" s="51"/>
      <c r="NST138" s="51"/>
      <c r="NSU138" s="51"/>
      <c r="NSV138" s="51"/>
      <c r="NSW138" s="51"/>
      <c r="NSX138" s="51"/>
      <c r="NSY138" s="51"/>
      <c r="NSZ138" s="51"/>
      <c r="NTA138" s="51"/>
      <c r="NTB138" s="51"/>
      <c r="NTC138" s="51"/>
      <c r="NTD138" s="51"/>
      <c r="NTE138" s="51"/>
      <c r="NTF138" s="51"/>
      <c r="NTG138" s="51"/>
      <c r="NTH138" s="51"/>
      <c r="NTI138" s="51"/>
      <c r="NTJ138" s="51"/>
      <c r="NTK138" s="51"/>
      <c r="NTL138" s="51"/>
      <c r="NTM138" s="51"/>
      <c r="NTN138" s="51"/>
      <c r="NTO138" s="51"/>
      <c r="NTP138" s="51"/>
      <c r="NTQ138" s="51"/>
      <c r="NTR138" s="51"/>
      <c r="NTS138" s="51"/>
      <c r="NTT138" s="51"/>
      <c r="NTU138" s="51"/>
      <c r="NTV138" s="51"/>
      <c r="NTW138" s="51"/>
      <c r="NTX138" s="51"/>
      <c r="NTY138" s="51"/>
      <c r="NTZ138" s="51"/>
      <c r="NUA138" s="51"/>
      <c r="NUB138" s="51"/>
      <c r="NUC138" s="51"/>
      <c r="NUD138" s="51"/>
      <c r="NUE138" s="51"/>
      <c r="NUF138" s="51"/>
      <c r="NUG138" s="51"/>
      <c r="NUH138" s="51"/>
      <c r="NUI138" s="51"/>
      <c r="NUJ138" s="51"/>
      <c r="NUK138" s="51"/>
      <c r="NUL138" s="51"/>
      <c r="NUM138" s="51"/>
      <c r="NUN138" s="51"/>
      <c r="NUO138" s="51"/>
      <c r="NUP138" s="51"/>
      <c r="NUQ138" s="51"/>
      <c r="NUR138" s="51"/>
      <c r="NUS138" s="51"/>
      <c r="NUT138" s="51"/>
      <c r="NUU138" s="51"/>
      <c r="NUV138" s="51"/>
      <c r="NUW138" s="51"/>
      <c r="NUX138" s="51"/>
      <c r="NUY138" s="51"/>
      <c r="NUZ138" s="51"/>
      <c r="NVA138" s="51"/>
      <c r="NVB138" s="51"/>
      <c r="NVC138" s="51"/>
      <c r="NVD138" s="51"/>
      <c r="NVE138" s="51"/>
      <c r="NVF138" s="51"/>
      <c r="NVG138" s="51"/>
      <c r="NVH138" s="51"/>
      <c r="NVI138" s="51"/>
      <c r="NVJ138" s="51"/>
      <c r="NVK138" s="51"/>
      <c r="NVL138" s="51"/>
      <c r="NVM138" s="51"/>
      <c r="NVN138" s="51"/>
      <c r="NVO138" s="51"/>
      <c r="NVP138" s="51"/>
      <c r="NVQ138" s="51"/>
      <c r="NVR138" s="51"/>
      <c r="NVS138" s="51"/>
      <c r="NVT138" s="51"/>
      <c r="NVU138" s="51"/>
      <c r="NVV138" s="51"/>
      <c r="NVW138" s="51"/>
      <c r="NVX138" s="51"/>
      <c r="NVY138" s="51"/>
      <c r="NVZ138" s="51"/>
      <c r="NWA138" s="51"/>
      <c r="NWB138" s="51"/>
      <c r="NWC138" s="51"/>
      <c r="NWD138" s="51"/>
      <c r="NWE138" s="51"/>
      <c r="NWF138" s="51"/>
      <c r="NWG138" s="51"/>
      <c r="NWH138" s="51"/>
      <c r="NWI138" s="51"/>
      <c r="NWJ138" s="51"/>
      <c r="NWK138" s="51"/>
      <c r="NWL138" s="51"/>
      <c r="NWM138" s="51"/>
      <c r="NWN138" s="51"/>
      <c r="NWO138" s="51"/>
      <c r="NWP138" s="51"/>
      <c r="NWQ138" s="51"/>
      <c r="NWR138" s="51"/>
      <c r="NWS138" s="51"/>
      <c r="NWT138" s="51"/>
      <c r="NWU138" s="51"/>
      <c r="NWV138" s="51"/>
      <c r="NWW138" s="51"/>
      <c r="NWX138" s="51"/>
      <c r="NWY138" s="51"/>
      <c r="NWZ138" s="51"/>
      <c r="NXA138" s="51"/>
      <c r="NXB138" s="51"/>
      <c r="NXC138" s="51"/>
      <c r="NXD138" s="51"/>
      <c r="NXE138" s="51"/>
      <c r="NXF138" s="51"/>
      <c r="NXG138" s="51"/>
      <c r="NXH138" s="51"/>
      <c r="NXI138" s="51"/>
      <c r="NXJ138" s="51"/>
      <c r="NXK138" s="51"/>
      <c r="NXL138" s="51"/>
      <c r="NXM138" s="51"/>
      <c r="NXN138" s="51"/>
      <c r="NXO138" s="51"/>
      <c r="NXP138" s="51"/>
      <c r="NXQ138" s="51"/>
      <c r="NXR138" s="51"/>
      <c r="NXS138" s="51"/>
      <c r="NXT138" s="51"/>
      <c r="NXU138" s="51"/>
      <c r="NXV138" s="51"/>
      <c r="NXW138" s="51"/>
      <c r="NXX138" s="51"/>
      <c r="NXY138" s="51"/>
      <c r="NXZ138" s="51"/>
      <c r="NYA138" s="51"/>
      <c r="NYB138" s="51"/>
      <c r="NYC138" s="51"/>
      <c r="NYD138" s="51"/>
      <c r="NYE138" s="51"/>
      <c r="NYF138" s="51"/>
      <c r="NYG138" s="51"/>
      <c r="NYH138" s="51"/>
      <c r="NYI138" s="51"/>
      <c r="NYJ138" s="51"/>
      <c r="NYK138" s="51"/>
      <c r="NYL138" s="51"/>
      <c r="NYM138" s="51"/>
      <c r="NYN138" s="51"/>
      <c r="NYO138" s="51"/>
      <c r="NYP138" s="51"/>
      <c r="NYQ138" s="51"/>
      <c r="NYR138" s="51"/>
      <c r="NYS138" s="51"/>
      <c r="NYT138" s="51"/>
      <c r="NYU138" s="51"/>
      <c r="NYV138" s="51"/>
      <c r="NYW138" s="51"/>
      <c r="NYX138" s="51"/>
      <c r="NYY138" s="51"/>
      <c r="NYZ138" s="51"/>
      <c r="NZA138" s="51"/>
      <c r="NZB138" s="51"/>
      <c r="NZC138" s="51"/>
      <c r="NZD138" s="51"/>
      <c r="NZE138" s="51"/>
      <c r="NZF138" s="51"/>
      <c r="NZG138" s="51"/>
      <c r="NZH138" s="51"/>
      <c r="NZI138" s="51"/>
      <c r="NZJ138" s="51"/>
      <c r="NZK138" s="51"/>
      <c r="NZL138" s="51"/>
      <c r="NZM138" s="51"/>
      <c r="NZN138" s="51"/>
      <c r="NZO138" s="51"/>
      <c r="NZP138" s="51"/>
      <c r="NZQ138" s="51"/>
      <c r="NZR138" s="51"/>
      <c r="NZS138" s="51"/>
      <c r="NZT138" s="51"/>
      <c r="NZU138" s="51"/>
      <c r="NZV138" s="51"/>
      <c r="NZW138" s="51"/>
      <c r="NZX138" s="51"/>
      <c r="NZY138" s="51"/>
      <c r="NZZ138" s="51"/>
      <c r="OAA138" s="51"/>
      <c r="OAB138" s="51"/>
      <c r="OAC138" s="51"/>
      <c r="OAD138" s="51"/>
      <c r="OAE138" s="51"/>
      <c r="OAF138" s="51"/>
      <c r="OAG138" s="51"/>
      <c r="OAH138" s="51"/>
      <c r="OAI138" s="51"/>
      <c r="OAJ138" s="51"/>
      <c r="OAK138" s="51"/>
      <c r="OAL138" s="51"/>
      <c r="OAM138" s="51"/>
      <c r="OAN138" s="51"/>
      <c r="OAO138" s="51"/>
      <c r="OAP138" s="51"/>
      <c r="OAQ138" s="51"/>
      <c r="OAR138" s="51"/>
      <c r="OAS138" s="51"/>
      <c r="OAT138" s="51"/>
      <c r="OAU138" s="51"/>
      <c r="OAV138" s="51"/>
      <c r="OAW138" s="51"/>
      <c r="OAX138" s="51"/>
      <c r="OAY138" s="51"/>
      <c r="OAZ138" s="51"/>
      <c r="OBA138" s="51"/>
      <c r="OBB138" s="51"/>
      <c r="OBC138" s="51"/>
      <c r="OBD138" s="51"/>
      <c r="OBE138" s="51"/>
      <c r="OBF138" s="51"/>
      <c r="OBG138" s="51"/>
      <c r="OBH138" s="51"/>
      <c r="OBI138" s="51"/>
      <c r="OBJ138" s="51"/>
      <c r="OBK138" s="51"/>
      <c r="OBL138" s="51"/>
      <c r="OBM138" s="51"/>
      <c r="OBN138" s="51"/>
      <c r="OBO138" s="51"/>
      <c r="OBP138" s="51"/>
      <c r="OBQ138" s="51"/>
      <c r="OBR138" s="51"/>
      <c r="OBS138" s="51"/>
      <c r="OBT138" s="51"/>
      <c r="OBU138" s="51"/>
      <c r="OBV138" s="51"/>
      <c r="OBW138" s="51"/>
      <c r="OBX138" s="51"/>
      <c r="OBY138" s="51"/>
      <c r="OBZ138" s="51"/>
      <c r="OCA138" s="51"/>
      <c r="OCB138" s="51"/>
      <c r="OCC138" s="51"/>
      <c r="OCD138" s="51"/>
      <c r="OCE138" s="51"/>
      <c r="OCF138" s="51"/>
      <c r="OCG138" s="51"/>
      <c r="OCH138" s="51"/>
      <c r="OCI138" s="51"/>
      <c r="OCJ138" s="51"/>
      <c r="OCK138" s="51"/>
      <c r="OCL138" s="51"/>
      <c r="OCM138" s="51"/>
      <c r="OCN138" s="51"/>
      <c r="OCO138" s="51"/>
      <c r="OCP138" s="51"/>
      <c r="OCQ138" s="51"/>
      <c r="OCR138" s="51"/>
      <c r="OCS138" s="51"/>
      <c r="OCT138" s="51"/>
      <c r="OCU138" s="51"/>
      <c r="OCV138" s="51"/>
      <c r="OCW138" s="51"/>
      <c r="OCX138" s="51"/>
      <c r="OCY138" s="51"/>
      <c r="OCZ138" s="51"/>
      <c r="ODA138" s="51"/>
      <c r="ODB138" s="51"/>
      <c r="ODC138" s="51"/>
      <c r="ODD138" s="51"/>
      <c r="ODE138" s="51"/>
      <c r="ODF138" s="51"/>
      <c r="ODG138" s="51"/>
      <c r="ODH138" s="51"/>
      <c r="ODI138" s="51"/>
      <c r="ODJ138" s="51"/>
      <c r="ODK138" s="51"/>
      <c r="ODL138" s="51"/>
      <c r="ODM138" s="51"/>
      <c r="ODN138" s="51"/>
      <c r="ODO138" s="51"/>
      <c r="ODP138" s="51"/>
      <c r="ODQ138" s="51"/>
      <c r="ODR138" s="51"/>
      <c r="ODS138" s="51"/>
      <c r="ODT138" s="51"/>
      <c r="ODU138" s="51"/>
      <c r="ODV138" s="51"/>
      <c r="ODW138" s="51"/>
      <c r="ODX138" s="51"/>
      <c r="ODY138" s="51"/>
      <c r="ODZ138" s="51"/>
      <c r="OEA138" s="51"/>
      <c r="OEB138" s="51"/>
      <c r="OEC138" s="51"/>
      <c r="OED138" s="51"/>
      <c r="OEE138" s="51"/>
      <c r="OEF138" s="51"/>
      <c r="OEG138" s="51"/>
      <c r="OEH138" s="51"/>
      <c r="OEI138" s="51"/>
      <c r="OEJ138" s="51"/>
      <c r="OEK138" s="51"/>
      <c r="OEL138" s="51"/>
      <c r="OEM138" s="51"/>
      <c r="OEN138" s="51"/>
      <c r="OEO138" s="51"/>
      <c r="OEP138" s="51"/>
      <c r="OEQ138" s="51"/>
      <c r="OER138" s="51"/>
      <c r="OES138" s="51"/>
      <c r="OET138" s="51"/>
      <c r="OEU138" s="51"/>
      <c r="OEV138" s="51"/>
      <c r="OEW138" s="51"/>
      <c r="OEX138" s="51"/>
      <c r="OEY138" s="51"/>
      <c r="OEZ138" s="51"/>
      <c r="OFA138" s="51"/>
      <c r="OFB138" s="51"/>
      <c r="OFC138" s="51"/>
      <c r="OFD138" s="51"/>
      <c r="OFE138" s="51"/>
      <c r="OFF138" s="51"/>
      <c r="OFG138" s="51"/>
      <c r="OFH138" s="51"/>
      <c r="OFI138" s="51"/>
      <c r="OFJ138" s="51"/>
      <c r="OFK138" s="51"/>
      <c r="OFL138" s="51"/>
      <c r="OFM138" s="51"/>
      <c r="OFN138" s="51"/>
      <c r="OFO138" s="51"/>
      <c r="OFP138" s="51"/>
      <c r="OFQ138" s="51"/>
      <c r="OFR138" s="51"/>
      <c r="OFS138" s="51"/>
      <c r="OFT138" s="51"/>
      <c r="OFU138" s="51"/>
      <c r="OFV138" s="51"/>
      <c r="OFW138" s="51"/>
      <c r="OFX138" s="51"/>
      <c r="OFY138" s="51"/>
      <c r="OFZ138" s="51"/>
      <c r="OGA138" s="51"/>
      <c r="OGB138" s="51"/>
      <c r="OGC138" s="51"/>
      <c r="OGD138" s="51"/>
      <c r="OGE138" s="51"/>
      <c r="OGF138" s="51"/>
      <c r="OGG138" s="51"/>
      <c r="OGH138" s="51"/>
      <c r="OGI138" s="51"/>
      <c r="OGJ138" s="51"/>
      <c r="OGK138" s="51"/>
      <c r="OGL138" s="51"/>
      <c r="OGM138" s="51"/>
      <c r="OGN138" s="51"/>
      <c r="OGO138" s="51"/>
      <c r="OGP138" s="51"/>
      <c r="OGQ138" s="51"/>
      <c r="OGR138" s="51"/>
      <c r="OGS138" s="51"/>
      <c r="OGT138" s="51"/>
      <c r="OGU138" s="51"/>
      <c r="OGV138" s="51"/>
      <c r="OGW138" s="51"/>
      <c r="OGX138" s="51"/>
      <c r="OGY138" s="51"/>
      <c r="OGZ138" s="51"/>
      <c r="OHA138" s="51"/>
      <c r="OHB138" s="51"/>
      <c r="OHC138" s="51"/>
      <c r="OHD138" s="51"/>
      <c r="OHE138" s="51"/>
      <c r="OHF138" s="51"/>
      <c r="OHG138" s="51"/>
      <c r="OHH138" s="51"/>
      <c r="OHI138" s="51"/>
      <c r="OHJ138" s="51"/>
      <c r="OHK138" s="51"/>
      <c r="OHL138" s="51"/>
      <c r="OHM138" s="51"/>
      <c r="OHN138" s="51"/>
      <c r="OHO138" s="51"/>
      <c r="OHP138" s="51"/>
      <c r="OHQ138" s="51"/>
      <c r="OHR138" s="51"/>
      <c r="OHS138" s="51"/>
      <c r="OHT138" s="51"/>
      <c r="OHU138" s="51"/>
      <c r="OHV138" s="51"/>
      <c r="OHW138" s="51"/>
      <c r="OHX138" s="51"/>
      <c r="OHY138" s="51"/>
      <c r="OHZ138" s="51"/>
      <c r="OIA138" s="51"/>
      <c r="OIB138" s="51"/>
      <c r="OIC138" s="51"/>
      <c r="OID138" s="51"/>
      <c r="OIE138" s="51"/>
      <c r="OIF138" s="51"/>
      <c r="OIG138" s="51"/>
      <c r="OIH138" s="51"/>
      <c r="OII138" s="51"/>
      <c r="OIJ138" s="51"/>
      <c r="OIK138" s="51"/>
      <c r="OIL138" s="51"/>
      <c r="OIM138" s="51"/>
      <c r="OIN138" s="51"/>
      <c r="OIO138" s="51"/>
      <c r="OIP138" s="51"/>
      <c r="OIQ138" s="51"/>
      <c r="OIR138" s="51"/>
      <c r="OIS138" s="51"/>
      <c r="OIT138" s="51"/>
      <c r="OIU138" s="51"/>
      <c r="OIV138" s="51"/>
      <c r="OIW138" s="51"/>
      <c r="OIX138" s="51"/>
      <c r="OIY138" s="51"/>
      <c r="OIZ138" s="51"/>
      <c r="OJA138" s="51"/>
      <c r="OJB138" s="51"/>
      <c r="OJC138" s="51"/>
      <c r="OJD138" s="51"/>
      <c r="OJE138" s="51"/>
      <c r="OJF138" s="51"/>
      <c r="OJG138" s="51"/>
      <c r="OJH138" s="51"/>
      <c r="OJI138" s="51"/>
      <c r="OJJ138" s="51"/>
      <c r="OJK138" s="51"/>
      <c r="OJL138" s="51"/>
      <c r="OJM138" s="51"/>
      <c r="OJN138" s="51"/>
      <c r="OJO138" s="51"/>
      <c r="OJP138" s="51"/>
      <c r="OJQ138" s="51"/>
      <c r="OJR138" s="51"/>
      <c r="OJS138" s="51"/>
      <c r="OJT138" s="51"/>
      <c r="OJU138" s="51"/>
      <c r="OJV138" s="51"/>
      <c r="OJW138" s="51"/>
      <c r="OJX138" s="51"/>
      <c r="OJY138" s="51"/>
      <c r="OJZ138" s="51"/>
      <c r="OKA138" s="51"/>
      <c r="OKB138" s="51"/>
      <c r="OKC138" s="51"/>
      <c r="OKD138" s="51"/>
      <c r="OKE138" s="51"/>
      <c r="OKF138" s="51"/>
      <c r="OKG138" s="51"/>
      <c r="OKH138" s="51"/>
      <c r="OKI138" s="51"/>
      <c r="OKJ138" s="51"/>
      <c r="OKK138" s="51"/>
      <c r="OKL138" s="51"/>
      <c r="OKM138" s="51"/>
      <c r="OKN138" s="51"/>
      <c r="OKO138" s="51"/>
      <c r="OKP138" s="51"/>
      <c r="OKQ138" s="51"/>
      <c r="OKR138" s="51"/>
      <c r="OKS138" s="51"/>
      <c r="OKT138" s="51"/>
      <c r="OKU138" s="51"/>
      <c r="OKV138" s="51"/>
      <c r="OKW138" s="51"/>
      <c r="OKX138" s="51"/>
      <c r="OKY138" s="51"/>
      <c r="OKZ138" s="51"/>
      <c r="OLA138" s="51"/>
      <c r="OLB138" s="51"/>
      <c r="OLC138" s="51"/>
      <c r="OLD138" s="51"/>
      <c r="OLE138" s="51"/>
      <c r="OLF138" s="51"/>
      <c r="OLG138" s="51"/>
      <c r="OLH138" s="51"/>
      <c r="OLI138" s="51"/>
      <c r="OLJ138" s="51"/>
      <c r="OLK138" s="51"/>
      <c r="OLL138" s="51"/>
      <c r="OLM138" s="51"/>
      <c r="OLN138" s="51"/>
      <c r="OLO138" s="51"/>
      <c r="OLP138" s="51"/>
      <c r="OLQ138" s="51"/>
      <c r="OLR138" s="51"/>
      <c r="OLS138" s="51"/>
      <c r="OLT138" s="51"/>
      <c r="OLU138" s="51"/>
      <c r="OLV138" s="51"/>
      <c r="OLW138" s="51"/>
      <c r="OLX138" s="51"/>
      <c r="OLY138" s="51"/>
      <c r="OLZ138" s="51"/>
      <c r="OMA138" s="51"/>
      <c r="OMB138" s="51"/>
      <c r="OMC138" s="51"/>
      <c r="OMD138" s="51"/>
      <c r="OME138" s="51"/>
      <c r="OMF138" s="51"/>
      <c r="OMG138" s="51"/>
      <c r="OMH138" s="51"/>
      <c r="OMI138" s="51"/>
      <c r="OMJ138" s="51"/>
      <c r="OMK138" s="51"/>
      <c r="OML138" s="51"/>
      <c r="OMM138" s="51"/>
      <c r="OMN138" s="51"/>
      <c r="OMO138" s="51"/>
      <c r="OMP138" s="51"/>
      <c r="OMQ138" s="51"/>
      <c r="OMR138" s="51"/>
      <c r="OMS138" s="51"/>
      <c r="OMT138" s="51"/>
      <c r="OMU138" s="51"/>
      <c r="OMV138" s="51"/>
      <c r="OMW138" s="51"/>
      <c r="OMX138" s="51"/>
      <c r="OMY138" s="51"/>
      <c r="OMZ138" s="51"/>
      <c r="ONA138" s="51"/>
      <c r="ONB138" s="51"/>
      <c r="ONC138" s="51"/>
      <c r="OND138" s="51"/>
      <c r="ONE138" s="51"/>
      <c r="ONF138" s="51"/>
      <c r="ONG138" s="51"/>
      <c r="ONH138" s="51"/>
      <c r="ONI138" s="51"/>
      <c r="ONJ138" s="51"/>
      <c r="ONK138" s="51"/>
      <c r="ONL138" s="51"/>
      <c r="ONM138" s="51"/>
      <c r="ONN138" s="51"/>
      <c r="ONO138" s="51"/>
      <c r="ONP138" s="51"/>
      <c r="ONQ138" s="51"/>
      <c r="ONR138" s="51"/>
      <c r="ONS138" s="51"/>
      <c r="ONT138" s="51"/>
      <c r="ONU138" s="51"/>
      <c r="ONV138" s="51"/>
      <c r="ONW138" s="51"/>
      <c r="ONX138" s="51"/>
      <c r="ONY138" s="51"/>
      <c r="ONZ138" s="51"/>
      <c r="OOA138" s="51"/>
      <c r="OOB138" s="51"/>
      <c r="OOC138" s="51"/>
      <c r="OOD138" s="51"/>
      <c r="OOE138" s="51"/>
      <c r="OOF138" s="51"/>
      <c r="OOG138" s="51"/>
      <c r="OOH138" s="51"/>
      <c r="OOI138" s="51"/>
      <c r="OOJ138" s="51"/>
      <c r="OOK138" s="51"/>
      <c r="OOL138" s="51"/>
      <c r="OOM138" s="51"/>
      <c r="OON138" s="51"/>
      <c r="OOO138" s="51"/>
      <c r="OOP138" s="51"/>
      <c r="OOQ138" s="51"/>
      <c r="OOR138" s="51"/>
      <c r="OOS138" s="51"/>
      <c r="OOT138" s="51"/>
      <c r="OOU138" s="51"/>
      <c r="OOV138" s="51"/>
      <c r="OOW138" s="51"/>
      <c r="OOX138" s="51"/>
      <c r="OOY138" s="51"/>
      <c r="OOZ138" s="51"/>
      <c r="OPA138" s="51"/>
      <c r="OPB138" s="51"/>
      <c r="OPC138" s="51"/>
      <c r="OPD138" s="51"/>
      <c r="OPE138" s="51"/>
      <c r="OPF138" s="51"/>
      <c r="OPG138" s="51"/>
      <c r="OPH138" s="51"/>
      <c r="OPI138" s="51"/>
      <c r="OPJ138" s="51"/>
      <c r="OPK138" s="51"/>
      <c r="OPL138" s="51"/>
      <c r="OPM138" s="51"/>
      <c r="OPN138" s="51"/>
      <c r="OPO138" s="51"/>
      <c r="OPP138" s="51"/>
      <c r="OPQ138" s="51"/>
      <c r="OPR138" s="51"/>
      <c r="OPS138" s="51"/>
      <c r="OPT138" s="51"/>
      <c r="OPU138" s="51"/>
      <c r="OPV138" s="51"/>
      <c r="OPW138" s="51"/>
      <c r="OPX138" s="51"/>
      <c r="OPY138" s="51"/>
      <c r="OPZ138" s="51"/>
      <c r="OQA138" s="51"/>
      <c r="OQB138" s="51"/>
      <c r="OQC138" s="51"/>
      <c r="OQD138" s="51"/>
      <c r="OQE138" s="51"/>
      <c r="OQF138" s="51"/>
      <c r="OQG138" s="51"/>
      <c r="OQH138" s="51"/>
      <c r="OQI138" s="51"/>
      <c r="OQJ138" s="51"/>
      <c r="OQK138" s="51"/>
      <c r="OQL138" s="51"/>
      <c r="OQM138" s="51"/>
      <c r="OQN138" s="51"/>
      <c r="OQO138" s="51"/>
      <c r="OQP138" s="51"/>
      <c r="OQQ138" s="51"/>
      <c r="OQR138" s="51"/>
      <c r="OQS138" s="51"/>
      <c r="OQT138" s="51"/>
      <c r="OQU138" s="51"/>
      <c r="OQV138" s="51"/>
      <c r="OQW138" s="51"/>
      <c r="OQX138" s="51"/>
      <c r="OQY138" s="51"/>
      <c r="OQZ138" s="51"/>
      <c r="ORA138" s="51"/>
      <c r="ORB138" s="51"/>
      <c r="ORC138" s="51"/>
      <c r="ORD138" s="51"/>
      <c r="ORE138" s="51"/>
      <c r="ORF138" s="51"/>
      <c r="ORG138" s="51"/>
      <c r="ORH138" s="51"/>
      <c r="ORI138" s="51"/>
      <c r="ORJ138" s="51"/>
      <c r="ORK138" s="51"/>
      <c r="ORL138" s="51"/>
      <c r="ORM138" s="51"/>
      <c r="ORN138" s="51"/>
      <c r="ORO138" s="51"/>
      <c r="ORP138" s="51"/>
      <c r="ORQ138" s="51"/>
      <c r="ORR138" s="51"/>
      <c r="ORS138" s="51"/>
      <c r="ORT138" s="51"/>
      <c r="ORU138" s="51"/>
      <c r="ORV138" s="51"/>
      <c r="ORW138" s="51"/>
      <c r="ORX138" s="51"/>
      <c r="ORY138" s="51"/>
      <c r="ORZ138" s="51"/>
      <c r="OSA138" s="51"/>
      <c r="OSB138" s="51"/>
      <c r="OSC138" s="51"/>
      <c r="OSD138" s="51"/>
      <c r="OSE138" s="51"/>
      <c r="OSF138" s="51"/>
      <c r="OSG138" s="51"/>
      <c r="OSH138" s="51"/>
      <c r="OSI138" s="51"/>
      <c r="OSJ138" s="51"/>
      <c r="OSK138" s="51"/>
      <c r="OSL138" s="51"/>
      <c r="OSM138" s="51"/>
      <c r="OSN138" s="51"/>
      <c r="OSO138" s="51"/>
      <c r="OSP138" s="51"/>
      <c r="OSQ138" s="51"/>
      <c r="OSR138" s="51"/>
      <c r="OSS138" s="51"/>
      <c r="OST138" s="51"/>
      <c r="OSU138" s="51"/>
      <c r="OSV138" s="51"/>
      <c r="OSW138" s="51"/>
      <c r="OSX138" s="51"/>
      <c r="OSY138" s="51"/>
      <c r="OSZ138" s="51"/>
      <c r="OTA138" s="51"/>
      <c r="OTB138" s="51"/>
      <c r="OTC138" s="51"/>
      <c r="OTD138" s="51"/>
      <c r="OTE138" s="51"/>
      <c r="OTF138" s="51"/>
      <c r="OTG138" s="51"/>
      <c r="OTH138" s="51"/>
      <c r="OTI138" s="51"/>
      <c r="OTJ138" s="51"/>
      <c r="OTK138" s="51"/>
      <c r="OTL138" s="51"/>
      <c r="OTM138" s="51"/>
      <c r="OTN138" s="51"/>
      <c r="OTO138" s="51"/>
      <c r="OTP138" s="51"/>
      <c r="OTQ138" s="51"/>
      <c r="OTR138" s="51"/>
      <c r="OTS138" s="51"/>
      <c r="OTT138" s="51"/>
      <c r="OTU138" s="51"/>
      <c r="OTV138" s="51"/>
      <c r="OTW138" s="51"/>
      <c r="OTX138" s="51"/>
      <c r="OTY138" s="51"/>
      <c r="OTZ138" s="51"/>
      <c r="OUA138" s="51"/>
      <c r="OUB138" s="51"/>
      <c r="OUC138" s="51"/>
      <c r="OUD138" s="51"/>
      <c r="OUE138" s="51"/>
      <c r="OUF138" s="51"/>
      <c r="OUG138" s="51"/>
      <c r="OUH138" s="51"/>
      <c r="OUI138" s="51"/>
      <c r="OUJ138" s="51"/>
      <c r="OUK138" s="51"/>
      <c r="OUL138" s="51"/>
      <c r="OUM138" s="51"/>
      <c r="OUN138" s="51"/>
      <c r="OUO138" s="51"/>
      <c r="OUP138" s="51"/>
      <c r="OUQ138" s="51"/>
      <c r="OUR138" s="51"/>
      <c r="OUS138" s="51"/>
      <c r="OUT138" s="51"/>
      <c r="OUU138" s="51"/>
      <c r="OUV138" s="51"/>
      <c r="OUW138" s="51"/>
      <c r="OUX138" s="51"/>
      <c r="OUY138" s="51"/>
      <c r="OUZ138" s="51"/>
      <c r="OVA138" s="51"/>
      <c r="OVB138" s="51"/>
      <c r="OVC138" s="51"/>
      <c r="OVD138" s="51"/>
      <c r="OVE138" s="51"/>
      <c r="OVF138" s="51"/>
      <c r="OVG138" s="51"/>
      <c r="OVH138" s="51"/>
      <c r="OVI138" s="51"/>
      <c r="OVJ138" s="51"/>
      <c r="OVK138" s="51"/>
      <c r="OVL138" s="51"/>
      <c r="OVM138" s="51"/>
      <c r="OVN138" s="51"/>
      <c r="OVO138" s="51"/>
      <c r="OVP138" s="51"/>
      <c r="OVQ138" s="51"/>
      <c r="OVR138" s="51"/>
      <c r="OVS138" s="51"/>
      <c r="OVT138" s="51"/>
      <c r="OVU138" s="51"/>
      <c r="OVV138" s="51"/>
      <c r="OVW138" s="51"/>
      <c r="OVX138" s="51"/>
      <c r="OVY138" s="51"/>
      <c r="OVZ138" s="51"/>
      <c r="OWA138" s="51"/>
      <c r="OWB138" s="51"/>
      <c r="OWC138" s="51"/>
      <c r="OWD138" s="51"/>
      <c r="OWE138" s="51"/>
      <c r="OWF138" s="51"/>
      <c r="OWG138" s="51"/>
      <c r="OWH138" s="51"/>
      <c r="OWI138" s="51"/>
      <c r="OWJ138" s="51"/>
      <c r="OWK138" s="51"/>
      <c r="OWL138" s="51"/>
      <c r="OWM138" s="51"/>
      <c r="OWN138" s="51"/>
      <c r="OWO138" s="51"/>
      <c r="OWP138" s="51"/>
      <c r="OWQ138" s="51"/>
      <c r="OWR138" s="51"/>
      <c r="OWS138" s="51"/>
      <c r="OWT138" s="51"/>
      <c r="OWU138" s="51"/>
      <c r="OWV138" s="51"/>
      <c r="OWW138" s="51"/>
      <c r="OWX138" s="51"/>
      <c r="OWY138" s="51"/>
      <c r="OWZ138" s="51"/>
      <c r="OXA138" s="51"/>
      <c r="OXB138" s="51"/>
      <c r="OXC138" s="51"/>
      <c r="OXD138" s="51"/>
      <c r="OXE138" s="51"/>
      <c r="OXF138" s="51"/>
      <c r="OXG138" s="51"/>
      <c r="OXH138" s="51"/>
      <c r="OXI138" s="51"/>
      <c r="OXJ138" s="51"/>
      <c r="OXK138" s="51"/>
      <c r="OXL138" s="51"/>
      <c r="OXM138" s="51"/>
      <c r="OXN138" s="51"/>
      <c r="OXO138" s="51"/>
      <c r="OXP138" s="51"/>
      <c r="OXQ138" s="51"/>
      <c r="OXR138" s="51"/>
      <c r="OXS138" s="51"/>
      <c r="OXT138" s="51"/>
      <c r="OXU138" s="51"/>
      <c r="OXV138" s="51"/>
      <c r="OXW138" s="51"/>
      <c r="OXX138" s="51"/>
      <c r="OXY138" s="51"/>
      <c r="OXZ138" s="51"/>
      <c r="OYA138" s="51"/>
      <c r="OYB138" s="51"/>
      <c r="OYC138" s="51"/>
      <c r="OYD138" s="51"/>
      <c r="OYE138" s="51"/>
      <c r="OYF138" s="51"/>
      <c r="OYG138" s="51"/>
      <c r="OYH138" s="51"/>
      <c r="OYI138" s="51"/>
      <c r="OYJ138" s="51"/>
      <c r="OYK138" s="51"/>
      <c r="OYL138" s="51"/>
      <c r="OYM138" s="51"/>
      <c r="OYN138" s="51"/>
      <c r="OYO138" s="51"/>
      <c r="OYP138" s="51"/>
      <c r="OYQ138" s="51"/>
      <c r="OYR138" s="51"/>
      <c r="OYS138" s="51"/>
      <c r="OYT138" s="51"/>
      <c r="OYU138" s="51"/>
      <c r="OYV138" s="51"/>
      <c r="OYW138" s="51"/>
      <c r="OYX138" s="51"/>
      <c r="OYY138" s="51"/>
      <c r="OYZ138" s="51"/>
      <c r="OZA138" s="51"/>
      <c r="OZB138" s="51"/>
      <c r="OZC138" s="51"/>
      <c r="OZD138" s="51"/>
      <c r="OZE138" s="51"/>
      <c r="OZF138" s="51"/>
      <c r="OZG138" s="51"/>
      <c r="OZH138" s="51"/>
      <c r="OZI138" s="51"/>
      <c r="OZJ138" s="51"/>
      <c r="OZK138" s="51"/>
      <c r="OZL138" s="51"/>
      <c r="OZM138" s="51"/>
      <c r="OZN138" s="51"/>
      <c r="OZO138" s="51"/>
      <c r="OZP138" s="51"/>
      <c r="OZQ138" s="51"/>
      <c r="OZR138" s="51"/>
      <c r="OZS138" s="51"/>
      <c r="OZT138" s="51"/>
      <c r="OZU138" s="51"/>
      <c r="OZV138" s="51"/>
      <c r="OZW138" s="51"/>
      <c r="OZX138" s="51"/>
      <c r="OZY138" s="51"/>
      <c r="OZZ138" s="51"/>
      <c r="PAA138" s="51"/>
      <c r="PAB138" s="51"/>
      <c r="PAC138" s="51"/>
      <c r="PAD138" s="51"/>
      <c r="PAE138" s="51"/>
      <c r="PAF138" s="51"/>
      <c r="PAG138" s="51"/>
      <c r="PAH138" s="51"/>
      <c r="PAI138" s="51"/>
      <c r="PAJ138" s="51"/>
      <c r="PAK138" s="51"/>
      <c r="PAL138" s="51"/>
      <c r="PAM138" s="51"/>
      <c r="PAN138" s="51"/>
      <c r="PAO138" s="51"/>
      <c r="PAP138" s="51"/>
      <c r="PAQ138" s="51"/>
      <c r="PAR138" s="51"/>
      <c r="PAS138" s="51"/>
      <c r="PAT138" s="51"/>
      <c r="PAU138" s="51"/>
      <c r="PAV138" s="51"/>
      <c r="PAW138" s="51"/>
      <c r="PAX138" s="51"/>
      <c r="PAY138" s="51"/>
      <c r="PAZ138" s="51"/>
      <c r="PBA138" s="51"/>
      <c r="PBB138" s="51"/>
      <c r="PBC138" s="51"/>
      <c r="PBD138" s="51"/>
      <c r="PBE138" s="51"/>
      <c r="PBF138" s="51"/>
      <c r="PBG138" s="51"/>
      <c r="PBH138" s="51"/>
      <c r="PBI138" s="51"/>
      <c r="PBJ138" s="51"/>
      <c r="PBK138" s="51"/>
      <c r="PBL138" s="51"/>
      <c r="PBM138" s="51"/>
      <c r="PBN138" s="51"/>
      <c r="PBO138" s="51"/>
      <c r="PBP138" s="51"/>
      <c r="PBQ138" s="51"/>
      <c r="PBR138" s="51"/>
      <c r="PBS138" s="51"/>
      <c r="PBT138" s="51"/>
      <c r="PBU138" s="51"/>
      <c r="PBV138" s="51"/>
      <c r="PBW138" s="51"/>
      <c r="PBX138" s="51"/>
      <c r="PBY138" s="51"/>
      <c r="PBZ138" s="51"/>
      <c r="PCA138" s="51"/>
      <c r="PCB138" s="51"/>
      <c r="PCC138" s="51"/>
      <c r="PCD138" s="51"/>
      <c r="PCE138" s="51"/>
      <c r="PCF138" s="51"/>
      <c r="PCG138" s="51"/>
      <c r="PCH138" s="51"/>
      <c r="PCI138" s="51"/>
      <c r="PCJ138" s="51"/>
      <c r="PCK138" s="51"/>
      <c r="PCL138" s="51"/>
      <c r="PCM138" s="51"/>
      <c r="PCN138" s="51"/>
      <c r="PCO138" s="51"/>
      <c r="PCP138" s="51"/>
      <c r="PCQ138" s="51"/>
      <c r="PCR138" s="51"/>
      <c r="PCS138" s="51"/>
      <c r="PCT138" s="51"/>
      <c r="PCU138" s="51"/>
      <c r="PCV138" s="51"/>
      <c r="PCW138" s="51"/>
      <c r="PCX138" s="51"/>
      <c r="PCY138" s="51"/>
      <c r="PCZ138" s="51"/>
      <c r="PDA138" s="51"/>
      <c r="PDB138" s="51"/>
      <c r="PDC138" s="51"/>
      <c r="PDD138" s="51"/>
      <c r="PDE138" s="51"/>
      <c r="PDF138" s="51"/>
      <c r="PDG138" s="51"/>
      <c r="PDH138" s="51"/>
      <c r="PDI138" s="51"/>
      <c r="PDJ138" s="51"/>
      <c r="PDK138" s="51"/>
      <c r="PDL138" s="51"/>
      <c r="PDM138" s="51"/>
      <c r="PDN138" s="51"/>
      <c r="PDO138" s="51"/>
      <c r="PDP138" s="51"/>
      <c r="PDQ138" s="51"/>
      <c r="PDR138" s="51"/>
      <c r="PDS138" s="51"/>
      <c r="PDT138" s="51"/>
      <c r="PDU138" s="51"/>
      <c r="PDV138" s="51"/>
      <c r="PDW138" s="51"/>
      <c r="PDX138" s="51"/>
      <c r="PDY138" s="51"/>
      <c r="PDZ138" s="51"/>
      <c r="PEA138" s="51"/>
      <c r="PEB138" s="51"/>
      <c r="PEC138" s="51"/>
      <c r="PED138" s="51"/>
      <c r="PEE138" s="51"/>
      <c r="PEF138" s="51"/>
      <c r="PEG138" s="51"/>
      <c r="PEH138" s="51"/>
      <c r="PEI138" s="51"/>
      <c r="PEJ138" s="51"/>
      <c r="PEK138" s="51"/>
      <c r="PEL138" s="51"/>
      <c r="PEM138" s="51"/>
      <c r="PEN138" s="51"/>
      <c r="PEO138" s="51"/>
      <c r="PEP138" s="51"/>
      <c r="PEQ138" s="51"/>
      <c r="PER138" s="51"/>
      <c r="PES138" s="51"/>
      <c r="PET138" s="51"/>
      <c r="PEU138" s="51"/>
      <c r="PEV138" s="51"/>
      <c r="PEW138" s="51"/>
      <c r="PEX138" s="51"/>
      <c r="PEY138" s="51"/>
      <c r="PEZ138" s="51"/>
      <c r="PFA138" s="51"/>
      <c r="PFB138" s="51"/>
      <c r="PFC138" s="51"/>
      <c r="PFD138" s="51"/>
      <c r="PFE138" s="51"/>
      <c r="PFF138" s="51"/>
      <c r="PFG138" s="51"/>
      <c r="PFH138" s="51"/>
      <c r="PFI138" s="51"/>
      <c r="PFJ138" s="51"/>
      <c r="PFK138" s="51"/>
      <c r="PFL138" s="51"/>
      <c r="PFM138" s="51"/>
      <c r="PFN138" s="51"/>
      <c r="PFO138" s="51"/>
      <c r="PFP138" s="51"/>
      <c r="PFQ138" s="51"/>
      <c r="PFR138" s="51"/>
      <c r="PFS138" s="51"/>
      <c r="PFT138" s="51"/>
      <c r="PFU138" s="51"/>
      <c r="PFV138" s="51"/>
      <c r="PFW138" s="51"/>
      <c r="PFX138" s="51"/>
      <c r="PFY138" s="51"/>
      <c r="PFZ138" s="51"/>
      <c r="PGA138" s="51"/>
      <c r="PGB138" s="51"/>
      <c r="PGC138" s="51"/>
      <c r="PGD138" s="51"/>
      <c r="PGE138" s="51"/>
      <c r="PGF138" s="51"/>
      <c r="PGG138" s="51"/>
      <c r="PGH138" s="51"/>
      <c r="PGI138" s="51"/>
      <c r="PGJ138" s="51"/>
      <c r="PGK138" s="51"/>
      <c r="PGL138" s="51"/>
      <c r="PGM138" s="51"/>
      <c r="PGN138" s="51"/>
      <c r="PGO138" s="51"/>
      <c r="PGP138" s="51"/>
      <c r="PGQ138" s="51"/>
      <c r="PGR138" s="51"/>
      <c r="PGS138" s="51"/>
      <c r="PGT138" s="51"/>
      <c r="PGU138" s="51"/>
      <c r="PGV138" s="51"/>
      <c r="PGW138" s="51"/>
      <c r="PGX138" s="51"/>
      <c r="PGY138" s="51"/>
      <c r="PGZ138" s="51"/>
      <c r="PHA138" s="51"/>
      <c r="PHB138" s="51"/>
      <c r="PHC138" s="51"/>
      <c r="PHD138" s="51"/>
      <c r="PHE138" s="51"/>
      <c r="PHF138" s="51"/>
      <c r="PHG138" s="51"/>
      <c r="PHH138" s="51"/>
      <c r="PHI138" s="51"/>
      <c r="PHJ138" s="51"/>
      <c r="PHK138" s="51"/>
      <c r="PHL138" s="51"/>
      <c r="PHM138" s="51"/>
      <c r="PHN138" s="51"/>
      <c r="PHO138" s="51"/>
      <c r="PHP138" s="51"/>
      <c r="PHQ138" s="51"/>
      <c r="PHR138" s="51"/>
      <c r="PHS138" s="51"/>
      <c r="PHT138" s="51"/>
      <c r="PHU138" s="51"/>
      <c r="PHV138" s="51"/>
      <c r="PHW138" s="51"/>
      <c r="PHX138" s="51"/>
      <c r="PHY138" s="51"/>
      <c r="PHZ138" s="51"/>
      <c r="PIA138" s="51"/>
      <c r="PIB138" s="51"/>
      <c r="PIC138" s="51"/>
      <c r="PID138" s="51"/>
      <c r="PIE138" s="51"/>
      <c r="PIF138" s="51"/>
      <c r="PIG138" s="51"/>
      <c r="PIH138" s="51"/>
      <c r="PII138" s="51"/>
      <c r="PIJ138" s="51"/>
      <c r="PIK138" s="51"/>
      <c r="PIL138" s="51"/>
      <c r="PIM138" s="51"/>
      <c r="PIN138" s="51"/>
      <c r="PIO138" s="51"/>
      <c r="PIP138" s="51"/>
      <c r="PIQ138" s="51"/>
      <c r="PIR138" s="51"/>
      <c r="PIS138" s="51"/>
      <c r="PIT138" s="51"/>
      <c r="PIU138" s="51"/>
      <c r="PIV138" s="51"/>
      <c r="PIW138" s="51"/>
      <c r="PIX138" s="51"/>
      <c r="PIY138" s="51"/>
      <c r="PIZ138" s="51"/>
      <c r="PJA138" s="51"/>
      <c r="PJB138" s="51"/>
      <c r="PJC138" s="51"/>
      <c r="PJD138" s="51"/>
      <c r="PJE138" s="51"/>
      <c r="PJF138" s="51"/>
      <c r="PJG138" s="51"/>
      <c r="PJH138" s="51"/>
      <c r="PJI138" s="51"/>
      <c r="PJJ138" s="51"/>
      <c r="PJK138" s="51"/>
      <c r="PJL138" s="51"/>
      <c r="PJM138" s="51"/>
      <c r="PJN138" s="51"/>
      <c r="PJO138" s="51"/>
      <c r="PJP138" s="51"/>
      <c r="PJQ138" s="51"/>
      <c r="PJR138" s="51"/>
      <c r="PJS138" s="51"/>
      <c r="PJT138" s="51"/>
      <c r="PJU138" s="51"/>
      <c r="PJV138" s="51"/>
      <c r="PJW138" s="51"/>
      <c r="PJX138" s="51"/>
      <c r="PJY138" s="51"/>
      <c r="PJZ138" s="51"/>
      <c r="PKA138" s="51"/>
      <c r="PKB138" s="51"/>
      <c r="PKC138" s="51"/>
      <c r="PKD138" s="51"/>
      <c r="PKE138" s="51"/>
      <c r="PKF138" s="51"/>
      <c r="PKG138" s="51"/>
      <c r="PKH138" s="51"/>
      <c r="PKI138" s="51"/>
      <c r="PKJ138" s="51"/>
      <c r="PKK138" s="51"/>
      <c r="PKL138" s="51"/>
      <c r="PKM138" s="51"/>
      <c r="PKN138" s="51"/>
      <c r="PKO138" s="51"/>
      <c r="PKP138" s="51"/>
      <c r="PKQ138" s="51"/>
      <c r="PKR138" s="51"/>
      <c r="PKS138" s="51"/>
      <c r="PKT138" s="51"/>
      <c r="PKU138" s="51"/>
      <c r="PKV138" s="51"/>
      <c r="PKW138" s="51"/>
      <c r="PKX138" s="51"/>
      <c r="PKY138" s="51"/>
      <c r="PKZ138" s="51"/>
      <c r="PLA138" s="51"/>
      <c r="PLB138" s="51"/>
      <c r="PLC138" s="51"/>
      <c r="PLD138" s="51"/>
      <c r="PLE138" s="51"/>
      <c r="PLF138" s="51"/>
      <c r="PLG138" s="51"/>
      <c r="PLH138" s="51"/>
      <c r="PLI138" s="51"/>
      <c r="PLJ138" s="51"/>
      <c r="PLK138" s="51"/>
      <c r="PLL138" s="51"/>
      <c r="PLM138" s="51"/>
      <c r="PLN138" s="51"/>
      <c r="PLO138" s="51"/>
      <c r="PLP138" s="51"/>
      <c r="PLQ138" s="51"/>
      <c r="PLR138" s="51"/>
      <c r="PLS138" s="51"/>
      <c r="PLT138" s="51"/>
      <c r="PLU138" s="51"/>
      <c r="PLV138" s="51"/>
      <c r="PLW138" s="51"/>
      <c r="PLX138" s="51"/>
      <c r="PLY138" s="51"/>
      <c r="PLZ138" s="51"/>
      <c r="PMA138" s="51"/>
      <c r="PMB138" s="51"/>
      <c r="PMC138" s="51"/>
      <c r="PMD138" s="51"/>
      <c r="PME138" s="51"/>
      <c r="PMF138" s="51"/>
      <c r="PMG138" s="51"/>
      <c r="PMH138" s="51"/>
      <c r="PMI138" s="51"/>
      <c r="PMJ138" s="51"/>
      <c r="PMK138" s="51"/>
      <c r="PML138" s="51"/>
      <c r="PMM138" s="51"/>
      <c r="PMN138" s="51"/>
      <c r="PMO138" s="51"/>
      <c r="PMP138" s="51"/>
      <c r="PMQ138" s="51"/>
      <c r="PMR138" s="51"/>
      <c r="PMS138" s="51"/>
      <c r="PMT138" s="51"/>
      <c r="PMU138" s="51"/>
      <c r="PMV138" s="51"/>
      <c r="PMW138" s="51"/>
      <c r="PMX138" s="51"/>
      <c r="PMY138" s="51"/>
      <c r="PMZ138" s="51"/>
      <c r="PNA138" s="51"/>
      <c r="PNB138" s="51"/>
      <c r="PNC138" s="51"/>
      <c r="PND138" s="51"/>
      <c r="PNE138" s="51"/>
      <c r="PNF138" s="51"/>
      <c r="PNG138" s="51"/>
      <c r="PNH138" s="51"/>
      <c r="PNI138" s="51"/>
      <c r="PNJ138" s="51"/>
      <c r="PNK138" s="51"/>
      <c r="PNL138" s="51"/>
      <c r="PNM138" s="51"/>
      <c r="PNN138" s="51"/>
      <c r="PNO138" s="51"/>
      <c r="PNP138" s="51"/>
      <c r="PNQ138" s="51"/>
      <c r="PNR138" s="51"/>
      <c r="PNS138" s="51"/>
      <c r="PNT138" s="51"/>
      <c r="PNU138" s="51"/>
      <c r="PNV138" s="51"/>
      <c r="PNW138" s="51"/>
      <c r="PNX138" s="51"/>
      <c r="PNY138" s="51"/>
      <c r="PNZ138" s="51"/>
      <c r="POA138" s="51"/>
      <c r="POB138" s="51"/>
      <c r="POC138" s="51"/>
      <c r="POD138" s="51"/>
      <c r="POE138" s="51"/>
      <c r="POF138" s="51"/>
      <c r="POG138" s="51"/>
      <c r="POH138" s="51"/>
      <c r="POI138" s="51"/>
      <c r="POJ138" s="51"/>
      <c r="POK138" s="51"/>
      <c r="POL138" s="51"/>
      <c r="POM138" s="51"/>
      <c r="PON138" s="51"/>
      <c r="POO138" s="51"/>
      <c r="POP138" s="51"/>
      <c r="POQ138" s="51"/>
      <c r="POR138" s="51"/>
      <c r="POS138" s="51"/>
      <c r="POT138" s="51"/>
      <c r="POU138" s="51"/>
      <c r="POV138" s="51"/>
      <c r="POW138" s="51"/>
      <c r="POX138" s="51"/>
      <c r="POY138" s="51"/>
      <c r="POZ138" s="51"/>
      <c r="PPA138" s="51"/>
      <c r="PPB138" s="51"/>
      <c r="PPC138" s="51"/>
      <c r="PPD138" s="51"/>
      <c r="PPE138" s="51"/>
      <c r="PPF138" s="51"/>
      <c r="PPG138" s="51"/>
      <c r="PPH138" s="51"/>
      <c r="PPI138" s="51"/>
      <c r="PPJ138" s="51"/>
      <c r="PPK138" s="51"/>
      <c r="PPL138" s="51"/>
      <c r="PPM138" s="51"/>
      <c r="PPN138" s="51"/>
      <c r="PPO138" s="51"/>
      <c r="PPP138" s="51"/>
      <c r="PPQ138" s="51"/>
      <c r="PPR138" s="51"/>
      <c r="PPS138" s="51"/>
      <c r="PPT138" s="51"/>
      <c r="PPU138" s="51"/>
      <c r="PPV138" s="51"/>
      <c r="PPW138" s="51"/>
      <c r="PPX138" s="51"/>
      <c r="PPY138" s="51"/>
      <c r="PPZ138" s="51"/>
      <c r="PQA138" s="51"/>
      <c r="PQB138" s="51"/>
      <c r="PQC138" s="51"/>
      <c r="PQD138" s="51"/>
      <c r="PQE138" s="51"/>
      <c r="PQF138" s="51"/>
      <c r="PQG138" s="51"/>
      <c r="PQH138" s="51"/>
      <c r="PQI138" s="51"/>
      <c r="PQJ138" s="51"/>
      <c r="PQK138" s="51"/>
      <c r="PQL138" s="51"/>
      <c r="PQM138" s="51"/>
      <c r="PQN138" s="51"/>
      <c r="PQO138" s="51"/>
      <c r="PQP138" s="51"/>
      <c r="PQQ138" s="51"/>
      <c r="PQR138" s="51"/>
      <c r="PQS138" s="51"/>
      <c r="PQT138" s="51"/>
      <c r="PQU138" s="51"/>
      <c r="PQV138" s="51"/>
      <c r="PQW138" s="51"/>
      <c r="PQX138" s="51"/>
      <c r="PQY138" s="51"/>
      <c r="PQZ138" s="51"/>
      <c r="PRA138" s="51"/>
      <c r="PRB138" s="51"/>
      <c r="PRC138" s="51"/>
      <c r="PRD138" s="51"/>
      <c r="PRE138" s="51"/>
      <c r="PRF138" s="51"/>
      <c r="PRG138" s="51"/>
      <c r="PRH138" s="51"/>
      <c r="PRI138" s="51"/>
      <c r="PRJ138" s="51"/>
      <c r="PRK138" s="51"/>
      <c r="PRL138" s="51"/>
      <c r="PRM138" s="51"/>
      <c r="PRN138" s="51"/>
      <c r="PRO138" s="51"/>
      <c r="PRP138" s="51"/>
      <c r="PRQ138" s="51"/>
      <c r="PRR138" s="51"/>
      <c r="PRS138" s="51"/>
      <c r="PRT138" s="51"/>
      <c r="PRU138" s="51"/>
      <c r="PRV138" s="51"/>
      <c r="PRW138" s="51"/>
      <c r="PRX138" s="51"/>
      <c r="PRY138" s="51"/>
      <c r="PRZ138" s="51"/>
      <c r="PSA138" s="51"/>
      <c r="PSB138" s="51"/>
      <c r="PSC138" s="51"/>
      <c r="PSD138" s="51"/>
      <c r="PSE138" s="51"/>
      <c r="PSF138" s="51"/>
      <c r="PSG138" s="51"/>
      <c r="PSH138" s="51"/>
      <c r="PSI138" s="51"/>
      <c r="PSJ138" s="51"/>
      <c r="PSK138" s="51"/>
      <c r="PSL138" s="51"/>
      <c r="PSM138" s="51"/>
      <c r="PSN138" s="51"/>
      <c r="PSO138" s="51"/>
      <c r="PSP138" s="51"/>
      <c r="PSQ138" s="51"/>
      <c r="PSR138" s="51"/>
      <c r="PSS138" s="51"/>
      <c r="PST138" s="51"/>
      <c r="PSU138" s="51"/>
      <c r="PSV138" s="51"/>
      <c r="PSW138" s="51"/>
      <c r="PSX138" s="51"/>
      <c r="PSY138" s="51"/>
      <c r="PSZ138" s="51"/>
      <c r="PTA138" s="51"/>
      <c r="PTB138" s="51"/>
      <c r="PTC138" s="51"/>
      <c r="PTD138" s="51"/>
      <c r="PTE138" s="51"/>
      <c r="PTF138" s="51"/>
      <c r="PTG138" s="51"/>
      <c r="PTH138" s="51"/>
      <c r="PTI138" s="51"/>
      <c r="PTJ138" s="51"/>
      <c r="PTK138" s="51"/>
      <c r="PTL138" s="51"/>
      <c r="PTM138" s="51"/>
      <c r="PTN138" s="51"/>
      <c r="PTO138" s="51"/>
      <c r="PTP138" s="51"/>
      <c r="PTQ138" s="51"/>
      <c r="PTR138" s="51"/>
      <c r="PTS138" s="51"/>
      <c r="PTT138" s="51"/>
      <c r="PTU138" s="51"/>
      <c r="PTV138" s="51"/>
      <c r="PTW138" s="51"/>
      <c r="PTX138" s="51"/>
      <c r="PTY138" s="51"/>
      <c r="PTZ138" s="51"/>
      <c r="PUA138" s="51"/>
      <c r="PUB138" s="51"/>
      <c r="PUC138" s="51"/>
      <c r="PUD138" s="51"/>
      <c r="PUE138" s="51"/>
      <c r="PUF138" s="51"/>
      <c r="PUG138" s="51"/>
      <c r="PUH138" s="51"/>
      <c r="PUI138" s="51"/>
      <c r="PUJ138" s="51"/>
      <c r="PUK138" s="51"/>
      <c r="PUL138" s="51"/>
      <c r="PUM138" s="51"/>
      <c r="PUN138" s="51"/>
      <c r="PUO138" s="51"/>
      <c r="PUP138" s="51"/>
      <c r="PUQ138" s="51"/>
      <c r="PUR138" s="51"/>
      <c r="PUS138" s="51"/>
      <c r="PUT138" s="51"/>
      <c r="PUU138" s="51"/>
      <c r="PUV138" s="51"/>
      <c r="PUW138" s="51"/>
      <c r="PUX138" s="51"/>
      <c r="PUY138" s="51"/>
      <c r="PUZ138" s="51"/>
      <c r="PVA138" s="51"/>
      <c r="PVB138" s="51"/>
      <c r="PVC138" s="51"/>
      <c r="PVD138" s="51"/>
      <c r="PVE138" s="51"/>
      <c r="PVF138" s="51"/>
      <c r="PVG138" s="51"/>
      <c r="PVH138" s="51"/>
      <c r="PVI138" s="51"/>
      <c r="PVJ138" s="51"/>
      <c r="PVK138" s="51"/>
      <c r="PVL138" s="51"/>
      <c r="PVM138" s="51"/>
      <c r="PVN138" s="51"/>
      <c r="PVO138" s="51"/>
      <c r="PVP138" s="51"/>
      <c r="PVQ138" s="51"/>
      <c r="PVR138" s="51"/>
      <c r="PVS138" s="51"/>
      <c r="PVT138" s="51"/>
      <c r="PVU138" s="51"/>
      <c r="PVV138" s="51"/>
      <c r="PVW138" s="51"/>
      <c r="PVX138" s="51"/>
      <c r="PVY138" s="51"/>
      <c r="PVZ138" s="51"/>
      <c r="PWA138" s="51"/>
      <c r="PWB138" s="51"/>
      <c r="PWC138" s="51"/>
      <c r="PWD138" s="51"/>
      <c r="PWE138" s="51"/>
      <c r="PWF138" s="51"/>
      <c r="PWG138" s="51"/>
      <c r="PWH138" s="51"/>
      <c r="PWI138" s="51"/>
      <c r="PWJ138" s="51"/>
      <c r="PWK138" s="51"/>
      <c r="PWL138" s="51"/>
      <c r="PWM138" s="51"/>
      <c r="PWN138" s="51"/>
      <c r="PWO138" s="51"/>
      <c r="PWP138" s="51"/>
      <c r="PWQ138" s="51"/>
      <c r="PWR138" s="51"/>
      <c r="PWS138" s="51"/>
      <c r="PWT138" s="51"/>
      <c r="PWU138" s="51"/>
      <c r="PWV138" s="51"/>
      <c r="PWW138" s="51"/>
      <c r="PWX138" s="51"/>
      <c r="PWY138" s="51"/>
      <c r="PWZ138" s="51"/>
      <c r="PXA138" s="51"/>
      <c r="PXB138" s="51"/>
      <c r="PXC138" s="51"/>
      <c r="PXD138" s="51"/>
      <c r="PXE138" s="51"/>
      <c r="PXF138" s="51"/>
      <c r="PXG138" s="51"/>
      <c r="PXH138" s="51"/>
      <c r="PXI138" s="51"/>
      <c r="PXJ138" s="51"/>
      <c r="PXK138" s="51"/>
      <c r="PXL138" s="51"/>
      <c r="PXM138" s="51"/>
      <c r="PXN138" s="51"/>
      <c r="PXO138" s="51"/>
      <c r="PXP138" s="51"/>
      <c r="PXQ138" s="51"/>
      <c r="PXR138" s="51"/>
      <c r="PXS138" s="51"/>
      <c r="PXT138" s="51"/>
      <c r="PXU138" s="51"/>
      <c r="PXV138" s="51"/>
      <c r="PXW138" s="51"/>
      <c r="PXX138" s="51"/>
      <c r="PXY138" s="51"/>
      <c r="PXZ138" s="51"/>
      <c r="PYA138" s="51"/>
      <c r="PYB138" s="51"/>
      <c r="PYC138" s="51"/>
      <c r="PYD138" s="51"/>
      <c r="PYE138" s="51"/>
      <c r="PYF138" s="51"/>
      <c r="PYG138" s="51"/>
      <c r="PYH138" s="51"/>
      <c r="PYI138" s="51"/>
      <c r="PYJ138" s="51"/>
      <c r="PYK138" s="51"/>
      <c r="PYL138" s="51"/>
      <c r="PYM138" s="51"/>
      <c r="PYN138" s="51"/>
      <c r="PYO138" s="51"/>
      <c r="PYP138" s="51"/>
      <c r="PYQ138" s="51"/>
      <c r="PYR138" s="51"/>
      <c r="PYS138" s="51"/>
      <c r="PYT138" s="51"/>
      <c r="PYU138" s="51"/>
      <c r="PYV138" s="51"/>
      <c r="PYW138" s="51"/>
      <c r="PYX138" s="51"/>
      <c r="PYY138" s="51"/>
      <c r="PYZ138" s="51"/>
      <c r="PZA138" s="51"/>
      <c r="PZB138" s="51"/>
      <c r="PZC138" s="51"/>
      <c r="PZD138" s="51"/>
      <c r="PZE138" s="51"/>
      <c r="PZF138" s="51"/>
      <c r="PZG138" s="51"/>
      <c r="PZH138" s="51"/>
      <c r="PZI138" s="51"/>
      <c r="PZJ138" s="51"/>
      <c r="PZK138" s="51"/>
      <c r="PZL138" s="51"/>
      <c r="PZM138" s="51"/>
      <c r="PZN138" s="51"/>
      <c r="PZO138" s="51"/>
      <c r="PZP138" s="51"/>
      <c r="PZQ138" s="51"/>
      <c r="PZR138" s="51"/>
      <c r="PZS138" s="51"/>
      <c r="PZT138" s="51"/>
      <c r="PZU138" s="51"/>
      <c r="PZV138" s="51"/>
      <c r="PZW138" s="51"/>
      <c r="PZX138" s="51"/>
      <c r="PZY138" s="51"/>
      <c r="PZZ138" s="51"/>
      <c r="QAA138" s="51"/>
      <c r="QAB138" s="51"/>
      <c r="QAC138" s="51"/>
      <c r="QAD138" s="51"/>
      <c r="QAE138" s="51"/>
      <c r="QAF138" s="51"/>
      <c r="QAG138" s="51"/>
      <c r="QAH138" s="51"/>
      <c r="QAI138" s="51"/>
      <c r="QAJ138" s="51"/>
      <c r="QAK138" s="51"/>
      <c r="QAL138" s="51"/>
      <c r="QAM138" s="51"/>
      <c r="QAN138" s="51"/>
      <c r="QAO138" s="51"/>
      <c r="QAP138" s="51"/>
      <c r="QAQ138" s="51"/>
      <c r="QAR138" s="51"/>
      <c r="QAS138" s="51"/>
      <c r="QAT138" s="51"/>
      <c r="QAU138" s="51"/>
      <c r="QAV138" s="51"/>
      <c r="QAW138" s="51"/>
      <c r="QAX138" s="51"/>
      <c r="QAY138" s="51"/>
      <c r="QAZ138" s="51"/>
      <c r="QBA138" s="51"/>
      <c r="QBB138" s="51"/>
      <c r="QBC138" s="51"/>
      <c r="QBD138" s="51"/>
      <c r="QBE138" s="51"/>
      <c r="QBF138" s="51"/>
      <c r="QBG138" s="51"/>
      <c r="QBH138" s="51"/>
      <c r="QBI138" s="51"/>
      <c r="QBJ138" s="51"/>
      <c r="QBK138" s="51"/>
      <c r="QBL138" s="51"/>
      <c r="QBM138" s="51"/>
      <c r="QBN138" s="51"/>
      <c r="QBO138" s="51"/>
      <c r="QBP138" s="51"/>
      <c r="QBQ138" s="51"/>
      <c r="QBR138" s="51"/>
      <c r="QBS138" s="51"/>
      <c r="QBT138" s="51"/>
      <c r="QBU138" s="51"/>
      <c r="QBV138" s="51"/>
      <c r="QBW138" s="51"/>
      <c r="QBX138" s="51"/>
      <c r="QBY138" s="51"/>
      <c r="QBZ138" s="51"/>
      <c r="QCA138" s="51"/>
      <c r="QCB138" s="51"/>
      <c r="QCC138" s="51"/>
      <c r="QCD138" s="51"/>
      <c r="QCE138" s="51"/>
      <c r="QCF138" s="51"/>
      <c r="QCG138" s="51"/>
      <c r="QCH138" s="51"/>
      <c r="QCI138" s="51"/>
      <c r="QCJ138" s="51"/>
      <c r="QCK138" s="51"/>
      <c r="QCL138" s="51"/>
      <c r="QCM138" s="51"/>
      <c r="QCN138" s="51"/>
      <c r="QCO138" s="51"/>
      <c r="QCP138" s="51"/>
      <c r="QCQ138" s="51"/>
      <c r="QCR138" s="51"/>
      <c r="QCS138" s="51"/>
      <c r="QCT138" s="51"/>
      <c r="QCU138" s="51"/>
      <c r="QCV138" s="51"/>
      <c r="QCW138" s="51"/>
      <c r="QCX138" s="51"/>
      <c r="QCY138" s="51"/>
      <c r="QCZ138" s="51"/>
      <c r="QDA138" s="51"/>
      <c r="QDB138" s="51"/>
      <c r="QDC138" s="51"/>
      <c r="QDD138" s="51"/>
      <c r="QDE138" s="51"/>
      <c r="QDF138" s="51"/>
      <c r="QDG138" s="51"/>
      <c r="QDH138" s="51"/>
      <c r="QDI138" s="51"/>
      <c r="QDJ138" s="51"/>
      <c r="QDK138" s="51"/>
      <c r="QDL138" s="51"/>
      <c r="QDM138" s="51"/>
      <c r="QDN138" s="51"/>
      <c r="QDO138" s="51"/>
      <c r="QDP138" s="51"/>
      <c r="QDQ138" s="51"/>
      <c r="QDR138" s="51"/>
      <c r="QDS138" s="51"/>
      <c r="QDT138" s="51"/>
      <c r="QDU138" s="51"/>
      <c r="QDV138" s="51"/>
      <c r="QDW138" s="51"/>
      <c r="QDX138" s="51"/>
      <c r="QDY138" s="51"/>
      <c r="QDZ138" s="51"/>
      <c r="QEA138" s="51"/>
      <c r="QEB138" s="51"/>
      <c r="QEC138" s="51"/>
      <c r="QED138" s="51"/>
      <c r="QEE138" s="51"/>
      <c r="QEF138" s="51"/>
      <c r="QEG138" s="51"/>
      <c r="QEH138" s="51"/>
      <c r="QEI138" s="51"/>
      <c r="QEJ138" s="51"/>
      <c r="QEK138" s="51"/>
      <c r="QEL138" s="51"/>
      <c r="QEM138" s="51"/>
      <c r="QEN138" s="51"/>
      <c r="QEO138" s="51"/>
      <c r="QEP138" s="51"/>
      <c r="QEQ138" s="51"/>
      <c r="QER138" s="51"/>
      <c r="QES138" s="51"/>
      <c r="QET138" s="51"/>
      <c r="QEU138" s="51"/>
      <c r="QEV138" s="51"/>
      <c r="QEW138" s="51"/>
      <c r="QEX138" s="51"/>
      <c r="QEY138" s="51"/>
      <c r="QEZ138" s="51"/>
      <c r="QFA138" s="51"/>
      <c r="QFB138" s="51"/>
      <c r="QFC138" s="51"/>
      <c r="QFD138" s="51"/>
      <c r="QFE138" s="51"/>
      <c r="QFF138" s="51"/>
      <c r="QFG138" s="51"/>
      <c r="QFH138" s="51"/>
      <c r="QFI138" s="51"/>
      <c r="QFJ138" s="51"/>
      <c r="QFK138" s="51"/>
      <c r="QFL138" s="51"/>
      <c r="QFM138" s="51"/>
      <c r="QFN138" s="51"/>
      <c r="QFO138" s="51"/>
      <c r="QFP138" s="51"/>
      <c r="QFQ138" s="51"/>
      <c r="QFR138" s="51"/>
      <c r="QFS138" s="51"/>
      <c r="QFT138" s="51"/>
      <c r="QFU138" s="51"/>
      <c r="QFV138" s="51"/>
      <c r="QFW138" s="51"/>
      <c r="QFX138" s="51"/>
      <c r="QFY138" s="51"/>
      <c r="QFZ138" s="51"/>
      <c r="QGA138" s="51"/>
      <c r="QGB138" s="51"/>
      <c r="QGC138" s="51"/>
      <c r="QGD138" s="51"/>
      <c r="QGE138" s="51"/>
      <c r="QGF138" s="51"/>
      <c r="QGG138" s="51"/>
      <c r="QGH138" s="51"/>
      <c r="QGI138" s="51"/>
      <c r="QGJ138" s="51"/>
      <c r="QGK138" s="51"/>
      <c r="QGL138" s="51"/>
      <c r="QGM138" s="51"/>
      <c r="QGN138" s="51"/>
      <c r="QGO138" s="51"/>
      <c r="QGP138" s="51"/>
      <c r="QGQ138" s="51"/>
      <c r="QGR138" s="51"/>
      <c r="QGS138" s="51"/>
      <c r="QGT138" s="51"/>
      <c r="QGU138" s="51"/>
      <c r="QGV138" s="51"/>
      <c r="QGW138" s="51"/>
      <c r="QGX138" s="51"/>
      <c r="QGY138" s="51"/>
      <c r="QGZ138" s="51"/>
      <c r="QHA138" s="51"/>
      <c r="QHB138" s="51"/>
      <c r="QHC138" s="51"/>
      <c r="QHD138" s="51"/>
      <c r="QHE138" s="51"/>
      <c r="QHF138" s="51"/>
      <c r="QHG138" s="51"/>
      <c r="QHH138" s="51"/>
      <c r="QHI138" s="51"/>
      <c r="QHJ138" s="51"/>
      <c r="QHK138" s="51"/>
      <c r="QHL138" s="51"/>
      <c r="QHM138" s="51"/>
      <c r="QHN138" s="51"/>
      <c r="QHO138" s="51"/>
      <c r="QHP138" s="51"/>
      <c r="QHQ138" s="51"/>
      <c r="QHR138" s="51"/>
      <c r="QHS138" s="51"/>
      <c r="QHT138" s="51"/>
      <c r="QHU138" s="51"/>
      <c r="QHV138" s="51"/>
      <c r="QHW138" s="51"/>
      <c r="QHX138" s="51"/>
      <c r="QHY138" s="51"/>
      <c r="QHZ138" s="51"/>
      <c r="QIA138" s="51"/>
      <c r="QIB138" s="51"/>
      <c r="QIC138" s="51"/>
      <c r="QID138" s="51"/>
      <c r="QIE138" s="51"/>
      <c r="QIF138" s="51"/>
      <c r="QIG138" s="51"/>
      <c r="QIH138" s="51"/>
      <c r="QII138" s="51"/>
      <c r="QIJ138" s="51"/>
      <c r="QIK138" s="51"/>
      <c r="QIL138" s="51"/>
      <c r="QIM138" s="51"/>
      <c r="QIN138" s="51"/>
      <c r="QIO138" s="51"/>
      <c r="QIP138" s="51"/>
      <c r="QIQ138" s="51"/>
      <c r="QIR138" s="51"/>
      <c r="QIS138" s="51"/>
      <c r="QIT138" s="51"/>
      <c r="QIU138" s="51"/>
      <c r="QIV138" s="51"/>
      <c r="QIW138" s="51"/>
      <c r="QIX138" s="51"/>
      <c r="QIY138" s="51"/>
      <c r="QIZ138" s="51"/>
      <c r="QJA138" s="51"/>
      <c r="QJB138" s="51"/>
      <c r="QJC138" s="51"/>
      <c r="QJD138" s="51"/>
      <c r="QJE138" s="51"/>
      <c r="QJF138" s="51"/>
      <c r="QJG138" s="51"/>
      <c r="QJH138" s="51"/>
      <c r="QJI138" s="51"/>
      <c r="QJJ138" s="51"/>
      <c r="QJK138" s="51"/>
      <c r="QJL138" s="51"/>
      <c r="QJM138" s="51"/>
      <c r="QJN138" s="51"/>
      <c r="QJO138" s="51"/>
      <c r="QJP138" s="51"/>
      <c r="QJQ138" s="51"/>
      <c r="QJR138" s="51"/>
      <c r="QJS138" s="51"/>
      <c r="QJT138" s="51"/>
      <c r="QJU138" s="51"/>
      <c r="QJV138" s="51"/>
      <c r="QJW138" s="51"/>
      <c r="QJX138" s="51"/>
      <c r="QJY138" s="51"/>
      <c r="QJZ138" s="51"/>
      <c r="QKA138" s="51"/>
      <c r="QKB138" s="51"/>
      <c r="QKC138" s="51"/>
      <c r="QKD138" s="51"/>
      <c r="QKE138" s="51"/>
      <c r="QKF138" s="51"/>
      <c r="QKG138" s="51"/>
      <c r="QKH138" s="51"/>
      <c r="QKI138" s="51"/>
      <c r="QKJ138" s="51"/>
      <c r="QKK138" s="51"/>
      <c r="QKL138" s="51"/>
      <c r="QKM138" s="51"/>
      <c r="QKN138" s="51"/>
      <c r="QKO138" s="51"/>
      <c r="QKP138" s="51"/>
      <c r="QKQ138" s="51"/>
      <c r="QKR138" s="51"/>
      <c r="QKS138" s="51"/>
      <c r="QKT138" s="51"/>
      <c r="QKU138" s="51"/>
      <c r="QKV138" s="51"/>
      <c r="QKW138" s="51"/>
      <c r="QKX138" s="51"/>
      <c r="QKY138" s="51"/>
      <c r="QKZ138" s="51"/>
      <c r="QLA138" s="51"/>
      <c r="QLB138" s="51"/>
      <c r="QLC138" s="51"/>
      <c r="QLD138" s="51"/>
      <c r="QLE138" s="51"/>
      <c r="QLF138" s="51"/>
      <c r="QLG138" s="51"/>
      <c r="QLH138" s="51"/>
      <c r="QLI138" s="51"/>
      <c r="QLJ138" s="51"/>
      <c r="QLK138" s="51"/>
      <c r="QLL138" s="51"/>
      <c r="QLM138" s="51"/>
      <c r="QLN138" s="51"/>
      <c r="QLO138" s="51"/>
      <c r="QLP138" s="51"/>
      <c r="QLQ138" s="51"/>
      <c r="QLR138" s="51"/>
      <c r="QLS138" s="51"/>
      <c r="QLT138" s="51"/>
      <c r="QLU138" s="51"/>
      <c r="QLV138" s="51"/>
      <c r="QLW138" s="51"/>
      <c r="QLX138" s="51"/>
      <c r="QLY138" s="51"/>
      <c r="QLZ138" s="51"/>
      <c r="QMA138" s="51"/>
      <c r="QMB138" s="51"/>
      <c r="QMC138" s="51"/>
      <c r="QMD138" s="51"/>
      <c r="QME138" s="51"/>
      <c r="QMF138" s="51"/>
      <c r="QMG138" s="51"/>
      <c r="QMH138" s="51"/>
      <c r="QMI138" s="51"/>
      <c r="QMJ138" s="51"/>
      <c r="QMK138" s="51"/>
      <c r="QML138" s="51"/>
      <c r="QMM138" s="51"/>
      <c r="QMN138" s="51"/>
      <c r="QMO138" s="51"/>
      <c r="QMP138" s="51"/>
      <c r="QMQ138" s="51"/>
      <c r="QMR138" s="51"/>
      <c r="QMS138" s="51"/>
      <c r="QMT138" s="51"/>
      <c r="QMU138" s="51"/>
      <c r="QMV138" s="51"/>
      <c r="QMW138" s="51"/>
      <c r="QMX138" s="51"/>
      <c r="QMY138" s="51"/>
      <c r="QMZ138" s="51"/>
      <c r="QNA138" s="51"/>
      <c r="QNB138" s="51"/>
      <c r="QNC138" s="51"/>
      <c r="QND138" s="51"/>
      <c r="QNE138" s="51"/>
      <c r="QNF138" s="51"/>
      <c r="QNG138" s="51"/>
      <c r="QNH138" s="51"/>
      <c r="QNI138" s="51"/>
      <c r="QNJ138" s="51"/>
      <c r="QNK138" s="51"/>
      <c r="QNL138" s="51"/>
      <c r="QNM138" s="51"/>
      <c r="QNN138" s="51"/>
      <c r="QNO138" s="51"/>
      <c r="QNP138" s="51"/>
      <c r="QNQ138" s="51"/>
      <c r="QNR138" s="51"/>
      <c r="QNS138" s="51"/>
      <c r="QNT138" s="51"/>
      <c r="QNU138" s="51"/>
      <c r="QNV138" s="51"/>
      <c r="QNW138" s="51"/>
      <c r="QNX138" s="51"/>
      <c r="QNY138" s="51"/>
      <c r="QNZ138" s="51"/>
      <c r="QOA138" s="51"/>
      <c r="QOB138" s="51"/>
      <c r="QOC138" s="51"/>
      <c r="QOD138" s="51"/>
      <c r="QOE138" s="51"/>
      <c r="QOF138" s="51"/>
      <c r="QOG138" s="51"/>
      <c r="QOH138" s="51"/>
      <c r="QOI138" s="51"/>
      <c r="QOJ138" s="51"/>
      <c r="QOK138" s="51"/>
      <c r="QOL138" s="51"/>
      <c r="QOM138" s="51"/>
      <c r="QON138" s="51"/>
      <c r="QOO138" s="51"/>
      <c r="QOP138" s="51"/>
      <c r="QOQ138" s="51"/>
      <c r="QOR138" s="51"/>
      <c r="QOS138" s="51"/>
      <c r="QOT138" s="51"/>
      <c r="QOU138" s="51"/>
      <c r="QOV138" s="51"/>
      <c r="QOW138" s="51"/>
      <c r="QOX138" s="51"/>
      <c r="QOY138" s="51"/>
      <c r="QOZ138" s="51"/>
      <c r="QPA138" s="51"/>
      <c r="QPB138" s="51"/>
      <c r="QPC138" s="51"/>
      <c r="QPD138" s="51"/>
      <c r="QPE138" s="51"/>
      <c r="QPF138" s="51"/>
      <c r="QPG138" s="51"/>
      <c r="QPH138" s="51"/>
      <c r="QPI138" s="51"/>
      <c r="QPJ138" s="51"/>
      <c r="QPK138" s="51"/>
      <c r="QPL138" s="51"/>
      <c r="QPM138" s="51"/>
      <c r="QPN138" s="51"/>
      <c r="QPO138" s="51"/>
      <c r="QPP138" s="51"/>
      <c r="QPQ138" s="51"/>
      <c r="QPR138" s="51"/>
      <c r="QPS138" s="51"/>
      <c r="QPT138" s="51"/>
      <c r="QPU138" s="51"/>
      <c r="QPV138" s="51"/>
      <c r="QPW138" s="51"/>
      <c r="QPX138" s="51"/>
      <c r="QPY138" s="51"/>
      <c r="QPZ138" s="51"/>
      <c r="QQA138" s="51"/>
      <c r="QQB138" s="51"/>
      <c r="QQC138" s="51"/>
      <c r="QQD138" s="51"/>
      <c r="QQE138" s="51"/>
      <c r="QQF138" s="51"/>
      <c r="QQG138" s="51"/>
      <c r="QQH138" s="51"/>
      <c r="QQI138" s="51"/>
      <c r="QQJ138" s="51"/>
      <c r="QQK138" s="51"/>
      <c r="QQL138" s="51"/>
      <c r="QQM138" s="51"/>
      <c r="QQN138" s="51"/>
      <c r="QQO138" s="51"/>
      <c r="QQP138" s="51"/>
      <c r="QQQ138" s="51"/>
      <c r="QQR138" s="51"/>
      <c r="QQS138" s="51"/>
      <c r="QQT138" s="51"/>
      <c r="QQU138" s="51"/>
      <c r="QQV138" s="51"/>
      <c r="QQW138" s="51"/>
      <c r="QQX138" s="51"/>
      <c r="QQY138" s="51"/>
      <c r="QQZ138" s="51"/>
      <c r="QRA138" s="51"/>
      <c r="QRB138" s="51"/>
      <c r="QRC138" s="51"/>
      <c r="QRD138" s="51"/>
      <c r="QRE138" s="51"/>
      <c r="QRF138" s="51"/>
      <c r="QRG138" s="51"/>
      <c r="QRH138" s="51"/>
      <c r="QRI138" s="51"/>
      <c r="QRJ138" s="51"/>
      <c r="QRK138" s="51"/>
      <c r="QRL138" s="51"/>
      <c r="QRM138" s="51"/>
      <c r="QRN138" s="51"/>
      <c r="QRO138" s="51"/>
      <c r="QRP138" s="51"/>
      <c r="QRQ138" s="51"/>
      <c r="QRR138" s="51"/>
      <c r="QRS138" s="51"/>
      <c r="QRT138" s="51"/>
      <c r="QRU138" s="51"/>
      <c r="QRV138" s="51"/>
      <c r="QRW138" s="51"/>
      <c r="QRX138" s="51"/>
      <c r="QRY138" s="51"/>
      <c r="QRZ138" s="51"/>
      <c r="QSA138" s="51"/>
      <c r="QSB138" s="51"/>
      <c r="QSC138" s="51"/>
      <c r="QSD138" s="51"/>
      <c r="QSE138" s="51"/>
      <c r="QSF138" s="51"/>
      <c r="QSG138" s="51"/>
      <c r="QSH138" s="51"/>
      <c r="QSI138" s="51"/>
      <c r="QSJ138" s="51"/>
      <c r="QSK138" s="51"/>
      <c r="QSL138" s="51"/>
      <c r="QSM138" s="51"/>
      <c r="QSN138" s="51"/>
      <c r="QSO138" s="51"/>
      <c r="QSP138" s="51"/>
      <c r="QSQ138" s="51"/>
      <c r="QSR138" s="51"/>
      <c r="QSS138" s="51"/>
      <c r="QST138" s="51"/>
      <c r="QSU138" s="51"/>
      <c r="QSV138" s="51"/>
      <c r="QSW138" s="51"/>
      <c r="QSX138" s="51"/>
      <c r="QSY138" s="51"/>
      <c r="QSZ138" s="51"/>
      <c r="QTA138" s="51"/>
      <c r="QTB138" s="51"/>
      <c r="QTC138" s="51"/>
      <c r="QTD138" s="51"/>
      <c r="QTE138" s="51"/>
      <c r="QTF138" s="51"/>
      <c r="QTG138" s="51"/>
      <c r="QTH138" s="51"/>
      <c r="QTI138" s="51"/>
      <c r="QTJ138" s="51"/>
      <c r="QTK138" s="51"/>
      <c r="QTL138" s="51"/>
      <c r="QTM138" s="51"/>
      <c r="QTN138" s="51"/>
      <c r="QTO138" s="51"/>
      <c r="QTP138" s="51"/>
      <c r="QTQ138" s="51"/>
      <c r="QTR138" s="51"/>
      <c r="QTS138" s="51"/>
      <c r="QTT138" s="51"/>
      <c r="QTU138" s="51"/>
      <c r="QTV138" s="51"/>
      <c r="QTW138" s="51"/>
      <c r="QTX138" s="51"/>
      <c r="QTY138" s="51"/>
      <c r="QTZ138" s="51"/>
      <c r="QUA138" s="51"/>
      <c r="QUB138" s="51"/>
      <c r="QUC138" s="51"/>
      <c r="QUD138" s="51"/>
      <c r="QUE138" s="51"/>
      <c r="QUF138" s="51"/>
      <c r="QUG138" s="51"/>
      <c r="QUH138" s="51"/>
      <c r="QUI138" s="51"/>
      <c r="QUJ138" s="51"/>
      <c r="QUK138" s="51"/>
      <c r="QUL138" s="51"/>
      <c r="QUM138" s="51"/>
      <c r="QUN138" s="51"/>
      <c r="QUO138" s="51"/>
      <c r="QUP138" s="51"/>
      <c r="QUQ138" s="51"/>
      <c r="QUR138" s="51"/>
      <c r="QUS138" s="51"/>
      <c r="QUT138" s="51"/>
      <c r="QUU138" s="51"/>
      <c r="QUV138" s="51"/>
      <c r="QUW138" s="51"/>
      <c r="QUX138" s="51"/>
      <c r="QUY138" s="51"/>
      <c r="QUZ138" s="51"/>
      <c r="QVA138" s="51"/>
      <c r="QVB138" s="51"/>
      <c r="QVC138" s="51"/>
      <c r="QVD138" s="51"/>
      <c r="QVE138" s="51"/>
      <c r="QVF138" s="51"/>
      <c r="QVG138" s="51"/>
      <c r="QVH138" s="51"/>
      <c r="QVI138" s="51"/>
      <c r="QVJ138" s="51"/>
      <c r="QVK138" s="51"/>
      <c r="QVL138" s="51"/>
      <c r="QVM138" s="51"/>
      <c r="QVN138" s="51"/>
      <c r="QVO138" s="51"/>
      <c r="QVP138" s="51"/>
      <c r="QVQ138" s="51"/>
      <c r="QVR138" s="51"/>
      <c r="QVS138" s="51"/>
      <c r="QVT138" s="51"/>
      <c r="QVU138" s="51"/>
      <c r="QVV138" s="51"/>
      <c r="QVW138" s="51"/>
      <c r="QVX138" s="51"/>
      <c r="QVY138" s="51"/>
      <c r="QVZ138" s="51"/>
      <c r="QWA138" s="51"/>
      <c r="QWB138" s="51"/>
      <c r="QWC138" s="51"/>
      <c r="QWD138" s="51"/>
      <c r="QWE138" s="51"/>
      <c r="QWF138" s="51"/>
      <c r="QWG138" s="51"/>
      <c r="QWH138" s="51"/>
      <c r="QWI138" s="51"/>
      <c r="QWJ138" s="51"/>
      <c r="QWK138" s="51"/>
      <c r="QWL138" s="51"/>
      <c r="QWM138" s="51"/>
      <c r="QWN138" s="51"/>
      <c r="QWO138" s="51"/>
      <c r="QWP138" s="51"/>
      <c r="QWQ138" s="51"/>
      <c r="QWR138" s="51"/>
      <c r="QWS138" s="51"/>
      <c r="QWT138" s="51"/>
      <c r="QWU138" s="51"/>
      <c r="QWV138" s="51"/>
      <c r="QWW138" s="51"/>
      <c r="QWX138" s="51"/>
      <c r="QWY138" s="51"/>
      <c r="QWZ138" s="51"/>
      <c r="QXA138" s="51"/>
      <c r="QXB138" s="51"/>
      <c r="QXC138" s="51"/>
      <c r="QXD138" s="51"/>
      <c r="QXE138" s="51"/>
      <c r="QXF138" s="51"/>
      <c r="QXG138" s="51"/>
      <c r="QXH138" s="51"/>
      <c r="QXI138" s="51"/>
      <c r="QXJ138" s="51"/>
      <c r="QXK138" s="51"/>
      <c r="QXL138" s="51"/>
      <c r="QXM138" s="51"/>
      <c r="QXN138" s="51"/>
      <c r="QXO138" s="51"/>
      <c r="QXP138" s="51"/>
      <c r="QXQ138" s="51"/>
      <c r="QXR138" s="51"/>
      <c r="QXS138" s="51"/>
      <c r="QXT138" s="51"/>
      <c r="QXU138" s="51"/>
      <c r="QXV138" s="51"/>
      <c r="QXW138" s="51"/>
      <c r="QXX138" s="51"/>
      <c r="QXY138" s="51"/>
      <c r="QXZ138" s="51"/>
      <c r="QYA138" s="51"/>
      <c r="QYB138" s="51"/>
      <c r="QYC138" s="51"/>
      <c r="QYD138" s="51"/>
      <c r="QYE138" s="51"/>
      <c r="QYF138" s="51"/>
      <c r="QYG138" s="51"/>
      <c r="QYH138" s="51"/>
      <c r="QYI138" s="51"/>
      <c r="QYJ138" s="51"/>
      <c r="QYK138" s="51"/>
      <c r="QYL138" s="51"/>
      <c r="QYM138" s="51"/>
      <c r="QYN138" s="51"/>
      <c r="QYO138" s="51"/>
      <c r="QYP138" s="51"/>
      <c r="QYQ138" s="51"/>
      <c r="QYR138" s="51"/>
      <c r="QYS138" s="51"/>
      <c r="QYT138" s="51"/>
      <c r="QYU138" s="51"/>
      <c r="QYV138" s="51"/>
      <c r="QYW138" s="51"/>
      <c r="QYX138" s="51"/>
      <c r="QYY138" s="51"/>
      <c r="QYZ138" s="51"/>
      <c r="QZA138" s="51"/>
      <c r="QZB138" s="51"/>
      <c r="QZC138" s="51"/>
      <c r="QZD138" s="51"/>
      <c r="QZE138" s="51"/>
      <c r="QZF138" s="51"/>
      <c r="QZG138" s="51"/>
      <c r="QZH138" s="51"/>
      <c r="QZI138" s="51"/>
      <c r="QZJ138" s="51"/>
      <c r="QZK138" s="51"/>
      <c r="QZL138" s="51"/>
      <c r="QZM138" s="51"/>
      <c r="QZN138" s="51"/>
      <c r="QZO138" s="51"/>
      <c r="QZP138" s="51"/>
      <c r="QZQ138" s="51"/>
      <c r="QZR138" s="51"/>
      <c r="QZS138" s="51"/>
      <c r="QZT138" s="51"/>
      <c r="QZU138" s="51"/>
      <c r="QZV138" s="51"/>
      <c r="QZW138" s="51"/>
      <c r="QZX138" s="51"/>
      <c r="QZY138" s="51"/>
      <c r="QZZ138" s="51"/>
      <c r="RAA138" s="51"/>
      <c r="RAB138" s="51"/>
      <c r="RAC138" s="51"/>
      <c r="RAD138" s="51"/>
      <c r="RAE138" s="51"/>
      <c r="RAF138" s="51"/>
      <c r="RAG138" s="51"/>
      <c r="RAH138" s="51"/>
      <c r="RAI138" s="51"/>
      <c r="RAJ138" s="51"/>
      <c r="RAK138" s="51"/>
      <c r="RAL138" s="51"/>
      <c r="RAM138" s="51"/>
      <c r="RAN138" s="51"/>
      <c r="RAO138" s="51"/>
      <c r="RAP138" s="51"/>
      <c r="RAQ138" s="51"/>
      <c r="RAR138" s="51"/>
      <c r="RAS138" s="51"/>
      <c r="RAT138" s="51"/>
      <c r="RAU138" s="51"/>
      <c r="RAV138" s="51"/>
      <c r="RAW138" s="51"/>
      <c r="RAX138" s="51"/>
      <c r="RAY138" s="51"/>
      <c r="RAZ138" s="51"/>
      <c r="RBA138" s="51"/>
      <c r="RBB138" s="51"/>
      <c r="RBC138" s="51"/>
      <c r="RBD138" s="51"/>
      <c r="RBE138" s="51"/>
      <c r="RBF138" s="51"/>
      <c r="RBG138" s="51"/>
      <c r="RBH138" s="51"/>
      <c r="RBI138" s="51"/>
      <c r="RBJ138" s="51"/>
      <c r="RBK138" s="51"/>
      <c r="RBL138" s="51"/>
      <c r="RBM138" s="51"/>
      <c r="RBN138" s="51"/>
      <c r="RBO138" s="51"/>
      <c r="RBP138" s="51"/>
      <c r="RBQ138" s="51"/>
      <c r="RBR138" s="51"/>
      <c r="RBS138" s="51"/>
      <c r="RBT138" s="51"/>
      <c r="RBU138" s="51"/>
      <c r="RBV138" s="51"/>
      <c r="RBW138" s="51"/>
      <c r="RBX138" s="51"/>
      <c r="RBY138" s="51"/>
      <c r="RBZ138" s="51"/>
      <c r="RCA138" s="51"/>
      <c r="RCB138" s="51"/>
      <c r="RCC138" s="51"/>
      <c r="RCD138" s="51"/>
      <c r="RCE138" s="51"/>
      <c r="RCF138" s="51"/>
      <c r="RCG138" s="51"/>
      <c r="RCH138" s="51"/>
      <c r="RCI138" s="51"/>
      <c r="RCJ138" s="51"/>
      <c r="RCK138" s="51"/>
      <c r="RCL138" s="51"/>
      <c r="RCM138" s="51"/>
      <c r="RCN138" s="51"/>
      <c r="RCO138" s="51"/>
      <c r="RCP138" s="51"/>
      <c r="RCQ138" s="51"/>
      <c r="RCR138" s="51"/>
      <c r="RCS138" s="51"/>
      <c r="RCT138" s="51"/>
      <c r="RCU138" s="51"/>
      <c r="RCV138" s="51"/>
      <c r="RCW138" s="51"/>
      <c r="RCX138" s="51"/>
      <c r="RCY138" s="51"/>
      <c r="RCZ138" s="51"/>
      <c r="RDA138" s="51"/>
      <c r="RDB138" s="51"/>
      <c r="RDC138" s="51"/>
      <c r="RDD138" s="51"/>
      <c r="RDE138" s="51"/>
      <c r="RDF138" s="51"/>
      <c r="RDG138" s="51"/>
      <c r="RDH138" s="51"/>
      <c r="RDI138" s="51"/>
      <c r="RDJ138" s="51"/>
      <c r="RDK138" s="51"/>
      <c r="RDL138" s="51"/>
      <c r="RDM138" s="51"/>
      <c r="RDN138" s="51"/>
      <c r="RDO138" s="51"/>
      <c r="RDP138" s="51"/>
      <c r="RDQ138" s="51"/>
      <c r="RDR138" s="51"/>
      <c r="RDS138" s="51"/>
      <c r="RDT138" s="51"/>
      <c r="RDU138" s="51"/>
      <c r="RDV138" s="51"/>
      <c r="RDW138" s="51"/>
      <c r="RDX138" s="51"/>
      <c r="RDY138" s="51"/>
      <c r="RDZ138" s="51"/>
      <c r="REA138" s="51"/>
      <c r="REB138" s="51"/>
      <c r="REC138" s="51"/>
      <c r="RED138" s="51"/>
      <c r="REE138" s="51"/>
      <c r="REF138" s="51"/>
      <c r="REG138" s="51"/>
      <c r="REH138" s="51"/>
      <c r="REI138" s="51"/>
      <c r="REJ138" s="51"/>
      <c r="REK138" s="51"/>
      <c r="REL138" s="51"/>
      <c r="REM138" s="51"/>
      <c r="REN138" s="51"/>
      <c r="REO138" s="51"/>
      <c r="REP138" s="51"/>
      <c r="REQ138" s="51"/>
      <c r="RER138" s="51"/>
      <c r="RES138" s="51"/>
      <c r="RET138" s="51"/>
      <c r="REU138" s="51"/>
      <c r="REV138" s="51"/>
      <c r="REW138" s="51"/>
      <c r="REX138" s="51"/>
      <c r="REY138" s="51"/>
      <c r="REZ138" s="51"/>
      <c r="RFA138" s="51"/>
      <c r="RFB138" s="51"/>
      <c r="RFC138" s="51"/>
      <c r="RFD138" s="51"/>
      <c r="RFE138" s="51"/>
      <c r="RFF138" s="51"/>
      <c r="RFG138" s="51"/>
      <c r="RFH138" s="51"/>
      <c r="RFI138" s="51"/>
      <c r="RFJ138" s="51"/>
      <c r="RFK138" s="51"/>
      <c r="RFL138" s="51"/>
      <c r="RFM138" s="51"/>
      <c r="RFN138" s="51"/>
      <c r="RFO138" s="51"/>
      <c r="RFP138" s="51"/>
      <c r="RFQ138" s="51"/>
      <c r="RFR138" s="51"/>
      <c r="RFS138" s="51"/>
      <c r="RFT138" s="51"/>
      <c r="RFU138" s="51"/>
      <c r="RFV138" s="51"/>
      <c r="RFW138" s="51"/>
      <c r="RFX138" s="51"/>
      <c r="RFY138" s="51"/>
      <c r="RFZ138" s="51"/>
      <c r="RGA138" s="51"/>
      <c r="RGB138" s="51"/>
      <c r="RGC138" s="51"/>
      <c r="RGD138" s="51"/>
      <c r="RGE138" s="51"/>
      <c r="RGF138" s="51"/>
      <c r="RGG138" s="51"/>
      <c r="RGH138" s="51"/>
      <c r="RGI138" s="51"/>
      <c r="RGJ138" s="51"/>
      <c r="RGK138" s="51"/>
      <c r="RGL138" s="51"/>
      <c r="RGM138" s="51"/>
      <c r="RGN138" s="51"/>
      <c r="RGO138" s="51"/>
      <c r="RGP138" s="51"/>
      <c r="RGQ138" s="51"/>
      <c r="RGR138" s="51"/>
      <c r="RGS138" s="51"/>
      <c r="RGT138" s="51"/>
      <c r="RGU138" s="51"/>
      <c r="RGV138" s="51"/>
      <c r="RGW138" s="51"/>
      <c r="RGX138" s="51"/>
      <c r="RGY138" s="51"/>
      <c r="RGZ138" s="51"/>
      <c r="RHA138" s="51"/>
      <c r="RHB138" s="51"/>
      <c r="RHC138" s="51"/>
      <c r="RHD138" s="51"/>
      <c r="RHE138" s="51"/>
      <c r="RHF138" s="51"/>
      <c r="RHG138" s="51"/>
      <c r="RHH138" s="51"/>
      <c r="RHI138" s="51"/>
      <c r="RHJ138" s="51"/>
      <c r="RHK138" s="51"/>
      <c r="RHL138" s="51"/>
      <c r="RHM138" s="51"/>
      <c r="RHN138" s="51"/>
      <c r="RHO138" s="51"/>
      <c r="RHP138" s="51"/>
      <c r="RHQ138" s="51"/>
      <c r="RHR138" s="51"/>
      <c r="RHS138" s="51"/>
      <c r="RHT138" s="51"/>
      <c r="RHU138" s="51"/>
      <c r="RHV138" s="51"/>
      <c r="RHW138" s="51"/>
      <c r="RHX138" s="51"/>
      <c r="RHY138" s="51"/>
      <c r="RHZ138" s="51"/>
      <c r="RIA138" s="51"/>
      <c r="RIB138" s="51"/>
      <c r="RIC138" s="51"/>
      <c r="RID138" s="51"/>
      <c r="RIE138" s="51"/>
      <c r="RIF138" s="51"/>
      <c r="RIG138" s="51"/>
      <c r="RIH138" s="51"/>
      <c r="RII138" s="51"/>
      <c r="RIJ138" s="51"/>
      <c r="RIK138" s="51"/>
      <c r="RIL138" s="51"/>
      <c r="RIM138" s="51"/>
      <c r="RIN138" s="51"/>
      <c r="RIO138" s="51"/>
      <c r="RIP138" s="51"/>
      <c r="RIQ138" s="51"/>
      <c r="RIR138" s="51"/>
      <c r="RIS138" s="51"/>
      <c r="RIT138" s="51"/>
      <c r="RIU138" s="51"/>
      <c r="RIV138" s="51"/>
      <c r="RIW138" s="51"/>
      <c r="RIX138" s="51"/>
      <c r="RIY138" s="51"/>
      <c r="RIZ138" s="51"/>
      <c r="RJA138" s="51"/>
      <c r="RJB138" s="51"/>
      <c r="RJC138" s="51"/>
      <c r="RJD138" s="51"/>
      <c r="RJE138" s="51"/>
      <c r="RJF138" s="51"/>
      <c r="RJG138" s="51"/>
      <c r="RJH138" s="51"/>
      <c r="RJI138" s="51"/>
      <c r="RJJ138" s="51"/>
      <c r="RJK138" s="51"/>
      <c r="RJL138" s="51"/>
      <c r="RJM138" s="51"/>
      <c r="RJN138" s="51"/>
      <c r="RJO138" s="51"/>
      <c r="RJP138" s="51"/>
      <c r="RJQ138" s="51"/>
      <c r="RJR138" s="51"/>
      <c r="RJS138" s="51"/>
      <c r="RJT138" s="51"/>
      <c r="RJU138" s="51"/>
      <c r="RJV138" s="51"/>
      <c r="RJW138" s="51"/>
      <c r="RJX138" s="51"/>
      <c r="RJY138" s="51"/>
      <c r="RJZ138" s="51"/>
      <c r="RKA138" s="51"/>
      <c r="RKB138" s="51"/>
      <c r="RKC138" s="51"/>
      <c r="RKD138" s="51"/>
      <c r="RKE138" s="51"/>
      <c r="RKF138" s="51"/>
      <c r="RKG138" s="51"/>
      <c r="RKH138" s="51"/>
      <c r="RKI138" s="51"/>
      <c r="RKJ138" s="51"/>
      <c r="RKK138" s="51"/>
      <c r="RKL138" s="51"/>
      <c r="RKM138" s="51"/>
      <c r="RKN138" s="51"/>
      <c r="RKO138" s="51"/>
      <c r="RKP138" s="51"/>
      <c r="RKQ138" s="51"/>
      <c r="RKR138" s="51"/>
      <c r="RKS138" s="51"/>
      <c r="RKT138" s="51"/>
      <c r="RKU138" s="51"/>
      <c r="RKV138" s="51"/>
      <c r="RKW138" s="51"/>
      <c r="RKX138" s="51"/>
      <c r="RKY138" s="51"/>
      <c r="RKZ138" s="51"/>
      <c r="RLA138" s="51"/>
      <c r="RLB138" s="51"/>
      <c r="RLC138" s="51"/>
      <c r="RLD138" s="51"/>
      <c r="RLE138" s="51"/>
      <c r="RLF138" s="51"/>
      <c r="RLG138" s="51"/>
      <c r="RLH138" s="51"/>
      <c r="RLI138" s="51"/>
      <c r="RLJ138" s="51"/>
      <c r="RLK138" s="51"/>
      <c r="RLL138" s="51"/>
      <c r="RLM138" s="51"/>
      <c r="RLN138" s="51"/>
      <c r="RLO138" s="51"/>
      <c r="RLP138" s="51"/>
      <c r="RLQ138" s="51"/>
      <c r="RLR138" s="51"/>
      <c r="RLS138" s="51"/>
      <c r="RLT138" s="51"/>
      <c r="RLU138" s="51"/>
      <c r="RLV138" s="51"/>
      <c r="RLW138" s="51"/>
      <c r="RLX138" s="51"/>
      <c r="RLY138" s="51"/>
      <c r="RLZ138" s="51"/>
      <c r="RMA138" s="51"/>
      <c r="RMB138" s="51"/>
      <c r="RMC138" s="51"/>
      <c r="RMD138" s="51"/>
      <c r="RME138" s="51"/>
      <c r="RMF138" s="51"/>
      <c r="RMG138" s="51"/>
      <c r="RMH138" s="51"/>
      <c r="RMI138" s="51"/>
      <c r="RMJ138" s="51"/>
      <c r="RMK138" s="51"/>
      <c r="RML138" s="51"/>
      <c r="RMM138" s="51"/>
      <c r="RMN138" s="51"/>
      <c r="RMO138" s="51"/>
      <c r="RMP138" s="51"/>
      <c r="RMQ138" s="51"/>
      <c r="RMR138" s="51"/>
      <c r="RMS138" s="51"/>
      <c r="RMT138" s="51"/>
      <c r="RMU138" s="51"/>
      <c r="RMV138" s="51"/>
      <c r="RMW138" s="51"/>
      <c r="RMX138" s="51"/>
      <c r="RMY138" s="51"/>
      <c r="RMZ138" s="51"/>
      <c r="RNA138" s="51"/>
      <c r="RNB138" s="51"/>
      <c r="RNC138" s="51"/>
      <c r="RND138" s="51"/>
      <c r="RNE138" s="51"/>
      <c r="RNF138" s="51"/>
      <c r="RNG138" s="51"/>
      <c r="RNH138" s="51"/>
      <c r="RNI138" s="51"/>
      <c r="RNJ138" s="51"/>
      <c r="RNK138" s="51"/>
      <c r="RNL138" s="51"/>
      <c r="RNM138" s="51"/>
      <c r="RNN138" s="51"/>
      <c r="RNO138" s="51"/>
      <c r="RNP138" s="51"/>
      <c r="RNQ138" s="51"/>
      <c r="RNR138" s="51"/>
      <c r="RNS138" s="51"/>
      <c r="RNT138" s="51"/>
      <c r="RNU138" s="51"/>
      <c r="RNV138" s="51"/>
      <c r="RNW138" s="51"/>
      <c r="RNX138" s="51"/>
      <c r="RNY138" s="51"/>
      <c r="RNZ138" s="51"/>
      <c r="ROA138" s="51"/>
      <c r="ROB138" s="51"/>
      <c r="ROC138" s="51"/>
      <c r="ROD138" s="51"/>
      <c r="ROE138" s="51"/>
      <c r="ROF138" s="51"/>
      <c r="ROG138" s="51"/>
      <c r="ROH138" s="51"/>
      <c r="ROI138" s="51"/>
      <c r="ROJ138" s="51"/>
      <c r="ROK138" s="51"/>
      <c r="ROL138" s="51"/>
      <c r="ROM138" s="51"/>
      <c r="RON138" s="51"/>
      <c r="ROO138" s="51"/>
      <c r="ROP138" s="51"/>
      <c r="ROQ138" s="51"/>
      <c r="ROR138" s="51"/>
      <c r="ROS138" s="51"/>
      <c r="ROT138" s="51"/>
      <c r="ROU138" s="51"/>
      <c r="ROV138" s="51"/>
      <c r="ROW138" s="51"/>
      <c r="ROX138" s="51"/>
      <c r="ROY138" s="51"/>
      <c r="ROZ138" s="51"/>
      <c r="RPA138" s="51"/>
      <c r="RPB138" s="51"/>
      <c r="RPC138" s="51"/>
      <c r="RPD138" s="51"/>
      <c r="RPE138" s="51"/>
      <c r="RPF138" s="51"/>
      <c r="RPG138" s="51"/>
      <c r="RPH138" s="51"/>
      <c r="RPI138" s="51"/>
      <c r="RPJ138" s="51"/>
      <c r="RPK138" s="51"/>
      <c r="RPL138" s="51"/>
      <c r="RPM138" s="51"/>
      <c r="RPN138" s="51"/>
      <c r="RPO138" s="51"/>
      <c r="RPP138" s="51"/>
      <c r="RPQ138" s="51"/>
      <c r="RPR138" s="51"/>
      <c r="RPS138" s="51"/>
      <c r="RPT138" s="51"/>
      <c r="RPU138" s="51"/>
      <c r="RPV138" s="51"/>
      <c r="RPW138" s="51"/>
      <c r="RPX138" s="51"/>
      <c r="RPY138" s="51"/>
      <c r="RPZ138" s="51"/>
      <c r="RQA138" s="51"/>
      <c r="RQB138" s="51"/>
      <c r="RQC138" s="51"/>
      <c r="RQD138" s="51"/>
      <c r="RQE138" s="51"/>
      <c r="RQF138" s="51"/>
      <c r="RQG138" s="51"/>
      <c r="RQH138" s="51"/>
      <c r="RQI138" s="51"/>
      <c r="RQJ138" s="51"/>
      <c r="RQK138" s="51"/>
      <c r="RQL138" s="51"/>
      <c r="RQM138" s="51"/>
      <c r="RQN138" s="51"/>
      <c r="RQO138" s="51"/>
      <c r="RQP138" s="51"/>
      <c r="RQQ138" s="51"/>
      <c r="RQR138" s="51"/>
      <c r="RQS138" s="51"/>
      <c r="RQT138" s="51"/>
      <c r="RQU138" s="51"/>
      <c r="RQV138" s="51"/>
      <c r="RQW138" s="51"/>
      <c r="RQX138" s="51"/>
      <c r="RQY138" s="51"/>
      <c r="RQZ138" s="51"/>
      <c r="RRA138" s="51"/>
      <c r="RRB138" s="51"/>
      <c r="RRC138" s="51"/>
      <c r="RRD138" s="51"/>
      <c r="RRE138" s="51"/>
      <c r="RRF138" s="51"/>
      <c r="RRG138" s="51"/>
      <c r="RRH138" s="51"/>
      <c r="RRI138" s="51"/>
      <c r="RRJ138" s="51"/>
      <c r="RRK138" s="51"/>
      <c r="RRL138" s="51"/>
      <c r="RRM138" s="51"/>
      <c r="RRN138" s="51"/>
      <c r="RRO138" s="51"/>
      <c r="RRP138" s="51"/>
      <c r="RRQ138" s="51"/>
      <c r="RRR138" s="51"/>
      <c r="RRS138" s="51"/>
      <c r="RRT138" s="51"/>
      <c r="RRU138" s="51"/>
      <c r="RRV138" s="51"/>
      <c r="RRW138" s="51"/>
      <c r="RRX138" s="51"/>
      <c r="RRY138" s="51"/>
      <c r="RRZ138" s="51"/>
      <c r="RSA138" s="51"/>
      <c r="RSB138" s="51"/>
      <c r="RSC138" s="51"/>
      <c r="RSD138" s="51"/>
      <c r="RSE138" s="51"/>
      <c r="RSF138" s="51"/>
      <c r="RSG138" s="51"/>
      <c r="RSH138" s="51"/>
      <c r="RSI138" s="51"/>
      <c r="RSJ138" s="51"/>
      <c r="RSK138" s="51"/>
      <c r="RSL138" s="51"/>
      <c r="RSM138" s="51"/>
      <c r="RSN138" s="51"/>
      <c r="RSO138" s="51"/>
      <c r="RSP138" s="51"/>
      <c r="RSQ138" s="51"/>
      <c r="RSR138" s="51"/>
      <c r="RSS138" s="51"/>
      <c r="RST138" s="51"/>
      <c r="RSU138" s="51"/>
      <c r="RSV138" s="51"/>
      <c r="RSW138" s="51"/>
      <c r="RSX138" s="51"/>
      <c r="RSY138" s="51"/>
      <c r="RSZ138" s="51"/>
      <c r="RTA138" s="51"/>
      <c r="RTB138" s="51"/>
      <c r="RTC138" s="51"/>
      <c r="RTD138" s="51"/>
      <c r="RTE138" s="51"/>
      <c r="RTF138" s="51"/>
      <c r="RTG138" s="51"/>
      <c r="RTH138" s="51"/>
      <c r="RTI138" s="51"/>
      <c r="RTJ138" s="51"/>
      <c r="RTK138" s="51"/>
      <c r="RTL138" s="51"/>
      <c r="RTM138" s="51"/>
      <c r="RTN138" s="51"/>
      <c r="RTO138" s="51"/>
      <c r="RTP138" s="51"/>
      <c r="RTQ138" s="51"/>
      <c r="RTR138" s="51"/>
      <c r="RTS138" s="51"/>
      <c r="RTT138" s="51"/>
      <c r="RTU138" s="51"/>
      <c r="RTV138" s="51"/>
      <c r="RTW138" s="51"/>
      <c r="RTX138" s="51"/>
      <c r="RTY138" s="51"/>
      <c r="RTZ138" s="51"/>
      <c r="RUA138" s="51"/>
      <c r="RUB138" s="51"/>
      <c r="RUC138" s="51"/>
      <c r="RUD138" s="51"/>
      <c r="RUE138" s="51"/>
      <c r="RUF138" s="51"/>
      <c r="RUG138" s="51"/>
      <c r="RUH138" s="51"/>
      <c r="RUI138" s="51"/>
      <c r="RUJ138" s="51"/>
      <c r="RUK138" s="51"/>
      <c r="RUL138" s="51"/>
      <c r="RUM138" s="51"/>
      <c r="RUN138" s="51"/>
      <c r="RUO138" s="51"/>
      <c r="RUP138" s="51"/>
      <c r="RUQ138" s="51"/>
      <c r="RUR138" s="51"/>
      <c r="RUS138" s="51"/>
      <c r="RUT138" s="51"/>
      <c r="RUU138" s="51"/>
      <c r="RUV138" s="51"/>
      <c r="RUW138" s="51"/>
      <c r="RUX138" s="51"/>
      <c r="RUY138" s="51"/>
      <c r="RUZ138" s="51"/>
      <c r="RVA138" s="51"/>
      <c r="RVB138" s="51"/>
      <c r="RVC138" s="51"/>
      <c r="RVD138" s="51"/>
      <c r="RVE138" s="51"/>
      <c r="RVF138" s="51"/>
      <c r="RVG138" s="51"/>
      <c r="RVH138" s="51"/>
      <c r="RVI138" s="51"/>
      <c r="RVJ138" s="51"/>
      <c r="RVK138" s="51"/>
      <c r="RVL138" s="51"/>
      <c r="RVM138" s="51"/>
      <c r="RVN138" s="51"/>
      <c r="RVO138" s="51"/>
      <c r="RVP138" s="51"/>
      <c r="RVQ138" s="51"/>
      <c r="RVR138" s="51"/>
      <c r="RVS138" s="51"/>
      <c r="RVT138" s="51"/>
      <c r="RVU138" s="51"/>
      <c r="RVV138" s="51"/>
      <c r="RVW138" s="51"/>
      <c r="RVX138" s="51"/>
      <c r="RVY138" s="51"/>
      <c r="RVZ138" s="51"/>
      <c r="RWA138" s="51"/>
      <c r="RWB138" s="51"/>
      <c r="RWC138" s="51"/>
      <c r="RWD138" s="51"/>
      <c r="RWE138" s="51"/>
      <c r="RWF138" s="51"/>
      <c r="RWG138" s="51"/>
      <c r="RWH138" s="51"/>
      <c r="RWI138" s="51"/>
      <c r="RWJ138" s="51"/>
      <c r="RWK138" s="51"/>
      <c r="RWL138" s="51"/>
      <c r="RWM138" s="51"/>
      <c r="RWN138" s="51"/>
      <c r="RWO138" s="51"/>
      <c r="RWP138" s="51"/>
      <c r="RWQ138" s="51"/>
      <c r="RWR138" s="51"/>
      <c r="RWS138" s="51"/>
      <c r="RWT138" s="51"/>
      <c r="RWU138" s="51"/>
      <c r="RWV138" s="51"/>
      <c r="RWW138" s="51"/>
      <c r="RWX138" s="51"/>
      <c r="RWY138" s="51"/>
      <c r="RWZ138" s="51"/>
      <c r="RXA138" s="51"/>
      <c r="RXB138" s="51"/>
      <c r="RXC138" s="51"/>
      <c r="RXD138" s="51"/>
      <c r="RXE138" s="51"/>
      <c r="RXF138" s="51"/>
      <c r="RXG138" s="51"/>
      <c r="RXH138" s="51"/>
      <c r="RXI138" s="51"/>
      <c r="RXJ138" s="51"/>
      <c r="RXK138" s="51"/>
      <c r="RXL138" s="51"/>
      <c r="RXM138" s="51"/>
      <c r="RXN138" s="51"/>
      <c r="RXO138" s="51"/>
      <c r="RXP138" s="51"/>
      <c r="RXQ138" s="51"/>
      <c r="RXR138" s="51"/>
      <c r="RXS138" s="51"/>
      <c r="RXT138" s="51"/>
      <c r="RXU138" s="51"/>
      <c r="RXV138" s="51"/>
      <c r="RXW138" s="51"/>
      <c r="RXX138" s="51"/>
      <c r="RXY138" s="51"/>
      <c r="RXZ138" s="51"/>
      <c r="RYA138" s="51"/>
      <c r="RYB138" s="51"/>
      <c r="RYC138" s="51"/>
      <c r="RYD138" s="51"/>
      <c r="RYE138" s="51"/>
      <c r="RYF138" s="51"/>
      <c r="RYG138" s="51"/>
      <c r="RYH138" s="51"/>
      <c r="RYI138" s="51"/>
      <c r="RYJ138" s="51"/>
      <c r="RYK138" s="51"/>
      <c r="RYL138" s="51"/>
      <c r="RYM138" s="51"/>
      <c r="RYN138" s="51"/>
      <c r="RYO138" s="51"/>
      <c r="RYP138" s="51"/>
      <c r="RYQ138" s="51"/>
      <c r="RYR138" s="51"/>
      <c r="RYS138" s="51"/>
      <c r="RYT138" s="51"/>
      <c r="RYU138" s="51"/>
      <c r="RYV138" s="51"/>
      <c r="RYW138" s="51"/>
      <c r="RYX138" s="51"/>
      <c r="RYY138" s="51"/>
      <c r="RYZ138" s="51"/>
      <c r="RZA138" s="51"/>
      <c r="RZB138" s="51"/>
      <c r="RZC138" s="51"/>
      <c r="RZD138" s="51"/>
      <c r="RZE138" s="51"/>
      <c r="RZF138" s="51"/>
      <c r="RZG138" s="51"/>
      <c r="RZH138" s="51"/>
      <c r="RZI138" s="51"/>
      <c r="RZJ138" s="51"/>
      <c r="RZK138" s="51"/>
      <c r="RZL138" s="51"/>
      <c r="RZM138" s="51"/>
      <c r="RZN138" s="51"/>
      <c r="RZO138" s="51"/>
      <c r="RZP138" s="51"/>
      <c r="RZQ138" s="51"/>
      <c r="RZR138" s="51"/>
      <c r="RZS138" s="51"/>
      <c r="RZT138" s="51"/>
      <c r="RZU138" s="51"/>
      <c r="RZV138" s="51"/>
      <c r="RZW138" s="51"/>
      <c r="RZX138" s="51"/>
      <c r="RZY138" s="51"/>
      <c r="RZZ138" s="51"/>
      <c r="SAA138" s="51"/>
      <c r="SAB138" s="51"/>
      <c r="SAC138" s="51"/>
      <c r="SAD138" s="51"/>
      <c r="SAE138" s="51"/>
      <c r="SAF138" s="51"/>
      <c r="SAG138" s="51"/>
      <c r="SAH138" s="51"/>
      <c r="SAI138" s="51"/>
      <c r="SAJ138" s="51"/>
      <c r="SAK138" s="51"/>
      <c r="SAL138" s="51"/>
      <c r="SAM138" s="51"/>
      <c r="SAN138" s="51"/>
      <c r="SAO138" s="51"/>
      <c r="SAP138" s="51"/>
      <c r="SAQ138" s="51"/>
      <c r="SAR138" s="51"/>
      <c r="SAS138" s="51"/>
      <c r="SAT138" s="51"/>
      <c r="SAU138" s="51"/>
      <c r="SAV138" s="51"/>
      <c r="SAW138" s="51"/>
      <c r="SAX138" s="51"/>
      <c r="SAY138" s="51"/>
      <c r="SAZ138" s="51"/>
      <c r="SBA138" s="51"/>
      <c r="SBB138" s="51"/>
      <c r="SBC138" s="51"/>
      <c r="SBD138" s="51"/>
      <c r="SBE138" s="51"/>
      <c r="SBF138" s="51"/>
      <c r="SBG138" s="51"/>
      <c r="SBH138" s="51"/>
      <c r="SBI138" s="51"/>
      <c r="SBJ138" s="51"/>
      <c r="SBK138" s="51"/>
      <c r="SBL138" s="51"/>
      <c r="SBM138" s="51"/>
      <c r="SBN138" s="51"/>
      <c r="SBO138" s="51"/>
      <c r="SBP138" s="51"/>
      <c r="SBQ138" s="51"/>
      <c r="SBR138" s="51"/>
      <c r="SBS138" s="51"/>
      <c r="SBT138" s="51"/>
      <c r="SBU138" s="51"/>
      <c r="SBV138" s="51"/>
      <c r="SBW138" s="51"/>
      <c r="SBX138" s="51"/>
      <c r="SBY138" s="51"/>
      <c r="SBZ138" s="51"/>
      <c r="SCA138" s="51"/>
      <c r="SCB138" s="51"/>
      <c r="SCC138" s="51"/>
      <c r="SCD138" s="51"/>
      <c r="SCE138" s="51"/>
      <c r="SCF138" s="51"/>
      <c r="SCG138" s="51"/>
      <c r="SCH138" s="51"/>
      <c r="SCI138" s="51"/>
      <c r="SCJ138" s="51"/>
      <c r="SCK138" s="51"/>
      <c r="SCL138" s="51"/>
      <c r="SCM138" s="51"/>
      <c r="SCN138" s="51"/>
      <c r="SCO138" s="51"/>
      <c r="SCP138" s="51"/>
      <c r="SCQ138" s="51"/>
      <c r="SCR138" s="51"/>
      <c r="SCS138" s="51"/>
      <c r="SCT138" s="51"/>
      <c r="SCU138" s="51"/>
      <c r="SCV138" s="51"/>
      <c r="SCW138" s="51"/>
      <c r="SCX138" s="51"/>
      <c r="SCY138" s="51"/>
      <c r="SCZ138" s="51"/>
      <c r="SDA138" s="51"/>
      <c r="SDB138" s="51"/>
      <c r="SDC138" s="51"/>
      <c r="SDD138" s="51"/>
      <c r="SDE138" s="51"/>
      <c r="SDF138" s="51"/>
      <c r="SDG138" s="51"/>
      <c r="SDH138" s="51"/>
      <c r="SDI138" s="51"/>
      <c r="SDJ138" s="51"/>
      <c r="SDK138" s="51"/>
      <c r="SDL138" s="51"/>
      <c r="SDM138" s="51"/>
      <c r="SDN138" s="51"/>
      <c r="SDO138" s="51"/>
      <c r="SDP138" s="51"/>
      <c r="SDQ138" s="51"/>
      <c r="SDR138" s="51"/>
      <c r="SDS138" s="51"/>
      <c r="SDT138" s="51"/>
      <c r="SDU138" s="51"/>
      <c r="SDV138" s="51"/>
      <c r="SDW138" s="51"/>
      <c r="SDX138" s="51"/>
      <c r="SDY138" s="51"/>
      <c r="SDZ138" s="51"/>
      <c r="SEA138" s="51"/>
      <c r="SEB138" s="51"/>
      <c r="SEC138" s="51"/>
      <c r="SED138" s="51"/>
      <c r="SEE138" s="51"/>
      <c r="SEF138" s="51"/>
      <c r="SEG138" s="51"/>
      <c r="SEH138" s="51"/>
      <c r="SEI138" s="51"/>
      <c r="SEJ138" s="51"/>
      <c r="SEK138" s="51"/>
      <c r="SEL138" s="51"/>
      <c r="SEM138" s="51"/>
      <c r="SEN138" s="51"/>
      <c r="SEO138" s="51"/>
      <c r="SEP138" s="51"/>
      <c r="SEQ138" s="51"/>
      <c r="SER138" s="51"/>
      <c r="SES138" s="51"/>
      <c r="SET138" s="51"/>
      <c r="SEU138" s="51"/>
      <c r="SEV138" s="51"/>
      <c r="SEW138" s="51"/>
      <c r="SEX138" s="51"/>
      <c r="SEY138" s="51"/>
      <c r="SEZ138" s="51"/>
      <c r="SFA138" s="51"/>
      <c r="SFB138" s="51"/>
      <c r="SFC138" s="51"/>
      <c r="SFD138" s="51"/>
      <c r="SFE138" s="51"/>
      <c r="SFF138" s="51"/>
      <c r="SFG138" s="51"/>
      <c r="SFH138" s="51"/>
      <c r="SFI138" s="51"/>
      <c r="SFJ138" s="51"/>
      <c r="SFK138" s="51"/>
      <c r="SFL138" s="51"/>
      <c r="SFM138" s="51"/>
      <c r="SFN138" s="51"/>
      <c r="SFO138" s="51"/>
      <c r="SFP138" s="51"/>
      <c r="SFQ138" s="51"/>
      <c r="SFR138" s="51"/>
      <c r="SFS138" s="51"/>
      <c r="SFT138" s="51"/>
      <c r="SFU138" s="51"/>
      <c r="SFV138" s="51"/>
      <c r="SFW138" s="51"/>
      <c r="SFX138" s="51"/>
      <c r="SFY138" s="51"/>
      <c r="SFZ138" s="51"/>
      <c r="SGA138" s="51"/>
      <c r="SGB138" s="51"/>
      <c r="SGC138" s="51"/>
      <c r="SGD138" s="51"/>
      <c r="SGE138" s="51"/>
      <c r="SGF138" s="51"/>
      <c r="SGG138" s="51"/>
      <c r="SGH138" s="51"/>
      <c r="SGI138" s="51"/>
      <c r="SGJ138" s="51"/>
      <c r="SGK138" s="51"/>
      <c r="SGL138" s="51"/>
      <c r="SGM138" s="51"/>
      <c r="SGN138" s="51"/>
      <c r="SGO138" s="51"/>
      <c r="SGP138" s="51"/>
      <c r="SGQ138" s="51"/>
      <c r="SGR138" s="51"/>
      <c r="SGS138" s="51"/>
      <c r="SGT138" s="51"/>
      <c r="SGU138" s="51"/>
      <c r="SGV138" s="51"/>
      <c r="SGW138" s="51"/>
      <c r="SGX138" s="51"/>
      <c r="SGY138" s="51"/>
      <c r="SGZ138" s="51"/>
      <c r="SHA138" s="51"/>
      <c r="SHB138" s="51"/>
      <c r="SHC138" s="51"/>
      <c r="SHD138" s="51"/>
      <c r="SHE138" s="51"/>
      <c r="SHF138" s="51"/>
      <c r="SHG138" s="51"/>
      <c r="SHH138" s="51"/>
      <c r="SHI138" s="51"/>
      <c r="SHJ138" s="51"/>
      <c r="SHK138" s="51"/>
      <c r="SHL138" s="51"/>
      <c r="SHM138" s="51"/>
      <c r="SHN138" s="51"/>
      <c r="SHO138" s="51"/>
      <c r="SHP138" s="51"/>
      <c r="SHQ138" s="51"/>
      <c r="SHR138" s="51"/>
      <c r="SHS138" s="51"/>
      <c r="SHT138" s="51"/>
      <c r="SHU138" s="51"/>
      <c r="SHV138" s="51"/>
      <c r="SHW138" s="51"/>
      <c r="SHX138" s="51"/>
      <c r="SHY138" s="51"/>
      <c r="SHZ138" s="51"/>
      <c r="SIA138" s="51"/>
      <c r="SIB138" s="51"/>
      <c r="SIC138" s="51"/>
      <c r="SID138" s="51"/>
      <c r="SIE138" s="51"/>
      <c r="SIF138" s="51"/>
      <c r="SIG138" s="51"/>
      <c r="SIH138" s="51"/>
      <c r="SII138" s="51"/>
      <c r="SIJ138" s="51"/>
      <c r="SIK138" s="51"/>
      <c r="SIL138" s="51"/>
      <c r="SIM138" s="51"/>
      <c r="SIN138" s="51"/>
      <c r="SIO138" s="51"/>
      <c r="SIP138" s="51"/>
      <c r="SIQ138" s="51"/>
      <c r="SIR138" s="51"/>
      <c r="SIS138" s="51"/>
      <c r="SIT138" s="51"/>
      <c r="SIU138" s="51"/>
      <c r="SIV138" s="51"/>
      <c r="SIW138" s="51"/>
      <c r="SIX138" s="51"/>
      <c r="SIY138" s="51"/>
      <c r="SIZ138" s="51"/>
      <c r="SJA138" s="51"/>
      <c r="SJB138" s="51"/>
      <c r="SJC138" s="51"/>
      <c r="SJD138" s="51"/>
      <c r="SJE138" s="51"/>
      <c r="SJF138" s="51"/>
      <c r="SJG138" s="51"/>
      <c r="SJH138" s="51"/>
      <c r="SJI138" s="51"/>
      <c r="SJJ138" s="51"/>
      <c r="SJK138" s="51"/>
      <c r="SJL138" s="51"/>
      <c r="SJM138" s="51"/>
      <c r="SJN138" s="51"/>
      <c r="SJO138" s="51"/>
      <c r="SJP138" s="51"/>
      <c r="SJQ138" s="51"/>
      <c r="SJR138" s="51"/>
      <c r="SJS138" s="51"/>
      <c r="SJT138" s="51"/>
      <c r="SJU138" s="51"/>
      <c r="SJV138" s="51"/>
      <c r="SJW138" s="51"/>
      <c r="SJX138" s="51"/>
      <c r="SJY138" s="51"/>
      <c r="SJZ138" s="51"/>
      <c r="SKA138" s="51"/>
      <c r="SKB138" s="51"/>
      <c r="SKC138" s="51"/>
      <c r="SKD138" s="51"/>
      <c r="SKE138" s="51"/>
      <c r="SKF138" s="51"/>
      <c r="SKG138" s="51"/>
      <c r="SKH138" s="51"/>
      <c r="SKI138" s="51"/>
      <c r="SKJ138" s="51"/>
      <c r="SKK138" s="51"/>
      <c r="SKL138" s="51"/>
      <c r="SKM138" s="51"/>
      <c r="SKN138" s="51"/>
      <c r="SKO138" s="51"/>
      <c r="SKP138" s="51"/>
      <c r="SKQ138" s="51"/>
      <c r="SKR138" s="51"/>
      <c r="SKS138" s="51"/>
      <c r="SKT138" s="51"/>
      <c r="SKU138" s="51"/>
      <c r="SKV138" s="51"/>
      <c r="SKW138" s="51"/>
      <c r="SKX138" s="51"/>
      <c r="SKY138" s="51"/>
      <c r="SKZ138" s="51"/>
      <c r="SLA138" s="51"/>
      <c r="SLB138" s="51"/>
      <c r="SLC138" s="51"/>
      <c r="SLD138" s="51"/>
      <c r="SLE138" s="51"/>
      <c r="SLF138" s="51"/>
      <c r="SLG138" s="51"/>
      <c r="SLH138" s="51"/>
      <c r="SLI138" s="51"/>
      <c r="SLJ138" s="51"/>
      <c r="SLK138" s="51"/>
      <c r="SLL138" s="51"/>
      <c r="SLM138" s="51"/>
      <c r="SLN138" s="51"/>
      <c r="SLO138" s="51"/>
      <c r="SLP138" s="51"/>
      <c r="SLQ138" s="51"/>
      <c r="SLR138" s="51"/>
      <c r="SLS138" s="51"/>
      <c r="SLT138" s="51"/>
      <c r="SLU138" s="51"/>
      <c r="SLV138" s="51"/>
      <c r="SLW138" s="51"/>
      <c r="SLX138" s="51"/>
      <c r="SLY138" s="51"/>
      <c r="SLZ138" s="51"/>
      <c r="SMA138" s="51"/>
      <c r="SMB138" s="51"/>
      <c r="SMC138" s="51"/>
      <c r="SMD138" s="51"/>
      <c r="SME138" s="51"/>
      <c r="SMF138" s="51"/>
      <c r="SMG138" s="51"/>
      <c r="SMH138" s="51"/>
      <c r="SMI138" s="51"/>
      <c r="SMJ138" s="51"/>
      <c r="SMK138" s="51"/>
      <c r="SML138" s="51"/>
      <c r="SMM138" s="51"/>
      <c r="SMN138" s="51"/>
      <c r="SMO138" s="51"/>
      <c r="SMP138" s="51"/>
      <c r="SMQ138" s="51"/>
      <c r="SMR138" s="51"/>
      <c r="SMS138" s="51"/>
      <c r="SMT138" s="51"/>
      <c r="SMU138" s="51"/>
      <c r="SMV138" s="51"/>
      <c r="SMW138" s="51"/>
      <c r="SMX138" s="51"/>
      <c r="SMY138" s="51"/>
      <c r="SMZ138" s="51"/>
      <c r="SNA138" s="51"/>
      <c r="SNB138" s="51"/>
      <c r="SNC138" s="51"/>
      <c r="SND138" s="51"/>
      <c r="SNE138" s="51"/>
      <c r="SNF138" s="51"/>
      <c r="SNG138" s="51"/>
      <c r="SNH138" s="51"/>
      <c r="SNI138" s="51"/>
      <c r="SNJ138" s="51"/>
      <c r="SNK138" s="51"/>
      <c r="SNL138" s="51"/>
      <c r="SNM138" s="51"/>
      <c r="SNN138" s="51"/>
      <c r="SNO138" s="51"/>
      <c r="SNP138" s="51"/>
      <c r="SNQ138" s="51"/>
      <c r="SNR138" s="51"/>
      <c r="SNS138" s="51"/>
      <c r="SNT138" s="51"/>
      <c r="SNU138" s="51"/>
      <c r="SNV138" s="51"/>
      <c r="SNW138" s="51"/>
      <c r="SNX138" s="51"/>
      <c r="SNY138" s="51"/>
      <c r="SNZ138" s="51"/>
      <c r="SOA138" s="51"/>
      <c r="SOB138" s="51"/>
      <c r="SOC138" s="51"/>
      <c r="SOD138" s="51"/>
      <c r="SOE138" s="51"/>
      <c r="SOF138" s="51"/>
      <c r="SOG138" s="51"/>
      <c r="SOH138" s="51"/>
      <c r="SOI138" s="51"/>
      <c r="SOJ138" s="51"/>
      <c r="SOK138" s="51"/>
      <c r="SOL138" s="51"/>
      <c r="SOM138" s="51"/>
      <c r="SON138" s="51"/>
      <c r="SOO138" s="51"/>
      <c r="SOP138" s="51"/>
      <c r="SOQ138" s="51"/>
      <c r="SOR138" s="51"/>
      <c r="SOS138" s="51"/>
      <c r="SOT138" s="51"/>
      <c r="SOU138" s="51"/>
      <c r="SOV138" s="51"/>
      <c r="SOW138" s="51"/>
      <c r="SOX138" s="51"/>
      <c r="SOY138" s="51"/>
      <c r="SOZ138" s="51"/>
      <c r="SPA138" s="51"/>
      <c r="SPB138" s="51"/>
      <c r="SPC138" s="51"/>
      <c r="SPD138" s="51"/>
      <c r="SPE138" s="51"/>
      <c r="SPF138" s="51"/>
      <c r="SPG138" s="51"/>
      <c r="SPH138" s="51"/>
      <c r="SPI138" s="51"/>
      <c r="SPJ138" s="51"/>
      <c r="SPK138" s="51"/>
      <c r="SPL138" s="51"/>
      <c r="SPM138" s="51"/>
      <c r="SPN138" s="51"/>
      <c r="SPO138" s="51"/>
      <c r="SPP138" s="51"/>
      <c r="SPQ138" s="51"/>
      <c r="SPR138" s="51"/>
      <c r="SPS138" s="51"/>
      <c r="SPT138" s="51"/>
      <c r="SPU138" s="51"/>
      <c r="SPV138" s="51"/>
      <c r="SPW138" s="51"/>
      <c r="SPX138" s="51"/>
      <c r="SPY138" s="51"/>
      <c r="SPZ138" s="51"/>
      <c r="SQA138" s="51"/>
      <c r="SQB138" s="51"/>
      <c r="SQC138" s="51"/>
      <c r="SQD138" s="51"/>
      <c r="SQE138" s="51"/>
      <c r="SQF138" s="51"/>
      <c r="SQG138" s="51"/>
      <c r="SQH138" s="51"/>
      <c r="SQI138" s="51"/>
      <c r="SQJ138" s="51"/>
      <c r="SQK138" s="51"/>
      <c r="SQL138" s="51"/>
      <c r="SQM138" s="51"/>
      <c r="SQN138" s="51"/>
      <c r="SQO138" s="51"/>
      <c r="SQP138" s="51"/>
      <c r="SQQ138" s="51"/>
      <c r="SQR138" s="51"/>
      <c r="SQS138" s="51"/>
      <c r="SQT138" s="51"/>
      <c r="SQU138" s="51"/>
      <c r="SQV138" s="51"/>
      <c r="SQW138" s="51"/>
      <c r="SQX138" s="51"/>
      <c r="SQY138" s="51"/>
      <c r="SQZ138" s="51"/>
      <c r="SRA138" s="51"/>
      <c r="SRB138" s="51"/>
      <c r="SRC138" s="51"/>
      <c r="SRD138" s="51"/>
      <c r="SRE138" s="51"/>
      <c r="SRF138" s="51"/>
      <c r="SRG138" s="51"/>
      <c r="SRH138" s="51"/>
      <c r="SRI138" s="51"/>
      <c r="SRJ138" s="51"/>
      <c r="SRK138" s="51"/>
      <c r="SRL138" s="51"/>
      <c r="SRM138" s="51"/>
      <c r="SRN138" s="51"/>
      <c r="SRO138" s="51"/>
      <c r="SRP138" s="51"/>
      <c r="SRQ138" s="51"/>
      <c r="SRR138" s="51"/>
      <c r="SRS138" s="51"/>
      <c r="SRT138" s="51"/>
      <c r="SRU138" s="51"/>
      <c r="SRV138" s="51"/>
      <c r="SRW138" s="51"/>
      <c r="SRX138" s="51"/>
      <c r="SRY138" s="51"/>
      <c r="SRZ138" s="51"/>
      <c r="SSA138" s="51"/>
      <c r="SSB138" s="51"/>
      <c r="SSC138" s="51"/>
      <c r="SSD138" s="51"/>
      <c r="SSE138" s="51"/>
      <c r="SSF138" s="51"/>
      <c r="SSG138" s="51"/>
      <c r="SSH138" s="51"/>
      <c r="SSI138" s="51"/>
      <c r="SSJ138" s="51"/>
      <c r="SSK138" s="51"/>
      <c r="SSL138" s="51"/>
      <c r="SSM138" s="51"/>
      <c r="SSN138" s="51"/>
      <c r="SSO138" s="51"/>
      <c r="SSP138" s="51"/>
      <c r="SSQ138" s="51"/>
      <c r="SSR138" s="51"/>
      <c r="SSS138" s="51"/>
      <c r="SST138" s="51"/>
      <c r="SSU138" s="51"/>
      <c r="SSV138" s="51"/>
      <c r="SSW138" s="51"/>
      <c r="SSX138" s="51"/>
      <c r="SSY138" s="51"/>
      <c r="SSZ138" s="51"/>
      <c r="STA138" s="51"/>
      <c r="STB138" s="51"/>
      <c r="STC138" s="51"/>
      <c r="STD138" s="51"/>
      <c r="STE138" s="51"/>
      <c r="STF138" s="51"/>
      <c r="STG138" s="51"/>
      <c r="STH138" s="51"/>
      <c r="STI138" s="51"/>
      <c r="STJ138" s="51"/>
      <c r="STK138" s="51"/>
      <c r="STL138" s="51"/>
      <c r="STM138" s="51"/>
      <c r="STN138" s="51"/>
      <c r="STO138" s="51"/>
      <c r="STP138" s="51"/>
      <c r="STQ138" s="51"/>
      <c r="STR138" s="51"/>
      <c r="STS138" s="51"/>
      <c r="STT138" s="51"/>
      <c r="STU138" s="51"/>
      <c r="STV138" s="51"/>
      <c r="STW138" s="51"/>
      <c r="STX138" s="51"/>
      <c r="STY138" s="51"/>
      <c r="STZ138" s="51"/>
      <c r="SUA138" s="51"/>
      <c r="SUB138" s="51"/>
      <c r="SUC138" s="51"/>
      <c r="SUD138" s="51"/>
      <c r="SUE138" s="51"/>
      <c r="SUF138" s="51"/>
      <c r="SUG138" s="51"/>
      <c r="SUH138" s="51"/>
      <c r="SUI138" s="51"/>
      <c r="SUJ138" s="51"/>
      <c r="SUK138" s="51"/>
      <c r="SUL138" s="51"/>
      <c r="SUM138" s="51"/>
      <c r="SUN138" s="51"/>
      <c r="SUO138" s="51"/>
      <c r="SUP138" s="51"/>
      <c r="SUQ138" s="51"/>
      <c r="SUR138" s="51"/>
      <c r="SUS138" s="51"/>
      <c r="SUT138" s="51"/>
      <c r="SUU138" s="51"/>
      <c r="SUV138" s="51"/>
      <c r="SUW138" s="51"/>
      <c r="SUX138" s="51"/>
      <c r="SUY138" s="51"/>
      <c r="SUZ138" s="51"/>
      <c r="SVA138" s="51"/>
      <c r="SVB138" s="51"/>
      <c r="SVC138" s="51"/>
      <c r="SVD138" s="51"/>
      <c r="SVE138" s="51"/>
      <c r="SVF138" s="51"/>
      <c r="SVG138" s="51"/>
      <c r="SVH138" s="51"/>
      <c r="SVI138" s="51"/>
      <c r="SVJ138" s="51"/>
      <c r="SVK138" s="51"/>
      <c r="SVL138" s="51"/>
      <c r="SVM138" s="51"/>
      <c r="SVN138" s="51"/>
      <c r="SVO138" s="51"/>
      <c r="SVP138" s="51"/>
      <c r="SVQ138" s="51"/>
      <c r="SVR138" s="51"/>
      <c r="SVS138" s="51"/>
      <c r="SVT138" s="51"/>
      <c r="SVU138" s="51"/>
      <c r="SVV138" s="51"/>
      <c r="SVW138" s="51"/>
      <c r="SVX138" s="51"/>
      <c r="SVY138" s="51"/>
      <c r="SVZ138" s="51"/>
      <c r="SWA138" s="51"/>
      <c r="SWB138" s="51"/>
      <c r="SWC138" s="51"/>
      <c r="SWD138" s="51"/>
      <c r="SWE138" s="51"/>
      <c r="SWF138" s="51"/>
      <c r="SWG138" s="51"/>
      <c r="SWH138" s="51"/>
      <c r="SWI138" s="51"/>
      <c r="SWJ138" s="51"/>
      <c r="SWK138" s="51"/>
      <c r="SWL138" s="51"/>
      <c r="SWM138" s="51"/>
      <c r="SWN138" s="51"/>
      <c r="SWO138" s="51"/>
      <c r="SWP138" s="51"/>
      <c r="SWQ138" s="51"/>
      <c r="SWR138" s="51"/>
      <c r="SWS138" s="51"/>
      <c r="SWT138" s="51"/>
      <c r="SWU138" s="51"/>
      <c r="SWV138" s="51"/>
      <c r="SWW138" s="51"/>
      <c r="SWX138" s="51"/>
      <c r="SWY138" s="51"/>
      <c r="SWZ138" s="51"/>
      <c r="SXA138" s="51"/>
      <c r="SXB138" s="51"/>
      <c r="SXC138" s="51"/>
      <c r="SXD138" s="51"/>
      <c r="SXE138" s="51"/>
      <c r="SXF138" s="51"/>
      <c r="SXG138" s="51"/>
      <c r="SXH138" s="51"/>
      <c r="SXI138" s="51"/>
      <c r="SXJ138" s="51"/>
      <c r="SXK138" s="51"/>
      <c r="SXL138" s="51"/>
      <c r="SXM138" s="51"/>
      <c r="SXN138" s="51"/>
      <c r="SXO138" s="51"/>
      <c r="SXP138" s="51"/>
      <c r="SXQ138" s="51"/>
      <c r="SXR138" s="51"/>
      <c r="SXS138" s="51"/>
      <c r="SXT138" s="51"/>
      <c r="SXU138" s="51"/>
      <c r="SXV138" s="51"/>
      <c r="SXW138" s="51"/>
      <c r="SXX138" s="51"/>
      <c r="SXY138" s="51"/>
      <c r="SXZ138" s="51"/>
      <c r="SYA138" s="51"/>
      <c r="SYB138" s="51"/>
      <c r="SYC138" s="51"/>
      <c r="SYD138" s="51"/>
      <c r="SYE138" s="51"/>
      <c r="SYF138" s="51"/>
      <c r="SYG138" s="51"/>
      <c r="SYH138" s="51"/>
      <c r="SYI138" s="51"/>
      <c r="SYJ138" s="51"/>
      <c r="SYK138" s="51"/>
      <c r="SYL138" s="51"/>
      <c r="SYM138" s="51"/>
      <c r="SYN138" s="51"/>
      <c r="SYO138" s="51"/>
      <c r="SYP138" s="51"/>
      <c r="SYQ138" s="51"/>
      <c r="SYR138" s="51"/>
      <c r="SYS138" s="51"/>
      <c r="SYT138" s="51"/>
      <c r="SYU138" s="51"/>
      <c r="SYV138" s="51"/>
      <c r="SYW138" s="51"/>
      <c r="SYX138" s="51"/>
      <c r="SYY138" s="51"/>
      <c r="SYZ138" s="51"/>
      <c r="SZA138" s="51"/>
      <c r="SZB138" s="51"/>
      <c r="SZC138" s="51"/>
      <c r="SZD138" s="51"/>
      <c r="SZE138" s="51"/>
      <c r="SZF138" s="51"/>
      <c r="SZG138" s="51"/>
      <c r="SZH138" s="51"/>
      <c r="SZI138" s="51"/>
      <c r="SZJ138" s="51"/>
      <c r="SZK138" s="51"/>
      <c r="SZL138" s="51"/>
      <c r="SZM138" s="51"/>
      <c r="SZN138" s="51"/>
      <c r="SZO138" s="51"/>
      <c r="SZP138" s="51"/>
      <c r="SZQ138" s="51"/>
      <c r="SZR138" s="51"/>
      <c r="SZS138" s="51"/>
      <c r="SZT138" s="51"/>
      <c r="SZU138" s="51"/>
      <c r="SZV138" s="51"/>
      <c r="SZW138" s="51"/>
      <c r="SZX138" s="51"/>
      <c r="SZY138" s="51"/>
      <c r="SZZ138" s="51"/>
      <c r="TAA138" s="51"/>
      <c r="TAB138" s="51"/>
      <c r="TAC138" s="51"/>
      <c r="TAD138" s="51"/>
      <c r="TAE138" s="51"/>
      <c r="TAF138" s="51"/>
      <c r="TAG138" s="51"/>
      <c r="TAH138" s="51"/>
      <c r="TAI138" s="51"/>
      <c r="TAJ138" s="51"/>
      <c r="TAK138" s="51"/>
      <c r="TAL138" s="51"/>
      <c r="TAM138" s="51"/>
      <c r="TAN138" s="51"/>
      <c r="TAO138" s="51"/>
      <c r="TAP138" s="51"/>
      <c r="TAQ138" s="51"/>
      <c r="TAR138" s="51"/>
      <c r="TAS138" s="51"/>
      <c r="TAT138" s="51"/>
      <c r="TAU138" s="51"/>
      <c r="TAV138" s="51"/>
      <c r="TAW138" s="51"/>
      <c r="TAX138" s="51"/>
      <c r="TAY138" s="51"/>
      <c r="TAZ138" s="51"/>
      <c r="TBA138" s="51"/>
      <c r="TBB138" s="51"/>
      <c r="TBC138" s="51"/>
      <c r="TBD138" s="51"/>
      <c r="TBE138" s="51"/>
      <c r="TBF138" s="51"/>
      <c r="TBG138" s="51"/>
      <c r="TBH138" s="51"/>
      <c r="TBI138" s="51"/>
      <c r="TBJ138" s="51"/>
      <c r="TBK138" s="51"/>
      <c r="TBL138" s="51"/>
      <c r="TBM138" s="51"/>
      <c r="TBN138" s="51"/>
      <c r="TBO138" s="51"/>
      <c r="TBP138" s="51"/>
      <c r="TBQ138" s="51"/>
      <c r="TBR138" s="51"/>
      <c r="TBS138" s="51"/>
      <c r="TBT138" s="51"/>
      <c r="TBU138" s="51"/>
      <c r="TBV138" s="51"/>
      <c r="TBW138" s="51"/>
      <c r="TBX138" s="51"/>
      <c r="TBY138" s="51"/>
      <c r="TBZ138" s="51"/>
      <c r="TCA138" s="51"/>
      <c r="TCB138" s="51"/>
      <c r="TCC138" s="51"/>
      <c r="TCD138" s="51"/>
      <c r="TCE138" s="51"/>
      <c r="TCF138" s="51"/>
      <c r="TCG138" s="51"/>
      <c r="TCH138" s="51"/>
      <c r="TCI138" s="51"/>
      <c r="TCJ138" s="51"/>
      <c r="TCK138" s="51"/>
      <c r="TCL138" s="51"/>
      <c r="TCM138" s="51"/>
      <c r="TCN138" s="51"/>
      <c r="TCO138" s="51"/>
      <c r="TCP138" s="51"/>
      <c r="TCQ138" s="51"/>
      <c r="TCR138" s="51"/>
      <c r="TCS138" s="51"/>
      <c r="TCT138" s="51"/>
      <c r="TCU138" s="51"/>
      <c r="TCV138" s="51"/>
      <c r="TCW138" s="51"/>
      <c r="TCX138" s="51"/>
      <c r="TCY138" s="51"/>
      <c r="TCZ138" s="51"/>
      <c r="TDA138" s="51"/>
      <c r="TDB138" s="51"/>
      <c r="TDC138" s="51"/>
      <c r="TDD138" s="51"/>
      <c r="TDE138" s="51"/>
      <c r="TDF138" s="51"/>
      <c r="TDG138" s="51"/>
      <c r="TDH138" s="51"/>
      <c r="TDI138" s="51"/>
      <c r="TDJ138" s="51"/>
      <c r="TDK138" s="51"/>
      <c r="TDL138" s="51"/>
      <c r="TDM138" s="51"/>
      <c r="TDN138" s="51"/>
      <c r="TDO138" s="51"/>
      <c r="TDP138" s="51"/>
      <c r="TDQ138" s="51"/>
      <c r="TDR138" s="51"/>
      <c r="TDS138" s="51"/>
      <c r="TDT138" s="51"/>
      <c r="TDU138" s="51"/>
      <c r="TDV138" s="51"/>
      <c r="TDW138" s="51"/>
      <c r="TDX138" s="51"/>
      <c r="TDY138" s="51"/>
      <c r="TDZ138" s="51"/>
      <c r="TEA138" s="51"/>
      <c r="TEB138" s="51"/>
      <c r="TEC138" s="51"/>
      <c r="TED138" s="51"/>
      <c r="TEE138" s="51"/>
      <c r="TEF138" s="51"/>
      <c r="TEG138" s="51"/>
      <c r="TEH138" s="51"/>
      <c r="TEI138" s="51"/>
      <c r="TEJ138" s="51"/>
      <c r="TEK138" s="51"/>
      <c r="TEL138" s="51"/>
      <c r="TEM138" s="51"/>
      <c r="TEN138" s="51"/>
      <c r="TEO138" s="51"/>
      <c r="TEP138" s="51"/>
      <c r="TEQ138" s="51"/>
      <c r="TER138" s="51"/>
      <c r="TES138" s="51"/>
      <c r="TET138" s="51"/>
      <c r="TEU138" s="51"/>
      <c r="TEV138" s="51"/>
      <c r="TEW138" s="51"/>
      <c r="TEX138" s="51"/>
      <c r="TEY138" s="51"/>
      <c r="TEZ138" s="51"/>
      <c r="TFA138" s="51"/>
      <c r="TFB138" s="51"/>
      <c r="TFC138" s="51"/>
      <c r="TFD138" s="51"/>
      <c r="TFE138" s="51"/>
      <c r="TFF138" s="51"/>
      <c r="TFG138" s="51"/>
      <c r="TFH138" s="51"/>
      <c r="TFI138" s="51"/>
      <c r="TFJ138" s="51"/>
      <c r="TFK138" s="51"/>
      <c r="TFL138" s="51"/>
      <c r="TFM138" s="51"/>
      <c r="TFN138" s="51"/>
      <c r="TFO138" s="51"/>
      <c r="TFP138" s="51"/>
      <c r="TFQ138" s="51"/>
      <c r="TFR138" s="51"/>
      <c r="TFS138" s="51"/>
      <c r="TFT138" s="51"/>
      <c r="TFU138" s="51"/>
      <c r="TFV138" s="51"/>
      <c r="TFW138" s="51"/>
      <c r="TFX138" s="51"/>
      <c r="TFY138" s="51"/>
      <c r="TFZ138" s="51"/>
      <c r="TGA138" s="51"/>
      <c r="TGB138" s="51"/>
      <c r="TGC138" s="51"/>
      <c r="TGD138" s="51"/>
      <c r="TGE138" s="51"/>
      <c r="TGF138" s="51"/>
      <c r="TGG138" s="51"/>
      <c r="TGH138" s="51"/>
      <c r="TGI138" s="51"/>
      <c r="TGJ138" s="51"/>
      <c r="TGK138" s="51"/>
      <c r="TGL138" s="51"/>
      <c r="TGM138" s="51"/>
      <c r="TGN138" s="51"/>
      <c r="TGO138" s="51"/>
      <c r="TGP138" s="51"/>
      <c r="TGQ138" s="51"/>
      <c r="TGR138" s="51"/>
      <c r="TGS138" s="51"/>
      <c r="TGT138" s="51"/>
      <c r="TGU138" s="51"/>
      <c r="TGV138" s="51"/>
      <c r="TGW138" s="51"/>
      <c r="TGX138" s="51"/>
      <c r="TGY138" s="51"/>
      <c r="TGZ138" s="51"/>
      <c r="THA138" s="51"/>
      <c r="THB138" s="51"/>
      <c r="THC138" s="51"/>
      <c r="THD138" s="51"/>
      <c r="THE138" s="51"/>
      <c r="THF138" s="51"/>
      <c r="THG138" s="51"/>
      <c r="THH138" s="51"/>
      <c r="THI138" s="51"/>
      <c r="THJ138" s="51"/>
      <c r="THK138" s="51"/>
      <c r="THL138" s="51"/>
      <c r="THM138" s="51"/>
      <c r="THN138" s="51"/>
      <c r="THO138" s="51"/>
      <c r="THP138" s="51"/>
      <c r="THQ138" s="51"/>
      <c r="THR138" s="51"/>
      <c r="THS138" s="51"/>
      <c r="THT138" s="51"/>
      <c r="THU138" s="51"/>
      <c r="THV138" s="51"/>
      <c r="THW138" s="51"/>
      <c r="THX138" s="51"/>
      <c r="THY138" s="51"/>
      <c r="THZ138" s="51"/>
      <c r="TIA138" s="51"/>
      <c r="TIB138" s="51"/>
      <c r="TIC138" s="51"/>
      <c r="TID138" s="51"/>
      <c r="TIE138" s="51"/>
      <c r="TIF138" s="51"/>
      <c r="TIG138" s="51"/>
      <c r="TIH138" s="51"/>
      <c r="TII138" s="51"/>
      <c r="TIJ138" s="51"/>
      <c r="TIK138" s="51"/>
      <c r="TIL138" s="51"/>
      <c r="TIM138" s="51"/>
      <c r="TIN138" s="51"/>
      <c r="TIO138" s="51"/>
      <c r="TIP138" s="51"/>
      <c r="TIQ138" s="51"/>
      <c r="TIR138" s="51"/>
      <c r="TIS138" s="51"/>
      <c r="TIT138" s="51"/>
      <c r="TIU138" s="51"/>
      <c r="TIV138" s="51"/>
      <c r="TIW138" s="51"/>
      <c r="TIX138" s="51"/>
      <c r="TIY138" s="51"/>
      <c r="TIZ138" s="51"/>
      <c r="TJA138" s="51"/>
      <c r="TJB138" s="51"/>
      <c r="TJC138" s="51"/>
      <c r="TJD138" s="51"/>
      <c r="TJE138" s="51"/>
      <c r="TJF138" s="51"/>
      <c r="TJG138" s="51"/>
      <c r="TJH138" s="51"/>
      <c r="TJI138" s="51"/>
      <c r="TJJ138" s="51"/>
      <c r="TJK138" s="51"/>
      <c r="TJL138" s="51"/>
      <c r="TJM138" s="51"/>
      <c r="TJN138" s="51"/>
      <c r="TJO138" s="51"/>
      <c r="TJP138" s="51"/>
      <c r="TJQ138" s="51"/>
      <c r="TJR138" s="51"/>
      <c r="TJS138" s="51"/>
      <c r="TJT138" s="51"/>
      <c r="TJU138" s="51"/>
      <c r="TJV138" s="51"/>
      <c r="TJW138" s="51"/>
      <c r="TJX138" s="51"/>
      <c r="TJY138" s="51"/>
      <c r="TJZ138" s="51"/>
      <c r="TKA138" s="51"/>
      <c r="TKB138" s="51"/>
      <c r="TKC138" s="51"/>
      <c r="TKD138" s="51"/>
      <c r="TKE138" s="51"/>
      <c r="TKF138" s="51"/>
      <c r="TKG138" s="51"/>
      <c r="TKH138" s="51"/>
      <c r="TKI138" s="51"/>
      <c r="TKJ138" s="51"/>
      <c r="TKK138" s="51"/>
      <c r="TKL138" s="51"/>
      <c r="TKM138" s="51"/>
      <c r="TKN138" s="51"/>
      <c r="TKO138" s="51"/>
      <c r="TKP138" s="51"/>
      <c r="TKQ138" s="51"/>
      <c r="TKR138" s="51"/>
      <c r="TKS138" s="51"/>
      <c r="TKT138" s="51"/>
      <c r="TKU138" s="51"/>
      <c r="TKV138" s="51"/>
      <c r="TKW138" s="51"/>
      <c r="TKX138" s="51"/>
      <c r="TKY138" s="51"/>
      <c r="TKZ138" s="51"/>
      <c r="TLA138" s="51"/>
      <c r="TLB138" s="51"/>
      <c r="TLC138" s="51"/>
      <c r="TLD138" s="51"/>
      <c r="TLE138" s="51"/>
      <c r="TLF138" s="51"/>
      <c r="TLG138" s="51"/>
      <c r="TLH138" s="51"/>
      <c r="TLI138" s="51"/>
      <c r="TLJ138" s="51"/>
      <c r="TLK138" s="51"/>
      <c r="TLL138" s="51"/>
      <c r="TLM138" s="51"/>
      <c r="TLN138" s="51"/>
      <c r="TLO138" s="51"/>
      <c r="TLP138" s="51"/>
      <c r="TLQ138" s="51"/>
      <c r="TLR138" s="51"/>
      <c r="TLS138" s="51"/>
      <c r="TLT138" s="51"/>
      <c r="TLU138" s="51"/>
      <c r="TLV138" s="51"/>
      <c r="TLW138" s="51"/>
      <c r="TLX138" s="51"/>
      <c r="TLY138" s="51"/>
      <c r="TLZ138" s="51"/>
      <c r="TMA138" s="51"/>
      <c r="TMB138" s="51"/>
      <c r="TMC138" s="51"/>
      <c r="TMD138" s="51"/>
      <c r="TME138" s="51"/>
      <c r="TMF138" s="51"/>
      <c r="TMG138" s="51"/>
      <c r="TMH138" s="51"/>
      <c r="TMI138" s="51"/>
      <c r="TMJ138" s="51"/>
      <c r="TMK138" s="51"/>
      <c r="TML138" s="51"/>
      <c r="TMM138" s="51"/>
      <c r="TMN138" s="51"/>
      <c r="TMO138" s="51"/>
      <c r="TMP138" s="51"/>
      <c r="TMQ138" s="51"/>
      <c r="TMR138" s="51"/>
      <c r="TMS138" s="51"/>
      <c r="TMT138" s="51"/>
      <c r="TMU138" s="51"/>
      <c r="TMV138" s="51"/>
      <c r="TMW138" s="51"/>
      <c r="TMX138" s="51"/>
      <c r="TMY138" s="51"/>
      <c r="TMZ138" s="51"/>
      <c r="TNA138" s="51"/>
      <c r="TNB138" s="51"/>
      <c r="TNC138" s="51"/>
      <c r="TND138" s="51"/>
      <c r="TNE138" s="51"/>
      <c r="TNF138" s="51"/>
      <c r="TNG138" s="51"/>
      <c r="TNH138" s="51"/>
      <c r="TNI138" s="51"/>
      <c r="TNJ138" s="51"/>
      <c r="TNK138" s="51"/>
      <c r="TNL138" s="51"/>
      <c r="TNM138" s="51"/>
      <c r="TNN138" s="51"/>
      <c r="TNO138" s="51"/>
      <c r="TNP138" s="51"/>
      <c r="TNQ138" s="51"/>
      <c r="TNR138" s="51"/>
      <c r="TNS138" s="51"/>
      <c r="TNT138" s="51"/>
      <c r="TNU138" s="51"/>
      <c r="TNV138" s="51"/>
      <c r="TNW138" s="51"/>
      <c r="TNX138" s="51"/>
      <c r="TNY138" s="51"/>
      <c r="TNZ138" s="51"/>
      <c r="TOA138" s="51"/>
      <c r="TOB138" s="51"/>
      <c r="TOC138" s="51"/>
      <c r="TOD138" s="51"/>
      <c r="TOE138" s="51"/>
      <c r="TOF138" s="51"/>
      <c r="TOG138" s="51"/>
      <c r="TOH138" s="51"/>
      <c r="TOI138" s="51"/>
      <c r="TOJ138" s="51"/>
      <c r="TOK138" s="51"/>
      <c r="TOL138" s="51"/>
      <c r="TOM138" s="51"/>
      <c r="TON138" s="51"/>
      <c r="TOO138" s="51"/>
      <c r="TOP138" s="51"/>
      <c r="TOQ138" s="51"/>
      <c r="TOR138" s="51"/>
      <c r="TOS138" s="51"/>
      <c r="TOT138" s="51"/>
      <c r="TOU138" s="51"/>
      <c r="TOV138" s="51"/>
      <c r="TOW138" s="51"/>
      <c r="TOX138" s="51"/>
      <c r="TOY138" s="51"/>
      <c r="TOZ138" s="51"/>
      <c r="TPA138" s="51"/>
      <c r="TPB138" s="51"/>
      <c r="TPC138" s="51"/>
      <c r="TPD138" s="51"/>
      <c r="TPE138" s="51"/>
      <c r="TPF138" s="51"/>
      <c r="TPG138" s="51"/>
      <c r="TPH138" s="51"/>
      <c r="TPI138" s="51"/>
      <c r="TPJ138" s="51"/>
      <c r="TPK138" s="51"/>
      <c r="TPL138" s="51"/>
      <c r="TPM138" s="51"/>
      <c r="TPN138" s="51"/>
      <c r="TPO138" s="51"/>
      <c r="TPP138" s="51"/>
      <c r="TPQ138" s="51"/>
      <c r="TPR138" s="51"/>
      <c r="TPS138" s="51"/>
      <c r="TPT138" s="51"/>
      <c r="TPU138" s="51"/>
      <c r="TPV138" s="51"/>
      <c r="TPW138" s="51"/>
      <c r="TPX138" s="51"/>
      <c r="TPY138" s="51"/>
      <c r="TPZ138" s="51"/>
      <c r="TQA138" s="51"/>
      <c r="TQB138" s="51"/>
      <c r="TQC138" s="51"/>
      <c r="TQD138" s="51"/>
      <c r="TQE138" s="51"/>
      <c r="TQF138" s="51"/>
      <c r="TQG138" s="51"/>
      <c r="TQH138" s="51"/>
      <c r="TQI138" s="51"/>
      <c r="TQJ138" s="51"/>
      <c r="TQK138" s="51"/>
      <c r="TQL138" s="51"/>
      <c r="TQM138" s="51"/>
      <c r="TQN138" s="51"/>
      <c r="TQO138" s="51"/>
      <c r="TQP138" s="51"/>
      <c r="TQQ138" s="51"/>
      <c r="TQR138" s="51"/>
      <c r="TQS138" s="51"/>
      <c r="TQT138" s="51"/>
      <c r="TQU138" s="51"/>
      <c r="TQV138" s="51"/>
      <c r="TQW138" s="51"/>
      <c r="TQX138" s="51"/>
      <c r="TQY138" s="51"/>
      <c r="TQZ138" s="51"/>
      <c r="TRA138" s="51"/>
      <c r="TRB138" s="51"/>
      <c r="TRC138" s="51"/>
      <c r="TRD138" s="51"/>
      <c r="TRE138" s="51"/>
      <c r="TRF138" s="51"/>
      <c r="TRG138" s="51"/>
      <c r="TRH138" s="51"/>
      <c r="TRI138" s="51"/>
      <c r="TRJ138" s="51"/>
      <c r="TRK138" s="51"/>
      <c r="TRL138" s="51"/>
      <c r="TRM138" s="51"/>
      <c r="TRN138" s="51"/>
      <c r="TRO138" s="51"/>
      <c r="TRP138" s="51"/>
      <c r="TRQ138" s="51"/>
      <c r="TRR138" s="51"/>
      <c r="TRS138" s="51"/>
      <c r="TRT138" s="51"/>
      <c r="TRU138" s="51"/>
      <c r="TRV138" s="51"/>
      <c r="TRW138" s="51"/>
      <c r="TRX138" s="51"/>
      <c r="TRY138" s="51"/>
      <c r="TRZ138" s="51"/>
      <c r="TSA138" s="51"/>
      <c r="TSB138" s="51"/>
      <c r="TSC138" s="51"/>
      <c r="TSD138" s="51"/>
      <c r="TSE138" s="51"/>
      <c r="TSF138" s="51"/>
      <c r="TSG138" s="51"/>
      <c r="TSH138" s="51"/>
      <c r="TSI138" s="51"/>
      <c r="TSJ138" s="51"/>
      <c r="TSK138" s="51"/>
      <c r="TSL138" s="51"/>
      <c r="TSM138" s="51"/>
      <c r="TSN138" s="51"/>
      <c r="TSO138" s="51"/>
      <c r="TSP138" s="51"/>
      <c r="TSQ138" s="51"/>
      <c r="TSR138" s="51"/>
      <c r="TSS138" s="51"/>
      <c r="TST138" s="51"/>
      <c r="TSU138" s="51"/>
      <c r="TSV138" s="51"/>
      <c r="TSW138" s="51"/>
      <c r="TSX138" s="51"/>
      <c r="TSY138" s="51"/>
      <c r="TSZ138" s="51"/>
      <c r="TTA138" s="51"/>
      <c r="TTB138" s="51"/>
      <c r="TTC138" s="51"/>
      <c r="TTD138" s="51"/>
      <c r="TTE138" s="51"/>
      <c r="TTF138" s="51"/>
      <c r="TTG138" s="51"/>
      <c r="TTH138" s="51"/>
      <c r="TTI138" s="51"/>
      <c r="TTJ138" s="51"/>
      <c r="TTK138" s="51"/>
      <c r="TTL138" s="51"/>
      <c r="TTM138" s="51"/>
      <c r="TTN138" s="51"/>
      <c r="TTO138" s="51"/>
      <c r="TTP138" s="51"/>
      <c r="TTQ138" s="51"/>
      <c r="TTR138" s="51"/>
      <c r="TTS138" s="51"/>
      <c r="TTT138" s="51"/>
      <c r="TTU138" s="51"/>
      <c r="TTV138" s="51"/>
      <c r="TTW138" s="51"/>
      <c r="TTX138" s="51"/>
      <c r="TTY138" s="51"/>
      <c r="TTZ138" s="51"/>
      <c r="TUA138" s="51"/>
      <c r="TUB138" s="51"/>
      <c r="TUC138" s="51"/>
      <c r="TUD138" s="51"/>
      <c r="TUE138" s="51"/>
      <c r="TUF138" s="51"/>
      <c r="TUG138" s="51"/>
      <c r="TUH138" s="51"/>
      <c r="TUI138" s="51"/>
      <c r="TUJ138" s="51"/>
      <c r="TUK138" s="51"/>
      <c r="TUL138" s="51"/>
      <c r="TUM138" s="51"/>
      <c r="TUN138" s="51"/>
      <c r="TUO138" s="51"/>
      <c r="TUP138" s="51"/>
      <c r="TUQ138" s="51"/>
      <c r="TUR138" s="51"/>
      <c r="TUS138" s="51"/>
      <c r="TUT138" s="51"/>
      <c r="TUU138" s="51"/>
      <c r="TUV138" s="51"/>
      <c r="TUW138" s="51"/>
      <c r="TUX138" s="51"/>
      <c r="TUY138" s="51"/>
      <c r="TUZ138" s="51"/>
      <c r="TVA138" s="51"/>
      <c r="TVB138" s="51"/>
      <c r="TVC138" s="51"/>
      <c r="TVD138" s="51"/>
      <c r="TVE138" s="51"/>
      <c r="TVF138" s="51"/>
      <c r="TVG138" s="51"/>
      <c r="TVH138" s="51"/>
      <c r="TVI138" s="51"/>
      <c r="TVJ138" s="51"/>
      <c r="TVK138" s="51"/>
      <c r="TVL138" s="51"/>
      <c r="TVM138" s="51"/>
      <c r="TVN138" s="51"/>
      <c r="TVO138" s="51"/>
      <c r="TVP138" s="51"/>
      <c r="TVQ138" s="51"/>
      <c r="TVR138" s="51"/>
      <c r="TVS138" s="51"/>
      <c r="TVT138" s="51"/>
      <c r="TVU138" s="51"/>
      <c r="TVV138" s="51"/>
      <c r="TVW138" s="51"/>
      <c r="TVX138" s="51"/>
      <c r="TVY138" s="51"/>
      <c r="TVZ138" s="51"/>
      <c r="TWA138" s="51"/>
      <c r="TWB138" s="51"/>
      <c r="TWC138" s="51"/>
      <c r="TWD138" s="51"/>
      <c r="TWE138" s="51"/>
      <c r="TWF138" s="51"/>
      <c r="TWG138" s="51"/>
      <c r="TWH138" s="51"/>
      <c r="TWI138" s="51"/>
      <c r="TWJ138" s="51"/>
      <c r="TWK138" s="51"/>
      <c r="TWL138" s="51"/>
      <c r="TWM138" s="51"/>
      <c r="TWN138" s="51"/>
      <c r="TWO138" s="51"/>
      <c r="TWP138" s="51"/>
      <c r="TWQ138" s="51"/>
      <c r="TWR138" s="51"/>
      <c r="TWS138" s="51"/>
      <c r="TWT138" s="51"/>
      <c r="TWU138" s="51"/>
      <c r="TWV138" s="51"/>
      <c r="TWW138" s="51"/>
      <c r="TWX138" s="51"/>
      <c r="TWY138" s="51"/>
      <c r="TWZ138" s="51"/>
      <c r="TXA138" s="51"/>
      <c r="TXB138" s="51"/>
      <c r="TXC138" s="51"/>
      <c r="TXD138" s="51"/>
      <c r="TXE138" s="51"/>
      <c r="TXF138" s="51"/>
      <c r="TXG138" s="51"/>
      <c r="TXH138" s="51"/>
      <c r="TXI138" s="51"/>
      <c r="TXJ138" s="51"/>
      <c r="TXK138" s="51"/>
      <c r="TXL138" s="51"/>
      <c r="TXM138" s="51"/>
      <c r="TXN138" s="51"/>
      <c r="TXO138" s="51"/>
      <c r="TXP138" s="51"/>
      <c r="TXQ138" s="51"/>
      <c r="TXR138" s="51"/>
      <c r="TXS138" s="51"/>
      <c r="TXT138" s="51"/>
      <c r="TXU138" s="51"/>
      <c r="TXV138" s="51"/>
      <c r="TXW138" s="51"/>
      <c r="TXX138" s="51"/>
      <c r="TXY138" s="51"/>
      <c r="TXZ138" s="51"/>
      <c r="TYA138" s="51"/>
      <c r="TYB138" s="51"/>
      <c r="TYC138" s="51"/>
      <c r="TYD138" s="51"/>
      <c r="TYE138" s="51"/>
      <c r="TYF138" s="51"/>
      <c r="TYG138" s="51"/>
      <c r="TYH138" s="51"/>
      <c r="TYI138" s="51"/>
      <c r="TYJ138" s="51"/>
      <c r="TYK138" s="51"/>
      <c r="TYL138" s="51"/>
      <c r="TYM138" s="51"/>
      <c r="TYN138" s="51"/>
      <c r="TYO138" s="51"/>
      <c r="TYP138" s="51"/>
      <c r="TYQ138" s="51"/>
      <c r="TYR138" s="51"/>
      <c r="TYS138" s="51"/>
      <c r="TYT138" s="51"/>
      <c r="TYU138" s="51"/>
      <c r="TYV138" s="51"/>
      <c r="TYW138" s="51"/>
      <c r="TYX138" s="51"/>
      <c r="TYY138" s="51"/>
      <c r="TYZ138" s="51"/>
      <c r="TZA138" s="51"/>
      <c r="TZB138" s="51"/>
      <c r="TZC138" s="51"/>
      <c r="TZD138" s="51"/>
      <c r="TZE138" s="51"/>
      <c r="TZF138" s="51"/>
      <c r="TZG138" s="51"/>
      <c r="TZH138" s="51"/>
      <c r="TZI138" s="51"/>
      <c r="TZJ138" s="51"/>
      <c r="TZK138" s="51"/>
      <c r="TZL138" s="51"/>
      <c r="TZM138" s="51"/>
      <c r="TZN138" s="51"/>
      <c r="TZO138" s="51"/>
      <c r="TZP138" s="51"/>
      <c r="TZQ138" s="51"/>
      <c r="TZR138" s="51"/>
      <c r="TZS138" s="51"/>
      <c r="TZT138" s="51"/>
      <c r="TZU138" s="51"/>
      <c r="TZV138" s="51"/>
      <c r="TZW138" s="51"/>
      <c r="TZX138" s="51"/>
      <c r="TZY138" s="51"/>
      <c r="TZZ138" s="51"/>
      <c r="UAA138" s="51"/>
      <c r="UAB138" s="51"/>
      <c r="UAC138" s="51"/>
      <c r="UAD138" s="51"/>
      <c r="UAE138" s="51"/>
      <c r="UAF138" s="51"/>
      <c r="UAG138" s="51"/>
      <c r="UAH138" s="51"/>
      <c r="UAI138" s="51"/>
      <c r="UAJ138" s="51"/>
      <c r="UAK138" s="51"/>
      <c r="UAL138" s="51"/>
      <c r="UAM138" s="51"/>
      <c r="UAN138" s="51"/>
      <c r="UAO138" s="51"/>
      <c r="UAP138" s="51"/>
      <c r="UAQ138" s="51"/>
      <c r="UAR138" s="51"/>
      <c r="UAS138" s="51"/>
      <c r="UAT138" s="51"/>
      <c r="UAU138" s="51"/>
      <c r="UAV138" s="51"/>
      <c r="UAW138" s="51"/>
      <c r="UAX138" s="51"/>
      <c r="UAY138" s="51"/>
      <c r="UAZ138" s="51"/>
      <c r="UBA138" s="51"/>
      <c r="UBB138" s="51"/>
      <c r="UBC138" s="51"/>
      <c r="UBD138" s="51"/>
      <c r="UBE138" s="51"/>
      <c r="UBF138" s="51"/>
      <c r="UBG138" s="51"/>
      <c r="UBH138" s="51"/>
      <c r="UBI138" s="51"/>
      <c r="UBJ138" s="51"/>
      <c r="UBK138" s="51"/>
      <c r="UBL138" s="51"/>
      <c r="UBM138" s="51"/>
      <c r="UBN138" s="51"/>
      <c r="UBO138" s="51"/>
      <c r="UBP138" s="51"/>
      <c r="UBQ138" s="51"/>
      <c r="UBR138" s="51"/>
      <c r="UBS138" s="51"/>
      <c r="UBT138" s="51"/>
      <c r="UBU138" s="51"/>
      <c r="UBV138" s="51"/>
      <c r="UBW138" s="51"/>
      <c r="UBX138" s="51"/>
      <c r="UBY138" s="51"/>
      <c r="UBZ138" s="51"/>
      <c r="UCA138" s="51"/>
      <c r="UCB138" s="51"/>
      <c r="UCC138" s="51"/>
      <c r="UCD138" s="51"/>
      <c r="UCE138" s="51"/>
      <c r="UCF138" s="51"/>
      <c r="UCG138" s="51"/>
      <c r="UCH138" s="51"/>
      <c r="UCI138" s="51"/>
      <c r="UCJ138" s="51"/>
      <c r="UCK138" s="51"/>
      <c r="UCL138" s="51"/>
      <c r="UCM138" s="51"/>
      <c r="UCN138" s="51"/>
      <c r="UCO138" s="51"/>
      <c r="UCP138" s="51"/>
      <c r="UCQ138" s="51"/>
      <c r="UCR138" s="51"/>
      <c r="UCS138" s="51"/>
      <c r="UCT138" s="51"/>
      <c r="UCU138" s="51"/>
      <c r="UCV138" s="51"/>
      <c r="UCW138" s="51"/>
      <c r="UCX138" s="51"/>
      <c r="UCY138" s="51"/>
      <c r="UCZ138" s="51"/>
      <c r="UDA138" s="51"/>
      <c r="UDB138" s="51"/>
      <c r="UDC138" s="51"/>
      <c r="UDD138" s="51"/>
      <c r="UDE138" s="51"/>
      <c r="UDF138" s="51"/>
      <c r="UDG138" s="51"/>
      <c r="UDH138" s="51"/>
      <c r="UDI138" s="51"/>
      <c r="UDJ138" s="51"/>
      <c r="UDK138" s="51"/>
      <c r="UDL138" s="51"/>
      <c r="UDM138" s="51"/>
      <c r="UDN138" s="51"/>
      <c r="UDO138" s="51"/>
      <c r="UDP138" s="51"/>
      <c r="UDQ138" s="51"/>
      <c r="UDR138" s="51"/>
      <c r="UDS138" s="51"/>
      <c r="UDT138" s="51"/>
      <c r="UDU138" s="51"/>
      <c r="UDV138" s="51"/>
      <c r="UDW138" s="51"/>
      <c r="UDX138" s="51"/>
      <c r="UDY138" s="51"/>
      <c r="UDZ138" s="51"/>
      <c r="UEA138" s="51"/>
      <c r="UEB138" s="51"/>
      <c r="UEC138" s="51"/>
      <c r="UED138" s="51"/>
      <c r="UEE138" s="51"/>
      <c r="UEF138" s="51"/>
      <c r="UEG138" s="51"/>
      <c r="UEH138" s="51"/>
      <c r="UEI138" s="51"/>
      <c r="UEJ138" s="51"/>
      <c r="UEK138" s="51"/>
      <c r="UEL138" s="51"/>
      <c r="UEM138" s="51"/>
      <c r="UEN138" s="51"/>
      <c r="UEO138" s="51"/>
      <c r="UEP138" s="51"/>
      <c r="UEQ138" s="51"/>
      <c r="UER138" s="51"/>
      <c r="UES138" s="51"/>
      <c r="UET138" s="51"/>
      <c r="UEU138" s="51"/>
      <c r="UEV138" s="51"/>
      <c r="UEW138" s="51"/>
      <c r="UEX138" s="51"/>
      <c r="UEY138" s="51"/>
      <c r="UEZ138" s="51"/>
      <c r="UFA138" s="51"/>
      <c r="UFB138" s="51"/>
      <c r="UFC138" s="51"/>
      <c r="UFD138" s="51"/>
      <c r="UFE138" s="51"/>
      <c r="UFF138" s="51"/>
      <c r="UFG138" s="51"/>
      <c r="UFH138" s="51"/>
      <c r="UFI138" s="51"/>
      <c r="UFJ138" s="51"/>
      <c r="UFK138" s="51"/>
      <c r="UFL138" s="51"/>
      <c r="UFM138" s="51"/>
      <c r="UFN138" s="51"/>
      <c r="UFO138" s="51"/>
      <c r="UFP138" s="51"/>
      <c r="UFQ138" s="51"/>
      <c r="UFR138" s="51"/>
      <c r="UFS138" s="51"/>
      <c r="UFT138" s="51"/>
      <c r="UFU138" s="51"/>
      <c r="UFV138" s="51"/>
      <c r="UFW138" s="51"/>
      <c r="UFX138" s="51"/>
      <c r="UFY138" s="51"/>
      <c r="UFZ138" s="51"/>
      <c r="UGA138" s="51"/>
      <c r="UGB138" s="51"/>
      <c r="UGC138" s="51"/>
      <c r="UGD138" s="51"/>
      <c r="UGE138" s="51"/>
      <c r="UGF138" s="51"/>
      <c r="UGG138" s="51"/>
      <c r="UGH138" s="51"/>
      <c r="UGI138" s="51"/>
      <c r="UGJ138" s="51"/>
      <c r="UGK138" s="51"/>
      <c r="UGL138" s="51"/>
      <c r="UGM138" s="51"/>
      <c r="UGN138" s="51"/>
      <c r="UGO138" s="51"/>
      <c r="UGP138" s="51"/>
      <c r="UGQ138" s="51"/>
      <c r="UGR138" s="51"/>
      <c r="UGS138" s="51"/>
      <c r="UGT138" s="51"/>
      <c r="UGU138" s="51"/>
      <c r="UGV138" s="51"/>
      <c r="UGW138" s="51"/>
      <c r="UGX138" s="51"/>
      <c r="UGY138" s="51"/>
      <c r="UGZ138" s="51"/>
      <c r="UHA138" s="51"/>
      <c r="UHB138" s="51"/>
      <c r="UHC138" s="51"/>
      <c r="UHD138" s="51"/>
      <c r="UHE138" s="51"/>
      <c r="UHF138" s="51"/>
      <c r="UHG138" s="51"/>
      <c r="UHH138" s="51"/>
      <c r="UHI138" s="51"/>
      <c r="UHJ138" s="51"/>
      <c r="UHK138" s="51"/>
      <c r="UHL138" s="51"/>
      <c r="UHM138" s="51"/>
      <c r="UHN138" s="51"/>
      <c r="UHO138" s="51"/>
      <c r="UHP138" s="51"/>
      <c r="UHQ138" s="51"/>
      <c r="UHR138" s="51"/>
      <c r="UHS138" s="51"/>
      <c r="UHT138" s="51"/>
      <c r="UHU138" s="51"/>
      <c r="UHV138" s="51"/>
      <c r="UHW138" s="51"/>
      <c r="UHX138" s="51"/>
      <c r="UHY138" s="51"/>
      <c r="UHZ138" s="51"/>
      <c r="UIA138" s="51"/>
      <c r="UIB138" s="51"/>
      <c r="UIC138" s="51"/>
      <c r="UID138" s="51"/>
      <c r="UIE138" s="51"/>
      <c r="UIF138" s="51"/>
      <c r="UIG138" s="51"/>
      <c r="UIH138" s="51"/>
      <c r="UII138" s="51"/>
      <c r="UIJ138" s="51"/>
      <c r="UIK138" s="51"/>
      <c r="UIL138" s="51"/>
      <c r="UIM138" s="51"/>
      <c r="UIN138" s="51"/>
      <c r="UIO138" s="51"/>
      <c r="UIP138" s="51"/>
      <c r="UIQ138" s="51"/>
      <c r="UIR138" s="51"/>
      <c r="UIS138" s="51"/>
      <c r="UIT138" s="51"/>
      <c r="UIU138" s="51"/>
      <c r="UIV138" s="51"/>
      <c r="UIW138" s="51"/>
      <c r="UIX138" s="51"/>
      <c r="UIY138" s="51"/>
      <c r="UIZ138" s="51"/>
      <c r="UJA138" s="51"/>
      <c r="UJB138" s="51"/>
      <c r="UJC138" s="51"/>
      <c r="UJD138" s="51"/>
      <c r="UJE138" s="51"/>
      <c r="UJF138" s="51"/>
      <c r="UJG138" s="51"/>
      <c r="UJH138" s="51"/>
      <c r="UJI138" s="51"/>
      <c r="UJJ138" s="51"/>
      <c r="UJK138" s="51"/>
      <c r="UJL138" s="51"/>
      <c r="UJM138" s="51"/>
      <c r="UJN138" s="51"/>
      <c r="UJO138" s="51"/>
      <c r="UJP138" s="51"/>
      <c r="UJQ138" s="51"/>
      <c r="UJR138" s="51"/>
      <c r="UJS138" s="51"/>
      <c r="UJT138" s="51"/>
      <c r="UJU138" s="51"/>
      <c r="UJV138" s="51"/>
      <c r="UJW138" s="51"/>
      <c r="UJX138" s="51"/>
      <c r="UJY138" s="51"/>
      <c r="UJZ138" s="51"/>
      <c r="UKA138" s="51"/>
      <c r="UKB138" s="51"/>
      <c r="UKC138" s="51"/>
      <c r="UKD138" s="51"/>
      <c r="UKE138" s="51"/>
      <c r="UKF138" s="51"/>
      <c r="UKG138" s="51"/>
      <c r="UKH138" s="51"/>
      <c r="UKI138" s="51"/>
      <c r="UKJ138" s="51"/>
      <c r="UKK138" s="51"/>
      <c r="UKL138" s="51"/>
      <c r="UKM138" s="51"/>
      <c r="UKN138" s="51"/>
      <c r="UKO138" s="51"/>
      <c r="UKP138" s="51"/>
      <c r="UKQ138" s="51"/>
      <c r="UKR138" s="51"/>
      <c r="UKS138" s="51"/>
      <c r="UKT138" s="51"/>
      <c r="UKU138" s="51"/>
      <c r="UKV138" s="51"/>
      <c r="UKW138" s="51"/>
      <c r="UKX138" s="51"/>
      <c r="UKY138" s="51"/>
      <c r="UKZ138" s="51"/>
      <c r="ULA138" s="51"/>
      <c r="ULB138" s="51"/>
      <c r="ULC138" s="51"/>
      <c r="ULD138" s="51"/>
      <c r="ULE138" s="51"/>
      <c r="ULF138" s="51"/>
      <c r="ULG138" s="51"/>
      <c r="ULH138" s="51"/>
      <c r="ULI138" s="51"/>
      <c r="ULJ138" s="51"/>
      <c r="ULK138" s="51"/>
      <c r="ULL138" s="51"/>
      <c r="ULM138" s="51"/>
      <c r="ULN138" s="51"/>
      <c r="ULO138" s="51"/>
      <c r="ULP138" s="51"/>
      <c r="ULQ138" s="51"/>
      <c r="ULR138" s="51"/>
      <c r="ULS138" s="51"/>
      <c r="ULT138" s="51"/>
      <c r="ULU138" s="51"/>
      <c r="ULV138" s="51"/>
      <c r="ULW138" s="51"/>
      <c r="ULX138" s="51"/>
      <c r="ULY138" s="51"/>
      <c r="ULZ138" s="51"/>
      <c r="UMA138" s="51"/>
      <c r="UMB138" s="51"/>
      <c r="UMC138" s="51"/>
      <c r="UMD138" s="51"/>
      <c r="UME138" s="51"/>
      <c r="UMF138" s="51"/>
      <c r="UMG138" s="51"/>
      <c r="UMH138" s="51"/>
      <c r="UMI138" s="51"/>
      <c r="UMJ138" s="51"/>
      <c r="UMK138" s="51"/>
      <c r="UML138" s="51"/>
      <c r="UMM138" s="51"/>
      <c r="UMN138" s="51"/>
      <c r="UMO138" s="51"/>
      <c r="UMP138" s="51"/>
      <c r="UMQ138" s="51"/>
      <c r="UMR138" s="51"/>
      <c r="UMS138" s="51"/>
      <c r="UMT138" s="51"/>
      <c r="UMU138" s="51"/>
      <c r="UMV138" s="51"/>
      <c r="UMW138" s="51"/>
      <c r="UMX138" s="51"/>
      <c r="UMY138" s="51"/>
      <c r="UMZ138" s="51"/>
      <c r="UNA138" s="51"/>
      <c r="UNB138" s="51"/>
      <c r="UNC138" s="51"/>
      <c r="UND138" s="51"/>
      <c r="UNE138" s="51"/>
      <c r="UNF138" s="51"/>
      <c r="UNG138" s="51"/>
      <c r="UNH138" s="51"/>
      <c r="UNI138" s="51"/>
      <c r="UNJ138" s="51"/>
      <c r="UNK138" s="51"/>
      <c r="UNL138" s="51"/>
      <c r="UNM138" s="51"/>
      <c r="UNN138" s="51"/>
      <c r="UNO138" s="51"/>
      <c r="UNP138" s="51"/>
      <c r="UNQ138" s="51"/>
      <c r="UNR138" s="51"/>
      <c r="UNS138" s="51"/>
      <c r="UNT138" s="51"/>
      <c r="UNU138" s="51"/>
      <c r="UNV138" s="51"/>
      <c r="UNW138" s="51"/>
      <c r="UNX138" s="51"/>
      <c r="UNY138" s="51"/>
      <c r="UNZ138" s="51"/>
      <c r="UOA138" s="51"/>
      <c r="UOB138" s="51"/>
      <c r="UOC138" s="51"/>
      <c r="UOD138" s="51"/>
      <c r="UOE138" s="51"/>
      <c r="UOF138" s="51"/>
      <c r="UOG138" s="51"/>
      <c r="UOH138" s="51"/>
      <c r="UOI138" s="51"/>
      <c r="UOJ138" s="51"/>
      <c r="UOK138" s="51"/>
      <c r="UOL138" s="51"/>
      <c r="UOM138" s="51"/>
      <c r="UON138" s="51"/>
      <c r="UOO138" s="51"/>
      <c r="UOP138" s="51"/>
      <c r="UOQ138" s="51"/>
      <c r="UOR138" s="51"/>
      <c r="UOS138" s="51"/>
      <c r="UOT138" s="51"/>
      <c r="UOU138" s="51"/>
      <c r="UOV138" s="51"/>
      <c r="UOW138" s="51"/>
      <c r="UOX138" s="51"/>
      <c r="UOY138" s="51"/>
      <c r="UOZ138" s="51"/>
      <c r="UPA138" s="51"/>
      <c r="UPB138" s="51"/>
      <c r="UPC138" s="51"/>
      <c r="UPD138" s="51"/>
      <c r="UPE138" s="51"/>
      <c r="UPF138" s="51"/>
      <c r="UPG138" s="51"/>
      <c r="UPH138" s="51"/>
      <c r="UPI138" s="51"/>
      <c r="UPJ138" s="51"/>
      <c r="UPK138" s="51"/>
      <c r="UPL138" s="51"/>
      <c r="UPM138" s="51"/>
      <c r="UPN138" s="51"/>
      <c r="UPO138" s="51"/>
      <c r="UPP138" s="51"/>
      <c r="UPQ138" s="51"/>
      <c r="UPR138" s="51"/>
      <c r="UPS138" s="51"/>
      <c r="UPT138" s="51"/>
      <c r="UPU138" s="51"/>
      <c r="UPV138" s="51"/>
      <c r="UPW138" s="51"/>
      <c r="UPX138" s="51"/>
      <c r="UPY138" s="51"/>
      <c r="UPZ138" s="51"/>
      <c r="UQA138" s="51"/>
      <c r="UQB138" s="51"/>
      <c r="UQC138" s="51"/>
      <c r="UQD138" s="51"/>
      <c r="UQE138" s="51"/>
      <c r="UQF138" s="51"/>
      <c r="UQG138" s="51"/>
      <c r="UQH138" s="51"/>
      <c r="UQI138" s="51"/>
      <c r="UQJ138" s="51"/>
      <c r="UQK138" s="51"/>
      <c r="UQL138" s="51"/>
      <c r="UQM138" s="51"/>
      <c r="UQN138" s="51"/>
      <c r="UQO138" s="51"/>
      <c r="UQP138" s="51"/>
      <c r="UQQ138" s="51"/>
      <c r="UQR138" s="51"/>
      <c r="UQS138" s="51"/>
      <c r="UQT138" s="51"/>
      <c r="UQU138" s="51"/>
      <c r="UQV138" s="51"/>
      <c r="UQW138" s="51"/>
      <c r="UQX138" s="51"/>
      <c r="UQY138" s="51"/>
      <c r="UQZ138" s="51"/>
      <c r="URA138" s="51"/>
      <c r="URB138" s="51"/>
      <c r="URC138" s="51"/>
      <c r="URD138" s="51"/>
      <c r="URE138" s="51"/>
      <c r="URF138" s="51"/>
      <c r="URG138" s="51"/>
      <c r="URH138" s="51"/>
      <c r="URI138" s="51"/>
      <c r="URJ138" s="51"/>
      <c r="URK138" s="51"/>
      <c r="URL138" s="51"/>
      <c r="URM138" s="51"/>
      <c r="URN138" s="51"/>
      <c r="URO138" s="51"/>
      <c r="URP138" s="51"/>
      <c r="URQ138" s="51"/>
      <c r="URR138" s="51"/>
      <c r="URS138" s="51"/>
      <c r="URT138" s="51"/>
      <c r="URU138" s="51"/>
      <c r="URV138" s="51"/>
      <c r="URW138" s="51"/>
      <c r="URX138" s="51"/>
      <c r="URY138" s="51"/>
      <c r="URZ138" s="51"/>
      <c r="USA138" s="51"/>
      <c r="USB138" s="51"/>
      <c r="USC138" s="51"/>
      <c r="USD138" s="51"/>
      <c r="USE138" s="51"/>
      <c r="USF138" s="51"/>
      <c r="USG138" s="51"/>
      <c r="USH138" s="51"/>
      <c r="USI138" s="51"/>
      <c r="USJ138" s="51"/>
      <c r="USK138" s="51"/>
      <c r="USL138" s="51"/>
      <c r="USM138" s="51"/>
      <c r="USN138" s="51"/>
      <c r="USO138" s="51"/>
      <c r="USP138" s="51"/>
      <c r="USQ138" s="51"/>
      <c r="USR138" s="51"/>
      <c r="USS138" s="51"/>
      <c r="UST138" s="51"/>
      <c r="USU138" s="51"/>
      <c r="USV138" s="51"/>
      <c r="USW138" s="51"/>
      <c r="USX138" s="51"/>
      <c r="USY138" s="51"/>
      <c r="USZ138" s="51"/>
      <c r="UTA138" s="51"/>
      <c r="UTB138" s="51"/>
      <c r="UTC138" s="51"/>
      <c r="UTD138" s="51"/>
      <c r="UTE138" s="51"/>
      <c r="UTF138" s="51"/>
      <c r="UTG138" s="51"/>
      <c r="UTH138" s="51"/>
      <c r="UTI138" s="51"/>
      <c r="UTJ138" s="51"/>
      <c r="UTK138" s="51"/>
      <c r="UTL138" s="51"/>
      <c r="UTM138" s="51"/>
      <c r="UTN138" s="51"/>
      <c r="UTO138" s="51"/>
      <c r="UTP138" s="51"/>
      <c r="UTQ138" s="51"/>
      <c r="UTR138" s="51"/>
      <c r="UTS138" s="51"/>
      <c r="UTT138" s="51"/>
      <c r="UTU138" s="51"/>
      <c r="UTV138" s="51"/>
      <c r="UTW138" s="51"/>
      <c r="UTX138" s="51"/>
      <c r="UTY138" s="51"/>
      <c r="UTZ138" s="51"/>
      <c r="UUA138" s="51"/>
      <c r="UUB138" s="51"/>
      <c r="UUC138" s="51"/>
      <c r="UUD138" s="51"/>
      <c r="UUE138" s="51"/>
      <c r="UUF138" s="51"/>
      <c r="UUG138" s="51"/>
      <c r="UUH138" s="51"/>
      <c r="UUI138" s="51"/>
      <c r="UUJ138" s="51"/>
      <c r="UUK138" s="51"/>
      <c r="UUL138" s="51"/>
      <c r="UUM138" s="51"/>
      <c r="UUN138" s="51"/>
      <c r="UUO138" s="51"/>
      <c r="UUP138" s="51"/>
      <c r="UUQ138" s="51"/>
      <c r="UUR138" s="51"/>
      <c r="UUS138" s="51"/>
      <c r="UUT138" s="51"/>
      <c r="UUU138" s="51"/>
      <c r="UUV138" s="51"/>
      <c r="UUW138" s="51"/>
      <c r="UUX138" s="51"/>
      <c r="UUY138" s="51"/>
      <c r="UUZ138" s="51"/>
      <c r="UVA138" s="51"/>
      <c r="UVB138" s="51"/>
      <c r="UVC138" s="51"/>
      <c r="UVD138" s="51"/>
      <c r="UVE138" s="51"/>
      <c r="UVF138" s="51"/>
      <c r="UVG138" s="51"/>
      <c r="UVH138" s="51"/>
      <c r="UVI138" s="51"/>
      <c r="UVJ138" s="51"/>
      <c r="UVK138" s="51"/>
      <c r="UVL138" s="51"/>
      <c r="UVM138" s="51"/>
      <c r="UVN138" s="51"/>
      <c r="UVO138" s="51"/>
      <c r="UVP138" s="51"/>
      <c r="UVQ138" s="51"/>
      <c r="UVR138" s="51"/>
      <c r="UVS138" s="51"/>
      <c r="UVT138" s="51"/>
      <c r="UVU138" s="51"/>
      <c r="UVV138" s="51"/>
      <c r="UVW138" s="51"/>
      <c r="UVX138" s="51"/>
      <c r="UVY138" s="51"/>
      <c r="UVZ138" s="51"/>
      <c r="UWA138" s="51"/>
      <c r="UWB138" s="51"/>
      <c r="UWC138" s="51"/>
      <c r="UWD138" s="51"/>
      <c r="UWE138" s="51"/>
      <c r="UWF138" s="51"/>
      <c r="UWG138" s="51"/>
      <c r="UWH138" s="51"/>
      <c r="UWI138" s="51"/>
      <c r="UWJ138" s="51"/>
      <c r="UWK138" s="51"/>
      <c r="UWL138" s="51"/>
      <c r="UWM138" s="51"/>
      <c r="UWN138" s="51"/>
      <c r="UWO138" s="51"/>
      <c r="UWP138" s="51"/>
      <c r="UWQ138" s="51"/>
      <c r="UWR138" s="51"/>
      <c r="UWS138" s="51"/>
      <c r="UWT138" s="51"/>
      <c r="UWU138" s="51"/>
      <c r="UWV138" s="51"/>
      <c r="UWW138" s="51"/>
      <c r="UWX138" s="51"/>
      <c r="UWY138" s="51"/>
      <c r="UWZ138" s="51"/>
      <c r="UXA138" s="51"/>
      <c r="UXB138" s="51"/>
      <c r="UXC138" s="51"/>
      <c r="UXD138" s="51"/>
      <c r="UXE138" s="51"/>
      <c r="UXF138" s="51"/>
      <c r="UXG138" s="51"/>
      <c r="UXH138" s="51"/>
      <c r="UXI138" s="51"/>
      <c r="UXJ138" s="51"/>
      <c r="UXK138" s="51"/>
      <c r="UXL138" s="51"/>
      <c r="UXM138" s="51"/>
      <c r="UXN138" s="51"/>
      <c r="UXO138" s="51"/>
      <c r="UXP138" s="51"/>
      <c r="UXQ138" s="51"/>
      <c r="UXR138" s="51"/>
      <c r="UXS138" s="51"/>
      <c r="UXT138" s="51"/>
      <c r="UXU138" s="51"/>
      <c r="UXV138" s="51"/>
      <c r="UXW138" s="51"/>
      <c r="UXX138" s="51"/>
      <c r="UXY138" s="51"/>
      <c r="UXZ138" s="51"/>
      <c r="UYA138" s="51"/>
      <c r="UYB138" s="51"/>
      <c r="UYC138" s="51"/>
      <c r="UYD138" s="51"/>
      <c r="UYE138" s="51"/>
      <c r="UYF138" s="51"/>
      <c r="UYG138" s="51"/>
      <c r="UYH138" s="51"/>
      <c r="UYI138" s="51"/>
      <c r="UYJ138" s="51"/>
      <c r="UYK138" s="51"/>
      <c r="UYL138" s="51"/>
      <c r="UYM138" s="51"/>
      <c r="UYN138" s="51"/>
      <c r="UYO138" s="51"/>
      <c r="UYP138" s="51"/>
      <c r="UYQ138" s="51"/>
      <c r="UYR138" s="51"/>
      <c r="UYS138" s="51"/>
      <c r="UYT138" s="51"/>
      <c r="UYU138" s="51"/>
      <c r="UYV138" s="51"/>
      <c r="UYW138" s="51"/>
      <c r="UYX138" s="51"/>
      <c r="UYY138" s="51"/>
      <c r="UYZ138" s="51"/>
      <c r="UZA138" s="51"/>
      <c r="UZB138" s="51"/>
      <c r="UZC138" s="51"/>
      <c r="UZD138" s="51"/>
      <c r="UZE138" s="51"/>
      <c r="UZF138" s="51"/>
      <c r="UZG138" s="51"/>
      <c r="UZH138" s="51"/>
      <c r="UZI138" s="51"/>
      <c r="UZJ138" s="51"/>
      <c r="UZK138" s="51"/>
      <c r="UZL138" s="51"/>
      <c r="UZM138" s="51"/>
      <c r="UZN138" s="51"/>
      <c r="UZO138" s="51"/>
      <c r="UZP138" s="51"/>
      <c r="UZQ138" s="51"/>
      <c r="UZR138" s="51"/>
      <c r="UZS138" s="51"/>
      <c r="UZT138" s="51"/>
      <c r="UZU138" s="51"/>
      <c r="UZV138" s="51"/>
      <c r="UZW138" s="51"/>
      <c r="UZX138" s="51"/>
      <c r="UZY138" s="51"/>
      <c r="UZZ138" s="51"/>
      <c r="VAA138" s="51"/>
      <c r="VAB138" s="51"/>
      <c r="VAC138" s="51"/>
      <c r="VAD138" s="51"/>
      <c r="VAE138" s="51"/>
      <c r="VAF138" s="51"/>
      <c r="VAG138" s="51"/>
      <c r="VAH138" s="51"/>
      <c r="VAI138" s="51"/>
      <c r="VAJ138" s="51"/>
      <c r="VAK138" s="51"/>
      <c r="VAL138" s="51"/>
      <c r="VAM138" s="51"/>
      <c r="VAN138" s="51"/>
      <c r="VAO138" s="51"/>
      <c r="VAP138" s="51"/>
      <c r="VAQ138" s="51"/>
      <c r="VAR138" s="51"/>
      <c r="VAS138" s="51"/>
      <c r="VAT138" s="51"/>
      <c r="VAU138" s="51"/>
      <c r="VAV138" s="51"/>
      <c r="VAW138" s="51"/>
      <c r="VAX138" s="51"/>
      <c r="VAY138" s="51"/>
      <c r="VAZ138" s="51"/>
      <c r="VBA138" s="51"/>
      <c r="VBB138" s="51"/>
      <c r="VBC138" s="51"/>
      <c r="VBD138" s="51"/>
      <c r="VBE138" s="51"/>
      <c r="VBF138" s="51"/>
      <c r="VBG138" s="51"/>
      <c r="VBH138" s="51"/>
      <c r="VBI138" s="51"/>
      <c r="VBJ138" s="51"/>
      <c r="VBK138" s="51"/>
      <c r="VBL138" s="51"/>
      <c r="VBM138" s="51"/>
      <c r="VBN138" s="51"/>
      <c r="VBO138" s="51"/>
      <c r="VBP138" s="51"/>
      <c r="VBQ138" s="51"/>
      <c r="VBR138" s="51"/>
      <c r="VBS138" s="51"/>
      <c r="VBT138" s="51"/>
      <c r="VBU138" s="51"/>
      <c r="VBV138" s="51"/>
      <c r="VBW138" s="51"/>
      <c r="VBX138" s="51"/>
      <c r="VBY138" s="51"/>
      <c r="VBZ138" s="51"/>
      <c r="VCA138" s="51"/>
      <c r="VCB138" s="51"/>
      <c r="VCC138" s="51"/>
      <c r="VCD138" s="51"/>
      <c r="VCE138" s="51"/>
      <c r="VCF138" s="51"/>
      <c r="VCG138" s="51"/>
      <c r="VCH138" s="51"/>
      <c r="VCI138" s="51"/>
      <c r="VCJ138" s="51"/>
      <c r="VCK138" s="51"/>
      <c r="VCL138" s="51"/>
      <c r="VCM138" s="51"/>
      <c r="VCN138" s="51"/>
      <c r="VCO138" s="51"/>
      <c r="VCP138" s="51"/>
      <c r="VCQ138" s="51"/>
      <c r="VCR138" s="51"/>
      <c r="VCS138" s="51"/>
      <c r="VCT138" s="51"/>
      <c r="VCU138" s="51"/>
      <c r="VCV138" s="51"/>
      <c r="VCW138" s="51"/>
      <c r="VCX138" s="51"/>
      <c r="VCY138" s="51"/>
      <c r="VCZ138" s="51"/>
      <c r="VDA138" s="51"/>
      <c r="VDB138" s="51"/>
      <c r="VDC138" s="51"/>
      <c r="VDD138" s="51"/>
      <c r="VDE138" s="51"/>
      <c r="VDF138" s="51"/>
      <c r="VDG138" s="51"/>
      <c r="VDH138" s="51"/>
      <c r="VDI138" s="51"/>
      <c r="VDJ138" s="51"/>
      <c r="VDK138" s="51"/>
      <c r="VDL138" s="51"/>
      <c r="VDM138" s="51"/>
      <c r="VDN138" s="51"/>
      <c r="VDO138" s="51"/>
      <c r="VDP138" s="51"/>
      <c r="VDQ138" s="51"/>
      <c r="VDR138" s="51"/>
      <c r="VDS138" s="51"/>
      <c r="VDT138" s="51"/>
      <c r="VDU138" s="51"/>
      <c r="VDV138" s="51"/>
      <c r="VDW138" s="51"/>
      <c r="VDX138" s="51"/>
      <c r="VDY138" s="51"/>
      <c r="VDZ138" s="51"/>
      <c r="VEA138" s="51"/>
      <c r="VEB138" s="51"/>
      <c r="VEC138" s="51"/>
      <c r="VED138" s="51"/>
      <c r="VEE138" s="51"/>
      <c r="VEF138" s="51"/>
      <c r="VEG138" s="51"/>
      <c r="VEH138" s="51"/>
      <c r="VEI138" s="51"/>
      <c r="VEJ138" s="51"/>
      <c r="VEK138" s="51"/>
      <c r="VEL138" s="51"/>
      <c r="VEM138" s="51"/>
      <c r="VEN138" s="51"/>
      <c r="VEO138" s="51"/>
      <c r="VEP138" s="51"/>
      <c r="VEQ138" s="51"/>
      <c r="VER138" s="51"/>
      <c r="VES138" s="51"/>
      <c r="VET138" s="51"/>
      <c r="VEU138" s="51"/>
      <c r="VEV138" s="51"/>
      <c r="VEW138" s="51"/>
      <c r="VEX138" s="51"/>
      <c r="VEY138" s="51"/>
      <c r="VEZ138" s="51"/>
      <c r="VFA138" s="51"/>
      <c r="VFB138" s="51"/>
      <c r="VFC138" s="51"/>
      <c r="VFD138" s="51"/>
      <c r="VFE138" s="51"/>
      <c r="VFF138" s="51"/>
      <c r="VFG138" s="51"/>
      <c r="VFH138" s="51"/>
      <c r="VFI138" s="51"/>
      <c r="VFJ138" s="51"/>
      <c r="VFK138" s="51"/>
      <c r="VFL138" s="51"/>
      <c r="VFM138" s="51"/>
      <c r="VFN138" s="51"/>
      <c r="VFO138" s="51"/>
      <c r="VFP138" s="51"/>
      <c r="VFQ138" s="51"/>
      <c r="VFR138" s="51"/>
      <c r="VFS138" s="51"/>
      <c r="VFT138" s="51"/>
      <c r="VFU138" s="51"/>
      <c r="VFV138" s="51"/>
      <c r="VFW138" s="51"/>
      <c r="VFX138" s="51"/>
      <c r="VFY138" s="51"/>
      <c r="VFZ138" s="51"/>
      <c r="VGA138" s="51"/>
      <c r="VGB138" s="51"/>
      <c r="VGC138" s="51"/>
      <c r="VGD138" s="51"/>
      <c r="VGE138" s="51"/>
      <c r="VGF138" s="51"/>
      <c r="VGG138" s="51"/>
      <c r="VGH138" s="51"/>
      <c r="VGI138" s="51"/>
      <c r="VGJ138" s="51"/>
      <c r="VGK138" s="51"/>
      <c r="VGL138" s="51"/>
      <c r="VGM138" s="51"/>
      <c r="VGN138" s="51"/>
      <c r="VGO138" s="51"/>
      <c r="VGP138" s="51"/>
      <c r="VGQ138" s="51"/>
      <c r="VGR138" s="51"/>
      <c r="VGS138" s="51"/>
      <c r="VGT138" s="51"/>
      <c r="VGU138" s="51"/>
      <c r="VGV138" s="51"/>
      <c r="VGW138" s="51"/>
      <c r="VGX138" s="51"/>
      <c r="VGY138" s="51"/>
      <c r="VGZ138" s="51"/>
      <c r="VHA138" s="51"/>
      <c r="VHB138" s="51"/>
      <c r="VHC138" s="51"/>
      <c r="VHD138" s="51"/>
      <c r="VHE138" s="51"/>
      <c r="VHF138" s="51"/>
      <c r="VHG138" s="51"/>
      <c r="VHH138" s="51"/>
      <c r="VHI138" s="51"/>
      <c r="VHJ138" s="51"/>
      <c r="VHK138" s="51"/>
      <c r="VHL138" s="51"/>
      <c r="VHM138" s="51"/>
      <c r="VHN138" s="51"/>
      <c r="VHO138" s="51"/>
      <c r="VHP138" s="51"/>
      <c r="VHQ138" s="51"/>
      <c r="VHR138" s="51"/>
      <c r="VHS138" s="51"/>
      <c r="VHT138" s="51"/>
      <c r="VHU138" s="51"/>
      <c r="VHV138" s="51"/>
      <c r="VHW138" s="51"/>
      <c r="VHX138" s="51"/>
      <c r="VHY138" s="51"/>
      <c r="VHZ138" s="51"/>
      <c r="VIA138" s="51"/>
      <c r="VIB138" s="51"/>
      <c r="VIC138" s="51"/>
      <c r="VID138" s="51"/>
      <c r="VIE138" s="51"/>
      <c r="VIF138" s="51"/>
      <c r="VIG138" s="51"/>
      <c r="VIH138" s="51"/>
      <c r="VII138" s="51"/>
      <c r="VIJ138" s="51"/>
      <c r="VIK138" s="51"/>
      <c r="VIL138" s="51"/>
      <c r="VIM138" s="51"/>
      <c r="VIN138" s="51"/>
      <c r="VIO138" s="51"/>
      <c r="VIP138" s="51"/>
      <c r="VIQ138" s="51"/>
      <c r="VIR138" s="51"/>
      <c r="VIS138" s="51"/>
      <c r="VIT138" s="51"/>
      <c r="VIU138" s="51"/>
      <c r="VIV138" s="51"/>
      <c r="VIW138" s="51"/>
      <c r="VIX138" s="51"/>
      <c r="VIY138" s="51"/>
      <c r="VIZ138" s="51"/>
      <c r="VJA138" s="51"/>
      <c r="VJB138" s="51"/>
      <c r="VJC138" s="51"/>
      <c r="VJD138" s="51"/>
      <c r="VJE138" s="51"/>
      <c r="VJF138" s="51"/>
      <c r="VJG138" s="51"/>
      <c r="VJH138" s="51"/>
      <c r="VJI138" s="51"/>
      <c r="VJJ138" s="51"/>
      <c r="VJK138" s="51"/>
      <c r="VJL138" s="51"/>
      <c r="VJM138" s="51"/>
      <c r="VJN138" s="51"/>
      <c r="VJO138" s="51"/>
      <c r="VJP138" s="51"/>
      <c r="VJQ138" s="51"/>
      <c r="VJR138" s="51"/>
      <c r="VJS138" s="51"/>
      <c r="VJT138" s="51"/>
      <c r="VJU138" s="51"/>
      <c r="VJV138" s="51"/>
      <c r="VJW138" s="51"/>
      <c r="VJX138" s="51"/>
      <c r="VJY138" s="51"/>
      <c r="VJZ138" s="51"/>
      <c r="VKA138" s="51"/>
      <c r="VKB138" s="51"/>
      <c r="VKC138" s="51"/>
      <c r="VKD138" s="51"/>
      <c r="VKE138" s="51"/>
      <c r="VKF138" s="51"/>
      <c r="VKG138" s="51"/>
      <c r="VKH138" s="51"/>
      <c r="VKI138" s="51"/>
      <c r="VKJ138" s="51"/>
      <c r="VKK138" s="51"/>
      <c r="VKL138" s="51"/>
      <c r="VKM138" s="51"/>
      <c r="VKN138" s="51"/>
      <c r="VKO138" s="51"/>
      <c r="VKP138" s="51"/>
      <c r="VKQ138" s="51"/>
      <c r="VKR138" s="51"/>
      <c r="VKS138" s="51"/>
      <c r="VKT138" s="51"/>
      <c r="VKU138" s="51"/>
      <c r="VKV138" s="51"/>
      <c r="VKW138" s="51"/>
      <c r="VKX138" s="51"/>
      <c r="VKY138" s="51"/>
      <c r="VKZ138" s="51"/>
      <c r="VLA138" s="51"/>
      <c r="VLB138" s="51"/>
      <c r="VLC138" s="51"/>
      <c r="VLD138" s="51"/>
      <c r="VLE138" s="51"/>
      <c r="VLF138" s="51"/>
      <c r="VLG138" s="51"/>
      <c r="VLH138" s="51"/>
      <c r="VLI138" s="51"/>
      <c r="VLJ138" s="51"/>
      <c r="VLK138" s="51"/>
      <c r="VLL138" s="51"/>
      <c r="VLM138" s="51"/>
      <c r="VLN138" s="51"/>
      <c r="VLO138" s="51"/>
      <c r="VLP138" s="51"/>
      <c r="VLQ138" s="51"/>
      <c r="VLR138" s="51"/>
      <c r="VLS138" s="51"/>
      <c r="VLT138" s="51"/>
      <c r="VLU138" s="51"/>
      <c r="VLV138" s="51"/>
      <c r="VLW138" s="51"/>
      <c r="VLX138" s="51"/>
      <c r="VLY138" s="51"/>
      <c r="VLZ138" s="51"/>
      <c r="VMA138" s="51"/>
      <c r="VMB138" s="51"/>
      <c r="VMC138" s="51"/>
      <c r="VMD138" s="51"/>
      <c r="VME138" s="51"/>
      <c r="VMF138" s="51"/>
      <c r="VMG138" s="51"/>
      <c r="VMH138" s="51"/>
      <c r="VMI138" s="51"/>
      <c r="VMJ138" s="51"/>
      <c r="VMK138" s="51"/>
      <c r="VML138" s="51"/>
      <c r="VMM138" s="51"/>
      <c r="VMN138" s="51"/>
      <c r="VMO138" s="51"/>
      <c r="VMP138" s="51"/>
      <c r="VMQ138" s="51"/>
      <c r="VMR138" s="51"/>
      <c r="VMS138" s="51"/>
      <c r="VMT138" s="51"/>
      <c r="VMU138" s="51"/>
      <c r="VMV138" s="51"/>
      <c r="VMW138" s="51"/>
      <c r="VMX138" s="51"/>
      <c r="VMY138" s="51"/>
      <c r="VMZ138" s="51"/>
      <c r="VNA138" s="51"/>
      <c r="VNB138" s="51"/>
      <c r="VNC138" s="51"/>
      <c r="VND138" s="51"/>
      <c r="VNE138" s="51"/>
      <c r="VNF138" s="51"/>
      <c r="VNG138" s="51"/>
      <c r="VNH138" s="51"/>
      <c r="VNI138" s="51"/>
      <c r="VNJ138" s="51"/>
      <c r="VNK138" s="51"/>
      <c r="VNL138" s="51"/>
      <c r="VNM138" s="51"/>
      <c r="VNN138" s="51"/>
      <c r="VNO138" s="51"/>
      <c r="VNP138" s="51"/>
      <c r="VNQ138" s="51"/>
      <c r="VNR138" s="51"/>
      <c r="VNS138" s="51"/>
      <c r="VNT138" s="51"/>
      <c r="VNU138" s="51"/>
      <c r="VNV138" s="51"/>
      <c r="VNW138" s="51"/>
      <c r="VNX138" s="51"/>
      <c r="VNY138" s="51"/>
      <c r="VNZ138" s="51"/>
      <c r="VOA138" s="51"/>
      <c r="VOB138" s="51"/>
      <c r="VOC138" s="51"/>
      <c r="VOD138" s="51"/>
      <c r="VOE138" s="51"/>
      <c r="VOF138" s="51"/>
      <c r="VOG138" s="51"/>
      <c r="VOH138" s="51"/>
      <c r="VOI138" s="51"/>
      <c r="VOJ138" s="51"/>
      <c r="VOK138" s="51"/>
      <c r="VOL138" s="51"/>
      <c r="VOM138" s="51"/>
      <c r="VON138" s="51"/>
      <c r="VOO138" s="51"/>
      <c r="VOP138" s="51"/>
      <c r="VOQ138" s="51"/>
      <c r="VOR138" s="51"/>
      <c r="VOS138" s="51"/>
      <c r="VOT138" s="51"/>
      <c r="VOU138" s="51"/>
      <c r="VOV138" s="51"/>
      <c r="VOW138" s="51"/>
      <c r="VOX138" s="51"/>
      <c r="VOY138" s="51"/>
      <c r="VOZ138" s="51"/>
      <c r="VPA138" s="51"/>
      <c r="VPB138" s="51"/>
      <c r="VPC138" s="51"/>
      <c r="VPD138" s="51"/>
      <c r="VPE138" s="51"/>
      <c r="VPF138" s="51"/>
      <c r="VPG138" s="51"/>
      <c r="VPH138" s="51"/>
      <c r="VPI138" s="51"/>
      <c r="VPJ138" s="51"/>
      <c r="VPK138" s="51"/>
      <c r="VPL138" s="51"/>
      <c r="VPM138" s="51"/>
      <c r="VPN138" s="51"/>
      <c r="VPO138" s="51"/>
      <c r="VPP138" s="51"/>
      <c r="VPQ138" s="51"/>
      <c r="VPR138" s="51"/>
      <c r="VPS138" s="51"/>
      <c r="VPT138" s="51"/>
      <c r="VPU138" s="51"/>
      <c r="VPV138" s="51"/>
      <c r="VPW138" s="51"/>
      <c r="VPX138" s="51"/>
      <c r="VPY138" s="51"/>
      <c r="VPZ138" s="51"/>
      <c r="VQA138" s="51"/>
      <c r="VQB138" s="51"/>
      <c r="VQC138" s="51"/>
      <c r="VQD138" s="51"/>
      <c r="VQE138" s="51"/>
      <c r="VQF138" s="51"/>
      <c r="VQG138" s="51"/>
      <c r="VQH138" s="51"/>
      <c r="VQI138" s="51"/>
      <c r="VQJ138" s="51"/>
      <c r="VQK138" s="51"/>
      <c r="VQL138" s="51"/>
      <c r="VQM138" s="51"/>
      <c r="VQN138" s="51"/>
      <c r="VQO138" s="51"/>
      <c r="VQP138" s="51"/>
      <c r="VQQ138" s="51"/>
      <c r="VQR138" s="51"/>
      <c r="VQS138" s="51"/>
      <c r="VQT138" s="51"/>
      <c r="VQU138" s="51"/>
      <c r="VQV138" s="51"/>
      <c r="VQW138" s="51"/>
      <c r="VQX138" s="51"/>
      <c r="VQY138" s="51"/>
      <c r="VQZ138" s="51"/>
      <c r="VRA138" s="51"/>
      <c r="VRB138" s="51"/>
      <c r="VRC138" s="51"/>
      <c r="VRD138" s="51"/>
      <c r="VRE138" s="51"/>
      <c r="VRF138" s="51"/>
      <c r="VRG138" s="51"/>
      <c r="VRH138" s="51"/>
      <c r="VRI138" s="51"/>
      <c r="VRJ138" s="51"/>
      <c r="VRK138" s="51"/>
      <c r="VRL138" s="51"/>
      <c r="VRM138" s="51"/>
      <c r="VRN138" s="51"/>
      <c r="VRO138" s="51"/>
      <c r="VRP138" s="51"/>
      <c r="VRQ138" s="51"/>
      <c r="VRR138" s="51"/>
      <c r="VRS138" s="51"/>
      <c r="VRT138" s="51"/>
      <c r="VRU138" s="51"/>
      <c r="VRV138" s="51"/>
      <c r="VRW138" s="51"/>
      <c r="VRX138" s="51"/>
      <c r="VRY138" s="51"/>
      <c r="VRZ138" s="51"/>
      <c r="VSA138" s="51"/>
      <c r="VSB138" s="51"/>
      <c r="VSC138" s="51"/>
      <c r="VSD138" s="51"/>
      <c r="VSE138" s="51"/>
      <c r="VSF138" s="51"/>
      <c r="VSG138" s="51"/>
      <c r="VSH138" s="51"/>
      <c r="VSI138" s="51"/>
      <c r="VSJ138" s="51"/>
      <c r="VSK138" s="51"/>
      <c r="VSL138" s="51"/>
      <c r="VSM138" s="51"/>
      <c r="VSN138" s="51"/>
      <c r="VSO138" s="51"/>
      <c r="VSP138" s="51"/>
      <c r="VSQ138" s="51"/>
      <c r="VSR138" s="51"/>
      <c r="VSS138" s="51"/>
      <c r="VST138" s="51"/>
      <c r="VSU138" s="51"/>
      <c r="VSV138" s="51"/>
      <c r="VSW138" s="51"/>
      <c r="VSX138" s="51"/>
      <c r="VSY138" s="51"/>
      <c r="VSZ138" s="51"/>
      <c r="VTA138" s="51"/>
      <c r="VTB138" s="51"/>
      <c r="VTC138" s="51"/>
      <c r="VTD138" s="51"/>
      <c r="VTE138" s="51"/>
      <c r="VTF138" s="51"/>
      <c r="VTG138" s="51"/>
      <c r="VTH138" s="51"/>
      <c r="VTI138" s="51"/>
      <c r="VTJ138" s="51"/>
      <c r="VTK138" s="51"/>
      <c r="VTL138" s="51"/>
      <c r="VTM138" s="51"/>
      <c r="VTN138" s="51"/>
      <c r="VTO138" s="51"/>
      <c r="VTP138" s="51"/>
      <c r="VTQ138" s="51"/>
      <c r="VTR138" s="51"/>
      <c r="VTS138" s="51"/>
      <c r="VTT138" s="51"/>
      <c r="VTU138" s="51"/>
      <c r="VTV138" s="51"/>
      <c r="VTW138" s="51"/>
      <c r="VTX138" s="51"/>
      <c r="VTY138" s="51"/>
      <c r="VTZ138" s="51"/>
      <c r="VUA138" s="51"/>
      <c r="VUB138" s="51"/>
      <c r="VUC138" s="51"/>
      <c r="VUD138" s="51"/>
      <c r="VUE138" s="51"/>
      <c r="VUF138" s="51"/>
      <c r="VUG138" s="51"/>
      <c r="VUH138" s="51"/>
      <c r="VUI138" s="51"/>
      <c r="VUJ138" s="51"/>
      <c r="VUK138" s="51"/>
      <c r="VUL138" s="51"/>
      <c r="VUM138" s="51"/>
      <c r="VUN138" s="51"/>
      <c r="VUO138" s="51"/>
      <c r="VUP138" s="51"/>
      <c r="VUQ138" s="51"/>
      <c r="VUR138" s="51"/>
      <c r="VUS138" s="51"/>
      <c r="VUT138" s="51"/>
      <c r="VUU138" s="51"/>
      <c r="VUV138" s="51"/>
      <c r="VUW138" s="51"/>
      <c r="VUX138" s="51"/>
      <c r="VUY138" s="51"/>
      <c r="VUZ138" s="51"/>
      <c r="VVA138" s="51"/>
      <c r="VVB138" s="51"/>
      <c r="VVC138" s="51"/>
      <c r="VVD138" s="51"/>
      <c r="VVE138" s="51"/>
      <c r="VVF138" s="51"/>
      <c r="VVG138" s="51"/>
      <c r="VVH138" s="51"/>
      <c r="VVI138" s="51"/>
      <c r="VVJ138" s="51"/>
      <c r="VVK138" s="51"/>
      <c r="VVL138" s="51"/>
      <c r="VVM138" s="51"/>
      <c r="VVN138" s="51"/>
      <c r="VVO138" s="51"/>
      <c r="VVP138" s="51"/>
      <c r="VVQ138" s="51"/>
      <c r="VVR138" s="51"/>
      <c r="VVS138" s="51"/>
      <c r="VVT138" s="51"/>
      <c r="VVU138" s="51"/>
      <c r="VVV138" s="51"/>
      <c r="VVW138" s="51"/>
      <c r="VVX138" s="51"/>
      <c r="VVY138" s="51"/>
      <c r="VVZ138" s="51"/>
      <c r="VWA138" s="51"/>
      <c r="VWB138" s="51"/>
      <c r="VWC138" s="51"/>
      <c r="VWD138" s="51"/>
      <c r="VWE138" s="51"/>
      <c r="VWF138" s="51"/>
      <c r="VWG138" s="51"/>
      <c r="VWH138" s="51"/>
      <c r="VWI138" s="51"/>
      <c r="VWJ138" s="51"/>
      <c r="VWK138" s="51"/>
      <c r="VWL138" s="51"/>
      <c r="VWM138" s="51"/>
      <c r="VWN138" s="51"/>
      <c r="VWO138" s="51"/>
      <c r="VWP138" s="51"/>
      <c r="VWQ138" s="51"/>
      <c r="VWR138" s="51"/>
      <c r="VWS138" s="51"/>
      <c r="VWT138" s="51"/>
      <c r="VWU138" s="51"/>
      <c r="VWV138" s="51"/>
      <c r="VWW138" s="51"/>
      <c r="VWX138" s="51"/>
      <c r="VWY138" s="51"/>
      <c r="VWZ138" s="51"/>
      <c r="VXA138" s="51"/>
      <c r="VXB138" s="51"/>
      <c r="VXC138" s="51"/>
      <c r="VXD138" s="51"/>
      <c r="VXE138" s="51"/>
      <c r="VXF138" s="51"/>
      <c r="VXG138" s="51"/>
      <c r="VXH138" s="51"/>
      <c r="VXI138" s="51"/>
      <c r="VXJ138" s="51"/>
      <c r="VXK138" s="51"/>
      <c r="VXL138" s="51"/>
      <c r="VXM138" s="51"/>
      <c r="VXN138" s="51"/>
      <c r="VXO138" s="51"/>
      <c r="VXP138" s="51"/>
      <c r="VXQ138" s="51"/>
      <c r="VXR138" s="51"/>
      <c r="VXS138" s="51"/>
      <c r="VXT138" s="51"/>
      <c r="VXU138" s="51"/>
      <c r="VXV138" s="51"/>
      <c r="VXW138" s="51"/>
      <c r="VXX138" s="51"/>
      <c r="VXY138" s="51"/>
      <c r="VXZ138" s="51"/>
      <c r="VYA138" s="51"/>
      <c r="VYB138" s="51"/>
      <c r="VYC138" s="51"/>
      <c r="VYD138" s="51"/>
      <c r="VYE138" s="51"/>
      <c r="VYF138" s="51"/>
      <c r="VYG138" s="51"/>
      <c r="VYH138" s="51"/>
      <c r="VYI138" s="51"/>
      <c r="VYJ138" s="51"/>
      <c r="VYK138" s="51"/>
      <c r="VYL138" s="51"/>
      <c r="VYM138" s="51"/>
      <c r="VYN138" s="51"/>
      <c r="VYO138" s="51"/>
      <c r="VYP138" s="51"/>
      <c r="VYQ138" s="51"/>
      <c r="VYR138" s="51"/>
      <c r="VYS138" s="51"/>
      <c r="VYT138" s="51"/>
      <c r="VYU138" s="51"/>
      <c r="VYV138" s="51"/>
      <c r="VYW138" s="51"/>
      <c r="VYX138" s="51"/>
      <c r="VYY138" s="51"/>
      <c r="VYZ138" s="51"/>
      <c r="VZA138" s="51"/>
      <c r="VZB138" s="51"/>
      <c r="VZC138" s="51"/>
      <c r="VZD138" s="51"/>
      <c r="VZE138" s="51"/>
      <c r="VZF138" s="51"/>
      <c r="VZG138" s="51"/>
      <c r="VZH138" s="51"/>
      <c r="VZI138" s="51"/>
      <c r="VZJ138" s="51"/>
      <c r="VZK138" s="51"/>
      <c r="VZL138" s="51"/>
      <c r="VZM138" s="51"/>
      <c r="VZN138" s="51"/>
      <c r="VZO138" s="51"/>
      <c r="VZP138" s="51"/>
      <c r="VZQ138" s="51"/>
      <c r="VZR138" s="51"/>
      <c r="VZS138" s="51"/>
      <c r="VZT138" s="51"/>
      <c r="VZU138" s="51"/>
      <c r="VZV138" s="51"/>
      <c r="VZW138" s="51"/>
      <c r="VZX138" s="51"/>
      <c r="VZY138" s="51"/>
      <c r="VZZ138" s="51"/>
      <c r="WAA138" s="51"/>
      <c r="WAB138" s="51"/>
      <c r="WAC138" s="51"/>
      <c r="WAD138" s="51"/>
      <c r="WAE138" s="51"/>
      <c r="WAF138" s="51"/>
      <c r="WAG138" s="51"/>
      <c r="WAH138" s="51"/>
      <c r="WAI138" s="51"/>
      <c r="WAJ138" s="51"/>
      <c r="WAK138" s="51"/>
      <c r="WAL138" s="51"/>
      <c r="WAM138" s="51"/>
      <c r="WAN138" s="51"/>
      <c r="WAO138" s="51"/>
      <c r="WAP138" s="51"/>
      <c r="WAQ138" s="51"/>
      <c r="WAR138" s="51"/>
      <c r="WAS138" s="51"/>
      <c r="WAT138" s="51"/>
      <c r="WAU138" s="51"/>
      <c r="WAV138" s="51"/>
      <c r="WAW138" s="51"/>
      <c r="WAX138" s="51"/>
      <c r="WAY138" s="51"/>
      <c r="WAZ138" s="51"/>
      <c r="WBA138" s="51"/>
      <c r="WBB138" s="51"/>
      <c r="WBC138" s="51"/>
      <c r="WBD138" s="51"/>
      <c r="WBE138" s="51"/>
      <c r="WBF138" s="51"/>
      <c r="WBG138" s="51"/>
      <c r="WBH138" s="51"/>
      <c r="WBI138" s="51"/>
      <c r="WBJ138" s="51"/>
      <c r="WBK138" s="51"/>
      <c r="WBL138" s="51"/>
      <c r="WBM138" s="51"/>
      <c r="WBN138" s="51"/>
      <c r="WBO138" s="51"/>
      <c r="WBP138" s="51"/>
      <c r="WBQ138" s="51"/>
      <c r="WBR138" s="51"/>
      <c r="WBS138" s="51"/>
      <c r="WBT138" s="51"/>
      <c r="WBU138" s="51"/>
      <c r="WBV138" s="51"/>
      <c r="WBW138" s="51"/>
      <c r="WBX138" s="51"/>
      <c r="WBY138" s="51"/>
      <c r="WBZ138" s="51"/>
      <c r="WCA138" s="51"/>
      <c r="WCB138" s="51"/>
      <c r="WCC138" s="51"/>
      <c r="WCD138" s="51"/>
      <c r="WCE138" s="51"/>
      <c r="WCF138" s="51"/>
      <c r="WCG138" s="51"/>
      <c r="WCH138" s="51"/>
      <c r="WCI138" s="51"/>
      <c r="WCJ138" s="51"/>
      <c r="WCK138" s="51"/>
      <c r="WCL138" s="51"/>
      <c r="WCM138" s="51"/>
      <c r="WCN138" s="51"/>
      <c r="WCO138" s="51"/>
      <c r="WCP138" s="51"/>
      <c r="WCQ138" s="51"/>
      <c r="WCR138" s="51"/>
      <c r="WCS138" s="51"/>
      <c r="WCT138" s="51"/>
      <c r="WCU138" s="51"/>
      <c r="WCV138" s="51"/>
      <c r="WCW138" s="51"/>
      <c r="WCX138" s="51"/>
      <c r="WCY138" s="51"/>
      <c r="WCZ138" s="51"/>
      <c r="WDA138" s="51"/>
      <c r="WDB138" s="51"/>
      <c r="WDC138" s="51"/>
      <c r="WDD138" s="51"/>
      <c r="WDE138" s="51"/>
      <c r="WDF138" s="51"/>
      <c r="WDG138" s="51"/>
      <c r="WDH138" s="51"/>
      <c r="WDI138" s="51"/>
      <c r="WDJ138" s="51"/>
      <c r="WDK138" s="51"/>
      <c r="WDL138" s="51"/>
      <c r="WDM138" s="51"/>
      <c r="WDN138" s="51"/>
      <c r="WDO138" s="51"/>
      <c r="WDP138" s="51"/>
      <c r="WDQ138" s="51"/>
      <c r="WDR138" s="51"/>
      <c r="WDS138" s="51"/>
      <c r="WDT138" s="51"/>
      <c r="WDU138" s="51"/>
      <c r="WDV138" s="51"/>
      <c r="WDW138" s="51"/>
      <c r="WDX138" s="51"/>
      <c r="WDY138" s="51"/>
      <c r="WDZ138" s="51"/>
      <c r="WEA138" s="51"/>
      <c r="WEB138" s="51"/>
      <c r="WEC138" s="51"/>
      <c r="WED138" s="51"/>
      <c r="WEE138" s="51"/>
      <c r="WEF138" s="51"/>
      <c r="WEG138" s="51"/>
      <c r="WEH138" s="51"/>
      <c r="WEI138" s="51"/>
      <c r="WEJ138" s="51"/>
      <c r="WEK138" s="51"/>
      <c r="WEL138" s="51"/>
      <c r="WEM138" s="51"/>
      <c r="WEN138" s="51"/>
      <c r="WEO138" s="51"/>
      <c r="WEP138" s="51"/>
      <c r="WEQ138" s="51"/>
      <c r="WER138" s="51"/>
      <c r="WES138" s="51"/>
      <c r="WET138" s="51"/>
      <c r="WEU138" s="51"/>
      <c r="WEV138" s="51"/>
      <c r="WEW138" s="51"/>
      <c r="WEX138" s="51"/>
      <c r="WEY138" s="51"/>
      <c r="WEZ138" s="51"/>
      <c r="WFA138" s="51"/>
      <c r="WFB138" s="51"/>
      <c r="WFC138" s="51"/>
      <c r="WFD138" s="51"/>
      <c r="WFE138" s="51"/>
      <c r="WFF138" s="51"/>
      <c r="WFG138" s="51"/>
      <c r="WFH138" s="51"/>
      <c r="WFI138" s="51"/>
      <c r="WFJ138" s="51"/>
      <c r="WFK138" s="51"/>
      <c r="WFL138" s="51"/>
      <c r="WFM138" s="51"/>
      <c r="WFN138" s="51"/>
      <c r="WFO138" s="51"/>
      <c r="WFP138" s="51"/>
      <c r="WFQ138" s="51"/>
      <c r="WFR138" s="51"/>
      <c r="WFS138" s="51"/>
      <c r="WFT138" s="51"/>
      <c r="WFU138" s="51"/>
      <c r="WFV138" s="51"/>
      <c r="WFW138" s="51"/>
      <c r="WFX138" s="51"/>
      <c r="WFY138" s="51"/>
      <c r="WFZ138" s="51"/>
      <c r="WGA138" s="51"/>
      <c r="WGB138" s="51"/>
      <c r="WGC138" s="51"/>
      <c r="WGD138" s="51"/>
      <c r="WGE138" s="51"/>
      <c r="WGF138" s="51"/>
      <c r="WGG138" s="51"/>
      <c r="WGH138" s="51"/>
      <c r="WGI138" s="51"/>
      <c r="WGJ138" s="51"/>
      <c r="WGK138" s="51"/>
      <c r="WGL138" s="51"/>
      <c r="WGM138" s="51"/>
      <c r="WGN138" s="51"/>
      <c r="WGO138" s="51"/>
      <c r="WGP138" s="51"/>
      <c r="WGQ138" s="51"/>
      <c r="WGR138" s="51"/>
      <c r="WGS138" s="51"/>
      <c r="WGT138" s="51"/>
      <c r="WGU138" s="51"/>
      <c r="WGV138" s="51"/>
      <c r="WGW138" s="51"/>
      <c r="WGX138" s="51"/>
      <c r="WGY138" s="51"/>
      <c r="WGZ138" s="51"/>
      <c r="WHA138" s="51"/>
      <c r="WHB138" s="51"/>
      <c r="WHC138" s="51"/>
      <c r="WHD138" s="51"/>
      <c r="WHE138" s="51"/>
      <c r="WHF138" s="51"/>
      <c r="WHG138" s="51"/>
      <c r="WHH138" s="51"/>
      <c r="WHI138" s="51"/>
      <c r="WHJ138" s="51"/>
      <c r="WHK138" s="51"/>
      <c r="WHL138" s="51"/>
      <c r="WHM138" s="51"/>
      <c r="WHN138" s="51"/>
      <c r="WHO138" s="51"/>
      <c r="WHP138" s="51"/>
      <c r="WHQ138" s="51"/>
      <c r="WHR138" s="51"/>
      <c r="WHS138" s="51"/>
      <c r="WHT138" s="51"/>
      <c r="WHU138" s="51"/>
      <c r="WHV138" s="51"/>
      <c r="WHW138" s="51"/>
      <c r="WHX138" s="51"/>
      <c r="WHY138" s="51"/>
      <c r="WHZ138" s="51"/>
      <c r="WIA138" s="51"/>
      <c r="WIB138" s="51"/>
      <c r="WIC138" s="51"/>
      <c r="WID138" s="51"/>
      <c r="WIE138" s="51"/>
      <c r="WIF138" s="51"/>
      <c r="WIG138" s="51"/>
      <c r="WIH138" s="51"/>
      <c r="WII138" s="51"/>
      <c r="WIJ138" s="51"/>
      <c r="WIK138" s="51"/>
      <c r="WIL138" s="51"/>
      <c r="WIM138" s="51"/>
      <c r="WIN138" s="51"/>
      <c r="WIO138" s="51"/>
      <c r="WIP138" s="51"/>
      <c r="WIQ138" s="51"/>
      <c r="WIR138" s="51"/>
      <c r="WIS138" s="51"/>
      <c r="WIT138" s="51"/>
      <c r="WIU138" s="51"/>
      <c r="WIV138" s="51"/>
      <c r="WIW138" s="51"/>
      <c r="WIX138" s="51"/>
      <c r="WIY138" s="51"/>
      <c r="WIZ138" s="51"/>
      <c r="WJA138" s="51"/>
      <c r="WJB138" s="51"/>
      <c r="WJC138" s="51"/>
      <c r="WJD138" s="51"/>
      <c r="WJE138" s="51"/>
      <c r="WJF138" s="51"/>
      <c r="WJG138" s="51"/>
      <c r="WJH138" s="51"/>
      <c r="WJI138" s="51"/>
      <c r="WJJ138" s="51"/>
      <c r="WJK138" s="51"/>
      <c r="WJL138" s="51"/>
      <c r="WJM138" s="51"/>
      <c r="WJN138" s="51"/>
      <c r="WJO138" s="51"/>
      <c r="WJP138" s="51"/>
      <c r="WJQ138" s="51"/>
      <c r="WJR138" s="51"/>
      <c r="WJS138" s="51"/>
      <c r="WJT138" s="51"/>
      <c r="WJU138" s="51"/>
      <c r="WJV138" s="51"/>
      <c r="WJW138" s="51"/>
      <c r="WJX138" s="51"/>
      <c r="WJY138" s="51"/>
      <c r="WJZ138" s="51"/>
      <c r="WKA138" s="51"/>
      <c r="WKB138" s="51"/>
      <c r="WKC138" s="51"/>
      <c r="WKD138" s="51"/>
      <c r="WKE138" s="51"/>
      <c r="WKF138" s="51"/>
      <c r="WKG138" s="51"/>
      <c r="WKH138" s="51"/>
      <c r="WKI138" s="51"/>
      <c r="WKJ138" s="51"/>
      <c r="WKK138" s="51"/>
      <c r="WKL138" s="51"/>
      <c r="WKM138" s="51"/>
      <c r="WKN138" s="51"/>
      <c r="WKO138" s="51"/>
      <c r="WKP138" s="51"/>
      <c r="WKQ138" s="51"/>
      <c r="WKR138" s="51"/>
      <c r="WKS138" s="51"/>
      <c r="WKT138" s="51"/>
      <c r="WKU138" s="51"/>
      <c r="WKV138" s="51"/>
      <c r="WKW138" s="51"/>
      <c r="WKX138" s="51"/>
      <c r="WKY138" s="51"/>
      <c r="WKZ138" s="51"/>
      <c r="WLA138" s="51"/>
      <c r="WLB138" s="51"/>
      <c r="WLC138" s="51"/>
      <c r="WLD138" s="51"/>
      <c r="WLE138" s="51"/>
      <c r="WLF138" s="51"/>
      <c r="WLG138" s="51"/>
      <c r="WLH138" s="51"/>
      <c r="WLI138" s="51"/>
      <c r="WLJ138" s="51"/>
      <c r="WLK138" s="51"/>
      <c r="WLL138" s="51"/>
      <c r="WLM138" s="51"/>
      <c r="WLN138" s="51"/>
      <c r="WLO138" s="51"/>
      <c r="WLP138" s="51"/>
      <c r="WLQ138" s="51"/>
      <c r="WLR138" s="51"/>
      <c r="WLS138" s="51"/>
      <c r="WLT138" s="51"/>
      <c r="WLU138" s="51"/>
      <c r="WLV138" s="51"/>
      <c r="WLW138" s="51"/>
      <c r="WLX138" s="51"/>
      <c r="WLY138" s="51"/>
      <c r="WLZ138" s="51"/>
      <c r="WMA138" s="51"/>
      <c r="WMB138" s="51"/>
      <c r="WMC138" s="51"/>
      <c r="WMD138" s="51"/>
      <c r="WME138" s="51"/>
      <c r="WMF138" s="51"/>
      <c r="WMG138" s="51"/>
      <c r="WMH138" s="51"/>
      <c r="WMI138" s="51"/>
      <c r="WMJ138" s="51"/>
      <c r="WMK138" s="51"/>
      <c r="WML138" s="51"/>
      <c r="WMM138" s="51"/>
      <c r="WMN138" s="51"/>
      <c r="WMO138" s="51"/>
      <c r="WMP138" s="51"/>
      <c r="WMQ138" s="51"/>
      <c r="WMR138" s="51"/>
      <c r="WMS138" s="51"/>
      <c r="WMT138" s="51"/>
      <c r="WMU138" s="51"/>
      <c r="WMV138" s="51"/>
      <c r="WMW138" s="51"/>
      <c r="WMX138" s="51"/>
      <c r="WMY138" s="51"/>
      <c r="WMZ138" s="51"/>
      <c r="WNA138" s="51"/>
      <c r="WNB138" s="51"/>
      <c r="WNC138" s="51"/>
      <c r="WND138" s="51"/>
      <c r="WNE138" s="51"/>
      <c r="WNF138" s="51"/>
      <c r="WNG138" s="51"/>
      <c r="WNH138" s="51"/>
      <c r="WNI138" s="51"/>
      <c r="WNJ138" s="51"/>
      <c r="WNK138" s="51"/>
      <c r="WNL138" s="51"/>
      <c r="WNM138" s="51"/>
      <c r="WNN138" s="51"/>
      <c r="WNO138" s="51"/>
      <c r="WNP138" s="51"/>
      <c r="WNQ138" s="51"/>
      <c r="WNR138" s="51"/>
      <c r="WNS138" s="51"/>
      <c r="WNT138" s="51"/>
      <c r="WNU138" s="51"/>
      <c r="WNV138" s="51"/>
      <c r="WNW138" s="51"/>
      <c r="WNX138" s="51"/>
      <c r="WNY138" s="51"/>
      <c r="WNZ138" s="51"/>
      <c r="WOA138" s="51"/>
      <c r="WOB138" s="51"/>
      <c r="WOC138" s="51"/>
      <c r="WOD138" s="51"/>
      <c r="WOE138" s="51"/>
      <c r="WOF138" s="51"/>
      <c r="WOG138" s="51"/>
      <c r="WOH138" s="51"/>
      <c r="WOI138" s="51"/>
      <c r="WOJ138" s="51"/>
      <c r="WOK138" s="51"/>
      <c r="WOL138" s="51"/>
      <c r="WOM138" s="51"/>
      <c r="WON138" s="51"/>
      <c r="WOO138" s="51"/>
      <c r="WOP138" s="51"/>
      <c r="WOQ138" s="51"/>
      <c r="WOR138" s="51"/>
      <c r="WOS138" s="51"/>
      <c r="WOT138" s="51"/>
      <c r="WOU138" s="51"/>
      <c r="WOV138" s="51"/>
      <c r="WOW138" s="51"/>
      <c r="WOX138" s="51"/>
      <c r="WOY138" s="51"/>
      <c r="WOZ138" s="51"/>
      <c r="WPA138" s="51"/>
      <c r="WPB138" s="51"/>
      <c r="WPC138" s="51"/>
      <c r="WPD138" s="51"/>
      <c r="WPE138" s="51"/>
      <c r="WPF138" s="51"/>
      <c r="WPG138" s="51"/>
      <c r="WPH138" s="51"/>
      <c r="WPI138" s="51"/>
      <c r="WPJ138" s="51"/>
      <c r="WPK138" s="51"/>
      <c r="WPL138" s="51"/>
      <c r="WPM138" s="51"/>
      <c r="WPN138" s="51"/>
      <c r="WPO138" s="51"/>
      <c r="WPP138" s="51"/>
      <c r="WPQ138" s="51"/>
      <c r="WPR138" s="51"/>
      <c r="WPS138" s="51"/>
      <c r="WPT138" s="51"/>
      <c r="WPU138" s="51"/>
      <c r="WPV138" s="51"/>
      <c r="WPW138" s="51"/>
      <c r="WPX138" s="51"/>
      <c r="WPY138" s="51"/>
      <c r="WPZ138" s="51"/>
      <c r="WQA138" s="51"/>
      <c r="WQB138" s="51"/>
      <c r="WQC138" s="51"/>
      <c r="WQD138" s="51"/>
      <c r="WQE138" s="51"/>
      <c r="WQF138" s="51"/>
      <c r="WQG138" s="51"/>
      <c r="WQH138" s="51"/>
      <c r="WQI138" s="51"/>
      <c r="WQJ138" s="51"/>
      <c r="WQK138" s="51"/>
      <c r="WQL138" s="51"/>
      <c r="WQM138" s="51"/>
      <c r="WQN138" s="51"/>
      <c r="WQO138" s="51"/>
      <c r="WQP138" s="51"/>
      <c r="WQQ138" s="51"/>
      <c r="WQR138" s="51"/>
      <c r="WQS138" s="51"/>
      <c r="WQT138" s="51"/>
      <c r="WQU138" s="51"/>
      <c r="WQV138" s="51"/>
      <c r="WQW138" s="51"/>
      <c r="WQX138" s="51"/>
      <c r="WQY138" s="51"/>
      <c r="WQZ138" s="51"/>
      <c r="WRA138" s="51"/>
      <c r="WRB138" s="51"/>
      <c r="WRC138" s="51"/>
      <c r="WRD138" s="51"/>
      <c r="WRE138" s="51"/>
      <c r="WRF138" s="51"/>
      <c r="WRG138" s="51"/>
      <c r="WRH138" s="51"/>
      <c r="WRI138" s="51"/>
      <c r="WRJ138" s="51"/>
      <c r="WRK138" s="51"/>
      <c r="WRL138" s="51"/>
      <c r="WRM138" s="51"/>
      <c r="WRN138" s="51"/>
      <c r="WRO138" s="51"/>
      <c r="WRP138" s="51"/>
      <c r="WRQ138" s="51"/>
      <c r="WRR138" s="51"/>
      <c r="WRS138" s="51"/>
      <c r="WRT138" s="51"/>
      <c r="WRU138" s="51"/>
      <c r="WRV138" s="51"/>
      <c r="WRW138" s="51"/>
      <c r="WRX138" s="51"/>
      <c r="WRY138" s="51"/>
      <c r="WRZ138" s="51"/>
      <c r="WSA138" s="51"/>
      <c r="WSB138" s="51"/>
      <c r="WSC138" s="51"/>
      <c r="WSD138" s="51"/>
      <c r="WSE138" s="51"/>
      <c r="WSF138" s="51"/>
      <c r="WSG138" s="51"/>
      <c r="WSH138" s="51"/>
      <c r="WSI138" s="51"/>
      <c r="WSJ138" s="51"/>
      <c r="WSK138" s="51"/>
      <c r="WSL138" s="51"/>
      <c r="WSM138" s="51"/>
      <c r="WSN138" s="51"/>
      <c r="WSO138" s="51"/>
      <c r="WSP138" s="51"/>
      <c r="WSQ138" s="51"/>
      <c r="WSR138" s="51"/>
      <c r="WSS138" s="51"/>
      <c r="WST138" s="51"/>
      <c r="WSU138" s="51"/>
      <c r="WSV138" s="51"/>
      <c r="WSW138" s="51"/>
      <c r="WSX138" s="51"/>
      <c r="WSY138" s="51"/>
      <c r="WSZ138" s="51"/>
      <c r="WTA138" s="51"/>
      <c r="WTB138" s="51"/>
      <c r="WTC138" s="51"/>
      <c r="WTD138" s="51"/>
      <c r="WTE138" s="51"/>
      <c r="WTF138" s="51"/>
      <c r="WTG138" s="51"/>
      <c r="WTH138" s="51"/>
      <c r="WTI138" s="51"/>
      <c r="WTJ138" s="51"/>
      <c r="WTK138" s="51"/>
      <c r="WTL138" s="51"/>
      <c r="WTM138" s="51"/>
      <c r="WTN138" s="51"/>
      <c r="WTO138" s="51"/>
      <c r="WTP138" s="51"/>
      <c r="WTQ138" s="51"/>
      <c r="WTR138" s="51"/>
      <c r="WTS138" s="51"/>
      <c r="WTT138" s="51"/>
      <c r="WTU138" s="51"/>
      <c r="WTV138" s="51"/>
      <c r="WTW138" s="51"/>
      <c r="WTX138" s="51"/>
      <c r="WTY138" s="51"/>
      <c r="WTZ138" s="51"/>
      <c r="WUA138" s="51"/>
      <c r="WUB138" s="51"/>
      <c r="WUC138" s="51"/>
      <c r="WUD138" s="51"/>
      <c r="WUE138" s="51"/>
      <c r="WUF138" s="51"/>
      <c r="WUG138" s="51"/>
      <c r="WUH138" s="51"/>
      <c r="WUI138" s="51"/>
      <c r="WUJ138" s="51"/>
      <c r="WUK138" s="51"/>
      <c r="WUL138" s="51"/>
      <c r="WUM138" s="51"/>
      <c r="WUN138" s="51"/>
      <c r="WUO138" s="51"/>
      <c r="WUP138" s="51"/>
      <c r="WUQ138" s="51"/>
      <c r="WUR138" s="51"/>
      <c r="WUS138" s="51"/>
      <c r="WUT138" s="51"/>
      <c r="WUU138" s="51"/>
      <c r="WUV138" s="51"/>
      <c r="WUW138" s="51"/>
      <c r="WUX138" s="51"/>
      <c r="WUY138" s="51"/>
      <c r="WUZ138" s="51"/>
      <c r="WVA138" s="51"/>
      <c r="WVB138" s="51"/>
      <c r="WVC138" s="51"/>
      <c r="WVD138" s="51"/>
      <c r="WVE138" s="51"/>
      <c r="WVF138" s="51"/>
      <c r="WVG138" s="51"/>
      <c r="WVH138" s="51"/>
      <c r="WVI138" s="51"/>
      <c r="WVJ138" s="51"/>
      <c r="WVK138" s="51"/>
      <c r="WVL138" s="51"/>
      <c r="WVM138" s="51"/>
      <c r="WVN138" s="51"/>
      <c r="WVO138" s="51"/>
      <c r="WVP138" s="51"/>
      <c r="WVQ138" s="51"/>
      <c r="WVR138" s="51"/>
      <c r="WVS138" s="51"/>
      <c r="WVT138" s="51"/>
      <c r="WVU138" s="51"/>
      <c r="WVV138" s="51"/>
      <c r="WVW138" s="51"/>
      <c r="WVX138" s="51"/>
      <c r="WVY138" s="51"/>
      <c r="WVZ138" s="51"/>
      <c r="WWA138" s="51"/>
      <c r="WWB138" s="51"/>
      <c r="WWC138" s="51"/>
      <c r="WWD138" s="51"/>
      <c r="WWE138" s="51"/>
      <c r="WWF138" s="51"/>
      <c r="WWG138" s="51"/>
      <c r="WWH138" s="51"/>
      <c r="WWI138" s="51"/>
      <c r="WWJ138" s="51"/>
      <c r="WWK138" s="51"/>
      <c r="WWL138" s="51"/>
      <c r="WWM138" s="51"/>
      <c r="WWN138" s="51"/>
      <c r="WWO138" s="51"/>
      <c r="WWP138" s="51"/>
      <c r="WWQ138" s="51"/>
      <c r="WWR138" s="51"/>
      <c r="WWS138" s="51"/>
      <c r="WWT138" s="51"/>
      <c r="WWU138" s="51"/>
      <c r="WWV138" s="51"/>
      <c r="WWW138" s="51"/>
      <c r="WWX138" s="51"/>
      <c r="WWY138" s="51"/>
      <c r="WWZ138" s="51"/>
      <c r="WXA138" s="51"/>
      <c r="WXB138" s="51"/>
      <c r="WXC138" s="51"/>
      <c r="WXD138" s="51"/>
      <c r="WXE138" s="51"/>
      <c r="WXF138" s="51"/>
      <c r="WXG138" s="51"/>
      <c r="WXH138" s="51"/>
      <c r="WXI138" s="51"/>
      <c r="WXJ138" s="51"/>
      <c r="WXK138" s="51"/>
      <c r="WXL138" s="51"/>
      <c r="WXM138" s="51"/>
      <c r="WXN138" s="51"/>
      <c r="WXO138" s="51"/>
      <c r="WXP138" s="51"/>
      <c r="WXQ138" s="51"/>
      <c r="WXR138" s="51"/>
      <c r="WXS138" s="51"/>
      <c r="WXT138" s="51"/>
      <c r="WXU138" s="51"/>
      <c r="WXV138" s="51"/>
      <c r="WXW138" s="51"/>
      <c r="WXX138" s="51"/>
      <c r="WXY138" s="51"/>
      <c r="WXZ138" s="51"/>
      <c r="WYA138" s="51"/>
      <c r="WYB138" s="51"/>
      <c r="WYC138" s="51"/>
      <c r="WYD138" s="51"/>
      <c r="WYE138" s="51"/>
      <c r="WYF138" s="51"/>
      <c r="WYG138" s="51"/>
      <c r="WYH138" s="51"/>
      <c r="WYI138" s="51"/>
      <c r="WYJ138" s="51"/>
      <c r="WYK138" s="51"/>
      <c r="WYL138" s="51"/>
      <c r="WYM138" s="51"/>
      <c r="WYN138" s="51"/>
      <c r="WYO138" s="51"/>
      <c r="WYP138" s="51"/>
      <c r="WYQ138" s="51"/>
      <c r="WYR138" s="51"/>
      <c r="WYS138" s="51"/>
      <c r="WYT138" s="51"/>
      <c r="WYU138" s="51"/>
      <c r="WYV138" s="51"/>
      <c r="WYW138" s="51"/>
      <c r="WYX138" s="51"/>
      <c r="WYY138" s="51"/>
      <c r="WYZ138" s="51"/>
      <c r="WZA138" s="51"/>
      <c r="WZB138" s="51"/>
      <c r="WZC138" s="51"/>
      <c r="WZD138" s="51"/>
      <c r="WZE138" s="51"/>
      <c r="WZF138" s="51"/>
      <c r="WZG138" s="51"/>
      <c r="WZH138" s="51"/>
      <c r="WZI138" s="51"/>
      <c r="WZJ138" s="51"/>
      <c r="WZK138" s="51"/>
      <c r="WZL138" s="51"/>
      <c r="WZM138" s="51"/>
      <c r="WZN138" s="51"/>
      <c r="WZO138" s="51"/>
      <c r="WZP138" s="51"/>
      <c r="WZQ138" s="51"/>
      <c r="WZR138" s="51"/>
      <c r="WZS138" s="51"/>
      <c r="WZT138" s="51"/>
      <c r="WZU138" s="51"/>
      <c r="WZV138" s="51"/>
      <c r="WZW138" s="51"/>
      <c r="WZX138" s="51"/>
      <c r="WZY138" s="51"/>
      <c r="WZZ138" s="51"/>
      <c r="XAA138" s="51"/>
      <c r="XAB138" s="51"/>
      <c r="XAC138" s="51"/>
      <c r="XAD138" s="51"/>
      <c r="XAE138" s="51"/>
      <c r="XAF138" s="51"/>
      <c r="XAG138" s="51"/>
      <c r="XAH138" s="51"/>
      <c r="XAI138" s="51"/>
      <c r="XAJ138" s="51"/>
      <c r="XAK138" s="51"/>
      <c r="XAL138" s="51"/>
      <c r="XAM138" s="51"/>
      <c r="XAN138" s="51"/>
      <c r="XAO138" s="51"/>
      <c r="XAP138" s="51"/>
      <c r="XAQ138" s="51"/>
      <c r="XAR138" s="51"/>
      <c r="XAS138" s="51"/>
      <c r="XAT138" s="51"/>
      <c r="XAU138" s="51"/>
      <c r="XAV138" s="51"/>
      <c r="XAW138" s="51"/>
      <c r="XAX138" s="51"/>
      <c r="XAY138" s="51"/>
      <c r="XAZ138" s="51"/>
      <c r="XBA138" s="51"/>
      <c r="XBB138" s="51"/>
      <c r="XBC138" s="51"/>
      <c r="XBD138" s="51"/>
      <c r="XBE138" s="51"/>
      <c r="XBF138" s="51"/>
      <c r="XBG138" s="51"/>
      <c r="XBH138" s="51"/>
      <c r="XBI138" s="51"/>
      <c r="XBJ138" s="51"/>
      <c r="XBK138" s="51"/>
      <c r="XBL138" s="51"/>
      <c r="XBM138" s="51"/>
      <c r="XBN138" s="51"/>
      <c r="XBO138" s="51"/>
      <c r="XBP138" s="51"/>
      <c r="XBQ138" s="51"/>
      <c r="XBR138" s="51"/>
      <c r="XBS138" s="51"/>
      <c r="XBT138" s="51"/>
      <c r="XBU138" s="51"/>
      <c r="XBV138" s="51"/>
      <c r="XBW138" s="51"/>
      <c r="XBX138" s="51"/>
      <c r="XBY138" s="51"/>
      <c r="XBZ138" s="51"/>
      <c r="XCA138" s="51"/>
      <c r="XCB138" s="51"/>
      <c r="XCC138" s="51"/>
    </row>
    <row r="139" spans="1:16305" s="52" customFormat="1" ht="34.9" customHeight="1" x14ac:dyDescent="0.25">
      <c r="A139" s="50"/>
      <c r="B139" s="76"/>
      <c r="C139" s="77"/>
      <c r="D139" s="51"/>
      <c r="E139" s="51"/>
      <c r="F139" s="51"/>
      <c r="G139" s="51"/>
      <c r="H139" s="51"/>
      <c r="I139" s="51"/>
      <c r="J139" s="51"/>
      <c r="K139" s="51"/>
      <c r="L139" s="51"/>
      <c r="M139" s="51"/>
      <c r="N139" s="51"/>
      <c r="O139" s="51"/>
      <c r="P139" s="51"/>
      <c r="Q139" s="51"/>
      <c r="R139" s="51"/>
      <c r="S139" s="50"/>
      <c r="T139" s="50"/>
      <c r="U139" s="50"/>
      <c r="V139" s="50"/>
      <c r="W139" s="50"/>
      <c r="X139" s="50"/>
      <c r="Y139" s="50"/>
      <c r="Z139" s="50"/>
      <c r="AA139" s="50"/>
      <c r="AB139" s="50"/>
      <c r="AC139" s="50"/>
      <c r="AD139" s="50"/>
      <c r="AE139" s="50"/>
      <c r="AF139" s="50"/>
      <c r="AG139" s="50"/>
      <c r="AH139" s="50"/>
      <c r="AI139" s="50"/>
      <c r="AJ139" s="50"/>
      <c r="AK139" s="50"/>
      <c r="AL139" s="50"/>
      <c r="AM139" s="50"/>
      <c r="AN139" s="50"/>
      <c r="AO139" s="50"/>
      <c r="AP139" s="50"/>
      <c r="AQ139" s="50"/>
      <c r="AR139" s="50"/>
      <c r="AS139" s="50"/>
      <c r="AT139" s="50"/>
      <c r="AU139" s="50"/>
      <c r="AV139" s="50"/>
      <c r="AW139" s="50"/>
      <c r="AX139" s="50"/>
      <c r="AY139" s="50"/>
      <c r="AZ139" s="50"/>
      <c r="BA139" s="50"/>
      <c r="BB139" s="50"/>
      <c r="BC139" s="50"/>
      <c r="BD139" s="50"/>
      <c r="BE139" s="50"/>
      <c r="BF139" s="50"/>
      <c r="BG139" s="50"/>
      <c r="BH139" s="50"/>
      <c r="BI139" s="50"/>
      <c r="BJ139" s="50"/>
      <c r="BK139" s="50"/>
      <c r="BL139" s="50"/>
      <c r="BM139" s="50"/>
      <c r="BN139" s="50"/>
      <c r="BO139" s="50"/>
      <c r="BP139" s="50"/>
      <c r="BQ139" s="50"/>
      <c r="BR139" s="50"/>
      <c r="BS139" s="50"/>
      <c r="BT139" s="50"/>
      <c r="BU139" s="50"/>
      <c r="BV139" s="50"/>
      <c r="BW139" s="50"/>
      <c r="BX139" s="50"/>
      <c r="BY139" s="50"/>
      <c r="BZ139" s="50"/>
      <c r="CA139" s="50"/>
      <c r="CB139" s="50"/>
      <c r="CC139" s="50"/>
      <c r="CD139" s="50"/>
      <c r="CE139" s="50"/>
      <c r="CF139" s="50"/>
      <c r="CG139" s="50"/>
      <c r="CH139" s="50"/>
      <c r="CI139" s="50"/>
      <c r="CJ139" s="50"/>
      <c r="CK139" s="50"/>
      <c r="CL139" s="50"/>
      <c r="CM139" s="50"/>
      <c r="CN139" s="50"/>
      <c r="CO139" s="50"/>
      <c r="CP139" s="50"/>
      <c r="CQ139" s="50"/>
      <c r="CR139" s="50"/>
      <c r="CS139" s="50"/>
      <c r="CT139" s="50"/>
      <c r="CU139" s="50"/>
      <c r="CV139" s="50"/>
      <c r="CW139" s="50"/>
      <c r="CX139" s="50"/>
      <c r="CY139" s="50"/>
      <c r="CZ139" s="50"/>
      <c r="DA139" s="50"/>
      <c r="DB139" s="50"/>
      <c r="DC139" s="50"/>
      <c r="DD139" s="50"/>
      <c r="DE139" s="50"/>
      <c r="DF139" s="50"/>
      <c r="DG139" s="50"/>
      <c r="DH139" s="50"/>
      <c r="DI139" s="50"/>
      <c r="DJ139" s="50"/>
      <c r="DK139" s="50"/>
      <c r="DL139" s="50"/>
      <c r="DM139" s="50"/>
      <c r="DN139" s="50"/>
      <c r="DO139" s="50"/>
      <c r="DP139" s="50"/>
      <c r="DQ139" s="50"/>
      <c r="DR139" s="50"/>
      <c r="DS139" s="50"/>
      <c r="DT139" s="50"/>
      <c r="DU139" s="50"/>
      <c r="DV139" s="50"/>
      <c r="DW139" s="50"/>
      <c r="DX139" s="50"/>
      <c r="DY139" s="50"/>
      <c r="DZ139" s="50"/>
      <c r="EA139" s="50"/>
      <c r="EB139" s="50"/>
      <c r="EC139" s="50"/>
      <c r="ED139" s="50"/>
      <c r="EE139" s="50"/>
      <c r="EF139" s="50"/>
      <c r="EG139" s="50"/>
      <c r="EH139" s="50"/>
      <c r="EI139" s="50"/>
      <c r="EJ139" s="50"/>
      <c r="EK139" s="50"/>
      <c r="EL139" s="50"/>
      <c r="EM139" s="50"/>
      <c r="EN139" s="50"/>
      <c r="EO139" s="50"/>
      <c r="EP139" s="50"/>
      <c r="EQ139" s="50"/>
      <c r="ER139" s="50"/>
      <c r="ES139" s="50"/>
      <c r="ET139" s="50"/>
      <c r="EU139" s="50"/>
      <c r="EV139" s="50"/>
      <c r="EW139" s="50"/>
      <c r="EX139" s="50"/>
      <c r="EY139" s="50"/>
      <c r="EZ139" s="50"/>
      <c r="FA139" s="50"/>
      <c r="FB139" s="50"/>
      <c r="FC139" s="50"/>
      <c r="FD139" s="50"/>
      <c r="FE139" s="50"/>
      <c r="FF139" s="50"/>
      <c r="FG139" s="50"/>
      <c r="FH139" s="50"/>
      <c r="FI139" s="50"/>
      <c r="FJ139" s="50"/>
      <c r="FK139" s="50"/>
      <c r="FL139" s="50"/>
      <c r="FM139" s="50"/>
      <c r="FN139" s="50"/>
      <c r="FO139" s="50"/>
      <c r="FP139" s="50"/>
      <c r="FQ139" s="50"/>
      <c r="FR139" s="50"/>
      <c r="FS139" s="50"/>
      <c r="FT139" s="50"/>
      <c r="FU139" s="50"/>
      <c r="FV139" s="50"/>
      <c r="FW139" s="50"/>
      <c r="FX139" s="50"/>
      <c r="FY139" s="50"/>
      <c r="FZ139" s="50"/>
      <c r="GA139" s="50"/>
      <c r="GB139" s="50"/>
      <c r="GC139" s="50"/>
      <c r="GD139" s="50"/>
      <c r="GE139" s="50"/>
      <c r="GF139" s="50"/>
      <c r="GG139" s="50"/>
      <c r="GH139" s="50"/>
      <c r="GI139" s="50"/>
      <c r="GJ139" s="50"/>
      <c r="GK139" s="50"/>
      <c r="GL139" s="50"/>
      <c r="GM139" s="50"/>
      <c r="GN139" s="50"/>
      <c r="GO139" s="50"/>
      <c r="GP139" s="50"/>
      <c r="GQ139" s="50"/>
      <c r="GR139" s="50"/>
      <c r="GS139" s="50"/>
      <c r="GT139" s="50"/>
      <c r="GU139" s="50"/>
      <c r="GV139" s="50"/>
      <c r="GW139" s="50"/>
      <c r="GX139" s="50"/>
      <c r="GY139" s="50"/>
      <c r="GZ139" s="50"/>
      <c r="HA139" s="50"/>
      <c r="HB139" s="50"/>
      <c r="HC139" s="50"/>
      <c r="HD139" s="50"/>
      <c r="HE139" s="50"/>
      <c r="HF139" s="50"/>
      <c r="HG139" s="50"/>
      <c r="HH139" s="50"/>
      <c r="HI139" s="50"/>
      <c r="HJ139" s="50"/>
      <c r="HK139" s="50"/>
      <c r="HL139" s="50"/>
      <c r="HM139" s="50"/>
      <c r="HN139" s="50"/>
      <c r="HO139" s="50"/>
      <c r="HP139" s="50"/>
      <c r="HQ139" s="50"/>
      <c r="HR139" s="50"/>
      <c r="HS139" s="50"/>
      <c r="HT139" s="50"/>
      <c r="HU139" s="50"/>
      <c r="HV139" s="50"/>
      <c r="HW139" s="50"/>
      <c r="HX139" s="50"/>
      <c r="HY139" s="50"/>
      <c r="HZ139" s="50"/>
      <c r="IA139" s="50"/>
      <c r="IB139" s="50"/>
      <c r="IC139" s="50"/>
      <c r="ID139" s="50"/>
      <c r="IE139" s="50"/>
      <c r="IF139" s="50"/>
      <c r="IG139" s="50"/>
      <c r="IH139" s="50"/>
      <c r="II139" s="50"/>
      <c r="IJ139" s="50"/>
      <c r="IK139" s="50"/>
      <c r="IL139" s="50"/>
      <c r="IM139" s="50"/>
      <c r="IN139" s="50"/>
      <c r="IO139" s="50"/>
      <c r="IP139" s="50"/>
      <c r="IQ139" s="50"/>
      <c r="IR139" s="50"/>
      <c r="IS139" s="50"/>
      <c r="IT139" s="50"/>
      <c r="IU139" s="50"/>
      <c r="IV139" s="50"/>
      <c r="IW139" s="50"/>
      <c r="IX139" s="50"/>
      <c r="IY139" s="50"/>
      <c r="IZ139" s="50"/>
      <c r="JA139" s="50"/>
      <c r="JB139" s="50"/>
      <c r="JC139" s="50"/>
      <c r="JD139" s="50"/>
      <c r="JE139" s="50"/>
      <c r="JF139" s="50"/>
      <c r="JG139" s="50"/>
      <c r="JH139" s="50"/>
      <c r="JI139" s="50"/>
      <c r="JJ139" s="50"/>
      <c r="JK139" s="50"/>
      <c r="JL139" s="50"/>
      <c r="JM139" s="50"/>
      <c r="JN139" s="50"/>
      <c r="JO139" s="50"/>
      <c r="JP139" s="50"/>
      <c r="JQ139" s="50"/>
      <c r="JR139" s="50"/>
      <c r="JS139" s="50"/>
      <c r="JT139" s="50"/>
      <c r="JU139" s="50"/>
      <c r="JV139" s="50"/>
      <c r="JW139" s="50"/>
      <c r="JX139" s="50"/>
      <c r="JY139" s="50"/>
      <c r="JZ139" s="50"/>
      <c r="KA139" s="50"/>
      <c r="KB139" s="50"/>
      <c r="KC139" s="50"/>
      <c r="KD139" s="50"/>
      <c r="KE139" s="50"/>
      <c r="KF139" s="50"/>
      <c r="KG139" s="50"/>
      <c r="KH139" s="50"/>
      <c r="KI139" s="50"/>
      <c r="KJ139" s="50"/>
      <c r="KK139" s="50"/>
      <c r="KL139" s="50"/>
      <c r="KM139" s="50"/>
      <c r="KN139" s="50"/>
      <c r="KO139" s="50"/>
      <c r="KP139" s="50"/>
      <c r="KQ139" s="50"/>
      <c r="KR139" s="50"/>
      <c r="KS139" s="50"/>
      <c r="KT139" s="50"/>
      <c r="KU139" s="50"/>
      <c r="KV139" s="50"/>
      <c r="KW139" s="50"/>
      <c r="KX139" s="50"/>
      <c r="KY139" s="50"/>
      <c r="KZ139" s="50"/>
      <c r="LA139" s="50"/>
      <c r="LB139" s="50"/>
      <c r="LC139" s="50"/>
      <c r="LD139" s="50"/>
      <c r="LE139" s="50"/>
      <c r="LF139" s="50"/>
      <c r="LG139" s="50"/>
      <c r="LH139" s="50"/>
      <c r="LI139" s="50"/>
      <c r="LJ139" s="50"/>
      <c r="LK139" s="50"/>
      <c r="LL139" s="50"/>
      <c r="LM139" s="50"/>
      <c r="LN139" s="50"/>
      <c r="LO139" s="50"/>
      <c r="LP139" s="50"/>
      <c r="LQ139" s="50"/>
      <c r="LR139" s="50"/>
      <c r="LS139" s="50"/>
      <c r="LT139" s="50"/>
      <c r="LU139" s="50"/>
      <c r="LV139" s="50"/>
      <c r="LW139" s="50"/>
      <c r="LX139" s="50"/>
      <c r="LY139" s="50"/>
      <c r="LZ139" s="50"/>
      <c r="MA139" s="50"/>
      <c r="MB139" s="50"/>
      <c r="MC139" s="50"/>
      <c r="MD139" s="50"/>
      <c r="ME139" s="50"/>
      <c r="MF139" s="50"/>
      <c r="MG139" s="50"/>
      <c r="MH139" s="50"/>
      <c r="MI139" s="50"/>
      <c r="MJ139" s="50"/>
      <c r="MK139" s="50"/>
      <c r="ML139" s="50"/>
      <c r="MM139" s="50"/>
      <c r="MN139" s="50"/>
      <c r="MO139" s="50"/>
      <c r="MP139" s="50"/>
      <c r="MQ139" s="50"/>
      <c r="MR139" s="50"/>
      <c r="MS139" s="50"/>
      <c r="MT139" s="50"/>
      <c r="MU139" s="50"/>
      <c r="MV139" s="50"/>
      <c r="MW139" s="50"/>
      <c r="MX139" s="50"/>
      <c r="MY139" s="50"/>
      <c r="MZ139" s="50"/>
      <c r="NA139" s="50"/>
      <c r="NB139" s="50"/>
      <c r="NC139" s="50"/>
      <c r="ND139" s="50"/>
      <c r="NE139" s="50"/>
      <c r="NF139" s="50"/>
      <c r="NG139" s="50"/>
      <c r="NH139" s="50"/>
      <c r="NI139" s="50"/>
      <c r="NJ139" s="50"/>
      <c r="NK139" s="50"/>
      <c r="NL139" s="50"/>
      <c r="NM139" s="50"/>
      <c r="NN139" s="50"/>
      <c r="NO139" s="50"/>
      <c r="NP139" s="50"/>
      <c r="NQ139" s="50"/>
      <c r="NR139" s="50"/>
      <c r="NS139" s="50"/>
      <c r="NT139" s="50"/>
      <c r="NU139" s="50"/>
      <c r="NV139" s="50"/>
      <c r="NW139" s="50"/>
      <c r="NX139" s="50"/>
      <c r="NY139" s="50"/>
      <c r="NZ139" s="50"/>
      <c r="OA139" s="50"/>
      <c r="OB139" s="50"/>
      <c r="OC139" s="50"/>
      <c r="OD139" s="50"/>
      <c r="OE139" s="50"/>
      <c r="OF139" s="50"/>
      <c r="OG139" s="50"/>
      <c r="OH139" s="50"/>
      <c r="OI139" s="50"/>
      <c r="OJ139" s="50"/>
      <c r="OK139" s="50"/>
      <c r="OL139" s="50"/>
      <c r="OM139" s="50"/>
      <c r="ON139" s="50"/>
      <c r="OO139" s="50"/>
      <c r="OP139" s="50"/>
      <c r="OQ139" s="50"/>
      <c r="OR139" s="50"/>
      <c r="OS139" s="50"/>
      <c r="OT139" s="50"/>
      <c r="OU139" s="50"/>
      <c r="OV139" s="50"/>
      <c r="OW139" s="50"/>
      <c r="OX139" s="50"/>
      <c r="OY139" s="50"/>
      <c r="OZ139" s="50"/>
      <c r="PA139" s="50"/>
      <c r="PB139" s="50"/>
      <c r="PC139" s="50"/>
      <c r="PD139" s="50"/>
      <c r="PE139" s="50"/>
      <c r="PF139" s="50"/>
      <c r="PG139" s="50"/>
      <c r="PH139" s="50"/>
      <c r="PI139" s="50"/>
      <c r="PJ139" s="50"/>
      <c r="PK139" s="50"/>
      <c r="PL139" s="50"/>
      <c r="PM139" s="50"/>
      <c r="PN139" s="50"/>
      <c r="PO139" s="50"/>
      <c r="PP139" s="50"/>
      <c r="PQ139" s="50"/>
      <c r="PR139" s="50"/>
      <c r="PS139" s="50"/>
      <c r="PT139" s="50"/>
      <c r="PU139" s="50"/>
      <c r="PV139" s="50"/>
      <c r="PW139" s="50"/>
      <c r="PX139" s="50"/>
      <c r="PY139" s="50"/>
      <c r="PZ139" s="50"/>
      <c r="QA139" s="50"/>
      <c r="QB139" s="50"/>
      <c r="QC139" s="50"/>
      <c r="QD139" s="50"/>
      <c r="QE139" s="50"/>
      <c r="QF139" s="50"/>
      <c r="QG139" s="50"/>
      <c r="QH139" s="50"/>
      <c r="QI139" s="50"/>
      <c r="QJ139" s="50"/>
      <c r="QK139" s="50"/>
      <c r="QL139" s="50"/>
      <c r="QM139" s="50"/>
      <c r="QN139" s="50"/>
      <c r="QO139" s="50"/>
      <c r="QP139" s="50"/>
      <c r="QQ139" s="50"/>
      <c r="QR139" s="50"/>
      <c r="QS139" s="50"/>
      <c r="QT139" s="50"/>
      <c r="QU139" s="50"/>
      <c r="QV139" s="50"/>
      <c r="QW139" s="50"/>
      <c r="QX139" s="50"/>
      <c r="QY139" s="50"/>
      <c r="QZ139" s="50"/>
      <c r="RA139" s="50"/>
      <c r="RB139" s="50"/>
      <c r="RC139" s="50"/>
      <c r="RD139" s="50"/>
      <c r="RE139" s="50"/>
      <c r="RF139" s="50"/>
      <c r="RG139" s="50"/>
      <c r="RH139" s="50"/>
      <c r="RI139" s="50"/>
      <c r="RJ139" s="50"/>
      <c r="RK139" s="50"/>
      <c r="RL139" s="50"/>
      <c r="RM139" s="50"/>
      <c r="RN139" s="50"/>
      <c r="RO139" s="50"/>
      <c r="RP139" s="50"/>
      <c r="RQ139" s="50"/>
      <c r="RR139" s="50"/>
      <c r="RS139" s="50"/>
      <c r="RT139" s="50"/>
      <c r="RU139" s="50"/>
      <c r="RV139" s="50"/>
      <c r="RW139" s="50"/>
      <c r="RX139" s="50"/>
      <c r="RY139" s="50"/>
      <c r="RZ139" s="50"/>
      <c r="SA139" s="50"/>
      <c r="SB139" s="50"/>
      <c r="SC139" s="50"/>
      <c r="SD139" s="50"/>
      <c r="SE139" s="50"/>
      <c r="SF139" s="50"/>
      <c r="SG139" s="50"/>
      <c r="SH139" s="50"/>
      <c r="SI139" s="50"/>
      <c r="SJ139" s="50"/>
      <c r="SK139" s="50"/>
      <c r="SL139" s="50"/>
      <c r="SM139" s="50"/>
      <c r="SN139" s="50"/>
      <c r="SO139" s="50"/>
      <c r="SP139" s="50"/>
      <c r="SQ139" s="50"/>
      <c r="SR139" s="50"/>
      <c r="SS139" s="50"/>
      <c r="ST139" s="50"/>
      <c r="SU139" s="50"/>
      <c r="SV139" s="50"/>
      <c r="SW139" s="50"/>
      <c r="SX139" s="50"/>
      <c r="SY139" s="50"/>
      <c r="SZ139" s="50"/>
      <c r="TA139" s="50"/>
      <c r="TB139" s="50"/>
      <c r="TC139" s="50"/>
      <c r="TD139" s="50"/>
      <c r="TE139" s="50"/>
      <c r="TF139" s="50"/>
      <c r="TG139" s="50"/>
      <c r="TH139" s="50"/>
      <c r="TI139" s="50"/>
      <c r="TJ139" s="50"/>
      <c r="TK139" s="50"/>
      <c r="TL139" s="50"/>
      <c r="TM139" s="50"/>
      <c r="TN139" s="50"/>
      <c r="TO139" s="50"/>
      <c r="TP139" s="50"/>
      <c r="TQ139" s="50"/>
      <c r="TR139" s="50"/>
      <c r="TS139" s="50"/>
      <c r="TT139" s="50"/>
      <c r="TU139" s="50"/>
      <c r="TV139" s="50"/>
      <c r="TW139" s="50"/>
      <c r="TX139" s="50"/>
      <c r="TY139" s="50"/>
      <c r="TZ139" s="50"/>
      <c r="UA139" s="50"/>
      <c r="UB139" s="50"/>
      <c r="UC139" s="50"/>
      <c r="UD139" s="50"/>
      <c r="UE139" s="50"/>
      <c r="UF139" s="50"/>
      <c r="UG139" s="50"/>
      <c r="UH139" s="50"/>
      <c r="UI139" s="50"/>
      <c r="UJ139" s="50"/>
      <c r="UK139" s="50"/>
      <c r="UL139" s="50"/>
      <c r="UM139" s="50"/>
      <c r="UN139" s="50"/>
      <c r="UO139" s="50"/>
      <c r="UP139" s="50"/>
      <c r="UQ139" s="50"/>
      <c r="UR139" s="50"/>
      <c r="US139" s="50"/>
      <c r="UT139" s="50"/>
      <c r="UU139" s="50"/>
      <c r="UV139" s="50"/>
      <c r="UW139" s="50"/>
      <c r="UX139" s="50"/>
      <c r="UY139" s="50"/>
      <c r="UZ139" s="50"/>
      <c r="VA139" s="50"/>
      <c r="VB139" s="50"/>
      <c r="VC139" s="50"/>
      <c r="VD139" s="50"/>
      <c r="VE139" s="50"/>
      <c r="VF139" s="50"/>
      <c r="VG139" s="50"/>
      <c r="VH139" s="50"/>
      <c r="VI139" s="50"/>
      <c r="VJ139" s="50"/>
      <c r="VK139" s="50"/>
      <c r="VL139" s="50"/>
      <c r="VM139" s="50"/>
      <c r="VN139" s="50"/>
      <c r="VO139" s="50"/>
      <c r="VP139" s="50"/>
      <c r="VQ139" s="50"/>
      <c r="VR139" s="50"/>
      <c r="VS139" s="50"/>
      <c r="VT139" s="50"/>
      <c r="VU139" s="50"/>
      <c r="VV139" s="50"/>
      <c r="VW139" s="50"/>
      <c r="VX139" s="50"/>
      <c r="VY139" s="50"/>
      <c r="VZ139" s="50"/>
      <c r="WA139" s="50"/>
      <c r="WB139" s="50"/>
      <c r="WC139" s="50"/>
      <c r="WD139" s="50"/>
      <c r="WE139" s="50"/>
      <c r="WF139" s="50"/>
      <c r="WG139" s="50"/>
      <c r="WH139" s="50"/>
      <c r="WI139" s="50"/>
      <c r="WJ139" s="50"/>
      <c r="WK139" s="50"/>
      <c r="WL139" s="50"/>
      <c r="WM139" s="50"/>
      <c r="WN139" s="50"/>
      <c r="WO139" s="50"/>
      <c r="WP139" s="50"/>
      <c r="WQ139" s="50"/>
      <c r="WR139" s="50"/>
      <c r="WS139" s="50"/>
      <c r="WT139" s="50"/>
      <c r="WU139" s="50"/>
      <c r="WV139" s="50"/>
      <c r="WW139" s="50"/>
      <c r="WX139" s="50"/>
      <c r="WY139" s="50"/>
      <c r="WZ139" s="50"/>
      <c r="XA139" s="50"/>
      <c r="XB139" s="50"/>
      <c r="XC139" s="50"/>
      <c r="XD139" s="50"/>
      <c r="XE139" s="50"/>
      <c r="XF139" s="50"/>
      <c r="XG139" s="50"/>
      <c r="XH139" s="50"/>
      <c r="XI139" s="50"/>
      <c r="XJ139" s="50"/>
      <c r="XK139" s="50"/>
      <c r="XL139" s="50"/>
      <c r="XM139" s="50"/>
      <c r="XN139" s="50"/>
      <c r="XO139" s="50"/>
      <c r="XP139" s="50"/>
      <c r="XQ139" s="50"/>
      <c r="XR139" s="50"/>
      <c r="XS139" s="50"/>
      <c r="XT139" s="50"/>
      <c r="XU139" s="50"/>
      <c r="XV139" s="50"/>
      <c r="XW139" s="50"/>
      <c r="XX139" s="50"/>
      <c r="XY139" s="50"/>
      <c r="XZ139" s="50"/>
      <c r="YA139" s="50"/>
      <c r="YB139" s="50"/>
      <c r="YC139" s="50"/>
      <c r="YD139" s="50"/>
      <c r="YE139" s="50"/>
      <c r="YF139" s="50"/>
      <c r="YG139" s="50"/>
      <c r="YH139" s="50"/>
      <c r="YI139" s="50"/>
      <c r="YJ139" s="50"/>
      <c r="YK139" s="50"/>
      <c r="YL139" s="50"/>
      <c r="YM139" s="50"/>
      <c r="YN139" s="50"/>
      <c r="YO139" s="50"/>
      <c r="YP139" s="50"/>
      <c r="YQ139" s="50"/>
      <c r="YR139" s="50"/>
      <c r="YS139" s="50"/>
      <c r="YT139" s="50"/>
      <c r="YU139" s="50"/>
      <c r="YV139" s="50"/>
      <c r="YW139" s="50"/>
      <c r="YX139" s="50"/>
      <c r="YY139" s="50"/>
      <c r="YZ139" s="50"/>
      <c r="ZA139" s="50"/>
      <c r="ZB139" s="50"/>
      <c r="ZC139" s="50"/>
      <c r="ZD139" s="50"/>
      <c r="ZE139" s="50"/>
      <c r="ZF139" s="50"/>
      <c r="ZG139" s="50"/>
      <c r="ZH139" s="50"/>
      <c r="ZI139" s="50"/>
      <c r="ZJ139" s="50"/>
      <c r="ZK139" s="50"/>
      <c r="ZL139" s="50"/>
      <c r="ZM139" s="50"/>
      <c r="ZN139" s="50"/>
      <c r="ZO139" s="50"/>
      <c r="ZP139" s="50"/>
      <c r="ZQ139" s="50"/>
      <c r="ZR139" s="50"/>
      <c r="ZS139" s="50"/>
      <c r="ZT139" s="50"/>
      <c r="ZU139" s="50"/>
      <c r="ZV139" s="50"/>
      <c r="ZW139" s="50"/>
      <c r="ZX139" s="50"/>
      <c r="ZY139" s="50"/>
      <c r="ZZ139" s="50"/>
      <c r="AAA139" s="50"/>
      <c r="AAB139" s="50"/>
      <c r="AAC139" s="50"/>
      <c r="AAD139" s="50"/>
      <c r="AAE139" s="50"/>
      <c r="AAF139" s="50"/>
      <c r="AAG139" s="50"/>
      <c r="AAH139" s="50"/>
      <c r="AAI139" s="50"/>
      <c r="AAJ139" s="50"/>
      <c r="AAK139" s="50"/>
      <c r="AAL139" s="50"/>
      <c r="AAM139" s="50"/>
      <c r="AAN139" s="50"/>
      <c r="AAO139" s="50"/>
      <c r="AAP139" s="50"/>
      <c r="AAQ139" s="50"/>
      <c r="AAR139" s="50"/>
      <c r="AAS139" s="50"/>
      <c r="AAT139" s="50"/>
      <c r="AAU139" s="50"/>
      <c r="AAV139" s="50"/>
      <c r="AAW139" s="50"/>
      <c r="AAX139" s="50"/>
      <c r="AAY139" s="50"/>
      <c r="AAZ139" s="50"/>
      <c r="ABA139" s="50"/>
      <c r="ABB139" s="50"/>
      <c r="ABC139" s="50"/>
      <c r="ABD139" s="50"/>
      <c r="ABE139" s="50"/>
      <c r="ABF139" s="50"/>
      <c r="ABG139" s="50"/>
      <c r="ABH139" s="50"/>
      <c r="ABI139" s="50"/>
      <c r="ABJ139" s="50"/>
      <c r="ABK139" s="50"/>
      <c r="ABL139" s="50"/>
      <c r="ABM139" s="50"/>
      <c r="ABN139" s="50"/>
      <c r="ABO139" s="50"/>
      <c r="ABP139" s="50"/>
      <c r="ABQ139" s="50"/>
      <c r="ABR139" s="50"/>
      <c r="ABS139" s="50"/>
      <c r="ABT139" s="50"/>
      <c r="ABU139" s="50"/>
      <c r="ABV139" s="50"/>
      <c r="ABW139" s="50"/>
      <c r="ABX139" s="50"/>
      <c r="ABY139" s="50"/>
      <c r="ABZ139" s="50"/>
      <c r="ACA139" s="50"/>
      <c r="ACB139" s="50"/>
      <c r="ACC139" s="50"/>
      <c r="ACD139" s="50"/>
      <c r="ACE139" s="50"/>
      <c r="ACF139" s="50"/>
      <c r="ACG139" s="50"/>
      <c r="ACH139" s="50"/>
      <c r="ACI139" s="50"/>
      <c r="ACJ139" s="50"/>
      <c r="ACK139" s="50"/>
      <c r="ACL139" s="50"/>
      <c r="ACM139" s="50"/>
      <c r="ACN139" s="50"/>
      <c r="ACO139" s="50"/>
      <c r="ACP139" s="50"/>
      <c r="ACQ139" s="50"/>
      <c r="ACR139" s="50"/>
      <c r="ACS139" s="50"/>
      <c r="ACT139" s="50"/>
      <c r="ACU139" s="50"/>
      <c r="ACV139" s="50"/>
      <c r="ACW139" s="50"/>
      <c r="ACX139" s="50"/>
      <c r="ACY139" s="50"/>
      <c r="ACZ139" s="50"/>
      <c r="ADA139" s="50"/>
      <c r="ADB139" s="50"/>
      <c r="ADC139" s="50"/>
      <c r="ADD139" s="50"/>
      <c r="ADE139" s="50"/>
      <c r="ADF139" s="50"/>
      <c r="ADG139" s="50"/>
      <c r="ADH139" s="50"/>
      <c r="ADI139" s="50"/>
      <c r="ADJ139" s="50"/>
      <c r="ADK139" s="50"/>
      <c r="ADL139" s="50"/>
      <c r="ADM139" s="50"/>
      <c r="ADN139" s="50"/>
      <c r="ADO139" s="50"/>
      <c r="ADP139" s="50"/>
      <c r="ADQ139" s="50"/>
      <c r="ADR139" s="50"/>
      <c r="ADS139" s="50"/>
      <c r="ADT139" s="50"/>
      <c r="ADU139" s="50"/>
      <c r="ADV139" s="50"/>
      <c r="ADW139" s="50"/>
      <c r="ADX139" s="50"/>
      <c r="ADY139" s="50"/>
      <c r="ADZ139" s="50"/>
      <c r="AEA139" s="50"/>
      <c r="AEB139" s="50"/>
      <c r="AEC139" s="50"/>
      <c r="AED139" s="50"/>
      <c r="AEE139" s="50"/>
      <c r="AEF139" s="50"/>
      <c r="AEG139" s="50"/>
      <c r="AEH139" s="50"/>
      <c r="AEI139" s="50"/>
      <c r="AEJ139" s="50"/>
      <c r="AEK139" s="50"/>
      <c r="AEL139" s="50"/>
      <c r="AEM139" s="50"/>
      <c r="AEN139" s="50"/>
      <c r="AEO139" s="50"/>
      <c r="AEP139" s="50"/>
      <c r="AEQ139" s="50"/>
      <c r="AER139" s="50"/>
      <c r="AES139" s="50"/>
      <c r="AET139" s="50"/>
      <c r="AEU139" s="50"/>
      <c r="AEV139" s="50"/>
      <c r="AEW139" s="50"/>
      <c r="AEX139" s="50"/>
      <c r="AEY139" s="50"/>
      <c r="AEZ139" s="50"/>
      <c r="AFA139" s="50"/>
      <c r="AFB139" s="50"/>
      <c r="AFC139" s="50"/>
      <c r="AFD139" s="50"/>
      <c r="AFE139" s="50"/>
      <c r="AFF139" s="50"/>
      <c r="AFG139" s="50"/>
      <c r="AFH139" s="50"/>
      <c r="AFI139" s="50"/>
      <c r="AFJ139" s="50"/>
      <c r="AFK139" s="50"/>
      <c r="AFL139" s="50"/>
      <c r="AFM139" s="50"/>
      <c r="AFN139" s="50"/>
      <c r="AFO139" s="50"/>
      <c r="AFP139" s="50"/>
      <c r="AFQ139" s="50"/>
      <c r="AFR139" s="50"/>
      <c r="AFS139" s="50"/>
      <c r="AFT139" s="50"/>
      <c r="AFU139" s="50"/>
      <c r="AFV139" s="50"/>
      <c r="AFW139" s="50"/>
      <c r="AFX139" s="50"/>
      <c r="AFY139" s="50"/>
      <c r="AFZ139" s="50"/>
      <c r="AGA139" s="50"/>
      <c r="AGB139" s="50"/>
      <c r="AGC139" s="50"/>
      <c r="AGD139" s="50"/>
      <c r="AGE139" s="50"/>
      <c r="AGF139" s="50"/>
      <c r="AGG139" s="50"/>
      <c r="AGH139" s="50"/>
      <c r="AGI139" s="50"/>
      <c r="AGJ139" s="50"/>
      <c r="AGK139" s="50"/>
      <c r="AGL139" s="50"/>
      <c r="AGM139" s="50"/>
      <c r="AGN139" s="50"/>
      <c r="AGO139" s="50"/>
      <c r="AGP139" s="50"/>
      <c r="AGQ139" s="50"/>
      <c r="AGR139" s="50"/>
      <c r="AGS139" s="50"/>
      <c r="AGT139" s="50"/>
      <c r="AGU139" s="50"/>
      <c r="AGV139" s="50"/>
      <c r="AGW139" s="50"/>
      <c r="AGX139" s="50"/>
      <c r="AGY139" s="50"/>
      <c r="AGZ139" s="50"/>
      <c r="AHA139" s="50"/>
      <c r="AHB139" s="50"/>
      <c r="AHC139" s="50"/>
      <c r="AHD139" s="50"/>
      <c r="AHE139" s="50"/>
      <c r="AHF139" s="50"/>
      <c r="AHG139" s="50"/>
      <c r="AHH139" s="50"/>
      <c r="AHI139" s="50"/>
      <c r="AHJ139" s="50"/>
      <c r="AHK139" s="50"/>
      <c r="AHL139" s="50"/>
      <c r="AHM139" s="50"/>
      <c r="AHN139" s="50"/>
      <c r="AHO139" s="50"/>
      <c r="AHP139" s="50"/>
      <c r="AHQ139" s="50"/>
      <c r="AHR139" s="50"/>
      <c r="AHS139" s="50"/>
      <c r="AHT139" s="50"/>
      <c r="AHU139" s="50"/>
      <c r="AHV139" s="50"/>
      <c r="AHW139" s="50"/>
      <c r="AHX139" s="50"/>
      <c r="AHY139" s="50"/>
      <c r="AHZ139" s="50"/>
      <c r="AIA139" s="50"/>
      <c r="AIB139" s="50"/>
      <c r="AIC139" s="50"/>
      <c r="AID139" s="50"/>
      <c r="AIE139" s="50"/>
      <c r="AIF139" s="50"/>
      <c r="AIG139" s="50"/>
      <c r="AIH139" s="50"/>
      <c r="AII139" s="50"/>
      <c r="AIJ139" s="50"/>
      <c r="AIK139" s="50"/>
      <c r="AIL139" s="50"/>
      <c r="AIM139" s="50"/>
      <c r="AIN139" s="50"/>
      <c r="AIO139" s="50"/>
      <c r="AIP139" s="50"/>
      <c r="AIQ139" s="50"/>
      <c r="AIR139" s="50"/>
      <c r="AIS139" s="50"/>
      <c r="AIT139" s="50"/>
      <c r="AIU139" s="50"/>
      <c r="AIV139" s="50"/>
      <c r="AIW139" s="50"/>
      <c r="AIX139" s="50"/>
      <c r="AIY139" s="50"/>
      <c r="AIZ139" s="50"/>
      <c r="AJA139" s="50"/>
      <c r="AJB139" s="50"/>
      <c r="AJC139" s="50"/>
      <c r="AJD139" s="50"/>
      <c r="AJE139" s="50"/>
      <c r="AJF139" s="50"/>
      <c r="AJG139" s="50"/>
      <c r="AJH139" s="50"/>
      <c r="AJI139" s="50"/>
      <c r="AJJ139" s="50"/>
      <c r="AJK139" s="50"/>
      <c r="AJL139" s="50"/>
      <c r="AJM139" s="50"/>
      <c r="AJN139" s="50"/>
      <c r="AJO139" s="50"/>
      <c r="AJP139" s="50"/>
      <c r="AJQ139" s="50"/>
      <c r="AJR139" s="50"/>
      <c r="AJS139" s="50"/>
      <c r="AJT139" s="50"/>
      <c r="AJU139" s="50"/>
      <c r="AJV139" s="50"/>
      <c r="AJW139" s="50"/>
      <c r="AJX139" s="50"/>
      <c r="AJY139" s="50"/>
      <c r="AJZ139" s="50"/>
      <c r="AKA139" s="50"/>
      <c r="AKB139" s="50"/>
      <c r="AKC139" s="50"/>
      <c r="AKD139" s="50"/>
      <c r="AKE139" s="50"/>
      <c r="AKF139" s="50"/>
      <c r="AKG139" s="50"/>
      <c r="AKH139" s="50"/>
      <c r="AKI139" s="50"/>
      <c r="AKJ139" s="50"/>
      <c r="AKK139" s="50"/>
      <c r="AKL139" s="50"/>
      <c r="AKM139" s="50"/>
      <c r="AKN139" s="50"/>
      <c r="AKO139" s="50"/>
      <c r="AKP139" s="50"/>
      <c r="AKQ139" s="50"/>
      <c r="AKR139" s="50"/>
      <c r="AKS139" s="50"/>
      <c r="AKT139" s="50"/>
      <c r="AKU139" s="50"/>
      <c r="AKV139" s="50"/>
      <c r="AKW139" s="50"/>
      <c r="AKX139" s="50"/>
      <c r="AKY139" s="50"/>
      <c r="AKZ139" s="50"/>
      <c r="ALA139" s="50"/>
      <c r="ALB139" s="50"/>
      <c r="ALC139" s="50"/>
      <c r="ALD139" s="50"/>
      <c r="ALE139" s="50"/>
      <c r="ALF139" s="50"/>
      <c r="ALG139" s="50"/>
      <c r="ALH139" s="50"/>
      <c r="ALI139" s="50"/>
      <c r="ALJ139" s="50"/>
      <c r="ALK139" s="50"/>
      <c r="ALL139" s="50"/>
      <c r="ALM139" s="50"/>
      <c r="ALN139" s="50"/>
      <c r="ALO139" s="50"/>
      <c r="ALP139" s="50"/>
      <c r="ALQ139" s="50"/>
      <c r="ALR139" s="50"/>
      <c r="ALS139" s="50"/>
      <c r="ALT139" s="50"/>
      <c r="ALU139" s="50"/>
      <c r="ALV139" s="50"/>
      <c r="ALW139" s="50"/>
      <c r="ALX139" s="50"/>
      <c r="ALY139" s="50"/>
      <c r="ALZ139" s="50"/>
      <c r="AMA139" s="50"/>
      <c r="AMB139" s="50"/>
      <c r="AMC139" s="50"/>
      <c r="AMD139" s="50"/>
      <c r="AME139" s="50"/>
      <c r="AMF139" s="50"/>
      <c r="AMG139" s="50"/>
      <c r="AMH139" s="50"/>
      <c r="AMI139" s="50"/>
      <c r="AMJ139" s="50"/>
      <c r="AMK139" s="50"/>
      <c r="AML139" s="50"/>
      <c r="AMM139" s="50"/>
      <c r="AMN139" s="50"/>
      <c r="AMO139" s="50"/>
      <c r="AMP139" s="50"/>
      <c r="AMQ139" s="50"/>
      <c r="AMR139" s="50"/>
      <c r="AMS139" s="50"/>
      <c r="AMT139" s="50"/>
      <c r="AMU139" s="50"/>
      <c r="AMV139" s="50"/>
      <c r="AMW139" s="50"/>
      <c r="AMX139" s="50"/>
      <c r="AMY139" s="50"/>
      <c r="AMZ139" s="50"/>
      <c r="ANA139" s="50"/>
      <c r="ANB139" s="50"/>
      <c r="ANC139" s="50"/>
      <c r="AND139" s="50"/>
      <c r="ANE139" s="50"/>
      <c r="ANF139" s="50"/>
      <c r="ANG139" s="50"/>
      <c r="ANH139" s="50"/>
      <c r="ANI139" s="50"/>
      <c r="ANJ139" s="50"/>
      <c r="ANK139" s="50"/>
      <c r="ANL139" s="50"/>
      <c r="ANM139" s="50"/>
      <c r="ANN139" s="50"/>
      <c r="ANO139" s="50"/>
      <c r="ANP139" s="50"/>
      <c r="ANQ139" s="50"/>
      <c r="ANR139" s="50"/>
      <c r="ANS139" s="50"/>
      <c r="ANT139" s="50"/>
      <c r="ANU139" s="50"/>
      <c r="ANV139" s="50"/>
      <c r="ANW139" s="50"/>
      <c r="ANX139" s="50"/>
      <c r="ANY139" s="50"/>
      <c r="ANZ139" s="50"/>
      <c r="AOA139" s="50"/>
      <c r="AOB139" s="50"/>
      <c r="AOC139" s="50"/>
      <c r="AOD139" s="50"/>
      <c r="AOE139" s="50"/>
      <c r="AOF139" s="50"/>
      <c r="AOG139" s="50"/>
      <c r="AOH139" s="50"/>
      <c r="AOI139" s="50"/>
      <c r="AOJ139" s="50"/>
      <c r="AOK139" s="50"/>
      <c r="AOL139" s="50"/>
      <c r="AOM139" s="50"/>
      <c r="AON139" s="50"/>
      <c r="AOO139" s="50"/>
      <c r="AOP139" s="50"/>
      <c r="AOQ139" s="50"/>
      <c r="AOR139" s="50"/>
      <c r="AOS139" s="50"/>
      <c r="AOT139" s="50"/>
      <c r="AOU139" s="50"/>
      <c r="AOV139" s="50"/>
      <c r="AOW139" s="50"/>
      <c r="AOX139" s="50"/>
      <c r="AOY139" s="50"/>
      <c r="AOZ139" s="50"/>
      <c r="APA139" s="50"/>
      <c r="APB139" s="50"/>
      <c r="APC139" s="50"/>
      <c r="APD139" s="50"/>
      <c r="APE139" s="50"/>
      <c r="APF139" s="50"/>
      <c r="APG139" s="50"/>
      <c r="APH139" s="50"/>
      <c r="API139" s="50"/>
      <c r="APJ139" s="50"/>
      <c r="APK139" s="50"/>
      <c r="APL139" s="50"/>
      <c r="APM139" s="50"/>
      <c r="APN139" s="50"/>
      <c r="APO139" s="50"/>
      <c r="APP139" s="50"/>
      <c r="APQ139" s="50"/>
      <c r="APR139" s="50"/>
      <c r="APS139" s="50"/>
      <c r="APT139" s="50"/>
      <c r="APU139" s="50"/>
      <c r="APV139" s="50"/>
      <c r="APW139" s="50"/>
      <c r="APX139" s="50"/>
      <c r="APY139" s="50"/>
      <c r="APZ139" s="50"/>
      <c r="AQA139" s="50"/>
      <c r="AQB139" s="50"/>
      <c r="AQC139" s="50"/>
      <c r="AQD139" s="50"/>
      <c r="AQE139" s="50"/>
      <c r="AQF139" s="50"/>
      <c r="AQG139" s="50"/>
      <c r="AQH139" s="50"/>
      <c r="AQI139" s="50"/>
      <c r="AQJ139" s="50"/>
      <c r="AQK139" s="50"/>
      <c r="AQL139" s="50"/>
      <c r="AQM139" s="50"/>
      <c r="AQN139" s="50"/>
      <c r="AQO139" s="50"/>
      <c r="AQP139" s="50"/>
      <c r="AQQ139" s="50"/>
      <c r="AQR139" s="50"/>
      <c r="AQS139" s="50"/>
      <c r="AQT139" s="50"/>
      <c r="AQU139" s="50"/>
      <c r="AQV139" s="50"/>
      <c r="AQW139" s="50"/>
      <c r="AQX139" s="50"/>
      <c r="AQY139" s="50"/>
      <c r="AQZ139" s="50"/>
      <c r="ARA139" s="50"/>
      <c r="ARB139" s="50"/>
      <c r="ARC139" s="50"/>
      <c r="ARD139" s="50"/>
      <c r="ARE139" s="50"/>
      <c r="ARF139" s="50"/>
      <c r="ARG139" s="50"/>
      <c r="ARH139" s="50"/>
      <c r="ARI139" s="50"/>
      <c r="ARJ139" s="50"/>
      <c r="ARK139" s="50"/>
      <c r="ARL139" s="50"/>
      <c r="ARM139" s="50"/>
      <c r="ARN139" s="50"/>
      <c r="ARO139" s="50"/>
      <c r="ARP139" s="50"/>
      <c r="ARQ139" s="50"/>
      <c r="ARR139" s="50"/>
      <c r="ARS139" s="50"/>
      <c r="ART139" s="50"/>
      <c r="ARU139" s="50"/>
      <c r="ARV139" s="50"/>
      <c r="ARW139" s="50"/>
      <c r="ARX139" s="50"/>
      <c r="ARY139" s="50"/>
      <c r="ARZ139" s="50"/>
      <c r="ASA139" s="50"/>
      <c r="ASB139" s="50"/>
      <c r="ASC139" s="50"/>
      <c r="ASD139" s="50"/>
      <c r="ASE139" s="50"/>
      <c r="ASF139" s="50"/>
      <c r="ASG139" s="50"/>
      <c r="ASH139" s="50"/>
      <c r="ASI139" s="50"/>
      <c r="ASJ139" s="50"/>
      <c r="ASK139" s="50"/>
      <c r="ASL139" s="50"/>
      <c r="ASM139" s="50"/>
      <c r="ASN139" s="50"/>
      <c r="ASO139" s="50"/>
      <c r="ASP139" s="50"/>
      <c r="ASQ139" s="50"/>
      <c r="ASR139" s="50"/>
      <c r="ASS139" s="50"/>
      <c r="AST139" s="50"/>
      <c r="ASU139" s="50"/>
      <c r="ASV139" s="50"/>
      <c r="ASW139" s="50"/>
      <c r="ASX139" s="50"/>
      <c r="ASY139" s="50"/>
      <c r="ASZ139" s="50"/>
      <c r="ATA139" s="50"/>
      <c r="ATB139" s="50"/>
      <c r="ATC139" s="50"/>
      <c r="ATD139" s="50"/>
      <c r="ATE139" s="50"/>
      <c r="ATF139" s="50"/>
      <c r="ATG139" s="50"/>
      <c r="ATH139" s="50"/>
      <c r="ATI139" s="50"/>
      <c r="ATJ139" s="50"/>
      <c r="ATK139" s="50"/>
      <c r="ATL139" s="50"/>
      <c r="ATM139" s="50"/>
      <c r="ATN139" s="50"/>
      <c r="ATO139" s="50"/>
      <c r="ATP139" s="50"/>
      <c r="ATQ139" s="50"/>
      <c r="ATR139" s="50"/>
      <c r="ATS139" s="50"/>
      <c r="ATT139" s="50"/>
      <c r="ATU139" s="50"/>
      <c r="ATV139" s="50"/>
      <c r="ATW139" s="50"/>
      <c r="ATX139" s="50"/>
      <c r="ATY139" s="50"/>
      <c r="ATZ139" s="50"/>
      <c r="AUA139" s="50"/>
      <c r="AUB139" s="50"/>
      <c r="AUC139" s="50"/>
      <c r="AUD139" s="50"/>
      <c r="AUE139" s="50"/>
      <c r="AUF139" s="50"/>
      <c r="AUG139" s="50"/>
      <c r="AUH139" s="50"/>
      <c r="AUI139" s="50"/>
      <c r="AUJ139" s="50"/>
      <c r="AUK139" s="50"/>
      <c r="AUL139" s="50"/>
      <c r="AUM139" s="50"/>
      <c r="AUN139" s="50"/>
      <c r="AUO139" s="50"/>
      <c r="AUP139" s="50"/>
      <c r="AUQ139" s="50"/>
      <c r="AUR139" s="50"/>
      <c r="AUS139" s="50"/>
      <c r="AUT139" s="50"/>
      <c r="AUU139" s="50"/>
      <c r="AUV139" s="50"/>
      <c r="AUW139" s="50"/>
      <c r="AUX139" s="50"/>
      <c r="AUY139" s="50"/>
      <c r="AUZ139" s="50"/>
      <c r="AVA139" s="50"/>
      <c r="AVB139" s="50"/>
      <c r="AVC139" s="50"/>
      <c r="AVD139" s="50"/>
      <c r="AVE139" s="50"/>
      <c r="AVF139" s="50"/>
      <c r="AVG139" s="50"/>
      <c r="AVH139" s="50"/>
      <c r="AVI139" s="50"/>
      <c r="AVJ139" s="50"/>
      <c r="AVK139" s="50"/>
      <c r="AVL139" s="50"/>
      <c r="AVM139" s="50"/>
      <c r="AVN139" s="50"/>
      <c r="AVO139" s="50"/>
      <c r="AVP139" s="50"/>
      <c r="AVQ139" s="50"/>
      <c r="AVR139" s="50"/>
      <c r="AVS139" s="50"/>
      <c r="AVT139" s="50"/>
      <c r="AVU139" s="50"/>
      <c r="AVV139" s="50"/>
      <c r="AVW139" s="50"/>
      <c r="AVX139" s="50"/>
      <c r="AVY139" s="50"/>
      <c r="AVZ139" s="50"/>
      <c r="AWA139" s="50"/>
      <c r="AWB139" s="50"/>
      <c r="AWC139" s="50"/>
      <c r="AWD139" s="50"/>
      <c r="AWE139" s="50"/>
      <c r="AWF139" s="50"/>
      <c r="AWG139" s="50"/>
      <c r="AWH139" s="50"/>
      <c r="AWI139" s="50"/>
      <c r="AWJ139" s="50"/>
      <c r="AWK139" s="50"/>
      <c r="AWL139" s="50"/>
      <c r="AWM139" s="50"/>
      <c r="AWN139" s="50"/>
      <c r="AWO139" s="50"/>
      <c r="AWP139" s="50"/>
      <c r="AWQ139" s="50"/>
      <c r="AWR139" s="50"/>
      <c r="AWS139" s="50"/>
      <c r="AWT139" s="50"/>
      <c r="AWU139" s="50"/>
      <c r="AWV139" s="50"/>
      <c r="AWW139" s="50"/>
      <c r="AWX139" s="50"/>
      <c r="AWY139" s="50"/>
      <c r="AWZ139" s="50"/>
      <c r="AXA139" s="50"/>
      <c r="AXB139" s="50"/>
      <c r="AXC139" s="50"/>
      <c r="AXD139" s="50"/>
      <c r="AXE139" s="50"/>
      <c r="AXF139" s="50"/>
      <c r="AXG139" s="50"/>
      <c r="AXH139" s="50"/>
      <c r="AXI139" s="50"/>
      <c r="AXJ139" s="50"/>
      <c r="AXK139" s="50"/>
      <c r="AXL139" s="50"/>
      <c r="AXM139" s="50"/>
      <c r="AXN139" s="50"/>
      <c r="AXO139" s="50"/>
      <c r="AXP139" s="50"/>
      <c r="AXQ139" s="50"/>
      <c r="AXR139" s="50"/>
      <c r="AXS139" s="50"/>
      <c r="AXT139" s="50"/>
      <c r="AXU139" s="50"/>
      <c r="AXV139" s="50"/>
      <c r="AXW139" s="50"/>
      <c r="AXX139" s="50"/>
      <c r="AXY139" s="50"/>
      <c r="AXZ139" s="50"/>
      <c r="AYA139" s="50"/>
      <c r="AYB139" s="50"/>
      <c r="AYC139" s="50"/>
      <c r="AYD139" s="50"/>
      <c r="AYE139" s="50"/>
      <c r="AYF139" s="50"/>
      <c r="AYG139" s="50"/>
      <c r="AYH139" s="50"/>
      <c r="AYI139" s="50"/>
      <c r="AYJ139" s="50"/>
      <c r="AYK139" s="50"/>
      <c r="AYL139" s="50"/>
      <c r="AYM139" s="50"/>
      <c r="AYN139" s="50"/>
      <c r="AYO139" s="50"/>
      <c r="AYP139" s="50"/>
      <c r="AYQ139" s="50"/>
      <c r="AYR139" s="50"/>
      <c r="AYS139" s="50"/>
      <c r="AYT139" s="50"/>
      <c r="AYU139" s="50"/>
      <c r="AYV139" s="50"/>
      <c r="AYW139" s="50"/>
      <c r="AYX139" s="50"/>
      <c r="AYY139" s="50"/>
      <c r="AYZ139" s="50"/>
      <c r="AZA139" s="50"/>
      <c r="AZB139" s="50"/>
      <c r="AZC139" s="50"/>
      <c r="AZD139" s="50"/>
      <c r="AZE139" s="50"/>
      <c r="AZF139" s="50"/>
      <c r="AZG139" s="50"/>
      <c r="AZH139" s="50"/>
      <c r="AZI139" s="50"/>
      <c r="AZJ139" s="50"/>
      <c r="AZK139" s="50"/>
      <c r="AZL139" s="50"/>
      <c r="AZM139" s="50"/>
      <c r="AZN139" s="50"/>
      <c r="AZO139" s="50"/>
      <c r="AZP139" s="50"/>
      <c r="AZQ139" s="50"/>
      <c r="AZR139" s="50"/>
      <c r="AZS139" s="50"/>
      <c r="AZT139" s="50"/>
      <c r="AZU139" s="50"/>
      <c r="AZV139" s="50"/>
      <c r="AZW139" s="50"/>
      <c r="AZX139" s="50"/>
      <c r="AZY139" s="50"/>
      <c r="AZZ139" s="50"/>
      <c r="BAA139" s="50"/>
      <c r="BAB139" s="50"/>
      <c r="BAC139" s="50"/>
      <c r="BAD139" s="50"/>
      <c r="BAE139" s="50"/>
      <c r="BAF139" s="50"/>
      <c r="BAG139" s="50"/>
      <c r="BAH139" s="50"/>
      <c r="BAI139" s="50"/>
      <c r="BAJ139" s="50"/>
      <c r="BAK139" s="50"/>
      <c r="BAL139" s="50"/>
      <c r="BAM139" s="50"/>
      <c r="BAN139" s="50"/>
      <c r="BAO139" s="50"/>
      <c r="BAP139" s="50"/>
      <c r="BAQ139" s="50"/>
      <c r="BAR139" s="50"/>
      <c r="BAS139" s="50"/>
      <c r="BAT139" s="50"/>
      <c r="BAU139" s="50"/>
      <c r="BAV139" s="50"/>
      <c r="BAW139" s="50"/>
      <c r="BAX139" s="50"/>
      <c r="BAY139" s="50"/>
      <c r="BAZ139" s="50"/>
      <c r="BBA139" s="50"/>
      <c r="BBB139" s="50"/>
      <c r="BBC139" s="50"/>
      <c r="BBD139" s="50"/>
      <c r="BBE139" s="50"/>
      <c r="BBF139" s="50"/>
      <c r="BBG139" s="50"/>
      <c r="BBH139" s="50"/>
      <c r="BBI139" s="50"/>
      <c r="BBJ139" s="50"/>
      <c r="BBK139" s="50"/>
      <c r="BBL139" s="50"/>
      <c r="BBM139" s="50"/>
      <c r="BBN139" s="50"/>
      <c r="BBO139" s="50"/>
      <c r="BBP139" s="50"/>
      <c r="BBQ139" s="50"/>
      <c r="BBR139" s="50"/>
      <c r="BBS139" s="50"/>
      <c r="BBT139" s="50"/>
      <c r="BBU139" s="50"/>
      <c r="BBV139" s="50"/>
      <c r="BBW139" s="50"/>
      <c r="BBX139" s="50"/>
      <c r="BBY139" s="50"/>
      <c r="BBZ139" s="50"/>
      <c r="BCA139" s="50"/>
      <c r="BCB139" s="50"/>
      <c r="BCC139" s="50"/>
      <c r="BCD139" s="50"/>
      <c r="BCE139" s="50"/>
      <c r="BCF139" s="50"/>
      <c r="BCG139" s="50"/>
      <c r="BCH139" s="50"/>
      <c r="BCI139" s="50"/>
      <c r="BCJ139" s="50"/>
      <c r="BCK139" s="50"/>
      <c r="BCL139" s="50"/>
      <c r="BCM139" s="50"/>
      <c r="BCN139" s="50"/>
      <c r="BCO139" s="50"/>
      <c r="BCP139" s="50"/>
      <c r="BCQ139" s="50"/>
      <c r="BCR139" s="50"/>
      <c r="BCS139" s="50"/>
      <c r="BCT139" s="50"/>
      <c r="BCU139" s="50"/>
      <c r="BCV139" s="50"/>
      <c r="BCW139" s="50"/>
      <c r="BCX139" s="50"/>
      <c r="BCY139" s="50"/>
      <c r="BCZ139" s="50"/>
      <c r="BDA139" s="50"/>
      <c r="BDB139" s="50"/>
      <c r="BDC139" s="50"/>
      <c r="BDD139" s="50"/>
      <c r="BDE139" s="50"/>
      <c r="BDF139" s="50"/>
      <c r="BDG139" s="50"/>
      <c r="BDH139" s="50"/>
      <c r="BDI139" s="50"/>
      <c r="BDJ139" s="50"/>
      <c r="BDK139" s="50"/>
      <c r="BDL139" s="50"/>
      <c r="BDM139" s="50"/>
      <c r="BDN139" s="50"/>
      <c r="BDO139" s="50"/>
      <c r="BDP139" s="50"/>
      <c r="BDQ139" s="50"/>
      <c r="BDR139" s="50"/>
      <c r="BDS139" s="50"/>
      <c r="BDT139" s="50"/>
      <c r="BDU139" s="50"/>
      <c r="BDV139" s="50"/>
      <c r="BDW139" s="50"/>
      <c r="BDX139" s="50"/>
      <c r="BDY139" s="50"/>
      <c r="BDZ139" s="50"/>
      <c r="BEA139" s="50"/>
      <c r="BEB139" s="50"/>
      <c r="BEC139" s="50"/>
      <c r="BED139" s="50"/>
      <c r="BEE139" s="50"/>
      <c r="BEF139" s="50"/>
      <c r="BEG139" s="50"/>
      <c r="BEH139" s="50"/>
      <c r="BEI139" s="50"/>
      <c r="BEJ139" s="50"/>
      <c r="BEK139" s="50"/>
      <c r="BEL139" s="50"/>
      <c r="BEM139" s="50"/>
      <c r="BEN139" s="50"/>
      <c r="BEO139" s="50"/>
      <c r="BEP139" s="50"/>
      <c r="BEQ139" s="50"/>
      <c r="BER139" s="50"/>
      <c r="BES139" s="50"/>
      <c r="BET139" s="50"/>
      <c r="BEU139" s="50"/>
      <c r="BEV139" s="50"/>
      <c r="BEW139" s="50"/>
      <c r="BEX139" s="50"/>
      <c r="BEY139" s="50"/>
      <c r="BEZ139" s="50"/>
      <c r="BFA139" s="50"/>
      <c r="BFB139" s="50"/>
      <c r="BFC139" s="50"/>
      <c r="BFD139" s="50"/>
      <c r="BFE139" s="50"/>
      <c r="BFF139" s="50"/>
      <c r="BFG139" s="50"/>
      <c r="BFH139" s="50"/>
      <c r="BFI139" s="50"/>
      <c r="BFJ139" s="50"/>
      <c r="BFK139" s="50"/>
      <c r="BFL139" s="50"/>
      <c r="BFM139" s="50"/>
      <c r="BFN139" s="50"/>
      <c r="BFO139" s="50"/>
      <c r="BFP139" s="50"/>
      <c r="BFQ139" s="50"/>
      <c r="BFR139" s="50"/>
      <c r="BFS139" s="50"/>
      <c r="BFT139" s="50"/>
      <c r="BFU139" s="50"/>
      <c r="BFV139" s="50"/>
      <c r="BFW139" s="50"/>
      <c r="BFX139" s="50"/>
      <c r="BFY139" s="50"/>
      <c r="BFZ139" s="50"/>
      <c r="BGA139" s="50"/>
      <c r="BGB139" s="50"/>
      <c r="BGC139" s="50"/>
      <c r="BGD139" s="50"/>
      <c r="BGE139" s="50"/>
      <c r="BGF139" s="50"/>
      <c r="BGG139" s="50"/>
      <c r="BGH139" s="50"/>
      <c r="BGI139" s="50"/>
      <c r="BGJ139" s="50"/>
      <c r="BGK139" s="50"/>
      <c r="BGL139" s="50"/>
      <c r="BGM139" s="50"/>
      <c r="BGN139" s="50"/>
      <c r="BGO139" s="50"/>
      <c r="BGP139" s="50"/>
      <c r="BGQ139" s="50"/>
      <c r="BGR139" s="50"/>
      <c r="BGS139" s="50"/>
      <c r="BGT139" s="50"/>
      <c r="BGU139" s="50"/>
      <c r="BGV139" s="50"/>
      <c r="BGW139" s="50"/>
      <c r="BGX139" s="50"/>
      <c r="BGY139" s="50"/>
      <c r="BGZ139" s="50"/>
      <c r="BHA139" s="50"/>
      <c r="BHB139" s="50"/>
      <c r="BHC139" s="50"/>
      <c r="BHD139" s="50"/>
      <c r="BHE139" s="50"/>
      <c r="BHF139" s="50"/>
      <c r="BHG139" s="50"/>
      <c r="BHH139" s="50"/>
      <c r="BHI139" s="50"/>
      <c r="BHJ139" s="50"/>
      <c r="BHK139" s="50"/>
      <c r="BHL139" s="50"/>
      <c r="BHM139" s="50"/>
      <c r="BHN139" s="50"/>
      <c r="BHO139" s="50"/>
      <c r="BHP139" s="50"/>
      <c r="BHQ139" s="50"/>
      <c r="BHR139" s="50"/>
      <c r="BHS139" s="50"/>
      <c r="BHT139" s="50"/>
      <c r="BHU139" s="50"/>
      <c r="BHV139" s="50"/>
      <c r="BHW139" s="50"/>
      <c r="BHX139" s="50"/>
      <c r="BHY139" s="50"/>
      <c r="BHZ139" s="50"/>
      <c r="BIA139" s="50"/>
      <c r="BIB139" s="50"/>
      <c r="BIC139" s="50"/>
      <c r="BID139" s="50"/>
      <c r="BIE139" s="50"/>
      <c r="BIF139" s="50"/>
      <c r="BIG139" s="50"/>
      <c r="BIH139" s="50"/>
      <c r="BII139" s="50"/>
      <c r="BIJ139" s="50"/>
      <c r="BIK139" s="50"/>
      <c r="BIL139" s="50"/>
      <c r="BIM139" s="50"/>
      <c r="BIN139" s="50"/>
      <c r="BIO139" s="50"/>
      <c r="BIP139" s="50"/>
      <c r="BIQ139" s="50"/>
      <c r="BIR139" s="50"/>
      <c r="BIS139" s="50"/>
      <c r="BIT139" s="50"/>
      <c r="BIU139" s="50"/>
      <c r="BIV139" s="50"/>
      <c r="BIW139" s="50"/>
      <c r="BIX139" s="50"/>
      <c r="BIY139" s="50"/>
      <c r="BIZ139" s="50"/>
      <c r="BJA139" s="50"/>
      <c r="BJB139" s="50"/>
      <c r="BJC139" s="50"/>
      <c r="BJD139" s="50"/>
      <c r="BJE139" s="50"/>
      <c r="BJF139" s="50"/>
      <c r="BJG139" s="50"/>
      <c r="BJH139" s="50"/>
      <c r="BJI139" s="50"/>
      <c r="BJJ139" s="50"/>
      <c r="BJK139" s="50"/>
      <c r="BJL139" s="50"/>
      <c r="BJM139" s="50"/>
      <c r="BJN139" s="50"/>
      <c r="BJO139" s="50"/>
      <c r="BJP139" s="50"/>
      <c r="BJQ139" s="50"/>
      <c r="BJR139" s="50"/>
      <c r="BJS139" s="50"/>
      <c r="BJT139" s="50"/>
      <c r="BJU139" s="50"/>
      <c r="BJV139" s="50"/>
      <c r="BJW139" s="50"/>
      <c r="BJX139" s="50"/>
      <c r="BJY139" s="50"/>
      <c r="BJZ139" s="50"/>
      <c r="BKA139" s="50"/>
      <c r="BKB139" s="50"/>
      <c r="BKC139" s="50"/>
      <c r="BKD139" s="50"/>
      <c r="BKE139" s="50"/>
      <c r="BKF139" s="50"/>
      <c r="BKG139" s="50"/>
      <c r="BKH139" s="50"/>
      <c r="BKI139" s="50"/>
      <c r="BKJ139" s="50"/>
      <c r="BKK139" s="50"/>
      <c r="BKL139" s="50"/>
      <c r="BKM139" s="50"/>
      <c r="BKN139" s="50"/>
      <c r="BKO139" s="50"/>
      <c r="BKP139" s="50"/>
      <c r="BKQ139" s="50"/>
      <c r="BKR139" s="50"/>
      <c r="BKS139" s="50"/>
      <c r="BKT139" s="50"/>
      <c r="BKU139" s="50"/>
      <c r="BKV139" s="50"/>
      <c r="BKW139" s="50"/>
      <c r="BKX139" s="50"/>
      <c r="BKY139" s="50"/>
      <c r="BKZ139" s="50"/>
      <c r="BLA139" s="50"/>
      <c r="BLB139" s="50"/>
      <c r="BLC139" s="50"/>
      <c r="BLD139" s="50"/>
      <c r="BLE139" s="50"/>
      <c r="BLF139" s="50"/>
      <c r="BLG139" s="50"/>
      <c r="BLH139" s="50"/>
      <c r="BLI139" s="50"/>
      <c r="BLJ139" s="50"/>
      <c r="BLK139" s="50"/>
      <c r="BLL139" s="50"/>
      <c r="BLM139" s="50"/>
      <c r="BLN139" s="50"/>
      <c r="BLO139" s="50"/>
      <c r="BLP139" s="50"/>
      <c r="BLQ139" s="50"/>
      <c r="BLR139" s="50"/>
      <c r="BLS139" s="50"/>
      <c r="BLT139" s="50"/>
      <c r="BLU139" s="50"/>
      <c r="BLV139" s="50"/>
      <c r="BLW139" s="50"/>
      <c r="BLX139" s="50"/>
      <c r="BLY139" s="50"/>
      <c r="BLZ139" s="50"/>
      <c r="BMA139" s="50"/>
      <c r="BMB139" s="50"/>
      <c r="BMC139" s="50"/>
      <c r="BMD139" s="50"/>
      <c r="BME139" s="50"/>
      <c r="BMF139" s="50"/>
      <c r="BMG139" s="50"/>
      <c r="BMH139" s="50"/>
      <c r="BMI139" s="50"/>
      <c r="BMJ139" s="50"/>
      <c r="BMK139" s="50"/>
      <c r="BML139" s="50"/>
      <c r="BMM139" s="50"/>
      <c r="BMN139" s="50"/>
      <c r="BMO139" s="50"/>
      <c r="BMP139" s="50"/>
      <c r="BMQ139" s="50"/>
      <c r="BMR139" s="50"/>
      <c r="BMS139" s="50"/>
      <c r="BMT139" s="50"/>
      <c r="BMU139" s="50"/>
      <c r="BMV139" s="50"/>
      <c r="BMW139" s="50"/>
      <c r="BMX139" s="50"/>
      <c r="BMY139" s="50"/>
      <c r="BMZ139" s="50"/>
      <c r="BNA139" s="50"/>
      <c r="BNB139" s="50"/>
      <c r="BNC139" s="50"/>
      <c r="BND139" s="50"/>
      <c r="BNE139" s="50"/>
      <c r="BNF139" s="50"/>
      <c r="BNG139" s="50"/>
      <c r="BNH139" s="50"/>
      <c r="BNI139" s="50"/>
      <c r="BNJ139" s="50"/>
      <c r="BNK139" s="50"/>
      <c r="BNL139" s="50"/>
      <c r="BNM139" s="50"/>
      <c r="BNN139" s="50"/>
      <c r="BNO139" s="50"/>
      <c r="BNP139" s="50"/>
      <c r="BNQ139" s="50"/>
      <c r="BNR139" s="50"/>
      <c r="BNS139" s="50"/>
      <c r="BNT139" s="50"/>
      <c r="BNU139" s="50"/>
      <c r="BNV139" s="50"/>
      <c r="BNW139" s="50"/>
      <c r="BNX139" s="50"/>
      <c r="BNY139" s="50"/>
      <c r="BNZ139" s="50"/>
      <c r="BOA139" s="50"/>
      <c r="BOB139" s="50"/>
      <c r="BOC139" s="50"/>
      <c r="BOD139" s="50"/>
      <c r="BOE139" s="50"/>
      <c r="BOF139" s="50"/>
      <c r="BOG139" s="50"/>
      <c r="BOH139" s="50"/>
      <c r="BOI139" s="50"/>
      <c r="BOJ139" s="50"/>
      <c r="BOK139" s="50"/>
      <c r="BOL139" s="50"/>
      <c r="BOM139" s="50"/>
      <c r="BON139" s="50"/>
      <c r="BOO139" s="50"/>
      <c r="BOP139" s="50"/>
      <c r="BOQ139" s="50"/>
      <c r="BOR139" s="50"/>
      <c r="BOS139" s="50"/>
      <c r="BOT139" s="50"/>
      <c r="BOU139" s="50"/>
      <c r="BOV139" s="50"/>
      <c r="BOW139" s="50"/>
      <c r="BOX139" s="50"/>
      <c r="BOY139" s="50"/>
      <c r="BOZ139" s="50"/>
      <c r="BPA139" s="50"/>
      <c r="BPB139" s="50"/>
      <c r="BPC139" s="50"/>
      <c r="BPD139" s="50"/>
      <c r="BPE139" s="50"/>
      <c r="BPF139" s="50"/>
      <c r="BPG139" s="50"/>
      <c r="BPH139" s="50"/>
      <c r="BPI139" s="50"/>
      <c r="BPJ139" s="50"/>
      <c r="BPK139" s="50"/>
      <c r="BPL139" s="50"/>
      <c r="BPM139" s="50"/>
      <c r="BPN139" s="50"/>
      <c r="BPO139" s="50"/>
      <c r="BPP139" s="50"/>
      <c r="BPQ139" s="50"/>
      <c r="BPR139" s="50"/>
      <c r="BPS139" s="50"/>
      <c r="BPT139" s="50"/>
      <c r="BPU139" s="50"/>
      <c r="BPV139" s="50"/>
      <c r="BPW139" s="50"/>
      <c r="BPX139" s="50"/>
      <c r="BPY139" s="50"/>
      <c r="BPZ139" s="50"/>
      <c r="BQA139" s="50"/>
      <c r="BQB139" s="50"/>
      <c r="BQC139" s="50"/>
      <c r="BQD139" s="50"/>
      <c r="BQE139" s="50"/>
      <c r="BQF139" s="50"/>
      <c r="BQG139" s="50"/>
      <c r="BQH139" s="50"/>
      <c r="BQI139" s="50"/>
      <c r="BQJ139" s="50"/>
      <c r="BQK139" s="50"/>
      <c r="BQL139" s="50"/>
      <c r="BQM139" s="50"/>
      <c r="BQN139" s="50"/>
      <c r="BQO139" s="50"/>
      <c r="BQP139" s="50"/>
      <c r="BQQ139" s="50"/>
      <c r="BQR139" s="50"/>
      <c r="BQS139" s="50"/>
      <c r="BQT139" s="50"/>
      <c r="BQU139" s="50"/>
      <c r="BQV139" s="50"/>
      <c r="BQW139" s="50"/>
      <c r="BQX139" s="50"/>
      <c r="BQY139" s="50"/>
      <c r="BQZ139" s="50"/>
      <c r="BRA139" s="50"/>
      <c r="BRB139" s="50"/>
      <c r="BRC139" s="50"/>
      <c r="BRD139" s="50"/>
      <c r="BRE139" s="50"/>
      <c r="BRF139" s="50"/>
      <c r="BRG139" s="50"/>
      <c r="BRH139" s="50"/>
      <c r="BRI139" s="50"/>
      <c r="BRJ139" s="50"/>
      <c r="BRK139" s="50"/>
      <c r="BRL139" s="50"/>
      <c r="BRM139" s="50"/>
      <c r="BRN139" s="50"/>
      <c r="BRO139" s="50"/>
      <c r="BRP139" s="50"/>
      <c r="BRQ139" s="50"/>
      <c r="BRR139" s="50"/>
      <c r="BRS139" s="50"/>
      <c r="BRT139" s="50"/>
      <c r="BRU139" s="50"/>
      <c r="BRV139" s="50"/>
      <c r="BRW139" s="50"/>
      <c r="BRX139" s="50"/>
      <c r="BRY139" s="50"/>
      <c r="BRZ139" s="50"/>
      <c r="BSA139" s="50"/>
      <c r="BSB139" s="50"/>
      <c r="BSC139" s="50"/>
      <c r="BSD139" s="50"/>
      <c r="BSE139" s="50"/>
      <c r="BSF139" s="50"/>
      <c r="BSG139" s="50"/>
      <c r="BSH139" s="50"/>
      <c r="BSI139" s="50"/>
      <c r="BSJ139" s="50"/>
      <c r="BSK139" s="50"/>
      <c r="BSL139" s="50"/>
      <c r="BSM139" s="50"/>
      <c r="BSN139" s="50"/>
      <c r="BSO139" s="50"/>
      <c r="BSP139" s="50"/>
      <c r="BSQ139" s="50"/>
      <c r="BSR139" s="50"/>
      <c r="BSS139" s="50"/>
      <c r="BST139" s="50"/>
      <c r="BSU139" s="50"/>
      <c r="BSV139" s="50"/>
      <c r="BSW139" s="50"/>
      <c r="BSX139" s="50"/>
      <c r="BSY139" s="50"/>
      <c r="BSZ139" s="50"/>
      <c r="BTA139" s="50"/>
      <c r="BTB139" s="50"/>
      <c r="BTC139" s="50"/>
      <c r="BTD139" s="50"/>
      <c r="BTE139" s="50"/>
      <c r="BTF139" s="50"/>
      <c r="BTG139" s="50"/>
      <c r="BTH139" s="50"/>
      <c r="BTI139" s="50"/>
      <c r="BTJ139" s="50"/>
      <c r="BTK139" s="50"/>
      <c r="BTL139" s="50"/>
      <c r="BTM139" s="50"/>
      <c r="BTN139" s="50"/>
      <c r="BTO139" s="50"/>
      <c r="BTP139" s="50"/>
      <c r="BTQ139" s="50"/>
      <c r="BTR139" s="50"/>
      <c r="BTS139" s="50"/>
      <c r="BTT139" s="50"/>
      <c r="BTU139" s="50"/>
      <c r="BTV139" s="50"/>
      <c r="BTW139" s="50"/>
      <c r="BTX139" s="50"/>
      <c r="BTY139" s="50"/>
      <c r="BTZ139" s="50"/>
      <c r="BUA139" s="50"/>
      <c r="BUB139" s="50"/>
      <c r="BUC139" s="50"/>
      <c r="BUD139" s="50"/>
      <c r="BUE139" s="50"/>
      <c r="BUF139" s="50"/>
      <c r="BUG139" s="50"/>
      <c r="BUH139" s="50"/>
      <c r="BUI139" s="50"/>
      <c r="BUJ139" s="50"/>
      <c r="BUK139" s="50"/>
      <c r="BUL139" s="50"/>
      <c r="BUM139" s="50"/>
      <c r="BUN139" s="50"/>
      <c r="BUO139" s="50"/>
      <c r="BUP139" s="50"/>
      <c r="BUQ139" s="50"/>
      <c r="BUR139" s="50"/>
      <c r="BUS139" s="50"/>
      <c r="BUT139" s="50"/>
      <c r="BUU139" s="50"/>
      <c r="BUV139" s="50"/>
      <c r="BUW139" s="50"/>
      <c r="BUX139" s="50"/>
      <c r="BUY139" s="50"/>
      <c r="BUZ139" s="50"/>
      <c r="BVA139" s="50"/>
      <c r="BVB139" s="50"/>
      <c r="BVC139" s="50"/>
      <c r="BVD139" s="50"/>
      <c r="BVE139" s="50"/>
      <c r="BVF139" s="50"/>
      <c r="BVG139" s="50"/>
      <c r="BVH139" s="50"/>
      <c r="BVI139" s="50"/>
      <c r="BVJ139" s="50"/>
      <c r="BVK139" s="50"/>
      <c r="BVL139" s="50"/>
      <c r="BVM139" s="50"/>
      <c r="BVN139" s="50"/>
      <c r="BVO139" s="50"/>
      <c r="BVP139" s="50"/>
      <c r="BVQ139" s="50"/>
      <c r="BVR139" s="50"/>
      <c r="BVS139" s="50"/>
      <c r="BVT139" s="50"/>
      <c r="BVU139" s="50"/>
      <c r="BVV139" s="50"/>
      <c r="BVW139" s="50"/>
      <c r="BVX139" s="50"/>
      <c r="BVY139" s="50"/>
      <c r="BVZ139" s="50"/>
      <c r="BWA139" s="50"/>
      <c r="BWB139" s="50"/>
      <c r="BWC139" s="50"/>
      <c r="BWD139" s="50"/>
      <c r="BWE139" s="50"/>
      <c r="BWF139" s="50"/>
      <c r="BWG139" s="50"/>
      <c r="BWH139" s="50"/>
      <c r="BWI139" s="50"/>
      <c r="BWJ139" s="50"/>
      <c r="BWK139" s="50"/>
      <c r="BWL139" s="50"/>
      <c r="BWM139" s="50"/>
      <c r="BWN139" s="50"/>
      <c r="BWO139" s="50"/>
      <c r="BWP139" s="50"/>
      <c r="BWQ139" s="50"/>
      <c r="BWR139" s="50"/>
      <c r="BWS139" s="50"/>
      <c r="BWT139" s="50"/>
      <c r="BWU139" s="50"/>
      <c r="BWV139" s="50"/>
      <c r="BWW139" s="50"/>
      <c r="BWX139" s="50"/>
      <c r="BWY139" s="50"/>
      <c r="BWZ139" s="50"/>
      <c r="BXA139" s="50"/>
      <c r="BXB139" s="50"/>
      <c r="BXC139" s="50"/>
      <c r="BXD139" s="50"/>
      <c r="BXE139" s="50"/>
      <c r="BXF139" s="50"/>
      <c r="BXG139" s="50"/>
      <c r="BXH139" s="50"/>
      <c r="BXI139" s="50"/>
      <c r="BXJ139" s="50"/>
      <c r="BXK139" s="50"/>
      <c r="BXL139" s="50"/>
      <c r="BXM139" s="50"/>
      <c r="BXN139" s="50"/>
      <c r="BXO139" s="50"/>
      <c r="BXP139" s="50"/>
      <c r="BXQ139" s="50"/>
      <c r="BXR139" s="50"/>
      <c r="BXS139" s="50"/>
      <c r="BXT139" s="50"/>
      <c r="BXU139" s="50"/>
      <c r="BXV139" s="50"/>
      <c r="BXW139" s="50"/>
      <c r="BXX139" s="50"/>
      <c r="BXY139" s="50"/>
      <c r="BXZ139" s="50"/>
      <c r="BYA139" s="50"/>
      <c r="BYB139" s="50"/>
      <c r="BYC139" s="50"/>
      <c r="BYD139" s="50"/>
      <c r="BYE139" s="50"/>
      <c r="BYF139" s="50"/>
      <c r="BYG139" s="50"/>
      <c r="BYH139" s="50"/>
      <c r="BYI139" s="50"/>
      <c r="BYJ139" s="50"/>
      <c r="BYK139" s="50"/>
      <c r="BYL139" s="50"/>
      <c r="BYM139" s="50"/>
      <c r="BYN139" s="50"/>
      <c r="BYO139" s="50"/>
      <c r="BYP139" s="50"/>
      <c r="BYQ139" s="50"/>
      <c r="BYR139" s="50"/>
      <c r="BYS139" s="50"/>
      <c r="BYT139" s="50"/>
      <c r="BYU139" s="50"/>
      <c r="BYV139" s="50"/>
      <c r="BYW139" s="50"/>
      <c r="BYX139" s="50"/>
      <c r="BYY139" s="50"/>
      <c r="BYZ139" s="50"/>
      <c r="BZA139" s="50"/>
      <c r="BZB139" s="50"/>
      <c r="BZC139" s="50"/>
      <c r="BZD139" s="50"/>
      <c r="BZE139" s="50"/>
      <c r="BZF139" s="50"/>
      <c r="BZG139" s="50"/>
      <c r="BZH139" s="50"/>
      <c r="BZI139" s="50"/>
      <c r="BZJ139" s="50"/>
      <c r="BZK139" s="50"/>
      <c r="BZL139" s="50"/>
      <c r="BZM139" s="50"/>
      <c r="BZN139" s="50"/>
      <c r="BZO139" s="50"/>
      <c r="BZP139" s="50"/>
      <c r="BZQ139" s="50"/>
      <c r="BZR139" s="50"/>
      <c r="BZS139" s="50"/>
      <c r="BZT139" s="50"/>
      <c r="BZU139" s="50"/>
      <c r="BZV139" s="50"/>
      <c r="BZW139" s="50"/>
      <c r="BZX139" s="50"/>
      <c r="BZY139" s="50"/>
      <c r="BZZ139" s="50"/>
      <c r="CAA139" s="50"/>
      <c r="CAB139" s="50"/>
      <c r="CAC139" s="50"/>
      <c r="CAD139" s="50"/>
      <c r="CAE139" s="50"/>
      <c r="CAF139" s="50"/>
      <c r="CAG139" s="50"/>
      <c r="CAH139" s="50"/>
      <c r="CAI139" s="50"/>
      <c r="CAJ139" s="50"/>
      <c r="CAK139" s="50"/>
      <c r="CAL139" s="50"/>
      <c r="CAM139" s="50"/>
      <c r="CAN139" s="50"/>
      <c r="CAO139" s="50"/>
      <c r="CAP139" s="50"/>
      <c r="CAQ139" s="50"/>
      <c r="CAR139" s="50"/>
      <c r="CAS139" s="50"/>
      <c r="CAT139" s="50"/>
      <c r="CAU139" s="50"/>
      <c r="CAV139" s="50"/>
      <c r="CAW139" s="50"/>
      <c r="CAX139" s="50"/>
      <c r="CAY139" s="50"/>
      <c r="CAZ139" s="50"/>
      <c r="CBA139" s="50"/>
      <c r="CBB139" s="50"/>
      <c r="CBC139" s="50"/>
      <c r="CBD139" s="50"/>
      <c r="CBE139" s="50"/>
      <c r="CBF139" s="50"/>
      <c r="CBG139" s="50"/>
      <c r="CBH139" s="50"/>
      <c r="CBI139" s="50"/>
      <c r="CBJ139" s="50"/>
      <c r="CBK139" s="50"/>
      <c r="CBL139" s="50"/>
      <c r="CBM139" s="50"/>
      <c r="CBN139" s="50"/>
      <c r="CBO139" s="50"/>
      <c r="CBP139" s="50"/>
      <c r="CBQ139" s="50"/>
      <c r="CBR139" s="50"/>
      <c r="CBS139" s="50"/>
      <c r="CBT139" s="50"/>
      <c r="CBU139" s="50"/>
      <c r="CBV139" s="50"/>
      <c r="CBW139" s="50"/>
      <c r="CBX139" s="50"/>
      <c r="CBY139" s="50"/>
      <c r="CBZ139" s="50"/>
      <c r="CCA139" s="50"/>
      <c r="CCB139" s="50"/>
      <c r="CCC139" s="50"/>
      <c r="CCD139" s="50"/>
      <c r="CCE139" s="50"/>
      <c r="CCF139" s="50"/>
      <c r="CCG139" s="50"/>
      <c r="CCH139" s="50"/>
      <c r="CCI139" s="50"/>
      <c r="CCJ139" s="50"/>
      <c r="CCK139" s="50"/>
      <c r="CCL139" s="50"/>
      <c r="CCM139" s="50"/>
      <c r="CCN139" s="50"/>
      <c r="CCO139" s="50"/>
      <c r="CCP139" s="50"/>
      <c r="CCQ139" s="50"/>
      <c r="CCR139" s="50"/>
      <c r="CCS139" s="50"/>
      <c r="CCT139" s="50"/>
      <c r="CCU139" s="50"/>
      <c r="CCV139" s="50"/>
      <c r="CCW139" s="50"/>
      <c r="CCX139" s="50"/>
      <c r="CCY139" s="50"/>
      <c r="CCZ139" s="50"/>
      <c r="CDA139" s="50"/>
      <c r="CDB139" s="50"/>
      <c r="CDC139" s="50"/>
      <c r="CDD139" s="50"/>
      <c r="CDE139" s="50"/>
      <c r="CDF139" s="50"/>
      <c r="CDG139" s="50"/>
      <c r="CDH139" s="50"/>
      <c r="CDI139" s="50"/>
      <c r="CDJ139" s="50"/>
      <c r="CDK139" s="50"/>
      <c r="CDL139" s="50"/>
      <c r="CDM139" s="50"/>
      <c r="CDN139" s="50"/>
      <c r="CDO139" s="50"/>
      <c r="CDP139" s="50"/>
      <c r="CDQ139" s="50"/>
      <c r="CDR139" s="50"/>
      <c r="CDS139" s="50"/>
      <c r="CDT139" s="50"/>
      <c r="CDU139" s="50"/>
      <c r="CDV139" s="50"/>
      <c r="CDW139" s="50"/>
      <c r="CDX139" s="50"/>
      <c r="CDY139" s="50"/>
      <c r="CDZ139" s="50"/>
      <c r="CEA139" s="50"/>
      <c r="CEB139" s="50"/>
      <c r="CEC139" s="50"/>
      <c r="CED139" s="50"/>
      <c r="CEE139" s="50"/>
      <c r="CEF139" s="50"/>
      <c r="CEG139" s="50"/>
      <c r="CEH139" s="50"/>
      <c r="CEI139" s="50"/>
      <c r="CEJ139" s="50"/>
      <c r="CEK139" s="50"/>
      <c r="CEL139" s="50"/>
      <c r="CEM139" s="50"/>
      <c r="CEN139" s="50"/>
      <c r="CEO139" s="50"/>
      <c r="CEP139" s="50"/>
      <c r="CEQ139" s="50"/>
      <c r="CER139" s="50"/>
      <c r="CES139" s="50"/>
      <c r="CET139" s="50"/>
      <c r="CEU139" s="50"/>
      <c r="CEV139" s="50"/>
      <c r="CEW139" s="50"/>
      <c r="CEX139" s="50"/>
      <c r="CEY139" s="50"/>
      <c r="CEZ139" s="50"/>
      <c r="CFA139" s="50"/>
      <c r="CFB139" s="50"/>
      <c r="CFC139" s="50"/>
      <c r="CFD139" s="50"/>
      <c r="CFE139" s="50"/>
      <c r="CFF139" s="50"/>
      <c r="CFG139" s="50"/>
      <c r="CFH139" s="50"/>
      <c r="CFI139" s="50"/>
      <c r="CFJ139" s="50"/>
      <c r="CFK139" s="50"/>
      <c r="CFL139" s="50"/>
      <c r="CFM139" s="50"/>
      <c r="CFN139" s="50"/>
      <c r="CFO139" s="50"/>
      <c r="CFP139" s="50"/>
      <c r="CFQ139" s="50"/>
      <c r="CFR139" s="50"/>
      <c r="CFS139" s="50"/>
      <c r="CFT139" s="50"/>
      <c r="CFU139" s="50"/>
      <c r="CFV139" s="50"/>
      <c r="CFW139" s="50"/>
      <c r="CFX139" s="50"/>
      <c r="CFY139" s="50"/>
      <c r="CFZ139" s="50"/>
      <c r="CGA139" s="50"/>
      <c r="CGB139" s="50"/>
      <c r="CGC139" s="50"/>
      <c r="CGD139" s="50"/>
      <c r="CGE139" s="50"/>
      <c r="CGF139" s="50"/>
      <c r="CGG139" s="50"/>
      <c r="CGH139" s="50"/>
      <c r="CGI139" s="50"/>
      <c r="CGJ139" s="50"/>
      <c r="CGK139" s="50"/>
      <c r="CGL139" s="50"/>
      <c r="CGM139" s="50"/>
      <c r="CGN139" s="50"/>
      <c r="CGO139" s="50"/>
      <c r="CGP139" s="50"/>
      <c r="CGQ139" s="50"/>
      <c r="CGR139" s="50"/>
      <c r="CGS139" s="50"/>
      <c r="CGT139" s="50"/>
      <c r="CGU139" s="50"/>
      <c r="CGV139" s="50"/>
      <c r="CGW139" s="50"/>
      <c r="CGX139" s="50"/>
      <c r="CGY139" s="50"/>
      <c r="CGZ139" s="50"/>
      <c r="CHA139" s="50"/>
      <c r="CHB139" s="50"/>
      <c r="CHC139" s="50"/>
      <c r="CHD139" s="50"/>
      <c r="CHE139" s="50"/>
      <c r="CHF139" s="50"/>
      <c r="CHG139" s="50"/>
      <c r="CHH139" s="50"/>
      <c r="CHI139" s="50"/>
      <c r="CHJ139" s="50"/>
      <c r="CHK139" s="50"/>
      <c r="CHL139" s="50"/>
      <c r="CHM139" s="50"/>
      <c r="CHN139" s="50"/>
      <c r="CHO139" s="50"/>
      <c r="CHP139" s="50"/>
      <c r="CHQ139" s="50"/>
      <c r="CHR139" s="50"/>
      <c r="CHS139" s="50"/>
      <c r="CHT139" s="50"/>
      <c r="CHU139" s="50"/>
      <c r="CHV139" s="50"/>
      <c r="CHW139" s="50"/>
      <c r="CHX139" s="50"/>
      <c r="CHY139" s="50"/>
      <c r="CHZ139" s="50"/>
      <c r="CIA139" s="50"/>
      <c r="CIB139" s="50"/>
      <c r="CIC139" s="50"/>
      <c r="CID139" s="50"/>
      <c r="CIE139" s="50"/>
      <c r="CIF139" s="50"/>
      <c r="CIG139" s="50"/>
      <c r="CIH139" s="50"/>
      <c r="CII139" s="50"/>
      <c r="CIJ139" s="50"/>
      <c r="CIK139" s="50"/>
      <c r="CIL139" s="50"/>
      <c r="CIM139" s="50"/>
      <c r="CIN139" s="50"/>
      <c r="CIO139" s="50"/>
      <c r="CIP139" s="50"/>
      <c r="CIQ139" s="50"/>
      <c r="CIR139" s="50"/>
      <c r="CIS139" s="50"/>
      <c r="CIT139" s="50"/>
      <c r="CIU139" s="50"/>
      <c r="CIV139" s="50"/>
      <c r="CIW139" s="50"/>
      <c r="CIX139" s="50"/>
      <c r="CIY139" s="50"/>
      <c r="CIZ139" s="50"/>
      <c r="CJA139" s="50"/>
      <c r="CJB139" s="50"/>
      <c r="CJC139" s="50"/>
      <c r="CJD139" s="50"/>
      <c r="CJE139" s="50"/>
      <c r="CJF139" s="50"/>
      <c r="CJG139" s="50"/>
      <c r="CJH139" s="50"/>
      <c r="CJI139" s="50"/>
      <c r="CJJ139" s="50"/>
      <c r="CJK139" s="50"/>
      <c r="CJL139" s="50"/>
      <c r="CJM139" s="50"/>
      <c r="CJN139" s="50"/>
      <c r="CJO139" s="50"/>
      <c r="CJP139" s="50"/>
      <c r="CJQ139" s="50"/>
      <c r="CJR139" s="50"/>
      <c r="CJS139" s="50"/>
      <c r="CJT139" s="50"/>
      <c r="CJU139" s="50"/>
      <c r="CJV139" s="50"/>
      <c r="CJW139" s="50"/>
      <c r="CJX139" s="50"/>
      <c r="CJY139" s="50"/>
      <c r="CJZ139" s="50"/>
      <c r="CKA139" s="50"/>
      <c r="CKB139" s="50"/>
      <c r="CKC139" s="50"/>
      <c r="CKD139" s="50"/>
      <c r="CKE139" s="50"/>
      <c r="CKF139" s="50"/>
      <c r="CKG139" s="50"/>
      <c r="CKH139" s="50"/>
      <c r="CKI139" s="50"/>
      <c r="CKJ139" s="50"/>
      <c r="CKK139" s="50"/>
      <c r="CKL139" s="50"/>
      <c r="CKM139" s="50"/>
      <c r="CKN139" s="50"/>
      <c r="CKO139" s="50"/>
      <c r="CKP139" s="50"/>
      <c r="CKQ139" s="50"/>
      <c r="CKR139" s="50"/>
      <c r="CKS139" s="50"/>
      <c r="CKT139" s="50"/>
      <c r="CKU139" s="50"/>
      <c r="CKV139" s="50"/>
      <c r="CKW139" s="50"/>
      <c r="CKX139" s="50"/>
      <c r="CKY139" s="50"/>
      <c r="CKZ139" s="50"/>
      <c r="CLA139" s="50"/>
      <c r="CLB139" s="50"/>
      <c r="CLC139" s="50"/>
      <c r="CLD139" s="50"/>
      <c r="CLE139" s="50"/>
      <c r="CLF139" s="50"/>
      <c r="CLG139" s="50"/>
      <c r="CLH139" s="50"/>
      <c r="CLI139" s="50"/>
      <c r="CLJ139" s="50"/>
      <c r="CLK139" s="50"/>
      <c r="CLL139" s="50"/>
      <c r="CLM139" s="50"/>
      <c r="CLN139" s="50"/>
      <c r="CLO139" s="50"/>
      <c r="CLP139" s="50"/>
      <c r="CLQ139" s="50"/>
      <c r="CLR139" s="50"/>
      <c r="CLS139" s="50"/>
      <c r="CLT139" s="50"/>
      <c r="CLU139" s="50"/>
      <c r="CLV139" s="50"/>
      <c r="CLW139" s="50"/>
      <c r="CLX139" s="50"/>
      <c r="CLY139" s="50"/>
      <c r="CLZ139" s="50"/>
      <c r="CMA139" s="50"/>
      <c r="CMB139" s="50"/>
      <c r="CMC139" s="50"/>
      <c r="CMD139" s="50"/>
      <c r="CME139" s="50"/>
      <c r="CMF139" s="50"/>
      <c r="CMG139" s="50"/>
      <c r="CMH139" s="50"/>
      <c r="CMI139" s="50"/>
      <c r="CMJ139" s="50"/>
      <c r="CMK139" s="50"/>
      <c r="CML139" s="50"/>
      <c r="CMM139" s="50"/>
      <c r="CMN139" s="50"/>
      <c r="CMO139" s="50"/>
      <c r="CMP139" s="50"/>
      <c r="CMQ139" s="50"/>
      <c r="CMR139" s="50"/>
      <c r="CMS139" s="50"/>
      <c r="CMT139" s="50"/>
      <c r="CMU139" s="50"/>
      <c r="CMV139" s="50"/>
      <c r="CMW139" s="50"/>
      <c r="CMX139" s="50"/>
      <c r="CMY139" s="50"/>
      <c r="CMZ139" s="50"/>
      <c r="CNA139" s="50"/>
      <c r="CNB139" s="50"/>
      <c r="CNC139" s="50"/>
      <c r="CND139" s="50"/>
      <c r="CNE139" s="50"/>
      <c r="CNF139" s="50"/>
      <c r="CNG139" s="50"/>
      <c r="CNH139" s="50"/>
      <c r="CNI139" s="50"/>
      <c r="CNJ139" s="50"/>
      <c r="CNK139" s="50"/>
      <c r="CNL139" s="50"/>
      <c r="CNM139" s="50"/>
      <c r="CNN139" s="50"/>
      <c r="CNO139" s="50"/>
      <c r="CNP139" s="50"/>
      <c r="CNQ139" s="50"/>
      <c r="CNR139" s="50"/>
      <c r="CNS139" s="50"/>
      <c r="CNT139" s="50"/>
      <c r="CNU139" s="50"/>
      <c r="CNV139" s="50"/>
      <c r="CNW139" s="50"/>
      <c r="CNX139" s="50"/>
      <c r="CNY139" s="50"/>
      <c r="CNZ139" s="50"/>
      <c r="COA139" s="50"/>
      <c r="COB139" s="50"/>
      <c r="COC139" s="50"/>
      <c r="COD139" s="50"/>
      <c r="COE139" s="50"/>
      <c r="COF139" s="50"/>
      <c r="COG139" s="50"/>
      <c r="COH139" s="50"/>
      <c r="COI139" s="50"/>
      <c r="COJ139" s="50"/>
      <c r="COK139" s="50"/>
      <c r="COL139" s="50"/>
      <c r="COM139" s="50"/>
      <c r="CON139" s="50"/>
      <c r="COO139" s="50"/>
      <c r="COP139" s="50"/>
      <c r="COQ139" s="50"/>
      <c r="COR139" s="50"/>
      <c r="COS139" s="50"/>
      <c r="COT139" s="50"/>
      <c r="COU139" s="50"/>
      <c r="COV139" s="50"/>
      <c r="COW139" s="50"/>
      <c r="COX139" s="50"/>
      <c r="COY139" s="50"/>
      <c r="COZ139" s="50"/>
      <c r="CPA139" s="50"/>
      <c r="CPB139" s="50"/>
      <c r="CPC139" s="50"/>
      <c r="CPD139" s="50"/>
      <c r="CPE139" s="50"/>
      <c r="CPF139" s="50"/>
      <c r="CPG139" s="50"/>
      <c r="CPH139" s="50"/>
      <c r="CPI139" s="50"/>
      <c r="CPJ139" s="50"/>
      <c r="CPK139" s="50"/>
      <c r="CPL139" s="50"/>
      <c r="CPM139" s="50"/>
      <c r="CPN139" s="50"/>
      <c r="CPO139" s="50"/>
      <c r="CPP139" s="50"/>
      <c r="CPQ139" s="50"/>
      <c r="CPR139" s="50"/>
      <c r="CPS139" s="50"/>
      <c r="CPT139" s="50"/>
      <c r="CPU139" s="50"/>
      <c r="CPV139" s="50"/>
      <c r="CPW139" s="50"/>
      <c r="CPX139" s="50"/>
      <c r="CPY139" s="50"/>
      <c r="CPZ139" s="50"/>
      <c r="CQA139" s="50"/>
      <c r="CQB139" s="50"/>
      <c r="CQC139" s="50"/>
      <c r="CQD139" s="50"/>
      <c r="CQE139" s="50"/>
      <c r="CQF139" s="50"/>
      <c r="CQG139" s="50"/>
      <c r="CQH139" s="50"/>
      <c r="CQI139" s="50"/>
      <c r="CQJ139" s="50"/>
      <c r="CQK139" s="50"/>
      <c r="CQL139" s="50"/>
      <c r="CQM139" s="50"/>
      <c r="CQN139" s="50"/>
      <c r="CQO139" s="50"/>
      <c r="CQP139" s="50"/>
      <c r="CQQ139" s="50"/>
      <c r="CQR139" s="50"/>
      <c r="CQS139" s="50"/>
      <c r="CQT139" s="50"/>
      <c r="CQU139" s="50"/>
      <c r="CQV139" s="50"/>
      <c r="CQW139" s="50"/>
      <c r="CQX139" s="50"/>
      <c r="CQY139" s="50"/>
      <c r="CQZ139" s="50"/>
      <c r="CRA139" s="50"/>
      <c r="CRB139" s="50"/>
      <c r="CRC139" s="50"/>
      <c r="CRD139" s="50"/>
      <c r="CRE139" s="50"/>
      <c r="CRF139" s="50"/>
      <c r="CRG139" s="50"/>
      <c r="CRH139" s="50"/>
      <c r="CRI139" s="50"/>
      <c r="CRJ139" s="50"/>
      <c r="CRK139" s="50"/>
      <c r="CRL139" s="50"/>
      <c r="CRM139" s="50"/>
      <c r="CRN139" s="50"/>
      <c r="CRO139" s="50"/>
      <c r="CRP139" s="50"/>
      <c r="CRQ139" s="50"/>
      <c r="CRR139" s="50"/>
      <c r="CRS139" s="50"/>
      <c r="CRT139" s="50"/>
      <c r="CRU139" s="50"/>
      <c r="CRV139" s="50"/>
      <c r="CRW139" s="50"/>
      <c r="CRX139" s="50"/>
      <c r="CRY139" s="50"/>
      <c r="CRZ139" s="50"/>
      <c r="CSA139" s="50"/>
      <c r="CSB139" s="50"/>
      <c r="CSC139" s="50"/>
      <c r="CSD139" s="50"/>
      <c r="CSE139" s="50"/>
      <c r="CSF139" s="50"/>
      <c r="CSG139" s="50"/>
      <c r="CSH139" s="50"/>
      <c r="CSI139" s="50"/>
      <c r="CSJ139" s="50"/>
      <c r="CSK139" s="50"/>
      <c r="CSL139" s="50"/>
      <c r="CSM139" s="50"/>
      <c r="CSN139" s="50"/>
      <c r="CSO139" s="50"/>
      <c r="CSP139" s="50"/>
      <c r="CSQ139" s="50"/>
      <c r="CSR139" s="50"/>
      <c r="CSS139" s="50"/>
      <c r="CST139" s="50"/>
      <c r="CSU139" s="50"/>
      <c r="CSV139" s="50"/>
      <c r="CSW139" s="50"/>
      <c r="CSX139" s="50"/>
      <c r="CSY139" s="50"/>
      <c r="CSZ139" s="50"/>
      <c r="CTA139" s="50"/>
      <c r="CTB139" s="50"/>
      <c r="CTC139" s="50"/>
      <c r="CTD139" s="50"/>
      <c r="CTE139" s="50"/>
      <c r="CTF139" s="50"/>
      <c r="CTG139" s="50"/>
      <c r="CTH139" s="50"/>
      <c r="CTI139" s="50"/>
      <c r="CTJ139" s="50"/>
      <c r="CTK139" s="50"/>
      <c r="CTL139" s="50"/>
      <c r="CTM139" s="50"/>
      <c r="CTN139" s="50"/>
      <c r="CTO139" s="50"/>
      <c r="CTP139" s="50"/>
      <c r="CTQ139" s="50"/>
      <c r="CTR139" s="50"/>
      <c r="CTS139" s="50"/>
      <c r="CTT139" s="50"/>
      <c r="CTU139" s="50"/>
      <c r="CTV139" s="50"/>
      <c r="CTW139" s="50"/>
      <c r="CTX139" s="50"/>
      <c r="CTY139" s="50"/>
      <c r="CTZ139" s="50"/>
      <c r="CUA139" s="50"/>
      <c r="CUB139" s="50"/>
      <c r="CUC139" s="50"/>
      <c r="CUD139" s="50"/>
      <c r="CUE139" s="50"/>
      <c r="CUF139" s="50"/>
      <c r="CUG139" s="50"/>
      <c r="CUH139" s="50"/>
      <c r="CUI139" s="50"/>
      <c r="CUJ139" s="50"/>
      <c r="CUK139" s="50"/>
      <c r="CUL139" s="50"/>
      <c r="CUM139" s="50"/>
      <c r="CUN139" s="50"/>
      <c r="CUO139" s="50"/>
      <c r="CUP139" s="50"/>
      <c r="CUQ139" s="50"/>
      <c r="CUR139" s="50"/>
      <c r="CUS139" s="50"/>
      <c r="CUT139" s="50"/>
      <c r="CUU139" s="50"/>
      <c r="CUV139" s="50"/>
      <c r="CUW139" s="50"/>
      <c r="CUX139" s="50"/>
      <c r="CUY139" s="50"/>
      <c r="CUZ139" s="50"/>
      <c r="CVA139" s="50"/>
      <c r="CVB139" s="50"/>
      <c r="CVC139" s="50"/>
      <c r="CVD139" s="50"/>
      <c r="CVE139" s="50"/>
      <c r="CVF139" s="50"/>
      <c r="CVG139" s="50"/>
      <c r="CVH139" s="50"/>
      <c r="CVI139" s="50"/>
      <c r="CVJ139" s="50"/>
      <c r="CVK139" s="50"/>
      <c r="CVL139" s="50"/>
      <c r="CVM139" s="50"/>
      <c r="CVN139" s="50"/>
      <c r="CVO139" s="50"/>
      <c r="CVP139" s="50"/>
      <c r="CVQ139" s="50"/>
      <c r="CVR139" s="50"/>
      <c r="CVS139" s="50"/>
      <c r="CVT139" s="50"/>
      <c r="CVU139" s="50"/>
      <c r="CVV139" s="50"/>
      <c r="CVW139" s="50"/>
      <c r="CVX139" s="50"/>
      <c r="CVY139" s="50"/>
      <c r="CVZ139" s="50"/>
      <c r="CWA139" s="50"/>
      <c r="CWB139" s="50"/>
      <c r="CWC139" s="50"/>
      <c r="CWD139" s="50"/>
      <c r="CWE139" s="50"/>
      <c r="CWF139" s="50"/>
      <c r="CWG139" s="50"/>
      <c r="CWH139" s="50"/>
      <c r="CWI139" s="50"/>
      <c r="CWJ139" s="50"/>
      <c r="CWK139" s="50"/>
      <c r="CWL139" s="50"/>
      <c r="CWM139" s="50"/>
      <c r="CWN139" s="50"/>
      <c r="CWO139" s="50"/>
      <c r="CWP139" s="50"/>
      <c r="CWQ139" s="50"/>
      <c r="CWR139" s="50"/>
      <c r="CWS139" s="50"/>
      <c r="CWT139" s="50"/>
      <c r="CWU139" s="50"/>
      <c r="CWV139" s="50"/>
      <c r="CWW139" s="50"/>
      <c r="CWX139" s="50"/>
      <c r="CWY139" s="50"/>
      <c r="CWZ139" s="50"/>
      <c r="CXA139" s="50"/>
      <c r="CXB139" s="50"/>
      <c r="CXC139" s="50"/>
      <c r="CXD139" s="50"/>
      <c r="CXE139" s="50"/>
      <c r="CXF139" s="50"/>
      <c r="CXG139" s="50"/>
      <c r="CXH139" s="50"/>
      <c r="CXI139" s="50"/>
      <c r="CXJ139" s="50"/>
      <c r="CXK139" s="50"/>
      <c r="CXL139" s="50"/>
      <c r="CXM139" s="50"/>
      <c r="CXN139" s="50"/>
      <c r="CXO139" s="50"/>
      <c r="CXP139" s="50"/>
      <c r="CXQ139" s="50"/>
      <c r="CXR139" s="50"/>
      <c r="CXS139" s="50"/>
      <c r="CXT139" s="50"/>
      <c r="CXU139" s="50"/>
      <c r="CXV139" s="50"/>
      <c r="CXW139" s="50"/>
      <c r="CXX139" s="50"/>
      <c r="CXY139" s="50"/>
      <c r="CXZ139" s="50"/>
      <c r="CYA139" s="50"/>
      <c r="CYB139" s="50"/>
      <c r="CYC139" s="50"/>
      <c r="CYD139" s="50"/>
      <c r="CYE139" s="50"/>
      <c r="CYF139" s="50"/>
      <c r="CYG139" s="50"/>
      <c r="CYH139" s="50"/>
      <c r="CYI139" s="50"/>
      <c r="CYJ139" s="50"/>
      <c r="CYK139" s="50"/>
      <c r="CYL139" s="50"/>
      <c r="CYM139" s="50"/>
      <c r="CYN139" s="50"/>
      <c r="CYO139" s="50"/>
      <c r="CYP139" s="50"/>
      <c r="CYQ139" s="50"/>
      <c r="CYR139" s="50"/>
      <c r="CYS139" s="50"/>
      <c r="CYT139" s="50"/>
      <c r="CYU139" s="50"/>
      <c r="CYV139" s="50"/>
      <c r="CYW139" s="50"/>
      <c r="CYX139" s="50"/>
      <c r="CYY139" s="50"/>
      <c r="CYZ139" s="50"/>
      <c r="CZA139" s="50"/>
      <c r="CZB139" s="50"/>
      <c r="CZC139" s="50"/>
      <c r="CZD139" s="50"/>
      <c r="CZE139" s="50"/>
      <c r="CZF139" s="50"/>
      <c r="CZG139" s="50"/>
      <c r="CZH139" s="50"/>
      <c r="CZI139" s="50"/>
      <c r="CZJ139" s="50"/>
      <c r="CZK139" s="50"/>
      <c r="CZL139" s="50"/>
      <c r="CZM139" s="50"/>
      <c r="CZN139" s="50"/>
      <c r="CZO139" s="50"/>
      <c r="CZP139" s="50"/>
      <c r="CZQ139" s="50"/>
      <c r="CZR139" s="50"/>
      <c r="CZS139" s="50"/>
      <c r="CZT139" s="50"/>
      <c r="CZU139" s="50"/>
      <c r="CZV139" s="50"/>
      <c r="CZW139" s="50"/>
      <c r="CZX139" s="50"/>
      <c r="CZY139" s="50"/>
      <c r="CZZ139" s="50"/>
      <c r="DAA139" s="50"/>
      <c r="DAB139" s="50"/>
      <c r="DAC139" s="50"/>
      <c r="DAD139" s="50"/>
      <c r="DAE139" s="50"/>
      <c r="DAF139" s="50"/>
      <c r="DAG139" s="50"/>
      <c r="DAH139" s="50"/>
      <c r="DAI139" s="50"/>
      <c r="DAJ139" s="50"/>
      <c r="DAK139" s="50"/>
      <c r="DAL139" s="50"/>
      <c r="DAM139" s="50"/>
      <c r="DAN139" s="50"/>
      <c r="DAO139" s="50"/>
      <c r="DAP139" s="50"/>
      <c r="DAQ139" s="50"/>
      <c r="DAR139" s="50"/>
      <c r="DAS139" s="50"/>
      <c r="DAT139" s="50"/>
      <c r="DAU139" s="50"/>
      <c r="DAV139" s="50"/>
      <c r="DAW139" s="50"/>
      <c r="DAX139" s="50"/>
      <c r="DAY139" s="50"/>
      <c r="DAZ139" s="50"/>
      <c r="DBA139" s="50"/>
      <c r="DBB139" s="50"/>
      <c r="DBC139" s="50"/>
      <c r="DBD139" s="50"/>
      <c r="DBE139" s="50"/>
      <c r="DBF139" s="50"/>
      <c r="DBG139" s="50"/>
      <c r="DBH139" s="50"/>
      <c r="DBI139" s="50"/>
      <c r="DBJ139" s="50"/>
      <c r="DBK139" s="50"/>
      <c r="DBL139" s="50"/>
      <c r="DBM139" s="50"/>
      <c r="DBN139" s="50"/>
      <c r="DBO139" s="50"/>
      <c r="DBP139" s="50"/>
      <c r="DBQ139" s="50"/>
      <c r="DBR139" s="50"/>
      <c r="DBS139" s="50"/>
      <c r="DBT139" s="50"/>
      <c r="DBU139" s="50"/>
      <c r="DBV139" s="50"/>
      <c r="DBW139" s="50"/>
      <c r="DBX139" s="50"/>
      <c r="DBY139" s="50"/>
      <c r="DBZ139" s="50"/>
      <c r="DCA139" s="50"/>
      <c r="DCB139" s="50"/>
      <c r="DCC139" s="50"/>
      <c r="DCD139" s="50"/>
      <c r="DCE139" s="50"/>
      <c r="DCF139" s="50"/>
      <c r="DCG139" s="50"/>
      <c r="DCH139" s="50"/>
      <c r="DCI139" s="50"/>
      <c r="DCJ139" s="50"/>
      <c r="DCK139" s="50"/>
      <c r="DCL139" s="50"/>
      <c r="DCM139" s="50"/>
      <c r="DCN139" s="50"/>
      <c r="DCO139" s="50"/>
      <c r="DCP139" s="50"/>
      <c r="DCQ139" s="50"/>
      <c r="DCR139" s="50"/>
      <c r="DCS139" s="50"/>
      <c r="DCT139" s="50"/>
      <c r="DCU139" s="50"/>
      <c r="DCV139" s="50"/>
      <c r="DCW139" s="50"/>
      <c r="DCX139" s="50"/>
      <c r="DCY139" s="50"/>
      <c r="DCZ139" s="50"/>
      <c r="DDA139" s="50"/>
      <c r="DDB139" s="50"/>
      <c r="DDC139" s="50"/>
      <c r="DDD139" s="50"/>
      <c r="DDE139" s="50"/>
      <c r="DDF139" s="50"/>
      <c r="DDG139" s="50"/>
      <c r="DDH139" s="50"/>
      <c r="DDI139" s="50"/>
      <c r="DDJ139" s="50"/>
      <c r="DDK139" s="50"/>
      <c r="DDL139" s="50"/>
      <c r="DDM139" s="50"/>
      <c r="DDN139" s="50"/>
      <c r="DDO139" s="50"/>
      <c r="DDP139" s="50"/>
      <c r="DDQ139" s="50"/>
      <c r="DDR139" s="50"/>
      <c r="DDS139" s="50"/>
      <c r="DDT139" s="50"/>
      <c r="DDU139" s="50"/>
      <c r="DDV139" s="50"/>
      <c r="DDW139" s="50"/>
      <c r="DDX139" s="50"/>
      <c r="DDY139" s="50"/>
      <c r="DDZ139" s="50"/>
      <c r="DEA139" s="50"/>
      <c r="DEB139" s="50"/>
      <c r="DEC139" s="50"/>
      <c r="DED139" s="50"/>
      <c r="DEE139" s="50"/>
      <c r="DEF139" s="50"/>
      <c r="DEG139" s="50"/>
      <c r="DEH139" s="50"/>
      <c r="DEI139" s="50"/>
      <c r="DEJ139" s="50"/>
      <c r="DEK139" s="50"/>
      <c r="DEL139" s="50"/>
      <c r="DEM139" s="50"/>
      <c r="DEN139" s="50"/>
      <c r="DEO139" s="50"/>
      <c r="DEP139" s="50"/>
      <c r="DEQ139" s="50"/>
      <c r="DER139" s="50"/>
      <c r="DES139" s="50"/>
      <c r="DET139" s="50"/>
      <c r="DEU139" s="50"/>
      <c r="DEV139" s="50"/>
      <c r="DEW139" s="50"/>
      <c r="DEX139" s="50"/>
      <c r="DEY139" s="50"/>
      <c r="DEZ139" s="50"/>
      <c r="DFA139" s="50"/>
      <c r="DFB139" s="50"/>
      <c r="DFC139" s="50"/>
      <c r="DFD139" s="50"/>
      <c r="DFE139" s="50"/>
      <c r="DFF139" s="50"/>
      <c r="DFG139" s="50"/>
      <c r="DFH139" s="50"/>
      <c r="DFI139" s="50"/>
      <c r="DFJ139" s="50"/>
      <c r="DFK139" s="50"/>
      <c r="DFL139" s="50"/>
      <c r="DFM139" s="50"/>
      <c r="DFN139" s="50"/>
      <c r="DFO139" s="50"/>
      <c r="DFP139" s="50"/>
      <c r="DFQ139" s="50"/>
      <c r="DFR139" s="50"/>
      <c r="DFS139" s="50"/>
      <c r="DFT139" s="50"/>
      <c r="DFU139" s="50"/>
      <c r="DFV139" s="50"/>
      <c r="DFW139" s="50"/>
      <c r="DFX139" s="50"/>
      <c r="DFY139" s="50"/>
      <c r="DFZ139" s="50"/>
      <c r="DGA139" s="50"/>
      <c r="DGB139" s="50"/>
      <c r="DGC139" s="50"/>
      <c r="DGD139" s="50"/>
      <c r="DGE139" s="50"/>
      <c r="DGF139" s="50"/>
      <c r="DGG139" s="50"/>
      <c r="DGH139" s="50"/>
      <c r="DGI139" s="50"/>
      <c r="DGJ139" s="50"/>
      <c r="DGK139" s="50"/>
      <c r="DGL139" s="50"/>
      <c r="DGM139" s="50"/>
      <c r="DGN139" s="50"/>
      <c r="DGO139" s="50"/>
      <c r="DGP139" s="50"/>
      <c r="DGQ139" s="50"/>
      <c r="DGR139" s="50"/>
      <c r="DGS139" s="50"/>
      <c r="DGT139" s="50"/>
      <c r="DGU139" s="50"/>
      <c r="DGV139" s="50"/>
      <c r="DGW139" s="50"/>
      <c r="DGX139" s="50"/>
      <c r="DGY139" s="50"/>
      <c r="DGZ139" s="50"/>
      <c r="DHA139" s="50"/>
      <c r="DHB139" s="50"/>
      <c r="DHC139" s="50"/>
      <c r="DHD139" s="50"/>
      <c r="DHE139" s="50"/>
      <c r="DHF139" s="50"/>
      <c r="DHG139" s="50"/>
      <c r="DHH139" s="50"/>
      <c r="DHI139" s="50"/>
      <c r="DHJ139" s="50"/>
      <c r="DHK139" s="50"/>
      <c r="DHL139" s="50"/>
      <c r="DHM139" s="50"/>
      <c r="DHN139" s="50"/>
      <c r="DHO139" s="50"/>
      <c r="DHP139" s="50"/>
      <c r="DHQ139" s="50"/>
      <c r="DHR139" s="50"/>
      <c r="DHS139" s="50"/>
      <c r="DHT139" s="50"/>
      <c r="DHU139" s="50"/>
      <c r="DHV139" s="50"/>
      <c r="DHW139" s="50"/>
      <c r="DHX139" s="50"/>
      <c r="DHY139" s="50"/>
      <c r="DHZ139" s="50"/>
      <c r="DIA139" s="50"/>
      <c r="DIB139" s="50"/>
      <c r="DIC139" s="50"/>
      <c r="DID139" s="50"/>
      <c r="DIE139" s="50"/>
      <c r="DIF139" s="50"/>
      <c r="DIG139" s="50"/>
      <c r="DIH139" s="50"/>
      <c r="DII139" s="50"/>
      <c r="DIJ139" s="50"/>
      <c r="DIK139" s="50"/>
      <c r="DIL139" s="50"/>
      <c r="DIM139" s="50"/>
      <c r="DIN139" s="50"/>
      <c r="DIO139" s="50"/>
      <c r="DIP139" s="50"/>
      <c r="DIQ139" s="50"/>
      <c r="DIR139" s="50"/>
      <c r="DIS139" s="50"/>
      <c r="DIT139" s="50"/>
      <c r="DIU139" s="50"/>
      <c r="DIV139" s="50"/>
      <c r="DIW139" s="50"/>
      <c r="DIX139" s="50"/>
      <c r="DIY139" s="50"/>
      <c r="DIZ139" s="50"/>
      <c r="DJA139" s="50"/>
      <c r="DJB139" s="50"/>
      <c r="DJC139" s="50"/>
      <c r="DJD139" s="50"/>
      <c r="DJE139" s="50"/>
      <c r="DJF139" s="50"/>
      <c r="DJG139" s="50"/>
      <c r="DJH139" s="50"/>
      <c r="DJI139" s="50"/>
      <c r="DJJ139" s="50"/>
      <c r="DJK139" s="50"/>
      <c r="DJL139" s="50"/>
      <c r="DJM139" s="50"/>
      <c r="DJN139" s="50"/>
      <c r="DJO139" s="50"/>
      <c r="DJP139" s="50"/>
      <c r="DJQ139" s="50"/>
      <c r="DJR139" s="50"/>
      <c r="DJS139" s="50"/>
      <c r="DJT139" s="50"/>
      <c r="DJU139" s="50"/>
      <c r="DJV139" s="50"/>
      <c r="DJW139" s="50"/>
      <c r="DJX139" s="50"/>
      <c r="DJY139" s="50"/>
      <c r="DJZ139" s="50"/>
      <c r="DKA139" s="50"/>
      <c r="DKB139" s="50"/>
      <c r="DKC139" s="50"/>
      <c r="DKD139" s="50"/>
      <c r="DKE139" s="50"/>
      <c r="DKF139" s="50"/>
      <c r="DKG139" s="50"/>
      <c r="DKH139" s="50"/>
      <c r="DKI139" s="50"/>
      <c r="DKJ139" s="50"/>
      <c r="DKK139" s="50"/>
      <c r="DKL139" s="50"/>
      <c r="DKM139" s="50"/>
      <c r="DKN139" s="50"/>
      <c r="DKO139" s="50"/>
      <c r="DKP139" s="50"/>
      <c r="DKQ139" s="50"/>
      <c r="DKR139" s="50"/>
      <c r="DKS139" s="50"/>
      <c r="DKT139" s="50"/>
      <c r="DKU139" s="50"/>
      <c r="DKV139" s="50"/>
      <c r="DKW139" s="50"/>
      <c r="DKX139" s="50"/>
      <c r="DKY139" s="50"/>
      <c r="DKZ139" s="50"/>
      <c r="DLA139" s="50"/>
      <c r="DLB139" s="50"/>
      <c r="DLC139" s="50"/>
      <c r="DLD139" s="50"/>
      <c r="DLE139" s="50"/>
      <c r="DLF139" s="50"/>
      <c r="DLG139" s="50"/>
      <c r="DLH139" s="50"/>
      <c r="DLI139" s="50"/>
      <c r="DLJ139" s="50"/>
      <c r="DLK139" s="50"/>
      <c r="DLL139" s="50"/>
      <c r="DLM139" s="50"/>
      <c r="DLN139" s="50"/>
      <c r="DLO139" s="50"/>
      <c r="DLP139" s="50"/>
      <c r="DLQ139" s="50"/>
      <c r="DLR139" s="50"/>
      <c r="DLS139" s="50"/>
      <c r="DLT139" s="50"/>
      <c r="DLU139" s="50"/>
      <c r="DLV139" s="50"/>
      <c r="DLW139" s="50"/>
      <c r="DLX139" s="50"/>
      <c r="DLY139" s="50"/>
      <c r="DLZ139" s="50"/>
      <c r="DMA139" s="50"/>
      <c r="DMB139" s="50"/>
      <c r="DMC139" s="50"/>
      <c r="DMD139" s="50"/>
      <c r="DME139" s="50"/>
      <c r="DMF139" s="50"/>
      <c r="DMG139" s="50"/>
      <c r="DMH139" s="50"/>
      <c r="DMI139" s="50"/>
      <c r="DMJ139" s="50"/>
      <c r="DMK139" s="50"/>
      <c r="DML139" s="50"/>
      <c r="DMM139" s="50"/>
      <c r="DMN139" s="50"/>
      <c r="DMO139" s="50"/>
      <c r="DMP139" s="50"/>
      <c r="DMQ139" s="50"/>
      <c r="DMR139" s="50"/>
      <c r="DMS139" s="50"/>
      <c r="DMT139" s="50"/>
      <c r="DMU139" s="50"/>
      <c r="DMV139" s="50"/>
      <c r="DMW139" s="50"/>
      <c r="DMX139" s="50"/>
      <c r="DMY139" s="50"/>
      <c r="DMZ139" s="50"/>
      <c r="DNA139" s="50"/>
      <c r="DNB139" s="50"/>
      <c r="DNC139" s="50"/>
      <c r="DND139" s="50"/>
      <c r="DNE139" s="50"/>
      <c r="DNF139" s="50"/>
      <c r="DNG139" s="50"/>
      <c r="DNH139" s="50"/>
      <c r="DNI139" s="50"/>
      <c r="DNJ139" s="50"/>
      <c r="DNK139" s="50"/>
      <c r="DNL139" s="50"/>
      <c r="DNM139" s="50"/>
      <c r="DNN139" s="50"/>
      <c r="DNO139" s="50"/>
      <c r="DNP139" s="50"/>
      <c r="DNQ139" s="50"/>
      <c r="DNR139" s="50"/>
      <c r="DNS139" s="50"/>
      <c r="DNT139" s="50"/>
      <c r="DNU139" s="50"/>
      <c r="DNV139" s="50"/>
      <c r="DNW139" s="50"/>
      <c r="DNX139" s="50"/>
      <c r="DNY139" s="50"/>
      <c r="DNZ139" s="50"/>
      <c r="DOA139" s="50"/>
      <c r="DOB139" s="50"/>
      <c r="DOC139" s="50"/>
      <c r="DOD139" s="50"/>
      <c r="DOE139" s="50"/>
      <c r="DOF139" s="50"/>
      <c r="DOG139" s="50"/>
      <c r="DOH139" s="50"/>
      <c r="DOI139" s="50"/>
      <c r="DOJ139" s="50"/>
      <c r="DOK139" s="50"/>
      <c r="DOL139" s="50"/>
      <c r="DOM139" s="50"/>
      <c r="DON139" s="50"/>
      <c r="DOO139" s="50"/>
      <c r="DOP139" s="50"/>
      <c r="DOQ139" s="50"/>
      <c r="DOR139" s="50"/>
      <c r="DOS139" s="50"/>
      <c r="DOT139" s="50"/>
      <c r="DOU139" s="50"/>
      <c r="DOV139" s="50"/>
      <c r="DOW139" s="50"/>
      <c r="DOX139" s="50"/>
      <c r="DOY139" s="50"/>
      <c r="DOZ139" s="50"/>
      <c r="DPA139" s="50"/>
      <c r="DPB139" s="50"/>
      <c r="DPC139" s="50"/>
      <c r="DPD139" s="50"/>
      <c r="DPE139" s="50"/>
      <c r="DPF139" s="50"/>
      <c r="DPG139" s="50"/>
      <c r="DPH139" s="50"/>
      <c r="DPI139" s="50"/>
      <c r="DPJ139" s="50"/>
      <c r="DPK139" s="50"/>
      <c r="DPL139" s="50"/>
      <c r="DPM139" s="50"/>
      <c r="DPN139" s="50"/>
      <c r="DPO139" s="50"/>
      <c r="DPP139" s="50"/>
      <c r="DPQ139" s="50"/>
      <c r="DPR139" s="50"/>
      <c r="DPS139" s="50"/>
      <c r="DPT139" s="50"/>
      <c r="DPU139" s="50"/>
      <c r="DPV139" s="50"/>
      <c r="DPW139" s="50"/>
      <c r="DPX139" s="50"/>
      <c r="DPY139" s="50"/>
      <c r="DPZ139" s="50"/>
      <c r="DQA139" s="50"/>
      <c r="DQB139" s="50"/>
      <c r="DQC139" s="50"/>
      <c r="DQD139" s="50"/>
      <c r="DQE139" s="50"/>
      <c r="DQF139" s="50"/>
      <c r="DQG139" s="50"/>
      <c r="DQH139" s="50"/>
      <c r="DQI139" s="50"/>
      <c r="DQJ139" s="50"/>
      <c r="DQK139" s="50"/>
      <c r="DQL139" s="50"/>
      <c r="DQM139" s="50"/>
      <c r="DQN139" s="50"/>
      <c r="DQO139" s="50"/>
      <c r="DQP139" s="50"/>
      <c r="DQQ139" s="50"/>
      <c r="DQR139" s="50"/>
      <c r="DQS139" s="50"/>
      <c r="DQT139" s="50"/>
      <c r="DQU139" s="50"/>
      <c r="DQV139" s="50"/>
      <c r="DQW139" s="50"/>
      <c r="DQX139" s="50"/>
      <c r="DQY139" s="50"/>
      <c r="DQZ139" s="50"/>
      <c r="DRA139" s="50"/>
      <c r="DRB139" s="50"/>
      <c r="DRC139" s="50"/>
      <c r="DRD139" s="50"/>
      <c r="DRE139" s="50"/>
      <c r="DRF139" s="50"/>
      <c r="DRG139" s="50"/>
      <c r="DRH139" s="50"/>
      <c r="DRI139" s="50"/>
      <c r="DRJ139" s="50"/>
      <c r="DRK139" s="50"/>
      <c r="DRL139" s="50"/>
      <c r="DRM139" s="50"/>
      <c r="DRN139" s="50"/>
      <c r="DRO139" s="50"/>
      <c r="DRP139" s="50"/>
      <c r="DRQ139" s="50"/>
      <c r="DRR139" s="50"/>
      <c r="DRS139" s="50"/>
      <c r="DRT139" s="50"/>
      <c r="DRU139" s="50"/>
      <c r="DRV139" s="50"/>
      <c r="DRW139" s="50"/>
      <c r="DRX139" s="50"/>
      <c r="DRY139" s="50"/>
      <c r="DRZ139" s="50"/>
      <c r="DSA139" s="50"/>
      <c r="DSB139" s="50"/>
      <c r="DSC139" s="50"/>
      <c r="DSD139" s="50"/>
      <c r="DSE139" s="50"/>
      <c r="DSF139" s="50"/>
      <c r="DSG139" s="50"/>
      <c r="DSH139" s="50"/>
      <c r="DSI139" s="50"/>
      <c r="DSJ139" s="50"/>
      <c r="DSK139" s="50"/>
      <c r="DSL139" s="50"/>
      <c r="DSM139" s="50"/>
      <c r="DSN139" s="50"/>
      <c r="DSO139" s="50"/>
      <c r="DSP139" s="50"/>
      <c r="DSQ139" s="50"/>
      <c r="DSR139" s="50"/>
      <c r="DSS139" s="50"/>
      <c r="DST139" s="50"/>
      <c r="DSU139" s="50"/>
      <c r="DSV139" s="50"/>
      <c r="DSW139" s="50"/>
      <c r="DSX139" s="50"/>
      <c r="DSY139" s="50"/>
      <c r="DSZ139" s="50"/>
      <c r="DTA139" s="50"/>
      <c r="DTB139" s="50"/>
      <c r="DTC139" s="50"/>
      <c r="DTD139" s="50"/>
      <c r="DTE139" s="50"/>
      <c r="DTF139" s="50"/>
      <c r="DTG139" s="50"/>
      <c r="DTH139" s="50"/>
      <c r="DTI139" s="50"/>
      <c r="DTJ139" s="50"/>
      <c r="DTK139" s="50"/>
      <c r="DTL139" s="50"/>
      <c r="DTM139" s="50"/>
      <c r="DTN139" s="50"/>
      <c r="DTO139" s="50"/>
      <c r="DTP139" s="50"/>
      <c r="DTQ139" s="50"/>
      <c r="DTR139" s="50"/>
      <c r="DTS139" s="50"/>
      <c r="DTT139" s="50"/>
      <c r="DTU139" s="50"/>
      <c r="DTV139" s="50"/>
      <c r="DTW139" s="50"/>
      <c r="DTX139" s="50"/>
      <c r="DTY139" s="50"/>
      <c r="DTZ139" s="50"/>
      <c r="DUA139" s="50"/>
      <c r="DUB139" s="50"/>
      <c r="DUC139" s="50"/>
      <c r="DUD139" s="50"/>
      <c r="DUE139" s="50"/>
      <c r="DUF139" s="50"/>
      <c r="DUG139" s="50"/>
      <c r="DUH139" s="50"/>
      <c r="DUI139" s="50"/>
      <c r="DUJ139" s="50"/>
      <c r="DUK139" s="50"/>
      <c r="DUL139" s="50"/>
      <c r="DUM139" s="50"/>
      <c r="DUN139" s="50"/>
      <c r="DUO139" s="50"/>
      <c r="DUP139" s="50"/>
      <c r="DUQ139" s="50"/>
      <c r="DUR139" s="50"/>
      <c r="DUS139" s="50"/>
      <c r="DUT139" s="50"/>
      <c r="DUU139" s="50"/>
      <c r="DUV139" s="50"/>
      <c r="DUW139" s="50"/>
      <c r="DUX139" s="50"/>
      <c r="DUY139" s="50"/>
      <c r="DUZ139" s="50"/>
      <c r="DVA139" s="50"/>
      <c r="DVB139" s="50"/>
      <c r="DVC139" s="50"/>
      <c r="DVD139" s="50"/>
      <c r="DVE139" s="50"/>
      <c r="DVF139" s="50"/>
      <c r="DVG139" s="50"/>
      <c r="DVH139" s="50"/>
      <c r="DVI139" s="50"/>
      <c r="DVJ139" s="50"/>
      <c r="DVK139" s="50"/>
      <c r="DVL139" s="50"/>
      <c r="DVM139" s="50"/>
      <c r="DVN139" s="50"/>
      <c r="DVO139" s="50"/>
      <c r="DVP139" s="50"/>
      <c r="DVQ139" s="50"/>
      <c r="DVR139" s="50"/>
      <c r="DVS139" s="50"/>
      <c r="DVT139" s="50"/>
      <c r="DVU139" s="50"/>
      <c r="DVV139" s="50"/>
      <c r="DVW139" s="50"/>
      <c r="DVX139" s="50"/>
      <c r="DVY139" s="50"/>
      <c r="DVZ139" s="50"/>
      <c r="DWA139" s="50"/>
      <c r="DWB139" s="50"/>
      <c r="DWC139" s="50"/>
      <c r="DWD139" s="50"/>
      <c r="DWE139" s="50"/>
      <c r="DWF139" s="50"/>
      <c r="DWG139" s="50"/>
      <c r="DWH139" s="50"/>
      <c r="DWI139" s="50"/>
      <c r="DWJ139" s="50"/>
      <c r="DWK139" s="50"/>
      <c r="DWL139" s="50"/>
      <c r="DWM139" s="50"/>
      <c r="DWN139" s="50"/>
      <c r="DWO139" s="50"/>
      <c r="DWP139" s="50"/>
      <c r="DWQ139" s="50"/>
      <c r="DWR139" s="50"/>
      <c r="DWS139" s="50"/>
      <c r="DWT139" s="50"/>
      <c r="DWU139" s="50"/>
      <c r="DWV139" s="50"/>
      <c r="DWW139" s="50"/>
      <c r="DWX139" s="50"/>
      <c r="DWY139" s="50"/>
      <c r="DWZ139" s="50"/>
      <c r="DXA139" s="50"/>
      <c r="DXB139" s="50"/>
      <c r="DXC139" s="50"/>
      <c r="DXD139" s="50"/>
      <c r="DXE139" s="50"/>
      <c r="DXF139" s="50"/>
      <c r="DXG139" s="50"/>
      <c r="DXH139" s="50"/>
      <c r="DXI139" s="50"/>
      <c r="DXJ139" s="50"/>
      <c r="DXK139" s="50"/>
      <c r="DXL139" s="50"/>
      <c r="DXM139" s="50"/>
      <c r="DXN139" s="50"/>
      <c r="DXO139" s="50"/>
      <c r="DXP139" s="50"/>
      <c r="DXQ139" s="50"/>
      <c r="DXR139" s="50"/>
      <c r="DXS139" s="50"/>
      <c r="DXT139" s="50"/>
      <c r="DXU139" s="50"/>
      <c r="DXV139" s="50"/>
      <c r="DXW139" s="50"/>
      <c r="DXX139" s="50"/>
      <c r="DXY139" s="50"/>
      <c r="DXZ139" s="50"/>
      <c r="DYA139" s="50"/>
      <c r="DYB139" s="50"/>
      <c r="DYC139" s="50"/>
      <c r="DYD139" s="50"/>
      <c r="DYE139" s="50"/>
      <c r="DYF139" s="50"/>
      <c r="DYG139" s="50"/>
      <c r="DYH139" s="50"/>
      <c r="DYI139" s="50"/>
      <c r="DYJ139" s="50"/>
      <c r="DYK139" s="50"/>
      <c r="DYL139" s="50"/>
      <c r="DYM139" s="50"/>
      <c r="DYN139" s="50"/>
      <c r="DYO139" s="50"/>
      <c r="DYP139" s="50"/>
      <c r="DYQ139" s="50"/>
      <c r="DYR139" s="50"/>
      <c r="DYS139" s="50"/>
      <c r="DYT139" s="50"/>
      <c r="DYU139" s="50"/>
      <c r="DYV139" s="50"/>
      <c r="DYW139" s="50"/>
      <c r="DYX139" s="50"/>
      <c r="DYY139" s="50"/>
      <c r="DYZ139" s="50"/>
      <c r="DZA139" s="50"/>
      <c r="DZB139" s="50"/>
      <c r="DZC139" s="50"/>
      <c r="DZD139" s="50"/>
      <c r="DZE139" s="50"/>
      <c r="DZF139" s="50"/>
      <c r="DZG139" s="50"/>
      <c r="DZH139" s="50"/>
      <c r="DZI139" s="50"/>
      <c r="DZJ139" s="50"/>
      <c r="DZK139" s="50"/>
      <c r="DZL139" s="50"/>
      <c r="DZM139" s="50"/>
      <c r="DZN139" s="50"/>
      <c r="DZO139" s="50"/>
      <c r="DZP139" s="50"/>
      <c r="DZQ139" s="50"/>
      <c r="DZR139" s="50"/>
      <c r="DZS139" s="50"/>
      <c r="DZT139" s="50"/>
      <c r="DZU139" s="50"/>
      <c r="DZV139" s="50"/>
      <c r="DZW139" s="50"/>
      <c r="DZX139" s="50"/>
      <c r="DZY139" s="50"/>
      <c r="DZZ139" s="50"/>
      <c r="EAA139" s="50"/>
      <c r="EAB139" s="50"/>
      <c r="EAC139" s="50"/>
      <c r="EAD139" s="50"/>
      <c r="EAE139" s="50"/>
      <c r="EAF139" s="50"/>
      <c r="EAG139" s="50"/>
      <c r="EAH139" s="50"/>
      <c r="EAI139" s="50"/>
      <c r="EAJ139" s="50"/>
      <c r="EAK139" s="50"/>
      <c r="EAL139" s="50"/>
      <c r="EAM139" s="50"/>
      <c r="EAN139" s="50"/>
      <c r="EAO139" s="50"/>
      <c r="EAP139" s="50"/>
      <c r="EAQ139" s="50"/>
      <c r="EAR139" s="50"/>
      <c r="EAS139" s="50"/>
      <c r="EAT139" s="50"/>
      <c r="EAU139" s="50"/>
      <c r="EAV139" s="50"/>
      <c r="EAW139" s="50"/>
      <c r="EAX139" s="50"/>
      <c r="EAY139" s="50"/>
      <c r="EAZ139" s="50"/>
      <c r="EBA139" s="50"/>
      <c r="EBB139" s="50"/>
      <c r="EBC139" s="50"/>
      <c r="EBD139" s="50"/>
      <c r="EBE139" s="50"/>
      <c r="EBF139" s="50"/>
      <c r="EBG139" s="50"/>
      <c r="EBH139" s="50"/>
      <c r="EBI139" s="50"/>
      <c r="EBJ139" s="50"/>
      <c r="EBK139" s="50"/>
      <c r="EBL139" s="50"/>
      <c r="EBM139" s="50"/>
      <c r="EBN139" s="50"/>
      <c r="EBO139" s="50"/>
      <c r="EBP139" s="50"/>
      <c r="EBQ139" s="50"/>
      <c r="EBR139" s="50"/>
      <c r="EBS139" s="50"/>
      <c r="EBT139" s="50"/>
      <c r="EBU139" s="50"/>
      <c r="EBV139" s="50"/>
      <c r="EBW139" s="50"/>
      <c r="EBX139" s="50"/>
      <c r="EBY139" s="50"/>
      <c r="EBZ139" s="50"/>
      <c r="ECA139" s="50"/>
      <c r="ECB139" s="50"/>
      <c r="ECC139" s="50"/>
      <c r="ECD139" s="50"/>
      <c r="ECE139" s="50"/>
      <c r="ECF139" s="50"/>
      <c r="ECG139" s="50"/>
      <c r="ECH139" s="50"/>
      <c r="ECI139" s="50"/>
      <c r="ECJ139" s="50"/>
      <c r="ECK139" s="50"/>
      <c r="ECL139" s="50"/>
      <c r="ECM139" s="50"/>
      <c r="ECN139" s="50"/>
      <c r="ECO139" s="50"/>
      <c r="ECP139" s="50"/>
      <c r="ECQ139" s="50"/>
      <c r="ECR139" s="50"/>
      <c r="ECS139" s="50"/>
      <c r="ECT139" s="50"/>
      <c r="ECU139" s="50"/>
      <c r="ECV139" s="50"/>
      <c r="ECW139" s="50"/>
      <c r="ECX139" s="50"/>
      <c r="ECY139" s="50"/>
      <c r="ECZ139" s="50"/>
      <c r="EDA139" s="50"/>
      <c r="EDB139" s="50"/>
      <c r="EDC139" s="50"/>
      <c r="EDD139" s="50"/>
      <c r="EDE139" s="50"/>
      <c r="EDF139" s="50"/>
      <c r="EDG139" s="50"/>
      <c r="EDH139" s="50"/>
      <c r="EDI139" s="50"/>
      <c r="EDJ139" s="50"/>
      <c r="EDK139" s="50"/>
      <c r="EDL139" s="50"/>
      <c r="EDM139" s="50"/>
      <c r="EDN139" s="50"/>
      <c r="EDO139" s="50"/>
      <c r="EDP139" s="50"/>
      <c r="EDQ139" s="50"/>
      <c r="EDR139" s="50"/>
      <c r="EDS139" s="50"/>
      <c r="EDT139" s="50"/>
      <c r="EDU139" s="50"/>
      <c r="EDV139" s="50"/>
      <c r="EDW139" s="50"/>
      <c r="EDX139" s="50"/>
      <c r="EDY139" s="50"/>
      <c r="EDZ139" s="50"/>
      <c r="EEA139" s="50"/>
      <c r="EEB139" s="50"/>
      <c r="EEC139" s="50"/>
      <c r="EED139" s="50"/>
      <c r="EEE139" s="50"/>
      <c r="EEF139" s="50"/>
      <c r="EEG139" s="50"/>
      <c r="EEH139" s="50"/>
      <c r="EEI139" s="50"/>
      <c r="EEJ139" s="50"/>
      <c r="EEK139" s="50"/>
      <c r="EEL139" s="50"/>
      <c r="EEM139" s="50"/>
      <c r="EEN139" s="50"/>
      <c r="EEO139" s="50"/>
      <c r="EEP139" s="50"/>
      <c r="EEQ139" s="50"/>
      <c r="EER139" s="50"/>
      <c r="EES139" s="50"/>
      <c r="EET139" s="50"/>
      <c r="EEU139" s="50"/>
      <c r="EEV139" s="50"/>
      <c r="EEW139" s="50"/>
      <c r="EEX139" s="50"/>
      <c r="EEY139" s="50"/>
      <c r="EEZ139" s="50"/>
      <c r="EFA139" s="50"/>
      <c r="EFB139" s="50"/>
      <c r="EFC139" s="50"/>
      <c r="EFD139" s="50"/>
      <c r="EFE139" s="50"/>
      <c r="EFF139" s="50"/>
      <c r="EFG139" s="50"/>
      <c r="EFH139" s="50"/>
      <c r="EFI139" s="50"/>
      <c r="EFJ139" s="50"/>
      <c r="EFK139" s="50"/>
      <c r="EFL139" s="50"/>
      <c r="EFM139" s="50"/>
      <c r="EFN139" s="50"/>
      <c r="EFO139" s="50"/>
      <c r="EFP139" s="50"/>
      <c r="EFQ139" s="50"/>
      <c r="EFR139" s="50"/>
      <c r="EFS139" s="50"/>
      <c r="EFT139" s="50"/>
      <c r="EFU139" s="50"/>
      <c r="EFV139" s="50"/>
      <c r="EFW139" s="50"/>
      <c r="EFX139" s="50"/>
      <c r="EFY139" s="50"/>
      <c r="EFZ139" s="50"/>
      <c r="EGA139" s="50"/>
      <c r="EGB139" s="50"/>
      <c r="EGC139" s="50"/>
      <c r="EGD139" s="50"/>
      <c r="EGE139" s="50"/>
      <c r="EGF139" s="50"/>
      <c r="EGG139" s="50"/>
      <c r="EGH139" s="50"/>
      <c r="EGI139" s="50"/>
      <c r="EGJ139" s="50"/>
      <c r="EGK139" s="50"/>
      <c r="EGL139" s="50"/>
      <c r="EGM139" s="50"/>
      <c r="EGN139" s="50"/>
      <c r="EGO139" s="50"/>
      <c r="EGP139" s="50"/>
      <c r="EGQ139" s="50"/>
      <c r="EGR139" s="50"/>
      <c r="EGS139" s="50"/>
      <c r="EGT139" s="50"/>
      <c r="EGU139" s="50"/>
      <c r="EGV139" s="50"/>
      <c r="EGW139" s="50"/>
      <c r="EGX139" s="50"/>
      <c r="EGY139" s="50"/>
      <c r="EGZ139" s="50"/>
      <c r="EHA139" s="50"/>
      <c r="EHB139" s="50"/>
      <c r="EHC139" s="50"/>
      <c r="EHD139" s="50"/>
      <c r="EHE139" s="50"/>
      <c r="EHF139" s="50"/>
      <c r="EHG139" s="50"/>
      <c r="EHH139" s="50"/>
      <c r="EHI139" s="50"/>
      <c r="EHJ139" s="50"/>
      <c r="EHK139" s="50"/>
      <c r="EHL139" s="50"/>
      <c r="EHM139" s="50"/>
      <c r="EHN139" s="50"/>
      <c r="EHO139" s="50"/>
      <c r="EHP139" s="50"/>
      <c r="EHQ139" s="50"/>
      <c r="EHR139" s="50"/>
      <c r="EHS139" s="50"/>
      <c r="EHT139" s="50"/>
      <c r="EHU139" s="50"/>
      <c r="EHV139" s="50"/>
      <c r="EHW139" s="50"/>
      <c r="EHX139" s="50"/>
      <c r="EHY139" s="50"/>
      <c r="EHZ139" s="50"/>
      <c r="EIA139" s="50"/>
      <c r="EIB139" s="50"/>
      <c r="EIC139" s="50"/>
      <c r="EID139" s="50"/>
      <c r="EIE139" s="50"/>
      <c r="EIF139" s="50"/>
      <c r="EIG139" s="50"/>
      <c r="EIH139" s="50"/>
      <c r="EII139" s="50"/>
      <c r="EIJ139" s="50"/>
      <c r="EIK139" s="50"/>
      <c r="EIL139" s="50"/>
      <c r="EIM139" s="50"/>
      <c r="EIN139" s="50"/>
      <c r="EIO139" s="50"/>
      <c r="EIP139" s="50"/>
      <c r="EIQ139" s="50"/>
      <c r="EIR139" s="50"/>
      <c r="EIS139" s="50"/>
      <c r="EIT139" s="50"/>
      <c r="EIU139" s="50"/>
      <c r="EIV139" s="50"/>
      <c r="EIW139" s="50"/>
      <c r="EIX139" s="50"/>
      <c r="EIY139" s="50"/>
      <c r="EIZ139" s="50"/>
      <c r="EJA139" s="50"/>
      <c r="EJB139" s="50"/>
      <c r="EJC139" s="50"/>
      <c r="EJD139" s="50"/>
      <c r="EJE139" s="50"/>
      <c r="EJF139" s="50"/>
      <c r="EJG139" s="50"/>
      <c r="EJH139" s="50"/>
      <c r="EJI139" s="50"/>
      <c r="EJJ139" s="50"/>
      <c r="EJK139" s="50"/>
      <c r="EJL139" s="50"/>
      <c r="EJM139" s="50"/>
      <c r="EJN139" s="50"/>
      <c r="EJO139" s="50"/>
      <c r="EJP139" s="50"/>
      <c r="EJQ139" s="50"/>
      <c r="EJR139" s="50"/>
      <c r="EJS139" s="50"/>
      <c r="EJT139" s="50"/>
      <c r="EJU139" s="50"/>
      <c r="EJV139" s="50"/>
      <c r="EJW139" s="50"/>
      <c r="EJX139" s="50"/>
      <c r="EJY139" s="50"/>
      <c r="EJZ139" s="50"/>
      <c r="EKA139" s="50"/>
      <c r="EKB139" s="50"/>
      <c r="EKC139" s="50"/>
      <c r="EKD139" s="50"/>
      <c r="EKE139" s="50"/>
      <c r="EKF139" s="50"/>
      <c r="EKG139" s="50"/>
      <c r="EKH139" s="50"/>
      <c r="EKI139" s="50"/>
      <c r="EKJ139" s="50"/>
      <c r="EKK139" s="50"/>
      <c r="EKL139" s="50"/>
      <c r="EKM139" s="50"/>
      <c r="EKN139" s="50"/>
      <c r="EKO139" s="50"/>
      <c r="EKP139" s="50"/>
      <c r="EKQ139" s="50"/>
      <c r="EKR139" s="50"/>
      <c r="EKS139" s="50"/>
      <c r="EKT139" s="50"/>
      <c r="EKU139" s="50"/>
      <c r="EKV139" s="50"/>
      <c r="EKW139" s="50"/>
      <c r="EKX139" s="50"/>
      <c r="EKY139" s="50"/>
      <c r="EKZ139" s="50"/>
      <c r="ELA139" s="50"/>
      <c r="ELB139" s="50"/>
      <c r="ELC139" s="50"/>
      <c r="ELD139" s="50"/>
      <c r="ELE139" s="50"/>
      <c r="ELF139" s="50"/>
      <c r="ELG139" s="50"/>
      <c r="ELH139" s="50"/>
      <c r="ELI139" s="50"/>
      <c r="ELJ139" s="50"/>
      <c r="ELK139" s="50"/>
      <c r="ELL139" s="50"/>
      <c r="ELM139" s="50"/>
      <c r="ELN139" s="50"/>
      <c r="ELO139" s="50"/>
      <c r="ELP139" s="50"/>
      <c r="ELQ139" s="50"/>
      <c r="ELR139" s="50"/>
      <c r="ELS139" s="50"/>
      <c r="ELT139" s="50"/>
      <c r="ELU139" s="50"/>
      <c r="ELV139" s="50"/>
      <c r="ELW139" s="50"/>
      <c r="ELX139" s="50"/>
      <c r="ELY139" s="50"/>
      <c r="ELZ139" s="50"/>
      <c r="EMA139" s="50"/>
      <c r="EMB139" s="50"/>
      <c r="EMC139" s="50"/>
      <c r="EMD139" s="50"/>
      <c r="EME139" s="50"/>
      <c r="EMF139" s="50"/>
      <c r="EMG139" s="50"/>
      <c r="EMH139" s="50"/>
      <c r="EMI139" s="50"/>
      <c r="EMJ139" s="50"/>
      <c r="EMK139" s="50"/>
      <c r="EML139" s="50"/>
      <c r="EMM139" s="50"/>
      <c r="EMN139" s="50"/>
      <c r="EMO139" s="50"/>
      <c r="EMP139" s="50"/>
      <c r="EMQ139" s="50"/>
      <c r="EMR139" s="50"/>
      <c r="EMS139" s="50"/>
      <c r="EMT139" s="50"/>
      <c r="EMU139" s="50"/>
      <c r="EMV139" s="50"/>
      <c r="EMW139" s="50"/>
      <c r="EMX139" s="50"/>
      <c r="EMY139" s="50"/>
      <c r="EMZ139" s="50"/>
      <c r="ENA139" s="50"/>
      <c r="ENB139" s="50"/>
      <c r="ENC139" s="50"/>
      <c r="END139" s="50"/>
      <c r="ENE139" s="50"/>
      <c r="ENF139" s="50"/>
      <c r="ENG139" s="50"/>
      <c r="ENH139" s="50"/>
      <c r="ENI139" s="50"/>
      <c r="ENJ139" s="50"/>
      <c r="ENK139" s="50"/>
      <c r="ENL139" s="50"/>
      <c r="ENM139" s="50"/>
      <c r="ENN139" s="50"/>
      <c r="ENO139" s="50"/>
      <c r="ENP139" s="50"/>
      <c r="ENQ139" s="50"/>
      <c r="ENR139" s="50"/>
      <c r="ENS139" s="50"/>
      <c r="ENT139" s="50"/>
      <c r="ENU139" s="50"/>
      <c r="ENV139" s="50"/>
      <c r="ENW139" s="50"/>
      <c r="ENX139" s="50"/>
      <c r="ENY139" s="50"/>
      <c r="ENZ139" s="50"/>
      <c r="EOA139" s="50"/>
      <c r="EOB139" s="50"/>
      <c r="EOC139" s="50"/>
      <c r="EOD139" s="50"/>
      <c r="EOE139" s="50"/>
      <c r="EOF139" s="50"/>
      <c r="EOG139" s="50"/>
      <c r="EOH139" s="50"/>
      <c r="EOI139" s="50"/>
      <c r="EOJ139" s="50"/>
      <c r="EOK139" s="50"/>
      <c r="EOL139" s="50"/>
      <c r="EOM139" s="50"/>
      <c r="EON139" s="50"/>
      <c r="EOO139" s="50"/>
      <c r="EOP139" s="50"/>
      <c r="EOQ139" s="50"/>
      <c r="EOR139" s="50"/>
      <c r="EOS139" s="50"/>
      <c r="EOT139" s="50"/>
      <c r="EOU139" s="50"/>
      <c r="EOV139" s="50"/>
      <c r="EOW139" s="50"/>
      <c r="EOX139" s="50"/>
      <c r="EOY139" s="50"/>
      <c r="EOZ139" s="50"/>
      <c r="EPA139" s="50"/>
      <c r="EPB139" s="50"/>
      <c r="EPC139" s="50"/>
      <c r="EPD139" s="50"/>
      <c r="EPE139" s="50"/>
      <c r="EPF139" s="50"/>
      <c r="EPG139" s="50"/>
      <c r="EPH139" s="50"/>
      <c r="EPI139" s="50"/>
      <c r="EPJ139" s="50"/>
      <c r="EPK139" s="50"/>
      <c r="EPL139" s="50"/>
      <c r="EPM139" s="50"/>
      <c r="EPN139" s="50"/>
      <c r="EPO139" s="50"/>
      <c r="EPP139" s="50"/>
      <c r="EPQ139" s="50"/>
      <c r="EPR139" s="50"/>
      <c r="EPS139" s="50"/>
      <c r="EPT139" s="50"/>
      <c r="EPU139" s="50"/>
      <c r="EPV139" s="50"/>
      <c r="EPW139" s="50"/>
      <c r="EPX139" s="50"/>
      <c r="EPY139" s="50"/>
      <c r="EPZ139" s="50"/>
      <c r="EQA139" s="50"/>
      <c r="EQB139" s="50"/>
      <c r="EQC139" s="50"/>
      <c r="EQD139" s="50"/>
      <c r="EQE139" s="50"/>
      <c r="EQF139" s="50"/>
      <c r="EQG139" s="50"/>
      <c r="EQH139" s="50"/>
      <c r="EQI139" s="50"/>
      <c r="EQJ139" s="50"/>
      <c r="EQK139" s="50"/>
      <c r="EQL139" s="50"/>
      <c r="EQM139" s="50"/>
      <c r="EQN139" s="50"/>
      <c r="EQO139" s="50"/>
      <c r="EQP139" s="50"/>
      <c r="EQQ139" s="50"/>
      <c r="EQR139" s="50"/>
      <c r="EQS139" s="50"/>
      <c r="EQT139" s="50"/>
      <c r="EQU139" s="50"/>
      <c r="EQV139" s="50"/>
      <c r="EQW139" s="50"/>
      <c r="EQX139" s="50"/>
      <c r="EQY139" s="50"/>
      <c r="EQZ139" s="50"/>
      <c r="ERA139" s="50"/>
      <c r="ERB139" s="50"/>
      <c r="ERC139" s="50"/>
      <c r="ERD139" s="50"/>
      <c r="ERE139" s="50"/>
      <c r="ERF139" s="50"/>
      <c r="ERG139" s="50"/>
      <c r="ERH139" s="50"/>
      <c r="ERI139" s="50"/>
      <c r="ERJ139" s="50"/>
      <c r="ERK139" s="50"/>
      <c r="ERL139" s="50"/>
      <c r="ERM139" s="50"/>
      <c r="ERN139" s="50"/>
      <c r="ERO139" s="50"/>
      <c r="ERP139" s="50"/>
      <c r="ERQ139" s="50"/>
      <c r="ERR139" s="50"/>
      <c r="ERS139" s="50"/>
      <c r="ERT139" s="50"/>
      <c r="ERU139" s="50"/>
      <c r="ERV139" s="50"/>
      <c r="ERW139" s="50"/>
      <c r="ERX139" s="50"/>
      <c r="ERY139" s="50"/>
      <c r="ERZ139" s="50"/>
      <c r="ESA139" s="50"/>
      <c r="ESB139" s="50"/>
      <c r="ESC139" s="50"/>
      <c r="ESD139" s="50"/>
      <c r="ESE139" s="50"/>
      <c r="ESF139" s="50"/>
      <c r="ESG139" s="50"/>
      <c r="ESH139" s="50"/>
      <c r="ESI139" s="50"/>
      <c r="ESJ139" s="50"/>
      <c r="ESK139" s="50"/>
      <c r="ESL139" s="50"/>
      <c r="ESM139" s="50"/>
      <c r="ESN139" s="50"/>
      <c r="ESO139" s="50"/>
      <c r="ESP139" s="50"/>
      <c r="ESQ139" s="50"/>
      <c r="ESR139" s="50"/>
      <c r="ESS139" s="50"/>
      <c r="EST139" s="50"/>
      <c r="ESU139" s="50"/>
      <c r="ESV139" s="50"/>
      <c r="ESW139" s="50"/>
      <c r="ESX139" s="50"/>
      <c r="ESY139" s="50"/>
      <c r="ESZ139" s="50"/>
      <c r="ETA139" s="50"/>
      <c r="ETB139" s="50"/>
      <c r="ETC139" s="50"/>
      <c r="ETD139" s="50"/>
      <c r="ETE139" s="50"/>
      <c r="ETF139" s="50"/>
      <c r="ETG139" s="50"/>
      <c r="ETH139" s="50"/>
      <c r="ETI139" s="50"/>
      <c r="ETJ139" s="50"/>
      <c r="ETK139" s="50"/>
      <c r="ETL139" s="50"/>
      <c r="ETM139" s="50"/>
      <c r="ETN139" s="50"/>
      <c r="ETO139" s="50"/>
      <c r="ETP139" s="50"/>
      <c r="ETQ139" s="50"/>
      <c r="ETR139" s="50"/>
      <c r="ETS139" s="50"/>
      <c r="ETT139" s="50"/>
      <c r="ETU139" s="50"/>
      <c r="ETV139" s="50"/>
      <c r="ETW139" s="50"/>
      <c r="ETX139" s="50"/>
      <c r="ETY139" s="50"/>
      <c r="ETZ139" s="50"/>
      <c r="EUA139" s="50"/>
      <c r="EUB139" s="50"/>
      <c r="EUC139" s="50"/>
      <c r="EUD139" s="50"/>
      <c r="EUE139" s="50"/>
      <c r="EUF139" s="50"/>
      <c r="EUG139" s="50"/>
      <c r="EUH139" s="50"/>
      <c r="EUI139" s="50"/>
      <c r="EUJ139" s="50"/>
      <c r="EUK139" s="50"/>
      <c r="EUL139" s="50"/>
      <c r="EUM139" s="50"/>
      <c r="EUN139" s="50"/>
      <c r="EUO139" s="50"/>
      <c r="EUP139" s="50"/>
      <c r="EUQ139" s="50"/>
      <c r="EUR139" s="50"/>
      <c r="EUS139" s="50"/>
      <c r="EUT139" s="50"/>
      <c r="EUU139" s="50"/>
      <c r="EUV139" s="50"/>
      <c r="EUW139" s="50"/>
      <c r="EUX139" s="50"/>
      <c r="EUY139" s="50"/>
      <c r="EUZ139" s="50"/>
      <c r="EVA139" s="50"/>
      <c r="EVB139" s="50"/>
      <c r="EVC139" s="50"/>
      <c r="EVD139" s="50"/>
      <c r="EVE139" s="50"/>
      <c r="EVF139" s="50"/>
      <c r="EVG139" s="50"/>
      <c r="EVH139" s="50"/>
      <c r="EVI139" s="50"/>
      <c r="EVJ139" s="50"/>
      <c r="EVK139" s="50"/>
      <c r="EVL139" s="50"/>
      <c r="EVM139" s="50"/>
      <c r="EVN139" s="50"/>
      <c r="EVO139" s="50"/>
      <c r="EVP139" s="50"/>
      <c r="EVQ139" s="50"/>
      <c r="EVR139" s="50"/>
      <c r="EVS139" s="50"/>
      <c r="EVT139" s="50"/>
      <c r="EVU139" s="50"/>
      <c r="EVV139" s="50"/>
      <c r="EVW139" s="50"/>
      <c r="EVX139" s="50"/>
      <c r="EVY139" s="50"/>
      <c r="EVZ139" s="50"/>
      <c r="EWA139" s="50"/>
      <c r="EWB139" s="50"/>
      <c r="EWC139" s="50"/>
      <c r="EWD139" s="50"/>
      <c r="EWE139" s="50"/>
      <c r="EWF139" s="50"/>
      <c r="EWG139" s="50"/>
      <c r="EWH139" s="50"/>
      <c r="EWI139" s="50"/>
      <c r="EWJ139" s="50"/>
      <c r="EWK139" s="50"/>
      <c r="EWL139" s="50"/>
      <c r="EWM139" s="50"/>
      <c r="EWN139" s="50"/>
      <c r="EWO139" s="50"/>
      <c r="EWP139" s="50"/>
      <c r="EWQ139" s="50"/>
      <c r="EWR139" s="50"/>
      <c r="EWS139" s="50"/>
      <c r="EWT139" s="50"/>
      <c r="EWU139" s="50"/>
      <c r="EWV139" s="50"/>
      <c r="EWW139" s="50"/>
      <c r="EWX139" s="50"/>
      <c r="EWY139" s="50"/>
      <c r="EWZ139" s="50"/>
      <c r="EXA139" s="50"/>
      <c r="EXB139" s="50"/>
      <c r="EXC139" s="50"/>
      <c r="EXD139" s="50"/>
      <c r="EXE139" s="50"/>
      <c r="EXF139" s="50"/>
      <c r="EXG139" s="50"/>
      <c r="EXH139" s="50"/>
      <c r="EXI139" s="50"/>
      <c r="EXJ139" s="50"/>
      <c r="EXK139" s="50"/>
      <c r="EXL139" s="50"/>
      <c r="EXM139" s="50"/>
      <c r="EXN139" s="50"/>
      <c r="EXO139" s="50"/>
      <c r="EXP139" s="50"/>
      <c r="EXQ139" s="50"/>
      <c r="EXR139" s="50"/>
      <c r="EXS139" s="50"/>
      <c r="EXT139" s="50"/>
      <c r="EXU139" s="50"/>
      <c r="EXV139" s="50"/>
      <c r="EXW139" s="50"/>
      <c r="EXX139" s="50"/>
      <c r="EXY139" s="50"/>
      <c r="EXZ139" s="50"/>
      <c r="EYA139" s="50"/>
      <c r="EYB139" s="50"/>
      <c r="EYC139" s="50"/>
      <c r="EYD139" s="50"/>
      <c r="EYE139" s="50"/>
      <c r="EYF139" s="50"/>
      <c r="EYG139" s="50"/>
      <c r="EYH139" s="50"/>
      <c r="EYI139" s="50"/>
      <c r="EYJ139" s="50"/>
      <c r="EYK139" s="50"/>
      <c r="EYL139" s="50"/>
      <c r="EYM139" s="50"/>
      <c r="EYN139" s="50"/>
      <c r="EYO139" s="50"/>
      <c r="EYP139" s="50"/>
      <c r="EYQ139" s="50"/>
      <c r="EYR139" s="50"/>
      <c r="EYS139" s="50"/>
      <c r="EYT139" s="50"/>
      <c r="EYU139" s="50"/>
      <c r="EYV139" s="50"/>
      <c r="EYW139" s="50"/>
      <c r="EYX139" s="50"/>
      <c r="EYY139" s="50"/>
      <c r="EYZ139" s="50"/>
      <c r="EZA139" s="50"/>
      <c r="EZB139" s="50"/>
      <c r="EZC139" s="50"/>
      <c r="EZD139" s="50"/>
      <c r="EZE139" s="50"/>
      <c r="EZF139" s="50"/>
      <c r="EZG139" s="50"/>
      <c r="EZH139" s="50"/>
      <c r="EZI139" s="50"/>
      <c r="EZJ139" s="50"/>
      <c r="EZK139" s="50"/>
      <c r="EZL139" s="50"/>
      <c r="EZM139" s="50"/>
      <c r="EZN139" s="50"/>
      <c r="EZO139" s="50"/>
      <c r="EZP139" s="50"/>
      <c r="EZQ139" s="50"/>
      <c r="EZR139" s="50"/>
      <c r="EZS139" s="50"/>
      <c r="EZT139" s="50"/>
      <c r="EZU139" s="50"/>
      <c r="EZV139" s="50"/>
      <c r="EZW139" s="50"/>
      <c r="EZX139" s="50"/>
      <c r="EZY139" s="50"/>
      <c r="EZZ139" s="50"/>
      <c r="FAA139" s="50"/>
      <c r="FAB139" s="50"/>
      <c r="FAC139" s="50"/>
      <c r="FAD139" s="50"/>
      <c r="FAE139" s="50"/>
      <c r="FAF139" s="50"/>
      <c r="FAG139" s="50"/>
      <c r="FAH139" s="50"/>
      <c r="FAI139" s="50"/>
      <c r="FAJ139" s="50"/>
      <c r="FAK139" s="50"/>
      <c r="FAL139" s="50"/>
      <c r="FAM139" s="50"/>
      <c r="FAN139" s="50"/>
      <c r="FAO139" s="50"/>
      <c r="FAP139" s="50"/>
      <c r="FAQ139" s="50"/>
      <c r="FAR139" s="50"/>
      <c r="FAS139" s="50"/>
      <c r="FAT139" s="50"/>
      <c r="FAU139" s="50"/>
      <c r="FAV139" s="50"/>
      <c r="FAW139" s="50"/>
      <c r="FAX139" s="50"/>
      <c r="FAY139" s="50"/>
      <c r="FAZ139" s="50"/>
      <c r="FBA139" s="50"/>
      <c r="FBB139" s="50"/>
      <c r="FBC139" s="50"/>
      <c r="FBD139" s="50"/>
      <c r="FBE139" s="50"/>
      <c r="FBF139" s="50"/>
      <c r="FBG139" s="50"/>
      <c r="FBH139" s="50"/>
      <c r="FBI139" s="50"/>
      <c r="FBJ139" s="50"/>
      <c r="FBK139" s="50"/>
      <c r="FBL139" s="50"/>
      <c r="FBM139" s="50"/>
      <c r="FBN139" s="50"/>
      <c r="FBO139" s="50"/>
      <c r="FBP139" s="50"/>
      <c r="FBQ139" s="50"/>
      <c r="FBR139" s="50"/>
      <c r="FBS139" s="50"/>
      <c r="FBT139" s="50"/>
      <c r="FBU139" s="50"/>
      <c r="FBV139" s="50"/>
      <c r="FBW139" s="50"/>
      <c r="FBX139" s="50"/>
      <c r="FBY139" s="50"/>
      <c r="FBZ139" s="50"/>
      <c r="FCA139" s="50"/>
      <c r="FCB139" s="50"/>
      <c r="FCC139" s="50"/>
      <c r="FCD139" s="50"/>
      <c r="FCE139" s="50"/>
      <c r="FCF139" s="50"/>
      <c r="FCG139" s="50"/>
      <c r="FCH139" s="50"/>
      <c r="FCI139" s="50"/>
      <c r="FCJ139" s="50"/>
      <c r="FCK139" s="50"/>
      <c r="FCL139" s="50"/>
      <c r="FCM139" s="50"/>
      <c r="FCN139" s="50"/>
      <c r="FCO139" s="50"/>
      <c r="FCP139" s="50"/>
      <c r="FCQ139" s="50"/>
      <c r="FCR139" s="50"/>
      <c r="FCS139" s="50"/>
      <c r="FCT139" s="50"/>
      <c r="FCU139" s="50"/>
      <c r="FCV139" s="50"/>
      <c r="FCW139" s="50"/>
      <c r="FCX139" s="50"/>
      <c r="FCY139" s="50"/>
      <c r="FCZ139" s="50"/>
      <c r="FDA139" s="50"/>
      <c r="FDB139" s="50"/>
      <c r="FDC139" s="50"/>
      <c r="FDD139" s="50"/>
      <c r="FDE139" s="50"/>
      <c r="FDF139" s="50"/>
      <c r="FDG139" s="50"/>
      <c r="FDH139" s="50"/>
      <c r="FDI139" s="50"/>
      <c r="FDJ139" s="50"/>
      <c r="FDK139" s="50"/>
      <c r="FDL139" s="50"/>
      <c r="FDM139" s="50"/>
      <c r="FDN139" s="50"/>
      <c r="FDO139" s="50"/>
      <c r="FDP139" s="50"/>
      <c r="FDQ139" s="50"/>
      <c r="FDR139" s="50"/>
      <c r="FDS139" s="50"/>
      <c r="FDT139" s="50"/>
      <c r="FDU139" s="50"/>
      <c r="FDV139" s="50"/>
      <c r="FDW139" s="50"/>
      <c r="FDX139" s="50"/>
      <c r="FDY139" s="50"/>
      <c r="FDZ139" s="50"/>
      <c r="FEA139" s="50"/>
      <c r="FEB139" s="50"/>
      <c r="FEC139" s="50"/>
      <c r="FED139" s="50"/>
      <c r="FEE139" s="50"/>
      <c r="FEF139" s="50"/>
      <c r="FEG139" s="50"/>
      <c r="FEH139" s="50"/>
      <c r="FEI139" s="50"/>
      <c r="FEJ139" s="50"/>
      <c r="FEK139" s="50"/>
      <c r="FEL139" s="50"/>
      <c r="FEM139" s="50"/>
      <c r="FEN139" s="50"/>
      <c r="FEO139" s="50"/>
      <c r="FEP139" s="50"/>
      <c r="FEQ139" s="50"/>
      <c r="FER139" s="50"/>
      <c r="FES139" s="50"/>
      <c r="FET139" s="50"/>
      <c r="FEU139" s="50"/>
      <c r="FEV139" s="50"/>
      <c r="FEW139" s="50"/>
      <c r="FEX139" s="50"/>
      <c r="FEY139" s="50"/>
      <c r="FEZ139" s="50"/>
      <c r="FFA139" s="50"/>
      <c r="FFB139" s="50"/>
      <c r="FFC139" s="50"/>
      <c r="FFD139" s="50"/>
      <c r="FFE139" s="50"/>
      <c r="FFF139" s="50"/>
      <c r="FFG139" s="50"/>
      <c r="FFH139" s="50"/>
      <c r="FFI139" s="50"/>
      <c r="FFJ139" s="50"/>
      <c r="FFK139" s="50"/>
      <c r="FFL139" s="50"/>
      <c r="FFM139" s="50"/>
      <c r="FFN139" s="50"/>
      <c r="FFO139" s="50"/>
      <c r="FFP139" s="50"/>
      <c r="FFQ139" s="50"/>
      <c r="FFR139" s="50"/>
      <c r="FFS139" s="50"/>
      <c r="FFT139" s="50"/>
      <c r="FFU139" s="50"/>
      <c r="FFV139" s="50"/>
      <c r="FFW139" s="50"/>
      <c r="FFX139" s="50"/>
      <c r="FFY139" s="50"/>
      <c r="FFZ139" s="50"/>
      <c r="FGA139" s="50"/>
      <c r="FGB139" s="50"/>
      <c r="FGC139" s="50"/>
      <c r="FGD139" s="50"/>
      <c r="FGE139" s="50"/>
      <c r="FGF139" s="50"/>
      <c r="FGG139" s="50"/>
      <c r="FGH139" s="50"/>
      <c r="FGI139" s="50"/>
      <c r="FGJ139" s="50"/>
      <c r="FGK139" s="50"/>
      <c r="FGL139" s="50"/>
      <c r="FGM139" s="50"/>
      <c r="FGN139" s="50"/>
      <c r="FGO139" s="50"/>
      <c r="FGP139" s="50"/>
      <c r="FGQ139" s="50"/>
      <c r="FGR139" s="50"/>
      <c r="FGS139" s="50"/>
      <c r="FGT139" s="50"/>
      <c r="FGU139" s="50"/>
      <c r="FGV139" s="50"/>
      <c r="FGW139" s="50"/>
      <c r="FGX139" s="50"/>
      <c r="FGY139" s="50"/>
      <c r="FGZ139" s="50"/>
      <c r="FHA139" s="50"/>
      <c r="FHB139" s="50"/>
      <c r="FHC139" s="50"/>
      <c r="FHD139" s="50"/>
      <c r="FHE139" s="50"/>
      <c r="FHF139" s="50"/>
      <c r="FHG139" s="50"/>
      <c r="FHH139" s="50"/>
      <c r="FHI139" s="50"/>
      <c r="FHJ139" s="50"/>
      <c r="FHK139" s="50"/>
      <c r="FHL139" s="50"/>
      <c r="FHM139" s="50"/>
      <c r="FHN139" s="50"/>
      <c r="FHO139" s="50"/>
      <c r="FHP139" s="50"/>
      <c r="FHQ139" s="50"/>
      <c r="FHR139" s="50"/>
      <c r="FHS139" s="50"/>
      <c r="FHT139" s="50"/>
      <c r="FHU139" s="50"/>
      <c r="FHV139" s="50"/>
      <c r="FHW139" s="50"/>
      <c r="FHX139" s="50"/>
      <c r="FHY139" s="50"/>
      <c r="FHZ139" s="50"/>
      <c r="FIA139" s="50"/>
      <c r="FIB139" s="50"/>
      <c r="FIC139" s="50"/>
      <c r="FID139" s="50"/>
      <c r="FIE139" s="50"/>
      <c r="FIF139" s="50"/>
      <c r="FIG139" s="50"/>
      <c r="FIH139" s="50"/>
      <c r="FII139" s="50"/>
      <c r="FIJ139" s="50"/>
      <c r="FIK139" s="50"/>
      <c r="FIL139" s="50"/>
      <c r="FIM139" s="50"/>
      <c r="FIN139" s="50"/>
      <c r="FIO139" s="50"/>
      <c r="FIP139" s="50"/>
      <c r="FIQ139" s="50"/>
      <c r="FIR139" s="50"/>
      <c r="FIS139" s="50"/>
      <c r="FIT139" s="50"/>
      <c r="FIU139" s="50"/>
      <c r="FIV139" s="50"/>
      <c r="FIW139" s="50"/>
      <c r="FIX139" s="50"/>
      <c r="FIY139" s="50"/>
      <c r="FIZ139" s="50"/>
      <c r="FJA139" s="50"/>
      <c r="FJB139" s="50"/>
      <c r="FJC139" s="50"/>
      <c r="FJD139" s="50"/>
      <c r="FJE139" s="50"/>
      <c r="FJF139" s="50"/>
      <c r="FJG139" s="50"/>
      <c r="FJH139" s="50"/>
      <c r="FJI139" s="50"/>
      <c r="FJJ139" s="50"/>
      <c r="FJK139" s="50"/>
      <c r="FJL139" s="50"/>
      <c r="FJM139" s="50"/>
      <c r="FJN139" s="50"/>
      <c r="FJO139" s="50"/>
      <c r="FJP139" s="50"/>
      <c r="FJQ139" s="50"/>
      <c r="FJR139" s="50"/>
      <c r="FJS139" s="50"/>
      <c r="FJT139" s="50"/>
      <c r="FJU139" s="50"/>
      <c r="FJV139" s="50"/>
      <c r="FJW139" s="50"/>
      <c r="FJX139" s="50"/>
      <c r="FJY139" s="50"/>
      <c r="FJZ139" s="50"/>
      <c r="FKA139" s="50"/>
      <c r="FKB139" s="50"/>
      <c r="FKC139" s="50"/>
      <c r="FKD139" s="50"/>
      <c r="FKE139" s="50"/>
      <c r="FKF139" s="50"/>
      <c r="FKG139" s="50"/>
      <c r="FKH139" s="50"/>
      <c r="FKI139" s="50"/>
      <c r="FKJ139" s="50"/>
      <c r="FKK139" s="50"/>
      <c r="FKL139" s="50"/>
      <c r="FKM139" s="50"/>
      <c r="FKN139" s="50"/>
      <c r="FKO139" s="50"/>
      <c r="FKP139" s="50"/>
      <c r="FKQ139" s="50"/>
      <c r="FKR139" s="50"/>
      <c r="FKS139" s="50"/>
      <c r="FKT139" s="50"/>
      <c r="FKU139" s="50"/>
      <c r="FKV139" s="50"/>
      <c r="FKW139" s="50"/>
      <c r="FKX139" s="50"/>
      <c r="FKY139" s="50"/>
      <c r="FKZ139" s="50"/>
      <c r="FLA139" s="50"/>
      <c r="FLB139" s="50"/>
      <c r="FLC139" s="50"/>
      <c r="FLD139" s="50"/>
      <c r="FLE139" s="50"/>
      <c r="FLF139" s="50"/>
      <c r="FLG139" s="50"/>
      <c r="FLH139" s="50"/>
      <c r="FLI139" s="50"/>
      <c r="FLJ139" s="50"/>
      <c r="FLK139" s="50"/>
      <c r="FLL139" s="50"/>
      <c r="FLM139" s="50"/>
      <c r="FLN139" s="50"/>
      <c r="FLO139" s="50"/>
      <c r="FLP139" s="50"/>
      <c r="FLQ139" s="50"/>
      <c r="FLR139" s="50"/>
      <c r="FLS139" s="50"/>
      <c r="FLT139" s="50"/>
      <c r="FLU139" s="50"/>
      <c r="FLV139" s="50"/>
      <c r="FLW139" s="50"/>
      <c r="FLX139" s="50"/>
      <c r="FLY139" s="50"/>
      <c r="FLZ139" s="50"/>
      <c r="FMA139" s="50"/>
      <c r="FMB139" s="50"/>
      <c r="FMC139" s="50"/>
      <c r="FMD139" s="50"/>
      <c r="FME139" s="50"/>
      <c r="FMF139" s="50"/>
      <c r="FMG139" s="50"/>
      <c r="FMH139" s="50"/>
      <c r="FMI139" s="50"/>
      <c r="FMJ139" s="50"/>
      <c r="FMK139" s="50"/>
      <c r="FML139" s="50"/>
      <c r="FMM139" s="50"/>
      <c r="FMN139" s="50"/>
      <c r="FMO139" s="50"/>
      <c r="FMP139" s="50"/>
      <c r="FMQ139" s="50"/>
      <c r="FMR139" s="50"/>
      <c r="FMS139" s="50"/>
      <c r="FMT139" s="50"/>
      <c r="FMU139" s="50"/>
      <c r="FMV139" s="50"/>
      <c r="FMW139" s="50"/>
      <c r="FMX139" s="50"/>
      <c r="FMY139" s="50"/>
      <c r="FMZ139" s="50"/>
      <c r="FNA139" s="50"/>
      <c r="FNB139" s="50"/>
      <c r="FNC139" s="50"/>
      <c r="FND139" s="50"/>
      <c r="FNE139" s="50"/>
      <c r="FNF139" s="50"/>
      <c r="FNG139" s="50"/>
      <c r="FNH139" s="50"/>
      <c r="FNI139" s="50"/>
      <c r="FNJ139" s="50"/>
      <c r="FNK139" s="50"/>
      <c r="FNL139" s="50"/>
      <c r="FNM139" s="50"/>
      <c r="FNN139" s="50"/>
      <c r="FNO139" s="50"/>
      <c r="FNP139" s="50"/>
      <c r="FNQ139" s="50"/>
      <c r="FNR139" s="50"/>
      <c r="FNS139" s="50"/>
      <c r="FNT139" s="50"/>
      <c r="FNU139" s="50"/>
      <c r="FNV139" s="50"/>
      <c r="FNW139" s="50"/>
      <c r="FNX139" s="50"/>
      <c r="FNY139" s="50"/>
      <c r="FNZ139" s="50"/>
      <c r="FOA139" s="50"/>
      <c r="FOB139" s="50"/>
      <c r="FOC139" s="50"/>
      <c r="FOD139" s="50"/>
      <c r="FOE139" s="50"/>
      <c r="FOF139" s="50"/>
      <c r="FOG139" s="50"/>
      <c r="FOH139" s="50"/>
      <c r="FOI139" s="50"/>
      <c r="FOJ139" s="50"/>
      <c r="FOK139" s="50"/>
      <c r="FOL139" s="50"/>
      <c r="FOM139" s="50"/>
      <c r="FON139" s="50"/>
      <c r="FOO139" s="50"/>
      <c r="FOP139" s="50"/>
      <c r="FOQ139" s="50"/>
      <c r="FOR139" s="50"/>
      <c r="FOS139" s="50"/>
      <c r="FOT139" s="50"/>
      <c r="FOU139" s="50"/>
      <c r="FOV139" s="50"/>
      <c r="FOW139" s="50"/>
      <c r="FOX139" s="50"/>
      <c r="FOY139" s="50"/>
      <c r="FOZ139" s="50"/>
      <c r="FPA139" s="50"/>
      <c r="FPB139" s="50"/>
      <c r="FPC139" s="50"/>
      <c r="FPD139" s="50"/>
      <c r="FPE139" s="50"/>
      <c r="FPF139" s="50"/>
      <c r="FPG139" s="50"/>
      <c r="FPH139" s="50"/>
      <c r="FPI139" s="50"/>
      <c r="FPJ139" s="50"/>
      <c r="FPK139" s="50"/>
      <c r="FPL139" s="50"/>
      <c r="FPM139" s="50"/>
      <c r="FPN139" s="50"/>
      <c r="FPO139" s="50"/>
      <c r="FPP139" s="50"/>
      <c r="FPQ139" s="50"/>
      <c r="FPR139" s="50"/>
      <c r="FPS139" s="50"/>
      <c r="FPT139" s="50"/>
      <c r="FPU139" s="50"/>
      <c r="FPV139" s="50"/>
      <c r="FPW139" s="50"/>
      <c r="FPX139" s="50"/>
      <c r="FPY139" s="50"/>
      <c r="FPZ139" s="50"/>
      <c r="FQA139" s="50"/>
      <c r="FQB139" s="50"/>
      <c r="FQC139" s="50"/>
      <c r="FQD139" s="50"/>
      <c r="FQE139" s="50"/>
      <c r="FQF139" s="50"/>
      <c r="FQG139" s="50"/>
      <c r="FQH139" s="50"/>
      <c r="FQI139" s="50"/>
      <c r="FQJ139" s="50"/>
      <c r="FQK139" s="50"/>
      <c r="FQL139" s="50"/>
      <c r="FQM139" s="50"/>
      <c r="FQN139" s="50"/>
      <c r="FQO139" s="50"/>
      <c r="FQP139" s="50"/>
      <c r="FQQ139" s="50"/>
      <c r="FQR139" s="50"/>
      <c r="FQS139" s="50"/>
      <c r="FQT139" s="50"/>
      <c r="FQU139" s="50"/>
      <c r="FQV139" s="50"/>
      <c r="FQW139" s="50"/>
      <c r="FQX139" s="50"/>
      <c r="FQY139" s="50"/>
      <c r="FQZ139" s="50"/>
      <c r="FRA139" s="50"/>
      <c r="FRB139" s="50"/>
      <c r="FRC139" s="50"/>
      <c r="FRD139" s="50"/>
      <c r="FRE139" s="50"/>
      <c r="FRF139" s="50"/>
      <c r="FRG139" s="50"/>
      <c r="FRH139" s="50"/>
      <c r="FRI139" s="50"/>
      <c r="FRJ139" s="50"/>
      <c r="FRK139" s="50"/>
      <c r="FRL139" s="50"/>
      <c r="FRM139" s="50"/>
      <c r="FRN139" s="50"/>
      <c r="FRO139" s="50"/>
      <c r="FRP139" s="50"/>
      <c r="FRQ139" s="50"/>
      <c r="FRR139" s="50"/>
      <c r="FRS139" s="50"/>
      <c r="FRT139" s="50"/>
      <c r="FRU139" s="50"/>
      <c r="FRV139" s="50"/>
      <c r="FRW139" s="50"/>
      <c r="FRX139" s="50"/>
      <c r="FRY139" s="50"/>
      <c r="FRZ139" s="50"/>
      <c r="FSA139" s="50"/>
      <c r="FSB139" s="50"/>
      <c r="FSC139" s="50"/>
      <c r="FSD139" s="50"/>
      <c r="FSE139" s="50"/>
      <c r="FSF139" s="50"/>
      <c r="FSG139" s="50"/>
      <c r="FSH139" s="50"/>
      <c r="FSI139" s="50"/>
      <c r="FSJ139" s="50"/>
      <c r="FSK139" s="50"/>
      <c r="FSL139" s="50"/>
      <c r="FSM139" s="50"/>
      <c r="FSN139" s="50"/>
      <c r="FSO139" s="50"/>
      <c r="FSP139" s="50"/>
      <c r="FSQ139" s="50"/>
      <c r="FSR139" s="50"/>
      <c r="FSS139" s="50"/>
      <c r="FST139" s="50"/>
      <c r="FSU139" s="50"/>
      <c r="FSV139" s="50"/>
      <c r="FSW139" s="50"/>
      <c r="FSX139" s="50"/>
      <c r="FSY139" s="50"/>
      <c r="FSZ139" s="50"/>
      <c r="FTA139" s="50"/>
      <c r="FTB139" s="50"/>
      <c r="FTC139" s="50"/>
      <c r="FTD139" s="50"/>
      <c r="FTE139" s="50"/>
      <c r="FTF139" s="50"/>
      <c r="FTG139" s="50"/>
      <c r="FTH139" s="50"/>
      <c r="FTI139" s="50"/>
      <c r="FTJ139" s="50"/>
      <c r="FTK139" s="50"/>
      <c r="FTL139" s="50"/>
      <c r="FTM139" s="50"/>
      <c r="FTN139" s="50"/>
      <c r="FTO139" s="50"/>
      <c r="FTP139" s="50"/>
      <c r="FTQ139" s="50"/>
      <c r="FTR139" s="50"/>
      <c r="FTS139" s="50"/>
      <c r="FTT139" s="50"/>
      <c r="FTU139" s="50"/>
      <c r="FTV139" s="50"/>
      <c r="FTW139" s="50"/>
      <c r="FTX139" s="50"/>
      <c r="FTY139" s="50"/>
      <c r="FTZ139" s="50"/>
      <c r="FUA139" s="50"/>
      <c r="FUB139" s="50"/>
      <c r="FUC139" s="50"/>
      <c r="FUD139" s="50"/>
      <c r="FUE139" s="50"/>
      <c r="FUF139" s="50"/>
      <c r="FUG139" s="50"/>
      <c r="FUH139" s="50"/>
      <c r="FUI139" s="50"/>
      <c r="FUJ139" s="50"/>
      <c r="FUK139" s="50"/>
      <c r="FUL139" s="50"/>
      <c r="FUM139" s="50"/>
      <c r="FUN139" s="50"/>
      <c r="FUO139" s="50"/>
      <c r="FUP139" s="50"/>
      <c r="FUQ139" s="50"/>
      <c r="FUR139" s="50"/>
      <c r="FUS139" s="50"/>
      <c r="FUT139" s="50"/>
      <c r="FUU139" s="50"/>
      <c r="FUV139" s="50"/>
      <c r="FUW139" s="50"/>
      <c r="FUX139" s="50"/>
      <c r="FUY139" s="50"/>
      <c r="FUZ139" s="50"/>
      <c r="FVA139" s="50"/>
      <c r="FVB139" s="50"/>
      <c r="FVC139" s="50"/>
      <c r="FVD139" s="50"/>
      <c r="FVE139" s="50"/>
      <c r="FVF139" s="50"/>
      <c r="FVG139" s="50"/>
      <c r="FVH139" s="50"/>
      <c r="FVI139" s="50"/>
      <c r="FVJ139" s="50"/>
      <c r="FVK139" s="50"/>
      <c r="FVL139" s="50"/>
      <c r="FVM139" s="50"/>
      <c r="FVN139" s="50"/>
      <c r="FVO139" s="50"/>
      <c r="FVP139" s="50"/>
      <c r="FVQ139" s="50"/>
      <c r="FVR139" s="50"/>
      <c r="FVS139" s="50"/>
      <c r="FVT139" s="50"/>
      <c r="FVU139" s="50"/>
      <c r="FVV139" s="50"/>
      <c r="FVW139" s="50"/>
      <c r="FVX139" s="50"/>
      <c r="FVY139" s="50"/>
      <c r="FVZ139" s="50"/>
      <c r="FWA139" s="50"/>
      <c r="FWB139" s="50"/>
      <c r="FWC139" s="50"/>
      <c r="FWD139" s="50"/>
      <c r="FWE139" s="50"/>
      <c r="FWF139" s="50"/>
      <c r="FWG139" s="50"/>
      <c r="FWH139" s="50"/>
      <c r="FWI139" s="50"/>
      <c r="FWJ139" s="50"/>
      <c r="FWK139" s="50"/>
      <c r="FWL139" s="50"/>
      <c r="FWM139" s="50"/>
      <c r="FWN139" s="50"/>
      <c r="FWO139" s="50"/>
      <c r="FWP139" s="50"/>
      <c r="FWQ139" s="50"/>
      <c r="FWR139" s="50"/>
      <c r="FWS139" s="50"/>
      <c r="FWT139" s="50"/>
      <c r="FWU139" s="50"/>
      <c r="FWV139" s="50"/>
      <c r="FWW139" s="50"/>
      <c r="FWX139" s="50"/>
      <c r="FWY139" s="50"/>
      <c r="FWZ139" s="50"/>
      <c r="FXA139" s="50"/>
      <c r="FXB139" s="50"/>
      <c r="FXC139" s="50"/>
      <c r="FXD139" s="50"/>
      <c r="FXE139" s="50"/>
      <c r="FXF139" s="50"/>
      <c r="FXG139" s="50"/>
      <c r="FXH139" s="50"/>
      <c r="FXI139" s="50"/>
      <c r="FXJ139" s="50"/>
      <c r="FXK139" s="50"/>
      <c r="FXL139" s="50"/>
      <c r="FXM139" s="50"/>
      <c r="FXN139" s="50"/>
      <c r="FXO139" s="50"/>
      <c r="FXP139" s="50"/>
      <c r="FXQ139" s="50"/>
      <c r="FXR139" s="50"/>
      <c r="FXS139" s="50"/>
      <c r="FXT139" s="50"/>
      <c r="FXU139" s="50"/>
      <c r="FXV139" s="50"/>
      <c r="FXW139" s="50"/>
      <c r="FXX139" s="50"/>
      <c r="FXY139" s="50"/>
      <c r="FXZ139" s="50"/>
      <c r="FYA139" s="50"/>
      <c r="FYB139" s="50"/>
      <c r="FYC139" s="50"/>
      <c r="FYD139" s="50"/>
      <c r="FYE139" s="50"/>
      <c r="FYF139" s="50"/>
      <c r="FYG139" s="50"/>
      <c r="FYH139" s="50"/>
      <c r="FYI139" s="50"/>
      <c r="FYJ139" s="50"/>
      <c r="FYK139" s="50"/>
      <c r="FYL139" s="50"/>
      <c r="FYM139" s="50"/>
      <c r="FYN139" s="50"/>
      <c r="FYO139" s="50"/>
      <c r="FYP139" s="50"/>
      <c r="FYQ139" s="50"/>
      <c r="FYR139" s="50"/>
      <c r="FYS139" s="50"/>
      <c r="FYT139" s="50"/>
      <c r="FYU139" s="50"/>
      <c r="FYV139" s="50"/>
      <c r="FYW139" s="50"/>
      <c r="FYX139" s="50"/>
      <c r="FYY139" s="50"/>
      <c r="FYZ139" s="50"/>
      <c r="FZA139" s="50"/>
      <c r="FZB139" s="50"/>
      <c r="FZC139" s="50"/>
      <c r="FZD139" s="50"/>
      <c r="FZE139" s="50"/>
      <c r="FZF139" s="50"/>
      <c r="FZG139" s="50"/>
      <c r="FZH139" s="50"/>
      <c r="FZI139" s="50"/>
      <c r="FZJ139" s="50"/>
      <c r="FZK139" s="50"/>
      <c r="FZL139" s="50"/>
      <c r="FZM139" s="50"/>
      <c r="FZN139" s="50"/>
      <c r="FZO139" s="50"/>
      <c r="FZP139" s="50"/>
      <c r="FZQ139" s="50"/>
      <c r="FZR139" s="50"/>
      <c r="FZS139" s="50"/>
      <c r="FZT139" s="50"/>
      <c r="FZU139" s="50"/>
      <c r="FZV139" s="50"/>
      <c r="FZW139" s="50"/>
      <c r="FZX139" s="50"/>
      <c r="FZY139" s="50"/>
      <c r="FZZ139" s="50"/>
      <c r="GAA139" s="50"/>
      <c r="GAB139" s="50"/>
      <c r="GAC139" s="50"/>
      <c r="GAD139" s="50"/>
      <c r="GAE139" s="50"/>
      <c r="GAF139" s="50"/>
      <c r="GAG139" s="50"/>
      <c r="GAH139" s="50"/>
      <c r="GAI139" s="50"/>
      <c r="GAJ139" s="50"/>
      <c r="GAK139" s="50"/>
      <c r="GAL139" s="50"/>
      <c r="GAM139" s="50"/>
      <c r="GAN139" s="50"/>
      <c r="GAO139" s="50"/>
      <c r="GAP139" s="50"/>
      <c r="GAQ139" s="50"/>
      <c r="GAR139" s="50"/>
      <c r="GAS139" s="50"/>
      <c r="GAT139" s="50"/>
      <c r="GAU139" s="50"/>
      <c r="GAV139" s="50"/>
      <c r="GAW139" s="50"/>
      <c r="GAX139" s="50"/>
      <c r="GAY139" s="50"/>
      <c r="GAZ139" s="50"/>
      <c r="GBA139" s="50"/>
      <c r="GBB139" s="50"/>
      <c r="GBC139" s="50"/>
      <c r="GBD139" s="50"/>
      <c r="GBE139" s="50"/>
      <c r="GBF139" s="50"/>
      <c r="GBG139" s="50"/>
      <c r="GBH139" s="50"/>
      <c r="GBI139" s="50"/>
      <c r="GBJ139" s="50"/>
      <c r="GBK139" s="50"/>
      <c r="GBL139" s="50"/>
      <c r="GBM139" s="50"/>
      <c r="GBN139" s="50"/>
      <c r="GBO139" s="50"/>
      <c r="GBP139" s="50"/>
      <c r="GBQ139" s="50"/>
      <c r="GBR139" s="50"/>
      <c r="GBS139" s="50"/>
      <c r="GBT139" s="50"/>
      <c r="GBU139" s="50"/>
      <c r="GBV139" s="50"/>
      <c r="GBW139" s="50"/>
      <c r="GBX139" s="50"/>
      <c r="GBY139" s="50"/>
      <c r="GBZ139" s="50"/>
      <c r="GCA139" s="50"/>
      <c r="GCB139" s="50"/>
      <c r="GCC139" s="50"/>
      <c r="GCD139" s="50"/>
      <c r="GCE139" s="50"/>
      <c r="GCF139" s="50"/>
      <c r="GCG139" s="50"/>
      <c r="GCH139" s="50"/>
      <c r="GCI139" s="50"/>
      <c r="GCJ139" s="50"/>
      <c r="GCK139" s="50"/>
      <c r="GCL139" s="50"/>
      <c r="GCM139" s="50"/>
      <c r="GCN139" s="50"/>
      <c r="GCO139" s="50"/>
      <c r="GCP139" s="50"/>
      <c r="GCQ139" s="50"/>
      <c r="GCR139" s="50"/>
      <c r="GCS139" s="50"/>
      <c r="GCT139" s="50"/>
      <c r="GCU139" s="50"/>
      <c r="GCV139" s="50"/>
      <c r="GCW139" s="50"/>
      <c r="GCX139" s="50"/>
      <c r="GCY139" s="50"/>
      <c r="GCZ139" s="50"/>
      <c r="GDA139" s="50"/>
      <c r="GDB139" s="50"/>
      <c r="GDC139" s="50"/>
      <c r="GDD139" s="50"/>
      <c r="GDE139" s="50"/>
      <c r="GDF139" s="50"/>
      <c r="GDG139" s="50"/>
      <c r="GDH139" s="50"/>
      <c r="GDI139" s="50"/>
      <c r="GDJ139" s="50"/>
      <c r="GDK139" s="50"/>
      <c r="GDL139" s="50"/>
      <c r="GDM139" s="50"/>
      <c r="GDN139" s="50"/>
      <c r="GDO139" s="50"/>
      <c r="GDP139" s="50"/>
      <c r="GDQ139" s="50"/>
      <c r="GDR139" s="50"/>
      <c r="GDS139" s="50"/>
      <c r="GDT139" s="50"/>
      <c r="GDU139" s="50"/>
      <c r="GDV139" s="50"/>
      <c r="GDW139" s="50"/>
      <c r="GDX139" s="50"/>
      <c r="GDY139" s="50"/>
      <c r="GDZ139" s="50"/>
      <c r="GEA139" s="50"/>
      <c r="GEB139" s="50"/>
      <c r="GEC139" s="50"/>
      <c r="GED139" s="50"/>
      <c r="GEE139" s="50"/>
      <c r="GEF139" s="50"/>
      <c r="GEG139" s="50"/>
      <c r="GEH139" s="50"/>
      <c r="GEI139" s="50"/>
      <c r="GEJ139" s="50"/>
      <c r="GEK139" s="50"/>
      <c r="GEL139" s="50"/>
      <c r="GEM139" s="50"/>
      <c r="GEN139" s="50"/>
      <c r="GEO139" s="50"/>
      <c r="GEP139" s="50"/>
      <c r="GEQ139" s="50"/>
      <c r="GER139" s="50"/>
      <c r="GES139" s="50"/>
      <c r="GET139" s="50"/>
      <c r="GEU139" s="50"/>
      <c r="GEV139" s="50"/>
      <c r="GEW139" s="50"/>
      <c r="GEX139" s="50"/>
      <c r="GEY139" s="50"/>
      <c r="GEZ139" s="50"/>
      <c r="GFA139" s="50"/>
      <c r="GFB139" s="50"/>
      <c r="GFC139" s="50"/>
      <c r="GFD139" s="50"/>
      <c r="GFE139" s="50"/>
      <c r="GFF139" s="50"/>
      <c r="GFG139" s="50"/>
      <c r="GFH139" s="50"/>
      <c r="GFI139" s="50"/>
      <c r="GFJ139" s="50"/>
      <c r="GFK139" s="50"/>
      <c r="GFL139" s="50"/>
      <c r="GFM139" s="50"/>
      <c r="GFN139" s="50"/>
      <c r="GFO139" s="50"/>
      <c r="GFP139" s="50"/>
      <c r="GFQ139" s="50"/>
      <c r="GFR139" s="50"/>
      <c r="GFS139" s="50"/>
      <c r="GFT139" s="50"/>
      <c r="GFU139" s="50"/>
      <c r="GFV139" s="50"/>
      <c r="GFW139" s="50"/>
      <c r="GFX139" s="50"/>
      <c r="GFY139" s="50"/>
      <c r="GFZ139" s="50"/>
      <c r="GGA139" s="50"/>
      <c r="GGB139" s="50"/>
      <c r="GGC139" s="50"/>
      <c r="GGD139" s="50"/>
      <c r="GGE139" s="50"/>
      <c r="GGF139" s="50"/>
      <c r="GGG139" s="50"/>
      <c r="GGH139" s="50"/>
      <c r="GGI139" s="50"/>
      <c r="GGJ139" s="50"/>
      <c r="GGK139" s="50"/>
      <c r="GGL139" s="50"/>
      <c r="GGM139" s="50"/>
      <c r="GGN139" s="50"/>
      <c r="GGO139" s="50"/>
      <c r="GGP139" s="50"/>
      <c r="GGQ139" s="50"/>
      <c r="GGR139" s="50"/>
      <c r="GGS139" s="50"/>
      <c r="GGT139" s="50"/>
      <c r="GGU139" s="50"/>
      <c r="GGV139" s="50"/>
      <c r="GGW139" s="50"/>
      <c r="GGX139" s="50"/>
      <c r="GGY139" s="50"/>
      <c r="GGZ139" s="50"/>
      <c r="GHA139" s="50"/>
      <c r="GHB139" s="50"/>
      <c r="GHC139" s="50"/>
      <c r="GHD139" s="50"/>
      <c r="GHE139" s="50"/>
      <c r="GHF139" s="50"/>
      <c r="GHG139" s="50"/>
      <c r="GHH139" s="50"/>
      <c r="GHI139" s="50"/>
      <c r="GHJ139" s="50"/>
      <c r="GHK139" s="50"/>
      <c r="GHL139" s="50"/>
      <c r="GHM139" s="50"/>
      <c r="GHN139" s="50"/>
      <c r="GHO139" s="50"/>
      <c r="GHP139" s="50"/>
      <c r="GHQ139" s="50"/>
      <c r="GHR139" s="50"/>
      <c r="GHS139" s="50"/>
      <c r="GHT139" s="50"/>
      <c r="GHU139" s="50"/>
      <c r="GHV139" s="50"/>
      <c r="GHW139" s="50"/>
      <c r="GHX139" s="50"/>
      <c r="GHY139" s="50"/>
      <c r="GHZ139" s="50"/>
      <c r="GIA139" s="50"/>
      <c r="GIB139" s="50"/>
      <c r="GIC139" s="50"/>
      <c r="GID139" s="50"/>
      <c r="GIE139" s="50"/>
      <c r="GIF139" s="50"/>
      <c r="GIG139" s="50"/>
      <c r="GIH139" s="50"/>
      <c r="GII139" s="50"/>
      <c r="GIJ139" s="50"/>
      <c r="GIK139" s="50"/>
      <c r="GIL139" s="50"/>
      <c r="GIM139" s="50"/>
      <c r="GIN139" s="50"/>
      <c r="GIO139" s="50"/>
      <c r="GIP139" s="50"/>
      <c r="GIQ139" s="50"/>
      <c r="GIR139" s="50"/>
      <c r="GIS139" s="50"/>
      <c r="GIT139" s="50"/>
      <c r="GIU139" s="50"/>
      <c r="GIV139" s="50"/>
      <c r="GIW139" s="50"/>
      <c r="GIX139" s="50"/>
      <c r="GIY139" s="50"/>
      <c r="GIZ139" s="50"/>
      <c r="GJA139" s="50"/>
      <c r="GJB139" s="50"/>
      <c r="GJC139" s="50"/>
      <c r="GJD139" s="50"/>
      <c r="GJE139" s="50"/>
      <c r="GJF139" s="50"/>
      <c r="GJG139" s="50"/>
      <c r="GJH139" s="50"/>
      <c r="GJI139" s="50"/>
      <c r="GJJ139" s="50"/>
      <c r="GJK139" s="50"/>
      <c r="GJL139" s="50"/>
      <c r="GJM139" s="50"/>
      <c r="GJN139" s="50"/>
      <c r="GJO139" s="50"/>
      <c r="GJP139" s="50"/>
      <c r="GJQ139" s="50"/>
      <c r="GJR139" s="50"/>
      <c r="GJS139" s="50"/>
      <c r="GJT139" s="50"/>
      <c r="GJU139" s="50"/>
      <c r="GJV139" s="50"/>
      <c r="GJW139" s="50"/>
      <c r="GJX139" s="50"/>
      <c r="GJY139" s="50"/>
      <c r="GJZ139" s="50"/>
      <c r="GKA139" s="50"/>
      <c r="GKB139" s="50"/>
      <c r="GKC139" s="50"/>
      <c r="GKD139" s="50"/>
      <c r="GKE139" s="50"/>
      <c r="GKF139" s="50"/>
      <c r="GKG139" s="50"/>
      <c r="GKH139" s="50"/>
      <c r="GKI139" s="50"/>
      <c r="GKJ139" s="50"/>
      <c r="GKK139" s="50"/>
      <c r="GKL139" s="50"/>
      <c r="GKM139" s="50"/>
      <c r="GKN139" s="50"/>
      <c r="GKO139" s="50"/>
      <c r="GKP139" s="50"/>
      <c r="GKQ139" s="50"/>
      <c r="GKR139" s="50"/>
      <c r="GKS139" s="50"/>
      <c r="GKT139" s="50"/>
      <c r="GKU139" s="50"/>
      <c r="GKV139" s="50"/>
      <c r="GKW139" s="50"/>
      <c r="GKX139" s="50"/>
      <c r="GKY139" s="50"/>
      <c r="GKZ139" s="50"/>
      <c r="GLA139" s="50"/>
      <c r="GLB139" s="50"/>
      <c r="GLC139" s="50"/>
      <c r="GLD139" s="50"/>
      <c r="GLE139" s="50"/>
      <c r="GLF139" s="50"/>
      <c r="GLG139" s="50"/>
      <c r="GLH139" s="50"/>
      <c r="GLI139" s="50"/>
      <c r="GLJ139" s="50"/>
      <c r="GLK139" s="50"/>
      <c r="GLL139" s="50"/>
      <c r="GLM139" s="50"/>
      <c r="GLN139" s="50"/>
      <c r="GLO139" s="50"/>
      <c r="GLP139" s="50"/>
      <c r="GLQ139" s="50"/>
      <c r="GLR139" s="50"/>
      <c r="GLS139" s="50"/>
      <c r="GLT139" s="50"/>
      <c r="GLU139" s="50"/>
      <c r="GLV139" s="50"/>
      <c r="GLW139" s="50"/>
      <c r="GLX139" s="50"/>
      <c r="GLY139" s="50"/>
      <c r="GLZ139" s="50"/>
      <c r="GMA139" s="50"/>
      <c r="GMB139" s="50"/>
      <c r="GMC139" s="50"/>
      <c r="GMD139" s="50"/>
      <c r="GME139" s="50"/>
      <c r="GMF139" s="50"/>
      <c r="GMG139" s="50"/>
      <c r="GMH139" s="50"/>
      <c r="GMI139" s="50"/>
      <c r="GMJ139" s="50"/>
      <c r="GMK139" s="50"/>
      <c r="GML139" s="50"/>
      <c r="GMM139" s="50"/>
      <c r="GMN139" s="50"/>
      <c r="GMO139" s="50"/>
      <c r="GMP139" s="50"/>
      <c r="GMQ139" s="50"/>
      <c r="GMR139" s="50"/>
      <c r="GMS139" s="50"/>
      <c r="GMT139" s="50"/>
      <c r="GMU139" s="50"/>
      <c r="GMV139" s="50"/>
      <c r="GMW139" s="50"/>
      <c r="GMX139" s="50"/>
      <c r="GMY139" s="50"/>
      <c r="GMZ139" s="50"/>
      <c r="GNA139" s="50"/>
      <c r="GNB139" s="50"/>
      <c r="GNC139" s="50"/>
      <c r="GND139" s="50"/>
      <c r="GNE139" s="50"/>
      <c r="GNF139" s="50"/>
      <c r="GNG139" s="50"/>
      <c r="GNH139" s="50"/>
      <c r="GNI139" s="50"/>
      <c r="GNJ139" s="50"/>
      <c r="GNK139" s="50"/>
      <c r="GNL139" s="50"/>
      <c r="GNM139" s="50"/>
      <c r="GNN139" s="50"/>
      <c r="GNO139" s="50"/>
      <c r="GNP139" s="50"/>
      <c r="GNQ139" s="50"/>
      <c r="GNR139" s="50"/>
      <c r="GNS139" s="50"/>
      <c r="GNT139" s="50"/>
      <c r="GNU139" s="50"/>
      <c r="GNV139" s="50"/>
      <c r="GNW139" s="50"/>
      <c r="GNX139" s="50"/>
      <c r="GNY139" s="50"/>
      <c r="GNZ139" s="50"/>
      <c r="GOA139" s="50"/>
      <c r="GOB139" s="50"/>
      <c r="GOC139" s="50"/>
      <c r="GOD139" s="50"/>
      <c r="GOE139" s="50"/>
      <c r="GOF139" s="50"/>
      <c r="GOG139" s="50"/>
      <c r="GOH139" s="50"/>
      <c r="GOI139" s="50"/>
      <c r="GOJ139" s="50"/>
      <c r="GOK139" s="50"/>
      <c r="GOL139" s="50"/>
      <c r="GOM139" s="50"/>
      <c r="GON139" s="50"/>
      <c r="GOO139" s="50"/>
      <c r="GOP139" s="50"/>
      <c r="GOQ139" s="50"/>
      <c r="GOR139" s="50"/>
      <c r="GOS139" s="50"/>
      <c r="GOT139" s="50"/>
      <c r="GOU139" s="50"/>
      <c r="GOV139" s="50"/>
      <c r="GOW139" s="50"/>
      <c r="GOX139" s="50"/>
      <c r="GOY139" s="50"/>
      <c r="GOZ139" s="50"/>
      <c r="GPA139" s="50"/>
      <c r="GPB139" s="50"/>
      <c r="GPC139" s="50"/>
      <c r="GPD139" s="50"/>
      <c r="GPE139" s="50"/>
      <c r="GPF139" s="50"/>
      <c r="GPG139" s="50"/>
      <c r="GPH139" s="50"/>
      <c r="GPI139" s="50"/>
      <c r="GPJ139" s="50"/>
      <c r="GPK139" s="50"/>
      <c r="GPL139" s="50"/>
      <c r="GPM139" s="50"/>
      <c r="GPN139" s="50"/>
      <c r="GPO139" s="50"/>
      <c r="GPP139" s="50"/>
      <c r="GPQ139" s="50"/>
      <c r="GPR139" s="50"/>
      <c r="GPS139" s="50"/>
      <c r="GPT139" s="50"/>
      <c r="GPU139" s="50"/>
      <c r="GPV139" s="50"/>
      <c r="GPW139" s="50"/>
      <c r="GPX139" s="50"/>
      <c r="GPY139" s="50"/>
      <c r="GPZ139" s="50"/>
      <c r="GQA139" s="50"/>
      <c r="GQB139" s="50"/>
      <c r="GQC139" s="50"/>
      <c r="GQD139" s="50"/>
      <c r="GQE139" s="50"/>
      <c r="GQF139" s="50"/>
      <c r="GQG139" s="50"/>
      <c r="GQH139" s="50"/>
      <c r="GQI139" s="50"/>
      <c r="GQJ139" s="50"/>
      <c r="GQK139" s="50"/>
      <c r="GQL139" s="50"/>
      <c r="GQM139" s="50"/>
      <c r="GQN139" s="50"/>
      <c r="GQO139" s="50"/>
      <c r="GQP139" s="50"/>
      <c r="GQQ139" s="50"/>
      <c r="GQR139" s="50"/>
      <c r="GQS139" s="50"/>
      <c r="GQT139" s="50"/>
      <c r="GQU139" s="50"/>
      <c r="GQV139" s="50"/>
      <c r="GQW139" s="50"/>
      <c r="GQX139" s="50"/>
      <c r="GQY139" s="50"/>
      <c r="GQZ139" s="50"/>
      <c r="GRA139" s="50"/>
      <c r="GRB139" s="50"/>
      <c r="GRC139" s="50"/>
      <c r="GRD139" s="50"/>
      <c r="GRE139" s="50"/>
      <c r="GRF139" s="50"/>
      <c r="GRG139" s="50"/>
      <c r="GRH139" s="50"/>
      <c r="GRI139" s="50"/>
      <c r="GRJ139" s="50"/>
      <c r="GRK139" s="50"/>
      <c r="GRL139" s="50"/>
      <c r="GRM139" s="50"/>
      <c r="GRN139" s="50"/>
      <c r="GRO139" s="50"/>
      <c r="GRP139" s="50"/>
      <c r="GRQ139" s="50"/>
      <c r="GRR139" s="50"/>
      <c r="GRS139" s="50"/>
      <c r="GRT139" s="50"/>
      <c r="GRU139" s="50"/>
      <c r="GRV139" s="50"/>
      <c r="GRW139" s="50"/>
      <c r="GRX139" s="50"/>
      <c r="GRY139" s="50"/>
      <c r="GRZ139" s="50"/>
      <c r="GSA139" s="50"/>
      <c r="GSB139" s="50"/>
      <c r="GSC139" s="50"/>
      <c r="GSD139" s="50"/>
      <c r="GSE139" s="50"/>
      <c r="GSF139" s="50"/>
      <c r="GSG139" s="50"/>
      <c r="GSH139" s="50"/>
      <c r="GSI139" s="50"/>
      <c r="GSJ139" s="50"/>
      <c r="GSK139" s="50"/>
      <c r="GSL139" s="50"/>
      <c r="GSM139" s="50"/>
      <c r="GSN139" s="50"/>
      <c r="GSO139" s="50"/>
      <c r="GSP139" s="50"/>
      <c r="GSQ139" s="50"/>
      <c r="GSR139" s="50"/>
      <c r="GSS139" s="50"/>
      <c r="GST139" s="50"/>
      <c r="GSU139" s="50"/>
      <c r="GSV139" s="50"/>
      <c r="GSW139" s="50"/>
      <c r="GSX139" s="50"/>
      <c r="GSY139" s="50"/>
      <c r="GSZ139" s="50"/>
      <c r="GTA139" s="50"/>
      <c r="GTB139" s="50"/>
      <c r="GTC139" s="50"/>
      <c r="GTD139" s="50"/>
      <c r="GTE139" s="50"/>
      <c r="GTF139" s="50"/>
      <c r="GTG139" s="50"/>
      <c r="GTH139" s="50"/>
      <c r="GTI139" s="50"/>
      <c r="GTJ139" s="50"/>
      <c r="GTK139" s="50"/>
      <c r="GTL139" s="50"/>
      <c r="GTM139" s="50"/>
      <c r="GTN139" s="50"/>
      <c r="GTO139" s="50"/>
      <c r="GTP139" s="50"/>
      <c r="GTQ139" s="50"/>
      <c r="GTR139" s="50"/>
      <c r="GTS139" s="50"/>
      <c r="GTT139" s="50"/>
      <c r="GTU139" s="50"/>
      <c r="GTV139" s="50"/>
      <c r="GTW139" s="50"/>
      <c r="GTX139" s="50"/>
      <c r="GTY139" s="50"/>
      <c r="GTZ139" s="50"/>
      <c r="GUA139" s="50"/>
      <c r="GUB139" s="50"/>
      <c r="GUC139" s="50"/>
      <c r="GUD139" s="50"/>
      <c r="GUE139" s="50"/>
      <c r="GUF139" s="50"/>
      <c r="GUG139" s="50"/>
      <c r="GUH139" s="50"/>
      <c r="GUI139" s="50"/>
      <c r="GUJ139" s="50"/>
      <c r="GUK139" s="50"/>
      <c r="GUL139" s="50"/>
      <c r="GUM139" s="50"/>
      <c r="GUN139" s="50"/>
      <c r="GUO139" s="50"/>
      <c r="GUP139" s="50"/>
      <c r="GUQ139" s="50"/>
      <c r="GUR139" s="50"/>
      <c r="GUS139" s="50"/>
      <c r="GUT139" s="50"/>
      <c r="GUU139" s="50"/>
      <c r="GUV139" s="50"/>
      <c r="GUW139" s="50"/>
      <c r="GUX139" s="50"/>
      <c r="GUY139" s="50"/>
      <c r="GUZ139" s="50"/>
      <c r="GVA139" s="50"/>
      <c r="GVB139" s="50"/>
      <c r="GVC139" s="50"/>
      <c r="GVD139" s="50"/>
      <c r="GVE139" s="50"/>
      <c r="GVF139" s="50"/>
      <c r="GVG139" s="50"/>
      <c r="GVH139" s="50"/>
      <c r="GVI139" s="50"/>
      <c r="GVJ139" s="50"/>
      <c r="GVK139" s="50"/>
      <c r="GVL139" s="50"/>
      <c r="GVM139" s="50"/>
      <c r="GVN139" s="50"/>
      <c r="GVO139" s="50"/>
      <c r="GVP139" s="50"/>
      <c r="GVQ139" s="50"/>
      <c r="GVR139" s="50"/>
      <c r="GVS139" s="50"/>
      <c r="GVT139" s="50"/>
      <c r="GVU139" s="50"/>
      <c r="GVV139" s="50"/>
      <c r="GVW139" s="50"/>
      <c r="GVX139" s="50"/>
      <c r="GVY139" s="50"/>
      <c r="GVZ139" s="50"/>
      <c r="GWA139" s="50"/>
      <c r="GWB139" s="50"/>
      <c r="GWC139" s="50"/>
      <c r="GWD139" s="50"/>
      <c r="GWE139" s="50"/>
      <c r="GWF139" s="50"/>
      <c r="GWG139" s="50"/>
      <c r="GWH139" s="50"/>
      <c r="GWI139" s="50"/>
      <c r="GWJ139" s="50"/>
      <c r="GWK139" s="50"/>
      <c r="GWL139" s="50"/>
      <c r="GWM139" s="50"/>
      <c r="GWN139" s="50"/>
      <c r="GWO139" s="50"/>
      <c r="GWP139" s="50"/>
      <c r="GWQ139" s="50"/>
      <c r="GWR139" s="50"/>
      <c r="GWS139" s="50"/>
      <c r="GWT139" s="50"/>
      <c r="GWU139" s="50"/>
      <c r="GWV139" s="50"/>
      <c r="GWW139" s="50"/>
      <c r="GWX139" s="50"/>
      <c r="GWY139" s="50"/>
      <c r="GWZ139" s="50"/>
      <c r="GXA139" s="50"/>
      <c r="GXB139" s="50"/>
      <c r="GXC139" s="50"/>
      <c r="GXD139" s="50"/>
      <c r="GXE139" s="50"/>
      <c r="GXF139" s="50"/>
      <c r="GXG139" s="50"/>
      <c r="GXH139" s="50"/>
      <c r="GXI139" s="50"/>
      <c r="GXJ139" s="50"/>
      <c r="GXK139" s="50"/>
      <c r="GXL139" s="50"/>
      <c r="GXM139" s="50"/>
      <c r="GXN139" s="50"/>
      <c r="GXO139" s="50"/>
      <c r="GXP139" s="50"/>
      <c r="GXQ139" s="50"/>
      <c r="GXR139" s="50"/>
      <c r="GXS139" s="50"/>
      <c r="GXT139" s="50"/>
      <c r="GXU139" s="50"/>
      <c r="GXV139" s="50"/>
      <c r="GXW139" s="50"/>
      <c r="GXX139" s="50"/>
      <c r="GXY139" s="50"/>
      <c r="GXZ139" s="50"/>
      <c r="GYA139" s="50"/>
      <c r="GYB139" s="50"/>
      <c r="GYC139" s="50"/>
      <c r="GYD139" s="50"/>
      <c r="GYE139" s="50"/>
      <c r="GYF139" s="50"/>
      <c r="GYG139" s="50"/>
      <c r="GYH139" s="50"/>
      <c r="GYI139" s="50"/>
      <c r="GYJ139" s="50"/>
      <c r="GYK139" s="50"/>
      <c r="GYL139" s="50"/>
      <c r="GYM139" s="50"/>
      <c r="GYN139" s="50"/>
      <c r="GYO139" s="50"/>
      <c r="GYP139" s="50"/>
      <c r="GYQ139" s="50"/>
      <c r="GYR139" s="50"/>
      <c r="GYS139" s="50"/>
      <c r="GYT139" s="50"/>
      <c r="GYU139" s="50"/>
      <c r="GYV139" s="50"/>
      <c r="GYW139" s="50"/>
      <c r="GYX139" s="50"/>
      <c r="GYY139" s="50"/>
      <c r="GYZ139" s="50"/>
      <c r="GZA139" s="50"/>
      <c r="GZB139" s="50"/>
      <c r="GZC139" s="50"/>
      <c r="GZD139" s="50"/>
      <c r="GZE139" s="50"/>
      <c r="GZF139" s="50"/>
      <c r="GZG139" s="50"/>
      <c r="GZH139" s="50"/>
      <c r="GZI139" s="50"/>
      <c r="GZJ139" s="50"/>
      <c r="GZK139" s="50"/>
      <c r="GZL139" s="50"/>
      <c r="GZM139" s="50"/>
      <c r="GZN139" s="50"/>
      <c r="GZO139" s="50"/>
      <c r="GZP139" s="50"/>
      <c r="GZQ139" s="50"/>
      <c r="GZR139" s="50"/>
      <c r="GZS139" s="50"/>
      <c r="GZT139" s="50"/>
      <c r="GZU139" s="50"/>
      <c r="GZV139" s="50"/>
      <c r="GZW139" s="50"/>
      <c r="GZX139" s="50"/>
      <c r="GZY139" s="50"/>
      <c r="GZZ139" s="50"/>
      <c r="HAA139" s="50"/>
      <c r="HAB139" s="50"/>
      <c r="HAC139" s="50"/>
      <c r="HAD139" s="50"/>
      <c r="HAE139" s="50"/>
      <c r="HAF139" s="50"/>
      <c r="HAG139" s="50"/>
      <c r="HAH139" s="50"/>
      <c r="HAI139" s="50"/>
      <c r="HAJ139" s="50"/>
      <c r="HAK139" s="50"/>
      <c r="HAL139" s="50"/>
      <c r="HAM139" s="50"/>
      <c r="HAN139" s="50"/>
      <c r="HAO139" s="50"/>
      <c r="HAP139" s="50"/>
      <c r="HAQ139" s="50"/>
      <c r="HAR139" s="50"/>
      <c r="HAS139" s="50"/>
      <c r="HAT139" s="50"/>
      <c r="HAU139" s="50"/>
      <c r="HAV139" s="50"/>
      <c r="HAW139" s="50"/>
      <c r="HAX139" s="50"/>
      <c r="HAY139" s="50"/>
      <c r="HAZ139" s="50"/>
      <c r="HBA139" s="50"/>
      <c r="HBB139" s="50"/>
      <c r="HBC139" s="50"/>
      <c r="HBD139" s="50"/>
      <c r="HBE139" s="50"/>
      <c r="HBF139" s="50"/>
      <c r="HBG139" s="50"/>
      <c r="HBH139" s="50"/>
      <c r="HBI139" s="50"/>
      <c r="HBJ139" s="50"/>
      <c r="HBK139" s="50"/>
      <c r="HBL139" s="50"/>
      <c r="HBM139" s="50"/>
      <c r="HBN139" s="50"/>
      <c r="HBO139" s="50"/>
      <c r="HBP139" s="50"/>
      <c r="HBQ139" s="50"/>
      <c r="HBR139" s="50"/>
      <c r="HBS139" s="50"/>
      <c r="HBT139" s="50"/>
      <c r="HBU139" s="50"/>
      <c r="HBV139" s="50"/>
      <c r="HBW139" s="50"/>
      <c r="HBX139" s="50"/>
      <c r="HBY139" s="50"/>
      <c r="HBZ139" s="50"/>
      <c r="HCA139" s="50"/>
      <c r="HCB139" s="50"/>
      <c r="HCC139" s="50"/>
      <c r="HCD139" s="50"/>
      <c r="HCE139" s="50"/>
      <c r="HCF139" s="50"/>
      <c r="HCG139" s="50"/>
      <c r="HCH139" s="50"/>
      <c r="HCI139" s="50"/>
      <c r="HCJ139" s="50"/>
      <c r="HCK139" s="50"/>
      <c r="HCL139" s="50"/>
      <c r="HCM139" s="50"/>
      <c r="HCN139" s="50"/>
      <c r="HCO139" s="50"/>
      <c r="HCP139" s="50"/>
      <c r="HCQ139" s="50"/>
      <c r="HCR139" s="50"/>
      <c r="HCS139" s="50"/>
      <c r="HCT139" s="50"/>
      <c r="HCU139" s="50"/>
      <c r="HCV139" s="50"/>
      <c r="HCW139" s="50"/>
      <c r="HCX139" s="50"/>
      <c r="HCY139" s="50"/>
      <c r="HCZ139" s="50"/>
      <c r="HDA139" s="50"/>
      <c r="HDB139" s="50"/>
      <c r="HDC139" s="50"/>
      <c r="HDD139" s="50"/>
      <c r="HDE139" s="50"/>
      <c r="HDF139" s="50"/>
      <c r="HDG139" s="50"/>
      <c r="HDH139" s="50"/>
      <c r="HDI139" s="50"/>
      <c r="HDJ139" s="50"/>
      <c r="HDK139" s="50"/>
      <c r="HDL139" s="50"/>
      <c r="HDM139" s="50"/>
      <c r="HDN139" s="50"/>
      <c r="HDO139" s="50"/>
      <c r="HDP139" s="50"/>
      <c r="HDQ139" s="50"/>
      <c r="HDR139" s="50"/>
      <c r="HDS139" s="50"/>
      <c r="HDT139" s="50"/>
      <c r="HDU139" s="50"/>
      <c r="HDV139" s="50"/>
      <c r="HDW139" s="50"/>
      <c r="HDX139" s="50"/>
      <c r="HDY139" s="50"/>
      <c r="HDZ139" s="50"/>
      <c r="HEA139" s="50"/>
      <c r="HEB139" s="50"/>
      <c r="HEC139" s="50"/>
      <c r="HED139" s="50"/>
      <c r="HEE139" s="50"/>
      <c r="HEF139" s="50"/>
      <c r="HEG139" s="50"/>
      <c r="HEH139" s="50"/>
      <c r="HEI139" s="50"/>
      <c r="HEJ139" s="50"/>
      <c r="HEK139" s="50"/>
      <c r="HEL139" s="50"/>
      <c r="HEM139" s="50"/>
      <c r="HEN139" s="50"/>
      <c r="HEO139" s="50"/>
      <c r="HEP139" s="50"/>
      <c r="HEQ139" s="50"/>
      <c r="HER139" s="50"/>
      <c r="HES139" s="50"/>
      <c r="HET139" s="50"/>
      <c r="HEU139" s="50"/>
      <c r="HEV139" s="50"/>
      <c r="HEW139" s="50"/>
      <c r="HEX139" s="50"/>
      <c r="HEY139" s="50"/>
      <c r="HEZ139" s="50"/>
      <c r="HFA139" s="50"/>
      <c r="HFB139" s="50"/>
      <c r="HFC139" s="50"/>
      <c r="HFD139" s="50"/>
      <c r="HFE139" s="50"/>
      <c r="HFF139" s="50"/>
      <c r="HFG139" s="50"/>
      <c r="HFH139" s="50"/>
      <c r="HFI139" s="50"/>
      <c r="HFJ139" s="50"/>
      <c r="HFK139" s="50"/>
      <c r="HFL139" s="50"/>
      <c r="HFM139" s="50"/>
      <c r="HFN139" s="50"/>
      <c r="HFO139" s="50"/>
      <c r="HFP139" s="50"/>
      <c r="HFQ139" s="50"/>
      <c r="HFR139" s="50"/>
      <c r="HFS139" s="50"/>
      <c r="HFT139" s="50"/>
      <c r="HFU139" s="50"/>
      <c r="HFV139" s="50"/>
      <c r="HFW139" s="50"/>
      <c r="HFX139" s="50"/>
      <c r="HFY139" s="50"/>
      <c r="HFZ139" s="50"/>
      <c r="HGA139" s="50"/>
      <c r="HGB139" s="50"/>
      <c r="HGC139" s="50"/>
      <c r="HGD139" s="50"/>
      <c r="HGE139" s="50"/>
      <c r="HGF139" s="50"/>
      <c r="HGG139" s="50"/>
      <c r="HGH139" s="50"/>
      <c r="HGI139" s="50"/>
      <c r="HGJ139" s="50"/>
      <c r="HGK139" s="50"/>
      <c r="HGL139" s="50"/>
      <c r="HGM139" s="50"/>
      <c r="HGN139" s="50"/>
      <c r="HGO139" s="50"/>
      <c r="HGP139" s="50"/>
      <c r="HGQ139" s="50"/>
      <c r="HGR139" s="50"/>
      <c r="HGS139" s="50"/>
      <c r="HGT139" s="50"/>
      <c r="HGU139" s="50"/>
      <c r="HGV139" s="50"/>
      <c r="HGW139" s="50"/>
      <c r="HGX139" s="50"/>
      <c r="HGY139" s="50"/>
      <c r="HGZ139" s="50"/>
      <c r="HHA139" s="50"/>
      <c r="HHB139" s="50"/>
      <c r="HHC139" s="50"/>
      <c r="HHD139" s="50"/>
      <c r="HHE139" s="50"/>
      <c r="HHF139" s="50"/>
      <c r="HHG139" s="50"/>
      <c r="HHH139" s="50"/>
      <c r="HHI139" s="50"/>
      <c r="HHJ139" s="50"/>
      <c r="HHK139" s="50"/>
      <c r="HHL139" s="50"/>
      <c r="HHM139" s="50"/>
      <c r="HHN139" s="50"/>
      <c r="HHO139" s="50"/>
      <c r="HHP139" s="50"/>
      <c r="HHQ139" s="50"/>
      <c r="HHR139" s="50"/>
      <c r="HHS139" s="50"/>
      <c r="HHT139" s="50"/>
      <c r="HHU139" s="50"/>
      <c r="HHV139" s="50"/>
      <c r="HHW139" s="50"/>
      <c r="HHX139" s="50"/>
      <c r="HHY139" s="50"/>
      <c r="HHZ139" s="50"/>
      <c r="HIA139" s="50"/>
      <c r="HIB139" s="50"/>
      <c r="HIC139" s="50"/>
      <c r="HID139" s="50"/>
      <c r="HIE139" s="50"/>
      <c r="HIF139" s="50"/>
      <c r="HIG139" s="50"/>
      <c r="HIH139" s="50"/>
      <c r="HII139" s="50"/>
      <c r="HIJ139" s="50"/>
      <c r="HIK139" s="50"/>
      <c r="HIL139" s="50"/>
      <c r="HIM139" s="50"/>
      <c r="HIN139" s="50"/>
      <c r="HIO139" s="50"/>
      <c r="HIP139" s="50"/>
      <c r="HIQ139" s="50"/>
      <c r="HIR139" s="50"/>
      <c r="HIS139" s="50"/>
      <c r="HIT139" s="50"/>
      <c r="HIU139" s="50"/>
      <c r="HIV139" s="50"/>
      <c r="HIW139" s="50"/>
      <c r="HIX139" s="50"/>
      <c r="HIY139" s="50"/>
      <c r="HIZ139" s="50"/>
      <c r="HJA139" s="50"/>
      <c r="HJB139" s="50"/>
      <c r="HJC139" s="50"/>
      <c r="HJD139" s="50"/>
      <c r="HJE139" s="50"/>
      <c r="HJF139" s="50"/>
      <c r="HJG139" s="50"/>
      <c r="HJH139" s="50"/>
      <c r="HJI139" s="50"/>
      <c r="HJJ139" s="50"/>
      <c r="HJK139" s="50"/>
      <c r="HJL139" s="50"/>
      <c r="HJM139" s="50"/>
      <c r="HJN139" s="50"/>
      <c r="HJO139" s="50"/>
      <c r="HJP139" s="50"/>
      <c r="HJQ139" s="50"/>
      <c r="HJR139" s="50"/>
      <c r="HJS139" s="50"/>
      <c r="HJT139" s="50"/>
      <c r="HJU139" s="50"/>
      <c r="HJV139" s="50"/>
      <c r="HJW139" s="50"/>
      <c r="HJX139" s="50"/>
      <c r="HJY139" s="50"/>
      <c r="HJZ139" s="50"/>
      <c r="HKA139" s="50"/>
      <c r="HKB139" s="50"/>
      <c r="HKC139" s="50"/>
      <c r="HKD139" s="50"/>
      <c r="HKE139" s="50"/>
      <c r="HKF139" s="50"/>
      <c r="HKG139" s="50"/>
      <c r="HKH139" s="50"/>
      <c r="HKI139" s="50"/>
      <c r="HKJ139" s="50"/>
      <c r="HKK139" s="50"/>
      <c r="HKL139" s="50"/>
      <c r="HKM139" s="50"/>
      <c r="HKN139" s="50"/>
      <c r="HKO139" s="50"/>
      <c r="HKP139" s="50"/>
      <c r="HKQ139" s="50"/>
      <c r="HKR139" s="50"/>
      <c r="HKS139" s="50"/>
      <c r="HKT139" s="50"/>
      <c r="HKU139" s="50"/>
      <c r="HKV139" s="50"/>
      <c r="HKW139" s="50"/>
      <c r="HKX139" s="50"/>
      <c r="HKY139" s="50"/>
      <c r="HKZ139" s="50"/>
      <c r="HLA139" s="50"/>
      <c r="HLB139" s="50"/>
      <c r="HLC139" s="50"/>
      <c r="HLD139" s="50"/>
      <c r="HLE139" s="50"/>
      <c r="HLF139" s="50"/>
      <c r="HLG139" s="50"/>
      <c r="HLH139" s="50"/>
      <c r="HLI139" s="50"/>
      <c r="HLJ139" s="50"/>
      <c r="HLK139" s="50"/>
      <c r="HLL139" s="50"/>
      <c r="HLM139" s="50"/>
      <c r="HLN139" s="50"/>
      <c r="HLO139" s="50"/>
      <c r="HLP139" s="50"/>
      <c r="HLQ139" s="50"/>
      <c r="HLR139" s="50"/>
      <c r="HLS139" s="50"/>
      <c r="HLT139" s="50"/>
      <c r="HLU139" s="50"/>
      <c r="HLV139" s="50"/>
      <c r="HLW139" s="50"/>
      <c r="HLX139" s="50"/>
      <c r="HLY139" s="50"/>
      <c r="HLZ139" s="50"/>
      <c r="HMA139" s="50"/>
      <c r="HMB139" s="50"/>
      <c r="HMC139" s="50"/>
      <c r="HMD139" s="50"/>
      <c r="HME139" s="50"/>
      <c r="HMF139" s="50"/>
      <c r="HMG139" s="50"/>
      <c r="HMH139" s="50"/>
      <c r="HMI139" s="50"/>
      <c r="HMJ139" s="50"/>
      <c r="HMK139" s="50"/>
      <c r="HML139" s="50"/>
      <c r="HMM139" s="50"/>
      <c r="HMN139" s="50"/>
      <c r="HMO139" s="50"/>
      <c r="HMP139" s="50"/>
      <c r="HMQ139" s="50"/>
      <c r="HMR139" s="50"/>
      <c r="HMS139" s="50"/>
      <c r="HMT139" s="50"/>
      <c r="HMU139" s="50"/>
      <c r="HMV139" s="50"/>
      <c r="HMW139" s="50"/>
      <c r="HMX139" s="50"/>
      <c r="HMY139" s="50"/>
      <c r="HMZ139" s="50"/>
      <c r="HNA139" s="50"/>
      <c r="HNB139" s="50"/>
      <c r="HNC139" s="50"/>
      <c r="HND139" s="50"/>
      <c r="HNE139" s="50"/>
      <c r="HNF139" s="50"/>
      <c r="HNG139" s="50"/>
      <c r="HNH139" s="50"/>
      <c r="HNI139" s="50"/>
      <c r="HNJ139" s="50"/>
      <c r="HNK139" s="50"/>
      <c r="HNL139" s="50"/>
      <c r="HNM139" s="50"/>
      <c r="HNN139" s="50"/>
      <c r="HNO139" s="50"/>
      <c r="HNP139" s="50"/>
      <c r="HNQ139" s="50"/>
      <c r="HNR139" s="50"/>
      <c r="HNS139" s="50"/>
      <c r="HNT139" s="50"/>
      <c r="HNU139" s="50"/>
      <c r="HNV139" s="50"/>
      <c r="HNW139" s="50"/>
      <c r="HNX139" s="50"/>
      <c r="HNY139" s="50"/>
      <c r="HNZ139" s="50"/>
      <c r="HOA139" s="50"/>
      <c r="HOB139" s="50"/>
      <c r="HOC139" s="50"/>
      <c r="HOD139" s="50"/>
      <c r="HOE139" s="50"/>
      <c r="HOF139" s="50"/>
      <c r="HOG139" s="50"/>
      <c r="HOH139" s="50"/>
      <c r="HOI139" s="50"/>
      <c r="HOJ139" s="50"/>
      <c r="HOK139" s="50"/>
      <c r="HOL139" s="50"/>
      <c r="HOM139" s="50"/>
      <c r="HON139" s="50"/>
      <c r="HOO139" s="50"/>
      <c r="HOP139" s="50"/>
      <c r="HOQ139" s="50"/>
      <c r="HOR139" s="50"/>
      <c r="HOS139" s="50"/>
      <c r="HOT139" s="50"/>
      <c r="HOU139" s="50"/>
      <c r="HOV139" s="50"/>
      <c r="HOW139" s="50"/>
      <c r="HOX139" s="50"/>
      <c r="HOY139" s="50"/>
      <c r="HOZ139" s="50"/>
      <c r="HPA139" s="50"/>
      <c r="HPB139" s="50"/>
      <c r="HPC139" s="50"/>
      <c r="HPD139" s="50"/>
      <c r="HPE139" s="50"/>
      <c r="HPF139" s="50"/>
      <c r="HPG139" s="50"/>
      <c r="HPH139" s="50"/>
      <c r="HPI139" s="50"/>
      <c r="HPJ139" s="50"/>
      <c r="HPK139" s="50"/>
      <c r="HPL139" s="50"/>
      <c r="HPM139" s="50"/>
      <c r="HPN139" s="50"/>
      <c r="HPO139" s="50"/>
      <c r="HPP139" s="50"/>
      <c r="HPQ139" s="50"/>
      <c r="HPR139" s="50"/>
      <c r="HPS139" s="50"/>
      <c r="HPT139" s="50"/>
      <c r="HPU139" s="50"/>
      <c r="HPV139" s="50"/>
      <c r="HPW139" s="50"/>
      <c r="HPX139" s="50"/>
      <c r="HPY139" s="50"/>
      <c r="HPZ139" s="50"/>
      <c r="HQA139" s="50"/>
      <c r="HQB139" s="50"/>
      <c r="HQC139" s="50"/>
      <c r="HQD139" s="50"/>
      <c r="HQE139" s="50"/>
      <c r="HQF139" s="50"/>
      <c r="HQG139" s="50"/>
      <c r="HQH139" s="50"/>
      <c r="HQI139" s="50"/>
      <c r="HQJ139" s="50"/>
      <c r="HQK139" s="50"/>
      <c r="HQL139" s="50"/>
      <c r="HQM139" s="50"/>
      <c r="HQN139" s="50"/>
      <c r="HQO139" s="50"/>
      <c r="HQP139" s="50"/>
      <c r="HQQ139" s="50"/>
      <c r="HQR139" s="50"/>
      <c r="HQS139" s="50"/>
      <c r="HQT139" s="50"/>
      <c r="HQU139" s="50"/>
      <c r="HQV139" s="50"/>
      <c r="HQW139" s="50"/>
      <c r="HQX139" s="50"/>
      <c r="HQY139" s="50"/>
      <c r="HQZ139" s="50"/>
      <c r="HRA139" s="50"/>
      <c r="HRB139" s="50"/>
      <c r="HRC139" s="50"/>
      <c r="HRD139" s="50"/>
      <c r="HRE139" s="50"/>
      <c r="HRF139" s="50"/>
      <c r="HRG139" s="50"/>
      <c r="HRH139" s="50"/>
      <c r="HRI139" s="50"/>
      <c r="HRJ139" s="50"/>
      <c r="HRK139" s="50"/>
      <c r="HRL139" s="50"/>
      <c r="HRM139" s="50"/>
      <c r="HRN139" s="50"/>
      <c r="HRO139" s="50"/>
      <c r="HRP139" s="50"/>
      <c r="HRQ139" s="50"/>
      <c r="HRR139" s="50"/>
      <c r="HRS139" s="50"/>
      <c r="HRT139" s="50"/>
      <c r="HRU139" s="50"/>
      <c r="HRV139" s="50"/>
      <c r="HRW139" s="50"/>
      <c r="HRX139" s="50"/>
      <c r="HRY139" s="50"/>
      <c r="HRZ139" s="50"/>
      <c r="HSA139" s="50"/>
      <c r="HSB139" s="50"/>
      <c r="HSC139" s="50"/>
      <c r="HSD139" s="50"/>
      <c r="HSE139" s="50"/>
      <c r="HSF139" s="50"/>
      <c r="HSG139" s="50"/>
      <c r="HSH139" s="50"/>
      <c r="HSI139" s="50"/>
      <c r="HSJ139" s="50"/>
      <c r="HSK139" s="50"/>
      <c r="HSL139" s="50"/>
      <c r="HSM139" s="50"/>
      <c r="HSN139" s="50"/>
      <c r="HSO139" s="50"/>
      <c r="HSP139" s="50"/>
      <c r="HSQ139" s="50"/>
      <c r="HSR139" s="50"/>
      <c r="HSS139" s="50"/>
      <c r="HST139" s="50"/>
      <c r="HSU139" s="50"/>
      <c r="HSV139" s="50"/>
      <c r="HSW139" s="50"/>
      <c r="HSX139" s="50"/>
      <c r="HSY139" s="50"/>
      <c r="HSZ139" s="50"/>
      <c r="HTA139" s="50"/>
      <c r="HTB139" s="50"/>
      <c r="HTC139" s="50"/>
      <c r="HTD139" s="50"/>
      <c r="HTE139" s="50"/>
      <c r="HTF139" s="50"/>
      <c r="HTG139" s="50"/>
      <c r="HTH139" s="50"/>
      <c r="HTI139" s="50"/>
      <c r="HTJ139" s="50"/>
      <c r="HTK139" s="50"/>
      <c r="HTL139" s="50"/>
      <c r="HTM139" s="50"/>
      <c r="HTN139" s="50"/>
      <c r="HTO139" s="50"/>
      <c r="HTP139" s="50"/>
      <c r="HTQ139" s="50"/>
      <c r="HTR139" s="50"/>
      <c r="HTS139" s="50"/>
      <c r="HTT139" s="50"/>
      <c r="HTU139" s="50"/>
      <c r="HTV139" s="50"/>
      <c r="HTW139" s="50"/>
      <c r="HTX139" s="50"/>
      <c r="HTY139" s="50"/>
      <c r="HTZ139" s="50"/>
      <c r="HUA139" s="50"/>
      <c r="HUB139" s="50"/>
      <c r="HUC139" s="50"/>
      <c r="HUD139" s="50"/>
      <c r="HUE139" s="50"/>
      <c r="HUF139" s="50"/>
      <c r="HUG139" s="50"/>
      <c r="HUH139" s="50"/>
      <c r="HUI139" s="50"/>
      <c r="HUJ139" s="50"/>
      <c r="HUK139" s="50"/>
      <c r="HUL139" s="50"/>
      <c r="HUM139" s="50"/>
      <c r="HUN139" s="50"/>
      <c r="HUO139" s="50"/>
      <c r="HUP139" s="50"/>
      <c r="HUQ139" s="50"/>
      <c r="HUR139" s="50"/>
      <c r="HUS139" s="50"/>
      <c r="HUT139" s="50"/>
      <c r="HUU139" s="50"/>
      <c r="HUV139" s="50"/>
      <c r="HUW139" s="50"/>
      <c r="HUX139" s="50"/>
      <c r="HUY139" s="50"/>
      <c r="HUZ139" s="50"/>
      <c r="HVA139" s="50"/>
      <c r="HVB139" s="50"/>
      <c r="HVC139" s="50"/>
      <c r="HVD139" s="50"/>
      <c r="HVE139" s="50"/>
      <c r="HVF139" s="50"/>
      <c r="HVG139" s="50"/>
      <c r="HVH139" s="50"/>
      <c r="HVI139" s="50"/>
      <c r="HVJ139" s="50"/>
      <c r="HVK139" s="50"/>
      <c r="HVL139" s="50"/>
      <c r="HVM139" s="50"/>
      <c r="HVN139" s="50"/>
      <c r="HVO139" s="50"/>
      <c r="HVP139" s="50"/>
      <c r="HVQ139" s="50"/>
      <c r="HVR139" s="50"/>
      <c r="HVS139" s="50"/>
      <c r="HVT139" s="50"/>
      <c r="HVU139" s="50"/>
      <c r="HVV139" s="50"/>
      <c r="HVW139" s="50"/>
      <c r="HVX139" s="50"/>
      <c r="HVY139" s="50"/>
      <c r="HVZ139" s="50"/>
      <c r="HWA139" s="50"/>
      <c r="HWB139" s="50"/>
      <c r="HWC139" s="50"/>
      <c r="HWD139" s="50"/>
      <c r="HWE139" s="50"/>
      <c r="HWF139" s="50"/>
      <c r="HWG139" s="50"/>
      <c r="HWH139" s="50"/>
      <c r="HWI139" s="50"/>
      <c r="HWJ139" s="50"/>
      <c r="HWK139" s="50"/>
      <c r="HWL139" s="50"/>
      <c r="HWM139" s="50"/>
      <c r="HWN139" s="50"/>
      <c r="HWO139" s="50"/>
      <c r="HWP139" s="50"/>
      <c r="HWQ139" s="50"/>
      <c r="HWR139" s="50"/>
      <c r="HWS139" s="50"/>
      <c r="HWT139" s="50"/>
      <c r="HWU139" s="50"/>
      <c r="HWV139" s="50"/>
      <c r="HWW139" s="50"/>
      <c r="HWX139" s="50"/>
      <c r="HWY139" s="50"/>
      <c r="HWZ139" s="50"/>
      <c r="HXA139" s="50"/>
      <c r="HXB139" s="50"/>
      <c r="HXC139" s="50"/>
      <c r="HXD139" s="50"/>
      <c r="HXE139" s="50"/>
      <c r="HXF139" s="50"/>
      <c r="HXG139" s="50"/>
      <c r="HXH139" s="50"/>
      <c r="HXI139" s="50"/>
      <c r="HXJ139" s="50"/>
      <c r="HXK139" s="50"/>
      <c r="HXL139" s="50"/>
      <c r="HXM139" s="50"/>
      <c r="HXN139" s="50"/>
      <c r="HXO139" s="50"/>
      <c r="HXP139" s="50"/>
      <c r="HXQ139" s="50"/>
      <c r="HXR139" s="50"/>
      <c r="HXS139" s="50"/>
      <c r="HXT139" s="50"/>
      <c r="HXU139" s="50"/>
      <c r="HXV139" s="50"/>
      <c r="HXW139" s="50"/>
      <c r="HXX139" s="50"/>
      <c r="HXY139" s="50"/>
      <c r="HXZ139" s="50"/>
      <c r="HYA139" s="50"/>
      <c r="HYB139" s="50"/>
      <c r="HYC139" s="50"/>
      <c r="HYD139" s="50"/>
      <c r="HYE139" s="50"/>
      <c r="HYF139" s="50"/>
      <c r="HYG139" s="50"/>
      <c r="HYH139" s="50"/>
      <c r="HYI139" s="50"/>
      <c r="HYJ139" s="50"/>
      <c r="HYK139" s="50"/>
      <c r="HYL139" s="50"/>
      <c r="HYM139" s="50"/>
      <c r="HYN139" s="50"/>
      <c r="HYO139" s="50"/>
      <c r="HYP139" s="50"/>
      <c r="HYQ139" s="50"/>
      <c r="HYR139" s="50"/>
      <c r="HYS139" s="50"/>
      <c r="HYT139" s="50"/>
      <c r="HYU139" s="50"/>
      <c r="HYV139" s="50"/>
      <c r="HYW139" s="50"/>
      <c r="HYX139" s="50"/>
      <c r="HYY139" s="50"/>
      <c r="HYZ139" s="50"/>
      <c r="HZA139" s="50"/>
      <c r="HZB139" s="50"/>
      <c r="HZC139" s="50"/>
      <c r="HZD139" s="50"/>
      <c r="HZE139" s="50"/>
      <c r="HZF139" s="50"/>
      <c r="HZG139" s="50"/>
      <c r="HZH139" s="50"/>
      <c r="HZI139" s="50"/>
      <c r="HZJ139" s="50"/>
      <c r="HZK139" s="50"/>
      <c r="HZL139" s="50"/>
      <c r="HZM139" s="50"/>
      <c r="HZN139" s="50"/>
      <c r="HZO139" s="50"/>
      <c r="HZP139" s="50"/>
      <c r="HZQ139" s="50"/>
      <c r="HZR139" s="50"/>
      <c r="HZS139" s="50"/>
      <c r="HZT139" s="50"/>
      <c r="HZU139" s="50"/>
      <c r="HZV139" s="50"/>
      <c r="HZW139" s="50"/>
      <c r="HZX139" s="50"/>
      <c r="HZY139" s="50"/>
      <c r="HZZ139" s="50"/>
      <c r="IAA139" s="50"/>
      <c r="IAB139" s="50"/>
      <c r="IAC139" s="50"/>
      <c r="IAD139" s="50"/>
      <c r="IAE139" s="50"/>
      <c r="IAF139" s="50"/>
      <c r="IAG139" s="50"/>
      <c r="IAH139" s="50"/>
      <c r="IAI139" s="50"/>
      <c r="IAJ139" s="50"/>
      <c r="IAK139" s="50"/>
      <c r="IAL139" s="50"/>
      <c r="IAM139" s="50"/>
      <c r="IAN139" s="50"/>
      <c r="IAO139" s="50"/>
      <c r="IAP139" s="50"/>
      <c r="IAQ139" s="50"/>
      <c r="IAR139" s="50"/>
      <c r="IAS139" s="50"/>
      <c r="IAT139" s="50"/>
      <c r="IAU139" s="50"/>
      <c r="IAV139" s="50"/>
      <c r="IAW139" s="50"/>
      <c r="IAX139" s="50"/>
      <c r="IAY139" s="50"/>
      <c r="IAZ139" s="50"/>
      <c r="IBA139" s="50"/>
      <c r="IBB139" s="50"/>
      <c r="IBC139" s="50"/>
      <c r="IBD139" s="50"/>
      <c r="IBE139" s="50"/>
      <c r="IBF139" s="50"/>
      <c r="IBG139" s="50"/>
      <c r="IBH139" s="50"/>
      <c r="IBI139" s="50"/>
      <c r="IBJ139" s="50"/>
      <c r="IBK139" s="50"/>
      <c r="IBL139" s="50"/>
      <c r="IBM139" s="50"/>
      <c r="IBN139" s="50"/>
      <c r="IBO139" s="50"/>
      <c r="IBP139" s="50"/>
      <c r="IBQ139" s="50"/>
      <c r="IBR139" s="50"/>
      <c r="IBS139" s="50"/>
      <c r="IBT139" s="50"/>
      <c r="IBU139" s="50"/>
      <c r="IBV139" s="50"/>
      <c r="IBW139" s="50"/>
      <c r="IBX139" s="50"/>
      <c r="IBY139" s="50"/>
      <c r="IBZ139" s="50"/>
      <c r="ICA139" s="50"/>
      <c r="ICB139" s="50"/>
      <c r="ICC139" s="50"/>
      <c r="ICD139" s="50"/>
      <c r="ICE139" s="50"/>
      <c r="ICF139" s="50"/>
      <c r="ICG139" s="50"/>
      <c r="ICH139" s="50"/>
      <c r="ICI139" s="50"/>
      <c r="ICJ139" s="50"/>
      <c r="ICK139" s="50"/>
      <c r="ICL139" s="50"/>
      <c r="ICM139" s="50"/>
      <c r="ICN139" s="50"/>
      <c r="ICO139" s="50"/>
      <c r="ICP139" s="50"/>
      <c r="ICQ139" s="50"/>
      <c r="ICR139" s="50"/>
      <c r="ICS139" s="50"/>
      <c r="ICT139" s="50"/>
      <c r="ICU139" s="50"/>
      <c r="ICV139" s="50"/>
      <c r="ICW139" s="50"/>
      <c r="ICX139" s="50"/>
      <c r="ICY139" s="50"/>
      <c r="ICZ139" s="50"/>
      <c r="IDA139" s="50"/>
      <c r="IDB139" s="50"/>
      <c r="IDC139" s="50"/>
      <c r="IDD139" s="50"/>
      <c r="IDE139" s="50"/>
      <c r="IDF139" s="50"/>
      <c r="IDG139" s="50"/>
      <c r="IDH139" s="50"/>
      <c r="IDI139" s="50"/>
      <c r="IDJ139" s="50"/>
      <c r="IDK139" s="50"/>
      <c r="IDL139" s="50"/>
      <c r="IDM139" s="50"/>
      <c r="IDN139" s="50"/>
      <c r="IDO139" s="50"/>
      <c r="IDP139" s="50"/>
      <c r="IDQ139" s="50"/>
      <c r="IDR139" s="50"/>
      <c r="IDS139" s="50"/>
      <c r="IDT139" s="50"/>
      <c r="IDU139" s="50"/>
      <c r="IDV139" s="50"/>
      <c r="IDW139" s="50"/>
      <c r="IDX139" s="50"/>
      <c r="IDY139" s="50"/>
      <c r="IDZ139" s="50"/>
      <c r="IEA139" s="50"/>
      <c r="IEB139" s="50"/>
      <c r="IEC139" s="50"/>
      <c r="IED139" s="50"/>
      <c r="IEE139" s="50"/>
      <c r="IEF139" s="50"/>
      <c r="IEG139" s="50"/>
      <c r="IEH139" s="50"/>
      <c r="IEI139" s="50"/>
      <c r="IEJ139" s="50"/>
      <c r="IEK139" s="50"/>
      <c r="IEL139" s="50"/>
      <c r="IEM139" s="50"/>
      <c r="IEN139" s="50"/>
      <c r="IEO139" s="50"/>
      <c r="IEP139" s="50"/>
      <c r="IEQ139" s="50"/>
      <c r="IER139" s="50"/>
      <c r="IES139" s="50"/>
      <c r="IET139" s="50"/>
      <c r="IEU139" s="50"/>
      <c r="IEV139" s="50"/>
      <c r="IEW139" s="50"/>
      <c r="IEX139" s="50"/>
      <c r="IEY139" s="50"/>
      <c r="IEZ139" s="50"/>
      <c r="IFA139" s="50"/>
      <c r="IFB139" s="50"/>
      <c r="IFC139" s="50"/>
      <c r="IFD139" s="50"/>
      <c r="IFE139" s="50"/>
      <c r="IFF139" s="50"/>
      <c r="IFG139" s="50"/>
      <c r="IFH139" s="50"/>
      <c r="IFI139" s="50"/>
      <c r="IFJ139" s="50"/>
      <c r="IFK139" s="50"/>
      <c r="IFL139" s="50"/>
      <c r="IFM139" s="50"/>
      <c r="IFN139" s="50"/>
      <c r="IFO139" s="50"/>
      <c r="IFP139" s="50"/>
      <c r="IFQ139" s="50"/>
      <c r="IFR139" s="50"/>
      <c r="IFS139" s="50"/>
      <c r="IFT139" s="50"/>
      <c r="IFU139" s="50"/>
      <c r="IFV139" s="50"/>
      <c r="IFW139" s="50"/>
      <c r="IFX139" s="50"/>
      <c r="IFY139" s="50"/>
      <c r="IFZ139" s="50"/>
      <c r="IGA139" s="50"/>
      <c r="IGB139" s="50"/>
      <c r="IGC139" s="50"/>
      <c r="IGD139" s="50"/>
      <c r="IGE139" s="50"/>
      <c r="IGF139" s="50"/>
      <c r="IGG139" s="50"/>
      <c r="IGH139" s="50"/>
      <c r="IGI139" s="50"/>
      <c r="IGJ139" s="50"/>
      <c r="IGK139" s="50"/>
      <c r="IGL139" s="50"/>
      <c r="IGM139" s="50"/>
      <c r="IGN139" s="50"/>
      <c r="IGO139" s="50"/>
      <c r="IGP139" s="50"/>
      <c r="IGQ139" s="50"/>
      <c r="IGR139" s="50"/>
      <c r="IGS139" s="50"/>
      <c r="IGT139" s="50"/>
      <c r="IGU139" s="50"/>
      <c r="IGV139" s="50"/>
      <c r="IGW139" s="50"/>
      <c r="IGX139" s="50"/>
      <c r="IGY139" s="50"/>
      <c r="IGZ139" s="50"/>
      <c r="IHA139" s="50"/>
      <c r="IHB139" s="50"/>
      <c r="IHC139" s="50"/>
      <c r="IHD139" s="50"/>
      <c r="IHE139" s="50"/>
      <c r="IHF139" s="50"/>
      <c r="IHG139" s="50"/>
      <c r="IHH139" s="50"/>
      <c r="IHI139" s="50"/>
      <c r="IHJ139" s="50"/>
      <c r="IHK139" s="50"/>
      <c r="IHL139" s="50"/>
      <c r="IHM139" s="50"/>
      <c r="IHN139" s="50"/>
      <c r="IHO139" s="50"/>
      <c r="IHP139" s="50"/>
      <c r="IHQ139" s="50"/>
      <c r="IHR139" s="50"/>
      <c r="IHS139" s="50"/>
      <c r="IHT139" s="50"/>
      <c r="IHU139" s="50"/>
      <c r="IHV139" s="50"/>
      <c r="IHW139" s="50"/>
      <c r="IHX139" s="50"/>
      <c r="IHY139" s="50"/>
      <c r="IHZ139" s="50"/>
      <c r="IIA139" s="50"/>
      <c r="IIB139" s="50"/>
      <c r="IIC139" s="50"/>
      <c r="IID139" s="50"/>
      <c r="IIE139" s="50"/>
      <c r="IIF139" s="50"/>
      <c r="IIG139" s="50"/>
      <c r="IIH139" s="50"/>
      <c r="III139" s="50"/>
      <c r="IIJ139" s="50"/>
      <c r="IIK139" s="50"/>
      <c r="IIL139" s="50"/>
      <c r="IIM139" s="50"/>
      <c r="IIN139" s="50"/>
      <c r="IIO139" s="50"/>
      <c r="IIP139" s="50"/>
      <c r="IIQ139" s="50"/>
      <c r="IIR139" s="50"/>
      <c r="IIS139" s="50"/>
      <c r="IIT139" s="50"/>
      <c r="IIU139" s="50"/>
      <c r="IIV139" s="50"/>
      <c r="IIW139" s="50"/>
      <c r="IIX139" s="50"/>
      <c r="IIY139" s="50"/>
      <c r="IIZ139" s="50"/>
      <c r="IJA139" s="50"/>
      <c r="IJB139" s="50"/>
      <c r="IJC139" s="50"/>
      <c r="IJD139" s="50"/>
      <c r="IJE139" s="50"/>
      <c r="IJF139" s="50"/>
      <c r="IJG139" s="50"/>
      <c r="IJH139" s="50"/>
      <c r="IJI139" s="50"/>
      <c r="IJJ139" s="50"/>
      <c r="IJK139" s="50"/>
      <c r="IJL139" s="50"/>
      <c r="IJM139" s="50"/>
      <c r="IJN139" s="50"/>
      <c r="IJO139" s="50"/>
      <c r="IJP139" s="50"/>
      <c r="IJQ139" s="50"/>
      <c r="IJR139" s="50"/>
      <c r="IJS139" s="50"/>
      <c r="IJT139" s="50"/>
      <c r="IJU139" s="50"/>
      <c r="IJV139" s="50"/>
      <c r="IJW139" s="50"/>
      <c r="IJX139" s="50"/>
      <c r="IJY139" s="50"/>
      <c r="IJZ139" s="50"/>
      <c r="IKA139" s="50"/>
      <c r="IKB139" s="50"/>
      <c r="IKC139" s="50"/>
      <c r="IKD139" s="50"/>
      <c r="IKE139" s="50"/>
      <c r="IKF139" s="50"/>
      <c r="IKG139" s="50"/>
      <c r="IKH139" s="50"/>
      <c r="IKI139" s="50"/>
      <c r="IKJ139" s="50"/>
      <c r="IKK139" s="50"/>
      <c r="IKL139" s="50"/>
      <c r="IKM139" s="50"/>
      <c r="IKN139" s="50"/>
      <c r="IKO139" s="50"/>
      <c r="IKP139" s="50"/>
      <c r="IKQ139" s="50"/>
      <c r="IKR139" s="50"/>
      <c r="IKS139" s="50"/>
      <c r="IKT139" s="50"/>
      <c r="IKU139" s="50"/>
      <c r="IKV139" s="50"/>
      <c r="IKW139" s="50"/>
      <c r="IKX139" s="50"/>
      <c r="IKY139" s="50"/>
      <c r="IKZ139" s="50"/>
      <c r="ILA139" s="50"/>
      <c r="ILB139" s="50"/>
      <c r="ILC139" s="50"/>
      <c r="ILD139" s="50"/>
      <c r="ILE139" s="50"/>
      <c r="ILF139" s="50"/>
      <c r="ILG139" s="50"/>
      <c r="ILH139" s="50"/>
      <c r="ILI139" s="50"/>
      <c r="ILJ139" s="50"/>
      <c r="ILK139" s="50"/>
      <c r="ILL139" s="50"/>
      <c r="ILM139" s="50"/>
      <c r="ILN139" s="50"/>
      <c r="ILO139" s="50"/>
      <c r="ILP139" s="50"/>
      <c r="ILQ139" s="50"/>
      <c r="ILR139" s="50"/>
      <c r="ILS139" s="50"/>
      <c r="ILT139" s="50"/>
      <c r="ILU139" s="50"/>
      <c r="ILV139" s="50"/>
      <c r="ILW139" s="50"/>
      <c r="ILX139" s="50"/>
      <c r="ILY139" s="50"/>
      <c r="ILZ139" s="50"/>
      <c r="IMA139" s="50"/>
      <c r="IMB139" s="50"/>
      <c r="IMC139" s="50"/>
      <c r="IMD139" s="50"/>
      <c r="IME139" s="50"/>
      <c r="IMF139" s="50"/>
      <c r="IMG139" s="50"/>
      <c r="IMH139" s="50"/>
      <c r="IMI139" s="50"/>
      <c r="IMJ139" s="50"/>
      <c r="IMK139" s="50"/>
      <c r="IML139" s="50"/>
      <c r="IMM139" s="50"/>
      <c r="IMN139" s="50"/>
      <c r="IMO139" s="50"/>
      <c r="IMP139" s="50"/>
      <c r="IMQ139" s="50"/>
      <c r="IMR139" s="50"/>
      <c r="IMS139" s="50"/>
      <c r="IMT139" s="50"/>
      <c r="IMU139" s="50"/>
      <c r="IMV139" s="50"/>
      <c r="IMW139" s="50"/>
      <c r="IMX139" s="50"/>
      <c r="IMY139" s="50"/>
      <c r="IMZ139" s="50"/>
      <c r="INA139" s="50"/>
      <c r="INB139" s="50"/>
      <c r="INC139" s="50"/>
      <c r="IND139" s="50"/>
      <c r="INE139" s="50"/>
      <c r="INF139" s="50"/>
      <c r="ING139" s="50"/>
      <c r="INH139" s="50"/>
      <c r="INI139" s="50"/>
      <c r="INJ139" s="50"/>
      <c r="INK139" s="50"/>
      <c r="INL139" s="50"/>
      <c r="INM139" s="50"/>
      <c r="INN139" s="50"/>
      <c r="INO139" s="50"/>
      <c r="INP139" s="50"/>
      <c r="INQ139" s="50"/>
      <c r="INR139" s="50"/>
      <c r="INS139" s="50"/>
      <c r="INT139" s="50"/>
      <c r="INU139" s="50"/>
      <c r="INV139" s="50"/>
      <c r="INW139" s="50"/>
      <c r="INX139" s="50"/>
      <c r="INY139" s="50"/>
      <c r="INZ139" s="50"/>
      <c r="IOA139" s="50"/>
      <c r="IOB139" s="50"/>
      <c r="IOC139" s="50"/>
      <c r="IOD139" s="50"/>
      <c r="IOE139" s="50"/>
      <c r="IOF139" s="50"/>
      <c r="IOG139" s="50"/>
      <c r="IOH139" s="50"/>
      <c r="IOI139" s="50"/>
      <c r="IOJ139" s="50"/>
      <c r="IOK139" s="50"/>
      <c r="IOL139" s="50"/>
      <c r="IOM139" s="50"/>
      <c r="ION139" s="50"/>
      <c r="IOO139" s="50"/>
      <c r="IOP139" s="50"/>
      <c r="IOQ139" s="50"/>
      <c r="IOR139" s="50"/>
      <c r="IOS139" s="50"/>
      <c r="IOT139" s="50"/>
      <c r="IOU139" s="50"/>
      <c r="IOV139" s="50"/>
      <c r="IOW139" s="50"/>
      <c r="IOX139" s="50"/>
      <c r="IOY139" s="50"/>
      <c r="IOZ139" s="50"/>
      <c r="IPA139" s="50"/>
      <c r="IPB139" s="50"/>
      <c r="IPC139" s="50"/>
      <c r="IPD139" s="50"/>
      <c r="IPE139" s="50"/>
      <c r="IPF139" s="50"/>
      <c r="IPG139" s="50"/>
      <c r="IPH139" s="50"/>
      <c r="IPI139" s="50"/>
      <c r="IPJ139" s="50"/>
      <c r="IPK139" s="50"/>
      <c r="IPL139" s="50"/>
      <c r="IPM139" s="50"/>
      <c r="IPN139" s="50"/>
      <c r="IPO139" s="50"/>
      <c r="IPP139" s="50"/>
      <c r="IPQ139" s="50"/>
      <c r="IPR139" s="50"/>
      <c r="IPS139" s="50"/>
      <c r="IPT139" s="50"/>
      <c r="IPU139" s="50"/>
      <c r="IPV139" s="50"/>
      <c r="IPW139" s="50"/>
      <c r="IPX139" s="50"/>
      <c r="IPY139" s="50"/>
      <c r="IPZ139" s="50"/>
      <c r="IQA139" s="50"/>
      <c r="IQB139" s="50"/>
      <c r="IQC139" s="50"/>
      <c r="IQD139" s="50"/>
      <c r="IQE139" s="50"/>
      <c r="IQF139" s="50"/>
      <c r="IQG139" s="50"/>
      <c r="IQH139" s="50"/>
      <c r="IQI139" s="50"/>
      <c r="IQJ139" s="50"/>
      <c r="IQK139" s="50"/>
      <c r="IQL139" s="50"/>
      <c r="IQM139" s="50"/>
      <c r="IQN139" s="50"/>
      <c r="IQO139" s="50"/>
      <c r="IQP139" s="50"/>
      <c r="IQQ139" s="50"/>
      <c r="IQR139" s="50"/>
      <c r="IQS139" s="50"/>
      <c r="IQT139" s="50"/>
      <c r="IQU139" s="50"/>
      <c r="IQV139" s="50"/>
      <c r="IQW139" s="50"/>
      <c r="IQX139" s="50"/>
      <c r="IQY139" s="50"/>
      <c r="IQZ139" s="50"/>
      <c r="IRA139" s="50"/>
      <c r="IRB139" s="50"/>
      <c r="IRC139" s="50"/>
      <c r="IRD139" s="50"/>
      <c r="IRE139" s="50"/>
      <c r="IRF139" s="50"/>
      <c r="IRG139" s="50"/>
      <c r="IRH139" s="50"/>
      <c r="IRI139" s="50"/>
      <c r="IRJ139" s="50"/>
      <c r="IRK139" s="50"/>
      <c r="IRL139" s="50"/>
      <c r="IRM139" s="50"/>
      <c r="IRN139" s="50"/>
      <c r="IRO139" s="50"/>
      <c r="IRP139" s="50"/>
      <c r="IRQ139" s="50"/>
      <c r="IRR139" s="50"/>
      <c r="IRS139" s="50"/>
      <c r="IRT139" s="50"/>
      <c r="IRU139" s="50"/>
      <c r="IRV139" s="50"/>
      <c r="IRW139" s="50"/>
      <c r="IRX139" s="50"/>
      <c r="IRY139" s="50"/>
      <c r="IRZ139" s="50"/>
      <c r="ISA139" s="50"/>
      <c r="ISB139" s="50"/>
      <c r="ISC139" s="50"/>
      <c r="ISD139" s="50"/>
      <c r="ISE139" s="50"/>
      <c r="ISF139" s="50"/>
      <c r="ISG139" s="50"/>
      <c r="ISH139" s="50"/>
      <c r="ISI139" s="50"/>
      <c r="ISJ139" s="50"/>
      <c r="ISK139" s="50"/>
      <c r="ISL139" s="50"/>
      <c r="ISM139" s="50"/>
      <c r="ISN139" s="50"/>
      <c r="ISO139" s="50"/>
      <c r="ISP139" s="50"/>
      <c r="ISQ139" s="50"/>
      <c r="ISR139" s="50"/>
      <c r="ISS139" s="50"/>
      <c r="IST139" s="50"/>
      <c r="ISU139" s="50"/>
      <c r="ISV139" s="50"/>
      <c r="ISW139" s="50"/>
      <c r="ISX139" s="50"/>
      <c r="ISY139" s="50"/>
      <c r="ISZ139" s="50"/>
      <c r="ITA139" s="50"/>
      <c r="ITB139" s="50"/>
      <c r="ITC139" s="50"/>
      <c r="ITD139" s="50"/>
      <c r="ITE139" s="50"/>
      <c r="ITF139" s="50"/>
      <c r="ITG139" s="50"/>
      <c r="ITH139" s="50"/>
      <c r="ITI139" s="50"/>
      <c r="ITJ139" s="50"/>
      <c r="ITK139" s="50"/>
      <c r="ITL139" s="50"/>
      <c r="ITM139" s="50"/>
      <c r="ITN139" s="50"/>
      <c r="ITO139" s="50"/>
      <c r="ITP139" s="50"/>
      <c r="ITQ139" s="50"/>
      <c r="ITR139" s="50"/>
      <c r="ITS139" s="50"/>
      <c r="ITT139" s="50"/>
      <c r="ITU139" s="50"/>
      <c r="ITV139" s="50"/>
      <c r="ITW139" s="50"/>
      <c r="ITX139" s="50"/>
      <c r="ITY139" s="50"/>
      <c r="ITZ139" s="50"/>
      <c r="IUA139" s="50"/>
      <c r="IUB139" s="50"/>
      <c r="IUC139" s="50"/>
      <c r="IUD139" s="50"/>
      <c r="IUE139" s="50"/>
      <c r="IUF139" s="50"/>
      <c r="IUG139" s="50"/>
      <c r="IUH139" s="50"/>
      <c r="IUI139" s="50"/>
      <c r="IUJ139" s="50"/>
      <c r="IUK139" s="50"/>
      <c r="IUL139" s="50"/>
      <c r="IUM139" s="50"/>
      <c r="IUN139" s="50"/>
      <c r="IUO139" s="50"/>
      <c r="IUP139" s="50"/>
      <c r="IUQ139" s="50"/>
      <c r="IUR139" s="50"/>
      <c r="IUS139" s="50"/>
      <c r="IUT139" s="50"/>
      <c r="IUU139" s="50"/>
      <c r="IUV139" s="50"/>
      <c r="IUW139" s="50"/>
      <c r="IUX139" s="50"/>
      <c r="IUY139" s="50"/>
      <c r="IUZ139" s="50"/>
      <c r="IVA139" s="50"/>
      <c r="IVB139" s="50"/>
      <c r="IVC139" s="50"/>
      <c r="IVD139" s="50"/>
      <c r="IVE139" s="50"/>
      <c r="IVF139" s="50"/>
      <c r="IVG139" s="50"/>
      <c r="IVH139" s="50"/>
      <c r="IVI139" s="50"/>
      <c r="IVJ139" s="50"/>
      <c r="IVK139" s="50"/>
      <c r="IVL139" s="50"/>
      <c r="IVM139" s="50"/>
      <c r="IVN139" s="50"/>
      <c r="IVO139" s="50"/>
      <c r="IVP139" s="50"/>
      <c r="IVQ139" s="50"/>
      <c r="IVR139" s="50"/>
      <c r="IVS139" s="50"/>
      <c r="IVT139" s="50"/>
      <c r="IVU139" s="50"/>
      <c r="IVV139" s="50"/>
      <c r="IVW139" s="50"/>
      <c r="IVX139" s="50"/>
      <c r="IVY139" s="50"/>
      <c r="IVZ139" s="50"/>
      <c r="IWA139" s="50"/>
      <c r="IWB139" s="50"/>
      <c r="IWC139" s="50"/>
      <c r="IWD139" s="50"/>
      <c r="IWE139" s="50"/>
      <c r="IWF139" s="50"/>
      <c r="IWG139" s="50"/>
      <c r="IWH139" s="50"/>
      <c r="IWI139" s="50"/>
      <c r="IWJ139" s="50"/>
      <c r="IWK139" s="50"/>
      <c r="IWL139" s="50"/>
      <c r="IWM139" s="50"/>
      <c r="IWN139" s="50"/>
      <c r="IWO139" s="50"/>
      <c r="IWP139" s="50"/>
      <c r="IWQ139" s="50"/>
      <c r="IWR139" s="50"/>
      <c r="IWS139" s="50"/>
      <c r="IWT139" s="50"/>
      <c r="IWU139" s="50"/>
      <c r="IWV139" s="50"/>
      <c r="IWW139" s="50"/>
      <c r="IWX139" s="50"/>
      <c r="IWY139" s="50"/>
      <c r="IWZ139" s="50"/>
      <c r="IXA139" s="50"/>
      <c r="IXB139" s="50"/>
      <c r="IXC139" s="50"/>
      <c r="IXD139" s="50"/>
      <c r="IXE139" s="50"/>
      <c r="IXF139" s="50"/>
      <c r="IXG139" s="50"/>
      <c r="IXH139" s="50"/>
      <c r="IXI139" s="50"/>
      <c r="IXJ139" s="50"/>
      <c r="IXK139" s="50"/>
      <c r="IXL139" s="50"/>
      <c r="IXM139" s="50"/>
      <c r="IXN139" s="50"/>
      <c r="IXO139" s="50"/>
      <c r="IXP139" s="50"/>
      <c r="IXQ139" s="50"/>
      <c r="IXR139" s="50"/>
      <c r="IXS139" s="50"/>
      <c r="IXT139" s="50"/>
      <c r="IXU139" s="50"/>
      <c r="IXV139" s="50"/>
      <c r="IXW139" s="50"/>
      <c r="IXX139" s="50"/>
      <c r="IXY139" s="50"/>
      <c r="IXZ139" s="50"/>
      <c r="IYA139" s="50"/>
      <c r="IYB139" s="50"/>
      <c r="IYC139" s="50"/>
      <c r="IYD139" s="50"/>
      <c r="IYE139" s="50"/>
      <c r="IYF139" s="50"/>
      <c r="IYG139" s="50"/>
      <c r="IYH139" s="50"/>
      <c r="IYI139" s="50"/>
      <c r="IYJ139" s="50"/>
      <c r="IYK139" s="50"/>
      <c r="IYL139" s="50"/>
      <c r="IYM139" s="50"/>
      <c r="IYN139" s="50"/>
      <c r="IYO139" s="50"/>
      <c r="IYP139" s="50"/>
      <c r="IYQ139" s="50"/>
      <c r="IYR139" s="50"/>
      <c r="IYS139" s="50"/>
      <c r="IYT139" s="50"/>
      <c r="IYU139" s="50"/>
      <c r="IYV139" s="50"/>
      <c r="IYW139" s="50"/>
      <c r="IYX139" s="50"/>
      <c r="IYY139" s="50"/>
      <c r="IYZ139" s="50"/>
      <c r="IZA139" s="50"/>
      <c r="IZB139" s="50"/>
      <c r="IZC139" s="50"/>
      <c r="IZD139" s="50"/>
      <c r="IZE139" s="50"/>
      <c r="IZF139" s="50"/>
      <c r="IZG139" s="50"/>
      <c r="IZH139" s="50"/>
      <c r="IZI139" s="50"/>
      <c r="IZJ139" s="50"/>
      <c r="IZK139" s="50"/>
      <c r="IZL139" s="50"/>
      <c r="IZM139" s="50"/>
      <c r="IZN139" s="50"/>
      <c r="IZO139" s="50"/>
      <c r="IZP139" s="50"/>
      <c r="IZQ139" s="50"/>
      <c r="IZR139" s="50"/>
      <c r="IZS139" s="50"/>
      <c r="IZT139" s="50"/>
      <c r="IZU139" s="50"/>
      <c r="IZV139" s="50"/>
      <c r="IZW139" s="50"/>
      <c r="IZX139" s="50"/>
      <c r="IZY139" s="50"/>
      <c r="IZZ139" s="50"/>
      <c r="JAA139" s="50"/>
      <c r="JAB139" s="50"/>
      <c r="JAC139" s="50"/>
      <c r="JAD139" s="50"/>
      <c r="JAE139" s="50"/>
      <c r="JAF139" s="50"/>
      <c r="JAG139" s="50"/>
      <c r="JAH139" s="50"/>
      <c r="JAI139" s="50"/>
      <c r="JAJ139" s="50"/>
      <c r="JAK139" s="50"/>
      <c r="JAL139" s="50"/>
      <c r="JAM139" s="50"/>
      <c r="JAN139" s="50"/>
      <c r="JAO139" s="50"/>
      <c r="JAP139" s="50"/>
      <c r="JAQ139" s="50"/>
      <c r="JAR139" s="50"/>
      <c r="JAS139" s="50"/>
      <c r="JAT139" s="50"/>
      <c r="JAU139" s="50"/>
      <c r="JAV139" s="50"/>
      <c r="JAW139" s="50"/>
      <c r="JAX139" s="50"/>
      <c r="JAY139" s="50"/>
      <c r="JAZ139" s="50"/>
      <c r="JBA139" s="50"/>
      <c r="JBB139" s="50"/>
      <c r="JBC139" s="50"/>
      <c r="JBD139" s="50"/>
      <c r="JBE139" s="50"/>
      <c r="JBF139" s="50"/>
      <c r="JBG139" s="50"/>
      <c r="JBH139" s="50"/>
      <c r="JBI139" s="50"/>
      <c r="JBJ139" s="50"/>
      <c r="JBK139" s="50"/>
      <c r="JBL139" s="50"/>
      <c r="JBM139" s="50"/>
      <c r="JBN139" s="50"/>
      <c r="JBO139" s="50"/>
      <c r="JBP139" s="50"/>
      <c r="JBQ139" s="50"/>
      <c r="JBR139" s="50"/>
      <c r="JBS139" s="50"/>
      <c r="JBT139" s="50"/>
      <c r="JBU139" s="50"/>
      <c r="JBV139" s="50"/>
      <c r="JBW139" s="50"/>
      <c r="JBX139" s="50"/>
      <c r="JBY139" s="50"/>
      <c r="JBZ139" s="50"/>
      <c r="JCA139" s="50"/>
      <c r="JCB139" s="50"/>
      <c r="JCC139" s="50"/>
      <c r="JCD139" s="50"/>
      <c r="JCE139" s="50"/>
      <c r="JCF139" s="50"/>
      <c r="JCG139" s="50"/>
      <c r="JCH139" s="50"/>
      <c r="JCI139" s="50"/>
      <c r="JCJ139" s="50"/>
      <c r="JCK139" s="50"/>
      <c r="JCL139" s="50"/>
      <c r="JCM139" s="50"/>
      <c r="JCN139" s="50"/>
      <c r="JCO139" s="50"/>
      <c r="JCP139" s="50"/>
      <c r="JCQ139" s="50"/>
      <c r="JCR139" s="50"/>
      <c r="JCS139" s="50"/>
      <c r="JCT139" s="50"/>
      <c r="JCU139" s="50"/>
      <c r="JCV139" s="50"/>
      <c r="JCW139" s="50"/>
      <c r="JCX139" s="50"/>
      <c r="JCY139" s="50"/>
      <c r="JCZ139" s="50"/>
      <c r="JDA139" s="50"/>
      <c r="JDB139" s="50"/>
      <c r="JDC139" s="50"/>
      <c r="JDD139" s="50"/>
      <c r="JDE139" s="50"/>
      <c r="JDF139" s="50"/>
      <c r="JDG139" s="50"/>
      <c r="JDH139" s="50"/>
      <c r="JDI139" s="50"/>
      <c r="JDJ139" s="50"/>
      <c r="JDK139" s="50"/>
      <c r="JDL139" s="50"/>
      <c r="JDM139" s="50"/>
      <c r="JDN139" s="50"/>
      <c r="JDO139" s="50"/>
      <c r="JDP139" s="50"/>
      <c r="JDQ139" s="50"/>
      <c r="JDR139" s="50"/>
      <c r="JDS139" s="50"/>
      <c r="JDT139" s="50"/>
      <c r="JDU139" s="50"/>
      <c r="JDV139" s="50"/>
      <c r="JDW139" s="50"/>
      <c r="JDX139" s="50"/>
      <c r="JDY139" s="50"/>
      <c r="JDZ139" s="50"/>
      <c r="JEA139" s="50"/>
      <c r="JEB139" s="50"/>
      <c r="JEC139" s="50"/>
      <c r="JED139" s="50"/>
      <c r="JEE139" s="50"/>
      <c r="JEF139" s="50"/>
      <c r="JEG139" s="50"/>
      <c r="JEH139" s="50"/>
      <c r="JEI139" s="50"/>
      <c r="JEJ139" s="50"/>
      <c r="JEK139" s="50"/>
      <c r="JEL139" s="50"/>
      <c r="JEM139" s="50"/>
      <c r="JEN139" s="50"/>
      <c r="JEO139" s="50"/>
      <c r="JEP139" s="50"/>
      <c r="JEQ139" s="50"/>
      <c r="JER139" s="50"/>
      <c r="JES139" s="50"/>
      <c r="JET139" s="50"/>
      <c r="JEU139" s="50"/>
      <c r="JEV139" s="50"/>
      <c r="JEW139" s="50"/>
      <c r="JEX139" s="50"/>
      <c r="JEY139" s="50"/>
      <c r="JEZ139" s="50"/>
      <c r="JFA139" s="50"/>
      <c r="JFB139" s="50"/>
      <c r="JFC139" s="50"/>
      <c r="JFD139" s="50"/>
      <c r="JFE139" s="50"/>
      <c r="JFF139" s="50"/>
      <c r="JFG139" s="50"/>
      <c r="JFH139" s="50"/>
      <c r="JFI139" s="50"/>
      <c r="JFJ139" s="50"/>
      <c r="JFK139" s="50"/>
      <c r="JFL139" s="50"/>
      <c r="JFM139" s="50"/>
      <c r="JFN139" s="50"/>
      <c r="JFO139" s="50"/>
      <c r="JFP139" s="50"/>
      <c r="JFQ139" s="50"/>
      <c r="JFR139" s="50"/>
      <c r="JFS139" s="50"/>
      <c r="JFT139" s="50"/>
      <c r="JFU139" s="50"/>
      <c r="JFV139" s="50"/>
      <c r="JFW139" s="50"/>
      <c r="JFX139" s="50"/>
      <c r="JFY139" s="50"/>
      <c r="JFZ139" s="50"/>
      <c r="JGA139" s="50"/>
      <c r="JGB139" s="50"/>
      <c r="JGC139" s="50"/>
      <c r="JGD139" s="50"/>
      <c r="JGE139" s="50"/>
      <c r="JGF139" s="50"/>
      <c r="JGG139" s="50"/>
      <c r="JGH139" s="50"/>
      <c r="JGI139" s="50"/>
      <c r="JGJ139" s="50"/>
      <c r="JGK139" s="50"/>
      <c r="JGL139" s="50"/>
      <c r="JGM139" s="50"/>
      <c r="JGN139" s="50"/>
      <c r="JGO139" s="50"/>
      <c r="JGP139" s="50"/>
      <c r="JGQ139" s="50"/>
      <c r="JGR139" s="50"/>
      <c r="JGS139" s="50"/>
      <c r="JGT139" s="50"/>
      <c r="JGU139" s="50"/>
      <c r="JGV139" s="50"/>
      <c r="JGW139" s="50"/>
      <c r="JGX139" s="50"/>
      <c r="JGY139" s="50"/>
      <c r="JGZ139" s="50"/>
      <c r="JHA139" s="50"/>
      <c r="JHB139" s="50"/>
      <c r="JHC139" s="50"/>
      <c r="JHD139" s="50"/>
      <c r="JHE139" s="50"/>
      <c r="JHF139" s="50"/>
      <c r="JHG139" s="50"/>
      <c r="JHH139" s="50"/>
      <c r="JHI139" s="50"/>
      <c r="JHJ139" s="50"/>
      <c r="JHK139" s="50"/>
      <c r="JHL139" s="50"/>
      <c r="JHM139" s="50"/>
      <c r="JHN139" s="50"/>
      <c r="JHO139" s="50"/>
      <c r="JHP139" s="50"/>
      <c r="JHQ139" s="50"/>
      <c r="JHR139" s="50"/>
      <c r="JHS139" s="50"/>
      <c r="JHT139" s="50"/>
      <c r="JHU139" s="50"/>
      <c r="JHV139" s="50"/>
      <c r="JHW139" s="50"/>
      <c r="JHX139" s="50"/>
      <c r="JHY139" s="50"/>
      <c r="JHZ139" s="50"/>
      <c r="JIA139" s="50"/>
      <c r="JIB139" s="50"/>
      <c r="JIC139" s="50"/>
      <c r="JID139" s="50"/>
      <c r="JIE139" s="50"/>
      <c r="JIF139" s="50"/>
      <c r="JIG139" s="50"/>
      <c r="JIH139" s="50"/>
      <c r="JII139" s="50"/>
      <c r="JIJ139" s="50"/>
      <c r="JIK139" s="50"/>
      <c r="JIL139" s="50"/>
      <c r="JIM139" s="50"/>
      <c r="JIN139" s="50"/>
      <c r="JIO139" s="50"/>
      <c r="JIP139" s="50"/>
      <c r="JIQ139" s="50"/>
      <c r="JIR139" s="50"/>
      <c r="JIS139" s="50"/>
      <c r="JIT139" s="50"/>
      <c r="JIU139" s="50"/>
      <c r="JIV139" s="50"/>
      <c r="JIW139" s="50"/>
      <c r="JIX139" s="50"/>
      <c r="JIY139" s="50"/>
      <c r="JIZ139" s="50"/>
      <c r="JJA139" s="50"/>
      <c r="JJB139" s="50"/>
      <c r="JJC139" s="50"/>
      <c r="JJD139" s="50"/>
      <c r="JJE139" s="50"/>
      <c r="JJF139" s="50"/>
      <c r="JJG139" s="50"/>
      <c r="JJH139" s="50"/>
      <c r="JJI139" s="50"/>
      <c r="JJJ139" s="50"/>
      <c r="JJK139" s="50"/>
      <c r="JJL139" s="50"/>
      <c r="JJM139" s="50"/>
      <c r="JJN139" s="50"/>
      <c r="JJO139" s="50"/>
      <c r="JJP139" s="50"/>
      <c r="JJQ139" s="50"/>
      <c r="JJR139" s="50"/>
      <c r="JJS139" s="50"/>
      <c r="JJT139" s="50"/>
      <c r="JJU139" s="50"/>
      <c r="JJV139" s="50"/>
      <c r="JJW139" s="50"/>
      <c r="JJX139" s="50"/>
      <c r="JJY139" s="50"/>
      <c r="JJZ139" s="50"/>
      <c r="JKA139" s="50"/>
      <c r="JKB139" s="50"/>
      <c r="JKC139" s="50"/>
      <c r="JKD139" s="50"/>
      <c r="JKE139" s="50"/>
      <c r="JKF139" s="50"/>
      <c r="JKG139" s="50"/>
      <c r="JKH139" s="50"/>
      <c r="JKI139" s="50"/>
      <c r="JKJ139" s="50"/>
      <c r="JKK139" s="50"/>
      <c r="JKL139" s="50"/>
      <c r="JKM139" s="50"/>
      <c r="JKN139" s="50"/>
      <c r="JKO139" s="50"/>
      <c r="JKP139" s="50"/>
      <c r="JKQ139" s="50"/>
      <c r="JKR139" s="50"/>
      <c r="JKS139" s="50"/>
      <c r="JKT139" s="50"/>
      <c r="JKU139" s="50"/>
      <c r="JKV139" s="50"/>
      <c r="JKW139" s="50"/>
      <c r="JKX139" s="50"/>
      <c r="JKY139" s="50"/>
      <c r="JKZ139" s="50"/>
      <c r="JLA139" s="50"/>
      <c r="JLB139" s="50"/>
      <c r="JLC139" s="50"/>
      <c r="JLD139" s="50"/>
      <c r="JLE139" s="50"/>
      <c r="JLF139" s="50"/>
      <c r="JLG139" s="50"/>
      <c r="JLH139" s="50"/>
      <c r="JLI139" s="50"/>
      <c r="JLJ139" s="50"/>
      <c r="JLK139" s="50"/>
      <c r="JLL139" s="50"/>
      <c r="JLM139" s="50"/>
      <c r="JLN139" s="50"/>
      <c r="JLO139" s="50"/>
      <c r="JLP139" s="50"/>
      <c r="JLQ139" s="50"/>
      <c r="JLR139" s="50"/>
      <c r="JLS139" s="50"/>
      <c r="JLT139" s="50"/>
      <c r="JLU139" s="50"/>
      <c r="JLV139" s="50"/>
      <c r="JLW139" s="50"/>
      <c r="JLX139" s="50"/>
      <c r="JLY139" s="50"/>
      <c r="JLZ139" s="50"/>
      <c r="JMA139" s="50"/>
      <c r="JMB139" s="50"/>
      <c r="JMC139" s="50"/>
      <c r="JMD139" s="50"/>
      <c r="JME139" s="50"/>
      <c r="JMF139" s="50"/>
      <c r="JMG139" s="50"/>
      <c r="JMH139" s="50"/>
      <c r="JMI139" s="50"/>
      <c r="JMJ139" s="50"/>
      <c r="JMK139" s="50"/>
      <c r="JML139" s="50"/>
      <c r="JMM139" s="50"/>
      <c r="JMN139" s="50"/>
      <c r="JMO139" s="50"/>
      <c r="JMP139" s="50"/>
      <c r="JMQ139" s="50"/>
      <c r="JMR139" s="50"/>
      <c r="JMS139" s="50"/>
      <c r="JMT139" s="50"/>
      <c r="JMU139" s="50"/>
      <c r="JMV139" s="50"/>
      <c r="JMW139" s="50"/>
      <c r="JMX139" s="50"/>
      <c r="JMY139" s="50"/>
      <c r="JMZ139" s="50"/>
      <c r="JNA139" s="50"/>
      <c r="JNB139" s="50"/>
      <c r="JNC139" s="50"/>
      <c r="JND139" s="50"/>
      <c r="JNE139" s="50"/>
      <c r="JNF139" s="50"/>
      <c r="JNG139" s="50"/>
      <c r="JNH139" s="50"/>
      <c r="JNI139" s="50"/>
      <c r="JNJ139" s="50"/>
      <c r="JNK139" s="50"/>
      <c r="JNL139" s="50"/>
      <c r="JNM139" s="50"/>
      <c r="JNN139" s="50"/>
      <c r="JNO139" s="50"/>
      <c r="JNP139" s="50"/>
      <c r="JNQ139" s="50"/>
      <c r="JNR139" s="50"/>
      <c r="JNS139" s="50"/>
      <c r="JNT139" s="50"/>
      <c r="JNU139" s="50"/>
      <c r="JNV139" s="50"/>
      <c r="JNW139" s="50"/>
      <c r="JNX139" s="50"/>
      <c r="JNY139" s="50"/>
      <c r="JNZ139" s="50"/>
      <c r="JOA139" s="50"/>
      <c r="JOB139" s="50"/>
      <c r="JOC139" s="50"/>
      <c r="JOD139" s="50"/>
      <c r="JOE139" s="50"/>
      <c r="JOF139" s="50"/>
      <c r="JOG139" s="50"/>
      <c r="JOH139" s="50"/>
      <c r="JOI139" s="50"/>
      <c r="JOJ139" s="50"/>
      <c r="JOK139" s="50"/>
      <c r="JOL139" s="50"/>
      <c r="JOM139" s="50"/>
      <c r="JON139" s="50"/>
      <c r="JOO139" s="50"/>
      <c r="JOP139" s="50"/>
      <c r="JOQ139" s="50"/>
      <c r="JOR139" s="50"/>
      <c r="JOS139" s="50"/>
      <c r="JOT139" s="50"/>
      <c r="JOU139" s="50"/>
      <c r="JOV139" s="50"/>
      <c r="JOW139" s="50"/>
      <c r="JOX139" s="50"/>
      <c r="JOY139" s="50"/>
      <c r="JOZ139" s="50"/>
      <c r="JPA139" s="50"/>
      <c r="JPB139" s="50"/>
      <c r="JPC139" s="50"/>
      <c r="JPD139" s="50"/>
      <c r="JPE139" s="50"/>
      <c r="JPF139" s="50"/>
      <c r="JPG139" s="50"/>
      <c r="JPH139" s="50"/>
      <c r="JPI139" s="50"/>
      <c r="JPJ139" s="50"/>
      <c r="JPK139" s="50"/>
      <c r="JPL139" s="50"/>
      <c r="JPM139" s="50"/>
      <c r="JPN139" s="50"/>
      <c r="JPO139" s="50"/>
      <c r="JPP139" s="50"/>
      <c r="JPQ139" s="50"/>
      <c r="JPR139" s="50"/>
      <c r="JPS139" s="50"/>
      <c r="JPT139" s="50"/>
      <c r="JPU139" s="50"/>
      <c r="JPV139" s="50"/>
      <c r="JPW139" s="50"/>
      <c r="JPX139" s="50"/>
      <c r="JPY139" s="50"/>
      <c r="JPZ139" s="50"/>
      <c r="JQA139" s="50"/>
      <c r="JQB139" s="50"/>
      <c r="JQC139" s="50"/>
      <c r="JQD139" s="50"/>
      <c r="JQE139" s="50"/>
      <c r="JQF139" s="50"/>
      <c r="JQG139" s="50"/>
      <c r="JQH139" s="50"/>
      <c r="JQI139" s="50"/>
      <c r="JQJ139" s="50"/>
      <c r="JQK139" s="50"/>
      <c r="JQL139" s="50"/>
      <c r="JQM139" s="50"/>
      <c r="JQN139" s="50"/>
      <c r="JQO139" s="50"/>
      <c r="JQP139" s="50"/>
      <c r="JQQ139" s="50"/>
      <c r="JQR139" s="50"/>
      <c r="JQS139" s="50"/>
      <c r="JQT139" s="50"/>
      <c r="JQU139" s="50"/>
      <c r="JQV139" s="50"/>
      <c r="JQW139" s="50"/>
      <c r="JQX139" s="50"/>
      <c r="JQY139" s="50"/>
      <c r="JQZ139" s="50"/>
      <c r="JRA139" s="50"/>
      <c r="JRB139" s="50"/>
      <c r="JRC139" s="50"/>
      <c r="JRD139" s="50"/>
      <c r="JRE139" s="50"/>
      <c r="JRF139" s="50"/>
      <c r="JRG139" s="50"/>
      <c r="JRH139" s="50"/>
      <c r="JRI139" s="50"/>
      <c r="JRJ139" s="50"/>
      <c r="JRK139" s="50"/>
      <c r="JRL139" s="50"/>
      <c r="JRM139" s="50"/>
      <c r="JRN139" s="50"/>
      <c r="JRO139" s="50"/>
      <c r="JRP139" s="50"/>
      <c r="JRQ139" s="50"/>
      <c r="JRR139" s="50"/>
      <c r="JRS139" s="50"/>
      <c r="JRT139" s="50"/>
      <c r="JRU139" s="50"/>
      <c r="JRV139" s="50"/>
      <c r="JRW139" s="50"/>
      <c r="JRX139" s="50"/>
      <c r="JRY139" s="50"/>
      <c r="JRZ139" s="50"/>
      <c r="JSA139" s="50"/>
      <c r="JSB139" s="50"/>
      <c r="JSC139" s="50"/>
      <c r="JSD139" s="50"/>
      <c r="JSE139" s="50"/>
      <c r="JSF139" s="50"/>
      <c r="JSG139" s="50"/>
      <c r="JSH139" s="50"/>
      <c r="JSI139" s="50"/>
      <c r="JSJ139" s="50"/>
      <c r="JSK139" s="50"/>
      <c r="JSL139" s="50"/>
      <c r="JSM139" s="50"/>
      <c r="JSN139" s="50"/>
      <c r="JSO139" s="50"/>
      <c r="JSP139" s="50"/>
      <c r="JSQ139" s="50"/>
      <c r="JSR139" s="50"/>
      <c r="JSS139" s="50"/>
      <c r="JST139" s="50"/>
      <c r="JSU139" s="50"/>
      <c r="JSV139" s="50"/>
      <c r="JSW139" s="50"/>
      <c r="JSX139" s="50"/>
      <c r="JSY139" s="50"/>
      <c r="JSZ139" s="50"/>
      <c r="JTA139" s="50"/>
      <c r="JTB139" s="50"/>
      <c r="JTC139" s="50"/>
      <c r="JTD139" s="50"/>
      <c r="JTE139" s="50"/>
      <c r="JTF139" s="50"/>
      <c r="JTG139" s="50"/>
      <c r="JTH139" s="50"/>
      <c r="JTI139" s="50"/>
      <c r="JTJ139" s="50"/>
      <c r="JTK139" s="50"/>
      <c r="JTL139" s="50"/>
      <c r="JTM139" s="50"/>
      <c r="JTN139" s="50"/>
      <c r="JTO139" s="50"/>
      <c r="JTP139" s="50"/>
      <c r="JTQ139" s="50"/>
      <c r="JTR139" s="50"/>
      <c r="JTS139" s="50"/>
      <c r="JTT139" s="50"/>
      <c r="JTU139" s="50"/>
      <c r="JTV139" s="50"/>
      <c r="JTW139" s="50"/>
      <c r="JTX139" s="50"/>
      <c r="JTY139" s="50"/>
      <c r="JTZ139" s="50"/>
      <c r="JUA139" s="50"/>
      <c r="JUB139" s="50"/>
      <c r="JUC139" s="50"/>
      <c r="JUD139" s="50"/>
      <c r="JUE139" s="50"/>
      <c r="JUF139" s="50"/>
      <c r="JUG139" s="50"/>
      <c r="JUH139" s="50"/>
      <c r="JUI139" s="50"/>
      <c r="JUJ139" s="50"/>
      <c r="JUK139" s="50"/>
      <c r="JUL139" s="50"/>
      <c r="JUM139" s="50"/>
      <c r="JUN139" s="50"/>
      <c r="JUO139" s="50"/>
      <c r="JUP139" s="50"/>
      <c r="JUQ139" s="50"/>
      <c r="JUR139" s="50"/>
      <c r="JUS139" s="50"/>
      <c r="JUT139" s="50"/>
      <c r="JUU139" s="50"/>
      <c r="JUV139" s="50"/>
      <c r="JUW139" s="50"/>
      <c r="JUX139" s="50"/>
      <c r="JUY139" s="50"/>
      <c r="JUZ139" s="50"/>
      <c r="JVA139" s="50"/>
      <c r="JVB139" s="50"/>
      <c r="JVC139" s="50"/>
      <c r="JVD139" s="50"/>
      <c r="JVE139" s="50"/>
      <c r="JVF139" s="50"/>
      <c r="JVG139" s="50"/>
      <c r="JVH139" s="50"/>
      <c r="JVI139" s="50"/>
      <c r="JVJ139" s="50"/>
      <c r="JVK139" s="50"/>
      <c r="JVL139" s="50"/>
      <c r="JVM139" s="50"/>
      <c r="JVN139" s="50"/>
      <c r="JVO139" s="50"/>
      <c r="JVP139" s="50"/>
      <c r="JVQ139" s="50"/>
      <c r="JVR139" s="50"/>
      <c r="JVS139" s="50"/>
      <c r="JVT139" s="50"/>
      <c r="JVU139" s="50"/>
      <c r="JVV139" s="50"/>
      <c r="JVW139" s="50"/>
      <c r="JVX139" s="50"/>
      <c r="JVY139" s="50"/>
      <c r="JVZ139" s="50"/>
      <c r="JWA139" s="50"/>
      <c r="JWB139" s="50"/>
      <c r="JWC139" s="50"/>
      <c r="JWD139" s="50"/>
      <c r="JWE139" s="50"/>
      <c r="JWF139" s="50"/>
      <c r="JWG139" s="50"/>
      <c r="JWH139" s="50"/>
      <c r="JWI139" s="50"/>
      <c r="JWJ139" s="50"/>
      <c r="JWK139" s="50"/>
      <c r="JWL139" s="50"/>
      <c r="JWM139" s="50"/>
      <c r="JWN139" s="50"/>
      <c r="JWO139" s="50"/>
      <c r="JWP139" s="50"/>
      <c r="JWQ139" s="50"/>
      <c r="JWR139" s="50"/>
      <c r="JWS139" s="50"/>
      <c r="JWT139" s="50"/>
      <c r="JWU139" s="50"/>
      <c r="JWV139" s="50"/>
      <c r="JWW139" s="50"/>
      <c r="JWX139" s="50"/>
      <c r="JWY139" s="50"/>
      <c r="JWZ139" s="50"/>
      <c r="JXA139" s="50"/>
      <c r="JXB139" s="50"/>
      <c r="JXC139" s="50"/>
      <c r="JXD139" s="50"/>
      <c r="JXE139" s="50"/>
      <c r="JXF139" s="50"/>
      <c r="JXG139" s="50"/>
      <c r="JXH139" s="50"/>
      <c r="JXI139" s="50"/>
      <c r="JXJ139" s="50"/>
      <c r="JXK139" s="50"/>
      <c r="JXL139" s="50"/>
      <c r="JXM139" s="50"/>
      <c r="JXN139" s="50"/>
      <c r="JXO139" s="50"/>
      <c r="JXP139" s="50"/>
      <c r="JXQ139" s="50"/>
      <c r="JXR139" s="50"/>
      <c r="JXS139" s="50"/>
      <c r="JXT139" s="50"/>
      <c r="JXU139" s="50"/>
      <c r="JXV139" s="50"/>
      <c r="JXW139" s="50"/>
      <c r="JXX139" s="50"/>
      <c r="JXY139" s="50"/>
      <c r="JXZ139" s="50"/>
      <c r="JYA139" s="50"/>
      <c r="JYB139" s="50"/>
      <c r="JYC139" s="50"/>
      <c r="JYD139" s="50"/>
      <c r="JYE139" s="50"/>
      <c r="JYF139" s="50"/>
      <c r="JYG139" s="50"/>
      <c r="JYH139" s="50"/>
      <c r="JYI139" s="50"/>
      <c r="JYJ139" s="50"/>
      <c r="JYK139" s="50"/>
      <c r="JYL139" s="50"/>
      <c r="JYM139" s="50"/>
      <c r="JYN139" s="50"/>
      <c r="JYO139" s="50"/>
      <c r="JYP139" s="50"/>
      <c r="JYQ139" s="50"/>
      <c r="JYR139" s="50"/>
      <c r="JYS139" s="50"/>
      <c r="JYT139" s="50"/>
      <c r="JYU139" s="50"/>
      <c r="JYV139" s="50"/>
      <c r="JYW139" s="50"/>
      <c r="JYX139" s="50"/>
      <c r="JYY139" s="50"/>
      <c r="JYZ139" s="50"/>
      <c r="JZA139" s="50"/>
      <c r="JZB139" s="50"/>
      <c r="JZC139" s="50"/>
      <c r="JZD139" s="50"/>
      <c r="JZE139" s="50"/>
      <c r="JZF139" s="50"/>
      <c r="JZG139" s="50"/>
      <c r="JZH139" s="50"/>
      <c r="JZI139" s="50"/>
      <c r="JZJ139" s="50"/>
      <c r="JZK139" s="50"/>
      <c r="JZL139" s="50"/>
      <c r="JZM139" s="50"/>
      <c r="JZN139" s="50"/>
      <c r="JZO139" s="50"/>
      <c r="JZP139" s="50"/>
      <c r="JZQ139" s="50"/>
      <c r="JZR139" s="50"/>
      <c r="JZS139" s="50"/>
      <c r="JZT139" s="50"/>
      <c r="JZU139" s="50"/>
      <c r="JZV139" s="50"/>
      <c r="JZW139" s="50"/>
      <c r="JZX139" s="50"/>
      <c r="JZY139" s="50"/>
      <c r="JZZ139" s="50"/>
      <c r="KAA139" s="50"/>
      <c r="KAB139" s="50"/>
      <c r="KAC139" s="50"/>
      <c r="KAD139" s="50"/>
      <c r="KAE139" s="50"/>
      <c r="KAF139" s="50"/>
      <c r="KAG139" s="50"/>
      <c r="KAH139" s="50"/>
      <c r="KAI139" s="50"/>
      <c r="KAJ139" s="50"/>
      <c r="KAK139" s="50"/>
      <c r="KAL139" s="50"/>
      <c r="KAM139" s="50"/>
      <c r="KAN139" s="50"/>
      <c r="KAO139" s="50"/>
      <c r="KAP139" s="50"/>
      <c r="KAQ139" s="50"/>
      <c r="KAR139" s="50"/>
      <c r="KAS139" s="50"/>
      <c r="KAT139" s="50"/>
      <c r="KAU139" s="50"/>
      <c r="KAV139" s="50"/>
      <c r="KAW139" s="50"/>
      <c r="KAX139" s="50"/>
      <c r="KAY139" s="50"/>
      <c r="KAZ139" s="50"/>
      <c r="KBA139" s="50"/>
      <c r="KBB139" s="50"/>
      <c r="KBC139" s="50"/>
      <c r="KBD139" s="50"/>
      <c r="KBE139" s="50"/>
      <c r="KBF139" s="50"/>
      <c r="KBG139" s="50"/>
      <c r="KBH139" s="50"/>
      <c r="KBI139" s="50"/>
      <c r="KBJ139" s="50"/>
      <c r="KBK139" s="50"/>
      <c r="KBL139" s="50"/>
      <c r="KBM139" s="50"/>
      <c r="KBN139" s="50"/>
      <c r="KBO139" s="50"/>
      <c r="KBP139" s="50"/>
      <c r="KBQ139" s="50"/>
      <c r="KBR139" s="50"/>
      <c r="KBS139" s="50"/>
      <c r="KBT139" s="50"/>
      <c r="KBU139" s="50"/>
      <c r="KBV139" s="50"/>
      <c r="KBW139" s="50"/>
      <c r="KBX139" s="50"/>
      <c r="KBY139" s="50"/>
      <c r="KBZ139" s="50"/>
      <c r="KCA139" s="50"/>
      <c r="KCB139" s="50"/>
      <c r="KCC139" s="50"/>
      <c r="KCD139" s="50"/>
      <c r="KCE139" s="50"/>
      <c r="KCF139" s="50"/>
      <c r="KCG139" s="50"/>
      <c r="KCH139" s="50"/>
      <c r="KCI139" s="50"/>
      <c r="KCJ139" s="50"/>
      <c r="KCK139" s="50"/>
      <c r="KCL139" s="50"/>
      <c r="KCM139" s="50"/>
      <c r="KCN139" s="50"/>
      <c r="KCO139" s="50"/>
      <c r="KCP139" s="50"/>
      <c r="KCQ139" s="50"/>
      <c r="KCR139" s="50"/>
      <c r="KCS139" s="50"/>
      <c r="KCT139" s="50"/>
      <c r="KCU139" s="50"/>
      <c r="KCV139" s="50"/>
      <c r="KCW139" s="50"/>
      <c r="KCX139" s="50"/>
      <c r="KCY139" s="50"/>
      <c r="KCZ139" s="50"/>
      <c r="KDA139" s="50"/>
      <c r="KDB139" s="50"/>
      <c r="KDC139" s="50"/>
      <c r="KDD139" s="50"/>
      <c r="KDE139" s="50"/>
      <c r="KDF139" s="50"/>
      <c r="KDG139" s="50"/>
      <c r="KDH139" s="50"/>
      <c r="KDI139" s="50"/>
      <c r="KDJ139" s="50"/>
      <c r="KDK139" s="50"/>
      <c r="KDL139" s="50"/>
      <c r="KDM139" s="50"/>
      <c r="KDN139" s="50"/>
      <c r="KDO139" s="50"/>
      <c r="KDP139" s="50"/>
      <c r="KDQ139" s="50"/>
      <c r="KDR139" s="50"/>
      <c r="KDS139" s="50"/>
      <c r="KDT139" s="50"/>
      <c r="KDU139" s="50"/>
      <c r="KDV139" s="50"/>
      <c r="KDW139" s="50"/>
      <c r="KDX139" s="50"/>
      <c r="KDY139" s="50"/>
      <c r="KDZ139" s="50"/>
      <c r="KEA139" s="50"/>
      <c r="KEB139" s="50"/>
      <c r="KEC139" s="50"/>
      <c r="KED139" s="50"/>
      <c r="KEE139" s="50"/>
      <c r="KEF139" s="50"/>
      <c r="KEG139" s="50"/>
      <c r="KEH139" s="50"/>
      <c r="KEI139" s="50"/>
      <c r="KEJ139" s="50"/>
      <c r="KEK139" s="50"/>
      <c r="KEL139" s="50"/>
      <c r="KEM139" s="50"/>
      <c r="KEN139" s="50"/>
      <c r="KEO139" s="50"/>
      <c r="KEP139" s="50"/>
      <c r="KEQ139" s="50"/>
      <c r="KER139" s="50"/>
      <c r="KES139" s="50"/>
      <c r="KET139" s="50"/>
      <c r="KEU139" s="50"/>
      <c r="KEV139" s="50"/>
      <c r="KEW139" s="50"/>
      <c r="KEX139" s="50"/>
      <c r="KEY139" s="50"/>
      <c r="KEZ139" s="50"/>
      <c r="KFA139" s="50"/>
      <c r="KFB139" s="50"/>
      <c r="KFC139" s="50"/>
      <c r="KFD139" s="50"/>
      <c r="KFE139" s="50"/>
      <c r="KFF139" s="50"/>
      <c r="KFG139" s="50"/>
      <c r="KFH139" s="50"/>
      <c r="KFI139" s="50"/>
      <c r="KFJ139" s="50"/>
      <c r="KFK139" s="50"/>
      <c r="KFL139" s="50"/>
      <c r="KFM139" s="50"/>
      <c r="KFN139" s="50"/>
      <c r="KFO139" s="50"/>
      <c r="KFP139" s="50"/>
      <c r="KFQ139" s="50"/>
      <c r="KFR139" s="50"/>
      <c r="KFS139" s="50"/>
      <c r="KFT139" s="50"/>
      <c r="KFU139" s="50"/>
      <c r="KFV139" s="50"/>
      <c r="KFW139" s="50"/>
      <c r="KFX139" s="50"/>
      <c r="KFY139" s="50"/>
      <c r="KFZ139" s="50"/>
      <c r="KGA139" s="50"/>
      <c r="KGB139" s="50"/>
      <c r="KGC139" s="50"/>
      <c r="KGD139" s="50"/>
      <c r="KGE139" s="50"/>
      <c r="KGF139" s="50"/>
      <c r="KGG139" s="50"/>
      <c r="KGH139" s="50"/>
      <c r="KGI139" s="50"/>
      <c r="KGJ139" s="50"/>
      <c r="KGK139" s="50"/>
      <c r="KGL139" s="50"/>
      <c r="KGM139" s="50"/>
      <c r="KGN139" s="50"/>
      <c r="KGO139" s="50"/>
      <c r="KGP139" s="50"/>
      <c r="KGQ139" s="50"/>
      <c r="KGR139" s="50"/>
      <c r="KGS139" s="50"/>
      <c r="KGT139" s="50"/>
      <c r="KGU139" s="50"/>
      <c r="KGV139" s="50"/>
      <c r="KGW139" s="50"/>
      <c r="KGX139" s="50"/>
      <c r="KGY139" s="50"/>
      <c r="KGZ139" s="50"/>
      <c r="KHA139" s="50"/>
      <c r="KHB139" s="50"/>
      <c r="KHC139" s="50"/>
      <c r="KHD139" s="50"/>
      <c r="KHE139" s="50"/>
      <c r="KHF139" s="50"/>
      <c r="KHG139" s="50"/>
      <c r="KHH139" s="50"/>
      <c r="KHI139" s="50"/>
      <c r="KHJ139" s="50"/>
      <c r="KHK139" s="50"/>
      <c r="KHL139" s="50"/>
      <c r="KHM139" s="50"/>
      <c r="KHN139" s="50"/>
      <c r="KHO139" s="50"/>
      <c r="KHP139" s="50"/>
      <c r="KHQ139" s="50"/>
      <c r="KHR139" s="50"/>
      <c r="KHS139" s="50"/>
      <c r="KHT139" s="50"/>
      <c r="KHU139" s="50"/>
      <c r="KHV139" s="50"/>
      <c r="KHW139" s="50"/>
      <c r="KHX139" s="50"/>
      <c r="KHY139" s="50"/>
      <c r="KHZ139" s="50"/>
      <c r="KIA139" s="50"/>
      <c r="KIB139" s="50"/>
      <c r="KIC139" s="50"/>
      <c r="KID139" s="50"/>
      <c r="KIE139" s="50"/>
      <c r="KIF139" s="50"/>
      <c r="KIG139" s="50"/>
      <c r="KIH139" s="50"/>
      <c r="KII139" s="50"/>
      <c r="KIJ139" s="50"/>
      <c r="KIK139" s="50"/>
      <c r="KIL139" s="50"/>
      <c r="KIM139" s="50"/>
      <c r="KIN139" s="50"/>
      <c r="KIO139" s="50"/>
      <c r="KIP139" s="50"/>
      <c r="KIQ139" s="50"/>
      <c r="KIR139" s="50"/>
      <c r="KIS139" s="50"/>
      <c r="KIT139" s="50"/>
      <c r="KIU139" s="50"/>
      <c r="KIV139" s="50"/>
      <c r="KIW139" s="50"/>
      <c r="KIX139" s="50"/>
      <c r="KIY139" s="50"/>
      <c r="KIZ139" s="50"/>
      <c r="KJA139" s="50"/>
      <c r="KJB139" s="50"/>
      <c r="KJC139" s="50"/>
      <c r="KJD139" s="50"/>
      <c r="KJE139" s="50"/>
      <c r="KJF139" s="50"/>
      <c r="KJG139" s="50"/>
      <c r="KJH139" s="50"/>
      <c r="KJI139" s="50"/>
      <c r="KJJ139" s="50"/>
      <c r="KJK139" s="50"/>
      <c r="KJL139" s="50"/>
      <c r="KJM139" s="50"/>
      <c r="KJN139" s="50"/>
      <c r="KJO139" s="50"/>
      <c r="KJP139" s="50"/>
      <c r="KJQ139" s="50"/>
      <c r="KJR139" s="50"/>
      <c r="KJS139" s="50"/>
      <c r="KJT139" s="50"/>
      <c r="KJU139" s="50"/>
      <c r="KJV139" s="50"/>
      <c r="KJW139" s="50"/>
      <c r="KJX139" s="50"/>
      <c r="KJY139" s="50"/>
      <c r="KJZ139" s="50"/>
      <c r="KKA139" s="50"/>
      <c r="KKB139" s="50"/>
      <c r="KKC139" s="50"/>
      <c r="KKD139" s="50"/>
      <c r="KKE139" s="50"/>
      <c r="KKF139" s="50"/>
      <c r="KKG139" s="50"/>
      <c r="KKH139" s="50"/>
      <c r="KKI139" s="50"/>
      <c r="KKJ139" s="50"/>
      <c r="KKK139" s="50"/>
      <c r="KKL139" s="50"/>
      <c r="KKM139" s="50"/>
      <c r="KKN139" s="50"/>
      <c r="KKO139" s="50"/>
      <c r="KKP139" s="50"/>
      <c r="KKQ139" s="50"/>
      <c r="KKR139" s="50"/>
      <c r="KKS139" s="50"/>
      <c r="KKT139" s="50"/>
      <c r="KKU139" s="50"/>
      <c r="KKV139" s="50"/>
      <c r="KKW139" s="50"/>
      <c r="KKX139" s="50"/>
      <c r="KKY139" s="50"/>
      <c r="KKZ139" s="50"/>
      <c r="KLA139" s="50"/>
      <c r="KLB139" s="50"/>
      <c r="KLC139" s="50"/>
      <c r="KLD139" s="50"/>
      <c r="KLE139" s="50"/>
      <c r="KLF139" s="50"/>
      <c r="KLG139" s="50"/>
      <c r="KLH139" s="50"/>
      <c r="KLI139" s="50"/>
      <c r="KLJ139" s="50"/>
      <c r="KLK139" s="50"/>
      <c r="KLL139" s="50"/>
      <c r="KLM139" s="50"/>
      <c r="KLN139" s="50"/>
      <c r="KLO139" s="50"/>
      <c r="KLP139" s="50"/>
      <c r="KLQ139" s="50"/>
      <c r="KLR139" s="50"/>
      <c r="KLS139" s="50"/>
      <c r="KLT139" s="50"/>
      <c r="KLU139" s="50"/>
      <c r="KLV139" s="50"/>
      <c r="KLW139" s="50"/>
      <c r="KLX139" s="50"/>
      <c r="KLY139" s="50"/>
      <c r="KLZ139" s="50"/>
      <c r="KMA139" s="50"/>
      <c r="KMB139" s="50"/>
      <c r="KMC139" s="50"/>
      <c r="KMD139" s="50"/>
      <c r="KME139" s="50"/>
      <c r="KMF139" s="50"/>
      <c r="KMG139" s="50"/>
      <c r="KMH139" s="50"/>
      <c r="KMI139" s="50"/>
      <c r="KMJ139" s="50"/>
      <c r="KMK139" s="50"/>
      <c r="KML139" s="50"/>
      <c r="KMM139" s="50"/>
      <c r="KMN139" s="50"/>
      <c r="KMO139" s="50"/>
      <c r="KMP139" s="50"/>
      <c r="KMQ139" s="50"/>
      <c r="KMR139" s="50"/>
      <c r="KMS139" s="50"/>
      <c r="KMT139" s="50"/>
      <c r="KMU139" s="50"/>
      <c r="KMV139" s="50"/>
      <c r="KMW139" s="50"/>
      <c r="KMX139" s="50"/>
      <c r="KMY139" s="50"/>
      <c r="KMZ139" s="50"/>
      <c r="KNA139" s="50"/>
      <c r="KNB139" s="50"/>
      <c r="KNC139" s="50"/>
      <c r="KND139" s="50"/>
      <c r="KNE139" s="50"/>
      <c r="KNF139" s="50"/>
      <c r="KNG139" s="50"/>
      <c r="KNH139" s="50"/>
      <c r="KNI139" s="50"/>
      <c r="KNJ139" s="50"/>
      <c r="KNK139" s="50"/>
      <c r="KNL139" s="50"/>
      <c r="KNM139" s="50"/>
      <c r="KNN139" s="50"/>
      <c r="KNO139" s="50"/>
      <c r="KNP139" s="50"/>
      <c r="KNQ139" s="50"/>
      <c r="KNR139" s="50"/>
      <c r="KNS139" s="50"/>
      <c r="KNT139" s="50"/>
      <c r="KNU139" s="50"/>
      <c r="KNV139" s="50"/>
      <c r="KNW139" s="50"/>
      <c r="KNX139" s="50"/>
      <c r="KNY139" s="50"/>
      <c r="KNZ139" s="50"/>
      <c r="KOA139" s="50"/>
      <c r="KOB139" s="50"/>
      <c r="KOC139" s="50"/>
      <c r="KOD139" s="50"/>
      <c r="KOE139" s="50"/>
      <c r="KOF139" s="50"/>
      <c r="KOG139" s="50"/>
      <c r="KOH139" s="50"/>
      <c r="KOI139" s="50"/>
      <c r="KOJ139" s="50"/>
      <c r="KOK139" s="50"/>
      <c r="KOL139" s="50"/>
      <c r="KOM139" s="50"/>
      <c r="KON139" s="50"/>
      <c r="KOO139" s="50"/>
      <c r="KOP139" s="50"/>
      <c r="KOQ139" s="50"/>
      <c r="KOR139" s="50"/>
      <c r="KOS139" s="50"/>
      <c r="KOT139" s="50"/>
      <c r="KOU139" s="50"/>
      <c r="KOV139" s="50"/>
      <c r="KOW139" s="50"/>
      <c r="KOX139" s="50"/>
      <c r="KOY139" s="50"/>
      <c r="KOZ139" s="50"/>
      <c r="KPA139" s="50"/>
      <c r="KPB139" s="50"/>
      <c r="KPC139" s="50"/>
      <c r="KPD139" s="50"/>
      <c r="KPE139" s="50"/>
      <c r="KPF139" s="50"/>
      <c r="KPG139" s="50"/>
      <c r="KPH139" s="50"/>
      <c r="KPI139" s="50"/>
      <c r="KPJ139" s="50"/>
      <c r="KPK139" s="50"/>
      <c r="KPL139" s="50"/>
      <c r="KPM139" s="50"/>
      <c r="KPN139" s="50"/>
      <c r="KPO139" s="50"/>
      <c r="KPP139" s="50"/>
      <c r="KPQ139" s="50"/>
      <c r="KPR139" s="50"/>
      <c r="KPS139" s="50"/>
      <c r="KPT139" s="50"/>
      <c r="KPU139" s="50"/>
      <c r="KPV139" s="50"/>
      <c r="KPW139" s="50"/>
      <c r="KPX139" s="50"/>
      <c r="KPY139" s="50"/>
      <c r="KPZ139" s="50"/>
      <c r="KQA139" s="50"/>
      <c r="KQB139" s="50"/>
      <c r="KQC139" s="50"/>
      <c r="KQD139" s="50"/>
      <c r="KQE139" s="50"/>
      <c r="KQF139" s="50"/>
      <c r="KQG139" s="50"/>
      <c r="KQH139" s="50"/>
      <c r="KQI139" s="50"/>
      <c r="KQJ139" s="50"/>
      <c r="KQK139" s="50"/>
      <c r="KQL139" s="50"/>
      <c r="KQM139" s="50"/>
      <c r="KQN139" s="50"/>
      <c r="KQO139" s="50"/>
      <c r="KQP139" s="50"/>
      <c r="KQQ139" s="50"/>
      <c r="KQR139" s="50"/>
      <c r="KQS139" s="50"/>
      <c r="KQT139" s="50"/>
      <c r="KQU139" s="50"/>
      <c r="KQV139" s="50"/>
      <c r="KQW139" s="50"/>
      <c r="KQX139" s="50"/>
      <c r="KQY139" s="50"/>
      <c r="KQZ139" s="50"/>
      <c r="KRA139" s="50"/>
      <c r="KRB139" s="50"/>
      <c r="KRC139" s="50"/>
      <c r="KRD139" s="50"/>
      <c r="KRE139" s="50"/>
      <c r="KRF139" s="50"/>
      <c r="KRG139" s="50"/>
      <c r="KRH139" s="50"/>
      <c r="KRI139" s="50"/>
      <c r="KRJ139" s="50"/>
      <c r="KRK139" s="50"/>
      <c r="KRL139" s="50"/>
      <c r="KRM139" s="50"/>
      <c r="KRN139" s="50"/>
      <c r="KRO139" s="50"/>
      <c r="KRP139" s="50"/>
      <c r="KRQ139" s="50"/>
      <c r="KRR139" s="50"/>
      <c r="KRS139" s="50"/>
      <c r="KRT139" s="50"/>
      <c r="KRU139" s="50"/>
      <c r="KRV139" s="50"/>
      <c r="KRW139" s="50"/>
      <c r="KRX139" s="50"/>
      <c r="KRY139" s="50"/>
      <c r="KRZ139" s="50"/>
      <c r="KSA139" s="50"/>
      <c r="KSB139" s="50"/>
      <c r="KSC139" s="50"/>
      <c r="KSD139" s="50"/>
      <c r="KSE139" s="50"/>
      <c r="KSF139" s="50"/>
      <c r="KSG139" s="50"/>
      <c r="KSH139" s="50"/>
      <c r="KSI139" s="50"/>
      <c r="KSJ139" s="50"/>
      <c r="KSK139" s="50"/>
      <c r="KSL139" s="50"/>
      <c r="KSM139" s="50"/>
      <c r="KSN139" s="50"/>
      <c r="KSO139" s="50"/>
      <c r="KSP139" s="50"/>
      <c r="KSQ139" s="50"/>
      <c r="KSR139" s="50"/>
      <c r="KSS139" s="50"/>
      <c r="KST139" s="50"/>
      <c r="KSU139" s="50"/>
      <c r="KSV139" s="50"/>
      <c r="KSW139" s="50"/>
      <c r="KSX139" s="50"/>
      <c r="KSY139" s="50"/>
      <c r="KSZ139" s="50"/>
      <c r="KTA139" s="50"/>
      <c r="KTB139" s="50"/>
      <c r="KTC139" s="50"/>
      <c r="KTD139" s="50"/>
      <c r="KTE139" s="50"/>
      <c r="KTF139" s="50"/>
      <c r="KTG139" s="50"/>
      <c r="KTH139" s="50"/>
      <c r="KTI139" s="50"/>
      <c r="KTJ139" s="50"/>
      <c r="KTK139" s="50"/>
      <c r="KTL139" s="50"/>
      <c r="KTM139" s="50"/>
      <c r="KTN139" s="50"/>
      <c r="KTO139" s="50"/>
      <c r="KTP139" s="50"/>
      <c r="KTQ139" s="50"/>
      <c r="KTR139" s="50"/>
      <c r="KTS139" s="50"/>
      <c r="KTT139" s="50"/>
      <c r="KTU139" s="50"/>
      <c r="KTV139" s="50"/>
      <c r="KTW139" s="50"/>
      <c r="KTX139" s="50"/>
      <c r="KTY139" s="50"/>
      <c r="KTZ139" s="50"/>
      <c r="KUA139" s="50"/>
      <c r="KUB139" s="50"/>
      <c r="KUC139" s="50"/>
      <c r="KUD139" s="50"/>
      <c r="KUE139" s="50"/>
      <c r="KUF139" s="50"/>
      <c r="KUG139" s="50"/>
      <c r="KUH139" s="50"/>
      <c r="KUI139" s="50"/>
      <c r="KUJ139" s="50"/>
      <c r="KUK139" s="50"/>
      <c r="KUL139" s="50"/>
      <c r="KUM139" s="50"/>
      <c r="KUN139" s="50"/>
      <c r="KUO139" s="50"/>
      <c r="KUP139" s="50"/>
      <c r="KUQ139" s="50"/>
      <c r="KUR139" s="50"/>
      <c r="KUS139" s="50"/>
      <c r="KUT139" s="50"/>
      <c r="KUU139" s="50"/>
      <c r="KUV139" s="50"/>
      <c r="KUW139" s="50"/>
      <c r="KUX139" s="50"/>
      <c r="KUY139" s="50"/>
      <c r="KUZ139" s="50"/>
      <c r="KVA139" s="50"/>
      <c r="KVB139" s="50"/>
      <c r="KVC139" s="50"/>
      <c r="KVD139" s="50"/>
      <c r="KVE139" s="50"/>
      <c r="KVF139" s="50"/>
      <c r="KVG139" s="50"/>
      <c r="KVH139" s="50"/>
      <c r="KVI139" s="50"/>
      <c r="KVJ139" s="50"/>
      <c r="KVK139" s="50"/>
      <c r="KVL139" s="50"/>
      <c r="KVM139" s="50"/>
      <c r="KVN139" s="50"/>
      <c r="KVO139" s="50"/>
      <c r="KVP139" s="50"/>
      <c r="KVQ139" s="50"/>
      <c r="KVR139" s="50"/>
      <c r="KVS139" s="50"/>
      <c r="KVT139" s="50"/>
      <c r="KVU139" s="50"/>
      <c r="KVV139" s="50"/>
      <c r="KVW139" s="50"/>
      <c r="KVX139" s="50"/>
      <c r="KVY139" s="50"/>
      <c r="KVZ139" s="50"/>
      <c r="KWA139" s="50"/>
      <c r="KWB139" s="50"/>
      <c r="KWC139" s="50"/>
      <c r="KWD139" s="50"/>
      <c r="KWE139" s="50"/>
      <c r="KWF139" s="50"/>
      <c r="KWG139" s="50"/>
      <c r="KWH139" s="50"/>
      <c r="KWI139" s="50"/>
      <c r="KWJ139" s="50"/>
      <c r="KWK139" s="50"/>
      <c r="KWL139" s="50"/>
      <c r="KWM139" s="50"/>
      <c r="KWN139" s="50"/>
      <c r="KWO139" s="50"/>
      <c r="KWP139" s="50"/>
      <c r="KWQ139" s="50"/>
      <c r="KWR139" s="50"/>
      <c r="KWS139" s="50"/>
      <c r="KWT139" s="50"/>
      <c r="KWU139" s="50"/>
      <c r="KWV139" s="50"/>
      <c r="KWW139" s="50"/>
      <c r="KWX139" s="50"/>
      <c r="KWY139" s="50"/>
      <c r="KWZ139" s="50"/>
      <c r="KXA139" s="50"/>
      <c r="KXB139" s="50"/>
      <c r="KXC139" s="50"/>
      <c r="KXD139" s="50"/>
      <c r="KXE139" s="50"/>
      <c r="KXF139" s="50"/>
      <c r="KXG139" s="50"/>
      <c r="KXH139" s="50"/>
      <c r="KXI139" s="50"/>
      <c r="KXJ139" s="50"/>
      <c r="KXK139" s="50"/>
      <c r="KXL139" s="50"/>
      <c r="KXM139" s="50"/>
      <c r="KXN139" s="50"/>
      <c r="KXO139" s="50"/>
      <c r="KXP139" s="50"/>
      <c r="KXQ139" s="50"/>
      <c r="KXR139" s="50"/>
      <c r="KXS139" s="50"/>
      <c r="KXT139" s="50"/>
      <c r="KXU139" s="50"/>
      <c r="KXV139" s="50"/>
      <c r="KXW139" s="50"/>
      <c r="KXX139" s="50"/>
      <c r="KXY139" s="50"/>
      <c r="KXZ139" s="50"/>
      <c r="KYA139" s="50"/>
      <c r="KYB139" s="50"/>
      <c r="KYC139" s="50"/>
      <c r="KYD139" s="50"/>
      <c r="KYE139" s="50"/>
      <c r="KYF139" s="50"/>
      <c r="KYG139" s="50"/>
      <c r="KYH139" s="50"/>
      <c r="KYI139" s="50"/>
      <c r="KYJ139" s="50"/>
      <c r="KYK139" s="50"/>
      <c r="KYL139" s="50"/>
      <c r="KYM139" s="50"/>
      <c r="KYN139" s="50"/>
      <c r="KYO139" s="50"/>
      <c r="KYP139" s="50"/>
      <c r="KYQ139" s="50"/>
      <c r="KYR139" s="50"/>
      <c r="KYS139" s="50"/>
      <c r="KYT139" s="50"/>
      <c r="KYU139" s="50"/>
      <c r="KYV139" s="50"/>
      <c r="KYW139" s="50"/>
      <c r="KYX139" s="50"/>
      <c r="KYY139" s="50"/>
      <c r="KYZ139" s="50"/>
      <c r="KZA139" s="50"/>
      <c r="KZB139" s="50"/>
      <c r="KZC139" s="50"/>
      <c r="KZD139" s="50"/>
      <c r="KZE139" s="50"/>
      <c r="KZF139" s="50"/>
      <c r="KZG139" s="50"/>
      <c r="KZH139" s="50"/>
      <c r="KZI139" s="50"/>
      <c r="KZJ139" s="50"/>
      <c r="KZK139" s="50"/>
      <c r="KZL139" s="50"/>
      <c r="KZM139" s="50"/>
      <c r="KZN139" s="50"/>
      <c r="KZO139" s="50"/>
      <c r="KZP139" s="50"/>
      <c r="KZQ139" s="50"/>
      <c r="KZR139" s="50"/>
      <c r="KZS139" s="50"/>
      <c r="KZT139" s="50"/>
      <c r="KZU139" s="50"/>
      <c r="KZV139" s="50"/>
      <c r="KZW139" s="50"/>
      <c r="KZX139" s="50"/>
      <c r="KZY139" s="50"/>
      <c r="KZZ139" s="50"/>
      <c r="LAA139" s="50"/>
      <c r="LAB139" s="50"/>
      <c r="LAC139" s="50"/>
      <c r="LAD139" s="50"/>
      <c r="LAE139" s="50"/>
      <c r="LAF139" s="50"/>
      <c r="LAG139" s="50"/>
      <c r="LAH139" s="50"/>
      <c r="LAI139" s="50"/>
      <c r="LAJ139" s="50"/>
      <c r="LAK139" s="50"/>
      <c r="LAL139" s="50"/>
      <c r="LAM139" s="50"/>
      <c r="LAN139" s="50"/>
      <c r="LAO139" s="50"/>
      <c r="LAP139" s="50"/>
      <c r="LAQ139" s="50"/>
      <c r="LAR139" s="50"/>
      <c r="LAS139" s="50"/>
      <c r="LAT139" s="50"/>
      <c r="LAU139" s="50"/>
      <c r="LAV139" s="50"/>
      <c r="LAW139" s="50"/>
      <c r="LAX139" s="50"/>
      <c r="LAY139" s="50"/>
      <c r="LAZ139" s="50"/>
      <c r="LBA139" s="50"/>
      <c r="LBB139" s="50"/>
      <c r="LBC139" s="50"/>
      <c r="LBD139" s="50"/>
      <c r="LBE139" s="50"/>
      <c r="LBF139" s="50"/>
      <c r="LBG139" s="50"/>
      <c r="LBH139" s="50"/>
      <c r="LBI139" s="50"/>
      <c r="LBJ139" s="50"/>
      <c r="LBK139" s="50"/>
      <c r="LBL139" s="50"/>
      <c r="LBM139" s="50"/>
      <c r="LBN139" s="50"/>
      <c r="LBO139" s="50"/>
      <c r="LBP139" s="50"/>
      <c r="LBQ139" s="50"/>
      <c r="LBR139" s="50"/>
      <c r="LBS139" s="50"/>
      <c r="LBT139" s="50"/>
      <c r="LBU139" s="50"/>
      <c r="LBV139" s="50"/>
      <c r="LBW139" s="50"/>
      <c r="LBX139" s="50"/>
      <c r="LBY139" s="50"/>
      <c r="LBZ139" s="50"/>
      <c r="LCA139" s="50"/>
      <c r="LCB139" s="50"/>
      <c r="LCC139" s="50"/>
      <c r="LCD139" s="50"/>
      <c r="LCE139" s="50"/>
      <c r="LCF139" s="50"/>
      <c r="LCG139" s="50"/>
      <c r="LCH139" s="50"/>
      <c r="LCI139" s="50"/>
      <c r="LCJ139" s="50"/>
      <c r="LCK139" s="50"/>
      <c r="LCL139" s="50"/>
      <c r="LCM139" s="50"/>
      <c r="LCN139" s="50"/>
      <c r="LCO139" s="50"/>
      <c r="LCP139" s="50"/>
      <c r="LCQ139" s="50"/>
      <c r="LCR139" s="50"/>
      <c r="LCS139" s="50"/>
      <c r="LCT139" s="50"/>
      <c r="LCU139" s="50"/>
      <c r="LCV139" s="50"/>
      <c r="LCW139" s="50"/>
      <c r="LCX139" s="50"/>
      <c r="LCY139" s="50"/>
      <c r="LCZ139" s="50"/>
      <c r="LDA139" s="50"/>
      <c r="LDB139" s="50"/>
      <c r="LDC139" s="50"/>
      <c r="LDD139" s="50"/>
      <c r="LDE139" s="50"/>
      <c r="LDF139" s="50"/>
      <c r="LDG139" s="50"/>
      <c r="LDH139" s="50"/>
      <c r="LDI139" s="50"/>
      <c r="LDJ139" s="50"/>
      <c r="LDK139" s="50"/>
      <c r="LDL139" s="50"/>
      <c r="LDM139" s="50"/>
      <c r="LDN139" s="50"/>
      <c r="LDO139" s="50"/>
      <c r="LDP139" s="50"/>
      <c r="LDQ139" s="50"/>
      <c r="LDR139" s="50"/>
      <c r="LDS139" s="50"/>
      <c r="LDT139" s="50"/>
      <c r="LDU139" s="50"/>
      <c r="LDV139" s="50"/>
      <c r="LDW139" s="50"/>
      <c r="LDX139" s="50"/>
      <c r="LDY139" s="50"/>
      <c r="LDZ139" s="50"/>
      <c r="LEA139" s="50"/>
      <c r="LEB139" s="50"/>
      <c r="LEC139" s="50"/>
      <c r="LED139" s="50"/>
      <c r="LEE139" s="50"/>
      <c r="LEF139" s="50"/>
      <c r="LEG139" s="50"/>
      <c r="LEH139" s="50"/>
      <c r="LEI139" s="50"/>
      <c r="LEJ139" s="50"/>
      <c r="LEK139" s="50"/>
      <c r="LEL139" s="50"/>
      <c r="LEM139" s="50"/>
      <c r="LEN139" s="50"/>
      <c r="LEO139" s="50"/>
      <c r="LEP139" s="50"/>
      <c r="LEQ139" s="50"/>
      <c r="LER139" s="50"/>
      <c r="LES139" s="50"/>
      <c r="LET139" s="50"/>
      <c r="LEU139" s="50"/>
      <c r="LEV139" s="50"/>
      <c r="LEW139" s="50"/>
      <c r="LEX139" s="50"/>
      <c r="LEY139" s="50"/>
      <c r="LEZ139" s="50"/>
      <c r="LFA139" s="50"/>
      <c r="LFB139" s="50"/>
      <c r="LFC139" s="50"/>
      <c r="LFD139" s="50"/>
      <c r="LFE139" s="50"/>
      <c r="LFF139" s="50"/>
      <c r="LFG139" s="50"/>
      <c r="LFH139" s="50"/>
      <c r="LFI139" s="50"/>
      <c r="LFJ139" s="50"/>
      <c r="LFK139" s="50"/>
      <c r="LFL139" s="50"/>
      <c r="LFM139" s="50"/>
      <c r="LFN139" s="50"/>
      <c r="LFO139" s="50"/>
      <c r="LFP139" s="50"/>
      <c r="LFQ139" s="50"/>
      <c r="LFR139" s="50"/>
      <c r="LFS139" s="50"/>
      <c r="LFT139" s="50"/>
      <c r="LFU139" s="50"/>
      <c r="LFV139" s="50"/>
      <c r="LFW139" s="50"/>
      <c r="LFX139" s="50"/>
      <c r="LFY139" s="50"/>
      <c r="LFZ139" s="50"/>
      <c r="LGA139" s="50"/>
      <c r="LGB139" s="50"/>
      <c r="LGC139" s="50"/>
      <c r="LGD139" s="50"/>
      <c r="LGE139" s="50"/>
      <c r="LGF139" s="50"/>
      <c r="LGG139" s="50"/>
      <c r="LGH139" s="50"/>
      <c r="LGI139" s="50"/>
      <c r="LGJ139" s="50"/>
      <c r="LGK139" s="50"/>
      <c r="LGL139" s="50"/>
      <c r="LGM139" s="50"/>
      <c r="LGN139" s="50"/>
      <c r="LGO139" s="50"/>
      <c r="LGP139" s="50"/>
      <c r="LGQ139" s="50"/>
      <c r="LGR139" s="50"/>
      <c r="LGS139" s="50"/>
      <c r="LGT139" s="50"/>
      <c r="LGU139" s="50"/>
      <c r="LGV139" s="50"/>
      <c r="LGW139" s="50"/>
      <c r="LGX139" s="50"/>
      <c r="LGY139" s="50"/>
      <c r="LGZ139" s="50"/>
      <c r="LHA139" s="50"/>
      <c r="LHB139" s="50"/>
      <c r="LHC139" s="50"/>
      <c r="LHD139" s="50"/>
      <c r="LHE139" s="50"/>
      <c r="LHF139" s="50"/>
      <c r="LHG139" s="50"/>
      <c r="LHH139" s="50"/>
      <c r="LHI139" s="50"/>
      <c r="LHJ139" s="50"/>
      <c r="LHK139" s="50"/>
      <c r="LHL139" s="50"/>
      <c r="LHM139" s="50"/>
      <c r="LHN139" s="50"/>
      <c r="LHO139" s="50"/>
      <c r="LHP139" s="50"/>
      <c r="LHQ139" s="50"/>
      <c r="LHR139" s="50"/>
      <c r="LHS139" s="50"/>
      <c r="LHT139" s="50"/>
      <c r="LHU139" s="50"/>
      <c r="LHV139" s="50"/>
      <c r="LHW139" s="50"/>
      <c r="LHX139" s="50"/>
      <c r="LHY139" s="50"/>
      <c r="LHZ139" s="50"/>
      <c r="LIA139" s="50"/>
      <c r="LIB139" s="50"/>
      <c r="LIC139" s="50"/>
      <c r="LID139" s="50"/>
      <c r="LIE139" s="50"/>
      <c r="LIF139" s="50"/>
      <c r="LIG139" s="50"/>
      <c r="LIH139" s="50"/>
      <c r="LII139" s="50"/>
      <c r="LIJ139" s="50"/>
      <c r="LIK139" s="50"/>
      <c r="LIL139" s="50"/>
      <c r="LIM139" s="50"/>
      <c r="LIN139" s="50"/>
      <c r="LIO139" s="50"/>
      <c r="LIP139" s="50"/>
      <c r="LIQ139" s="50"/>
      <c r="LIR139" s="50"/>
      <c r="LIS139" s="50"/>
      <c r="LIT139" s="50"/>
      <c r="LIU139" s="50"/>
      <c r="LIV139" s="50"/>
      <c r="LIW139" s="50"/>
      <c r="LIX139" s="50"/>
      <c r="LIY139" s="50"/>
      <c r="LIZ139" s="50"/>
      <c r="LJA139" s="50"/>
      <c r="LJB139" s="50"/>
      <c r="LJC139" s="50"/>
      <c r="LJD139" s="50"/>
      <c r="LJE139" s="50"/>
      <c r="LJF139" s="50"/>
      <c r="LJG139" s="50"/>
      <c r="LJH139" s="50"/>
      <c r="LJI139" s="50"/>
      <c r="LJJ139" s="50"/>
      <c r="LJK139" s="50"/>
      <c r="LJL139" s="50"/>
      <c r="LJM139" s="50"/>
      <c r="LJN139" s="50"/>
      <c r="LJO139" s="50"/>
      <c r="LJP139" s="50"/>
      <c r="LJQ139" s="50"/>
      <c r="LJR139" s="50"/>
      <c r="LJS139" s="50"/>
      <c r="LJT139" s="50"/>
      <c r="LJU139" s="50"/>
      <c r="LJV139" s="50"/>
      <c r="LJW139" s="50"/>
      <c r="LJX139" s="50"/>
      <c r="LJY139" s="50"/>
      <c r="LJZ139" s="50"/>
      <c r="LKA139" s="50"/>
      <c r="LKB139" s="50"/>
      <c r="LKC139" s="50"/>
      <c r="LKD139" s="50"/>
      <c r="LKE139" s="50"/>
      <c r="LKF139" s="50"/>
      <c r="LKG139" s="50"/>
      <c r="LKH139" s="50"/>
      <c r="LKI139" s="50"/>
      <c r="LKJ139" s="50"/>
      <c r="LKK139" s="50"/>
      <c r="LKL139" s="50"/>
      <c r="LKM139" s="50"/>
      <c r="LKN139" s="50"/>
      <c r="LKO139" s="50"/>
      <c r="LKP139" s="50"/>
      <c r="LKQ139" s="50"/>
      <c r="LKR139" s="50"/>
      <c r="LKS139" s="50"/>
      <c r="LKT139" s="50"/>
      <c r="LKU139" s="50"/>
      <c r="LKV139" s="50"/>
      <c r="LKW139" s="50"/>
      <c r="LKX139" s="50"/>
      <c r="LKY139" s="50"/>
      <c r="LKZ139" s="50"/>
      <c r="LLA139" s="50"/>
      <c r="LLB139" s="50"/>
      <c r="LLC139" s="50"/>
      <c r="LLD139" s="50"/>
      <c r="LLE139" s="50"/>
      <c r="LLF139" s="50"/>
      <c r="LLG139" s="50"/>
      <c r="LLH139" s="50"/>
      <c r="LLI139" s="50"/>
      <c r="LLJ139" s="50"/>
      <c r="LLK139" s="50"/>
      <c r="LLL139" s="50"/>
      <c r="LLM139" s="50"/>
      <c r="LLN139" s="50"/>
      <c r="LLO139" s="50"/>
      <c r="LLP139" s="50"/>
      <c r="LLQ139" s="50"/>
      <c r="LLR139" s="50"/>
      <c r="LLS139" s="50"/>
      <c r="LLT139" s="50"/>
      <c r="LLU139" s="50"/>
      <c r="LLV139" s="50"/>
      <c r="LLW139" s="50"/>
      <c r="LLX139" s="50"/>
      <c r="LLY139" s="50"/>
      <c r="LLZ139" s="50"/>
      <c r="LMA139" s="50"/>
      <c r="LMB139" s="50"/>
      <c r="LMC139" s="50"/>
      <c r="LMD139" s="50"/>
      <c r="LME139" s="50"/>
      <c r="LMF139" s="50"/>
      <c r="LMG139" s="50"/>
      <c r="LMH139" s="50"/>
      <c r="LMI139" s="50"/>
      <c r="LMJ139" s="50"/>
      <c r="LMK139" s="50"/>
      <c r="LML139" s="50"/>
      <c r="LMM139" s="50"/>
      <c r="LMN139" s="50"/>
      <c r="LMO139" s="50"/>
      <c r="LMP139" s="50"/>
      <c r="LMQ139" s="50"/>
      <c r="LMR139" s="50"/>
      <c r="LMS139" s="50"/>
      <c r="LMT139" s="50"/>
      <c r="LMU139" s="50"/>
      <c r="LMV139" s="50"/>
      <c r="LMW139" s="50"/>
      <c r="LMX139" s="50"/>
      <c r="LMY139" s="50"/>
      <c r="LMZ139" s="50"/>
      <c r="LNA139" s="50"/>
      <c r="LNB139" s="50"/>
      <c r="LNC139" s="50"/>
      <c r="LND139" s="50"/>
      <c r="LNE139" s="50"/>
      <c r="LNF139" s="50"/>
      <c r="LNG139" s="50"/>
      <c r="LNH139" s="50"/>
      <c r="LNI139" s="50"/>
      <c r="LNJ139" s="50"/>
      <c r="LNK139" s="50"/>
      <c r="LNL139" s="50"/>
      <c r="LNM139" s="50"/>
      <c r="LNN139" s="50"/>
      <c r="LNO139" s="50"/>
      <c r="LNP139" s="50"/>
      <c r="LNQ139" s="50"/>
      <c r="LNR139" s="50"/>
      <c r="LNS139" s="50"/>
      <c r="LNT139" s="50"/>
      <c r="LNU139" s="50"/>
      <c r="LNV139" s="50"/>
      <c r="LNW139" s="50"/>
      <c r="LNX139" s="50"/>
      <c r="LNY139" s="50"/>
      <c r="LNZ139" s="50"/>
      <c r="LOA139" s="50"/>
      <c r="LOB139" s="50"/>
      <c r="LOC139" s="50"/>
      <c r="LOD139" s="50"/>
      <c r="LOE139" s="50"/>
      <c r="LOF139" s="50"/>
      <c r="LOG139" s="50"/>
      <c r="LOH139" s="50"/>
      <c r="LOI139" s="50"/>
      <c r="LOJ139" s="50"/>
      <c r="LOK139" s="50"/>
      <c r="LOL139" s="50"/>
      <c r="LOM139" s="50"/>
      <c r="LON139" s="50"/>
      <c r="LOO139" s="50"/>
      <c r="LOP139" s="50"/>
      <c r="LOQ139" s="50"/>
      <c r="LOR139" s="50"/>
      <c r="LOS139" s="50"/>
      <c r="LOT139" s="50"/>
      <c r="LOU139" s="50"/>
      <c r="LOV139" s="50"/>
      <c r="LOW139" s="50"/>
      <c r="LOX139" s="50"/>
      <c r="LOY139" s="50"/>
      <c r="LOZ139" s="50"/>
      <c r="LPA139" s="50"/>
      <c r="LPB139" s="50"/>
      <c r="LPC139" s="50"/>
      <c r="LPD139" s="50"/>
      <c r="LPE139" s="50"/>
      <c r="LPF139" s="50"/>
      <c r="LPG139" s="50"/>
      <c r="LPH139" s="50"/>
      <c r="LPI139" s="50"/>
      <c r="LPJ139" s="50"/>
      <c r="LPK139" s="50"/>
      <c r="LPL139" s="50"/>
      <c r="LPM139" s="50"/>
      <c r="LPN139" s="50"/>
      <c r="LPO139" s="50"/>
      <c r="LPP139" s="50"/>
      <c r="LPQ139" s="50"/>
      <c r="LPR139" s="50"/>
      <c r="LPS139" s="50"/>
      <c r="LPT139" s="50"/>
      <c r="LPU139" s="50"/>
      <c r="LPV139" s="50"/>
      <c r="LPW139" s="50"/>
      <c r="LPX139" s="50"/>
      <c r="LPY139" s="50"/>
      <c r="LPZ139" s="50"/>
      <c r="LQA139" s="50"/>
      <c r="LQB139" s="50"/>
      <c r="LQC139" s="50"/>
      <c r="LQD139" s="50"/>
      <c r="LQE139" s="50"/>
      <c r="LQF139" s="50"/>
      <c r="LQG139" s="50"/>
      <c r="LQH139" s="50"/>
      <c r="LQI139" s="50"/>
      <c r="LQJ139" s="50"/>
      <c r="LQK139" s="50"/>
      <c r="LQL139" s="50"/>
      <c r="LQM139" s="50"/>
      <c r="LQN139" s="50"/>
      <c r="LQO139" s="50"/>
      <c r="LQP139" s="50"/>
      <c r="LQQ139" s="50"/>
      <c r="LQR139" s="50"/>
      <c r="LQS139" s="50"/>
      <c r="LQT139" s="50"/>
      <c r="LQU139" s="50"/>
      <c r="LQV139" s="50"/>
      <c r="LQW139" s="50"/>
      <c r="LQX139" s="50"/>
      <c r="LQY139" s="50"/>
      <c r="LQZ139" s="50"/>
      <c r="LRA139" s="50"/>
      <c r="LRB139" s="50"/>
      <c r="LRC139" s="50"/>
      <c r="LRD139" s="50"/>
      <c r="LRE139" s="50"/>
      <c r="LRF139" s="50"/>
      <c r="LRG139" s="50"/>
      <c r="LRH139" s="50"/>
      <c r="LRI139" s="50"/>
      <c r="LRJ139" s="50"/>
      <c r="LRK139" s="50"/>
      <c r="LRL139" s="50"/>
      <c r="LRM139" s="50"/>
      <c r="LRN139" s="50"/>
      <c r="LRO139" s="50"/>
      <c r="LRP139" s="50"/>
      <c r="LRQ139" s="50"/>
      <c r="LRR139" s="50"/>
      <c r="LRS139" s="50"/>
      <c r="LRT139" s="50"/>
      <c r="LRU139" s="50"/>
      <c r="LRV139" s="50"/>
      <c r="LRW139" s="50"/>
      <c r="LRX139" s="50"/>
      <c r="LRY139" s="50"/>
      <c r="LRZ139" s="50"/>
      <c r="LSA139" s="50"/>
      <c r="LSB139" s="50"/>
      <c r="LSC139" s="50"/>
      <c r="LSD139" s="50"/>
      <c r="LSE139" s="50"/>
      <c r="LSF139" s="50"/>
      <c r="LSG139" s="50"/>
      <c r="LSH139" s="50"/>
      <c r="LSI139" s="50"/>
      <c r="LSJ139" s="50"/>
      <c r="LSK139" s="50"/>
      <c r="LSL139" s="50"/>
      <c r="LSM139" s="50"/>
      <c r="LSN139" s="50"/>
      <c r="LSO139" s="50"/>
      <c r="LSP139" s="50"/>
      <c r="LSQ139" s="50"/>
      <c r="LSR139" s="50"/>
      <c r="LSS139" s="50"/>
      <c r="LST139" s="50"/>
      <c r="LSU139" s="50"/>
      <c r="LSV139" s="50"/>
      <c r="LSW139" s="50"/>
      <c r="LSX139" s="50"/>
      <c r="LSY139" s="50"/>
      <c r="LSZ139" s="50"/>
      <c r="LTA139" s="50"/>
      <c r="LTB139" s="50"/>
      <c r="LTC139" s="50"/>
      <c r="LTD139" s="50"/>
      <c r="LTE139" s="50"/>
      <c r="LTF139" s="50"/>
      <c r="LTG139" s="50"/>
      <c r="LTH139" s="50"/>
      <c r="LTI139" s="50"/>
      <c r="LTJ139" s="50"/>
      <c r="LTK139" s="50"/>
      <c r="LTL139" s="50"/>
      <c r="LTM139" s="50"/>
      <c r="LTN139" s="50"/>
      <c r="LTO139" s="50"/>
      <c r="LTP139" s="50"/>
      <c r="LTQ139" s="50"/>
      <c r="LTR139" s="50"/>
      <c r="LTS139" s="50"/>
      <c r="LTT139" s="50"/>
      <c r="LTU139" s="50"/>
      <c r="LTV139" s="50"/>
      <c r="LTW139" s="50"/>
      <c r="LTX139" s="50"/>
      <c r="LTY139" s="50"/>
      <c r="LTZ139" s="50"/>
      <c r="LUA139" s="50"/>
      <c r="LUB139" s="50"/>
      <c r="LUC139" s="50"/>
      <c r="LUD139" s="50"/>
      <c r="LUE139" s="50"/>
      <c r="LUF139" s="50"/>
      <c r="LUG139" s="50"/>
      <c r="LUH139" s="50"/>
      <c r="LUI139" s="50"/>
      <c r="LUJ139" s="50"/>
      <c r="LUK139" s="50"/>
      <c r="LUL139" s="50"/>
      <c r="LUM139" s="50"/>
      <c r="LUN139" s="50"/>
      <c r="LUO139" s="50"/>
      <c r="LUP139" s="50"/>
      <c r="LUQ139" s="50"/>
      <c r="LUR139" s="50"/>
      <c r="LUS139" s="50"/>
      <c r="LUT139" s="50"/>
      <c r="LUU139" s="50"/>
      <c r="LUV139" s="50"/>
      <c r="LUW139" s="50"/>
      <c r="LUX139" s="50"/>
      <c r="LUY139" s="50"/>
      <c r="LUZ139" s="50"/>
      <c r="LVA139" s="50"/>
      <c r="LVB139" s="50"/>
      <c r="LVC139" s="50"/>
      <c r="LVD139" s="50"/>
      <c r="LVE139" s="50"/>
      <c r="LVF139" s="50"/>
      <c r="LVG139" s="50"/>
      <c r="LVH139" s="50"/>
      <c r="LVI139" s="50"/>
      <c r="LVJ139" s="50"/>
      <c r="LVK139" s="50"/>
      <c r="LVL139" s="50"/>
      <c r="LVM139" s="50"/>
      <c r="LVN139" s="50"/>
      <c r="LVO139" s="50"/>
      <c r="LVP139" s="50"/>
      <c r="LVQ139" s="50"/>
      <c r="LVR139" s="50"/>
      <c r="LVS139" s="50"/>
      <c r="LVT139" s="50"/>
      <c r="LVU139" s="50"/>
      <c r="LVV139" s="50"/>
      <c r="LVW139" s="50"/>
      <c r="LVX139" s="50"/>
      <c r="LVY139" s="50"/>
      <c r="LVZ139" s="50"/>
      <c r="LWA139" s="50"/>
      <c r="LWB139" s="50"/>
      <c r="LWC139" s="50"/>
      <c r="LWD139" s="50"/>
      <c r="LWE139" s="50"/>
      <c r="LWF139" s="50"/>
      <c r="LWG139" s="50"/>
      <c r="LWH139" s="50"/>
      <c r="LWI139" s="50"/>
      <c r="LWJ139" s="50"/>
      <c r="LWK139" s="50"/>
      <c r="LWL139" s="50"/>
      <c r="LWM139" s="50"/>
      <c r="LWN139" s="50"/>
      <c r="LWO139" s="50"/>
      <c r="LWP139" s="50"/>
      <c r="LWQ139" s="50"/>
      <c r="LWR139" s="50"/>
      <c r="LWS139" s="50"/>
      <c r="LWT139" s="50"/>
      <c r="LWU139" s="50"/>
      <c r="LWV139" s="50"/>
      <c r="LWW139" s="50"/>
      <c r="LWX139" s="50"/>
      <c r="LWY139" s="50"/>
      <c r="LWZ139" s="50"/>
      <c r="LXA139" s="50"/>
      <c r="LXB139" s="50"/>
      <c r="LXC139" s="50"/>
      <c r="LXD139" s="50"/>
      <c r="LXE139" s="50"/>
      <c r="LXF139" s="50"/>
      <c r="LXG139" s="50"/>
      <c r="LXH139" s="50"/>
      <c r="LXI139" s="50"/>
      <c r="LXJ139" s="50"/>
      <c r="LXK139" s="50"/>
      <c r="LXL139" s="50"/>
      <c r="LXM139" s="50"/>
      <c r="LXN139" s="50"/>
      <c r="LXO139" s="50"/>
      <c r="LXP139" s="50"/>
      <c r="LXQ139" s="50"/>
      <c r="LXR139" s="50"/>
      <c r="LXS139" s="50"/>
      <c r="LXT139" s="50"/>
      <c r="LXU139" s="50"/>
      <c r="LXV139" s="50"/>
      <c r="LXW139" s="50"/>
      <c r="LXX139" s="50"/>
      <c r="LXY139" s="50"/>
      <c r="LXZ139" s="50"/>
      <c r="LYA139" s="50"/>
      <c r="LYB139" s="50"/>
      <c r="LYC139" s="50"/>
      <c r="LYD139" s="50"/>
      <c r="LYE139" s="50"/>
      <c r="LYF139" s="50"/>
      <c r="LYG139" s="50"/>
      <c r="LYH139" s="50"/>
      <c r="LYI139" s="50"/>
      <c r="LYJ139" s="50"/>
      <c r="LYK139" s="50"/>
      <c r="LYL139" s="50"/>
      <c r="LYM139" s="50"/>
      <c r="LYN139" s="50"/>
      <c r="LYO139" s="50"/>
      <c r="LYP139" s="50"/>
      <c r="LYQ139" s="50"/>
      <c r="LYR139" s="50"/>
      <c r="LYS139" s="50"/>
      <c r="LYT139" s="50"/>
      <c r="LYU139" s="50"/>
      <c r="LYV139" s="50"/>
      <c r="LYW139" s="50"/>
      <c r="LYX139" s="50"/>
      <c r="LYY139" s="50"/>
      <c r="LYZ139" s="50"/>
      <c r="LZA139" s="50"/>
      <c r="LZB139" s="50"/>
      <c r="LZC139" s="50"/>
      <c r="LZD139" s="50"/>
      <c r="LZE139" s="50"/>
      <c r="LZF139" s="50"/>
      <c r="LZG139" s="50"/>
      <c r="LZH139" s="50"/>
      <c r="LZI139" s="50"/>
      <c r="LZJ139" s="50"/>
      <c r="LZK139" s="50"/>
      <c r="LZL139" s="50"/>
      <c r="LZM139" s="50"/>
      <c r="LZN139" s="50"/>
      <c r="LZO139" s="50"/>
      <c r="LZP139" s="50"/>
      <c r="LZQ139" s="50"/>
      <c r="LZR139" s="50"/>
      <c r="LZS139" s="50"/>
      <c r="LZT139" s="50"/>
      <c r="LZU139" s="50"/>
      <c r="LZV139" s="50"/>
      <c r="LZW139" s="50"/>
      <c r="LZX139" s="50"/>
      <c r="LZY139" s="50"/>
      <c r="LZZ139" s="50"/>
      <c r="MAA139" s="50"/>
      <c r="MAB139" s="50"/>
      <c r="MAC139" s="50"/>
      <c r="MAD139" s="50"/>
      <c r="MAE139" s="50"/>
      <c r="MAF139" s="50"/>
      <c r="MAG139" s="50"/>
      <c r="MAH139" s="50"/>
      <c r="MAI139" s="50"/>
      <c r="MAJ139" s="50"/>
      <c r="MAK139" s="50"/>
      <c r="MAL139" s="50"/>
      <c r="MAM139" s="50"/>
      <c r="MAN139" s="50"/>
      <c r="MAO139" s="50"/>
      <c r="MAP139" s="50"/>
      <c r="MAQ139" s="50"/>
      <c r="MAR139" s="50"/>
      <c r="MAS139" s="50"/>
      <c r="MAT139" s="50"/>
      <c r="MAU139" s="50"/>
      <c r="MAV139" s="50"/>
      <c r="MAW139" s="50"/>
      <c r="MAX139" s="50"/>
      <c r="MAY139" s="50"/>
      <c r="MAZ139" s="50"/>
      <c r="MBA139" s="50"/>
      <c r="MBB139" s="50"/>
      <c r="MBC139" s="50"/>
      <c r="MBD139" s="50"/>
      <c r="MBE139" s="50"/>
      <c r="MBF139" s="50"/>
      <c r="MBG139" s="50"/>
      <c r="MBH139" s="50"/>
      <c r="MBI139" s="50"/>
      <c r="MBJ139" s="50"/>
      <c r="MBK139" s="50"/>
      <c r="MBL139" s="50"/>
      <c r="MBM139" s="50"/>
      <c r="MBN139" s="50"/>
      <c r="MBO139" s="50"/>
      <c r="MBP139" s="50"/>
      <c r="MBQ139" s="50"/>
      <c r="MBR139" s="50"/>
      <c r="MBS139" s="50"/>
      <c r="MBT139" s="50"/>
      <c r="MBU139" s="50"/>
      <c r="MBV139" s="50"/>
      <c r="MBW139" s="50"/>
      <c r="MBX139" s="50"/>
      <c r="MBY139" s="50"/>
      <c r="MBZ139" s="50"/>
      <c r="MCA139" s="50"/>
      <c r="MCB139" s="50"/>
      <c r="MCC139" s="50"/>
      <c r="MCD139" s="50"/>
      <c r="MCE139" s="50"/>
      <c r="MCF139" s="50"/>
      <c r="MCG139" s="50"/>
      <c r="MCH139" s="50"/>
      <c r="MCI139" s="50"/>
      <c r="MCJ139" s="50"/>
      <c r="MCK139" s="50"/>
      <c r="MCL139" s="50"/>
      <c r="MCM139" s="50"/>
      <c r="MCN139" s="50"/>
      <c r="MCO139" s="50"/>
      <c r="MCP139" s="50"/>
      <c r="MCQ139" s="50"/>
      <c r="MCR139" s="50"/>
      <c r="MCS139" s="50"/>
      <c r="MCT139" s="50"/>
      <c r="MCU139" s="50"/>
      <c r="MCV139" s="50"/>
      <c r="MCW139" s="50"/>
      <c r="MCX139" s="50"/>
      <c r="MCY139" s="50"/>
      <c r="MCZ139" s="50"/>
      <c r="MDA139" s="50"/>
      <c r="MDB139" s="50"/>
      <c r="MDC139" s="50"/>
      <c r="MDD139" s="50"/>
      <c r="MDE139" s="50"/>
      <c r="MDF139" s="50"/>
      <c r="MDG139" s="50"/>
      <c r="MDH139" s="50"/>
      <c r="MDI139" s="50"/>
      <c r="MDJ139" s="50"/>
      <c r="MDK139" s="50"/>
      <c r="MDL139" s="50"/>
      <c r="MDM139" s="50"/>
      <c r="MDN139" s="50"/>
      <c r="MDO139" s="50"/>
      <c r="MDP139" s="50"/>
      <c r="MDQ139" s="50"/>
      <c r="MDR139" s="50"/>
      <c r="MDS139" s="50"/>
      <c r="MDT139" s="50"/>
      <c r="MDU139" s="50"/>
      <c r="MDV139" s="50"/>
      <c r="MDW139" s="50"/>
      <c r="MDX139" s="50"/>
      <c r="MDY139" s="50"/>
      <c r="MDZ139" s="50"/>
      <c r="MEA139" s="50"/>
      <c r="MEB139" s="50"/>
      <c r="MEC139" s="50"/>
      <c r="MED139" s="50"/>
      <c r="MEE139" s="50"/>
      <c r="MEF139" s="50"/>
      <c r="MEG139" s="50"/>
      <c r="MEH139" s="50"/>
      <c r="MEI139" s="50"/>
      <c r="MEJ139" s="50"/>
      <c r="MEK139" s="50"/>
      <c r="MEL139" s="50"/>
      <c r="MEM139" s="50"/>
      <c r="MEN139" s="50"/>
      <c r="MEO139" s="50"/>
      <c r="MEP139" s="50"/>
      <c r="MEQ139" s="50"/>
      <c r="MER139" s="50"/>
      <c r="MES139" s="50"/>
      <c r="MET139" s="50"/>
      <c r="MEU139" s="50"/>
      <c r="MEV139" s="50"/>
      <c r="MEW139" s="50"/>
      <c r="MEX139" s="50"/>
      <c r="MEY139" s="50"/>
      <c r="MEZ139" s="50"/>
      <c r="MFA139" s="50"/>
      <c r="MFB139" s="50"/>
      <c r="MFC139" s="50"/>
      <c r="MFD139" s="50"/>
      <c r="MFE139" s="50"/>
      <c r="MFF139" s="50"/>
      <c r="MFG139" s="50"/>
      <c r="MFH139" s="50"/>
      <c r="MFI139" s="50"/>
      <c r="MFJ139" s="50"/>
      <c r="MFK139" s="50"/>
      <c r="MFL139" s="50"/>
      <c r="MFM139" s="50"/>
      <c r="MFN139" s="50"/>
      <c r="MFO139" s="50"/>
      <c r="MFP139" s="50"/>
      <c r="MFQ139" s="50"/>
      <c r="MFR139" s="50"/>
      <c r="MFS139" s="50"/>
      <c r="MFT139" s="50"/>
      <c r="MFU139" s="50"/>
      <c r="MFV139" s="50"/>
      <c r="MFW139" s="50"/>
      <c r="MFX139" s="50"/>
      <c r="MFY139" s="50"/>
      <c r="MFZ139" s="50"/>
      <c r="MGA139" s="50"/>
      <c r="MGB139" s="50"/>
      <c r="MGC139" s="50"/>
      <c r="MGD139" s="50"/>
      <c r="MGE139" s="50"/>
      <c r="MGF139" s="50"/>
      <c r="MGG139" s="50"/>
      <c r="MGH139" s="50"/>
      <c r="MGI139" s="50"/>
      <c r="MGJ139" s="50"/>
      <c r="MGK139" s="50"/>
      <c r="MGL139" s="50"/>
      <c r="MGM139" s="50"/>
      <c r="MGN139" s="50"/>
      <c r="MGO139" s="50"/>
      <c r="MGP139" s="50"/>
      <c r="MGQ139" s="50"/>
      <c r="MGR139" s="50"/>
      <c r="MGS139" s="50"/>
      <c r="MGT139" s="50"/>
      <c r="MGU139" s="50"/>
      <c r="MGV139" s="50"/>
      <c r="MGW139" s="50"/>
      <c r="MGX139" s="50"/>
      <c r="MGY139" s="50"/>
      <c r="MGZ139" s="50"/>
      <c r="MHA139" s="50"/>
      <c r="MHB139" s="50"/>
      <c r="MHC139" s="50"/>
      <c r="MHD139" s="50"/>
      <c r="MHE139" s="50"/>
      <c r="MHF139" s="50"/>
      <c r="MHG139" s="50"/>
      <c r="MHH139" s="50"/>
      <c r="MHI139" s="50"/>
      <c r="MHJ139" s="50"/>
      <c r="MHK139" s="50"/>
      <c r="MHL139" s="50"/>
      <c r="MHM139" s="50"/>
      <c r="MHN139" s="50"/>
      <c r="MHO139" s="50"/>
      <c r="MHP139" s="50"/>
      <c r="MHQ139" s="50"/>
      <c r="MHR139" s="50"/>
      <c r="MHS139" s="50"/>
      <c r="MHT139" s="50"/>
      <c r="MHU139" s="50"/>
      <c r="MHV139" s="50"/>
      <c r="MHW139" s="50"/>
      <c r="MHX139" s="50"/>
      <c r="MHY139" s="50"/>
      <c r="MHZ139" s="50"/>
      <c r="MIA139" s="50"/>
      <c r="MIB139" s="50"/>
      <c r="MIC139" s="50"/>
      <c r="MID139" s="50"/>
      <c r="MIE139" s="50"/>
      <c r="MIF139" s="50"/>
      <c r="MIG139" s="50"/>
      <c r="MIH139" s="50"/>
      <c r="MII139" s="50"/>
      <c r="MIJ139" s="50"/>
      <c r="MIK139" s="50"/>
      <c r="MIL139" s="50"/>
      <c r="MIM139" s="50"/>
      <c r="MIN139" s="50"/>
      <c r="MIO139" s="50"/>
      <c r="MIP139" s="50"/>
      <c r="MIQ139" s="50"/>
      <c r="MIR139" s="50"/>
      <c r="MIS139" s="50"/>
      <c r="MIT139" s="50"/>
      <c r="MIU139" s="50"/>
      <c r="MIV139" s="50"/>
      <c r="MIW139" s="50"/>
      <c r="MIX139" s="50"/>
      <c r="MIY139" s="50"/>
      <c r="MIZ139" s="50"/>
      <c r="MJA139" s="50"/>
      <c r="MJB139" s="50"/>
      <c r="MJC139" s="50"/>
      <c r="MJD139" s="50"/>
      <c r="MJE139" s="50"/>
      <c r="MJF139" s="50"/>
      <c r="MJG139" s="50"/>
      <c r="MJH139" s="50"/>
      <c r="MJI139" s="50"/>
      <c r="MJJ139" s="50"/>
      <c r="MJK139" s="50"/>
      <c r="MJL139" s="50"/>
      <c r="MJM139" s="50"/>
      <c r="MJN139" s="50"/>
      <c r="MJO139" s="50"/>
      <c r="MJP139" s="50"/>
      <c r="MJQ139" s="50"/>
      <c r="MJR139" s="50"/>
      <c r="MJS139" s="50"/>
      <c r="MJT139" s="50"/>
      <c r="MJU139" s="50"/>
      <c r="MJV139" s="50"/>
      <c r="MJW139" s="50"/>
      <c r="MJX139" s="50"/>
      <c r="MJY139" s="50"/>
      <c r="MJZ139" s="50"/>
      <c r="MKA139" s="50"/>
      <c r="MKB139" s="50"/>
      <c r="MKC139" s="50"/>
      <c r="MKD139" s="50"/>
      <c r="MKE139" s="50"/>
      <c r="MKF139" s="50"/>
      <c r="MKG139" s="50"/>
      <c r="MKH139" s="50"/>
      <c r="MKI139" s="50"/>
      <c r="MKJ139" s="50"/>
      <c r="MKK139" s="50"/>
      <c r="MKL139" s="50"/>
      <c r="MKM139" s="50"/>
      <c r="MKN139" s="50"/>
      <c r="MKO139" s="50"/>
      <c r="MKP139" s="50"/>
      <c r="MKQ139" s="50"/>
      <c r="MKR139" s="50"/>
      <c r="MKS139" s="50"/>
      <c r="MKT139" s="50"/>
      <c r="MKU139" s="50"/>
      <c r="MKV139" s="50"/>
      <c r="MKW139" s="50"/>
      <c r="MKX139" s="50"/>
      <c r="MKY139" s="50"/>
      <c r="MKZ139" s="50"/>
      <c r="MLA139" s="50"/>
      <c r="MLB139" s="50"/>
      <c r="MLC139" s="50"/>
      <c r="MLD139" s="50"/>
      <c r="MLE139" s="50"/>
      <c r="MLF139" s="50"/>
      <c r="MLG139" s="50"/>
      <c r="MLH139" s="50"/>
      <c r="MLI139" s="50"/>
      <c r="MLJ139" s="50"/>
      <c r="MLK139" s="50"/>
      <c r="MLL139" s="50"/>
      <c r="MLM139" s="50"/>
      <c r="MLN139" s="50"/>
      <c r="MLO139" s="50"/>
      <c r="MLP139" s="50"/>
      <c r="MLQ139" s="50"/>
      <c r="MLR139" s="50"/>
      <c r="MLS139" s="50"/>
      <c r="MLT139" s="50"/>
      <c r="MLU139" s="50"/>
      <c r="MLV139" s="50"/>
      <c r="MLW139" s="50"/>
      <c r="MLX139" s="50"/>
      <c r="MLY139" s="50"/>
      <c r="MLZ139" s="50"/>
      <c r="MMA139" s="50"/>
      <c r="MMB139" s="50"/>
      <c r="MMC139" s="50"/>
      <c r="MMD139" s="50"/>
      <c r="MME139" s="50"/>
      <c r="MMF139" s="50"/>
      <c r="MMG139" s="50"/>
      <c r="MMH139" s="50"/>
      <c r="MMI139" s="50"/>
      <c r="MMJ139" s="50"/>
      <c r="MMK139" s="50"/>
      <c r="MML139" s="50"/>
      <c r="MMM139" s="50"/>
      <c r="MMN139" s="50"/>
      <c r="MMO139" s="50"/>
      <c r="MMP139" s="50"/>
      <c r="MMQ139" s="50"/>
      <c r="MMR139" s="50"/>
      <c r="MMS139" s="50"/>
      <c r="MMT139" s="50"/>
      <c r="MMU139" s="50"/>
      <c r="MMV139" s="50"/>
      <c r="MMW139" s="50"/>
      <c r="MMX139" s="50"/>
      <c r="MMY139" s="50"/>
      <c r="MMZ139" s="50"/>
      <c r="MNA139" s="50"/>
      <c r="MNB139" s="50"/>
      <c r="MNC139" s="50"/>
      <c r="MND139" s="50"/>
      <c r="MNE139" s="50"/>
      <c r="MNF139" s="50"/>
      <c r="MNG139" s="50"/>
      <c r="MNH139" s="50"/>
      <c r="MNI139" s="50"/>
      <c r="MNJ139" s="50"/>
      <c r="MNK139" s="50"/>
      <c r="MNL139" s="50"/>
      <c r="MNM139" s="50"/>
      <c r="MNN139" s="50"/>
      <c r="MNO139" s="50"/>
      <c r="MNP139" s="50"/>
      <c r="MNQ139" s="50"/>
      <c r="MNR139" s="50"/>
      <c r="MNS139" s="50"/>
      <c r="MNT139" s="50"/>
      <c r="MNU139" s="50"/>
      <c r="MNV139" s="50"/>
      <c r="MNW139" s="50"/>
      <c r="MNX139" s="50"/>
      <c r="MNY139" s="50"/>
      <c r="MNZ139" s="50"/>
      <c r="MOA139" s="50"/>
      <c r="MOB139" s="50"/>
      <c r="MOC139" s="50"/>
      <c r="MOD139" s="50"/>
      <c r="MOE139" s="50"/>
      <c r="MOF139" s="50"/>
      <c r="MOG139" s="50"/>
      <c r="MOH139" s="50"/>
      <c r="MOI139" s="50"/>
      <c r="MOJ139" s="50"/>
      <c r="MOK139" s="50"/>
      <c r="MOL139" s="50"/>
      <c r="MOM139" s="50"/>
      <c r="MON139" s="50"/>
      <c r="MOO139" s="50"/>
      <c r="MOP139" s="50"/>
      <c r="MOQ139" s="50"/>
      <c r="MOR139" s="50"/>
      <c r="MOS139" s="50"/>
      <c r="MOT139" s="50"/>
      <c r="MOU139" s="50"/>
      <c r="MOV139" s="50"/>
      <c r="MOW139" s="50"/>
      <c r="MOX139" s="50"/>
      <c r="MOY139" s="50"/>
      <c r="MOZ139" s="50"/>
      <c r="MPA139" s="50"/>
      <c r="MPB139" s="50"/>
      <c r="MPC139" s="50"/>
      <c r="MPD139" s="50"/>
      <c r="MPE139" s="50"/>
      <c r="MPF139" s="50"/>
      <c r="MPG139" s="50"/>
      <c r="MPH139" s="50"/>
      <c r="MPI139" s="50"/>
      <c r="MPJ139" s="50"/>
      <c r="MPK139" s="50"/>
      <c r="MPL139" s="50"/>
      <c r="MPM139" s="50"/>
      <c r="MPN139" s="50"/>
      <c r="MPO139" s="50"/>
      <c r="MPP139" s="50"/>
      <c r="MPQ139" s="50"/>
      <c r="MPR139" s="50"/>
      <c r="MPS139" s="50"/>
      <c r="MPT139" s="50"/>
      <c r="MPU139" s="50"/>
      <c r="MPV139" s="50"/>
      <c r="MPW139" s="50"/>
      <c r="MPX139" s="50"/>
      <c r="MPY139" s="50"/>
      <c r="MPZ139" s="50"/>
      <c r="MQA139" s="50"/>
      <c r="MQB139" s="50"/>
      <c r="MQC139" s="50"/>
      <c r="MQD139" s="50"/>
      <c r="MQE139" s="50"/>
      <c r="MQF139" s="50"/>
      <c r="MQG139" s="50"/>
      <c r="MQH139" s="50"/>
      <c r="MQI139" s="50"/>
      <c r="MQJ139" s="50"/>
      <c r="MQK139" s="50"/>
      <c r="MQL139" s="50"/>
      <c r="MQM139" s="50"/>
      <c r="MQN139" s="50"/>
      <c r="MQO139" s="50"/>
      <c r="MQP139" s="50"/>
      <c r="MQQ139" s="50"/>
      <c r="MQR139" s="50"/>
      <c r="MQS139" s="50"/>
      <c r="MQT139" s="50"/>
      <c r="MQU139" s="50"/>
      <c r="MQV139" s="50"/>
      <c r="MQW139" s="50"/>
      <c r="MQX139" s="50"/>
      <c r="MQY139" s="50"/>
      <c r="MQZ139" s="50"/>
      <c r="MRA139" s="50"/>
      <c r="MRB139" s="50"/>
      <c r="MRC139" s="50"/>
      <c r="MRD139" s="50"/>
      <c r="MRE139" s="50"/>
      <c r="MRF139" s="50"/>
      <c r="MRG139" s="50"/>
      <c r="MRH139" s="50"/>
      <c r="MRI139" s="50"/>
      <c r="MRJ139" s="50"/>
      <c r="MRK139" s="50"/>
      <c r="MRL139" s="50"/>
      <c r="MRM139" s="50"/>
      <c r="MRN139" s="50"/>
      <c r="MRO139" s="50"/>
      <c r="MRP139" s="50"/>
      <c r="MRQ139" s="50"/>
      <c r="MRR139" s="50"/>
      <c r="MRS139" s="50"/>
      <c r="MRT139" s="50"/>
      <c r="MRU139" s="50"/>
      <c r="MRV139" s="50"/>
      <c r="MRW139" s="50"/>
      <c r="MRX139" s="50"/>
      <c r="MRY139" s="50"/>
      <c r="MRZ139" s="50"/>
      <c r="MSA139" s="50"/>
      <c r="MSB139" s="50"/>
      <c r="MSC139" s="50"/>
      <c r="MSD139" s="50"/>
      <c r="MSE139" s="50"/>
      <c r="MSF139" s="50"/>
      <c r="MSG139" s="50"/>
      <c r="MSH139" s="50"/>
      <c r="MSI139" s="50"/>
      <c r="MSJ139" s="50"/>
      <c r="MSK139" s="50"/>
      <c r="MSL139" s="50"/>
      <c r="MSM139" s="50"/>
      <c r="MSN139" s="50"/>
      <c r="MSO139" s="50"/>
      <c r="MSP139" s="50"/>
      <c r="MSQ139" s="50"/>
      <c r="MSR139" s="50"/>
      <c r="MSS139" s="50"/>
      <c r="MST139" s="50"/>
      <c r="MSU139" s="50"/>
      <c r="MSV139" s="50"/>
      <c r="MSW139" s="50"/>
      <c r="MSX139" s="50"/>
      <c r="MSY139" s="50"/>
      <c r="MSZ139" s="50"/>
      <c r="MTA139" s="50"/>
      <c r="MTB139" s="50"/>
      <c r="MTC139" s="50"/>
      <c r="MTD139" s="50"/>
      <c r="MTE139" s="50"/>
      <c r="MTF139" s="50"/>
      <c r="MTG139" s="50"/>
      <c r="MTH139" s="50"/>
      <c r="MTI139" s="50"/>
      <c r="MTJ139" s="50"/>
      <c r="MTK139" s="50"/>
      <c r="MTL139" s="50"/>
      <c r="MTM139" s="50"/>
      <c r="MTN139" s="50"/>
      <c r="MTO139" s="50"/>
      <c r="MTP139" s="50"/>
      <c r="MTQ139" s="50"/>
      <c r="MTR139" s="50"/>
      <c r="MTS139" s="50"/>
      <c r="MTT139" s="50"/>
      <c r="MTU139" s="50"/>
      <c r="MTV139" s="50"/>
      <c r="MTW139" s="50"/>
      <c r="MTX139" s="50"/>
      <c r="MTY139" s="50"/>
      <c r="MTZ139" s="50"/>
      <c r="MUA139" s="50"/>
      <c r="MUB139" s="50"/>
      <c r="MUC139" s="50"/>
      <c r="MUD139" s="50"/>
      <c r="MUE139" s="50"/>
      <c r="MUF139" s="50"/>
      <c r="MUG139" s="50"/>
      <c r="MUH139" s="50"/>
      <c r="MUI139" s="50"/>
      <c r="MUJ139" s="50"/>
      <c r="MUK139" s="50"/>
      <c r="MUL139" s="50"/>
      <c r="MUM139" s="50"/>
      <c r="MUN139" s="50"/>
      <c r="MUO139" s="50"/>
      <c r="MUP139" s="50"/>
      <c r="MUQ139" s="50"/>
      <c r="MUR139" s="50"/>
      <c r="MUS139" s="50"/>
      <c r="MUT139" s="50"/>
      <c r="MUU139" s="50"/>
      <c r="MUV139" s="50"/>
      <c r="MUW139" s="50"/>
      <c r="MUX139" s="50"/>
      <c r="MUY139" s="50"/>
      <c r="MUZ139" s="50"/>
      <c r="MVA139" s="50"/>
      <c r="MVB139" s="50"/>
      <c r="MVC139" s="50"/>
      <c r="MVD139" s="50"/>
      <c r="MVE139" s="50"/>
      <c r="MVF139" s="50"/>
      <c r="MVG139" s="50"/>
      <c r="MVH139" s="50"/>
      <c r="MVI139" s="50"/>
      <c r="MVJ139" s="50"/>
      <c r="MVK139" s="50"/>
      <c r="MVL139" s="50"/>
      <c r="MVM139" s="50"/>
      <c r="MVN139" s="50"/>
      <c r="MVO139" s="50"/>
      <c r="MVP139" s="50"/>
      <c r="MVQ139" s="50"/>
      <c r="MVR139" s="50"/>
      <c r="MVS139" s="50"/>
      <c r="MVT139" s="50"/>
      <c r="MVU139" s="50"/>
      <c r="MVV139" s="50"/>
      <c r="MVW139" s="50"/>
      <c r="MVX139" s="50"/>
      <c r="MVY139" s="50"/>
      <c r="MVZ139" s="50"/>
      <c r="MWA139" s="50"/>
      <c r="MWB139" s="50"/>
      <c r="MWC139" s="50"/>
      <c r="MWD139" s="50"/>
      <c r="MWE139" s="50"/>
      <c r="MWF139" s="50"/>
      <c r="MWG139" s="50"/>
      <c r="MWH139" s="50"/>
      <c r="MWI139" s="50"/>
      <c r="MWJ139" s="50"/>
      <c r="MWK139" s="50"/>
      <c r="MWL139" s="50"/>
      <c r="MWM139" s="50"/>
      <c r="MWN139" s="50"/>
      <c r="MWO139" s="50"/>
      <c r="MWP139" s="50"/>
      <c r="MWQ139" s="50"/>
      <c r="MWR139" s="50"/>
      <c r="MWS139" s="50"/>
      <c r="MWT139" s="50"/>
      <c r="MWU139" s="50"/>
      <c r="MWV139" s="50"/>
      <c r="MWW139" s="50"/>
      <c r="MWX139" s="50"/>
      <c r="MWY139" s="50"/>
      <c r="MWZ139" s="50"/>
      <c r="MXA139" s="50"/>
      <c r="MXB139" s="50"/>
      <c r="MXC139" s="50"/>
      <c r="MXD139" s="50"/>
      <c r="MXE139" s="50"/>
      <c r="MXF139" s="50"/>
      <c r="MXG139" s="50"/>
      <c r="MXH139" s="50"/>
      <c r="MXI139" s="50"/>
      <c r="MXJ139" s="50"/>
      <c r="MXK139" s="50"/>
      <c r="MXL139" s="50"/>
      <c r="MXM139" s="50"/>
      <c r="MXN139" s="50"/>
      <c r="MXO139" s="50"/>
      <c r="MXP139" s="50"/>
      <c r="MXQ139" s="50"/>
      <c r="MXR139" s="50"/>
      <c r="MXS139" s="50"/>
      <c r="MXT139" s="50"/>
      <c r="MXU139" s="50"/>
      <c r="MXV139" s="50"/>
      <c r="MXW139" s="50"/>
      <c r="MXX139" s="50"/>
      <c r="MXY139" s="50"/>
      <c r="MXZ139" s="50"/>
      <c r="MYA139" s="50"/>
      <c r="MYB139" s="50"/>
      <c r="MYC139" s="50"/>
      <c r="MYD139" s="50"/>
      <c r="MYE139" s="50"/>
      <c r="MYF139" s="50"/>
      <c r="MYG139" s="50"/>
      <c r="MYH139" s="50"/>
      <c r="MYI139" s="50"/>
      <c r="MYJ139" s="50"/>
      <c r="MYK139" s="50"/>
      <c r="MYL139" s="50"/>
      <c r="MYM139" s="50"/>
      <c r="MYN139" s="50"/>
      <c r="MYO139" s="50"/>
      <c r="MYP139" s="50"/>
      <c r="MYQ139" s="50"/>
      <c r="MYR139" s="50"/>
      <c r="MYS139" s="50"/>
      <c r="MYT139" s="50"/>
      <c r="MYU139" s="50"/>
      <c r="MYV139" s="50"/>
      <c r="MYW139" s="50"/>
      <c r="MYX139" s="50"/>
      <c r="MYY139" s="50"/>
      <c r="MYZ139" s="50"/>
      <c r="MZA139" s="50"/>
      <c r="MZB139" s="50"/>
      <c r="MZC139" s="50"/>
      <c r="MZD139" s="50"/>
      <c r="MZE139" s="50"/>
      <c r="MZF139" s="50"/>
      <c r="MZG139" s="50"/>
      <c r="MZH139" s="50"/>
      <c r="MZI139" s="50"/>
      <c r="MZJ139" s="50"/>
      <c r="MZK139" s="50"/>
      <c r="MZL139" s="50"/>
      <c r="MZM139" s="50"/>
      <c r="MZN139" s="50"/>
      <c r="MZO139" s="50"/>
      <c r="MZP139" s="50"/>
      <c r="MZQ139" s="50"/>
      <c r="MZR139" s="50"/>
      <c r="MZS139" s="50"/>
      <c r="MZT139" s="50"/>
      <c r="MZU139" s="50"/>
      <c r="MZV139" s="50"/>
      <c r="MZW139" s="50"/>
      <c r="MZX139" s="50"/>
      <c r="MZY139" s="50"/>
      <c r="MZZ139" s="50"/>
      <c r="NAA139" s="50"/>
      <c r="NAB139" s="50"/>
      <c r="NAC139" s="50"/>
      <c r="NAD139" s="50"/>
      <c r="NAE139" s="50"/>
      <c r="NAF139" s="50"/>
      <c r="NAG139" s="50"/>
      <c r="NAH139" s="50"/>
      <c r="NAI139" s="50"/>
      <c r="NAJ139" s="50"/>
      <c r="NAK139" s="50"/>
      <c r="NAL139" s="50"/>
      <c r="NAM139" s="50"/>
      <c r="NAN139" s="50"/>
      <c r="NAO139" s="50"/>
      <c r="NAP139" s="50"/>
      <c r="NAQ139" s="50"/>
      <c r="NAR139" s="50"/>
      <c r="NAS139" s="50"/>
      <c r="NAT139" s="50"/>
      <c r="NAU139" s="50"/>
      <c r="NAV139" s="50"/>
      <c r="NAW139" s="50"/>
      <c r="NAX139" s="50"/>
      <c r="NAY139" s="50"/>
      <c r="NAZ139" s="50"/>
      <c r="NBA139" s="50"/>
      <c r="NBB139" s="50"/>
      <c r="NBC139" s="50"/>
      <c r="NBD139" s="50"/>
      <c r="NBE139" s="50"/>
      <c r="NBF139" s="50"/>
      <c r="NBG139" s="50"/>
      <c r="NBH139" s="50"/>
      <c r="NBI139" s="50"/>
      <c r="NBJ139" s="50"/>
      <c r="NBK139" s="50"/>
      <c r="NBL139" s="50"/>
      <c r="NBM139" s="50"/>
      <c r="NBN139" s="50"/>
      <c r="NBO139" s="50"/>
      <c r="NBP139" s="50"/>
      <c r="NBQ139" s="50"/>
      <c r="NBR139" s="50"/>
      <c r="NBS139" s="50"/>
      <c r="NBT139" s="50"/>
      <c r="NBU139" s="50"/>
      <c r="NBV139" s="50"/>
      <c r="NBW139" s="50"/>
      <c r="NBX139" s="50"/>
      <c r="NBY139" s="50"/>
      <c r="NBZ139" s="50"/>
      <c r="NCA139" s="50"/>
      <c r="NCB139" s="50"/>
      <c r="NCC139" s="50"/>
      <c r="NCD139" s="50"/>
      <c r="NCE139" s="50"/>
      <c r="NCF139" s="50"/>
      <c r="NCG139" s="50"/>
      <c r="NCH139" s="50"/>
      <c r="NCI139" s="50"/>
      <c r="NCJ139" s="50"/>
      <c r="NCK139" s="50"/>
      <c r="NCL139" s="50"/>
      <c r="NCM139" s="50"/>
      <c r="NCN139" s="50"/>
      <c r="NCO139" s="50"/>
      <c r="NCP139" s="50"/>
      <c r="NCQ139" s="50"/>
      <c r="NCR139" s="50"/>
      <c r="NCS139" s="50"/>
      <c r="NCT139" s="50"/>
      <c r="NCU139" s="50"/>
      <c r="NCV139" s="50"/>
      <c r="NCW139" s="50"/>
      <c r="NCX139" s="50"/>
      <c r="NCY139" s="50"/>
      <c r="NCZ139" s="50"/>
      <c r="NDA139" s="50"/>
      <c r="NDB139" s="50"/>
      <c r="NDC139" s="50"/>
      <c r="NDD139" s="50"/>
      <c r="NDE139" s="50"/>
      <c r="NDF139" s="50"/>
      <c r="NDG139" s="50"/>
      <c r="NDH139" s="50"/>
      <c r="NDI139" s="50"/>
      <c r="NDJ139" s="50"/>
      <c r="NDK139" s="50"/>
      <c r="NDL139" s="50"/>
      <c r="NDM139" s="50"/>
      <c r="NDN139" s="50"/>
      <c r="NDO139" s="50"/>
      <c r="NDP139" s="50"/>
      <c r="NDQ139" s="50"/>
      <c r="NDR139" s="50"/>
      <c r="NDS139" s="50"/>
      <c r="NDT139" s="50"/>
      <c r="NDU139" s="50"/>
      <c r="NDV139" s="50"/>
      <c r="NDW139" s="50"/>
      <c r="NDX139" s="50"/>
      <c r="NDY139" s="50"/>
      <c r="NDZ139" s="50"/>
      <c r="NEA139" s="50"/>
      <c r="NEB139" s="50"/>
      <c r="NEC139" s="50"/>
      <c r="NED139" s="50"/>
      <c r="NEE139" s="50"/>
      <c r="NEF139" s="50"/>
      <c r="NEG139" s="50"/>
      <c r="NEH139" s="50"/>
      <c r="NEI139" s="50"/>
      <c r="NEJ139" s="50"/>
      <c r="NEK139" s="50"/>
      <c r="NEL139" s="50"/>
      <c r="NEM139" s="50"/>
      <c r="NEN139" s="50"/>
      <c r="NEO139" s="50"/>
      <c r="NEP139" s="50"/>
      <c r="NEQ139" s="50"/>
      <c r="NER139" s="50"/>
      <c r="NES139" s="50"/>
      <c r="NET139" s="50"/>
      <c r="NEU139" s="50"/>
      <c r="NEV139" s="50"/>
      <c r="NEW139" s="50"/>
      <c r="NEX139" s="50"/>
      <c r="NEY139" s="50"/>
      <c r="NEZ139" s="50"/>
      <c r="NFA139" s="50"/>
      <c r="NFB139" s="50"/>
      <c r="NFC139" s="50"/>
      <c r="NFD139" s="50"/>
      <c r="NFE139" s="50"/>
      <c r="NFF139" s="50"/>
      <c r="NFG139" s="50"/>
      <c r="NFH139" s="50"/>
      <c r="NFI139" s="50"/>
      <c r="NFJ139" s="50"/>
      <c r="NFK139" s="50"/>
      <c r="NFL139" s="50"/>
      <c r="NFM139" s="50"/>
      <c r="NFN139" s="50"/>
      <c r="NFO139" s="50"/>
      <c r="NFP139" s="50"/>
      <c r="NFQ139" s="50"/>
      <c r="NFR139" s="50"/>
      <c r="NFS139" s="50"/>
      <c r="NFT139" s="50"/>
      <c r="NFU139" s="50"/>
      <c r="NFV139" s="50"/>
      <c r="NFW139" s="50"/>
      <c r="NFX139" s="50"/>
      <c r="NFY139" s="50"/>
      <c r="NFZ139" s="50"/>
      <c r="NGA139" s="50"/>
      <c r="NGB139" s="50"/>
      <c r="NGC139" s="50"/>
      <c r="NGD139" s="50"/>
      <c r="NGE139" s="50"/>
      <c r="NGF139" s="50"/>
      <c r="NGG139" s="50"/>
      <c r="NGH139" s="50"/>
      <c r="NGI139" s="50"/>
      <c r="NGJ139" s="50"/>
      <c r="NGK139" s="50"/>
      <c r="NGL139" s="50"/>
      <c r="NGM139" s="50"/>
      <c r="NGN139" s="50"/>
      <c r="NGO139" s="50"/>
      <c r="NGP139" s="50"/>
      <c r="NGQ139" s="50"/>
      <c r="NGR139" s="50"/>
      <c r="NGS139" s="50"/>
      <c r="NGT139" s="50"/>
      <c r="NGU139" s="50"/>
      <c r="NGV139" s="50"/>
      <c r="NGW139" s="50"/>
      <c r="NGX139" s="50"/>
      <c r="NGY139" s="50"/>
      <c r="NGZ139" s="50"/>
      <c r="NHA139" s="50"/>
      <c r="NHB139" s="50"/>
      <c r="NHC139" s="50"/>
      <c r="NHD139" s="50"/>
      <c r="NHE139" s="50"/>
      <c r="NHF139" s="50"/>
      <c r="NHG139" s="50"/>
      <c r="NHH139" s="50"/>
      <c r="NHI139" s="50"/>
      <c r="NHJ139" s="50"/>
      <c r="NHK139" s="50"/>
      <c r="NHL139" s="50"/>
      <c r="NHM139" s="50"/>
      <c r="NHN139" s="50"/>
      <c r="NHO139" s="50"/>
      <c r="NHP139" s="50"/>
      <c r="NHQ139" s="50"/>
      <c r="NHR139" s="50"/>
      <c r="NHS139" s="50"/>
      <c r="NHT139" s="50"/>
      <c r="NHU139" s="50"/>
      <c r="NHV139" s="50"/>
      <c r="NHW139" s="50"/>
      <c r="NHX139" s="50"/>
      <c r="NHY139" s="50"/>
      <c r="NHZ139" s="50"/>
      <c r="NIA139" s="50"/>
      <c r="NIB139" s="50"/>
      <c r="NIC139" s="50"/>
      <c r="NID139" s="50"/>
      <c r="NIE139" s="50"/>
      <c r="NIF139" s="50"/>
      <c r="NIG139" s="50"/>
      <c r="NIH139" s="50"/>
      <c r="NII139" s="50"/>
      <c r="NIJ139" s="50"/>
      <c r="NIK139" s="50"/>
      <c r="NIL139" s="50"/>
      <c r="NIM139" s="50"/>
      <c r="NIN139" s="50"/>
      <c r="NIO139" s="50"/>
      <c r="NIP139" s="50"/>
      <c r="NIQ139" s="50"/>
      <c r="NIR139" s="50"/>
      <c r="NIS139" s="50"/>
      <c r="NIT139" s="50"/>
      <c r="NIU139" s="50"/>
      <c r="NIV139" s="50"/>
      <c r="NIW139" s="50"/>
      <c r="NIX139" s="50"/>
      <c r="NIY139" s="50"/>
      <c r="NIZ139" s="50"/>
      <c r="NJA139" s="50"/>
      <c r="NJB139" s="50"/>
      <c r="NJC139" s="50"/>
      <c r="NJD139" s="50"/>
      <c r="NJE139" s="50"/>
      <c r="NJF139" s="50"/>
      <c r="NJG139" s="50"/>
      <c r="NJH139" s="50"/>
      <c r="NJI139" s="50"/>
      <c r="NJJ139" s="50"/>
      <c r="NJK139" s="50"/>
      <c r="NJL139" s="50"/>
      <c r="NJM139" s="50"/>
      <c r="NJN139" s="50"/>
      <c r="NJO139" s="50"/>
      <c r="NJP139" s="50"/>
      <c r="NJQ139" s="50"/>
      <c r="NJR139" s="50"/>
      <c r="NJS139" s="50"/>
      <c r="NJT139" s="50"/>
      <c r="NJU139" s="50"/>
      <c r="NJV139" s="50"/>
      <c r="NJW139" s="50"/>
      <c r="NJX139" s="50"/>
      <c r="NJY139" s="50"/>
      <c r="NJZ139" s="50"/>
      <c r="NKA139" s="50"/>
      <c r="NKB139" s="50"/>
      <c r="NKC139" s="50"/>
      <c r="NKD139" s="50"/>
      <c r="NKE139" s="50"/>
      <c r="NKF139" s="50"/>
      <c r="NKG139" s="50"/>
      <c r="NKH139" s="50"/>
      <c r="NKI139" s="50"/>
      <c r="NKJ139" s="50"/>
      <c r="NKK139" s="50"/>
      <c r="NKL139" s="50"/>
      <c r="NKM139" s="50"/>
      <c r="NKN139" s="50"/>
      <c r="NKO139" s="50"/>
      <c r="NKP139" s="50"/>
      <c r="NKQ139" s="50"/>
      <c r="NKR139" s="50"/>
      <c r="NKS139" s="50"/>
      <c r="NKT139" s="50"/>
      <c r="NKU139" s="50"/>
      <c r="NKV139" s="50"/>
      <c r="NKW139" s="50"/>
      <c r="NKX139" s="50"/>
      <c r="NKY139" s="50"/>
      <c r="NKZ139" s="50"/>
      <c r="NLA139" s="50"/>
      <c r="NLB139" s="50"/>
      <c r="NLC139" s="50"/>
      <c r="NLD139" s="50"/>
      <c r="NLE139" s="50"/>
      <c r="NLF139" s="50"/>
      <c r="NLG139" s="50"/>
      <c r="NLH139" s="50"/>
      <c r="NLI139" s="50"/>
      <c r="NLJ139" s="50"/>
      <c r="NLK139" s="50"/>
      <c r="NLL139" s="50"/>
      <c r="NLM139" s="50"/>
      <c r="NLN139" s="50"/>
      <c r="NLO139" s="50"/>
      <c r="NLP139" s="50"/>
      <c r="NLQ139" s="50"/>
      <c r="NLR139" s="50"/>
      <c r="NLS139" s="50"/>
      <c r="NLT139" s="50"/>
      <c r="NLU139" s="50"/>
      <c r="NLV139" s="50"/>
      <c r="NLW139" s="50"/>
      <c r="NLX139" s="50"/>
      <c r="NLY139" s="50"/>
      <c r="NLZ139" s="50"/>
      <c r="NMA139" s="50"/>
      <c r="NMB139" s="50"/>
      <c r="NMC139" s="50"/>
      <c r="NMD139" s="50"/>
      <c r="NME139" s="50"/>
      <c r="NMF139" s="50"/>
      <c r="NMG139" s="50"/>
      <c r="NMH139" s="50"/>
      <c r="NMI139" s="50"/>
      <c r="NMJ139" s="50"/>
      <c r="NMK139" s="50"/>
      <c r="NML139" s="50"/>
      <c r="NMM139" s="50"/>
      <c r="NMN139" s="50"/>
      <c r="NMO139" s="50"/>
      <c r="NMP139" s="50"/>
      <c r="NMQ139" s="50"/>
      <c r="NMR139" s="50"/>
      <c r="NMS139" s="50"/>
      <c r="NMT139" s="50"/>
      <c r="NMU139" s="50"/>
      <c r="NMV139" s="50"/>
      <c r="NMW139" s="50"/>
      <c r="NMX139" s="50"/>
      <c r="NMY139" s="50"/>
      <c r="NMZ139" s="50"/>
      <c r="NNA139" s="50"/>
      <c r="NNB139" s="50"/>
      <c r="NNC139" s="50"/>
      <c r="NND139" s="50"/>
      <c r="NNE139" s="50"/>
      <c r="NNF139" s="50"/>
      <c r="NNG139" s="50"/>
      <c r="NNH139" s="50"/>
      <c r="NNI139" s="50"/>
      <c r="NNJ139" s="50"/>
      <c r="NNK139" s="50"/>
      <c r="NNL139" s="50"/>
      <c r="NNM139" s="50"/>
      <c r="NNN139" s="50"/>
      <c r="NNO139" s="50"/>
      <c r="NNP139" s="50"/>
      <c r="NNQ139" s="50"/>
      <c r="NNR139" s="50"/>
      <c r="NNS139" s="50"/>
      <c r="NNT139" s="50"/>
      <c r="NNU139" s="50"/>
      <c r="NNV139" s="50"/>
      <c r="NNW139" s="50"/>
      <c r="NNX139" s="50"/>
      <c r="NNY139" s="50"/>
      <c r="NNZ139" s="50"/>
      <c r="NOA139" s="50"/>
      <c r="NOB139" s="50"/>
      <c r="NOC139" s="50"/>
      <c r="NOD139" s="50"/>
      <c r="NOE139" s="50"/>
      <c r="NOF139" s="50"/>
      <c r="NOG139" s="50"/>
      <c r="NOH139" s="50"/>
      <c r="NOI139" s="50"/>
      <c r="NOJ139" s="50"/>
      <c r="NOK139" s="50"/>
      <c r="NOL139" s="50"/>
      <c r="NOM139" s="50"/>
      <c r="NON139" s="50"/>
      <c r="NOO139" s="50"/>
      <c r="NOP139" s="50"/>
      <c r="NOQ139" s="50"/>
      <c r="NOR139" s="50"/>
      <c r="NOS139" s="50"/>
      <c r="NOT139" s="50"/>
      <c r="NOU139" s="50"/>
      <c r="NOV139" s="50"/>
      <c r="NOW139" s="50"/>
      <c r="NOX139" s="50"/>
      <c r="NOY139" s="50"/>
      <c r="NOZ139" s="50"/>
      <c r="NPA139" s="50"/>
      <c r="NPB139" s="50"/>
      <c r="NPC139" s="50"/>
      <c r="NPD139" s="50"/>
      <c r="NPE139" s="50"/>
      <c r="NPF139" s="50"/>
      <c r="NPG139" s="50"/>
      <c r="NPH139" s="50"/>
      <c r="NPI139" s="50"/>
      <c r="NPJ139" s="50"/>
      <c r="NPK139" s="50"/>
      <c r="NPL139" s="50"/>
      <c r="NPM139" s="50"/>
      <c r="NPN139" s="50"/>
      <c r="NPO139" s="50"/>
      <c r="NPP139" s="50"/>
      <c r="NPQ139" s="50"/>
      <c r="NPR139" s="50"/>
      <c r="NPS139" s="50"/>
      <c r="NPT139" s="50"/>
      <c r="NPU139" s="50"/>
      <c r="NPV139" s="50"/>
      <c r="NPW139" s="50"/>
      <c r="NPX139" s="50"/>
      <c r="NPY139" s="50"/>
      <c r="NPZ139" s="50"/>
      <c r="NQA139" s="50"/>
      <c r="NQB139" s="50"/>
      <c r="NQC139" s="50"/>
      <c r="NQD139" s="50"/>
      <c r="NQE139" s="50"/>
      <c r="NQF139" s="50"/>
      <c r="NQG139" s="50"/>
      <c r="NQH139" s="50"/>
      <c r="NQI139" s="50"/>
      <c r="NQJ139" s="50"/>
      <c r="NQK139" s="50"/>
      <c r="NQL139" s="50"/>
      <c r="NQM139" s="50"/>
      <c r="NQN139" s="50"/>
      <c r="NQO139" s="50"/>
      <c r="NQP139" s="50"/>
      <c r="NQQ139" s="50"/>
      <c r="NQR139" s="50"/>
      <c r="NQS139" s="50"/>
      <c r="NQT139" s="50"/>
      <c r="NQU139" s="50"/>
      <c r="NQV139" s="50"/>
      <c r="NQW139" s="50"/>
      <c r="NQX139" s="50"/>
      <c r="NQY139" s="50"/>
      <c r="NQZ139" s="50"/>
      <c r="NRA139" s="50"/>
      <c r="NRB139" s="50"/>
      <c r="NRC139" s="50"/>
      <c r="NRD139" s="50"/>
      <c r="NRE139" s="50"/>
      <c r="NRF139" s="50"/>
      <c r="NRG139" s="50"/>
      <c r="NRH139" s="50"/>
      <c r="NRI139" s="50"/>
      <c r="NRJ139" s="50"/>
      <c r="NRK139" s="50"/>
      <c r="NRL139" s="50"/>
      <c r="NRM139" s="50"/>
      <c r="NRN139" s="50"/>
      <c r="NRO139" s="50"/>
      <c r="NRP139" s="50"/>
      <c r="NRQ139" s="50"/>
      <c r="NRR139" s="50"/>
      <c r="NRS139" s="50"/>
      <c r="NRT139" s="50"/>
      <c r="NRU139" s="50"/>
      <c r="NRV139" s="50"/>
      <c r="NRW139" s="50"/>
      <c r="NRX139" s="50"/>
      <c r="NRY139" s="50"/>
      <c r="NRZ139" s="50"/>
      <c r="NSA139" s="50"/>
      <c r="NSB139" s="50"/>
      <c r="NSC139" s="50"/>
      <c r="NSD139" s="50"/>
      <c r="NSE139" s="50"/>
      <c r="NSF139" s="50"/>
      <c r="NSG139" s="50"/>
      <c r="NSH139" s="50"/>
      <c r="NSI139" s="50"/>
      <c r="NSJ139" s="50"/>
      <c r="NSK139" s="50"/>
      <c r="NSL139" s="50"/>
      <c r="NSM139" s="50"/>
      <c r="NSN139" s="50"/>
      <c r="NSO139" s="50"/>
      <c r="NSP139" s="50"/>
      <c r="NSQ139" s="50"/>
      <c r="NSR139" s="50"/>
      <c r="NSS139" s="50"/>
      <c r="NST139" s="50"/>
      <c r="NSU139" s="50"/>
      <c r="NSV139" s="50"/>
      <c r="NSW139" s="50"/>
      <c r="NSX139" s="50"/>
      <c r="NSY139" s="50"/>
      <c r="NSZ139" s="50"/>
      <c r="NTA139" s="50"/>
      <c r="NTB139" s="50"/>
      <c r="NTC139" s="50"/>
      <c r="NTD139" s="50"/>
      <c r="NTE139" s="50"/>
      <c r="NTF139" s="50"/>
      <c r="NTG139" s="50"/>
      <c r="NTH139" s="50"/>
      <c r="NTI139" s="50"/>
      <c r="NTJ139" s="50"/>
      <c r="NTK139" s="50"/>
      <c r="NTL139" s="50"/>
      <c r="NTM139" s="50"/>
      <c r="NTN139" s="50"/>
      <c r="NTO139" s="50"/>
      <c r="NTP139" s="50"/>
      <c r="NTQ139" s="50"/>
      <c r="NTR139" s="50"/>
      <c r="NTS139" s="50"/>
      <c r="NTT139" s="50"/>
      <c r="NTU139" s="50"/>
      <c r="NTV139" s="50"/>
      <c r="NTW139" s="50"/>
      <c r="NTX139" s="50"/>
      <c r="NTY139" s="50"/>
      <c r="NTZ139" s="50"/>
      <c r="NUA139" s="50"/>
      <c r="NUB139" s="50"/>
      <c r="NUC139" s="50"/>
      <c r="NUD139" s="50"/>
      <c r="NUE139" s="50"/>
      <c r="NUF139" s="50"/>
      <c r="NUG139" s="50"/>
      <c r="NUH139" s="50"/>
      <c r="NUI139" s="50"/>
      <c r="NUJ139" s="50"/>
      <c r="NUK139" s="50"/>
      <c r="NUL139" s="50"/>
      <c r="NUM139" s="50"/>
      <c r="NUN139" s="50"/>
      <c r="NUO139" s="50"/>
      <c r="NUP139" s="50"/>
      <c r="NUQ139" s="50"/>
      <c r="NUR139" s="50"/>
      <c r="NUS139" s="50"/>
      <c r="NUT139" s="50"/>
      <c r="NUU139" s="50"/>
      <c r="NUV139" s="50"/>
      <c r="NUW139" s="50"/>
      <c r="NUX139" s="50"/>
      <c r="NUY139" s="50"/>
      <c r="NUZ139" s="50"/>
      <c r="NVA139" s="50"/>
      <c r="NVB139" s="50"/>
      <c r="NVC139" s="50"/>
      <c r="NVD139" s="50"/>
      <c r="NVE139" s="50"/>
      <c r="NVF139" s="50"/>
      <c r="NVG139" s="50"/>
      <c r="NVH139" s="50"/>
      <c r="NVI139" s="50"/>
      <c r="NVJ139" s="50"/>
      <c r="NVK139" s="50"/>
      <c r="NVL139" s="50"/>
      <c r="NVM139" s="50"/>
      <c r="NVN139" s="50"/>
      <c r="NVO139" s="50"/>
      <c r="NVP139" s="50"/>
      <c r="NVQ139" s="50"/>
      <c r="NVR139" s="50"/>
      <c r="NVS139" s="50"/>
      <c r="NVT139" s="50"/>
      <c r="NVU139" s="50"/>
      <c r="NVV139" s="50"/>
      <c r="NVW139" s="50"/>
      <c r="NVX139" s="50"/>
      <c r="NVY139" s="50"/>
      <c r="NVZ139" s="50"/>
      <c r="NWA139" s="50"/>
      <c r="NWB139" s="50"/>
      <c r="NWC139" s="50"/>
      <c r="NWD139" s="50"/>
      <c r="NWE139" s="50"/>
      <c r="NWF139" s="50"/>
      <c r="NWG139" s="50"/>
      <c r="NWH139" s="50"/>
      <c r="NWI139" s="50"/>
      <c r="NWJ139" s="50"/>
      <c r="NWK139" s="50"/>
      <c r="NWL139" s="50"/>
      <c r="NWM139" s="50"/>
      <c r="NWN139" s="50"/>
      <c r="NWO139" s="50"/>
      <c r="NWP139" s="50"/>
      <c r="NWQ139" s="50"/>
      <c r="NWR139" s="50"/>
      <c r="NWS139" s="50"/>
      <c r="NWT139" s="50"/>
      <c r="NWU139" s="50"/>
      <c r="NWV139" s="50"/>
      <c r="NWW139" s="50"/>
      <c r="NWX139" s="50"/>
      <c r="NWY139" s="50"/>
      <c r="NWZ139" s="50"/>
      <c r="NXA139" s="50"/>
      <c r="NXB139" s="50"/>
      <c r="NXC139" s="50"/>
      <c r="NXD139" s="50"/>
      <c r="NXE139" s="50"/>
      <c r="NXF139" s="50"/>
      <c r="NXG139" s="50"/>
      <c r="NXH139" s="50"/>
      <c r="NXI139" s="50"/>
      <c r="NXJ139" s="50"/>
      <c r="NXK139" s="50"/>
      <c r="NXL139" s="50"/>
      <c r="NXM139" s="50"/>
      <c r="NXN139" s="50"/>
      <c r="NXO139" s="50"/>
      <c r="NXP139" s="50"/>
      <c r="NXQ139" s="50"/>
      <c r="NXR139" s="50"/>
      <c r="NXS139" s="50"/>
      <c r="NXT139" s="50"/>
      <c r="NXU139" s="50"/>
      <c r="NXV139" s="50"/>
      <c r="NXW139" s="50"/>
      <c r="NXX139" s="50"/>
      <c r="NXY139" s="50"/>
      <c r="NXZ139" s="50"/>
      <c r="NYA139" s="50"/>
      <c r="NYB139" s="50"/>
      <c r="NYC139" s="50"/>
      <c r="NYD139" s="50"/>
      <c r="NYE139" s="50"/>
      <c r="NYF139" s="50"/>
      <c r="NYG139" s="50"/>
      <c r="NYH139" s="50"/>
      <c r="NYI139" s="50"/>
      <c r="NYJ139" s="50"/>
      <c r="NYK139" s="50"/>
      <c r="NYL139" s="50"/>
      <c r="NYM139" s="50"/>
      <c r="NYN139" s="50"/>
      <c r="NYO139" s="50"/>
      <c r="NYP139" s="50"/>
      <c r="NYQ139" s="50"/>
      <c r="NYR139" s="50"/>
      <c r="NYS139" s="50"/>
      <c r="NYT139" s="50"/>
      <c r="NYU139" s="50"/>
      <c r="NYV139" s="50"/>
      <c r="NYW139" s="50"/>
      <c r="NYX139" s="50"/>
      <c r="NYY139" s="50"/>
      <c r="NYZ139" s="50"/>
      <c r="NZA139" s="50"/>
      <c r="NZB139" s="50"/>
      <c r="NZC139" s="50"/>
      <c r="NZD139" s="50"/>
      <c r="NZE139" s="50"/>
      <c r="NZF139" s="50"/>
      <c r="NZG139" s="50"/>
      <c r="NZH139" s="50"/>
      <c r="NZI139" s="50"/>
      <c r="NZJ139" s="50"/>
      <c r="NZK139" s="50"/>
      <c r="NZL139" s="50"/>
      <c r="NZM139" s="50"/>
      <c r="NZN139" s="50"/>
      <c r="NZO139" s="50"/>
      <c r="NZP139" s="50"/>
      <c r="NZQ139" s="50"/>
      <c r="NZR139" s="50"/>
      <c r="NZS139" s="50"/>
      <c r="NZT139" s="50"/>
      <c r="NZU139" s="50"/>
      <c r="NZV139" s="50"/>
      <c r="NZW139" s="50"/>
      <c r="NZX139" s="50"/>
      <c r="NZY139" s="50"/>
      <c r="NZZ139" s="50"/>
      <c r="OAA139" s="50"/>
      <c r="OAB139" s="50"/>
      <c r="OAC139" s="50"/>
      <c r="OAD139" s="50"/>
      <c r="OAE139" s="50"/>
      <c r="OAF139" s="50"/>
      <c r="OAG139" s="50"/>
      <c r="OAH139" s="50"/>
      <c r="OAI139" s="50"/>
      <c r="OAJ139" s="50"/>
      <c r="OAK139" s="50"/>
      <c r="OAL139" s="50"/>
      <c r="OAM139" s="50"/>
      <c r="OAN139" s="50"/>
      <c r="OAO139" s="50"/>
      <c r="OAP139" s="50"/>
      <c r="OAQ139" s="50"/>
      <c r="OAR139" s="50"/>
      <c r="OAS139" s="50"/>
      <c r="OAT139" s="50"/>
      <c r="OAU139" s="50"/>
      <c r="OAV139" s="50"/>
      <c r="OAW139" s="50"/>
      <c r="OAX139" s="50"/>
      <c r="OAY139" s="50"/>
      <c r="OAZ139" s="50"/>
      <c r="OBA139" s="50"/>
      <c r="OBB139" s="50"/>
      <c r="OBC139" s="50"/>
      <c r="OBD139" s="50"/>
      <c r="OBE139" s="50"/>
      <c r="OBF139" s="50"/>
      <c r="OBG139" s="50"/>
      <c r="OBH139" s="50"/>
      <c r="OBI139" s="50"/>
      <c r="OBJ139" s="50"/>
      <c r="OBK139" s="50"/>
      <c r="OBL139" s="50"/>
      <c r="OBM139" s="50"/>
      <c r="OBN139" s="50"/>
      <c r="OBO139" s="50"/>
      <c r="OBP139" s="50"/>
      <c r="OBQ139" s="50"/>
      <c r="OBR139" s="50"/>
      <c r="OBS139" s="50"/>
      <c r="OBT139" s="50"/>
      <c r="OBU139" s="50"/>
      <c r="OBV139" s="50"/>
      <c r="OBW139" s="50"/>
      <c r="OBX139" s="50"/>
      <c r="OBY139" s="50"/>
      <c r="OBZ139" s="50"/>
      <c r="OCA139" s="50"/>
      <c r="OCB139" s="50"/>
      <c r="OCC139" s="50"/>
      <c r="OCD139" s="50"/>
      <c r="OCE139" s="50"/>
      <c r="OCF139" s="50"/>
      <c r="OCG139" s="50"/>
      <c r="OCH139" s="50"/>
      <c r="OCI139" s="50"/>
      <c r="OCJ139" s="50"/>
      <c r="OCK139" s="50"/>
      <c r="OCL139" s="50"/>
      <c r="OCM139" s="50"/>
      <c r="OCN139" s="50"/>
      <c r="OCO139" s="50"/>
      <c r="OCP139" s="50"/>
      <c r="OCQ139" s="50"/>
      <c r="OCR139" s="50"/>
      <c r="OCS139" s="50"/>
      <c r="OCT139" s="50"/>
      <c r="OCU139" s="50"/>
      <c r="OCV139" s="50"/>
      <c r="OCW139" s="50"/>
      <c r="OCX139" s="50"/>
      <c r="OCY139" s="50"/>
      <c r="OCZ139" s="50"/>
      <c r="ODA139" s="50"/>
      <c r="ODB139" s="50"/>
      <c r="ODC139" s="50"/>
      <c r="ODD139" s="50"/>
      <c r="ODE139" s="50"/>
      <c r="ODF139" s="50"/>
      <c r="ODG139" s="50"/>
      <c r="ODH139" s="50"/>
      <c r="ODI139" s="50"/>
      <c r="ODJ139" s="50"/>
      <c r="ODK139" s="50"/>
      <c r="ODL139" s="50"/>
      <c r="ODM139" s="50"/>
      <c r="ODN139" s="50"/>
      <c r="ODO139" s="50"/>
      <c r="ODP139" s="50"/>
      <c r="ODQ139" s="50"/>
      <c r="ODR139" s="50"/>
      <c r="ODS139" s="50"/>
      <c r="ODT139" s="50"/>
      <c r="ODU139" s="50"/>
      <c r="ODV139" s="50"/>
      <c r="ODW139" s="50"/>
      <c r="ODX139" s="50"/>
      <c r="ODY139" s="50"/>
      <c r="ODZ139" s="50"/>
      <c r="OEA139" s="50"/>
      <c r="OEB139" s="50"/>
      <c r="OEC139" s="50"/>
      <c r="OED139" s="50"/>
      <c r="OEE139" s="50"/>
      <c r="OEF139" s="50"/>
      <c r="OEG139" s="50"/>
      <c r="OEH139" s="50"/>
      <c r="OEI139" s="50"/>
      <c r="OEJ139" s="50"/>
      <c r="OEK139" s="50"/>
      <c r="OEL139" s="50"/>
      <c r="OEM139" s="50"/>
      <c r="OEN139" s="50"/>
      <c r="OEO139" s="50"/>
      <c r="OEP139" s="50"/>
      <c r="OEQ139" s="50"/>
      <c r="OER139" s="50"/>
      <c r="OES139" s="50"/>
      <c r="OET139" s="50"/>
      <c r="OEU139" s="50"/>
      <c r="OEV139" s="50"/>
      <c r="OEW139" s="50"/>
      <c r="OEX139" s="50"/>
      <c r="OEY139" s="50"/>
      <c r="OEZ139" s="50"/>
      <c r="OFA139" s="50"/>
      <c r="OFB139" s="50"/>
      <c r="OFC139" s="50"/>
      <c r="OFD139" s="50"/>
      <c r="OFE139" s="50"/>
      <c r="OFF139" s="50"/>
      <c r="OFG139" s="50"/>
      <c r="OFH139" s="50"/>
      <c r="OFI139" s="50"/>
      <c r="OFJ139" s="50"/>
      <c r="OFK139" s="50"/>
      <c r="OFL139" s="50"/>
      <c r="OFM139" s="50"/>
      <c r="OFN139" s="50"/>
      <c r="OFO139" s="50"/>
      <c r="OFP139" s="50"/>
      <c r="OFQ139" s="50"/>
      <c r="OFR139" s="50"/>
      <c r="OFS139" s="50"/>
      <c r="OFT139" s="50"/>
      <c r="OFU139" s="50"/>
      <c r="OFV139" s="50"/>
      <c r="OFW139" s="50"/>
      <c r="OFX139" s="50"/>
      <c r="OFY139" s="50"/>
      <c r="OFZ139" s="50"/>
      <c r="OGA139" s="50"/>
      <c r="OGB139" s="50"/>
      <c r="OGC139" s="50"/>
      <c r="OGD139" s="50"/>
      <c r="OGE139" s="50"/>
      <c r="OGF139" s="50"/>
      <c r="OGG139" s="50"/>
      <c r="OGH139" s="50"/>
      <c r="OGI139" s="50"/>
      <c r="OGJ139" s="50"/>
      <c r="OGK139" s="50"/>
      <c r="OGL139" s="50"/>
      <c r="OGM139" s="50"/>
      <c r="OGN139" s="50"/>
      <c r="OGO139" s="50"/>
      <c r="OGP139" s="50"/>
      <c r="OGQ139" s="50"/>
      <c r="OGR139" s="50"/>
      <c r="OGS139" s="50"/>
      <c r="OGT139" s="50"/>
      <c r="OGU139" s="50"/>
      <c r="OGV139" s="50"/>
      <c r="OGW139" s="50"/>
      <c r="OGX139" s="50"/>
      <c r="OGY139" s="50"/>
      <c r="OGZ139" s="50"/>
      <c r="OHA139" s="50"/>
      <c r="OHB139" s="50"/>
      <c r="OHC139" s="50"/>
      <c r="OHD139" s="50"/>
      <c r="OHE139" s="50"/>
      <c r="OHF139" s="50"/>
      <c r="OHG139" s="50"/>
      <c r="OHH139" s="50"/>
      <c r="OHI139" s="50"/>
      <c r="OHJ139" s="50"/>
      <c r="OHK139" s="50"/>
      <c r="OHL139" s="50"/>
      <c r="OHM139" s="50"/>
      <c r="OHN139" s="50"/>
      <c r="OHO139" s="50"/>
      <c r="OHP139" s="50"/>
      <c r="OHQ139" s="50"/>
      <c r="OHR139" s="50"/>
      <c r="OHS139" s="50"/>
      <c r="OHT139" s="50"/>
      <c r="OHU139" s="50"/>
      <c r="OHV139" s="50"/>
      <c r="OHW139" s="50"/>
      <c r="OHX139" s="50"/>
      <c r="OHY139" s="50"/>
      <c r="OHZ139" s="50"/>
      <c r="OIA139" s="50"/>
      <c r="OIB139" s="50"/>
      <c r="OIC139" s="50"/>
      <c r="OID139" s="50"/>
      <c r="OIE139" s="50"/>
      <c r="OIF139" s="50"/>
      <c r="OIG139" s="50"/>
      <c r="OIH139" s="50"/>
      <c r="OII139" s="50"/>
      <c r="OIJ139" s="50"/>
      <c r="OIK139" s="50"/>
      <c r="OIL139" s="50"/>
      <c r="OIM139" s="50"/>
      <c r="OIN139" s="50"/>
      <c r="OIO139" s="50"/>
      <c r="OIP139" s="50"/>
      <c r="OIQ139" s="50"/>
      <c r="OIR139" s="50"/>
      <c r="OIS139" s="50"/>
      <c r="OIT139" s="50"/>
      <c r="OIU139" s="50"/>
      <c r="OIV139" s="50"/>
      <c r="OIW139" s="50"/>
      <c r="OIX139" s="50"/>
      <c r="OIY139" s="50"/>
      <c r="OIZ139" s="50"/>
      <c r="OJA139" s="50"/>
      <c r="OJB139" s="50"/>
      <c r="OJC139" s="50"/>
      <c r="OJD139" s="50"/>
      <c r="OJE139" s="50"/>
      <c r="OJF139" s="50"/>
      <c r="OJG139" s="50"/>
      <c r="OJH139" s="50"/>
      <c r="OJI139" s="50"/>
      <c r="OJJ139" s="50"/>
      <c r="OJK139" s="50"/>
      <c r="OJL139" s="50"/>
      <c r="OJM139" s="50"/>
      <c r="OJN139" s="50"/>
      <c r="OJO139" s="50"/>
      <c r="OJP139" s="50"/>
      <c r="OJQ139" s="50"/>
      <c r="OJR139" s="50"/>
      <c r="OJS139" s="50"/>
      <c r="OJT139" s="50"/>
      <c r="OJU139" s="50"/>
      <c r="OJV139" s="50"/>
      <c r="OJW139" s="50"/>
      <c r="OJX139" s="50"/>
      <c r="OJY139" s="50"/>
      <c r="OJZ139" s="50"/>
      <c r="OKA139" s="50"/>
      <c r="OKB139" s="50"/>
      <c r="OKC139" s="50"/>
      <c r="OKD139" s="50"/>
      <c r="OKE139" s="50"/>
      <c r="OKF139" s="50"/>
      <c r="OKG139" s="50"/>
      <c r="OKH139" s="50"/>
      <c r="OKI139" s="50"/>
      <c r="OKJ139" s="50"/>
      <c r="OKK139" s="50"/>
      <c r="OKL139" s="50"/>
      <c r="OKM139" s="50"/>
      <c r="OKN139" s="50"/>
      <c r="OKO139" s="50"/>
      <c r="OKP139" s="50"/>
      <c r="OKQ139" s="50"/>
      <c r="OKR139" s="50"/>
      <c r="OKS139" s="50"/>
      <c r="OKT139" s="50"/>
      <c r="OKU139" s="50"/>
      <c r="OKV139" s="50"/>
      <c r="OKW139" s="50"/>
      <c r="OKX139" s="50"/>
      <c r="OKY139" s="50"/>
      <c r="OKZ139" s="50"/>
      <c r="OLA139" s="50"/>
      <c r="OLB139" s="50"/>
      <c r="OLC139" s="50"/>
      <c r="OLD139" s="50"/>
      <c r="OLE139" s="50"/>
      <c r="OLF139" s="50"/>
      <c r="OLG139" s="50"/>
      <c r="OLH139" s="50"/>
      <c r="OLI139" s="50"/>
      <c r="OLJ139" s="50"/>
      <c r="OLK139" s="50"/>
      <c r="OLL139" s="50"/>
      <c r="OLM139" s="50"/>
      <c r="OLN139" s="50"/>
      <c r="OLO139" s="50"/>
      <c r="OLP139" s="50"/>
      <c r="OLQ139" s="50"/>
      <c r="OLR139" s="50"/>
      <c r="OLS139" s="50"/>
      <c r="OLT139" s="50"/>
      <c r="OLU139" s="50"/>
      <c r="OLV139" s="50"/>
      <c r="OLW139" s="50"/>
      <c r="OLX139" s="50"/>
      <c r="OLY139" s="50"/>
      <c r="OLZ139" s="50"/>
      <c r="OMA139" s="50"/>
      <c r="OMB139" s="50"/>
      <c r="OMC139" s="50"/>
      <c r="OMD139" s="50"/>
      <c r="OME139" s="50"/>
      <c r="OMF139" s="50"/>
      <c r="OMG139" s="50"/>
      <c r="OMH139" s="50"/>
      <c r="OMI139" s="50"/>
      <c r="OMJ139" s="50"/>
      <c r="OMK139" s="50"/>
      <c r="OML139" s="50"/>
      <c r="OMM139" s="50"/>
      <c r="OMN139" s="50"/>
      <c r="OMO139" s="50"/>
      <c r="OMP139" s="50"/>
      <c r="OMQ139" s="50"/>
      <c r="OMR139" s="50"/>
      <c r="OMS139" s="50"/>
      <c r="OMT139" s="50"/>
      <c r="OMU139" s="50"/>
      <c r="OMV139" s="50"/>
      <c r="OMW139" s="50"/>
      <c r="OMX139" s="50"/>
      <c r="OMY139" s="50"/>
      <c r="OMZ139" s="50"/>
      <c r="ONA139" s="50"/>
      <c r="ONB139" s="50"/>
      <c r="ONC139" s="50"/>
      <c r="OND139" s="50"/>
      <c r="ONE139" s="50"/>
      <c r="ONF139" s="50"/>
      <c r="ONG139" s="50"/>
      <c r="ONH139" s="50"/>
      <c r="ONI139" s="50"/>
      <c r="ONJ139" s="50"/>
      <c r="ONK139" s="50"/>
      <c r="ONL139" s="50"/>
      <c r="ONM139" s="50"/>
      <c r="ONN139" s="50"/>
      <c r="ONO139" s="50"/>
      <c r="ONP139" s="50"/>
      <c r="ONQ139" s="50"/>
      <c r="ONR139" s="50"/>
      <c r="ONS139" s="50"/>
      <c r="ONT139" s="50"/>
      <c r="ONU139" s="50"/>
      <c r="ONV139" s="50"/>
      <c r="ONW139" s="50"/>
      <c r="ONX139" s="50"/>
      <c r="ONY139" s="50"/>
      <c r="ONZ139" s="50"/>
      <c r="OOA139" s="50"/>
      <c r="OOB139" s="50"/>
      <c r="OOC139" s="50"/>
      <c r="OOD139" s="50"/>
      <c r="OOE139" s="50"/>
      <c r="OOF139" s="50"/>
      <c r="OOG139" s="50"/>
      <c r="OOH139" s="50"/>
      <c r="OOI139" s="50"/>
      <c r="OOJ139" s="50"/>
      <c r="OOK139" s="50"/>
      <c r="OOL139" s="50"/>
      <c r="OOM139" s="50"/>
      <c r="OON139" s="50"/>
      <c r="OOO139" s="50"/>
      <c r="OOP139" s="50"/>
      <c r="OOQ139" s="50"/>
      <c r="OOR139" s="50"/>
      <c r="OOS139" s="50"/>
      <c r="OOT139" s="50"/>
      <c r="OOU139" s="50"/>
      <c r="OOV139" s="50"/>
      <c r="OOW139" s="50"/>
      <c r="OOX139" s="50"/>
      <c r="OOY139" s="50"/>
      <c r="OOZ139" s="50"/>
      <c r="OPA139" s="50"/>
      <c r="OPB139" s="50"/>
      <c r="OPC139" s="50"/>
      <c r="OPD139" s="50"/>
      <c r="OPE139" s="50"/>
      <c r="OPF139" s="50"/>
      <c r="OPG139" s="50"/>
      <c r="OPH139" s="50"/>
      <c r="OPI139" s="50"/>
      <c r="OPJ139" s="50"/>
      <c r="OPK139" s="50"/>
      <c r="OPL139" s="50"/>
      <c r="OPM139" s="50"/>
      <c r="OPN139" s="50"/>
      <c r="OPO139" s="50"/>
      <c r="OPP139" s="50"/>
      <c r="OPQ139" s="50"/>
      <c r="OPR139" s="50"/>
      <c r="OPS139" s="50"/>
      <c r="OPT139" s="50"/>
      <c r="OPU139" s="50"/>
      <c r="OPV139" s="50"/>
      <c r="OPW139" s="50"/>
      <c r="OPX139" s="50"/>
      <c r="OPY139" s="50"/>
      <c r="OPZ139" s="50"/>
      <c r="OQA139" s="50"/>
      <c r="OQB139" s="50"/>
      <c r="OQC139" s="50"/>
      <c r="OQD139" s="50"/>
      <c r="OQE139" s="50"/>
      <c r="OQF139" s="50"/>
      <c r="OQG139" s="50"/>
      <c r="OQH139" s="50"/>
      <c r="OQI139" s="50"/>
      <c r="OQJ139" s="50"/>
      <c r="OQK139" s="50"/>
      <c r="OQL139" s="50"/>
      <c r="OQM139" s="50"/>
      <c r="OQN139" s="50"/>
      <c r="OQO139" s="50"/>
      <c r="OQP139" s="50"/>
      <c r="OQQ139" s="50"/>
      <c r="OQR139" s="50"/>
      <c r="OQS139" s="50"/>
      <c r="OQT139" s="50"/>
      <c r="OQU139" s="50"/>
      <c r="OQV139" s="50"/>
      <c r="OQW139" s="50"/>
      <c r="OQX139" s="50"/>
      <c r="OQY139" s="50"/>
      <c r="OQZ139" s="50"/>
      <c r="ORA139" s="50"/>
      <c r="ORB139" s="50"/>
      <c r="ORC139" s="50"/>
      <c r="ORD139" s="50"/>
      <c r="ORE139" s="50"/>
      <c r="ORF139" s="50"/>
      <c r="ORG139" s="50"/>
      <c r="ORH139" s="50"/>
      <c r="ORI139" s="50"/>
      <c r="ORJ139" s="50"/>
      <c r="ORK139" s="50"/>
      <c r="ORL139" s="50"/>
      <c r="ORM139" s="50"/>
      <c r="ORN139" s="50"/>
      <c r="ORO139" s="50"/>
      <c r="ORP139" s="50"/>
      <c r="ORQ139" s="50"/>
      <c r="ORR139" s="50"/>
      <c r="ORS139" s="50"/>
      <c r="ORT139" s="50"/>
      <c r="ORU139" s="50"/>
      <c r="ORV139" s="50"/>
      <c r="ORW139" s="50"/>
      <c r="ORX139" s="50"/>
      <c r="ORY139" s="50"/>
      <c r="ORZ139" s="50"/>
      <c r="OSA139" s="50"/>
      <c r="OSB139" s="50"/>
      <c r="OSC139" s="50"/>
      <c r="OSD139" s="50"/>
      <c r="OSE139" s="50"/>
      <c r="OSF139" s="50"/>
      <c r="OSG139" s="50"/>
      <c r="OSH139" s="50"/>
      <c r="OSI139" s="50"/>
      <c r="OSJ139" s="50"/>
      <c r="OSK139" s="50"/>
      <c r="OSL139" s="50"/>
      <c r="OSM139" s="50"/>
      <c r="OSN139" s="50"/>
      <c r="OSO139" s="50"/>
      <c r="OSP139" s="50"/>
      <c r="OSQ139" s="50"/>
      <c r="OSR139" s="50"/>
      <c r="OSS139" s="50"/>
      <c r="OST139" s="50"/>
      <c r="OSU139" s="50"/>
      <c r="OSV139" s="50"/>
      <c r="OSW139" s="50"/>
      <c r="OSX139" s="50"/>
      <c r="OSY139" s="50"/>
      <c r="OSZ139" s="50"/>
      <c r="OTA139" s="50"/>
      <c r="OTB139" s="50"/>
      <c r="OTC139" s="50"/>
      <c r="OTD139" s="50"/>
      <c r="OTE139" s="50"/>
      <c r="OTF139" s="50"/>
      <c r="OTG139" s="50"/>
      <c r="OTH139" s="50"/>
      <c r="OTI139" s="50"/>
      <c r="OTJ139" s="50"/>
      <c r="OTK139" s="50"/>
      <c r="OTL139" s="50"/>
      <c r="OTM139" s="50"/>
      <c r="OTN139" s="50"/>
      <c r="OTO139" s="50"/>
      <c r="OTP139" s="50"/>
      <c r="OTQ139" s="50"/>
      <c r="OTR139" s="50"/>
      <c r="OTS139" s="50"/>
      <c r="OTT139" s="50"/>
      <c r="OTU139" s="50"/>
      <c r="OTV139" s="50"/>
      <c r="OTW139" s="50"/>
      <c r="OTX139" s="50"/>
      <c r="OTY139" s="50"/>
      <c r="OTZ139" s="50"/>
      <c r="OUA139" s="50"/>
      <c r="OUB139" s="50"/>
      <c r="OUC139" s="50"/>
      <c r="OUD139" s="50"/>
      <c r="OUE139" s="50"/>
      <c r="OUF139" s="50"/>
      <c r="OUG139" s="50"/>
      <c r="OUH139" s="50"/>
      <c r="OUI139" s="50"/>
      <c r="OUJ139" s="50"/>
      <c r="OUK139" s="50"/>
      <c r="OUL139" s="50"/>
      <c r="OUM139" s="50"/>
      <c r="OUN139" s="50"/>
      <c r="OUO139" s="50"/>
      <c r="OUP139" s="50"/>
      <c r="OUQ139" s="50"/>
      <c r="OUR139" s="50"/>
      <c r="OUS139" s="50"/>
      <c r="OUT139" s="50"/>
      <c r="OUU139" s="50"/>
      <c r="OUV139" s="50"/>
      <c r="OUW139" s="50"/>
      <c r="OUX139" s="50"/>
      <c r="OUY139" s="50"/>
      <c r="OUZ139" s="50"/>
      <c r="OVA139" s="50"/>
      <c r="OVB139" s="50"/>
      <c r="OVC139" s="50"/>
      <c r="OVD139" s="50"/>
      <c r="OVE139" s="50"/>
      <c r="OVF139" s="50"/>
      <c r="OVG139" s="50"/>
      <c r="OVH139" s="50"/>
      <c r="OVI139" s="50"/>
      <c r="OVJ139" s="50"/>
      <c r="OVK139" s="50"/>
      <c r="OVL139" s="50"/>
      <c r="OVM139" s="50"/>
      <c r="OVN139" s="50"/>
      <c r="OVO139" s="50"/>
      <c r="OVP139" s="50"/>
      <c r="OVQ139" s="50"/>
      <c r="OVR139" s="50"/>
      <c r="OVS139" s="50"/>
      <c r="OVT139" s="50"/>
      <c r="OVU139" s="50"/>
      <c r="OVV139" s="50"/>
      <c r="OVW139" s="50"/>
      <c r="OVX139" s="50"/>
      <c r="OVY139" s="50"/>
      <c r="OVZ139" s="50"/>
      <c r="OWA139" s="50"/>
      <c r="OWB139" s="50"/>
      <c r="OWC139" s="50"/>
      <c r="OWD139" s="50"/>
      <c r="OWE139" s="50"/>
      <c r="OWF139" s="50"/>
      <c r="OWG139" s="50"/>
      <c r="OWH139" s="50"/>
      <c r="OWI139" s="50"/>
      <c r="OWJ139" s="50"/>
      <c r="OWK139" s="50"/>
      <c r="OWL139" s="50"/>
      <c r="OWM139" s="50"/>
      <c r="OWN139" s="50"/>
      <c r="OWO139" s="50"/>
      <c r="OWP139" s="50"/>
      <c r="OWQ139" s="50"/>
      <c r="OWR139" s="50"/>
      <c r="OWS139" s="50"/>
      <c r="OWT139" s="50"/>
      <c r="OWU139" s="50"/>
      <c r="OWV139" s="50"/>
      <c r="OWW139" s="50"/>
      <c r="OWX139" s="50"/>
      <c r="OWY139" s="50"/>
      <c r="OWZ139" s="50"/>
      <c r="OXA139" s="50"/>
      <c r="OXB139" s="50"/>
      <c r="OXC139" s="50"/>
      <c r="OXD139" s="50"/>
      <c r="OXE139" s="50"/>
      <c r="OXF139" s="50"/>
      <c r="OXG139" s="50"/>
      <c r="OXH139" s="50"/>
      <c r="OXI139" s="50"/>
      <c r="OXJ139" s="50"/>
      <c r="OXK139" s="50"/>
      <c r="OXL139" s="50"/>
      <c r="OXM139" s="50"/>
      <c r="OXN139" s="50"/>
      <c r="OXO139" s="50"/>
      <c r="OXP139" s="50"/>
      <c r="OXQ139" s="50"/>
      <c r="OXR139" s="50"/>
      <c r="OXS139" s="50"/>
      <c r="OXT139" s="50"/>
      <c r="OXU139" s="50"/>
      <c r="OXV139" s="50"/>
      <c r="OXW139" s="50"/>
      <c r="OXX139" s="50"/>
      <c r="OXY139" s="50"/>
      <c r="OXZ139" s="50"/>
      <c r="OYA139" s="50"/>
      <c r="OYB139" s="50"/>
      <c r="OYC139" s="50"/>
      <c r="OYD139" s="50"/>
      <c r="OYE139" s="50"/>
      <c r="OYF139" s="50"/>
      <c r="OYG139" s="50"/>
      <c r="OYH139" s="50"/>
      <c r="OYI139" s="50"/>
      <c r="OYJ139" s="50"/>
      <c r="OYK139" s="50"/>
      <c r="OYL139" s="50"/>
      <c r="OYM139" s="50"/>
      <c r="OYN139" s="50"/>
      <c r="OYO139" s="50"/>
      <c r="OYP139" s="50"/>
      <c r="OYQ139" s="50"/>
      <c r="OYR139" s="50"/>
      <c r="OYS139" s="50"/>
      <c r="OYT139" s="50"/>
      <c r="OYU139" s="50"/>
      <c r="OYV139" s="50"/>
      <c r="OYW139" s="50"/>
      <c r="OYX139" s="50"/>
      <c r="OYY139" s="50"/>
      <c r="OYZ139" s="50"/>
      <c r="OZA139" s="50"/>
      <c r="OZB139" s="50"/>
      <c r="OZC139" s="50"/>
      <c r="OZD139" s="50"/>
      <c r="OZE139" s="50"/>
      <c r="OZF139" s="50"/>
      <c r="OZG139" s="50"/>
      <c r="OZH139" s="50"/>
      <c r="OZI139" s="50"/>
      <c r="OZJ139" s="50"/>
      <c r="OZK139" s="50"/>
      <c r="OZL139" s="50"/>
      <c r="OZM139" s="50"/>
      <c r="OZN139" s="50"/>
      <c r="OZO139" s="50"/>
      <c r="OZP139" s="50"/>
      <c r="OZQ139" s="50"/>
      <c r="OZR139" s="50"/>
      <c r="OZS139" s="50"/>
      <c r="OZT139" s="50"/>
      <c r="OZU139" s="50"/>
      <c r="OZV139" s="50"/>
      <c r="OZW139" s="50"/>
      <c r="OZX139" s="50"/>
      <c r="OZY139" s="50"/>
      <c r="OZZ139" s="50"/>
      <c r="PAA139" s="50"/>
      <c r="PAB139" s="50"/>
      <c r="PAC139" s="50"/>
      <c r="PAD139" s="50"/>
      <c r="PAE139" s="50"/>
      <c r="PAF139" s="50"/>
      <c r="PAG139" s="50"/>
      <c r="PAH139" s="50"/>
      <c r="PAI139" s="50"/>
      <c r="PAJ139" s="50"/>
      <c r="PAK139" s="50"/>
      <c r="PAL139" s="50"/>
      <c r="PAM139" s="50"/>
      <c r="PAN139" s="50"/>
      <c r="PAO139" s="50"/>
      <c r="PAP139" s="50"/>
      <c r="PAQ139" s="50"/>
      <c r="PAR139" s="50"/>
      <c r="PAS139" s="50"/>
      <c r="PAT139" s="50"/>
      <c r="PAU139" s="50"/>
      <c r="PAV139" s="50"/>
      <c r="PAW139" s="50"/>
      <c r="PAX139" s="50"/>
      <c r="PAY139" s="50"/>
      <c r="PAZ139" s="50"/>
      <c r="PBA139" s="50"/>
      <c r="PBB139" s="50"/>
      <c r="PBC139" s="50"/>
      <c r="PBD139" s="50"/>
      <c r="PBE139" s="50"/>
      <c r="PBF139" s="50"/>
      <c r="PBG139" s="50"/>
      <c r="PBH139" s="50"/>
      <c r="PBI139" s="50"/>
      <c r="PBJ139" s="50"/>
      <c r="PBK139" s="50"/>
      <c r="PBL139" s="50"/>
      <c r="PBM139" s="50"/>
      <c r="PBN139" s="50"/>
      <c r="PBO139" s="50"/>
      <c r="PBP139" s="50"/>
      <c r="PBQ139" s="50"/>
      <c r="PBR139" s="50"/>
      <c r="PBS139" s="50"/>
      <c r="PBT139" s="50"/>
      <c r="PBU139" s="50"/>
      <c r="PBV139" s="50"/>
      <c r="PBW139" s="50"/>
      <c r="PBX139" s="50"/>
      <c r="PBY139" s="50"/>
      <c r="PBZ139" s="50"/>
      <c r="PCA139" s="50"/>
      <c r="PCB139" s="50"/>
      <c r="PCC139" s="50"/>
      <c r="PCD139" s="50"/>
      <c r="PCE139" s="50"/>
      <c r="PCF139" s="50"/>
      <c r="PCG139" s="50"/>
      <c r="PCH139" s="50"/>
      <c r="PCI139" s="50"/>
      <c r="PCJ139" s="50"/>
      <c r="PCK139" s="50"/>
      <c r="PCL139" s="50"/>
      <c r="PCM139" s="50"/>
      <c r="PCN139" s="50"/>
      <c r="PCO139" s="50"/>
      <c r="PCP139" s="50"/>
      <c r="PCQ139" s="50"/>
      <c r="PCR139" s="50"/>
      <c r="PCS139" s="50"/>
      <c r="PCT139" s="50"/>
      <c r="PCU139" s="50"/>
      <c r="PCV139" s="50"/>
      <c r="PCW139" s="50"/>
      <c r="PCX139" s="50"/>
      <c r="PCY139" s="50"/>
      <c r="PCZ139" s="50"/>
      <c r="PDA139" s="50"/>
      <c r="PDB139" s="50"/>
      <c r="PDC139" s="50"/>
      <c r="PDD139" s="50"/>
      <c r="PDE139" s="50"/>
      <c r="PDF139" s="50"/>
      <c r="PDG139" s="50"/>
      <c r="PDH139" s="50"/>
      <c r="PDI139" s="50"/>
      <c r="PDJ139" s="50"/>
      <c r="PDK139" s="50"/>
      <c r="PDL139" s="50"/>
      <c r="PDM139" s="50"/>
      <c r="PDN139" s="50"/>
      <c r="PDO139" s="50"/>
      <c r="PDP139" s="50"/>
      <c r="PDQ139" s="50"/>
      <c r="PDR139" s="50"/>
      <c r="PDS139" s="50"/>
      <c r="PDT139" s="50"/>
      <c r="PDU139" s="50"/>
      <c r="PDV139" s="50"/>
      <c r="PDW139" s="50"/>
      <c r="PDX139" s="50"/>
      <c r="PDY139" s="50"/>
      <c r="PDZ139" s="50"/>
      <c r="PEA139" s="50"/>
      <c r="PEB139" s="50"/>
      <c r="PEC139" s="50"/>
      <c r="PED139" s="50"/>
      <c r="PEE139" s="50"/>
      <c r="PEF139" s="50"/>
      <c r="PEG139" s="50"/>
      <c r="PEH139" s="50"/>
      <c r="PEI139" s="50"/>
      <c r="PEJ139" s="50"/>
      <c r="PEK139" s="50"/>
      <c r="PEL139" s="50"/>
      <c r="PEM139" s="50"/>
      <c r="PEN139" s="50"/>
      <c r="PEO139" s="50"/>
      <c r="PEP139" s="50"/>
      <c r="PEQ139" s="50"/>
      <c r="PER139" s="50"/>
      <c r="PES139" s="50"/>
      <c r="PET139" s="50"/>
      <c r="PEU139" s="50"/>
      <c r="PEV139" s="50"/>
      <c r="PEW139" s="50"/>
      <c r="PEX139" s="50"/>
      <c r="PEY139" s="50"/>
      <c r="PEZ139" s="50"/>
      <c r="PFA139" s="50"/>
      <c r="PFB139" s="50"/>
      <c r="PFC139" s="50"/>
      <c r="PFD139" s="50"/>
      <c r="PFE139" s="50"/>
      <c r="PFF139" s="50"/>
      <c r="PFG139" s="50"/>
      <c r="PFH139" s="50"/>
      <c r="PFI139" s="50"/>
      <c r="PFJ139" s="50"/>
      <c r="PFK139" s="50"/>
      <c r="PFL139" s="50"/>
      <c r="PFM139" s="50"/>
      <c r="PFN139" s="50"/>
      <c r="PFO139" s="50"/>
      <c r="PFP139" s="50"/>
      <c r="PFQ139" s="50"/>
      <c r="PFR139" s="50"/>
      <c r="PFS139" s="50"/>
      <c r="PFT139" s="50"/>
      <c r="PFU139" s="50"/>
      <c r="PFV139" s="50"/>
      <c r="PFW139" s="50"/>
      <c r="PFX139" s="50"/>
      <c r="PFY139" s="50"/>
      <c r="PFZ139" s="50"/>
      <c r="PGA139" s="50"/>
      <c r="PGB139" s="50"/>
      <c r="PGC139" s="50"/>
      <c r="PGD139" s="50"/>
      <c r="PGE139" s="50"/>
      <c r="PGF139" s="50"/>
      <c r="PGG139" s="50"/>
      <c r="PGH139" s="50"/>
      <c r="PGI139" s="50"/>
      <c r="PGJ139" s="50"/>
      <c r="PGK139" s="50"/>
      <c r="PGL139" s="50"/>
      <c r="PGM139" s="50"/>
      <c r="PGN139" s="50"/>
      <c r="PGO139" s="50"/>
      <c r="PGP139" s="50"/>
      <c r="PGQ139" s="50"/>
      <c r="PGR139" s="50"/>
      <c r="PGS139" s="50"/>
      <c r="PGT139" s="50"/>
      <c r="PGU139" s="50"/>
      <c r="PGV139" s="50"/>
      <c r="PGW139" s="50"/>
      <c r="PGX139" s="50"/>
      <c r="PGY139" s="50"/>
      <c r="PGZ139" s="50"/>
      <c r="PHA139" s="50"/>
      <c r="PHB139" s="50"/>
      <c r="PHC139" s="50"/>
      <c r="PHD139" s="50"/>
      <c r="PHE139" s="50"/>
      <c r="PHF139" s="50"/>
      <c r="PHG139" s="50"/>
      <c r="PHH139" s="50"/>
      <c r="PHI139" s="50"/>
      <c r="PHJ139" s="50"/>
      <c r="PHK139" s="50"/>
      <c r="PHL139" s="50"/>
      <c r="PHM139" s="50"/>
      <c r="PHN139" s="50"/>
      <c r="PHO139" s="50"/>
      <c r="PHP139" s="50"/>
      <c r="PHQ139" s="50"/>
      <c r="PHR139" s="50"/>
      <c r="PHS139" s="50"/>
      <c r="PHT139" s="50"/>
      <c r="PHU139" s="50"/>
      <c r="PHV139" s="50"/>
      <c r="PHW139" s="50"/>
      <c r="PHX139" s="50"/>
      <c r="PHY139" s="50"/>
      <c r="PHZ139" s="50"/>
      <c r="PIA139" s="50"/>
      <c r="PIB139" s="50"/>
      <c r="PIC139" s="50"/>
      <c r="PID139" s="50"/>
      <c r="PIE139" s="50"/>
      <c r="PIF139" s="50"/>
      <c r="PIG139" s="50"/>
      <c r="PIH139" s="50"/>
      <c r="PII139" s="50"/>
      <c r="PIJ139" s="50"/>
      <c r="PIK139" s="50"/>
      <c r="PIL139" s="50"/>
      <c r="PIM139" s="50"/>
      <c r="PIN139" s="50"/>
      <c r="PIO139" s="50"/>
      <c r="PIP139" s="50"/>
      <c r="PIQ139" s="50"/>
      <c r="PIR139" s="50"/>
      <c r="PIS139" s="50"/>
      <c r="PIT139" s="50"/>
      <c r="PIU139" s="50"/>
      <c r="PIV139" s="50"/>
      <c r="PIW139" s="50"/>
      <c r="PIX139" s="50"/>
      <c r="PIY139" s="50"/>
      <c r="PIZ139" s="50"/>
      <c r="PJA139" s="50"/>
      <c r="PJB139" s="50"/>
      <c r="PJC139" s="50"/>
      <c r="PJD139" s="50"/>
      <c r="PJE139" s="50"/>
      <c r="PJF139" s="50"/>
      <c r="PJG139" s="50"/>
      <c r="PJH139" s="50"/>
      <c r="PJI139" s="50"/>
      <c r="PJJ139" s="50"/>
      <c r="PJK139" s="50"/>
      <c r="PJL139" s="50"/>
      <c r="PJM139" s="50"/>
      <c r="PJN139" s="50"/>
      <c r="PJO139" s="50"/>
      <c r="PJP139" s="50"/>
      <c r="PJQ139" s="50"/>
      <c r="PJR139" s="50"/>
      <c r="PJS139" s="50"/>
      <c r="PJT139" s="50"/>
      <c r="PJU139" s="50"/>
      <c r="PJV139" s="50"/>
      <c r="PJW139" s="50"/>
      <c r="PJX139" s="50"/>
      <c r="PJY139" s="50"/>
      <c r="PJZ139" s="50"/>
      <c r="PKA139" s="50"/>
      <c r="PKB139" s="50"/>
      <c r="PKC139" s="50"/>
      <c r="PKD139" s="50"/>
      <c r="PKE139" s="50"/>
      <c r="PKF139" s="50"/>
      <c r="PKG139" s="50"/>
      <c r="PKH139" s="50"/>
      <c r="PKI139" s="50"/>
      <c r="PKJ139" s="50"/>
      <c r="PKK139" s="50"/>
      <c r="PKL139" s="50"/>
      <c r="PKM139" s="50"/>
      <c r="PKN139" s="50"/>
      <c r="PKO139" s="50"/>
      <c r="PKP139" s="50"/>
      <c r="PKQ139" s="50"/>
      <c r="PKR139" s="50"/>
      <c r="PKS139" s="50"/>
      <c r="PKT139" s="50"/>
      <c r="PKU139" s="50"/>
      <c r="PKV139" s="50"/>
      <c r="PKW139" s="50"/>
      <c r="PKX139" s="50"/>
      <c r="PKY139" s="50"/>
      <c r="PKZ139" s="50"/>
      <c r="PLA139" s="50"/>
      <c r="PLB139" s="50"/>
      <c r="PLC139" s="50"/>
      <c r="PLD139" s="50"/>
      <c r="PLE139" s="50"/>
      <c r="PLF139" s="50"/>
      <c r="PLG139" s="50"/>
      <c r="PLH139" s="50"/>
      <c r="PLI139" s="50"/>
      <c r="PLJ139" s="50"/>
      <c r="PLK139" s="50"/>
      <c r="PLL139" s="50"/>
      <c r="PLM139" s="50"/>
      <c r="PLN139" s="50"/>
      <c r="PLO139" s="50"/>
      <c r="PLP139" s="50"/>
      <c r="PLQ139" s="50"/>
      <c r="PLR139" s="50"/>
      <c r="PLS139" s="50"/>
      <c r="PLT139" s="50"/>
      <c r="PLU139" s="50"/>
      <c r="PLV139" s="50"/>
      <c r="PLW139" s="50"/>
      <c r="PLX139" s="50"/>
      <c r="PLY139" s="50"/>
      <c r="PLZ139" s="50"/>
      <c r="PMA139" s="50"/>
      <c r="PMB139" s="50"/>
      <c r="PMC139" s="50"/>
      <c r="PMD139" s="50"/>
      <c r="PME139" s="50"/>
      <c r="PMF139" s="50"/>
      <c r="PMG139" s="50"/>
      <c r="PMH139" s="50"/>
      <c r="PMI139" s="50"/>
      <c r="PMJ139" s="50"/>
      <c r="PMK139" s="50"/>
      <c r="PML139" s="50"/>
      <c r="PMM139" s="50"/>
      <c r="PMN139" s="50"/>
      <c r="PMO139" s="50"/>
      <c r="PMP139" s="50"/>
      <c r="PMQ139" s="50"/>
      <c r="PMR139" s="50"/>
      <c r="PMS139" s="50"/>
      <c r="PMT139" s="50"/>
      <c r="PMU139" s="50"/>
      <c r="PMV139" s="50"/>
      <c r="PMW139" s="50"/>
      <c r="PMX139" s="50"/>
      <c r="PMY139" s="50"/>
      <c r="PMZ139" s="50"/>
      <c r="PNA139" s="50"/>
      <c r="PNB139" s="50"/>
      <c r="PNC139" s="50"/>
      <c r="PND139" s="50"/>
      <c r="PNE139" s="50"/>
      <c r="PNF139" s="50"/>
      <c r="PNG139" s="50"/>
      <c r="PNH139" s="50"/>
      <c r="PNI139" s="50"/>
      <c r="PNJ139" s="50"/>
      <c r="PNK139" s="50"/>
      <c r="PNL139" s="50"/>
      <c r="PNM139" s="50"/>
      <c r="PNN139" s="50"/>
      <c r="PNO139" s="50"/>
      <c r="PNP139" s="50"/>
      <c r="PNQ139" s="50"/>
      <c r="PNR139" s="50"/>
      <c r="PNS139" s="50"/>
      <c r="PNT139" s="50"/>
      <c r="PNU139" s="50"/>
      <c r="PNV139" s="50"/>
      <c r="PNW139" s="50"/>
      <c r="PNX139" s="50"/>
      <c r="PNY139" s="50"/>
      <c r="PNZ139" s="50"/>
      <c r="POA139" s="50"/>
      <c r="POB139" s="50"/>
      <c r="POC139" s="50"/>
      <c r="POD139" s="50"/>
      <c r="POE139" s="50"/>
      <c r="POF139" s="50"/>
      <c r="POG139" s="50"/>
      <c r="POH139" s="50"/>
      <c r="POI139" s="50"/>
      <c r="POJ139" s="50"/>
      <c r="POK139" s="50"/>
      <c r="POL139" s="50"/>
      <c r="POM139" s="50"/>
      <c r="PON139" s="50"/>
      <c r="POO139" s="50"/>
      <c r="POP139" s="50"/>
      <c r="POQ139" s="50"/>
      <c r="POR139" s="50"/>
      <c r="POS139" s="50"/>
      <c r="POT139" s="50"/>
      <c r="POU139" s="50"/>
      <c r="POV139" s="50"/>
      <c r="POW139" s="50"/>
      <c r="POX139" s="50"/>
      <c r="POY139" s="50"/>
      <c r="POZ139" s="50"/>
      <c r="PPA139" s="50"/>
      <c r="PPB139" s="50"/>
      <c r="PPC139" s="50"/>
      <c r="PPD139" s="50"/>
      <c r="PPE139" s="50"/>
      <c r="PPF139" s="50"/>
      <c r="PPG139" s="50"/>
      <c r="PPH139" s="50"/>
      <c r="PPI139" s="50"/>
      <c r="PPJ139" s="50"/>
      <c r="PPK139" s="50"/>
      <c r="PPL139" s="50"/>
      <c r="PPM139" s="50"/>
      <c r="PPN139" s="50"/>
      <c r="PPO139" s="50"/>
      <c r="PPP139" s="50"/>
      <c r="PPQ139" s="50"/>
      <c r="PPR139" s="50"/>
      <c r="PPS139" s="50"/>
      <c r="PPT139" s="50"/>
      <c r="PPU139" s="50"/>
      <c r="PPV139" s="50"/>
      <c r="PPW139" s="50"/>
      <c r="PPX139" s="50"/>
      <c r="PPY139" s="50"/>
      <c r="PPZ139" s="50"/>
      <c r="PQA139" s="50"/>
      <c r="PQB139" s="50"/>
      <c r="PQC139" s="50"/>
      <c r="PQD139" s="50"/>
      <c r="PQE139" s="50"/>
      <c r="PQF139" s="50"/>
      <c r="PQG139" s="50"/>
      <c r="PQH139" s="50"/>
      <c r="PQI139" s="50"/>
      <c r="PQJ139" s="50"/>
      <c r="PQK139" s="50"/>
      <c r="PQL139" s="50"/>
      <c r="PQM139" s="50"/>
      <c r="PQN139" s="50"/>
      <c r="PQO139" s="50"/>
      <c r="PQP139" s="50"/>
      <c r="PQQ139" s="50"/>
      <c r="PQR139" s="50"/>
      <c r="PQS139" s="50"/>
      <c r="PQT139" s="50"/>
      <c r="PQU139" s="50"/>
      <c r="PQV139" s="50"/>
      <c r="PQW139" s="50"/>
      <c r="PQX139" s="50"/>
      <c r="PQY139" s="50"/>
      <c r="PQZ139" s="50"/>
      <c r="PRA139" s="50"/>
      <c r="PRB139" s="50"/>
      <c r="PRC139" s="50"/>
      <c r="PRD139" s="50"/>
      <c r="PRE139" s="50"/>
      <c r="PRF139" s="50"/>
      <c r="PRG139" s="50"/>
      <c r="PRH139" s="50"/>
      <c r="PRI139" s="50"/>
      <c r="PRJ139" s="50"/>
      <c r="PRK139" s="50"/>
      <c r="PRL139" s="50"/>
      <c r="PRM139" s="50"/>
      <c r="PRN139" s="50"/>
      <c r="PRO139" s="50"/>
      <c r="PRP139" s="50"/>
      <c r="PRQ139" s="50"/>
      <c r="PRR139" s="50"/>
      <c r="PRS139" s="50"/>
      <c r="PRT139" s="50"/>
      <c r="PRU139" s="50"/>
      <c r="PRV139" s="50"/>
      <c r="PRW139" s="50"/>
      <c r="PRX139" s="50"/>
      <c r="PRY139" s="50"/>
      <c r="PRZ139" s="50"/>
      <c r="PSA139" s="50"/>
      <c r="PSB139" s="50"/>
      <c r="PSC139" s="50"/>
      <c r="PSD139" s="50"/>
      <c r="PSE139" s="50"/>
      <c r="PSF139" s="50"/>
      <c r="PSG139" s="50"/>
      <c r="PSH139" s="50"/>
      <c r="PSI139" s="50"/>
      <c r="PSJ139" s="50"/>
      <c r="PSK139" s="50"/>
      <c r="PSL139" s="50"/>
      <c r="PSM139" s="50"/>
      <c r="PSN139" s="50"/>
      <c r="PSO139" s="50"/>
      <c r="PSP139" s="50"/>
      <c r="PSQ139" s="50"/>
      <c r="PSR139" s="50"/>
      <c r="PSS139" s="50"/>
      <c r="PST139" s="50"/>
      <c r="PSU139" s="50"/>
      <c r="PSV139" s="50"/>
      <c r="PSW139" s="50"/>
      <c r="PSX139" s="50"/>
      <c r="PSY139" s="50"/>
      <c r="PSZ139" s="50"/>
      <c r="PTA139" s="50"/>
      <c r="PTB139" s="50"/>
      <c r="PTC139" s="50"/>
      <c r="PTD139" s="50"/>
      <c r="PTE139" s="50"/>
      <c r="PTF139" s="50"/>
      <c r="PTG139" s="50"/>
      <c r="PTH139" s="50"/>
      <c r="PTI139" s="50"/>
      <c r="PTJ139" s="50"/>
      <c r="PTK139" s="50"/>
      <c r="PTL139" s="50"/>
      <c r="PTM139" s="50"/>
      <c r="PTN139" s="50"/>
      <c r="PTO139" s="50"/>
      <c r="PTP139" s="50"/>
      <c r="PTQ139" s="50"/>
      <c r="PTR139" s="50"/>
      <c r="PTS139" s="50"/>
      <c r="PTT139" s="50"/>
      <c r="PTU139" s="50"/>
      <c r="PTV139" s="50"/>
      <c r="PTW139" s="50"/>
      <c r="PTX139" s="50"/>
      <c r="PTY139" s="50"/>
      <c r="PTZ139" s="50"/>
      <c r="PUA139" s="50"/>
      <c r="PUB139" s="50"/>
      <c r="PUC139" s="50"/>
      <c r="PUD139" s="50"/>
      <c r="PUE139" s="50"/>
      <c r="PUF139" s="50"/>
      <c r="PUG139" s="50"/>
      <c r="PUH139" s="50"/>
      <c r="PUI139" s="50"/>
      <c r="PUJ139" s="50"/>
      <c r="PUK139" s="50"/>
      <c r="PUL139" s="50"/>
      <c r="PUM139" s="50"/>
      <c r="PUN139" s="50"/>
      <c r="PUO139" s="50"/>
      <c r="PUP139" s="50"/>
      <c r="PUQ139" s="50"/>
      <c r="PUR139" s="50"/>
      <c r="PUS139" s="50"/>
      <c r="PUT139" s="50"/>
      <c r="PUU139" s="50"/>
      <c r="PUV139" s="50"/>
      <c r="PUW139" s="50"/>
      <c r="PUX139" s="50"/>
      <c r="PUY139" s="50"/>
      <c r="PUZ139" s="50"/>
      <c r="PVA139" s="50"/>
      <c r="PVB139" s="50"/>
      <c r="PVC139" s="50"/>
      <c r="PVD139" s="50"/>
      <c r="PVE139" s="50"/>
      <c r="PVF139" s="50"/>
      <c r="PVG139" s="50"/>
      <c r="PVH139" s="50"/>
      <c r="PVI139" s="50"/>
      <c r="PVJ139" s="50"/>
      <c r="PVK139" s="50"/>
      <c r="PVL139" s="50"/>
      <c r="PVM139" s="50"/>
      <c r="PVN139" s="50"/>
      <c r="PVO139" s="50"/>
      <c r="PVP139" s="50"/>
      <c r="PVQ139" s="50"/>
      <c r="PVR139" s="50"/>
      <c r="PVS139" s="50"/>
      <c r="PVT139" s="50"/>
      <c r="PVU139" s="50"/>
      <c r="PVV139" s="50"/>
      <c r="PVW139" s="50"/>
      <c r="PVX139" s="50"/>
      <c r="PVY139" s="50"/>
      <c r="PVZ139" s="50"/>
      <c r="PWA139" s="50"/>
      <c r="PWB139" s="50"/>
      <c r="PWC139" s="50"/>
      <c r="PWD139" s="50"/>
      <c r="PWE139" s="50"/>
      <c r="PWF139" s="50"/>
      <c r="PWG139" s="50"/>
      <c r="PWH139" s="50"/>
      <c r="PWI139" s="50"/>
      <c r="PWJ139" s="50"/>
      <c r="PWK139" s="50"/>
      <c r="PWL139" s="50"/>
      <c r="PWM139" s="50"/>
      <c r="PWN139" s="50"/>
      <c r="PWO139" s="50"/>
      <c r="PWP139" s="50"/>
      <c r="PWQ139" s="50"/>
      <c r="PWR139" s="50"/>
      <c r="PWS139" s="50"/>
      <c r="PWT139" s="50"/>
      <c r="PWU139" s="50"/>
      <c r="PWV139" s="50"/>
      <c r="PWW139" s="50"/>
      <c r="PWX139" s="50"/>
      <c r="PWY139" s="50"/>
      <c r="PWZ139" s="50"/>
      <c r="PXA139" s="50"/>
      <c r="PXB139" s="50"/>
      <c r="PXC139" s="50"/>
      <c r="PXD139" s="50"/>
      <c r="PXE139" s="50"/>
      <c r="PXF139" s="50"/>
      <c r="PXG139" s="50"/>
      <c r="PXH139" s="50"/>
      <c r="PXI139" s="50"/>
      <c r="PXJ139" s="50"/>
      <c r="PXK139" s="50"/>
      <c r="PXL139" s="50"/>
      <c r="PXM139" s="50"/>
      <c r="PXN139" s="50"/>
      <c r="PXO139" s="50"/>
      <c r="PXP139" s="50"/>
      <c r="PXQ139" s="50"/>
      <c r="PXR139" s="50"/>
      <c r="PXS139" s="50"/>
      <c r="PXT139" s="50"/>
      <c r="PXU139" s="50"/>
      <c r="PXV139" s="50"/>
      <c r="PXW139" s="50"/>
      <c r="PXX139" s="50"/>
      <c r="PXY139" s="50"/>
      <c r="PXZ139" s="50"/>
      <c r="PYA139" s="50"/>
      <c r="PYB139" s="50"/>
      <c r="PYC139" s="50"/>
      <c r="PYD139" s="50"/>
      <c r="PYE139" s="50"/>
      <c r="PYF139" s="50"/>
      <c r="PYG139" s="50"/>
      <c r="PYH139" s="50"/>
      <c r="PYI139" s="50"/>
      <c r="PYJ139" s="50"/>
      <c r="PYK139" s="50"/>
      <c r="PYL139" s="50"/>
      <c r="PYM139" s="50"/>
      <c r="PYN139" s="50"/>
      <c r="PYO139" s="50"/>
      <c r="PYP139" s="50"/>
      <c r="PYQ139" s="50"/>
      <c r="PYR139" s="50"/>
      <c r="PYS139" s="50"/>
      <c r="PYT139" s="50"/>
      <c r="PYU139" s="50"/>
      <c r="PYV139" s="50"/>
      <c r="PYW139" s="50"/>
      <c r="PYX139" s="50"/>
      <c r="PYY139" s="50"/>
      <c r="PYZ139" s="50"/>
      <c r="PZA139" s="50"/>
      <c r="PZB139" s="50"/>
      <c r="PZC139" s="50"/>
      <c r="PZD139" s="50"/>
      <c r="PZE139" s="50"/>
      <c r="PZF139" s="50"/>
      <c r="PZG139" s="50"/>
      <c r="PZH139" s="50"/>
      <c r="PZI139" s="50"/>
      <c r="PZJ139" s="50"/>
      <c r="PZK139" s="50"/>
      <c r="PZL139" s="50"/>
      <c r="PZM139" s="50"/>
      <c r="PZN139" s="50"/>
      <c r="PZO139" s="50"/>
      <c r="PZP139" s="50"/>
      <c r="PZQ139" s="50"/>
      <c r="PZR139" s="50"/>
      <c r="PZS139" s="50"/>
      <c r="PZT139" s="50"/>
      <c r="PZU139" s="50"/>
      <c r="PZV139" s="50"/>
      <c r="PZW139" s="50"/>
      <c r="PZX139" s="50"/>
      <c r="PZY139" s="50"/>
      <c r="PZZ139" s="50"/>
      <c r="QAA139" s="50"/>
      <c r="QAB139" s="50"/>
      <c r="QAC139" s="50"/>
      <c r="QAD139" s="50"/>
      <c r="QAE139" s="50"/>
      <c r="QAF139" s="50"/>
      <c r="QAG139" s="50"/>
      <c r="QAH139" s="50"/>
      <c r="QAI139" s="50"/>
      <c r="QAJ139" s="50"/>
      <c r="QAK139" s="50"/>
      <c r="QAL139" s="50"/>
      <c r="QAM139" s="50"/>
      <c r="QAN139" s="50"/>
      <c r="QAO139" s="50"/>
      <c r="QAP139" s="50"/>
      <c r="QAQ139" s="50"/>
      <c r="QAR139" s="50"/>
      <c r="QAS139" s="50"/>
      <c r="QAT139" s="50"/>
      <c r="QAU139" s="50"/>
      <c r="QAV139" s="50"/>
      <c r="QAW139" s="50"/>
      <c r="QAX139" s="50"/>
      <c r="QAY139" s="50"/>
      <c r="QAZ139" s="50"/>
      <c r="QBA139" s="50"/>
      <c r="QBB139" s="50"/>
      <c r="QBC139" s="50"/>
      <c r="QBD139" s="50"/>
      <c r="QBE139" s="50"/>
      <c r="QBF139" s="50"/>
      <c r="QBG139" s="50"/>
      <c r="QBH139" s="50"/>
      <c r="QBI139" s="50"/>
      <c r="QBJ139" s="50"/>
      <c r="QBK139" s="50"/>
      <c r="QBL139" s="50"/>
      <c r="QBM139" s="50"/>
      <c r="QBN139" s="50"/>
      <c r="QBO139" s="50"/>
      <c r="QBP139" s="50"/>
      <c r="QBQ139" s="50"/>
      <c r="QBR139" s="50"/>
      <c r="QBS139" s="50"/>
      <c r="QBT139" s="50"/>
      <c r="QBU139" s="50"/>
      <c r="QBV139" s="50"/>
      <c r="QBW139" s="50"/>
      <c r="QBX139" s="50"/>
      <c r="QBY139" s="50"/>
      <c r="QBZ139" s="50"/>
      <c r="QCA139" s="50"/>
      <c r="QCB139" s="50"/>
      <c r="QCC139" s="50"/>
      <c r="QCD139" s="50"/>
      <c r="QCE139" s="50"/>
      <c r="QCF139" s="50"/>
      <c r="QCG139" s="50"/>
      <c r="QCH139" s="50"/>
      <c r="QCI139" s="50"/>
      <c r="QCJ139" s="50"/>
      <c r="QCK139" s="50"/>
      <c r="QCL139" s="50"/>
      <c r="QCM139" s="50"/>
      <c r="QCN139" s="50"/>
      <c r="QCO139" s="50"/>
      <c r="QCP139" s="50"/>
      <c r="QCQ139" s="50"/>
      <c r="QCR139" s="50"/>
      <c r="QCS139" s="50"/>
      <c r="QCT139" s="50"/>
      <c r="QCU139" s="50"/>
      <c r="QCV139" s="50"/>
      <c r="QCW139" s="50"/>
      <c r="QCX139" s="50"/>
      <c r="QCY139" s="50"/>
      <c r="QCZ139" s="50"/>
      <c r="QDA139" s="50"/>
      <c r="QDB139" s="50"/>
      <c r="QDC139" s="50"/>
      <c r="QDD139" s="50"/>
      <c r="QDE139" s="50"/>
      <c r="QDF139" s="50"/>
      <c r="QDG139" s="50"/>
      <c r="QDH139" s="50"/>
      <c r="QDI139" s="50"/>
      <c r="QDJ139" s="50"/>
      <c r="QDK139" s="50"/>
      <c r="QDL139" s="50"/>
      <c r="QDM139" s="50"/>
      <c r="QDN139" s="50"/>
      <c r="QDO139" s="50"/>
      <c r="QDP139" s="50"/>
      <c r="QDQ139" s="50"/>
      <c r="QDR139" s="50"/>
      <c r="QDS139" s="50"/>
      <c r="QDT139" s="50"/>
      <c r="QDU139" s="50"/>
      <c r="QDV139" s="50"/>
      <c r="QDW139" s="50"/>
      <c r="QDX139" s="50"/>
      <c r="QDY139" s="50"/>
      <c r="QDZ139" s="50"/>
      <c r="QEA139" s="50"/>
      <c r="QEB139" s="50"/>
      <c r="QEC139" s="50"/>
      <c r="QED139" s="50"/>
      <c r="QEE139" s="50"/>
      <c r="QEF139" s="50"/>
      <c r="QEG139" s="50"/>
      <c r="QEH139" s="50"/>
      <c r="QEI139" s="50"/>
      <c r="QEJ139" s="50"/>
      <c r="QEK139" s="50"/>
      <c r="QEL139" s="50"/>
      <c r="QEM139" s="50"/>
      <c r="QEN139" s="50"/>
      <c r="QEO139" s="50"/>
      <c r="QEP139" s="50"/>
      <c r="QEQ139" s="50"/>
      <c r="QER139" s="50"/>
      <c r="QES139" s="50"/>
      <c r="QET139" s="50"/>
      <c r="QEU139" s="50"/>
      <c r="QEV139" s="50"/>
      <c r="QEW139" s="50"/>
      <c r="QEX139" s="50"/>
      <c r="QEY139" s="50"/>
      <c r="QEZ139" s="50"/>
      <c r="QFA139" s="50"/>
      <c r="QFB139" s="50"/>
      <c r="QFC139" s="50"/>
      <c r="QFD139" s="50"/>
      <c r="QFE139" s="50"/>
      <c r="QFF139" s="50"/>
      <c r="QFG139" s="50"/>
      <c r="QFH139" s="50"/>
      <c r="QFI139" s="50"/>
      <c r="QFJ139" s="50"/>
      <c r="QFK139" s="50"/>
      <c r="QFL139" s="50"/>
      <c r="QFM139" s="50"/>
      <c r="QFN139" s="50"/>
      <c r="QFO139" s="50"/>
      <c r="QFP139" s="50"/>
      <c r="QFQ139" s="50"/>
      <c r="QFR139" s="50"/>
      <c r="QFS139" s="50"/>
      <c r="QFT139" s="50"/>
      <c r="QFU139" s="50"/>
      <c r="QFV139" s="50"/>
      <c r="QFW139" s="50"/>
      <c r="QFX139" s="50"/>
      <c r="QFY139" s="50"/>
      <c r="QFZ139" s="50"/>
      <c r="QGA139" s="50"/>
      <c r="QGB139" s="50"/>
      <c r="QGC139" s="50"/>
      <c r="QGD139" s="50"/>
      <c r="QGE139" s="50"/>
      <c r="QGF139" s="50"/>
      <c r="QGG139" s="50"/>
      <c r="QGH139" s="50"/>
      <c r="QGI139" s="50"/>
      <c r="QGJ139" s="50"/>
      <c r="QGK139" s="50"/>
      <c r="QGL139" s="50"/>
      <c r="QGM139" s="50"/>
      <c r="QGN139" s="50"/>
      <c r="QGO139" s="50"/>
      <c r="QGP139" s="50"/>
      <c r="QGQ139" s="50"/>
      <c r="QGR139" s="50"/>
      <c r="QGS139" s="50"/>
      <c r="QGT139" s="50"/>
      <c r="QGU139" s="50"/>
      <c r="QGV139" s="50"/>
      <c r="QGW139" s="50"/>
      <c r="QGX139" s="50"/>
      <c r="QGY139" s="50"/>
      <c r="QGZ139" s="50"/>
      <c r="QHA139" s="50"/>
      <c r="QHB139" s="50"/>
      <c r="QHC139" s="50"/>
      <c r="QHD139" s="50"/>
      <c r="QHE139" s="50"/>
      <c r="QHF139" s="50"/>
      <c r="QHG139" s="50"/>
      <c r="QHH139" s="50"/>
      <c r="QHI139" s="50"/>
      <c r="QHJ139" s="50"/>
      <c r="QHK139" s="50"/>
      <c r="QHL139" s="50"/>
      <c r="QHM139" s="50"/>
      <c r="QHN139" s="50"/>
      <c r="QHO139" s="50"/>
      <c r="QHP139" s="50"/>
      <c r="QHQ139" s="50"/>
      <c r="QHR139" s="50"/>
      <c r="QHS139" s="50"/>
      <c r="QHT139" s="50"/>
      <c r="QHU139" s="50"/>
      <c r="QHV139" s="50"/>
      <c r="QHW139" s="50"/>
      <c r="QHX139" s="50"/>
      <c r="QHY139" s="50"/>
      <c r="QHZ139" s="50"/>
      <c r="QIA139" s="50"/>
      <c r="QIB139" s="50"/>
      <c r="QIC139" s="50"/>
      <c r="QID139" s="50"/>
      <c r="QIE139" s="50"/>
      <c r="QIF139" s="50"/>
      <c r="QIG139" s="50"/>
      <c r="QIH139" s="50"/>
      <c r="QII139" s="50"/>
      <c r="QIJ139" s="50"/>
      <c r="QIK139" s="50"/>
      <c r="QIL139" s="50"/>
      <c r="QIM139" s="50"/>
      <c r="QIN139" s="50"/>
      <c r="QIO139" s="50"/>
      <c r="QIP139" s="50"/>
      <c r="QIQ139" s="50"/>
      <c r="QIR139" s="50"/>
      <c r="QIS139" s="50"/>
      <c r="QIT139" s="50"/>
      <c r="QIU139" s="50"/>
      <c r="QIV139" s="50"/>
      <c r="QIW139" s="50"/>
      <c r="QIX139" s="50"/>
      <c r="QIY139" s="50"/>
      <c r="QIZ139" s="50"/>
      <c r="QJA139" s="50"/>
      <c r="QJB139" s="50"/>
      <c r="QJC139" s="50"/>
      <c r="QJD139" s="50"/>
      <c r="QJE139" s="50"/>
      <c r="QJF139" s="50"/>
      <c r="QJG139" s="50"/>
      <c r="QJH139" s="50"/>
      <c r="QJI139" s="50"/>
      <c r="QJJ139" s="50"/>
      <c r="QJK139" s="50"/>
      <c r="QJL139" s="50"/>
      <c r="QJM139" s="50"/>
      <c r="QJN139" s="50"/>
      <c r="QJO139" s="50"/>
      <c r="QJP139" s="50"/>
      <c r="QJQ139" s="50"/>
      <c r="QJR139" s="50"/>
      <c r="QJS139" s="50"/>
      <c r="QJT139" s="50"/>
      <c r="QJU139" s="50"/>
      <c r="QJV139" s="50"/>
      <c r="QJW139" s="50"/>
      <c r="QJX139" s="50"/>
      <c r="QJY139" s="50"/>
      <c r="QJZ139" s="50"/>
      <c r="QKA139" s="50"/>
      <c r="QKB139" s="50"/>
      <c r="QKC139" s="50"/>
      <c r="QKD139" s="50"/>
      <c r="QKE139" s="50"/>
      <c r="QKF139" s="50"/>
      <c r="QKG139" s="50"/>
      <c r="QKH139" s="50"/>
      <c r="QKI139" s="50"/>
      <c r="QKJ139" s="50"/>
      <c r="QKK139" s="50"/>
      <c r="QKL139" s="50"/>
      <c r="QKM139" s="50"/>
      <c r="QKN139" s="50"/>
      <c r="QKO139" s="50"/>
      <c r="QKP139" s="50"/>
      <c r="QKQ139" s="50"/>
      <c r="QKR139" s="50"/>
      <c r="QKS139" s="50"/>
      <c r="QKT139" s="50"/>
      <c r="QKU139" s="50"/>
      <c r="QKV139" s="50"/>
      <c r="QKW139" s="50"/>
      <c r="QKX139" s="50"/>
      <c r="QKY139" s="50"/>
      <c r="QKZ139" s="50"/>
      <c r="QLA139" s="50"/>
      <c r="QLB139" s="50"/>
      <c r="QLC139" s="50"/>
      <c r="QLD139" s="50"/>
      <c r="QLE139" s="50"/>
      <c r="QLF139" s="50"/>
      <c r="QLG139" s="50"/>
      <c r="QLH139" s="50"/>
      <c r="QLI139" s="50"/>
      <c r="QLJ139" s="50"/>
      <c r="QLK139" s="50"/>
      <c r="QLL139" s="50"/>
      <c r="QLM139" s="50"/>
      <c r="QLN139" s="50"/>
      <c r="QLO139" s="50"/>
      <c r="QLP139" s="50"/>
      <c r="QLQ139" s="50"/>
      <c r="QLR139" s="50"/>
      <c r="QLS139" s="50"/>
      <c r="QLT139" s="50"/>
      <c r="QLU139" s="50"/>
      <c r="QLV139" s="50"/>
      <c r="QLW139" s="50"/>
      <c r="QLX139" s="50"/>
      <c r="QLY139" s="50"/>
      <c r="QLZ139" s="50"/>
      <c r="QMA139" s="50"/>
      <c r="QMB139" s="50"/>
      <c r="QMC139" s="50"/>
      <c r="QMD139" s="50"/>
      <c r="QME139" s="50"/>
      <c r="QMF139" s="50"/>
      <c r="QMG139" s="50"/>
      <c r="QMH139" s="50"/>
      <c r="QMI139" s="50"/>
      <c r="QMJ139" s="50"/>
      <c r="QMK139" s="50"/>
      <c r="QML139" s="50"/>
      <c r="QMM139" s="50"/>
      <c r="QMN139" s="50"/>
      <c r="QMO139" s="50"/>
      <c r="QMP139" s="50"/>
      <c r="QMQ139" s="50"/>
      <c r="QMR139" s="50"/>
      <c r="QMS139" s="50"/>
      <c r="QMT139" s="50"/>
      <c r="QMU139" s="50"/>
      <c r="QMV139" s="50"/>
      <c r="QMW139" s="50"/>
      <c r="QMX139" s="50"/>
      <c r="QMY139" s="50"/>
      <c r="QMZ139" s="50"/>
      <c r="QNA139" s="50"/>
      <c r="QNB139" s="50"/>
      <c r="QNC139" s="50"/>
      <c r="QND139" s="50"/>
      <c r="QNE139" s="50"/>
      <c r="QNF139" s="50"/>
      <c r="QNG139" s="50"/>
      <c r="QNH139" s="50"/>
      <c r="QNI139" s="50"/>
      <c r="QNJ139" s="50"/>
      <c r="QNK139" s="50"/>
      <c r="QNL139" s="50"/>
      <c r="QNM139" s="50"/>
      <c r="QNN139" s="50"/>
      <c r="QNO139" s="50"/>
      <c r="QNP139" s="50"/>
      <c r="QNQ139" s="50"/>
      <c r="QNR139" s="50"/>
      <c r="QNS139" s="50"/>
      <c r="QNT139" s="50"/>
      <c r="QNU139" s="50"/>
      <c r="QNV139" s="50"/>
      <c r="QNW139" s="50"/>
      <c r="QNX139" s="50"/>
      <c r="QNY139" s="50"/>
      <c r="QNZ139" s="50"/>
      <c r="QOA139" s="50"/>
      <c r="QOB139" s="50"/>
      <c r="QOC139" s="50"/>
      <c r="QOD139" s="50"/>
      <c r="QOE139" s="50"/>
      <c r="QOF139" s="50"/>
      <c r="QOG139" s="50"/>
      <c r="QOH139" s="50"/>
      <c r="QOI139" s="50"/>
      <c r="QOJ139" s="50"/>
      <c r="QOK139" s="50"/>
      <c r="QOL139" s="50"/>
      <c r="QOM139" s="50"/>
      <c r="QON139" s="50"/>
      <c r="QOO139" s="50"/>
      <c r="QOP139" s="50"/>
      <c r="QOQ139" s="50"/>
      <c r="QOR139" s="50"/>
      <c r="QOS139" s="50"/>
      <c r="QOT139" s="50"/>
      <c r="QOU139" s="50"/>
      <c r="QOV139" s="50"/>
      <c r="QOW139" s="50"/>
      <c r="QOX139" s="50"/>
      <c r="QOY139" s="50"/>
      <c r="QOZ139" s="50"/>
      <c r="QPA139" s="50"/>
      <c r="QPB139" s="50"/>
      <c r="QPC139" s="50"/>
      <c r="QPD139" s="50"/>
      <c r="QPE139" s="50"/>
      <c r="QPF139" s="50"/>
      <c r="QPG139" s="50"/>
      <c r="QPH139" s="50"/>
      <c r="QPI139" s="50"/>
      <c r="QPJ139" s="50"/>
      <c r="QPK139" s="50"/>
      <c r="QPL139" s="50"/>
      <c r="QPM139" s="50"/>
      <c r="QPN139" s="50"/>
      <c r="QPO139" s="50"/>
      <c r="QPP139" s="50"/>
      <c r="QPQ139" s="50"/>
      <c r="QPR139" s="50"/>
      <c r="QPS139" s="50"/>
      <c r="QPT139" s="50"/>
      <c r="QPU139" s="50"/>
      <c r="QPV139" s="50"/>
      <c r="QPW139" s="50"/>
      <c r="QPX139" s="50"/>
      <c r="QPY139" s="50"/>
      <c r="QPZ139" s="50"/>
      <c r="QQA139" s="50"/>
      <c r="QQB139" s="50"/>
      <c r="QQC139" s="50"/>
      <c r="QQD139" s="50"/>
      <c r="QQE139" s="50"/>
      <c r="QQF139" s="50"/>
      <c r="QQG139" s="50"/>
      <c r="QQH139" s="50"/>
      <c r="QQI139" s="50"/>
      <c r="QQJ139" s="50"/>
      <c r="QQK139" s="50"/>
      <c r="QQL139" s="50"/>
      <c r="QQM139" s="50"/>
      <c r="QQN139" s="50"/>
      <c r="QQO139" s="50"/>
      <c r="QQP139" s="50"/>
      <c r="QQQ139" s="50"/>
      <c r="QQR139" s="50"/>
      <c r="QQS139" s="50"/>
      <c r="QQT139" s="50"/>
      <c r="QQU139" s="50"/>
      <c r="QQV139" s="50"/>
      <c r="QQW139" s="50"/>
      <c r="QQX139" s="50"/>
      <c r="QQY139" s="50"/>
      <c r="QQZ139" s="50"/>
      <c r="QRA139" s="50"/>
      <c r="QRB139" s="50"/>
      <c r="QRC139" s="50"/>
      <c r="QRD139" s="50"/>
      <c r="QRE139" s="50"/>
      <c r="QRF139" s="50"/>
      <c r="QRG139" s="50"/>
      <c r="QRH139" s="50"/>
      <c r="QRI139" s="50"/>
      <c r="QRJ139" s="50"/>
      <c r="QRK139" s="50"/>
      <c r="QRL139" s="50"/>
      <c r="QRM139" s="50"/>
      <c r="QRN139" s="50"/>
      <c r="QRO139" s="50"/>
      <c r="QRP139" s="50"/>
      <c r="QRQ139" s="50"/>
      <c r="QRR139" s="50"/>
      <c r="QRS139" s="50"/>
      <c r="QRT139" s="50"/>
      <c r="QRU139" s="50"/>
      <c r="QRV139" s="50"/>
      <c r="QRW139" s="50"/>
      <c r="QRX139" s="50"/>
      <c r="QRY139" s="50"/>
      <c r="QRZ139" s="50"/>
      <c r="QSA139" s="50"/>
      <c r="QSB139" s="50"/>
      <c r="QSC139" s="50"/>
      <c r="QSD139" s="50"/>
      <c r="QSE139" s="50"/>
      <c r="QSF139" s="50"/>
      <c r="QSG139" s="50"/>
      <c r="QSH139" s="50"/>
      <c r="QSI139" s="50"/>
      <c r="QSJ139" s="50"/>
      <c r="QSK139" s="50"/>
      <c r="QSL139" s="50"/>
      <c r="QSM139" s="50"/>
      <c r="QSN139" s="50"/>
      <c r="QSO139" s="50"/>
      <c r="QSP139" s="50"/>
      <c r="QSQ139" s="50"/>
      <c r="QSR139" s="50"/>
      <c r="QSS139" s="50"/>
      <c r="QST139" s="50"/>
      <c r="QSU139" s="50"/>
      <c r="QSV139" s="50"/>
      <c r="QSW139" s="50"/>
      <c r="QSX139" s="50"/>
      <c r="QSY139" s="50"/>
      <c r="QSZ139" s="50"/>
      <c r="QTA139" s="50"/>
      <c r="QTB139" s="50"/>
      <c r="QTC139" s="50"/>
      <c r="QTD139" s="50"/>
      <c r="QTE139" s="50"/>
      <c r="QTF139" s="50"/>
      <c r="QTG139" s="50"/>
      <c r="QTH139" s="50"/>
      <c r="QTI139" s="50"/>
      <c r="QTJ139" s="50"/>
      <c r="QTK139" s="50"/>
      <c r="QTL139" s="50"/>
      <c r="QTM139" s="50"/>
      <c r="QTN139" s="50"/>
      <c r="QTO139" s="50"/>
      <c r="QTP139" s="50"/>
      <c r="QTQ139" s="50"/>
      <c r="QTR139" s="50"/>
      <c r="QTS139" s="50"/>
      <c r="QTT139" s="50"/>
      <c r="QTU139" s="50"/>
      <c r="QTV139" s="50"/>
      <c r="QTW139" s="50"/>
      <c r="QTX139" s="50"/>
      <c r="QTY139" s="50"/>
      <c r="QTZ139" s="50"/>
      <c r="QUA139" s="50"/>
      <c r="QUB139" s="50"/>
      <c r="QUC139" s="50"/>
      <c r="QUD139" s="50"/>
      <c r="QUE139" s="50"/>
      <c r="QUF139" s="50"/>
      <c r="QUG139" s="50"/>
      <c r="QUH139" s="50"/>
      <c r="QUI139" s="50"/>
      <c r="QUJ139" s="50"/>
      <c r="QUK139" s="50"/>
      <c r="QUL139" s="50"/>
      <c r="QUM139" s="50"/>
      <c r="QUN139" s="50"/>
      <c r="QUO139" s="50"/>
      <c r="QUP139" s="50"/>
      <c r="QUQ139" s="50"/>
      <c r="QUR139" s="50"/>
      <c r="QUS139" s="50"/>
      <c r="QUT139" s="50"/>
      <c r="QUU139" s="50"/>
      <c r="QUV139" s="50"/>
      <c r="QUW139" s="50"/>
      <c r="QUX139" s="50"/>
      <c r="QUY139" s="50"/>
      <c r="QUZ139" s="50"/>
      <c r="QVA139" s="50"/>
      <c r="QVB139" s="50"/>
      <c r="QVC139" s="50"/>
      <c r="QVD139" s="50"/>
      <c r="QVE139" s="50"/>
      <c r="QVF139" s="50"/>
      <c r="QVG139" s="50"/>
      <c r="QVH139" s="50"/>
      <c r="QVI139" s="50"/>
      <c r="QVJ139" s="50"/>
      <c r="QVK139" s="50"/>
      <c r="QVL139" s="50"/>
      <c r="QVM139" s="50"/>
      <c r="QVN139" s="50"/>
      <c r="QVO139" s="50"/>
      <c r="QVP139" s="50"/>
      <c r="QVQ139" s="50"/>
      <c r="QVR139" s="50"/>
      <c r="QVS139" s="50"/>
      <c r="QVT139" s="50"/>
      <c r="QVU139" s="50"/>
      <c r="QVV139" s="50"/>
      <c r="QVW139" s="50"/>
      <c r="QVX139" s="50"/>
      <c r="QVY139" s="50"/>
      <c r="QVZ139" s="50"/>
      <c r="QWA139" s="50"/>
      <c r="QWB139" s="50"/>
      <c r="QWC139" s="50"/>
      <c r="QWD139" s="50"/>
      <c r="QWE139" s="50"/>
      <c r="QWF139" s="50"/>
      <c r="QWG139" s="50"/>
      <c r="QWH139" s="50"/>
      <c r="QWI139" s="50"/>
      <c r="QWJ139" s="50"/>
      <c r="QWK139" s="50"/>
      <c r="QWL139" s="50"/>
      <c r="QWM139" s="50"/>
      <c r="QWN139" s="50"/>
      <c r="QWO139" s="50"/>
      <c r="QWP139" s="50"/>
      <c r="QWQ139" s="50"/>
      <c r="QWR139" s="50"/>
      <c r="QWS139" s="50"/>
      <c r="QWT139" s="50"/>
      <c r="QWU139" s="50"/>
      <c r="QWV139" s="50"/>
      <c r="QWW139" s="50"/>
      <c r="QWX139" s="50"/>
      <c r="QWY139" s="50"/>
      <c r="QWZ139" s="50"/>
      <c r="QXA139" s="50"/>
      <c r="QXB139" s="50"/>
      <c r="QXC139" s="50"/>
      <c r="QXD139" s="50"/>
      <c r="QXE139" s="50"/>
      <c r="QXF139" s="50"/>
      <c r="QXG139" s="50"/>
      <c r="QXH139" s="50"/>
      <c r="QXI139" s="50"/>
      <c r="QXJ139" s="50"/>
      <c r="QXK139" s="50"/>
      <c r="QXL139" s="50"/>
      <c r="QXM139" s="50"/>
      <c r="QXN139" s="50"/>
      <c r="QXO139" s="50"/>
      <c r="QXP139" s="50"/>
      <c r="QXQ139" s="50"/>
      <c r="QXR139" s="50"/>
      <c r="QXS139" s="50"/>
      <c r="QXT139" s="50"/>
      <c r="QXU139" s="50"/>
      <c r="QXV139" s="50"/>
      <c r="QXW139" s="50"/>
      <c r="QXX139" s="50"/>
      <c r="QXY139" s="50"/>
      <c r="QXZ139" s="50"/>
      <c r="QYA139" s="50"/>
      <c r="QYB139" s="50"/>
      <c r="QYC139" s="50"/>
      <c r="QYD139" s="50"/>
      <c r="QYE139" s="50"/>
      <c r="QYF139" s="50"/>
      <c r="QYG139" s="50"/>
      <c r="QYH139" s="50"/>
      <c r="QYI139" s="50"/>
      <c r="QYJ139" s="50"/>
      <c r="QYK139" s="50"/>
      <c r="QYL139" s="50"/>
      <c r="QYM139" s="50"/>
      <c r="QYN139" s="50"/>
      <c r="QYO139" s="50"/>
      <c r="QYP139" s="50"/>
      <c r="QYQ139" s="50"/>
      <c r="QYR139" s="50"/>
      <c r="QYS139" s="50"/>
      <c r="QYT139" s="50"/>
      <c r="QYU139" s="50"/>
      <c r="QYV139" s="50"/>
      <c r="QYW139" s="50"/>
      <c r="QYX139" s="50"/>
      <c r="QYY139" s="50"/>
      <c r="QYZ139" s="50"/>
      <c r="QZA139" s="50"/>
      <c r="QZB139" s="50"/>
      <c r="QZC139" s="50"/>
      <c r="QZD139" s="50"/>
      <c r="QZE139" s="50"/>
      <c r="QZF139" s="50"/>
      <c r="QZG139" s="50"/>
      <c r="QZH139" s="50"/>
      <c r="QZI139" s="50"/>
      <c r="QZJ139" s="50"/>
      <c r="QZK139" s="50"/>
      <c r="QZL139" s="50"/>
      <c r="QZM139" s="50"/>
      <c r="QZN139" s="50"/>
      <c r="QZO139" s="50"/>
      <c r="QZP139" s="50"/>
      <c r="QZQ139" s="50"/>
      <c r="QZR139" s="50"/>
      <c r="QZS139" s="50"/>
      <c r="QZT139" s="50"/>
      <c r="QZU139" s="50"/>
      <c r="QZV139" s="50"/>
      <c r="QZW139" s="50"/>
      <c r="QZX139" s="50"/>
      <c r="QZY139" s="50"/>
      <c r="QZZ139" s="50"/>
      <c r="RAA139" s="50"/>
      <c r="RAB139" s="50"/>
      <c r="RAC139" s="50"/>
      <c r="RAD139" s="50"/>
      <c r="RAE139" s="50"/>
      <c r="RAF139" s="50"/>
      <c r="RAG139" s="50"/>
      <c r="RAH139" s="50"/>
      <c r="RAI139" s="50"/>
      <c r="RAJ139" s="50"/>
      <c r="RAK139" s="50"/>
      <c r="RAL139" s="50"/>
      <c r="RAM139" s="50"/>
      <c r="RAN139" s="50"/>
      <c r="RAO139" s="50"/>
      <c r="RAP139" s="50"/>
      <c r="RAQ139" s="50"/>
      <c r="RAR139" s="50"/>
      <c r="RAS139" s="50"/>
      <c r="RAT139" s="50"/>
      <c r="RAU139" s="50"/>
      <c r="RAV139" s="50"/>
      <c r="RAW139" s="50"/>
      <c r="RAX139" s="50"/>
      <c r="RAY139" s="50"/>
      <c r="RAZ139" s="50"/>
      <c r="RBA139" s="50"/>
      <c r="RBB139" s="50"/>
      <c r="RBC139" s="50"/>
      <c r="RBD139" s="50"/>
      <c r="RBE139" s="50"/>
      <c r="RBF139" s="50"/>
      <c r="RBG139" s="50"/>
      <c r="RBH139" s="50"/>
      <c r="RBI139" s="50"/>
      <c r="RBJ139" s="50"/>
      <c r="RBK139" s="50"/>
      <c r="RBL139" s="50"/>
      <c r="RBM139" s="50"/>
      <c r="RBN139" s="50"/>
      <c r="RBO139" s="50"/>
      <c r="RBP139" s="50"/>
      <c r="RBQ139" s="50"/>
      <c r="RBR139" s="50"/>
      <c r="RBS139" s="50"/>
      <c r="RBT139" s="50"/>
      <c r="RBU139" s="50"/>
      <c r="RBV139" s="50"/>
      <c r="RBW139" s="50"/>
      <c r="RBX139" s="50"/>
      <c r="RBY139" s="50"/>
      <c r="RBZ139" s="50"/>
      <c r="RCA139" s="50"/>
      <c r="RCB139" s="50"/>
      <c r="RCC139" s="50"/>
      <c r="RCD139" s="50"/>
      <c r="RCE139" s="50"/>
      <c r="RCF139" s="50"/>
      <c r="RCG139" s="50"/>
      <c r="RCH139" s="50"/>
      <c r="RCI139" s="50"/>
      <c r="RCJ139" s="50"/>
      <c r="RCK139" s="50"/>
      <c r="RCL139" s="50"/>
      <c r="RCM139" s="50"/>
      <c r="RCN139" s="50"/>
      <c r="RCO139" s="50"/>
      <c r="RCP139" s="50"/>
      <c r="RCQ139" s="50"/>
      <c r="RCR139" s="50"/>
      <c r="RCS139" s="50"/>
      <c r="RCT139" s="50"/>
      <c r="RCU139" s="50"/>
      <c r="RCV139" s="50"/>
      <c r="RCW139" s="50"/>
      <c r="RCX139" s="50"/>
      <c r="RCY139" s="50"/>
      <c r="RCZ139" s="50"/>
      <c r="RDA139" s="50"/>
      <c r="RDB139" s="50"/>
      <c r="RDC139" s="50"/>
      <c r="RDD139" s="50"/>
      <c r="RDE139" s="50"/>
      <c r="RDF139" s="50"/>
      <c r="RDG139" s="50"/>
      <c r="RDH139" s="50"/>
      <c r="RDI139" s="50"/>
      <c r="RDJ139" s="50"/>
      <c r="RDK139" s="50"/>
      <c r="RDL139" s="50"/>
      <c r="RDM139" s="50"/>
      <c r="RDN139" s="50"/>
      <c r="RDO139" s="50"/>
      <c r="RDP139" s="50"/>
      <c r="RDQ139" s="50"/>
      <c r="RDR139" s="50"/>
      <c r="RDS139" s="50"/>
      <c r="RDT139" s="50"/>
      <c r="RDU139" s="50"/>
      <c r="RDV139" s="50"/>
      <c r="RDW139" s="50"/>
      <c r="RDX139" s="50"/>
      <c r="RDY139" s="50"/>
      <c r="RDZ139" s="50"/>
      <c r="REA139" s="50"/>
      <c r="REB139" s="50"/>
      <c r="REC139" s="50"/>
      <c r="RED139" s="50"/>
      <c r="REE139" s="50"/>
      <c r="REF139" s="50"/>
      <c r="REG139" s="50"/>
      <c r="REH139" s="50"/>
      <c r="REI139" s="50"/>
      <c r="REJ139" s="50"/>
      <c r="REK139" s="50"/>
      <c r="REL139" s="50"/>
      <c r="REM139" s="50"/>
      <c r="REN139" s="50"/>
      <c r="REO139" s="50"/>
      <c r="REP139" s="50"/>
      <c r="REQ139" s="50"/>
      <c r="RER139" s="50"/>
      <c r="RES139" s="50"/>
      <c r="RET139" s="50"/>
      <c r="REU139" s="50"/>
      <c r="REV139" s="50"/>
      <c r="REW139" s="50"/>
      <c r="REX139" s="50"/>
      <c r="REY139" s="50"/>
      <c r="REZ139" s="50"/>
      <c r="RFA139" s="50"/>
      <c r="RFB139" s="50"/>
      <c r="RFC139" s="50"/>
      <c r="RFD139" s="50"/>
      <c r="RFE139" s="50"/>
      <c r="RFF139" s="50"/>
      <c r="RFG139" s="50"/>
      <c r="RFH139" s="50"/>
      <c r="RFI139" s="50"/>
      <c r="RFJ139" s="50"/>
      <c r="RFK139" s="50"/>
      <c r="RFL139" s="50"/>
      <c r="RFM139" s="50"/>
      <c r="RFN139" s="50"/>
      <c r="RFO139" s="50"/>
      <c r="RFP139" s="50"/>
      <c r="RFQ139" s="50"/>
      <c r="RFR139" s="50"/>
      <c r="RFS139" s="50"/>
      <c r="RFT139" s="50"/>
      <c r="RFU139" s="50"/>
      <c r="RFV139" s="50"/>
      <c r="RFW139" s="50"/>
      <c r="RFX139" s="50"/>
      <c r="RFY139" s="50"/>
      <c r="RFZ139" s="50"/>
      <c r="RGA139" s="50"/>
      <c r="RGB139" s="50"/>
      <c r="RGC139" s="50"/>
      <c r="RGD139" s="50"/>
      <c r="RGE139" s="50"/>
      <c r="RGF139" s="50"/>
      <c r="RGG139" s="50"/>
      <c r="RGH139" s="50"/>
      <c r="RGI139" s="50"/>
      <c r="RGJ139" s="50"/>
      <c r="RGK139" s="50"/>
      <c r="RGL139" s="50"/>
      <c r="RGM139" s="50"/>
      <c r="RGN139" s="50"/>
      <c r="RGO139" s="50"/>
      <c r="RGP139" s="50"/>
      <c r="RGQ139" s="50"/>
      <c r="RGR139" s="50"/>
      <c r="RGS139" s="50"/>
      <c r="RGT139" s="50"/>
      <c r="RGU139" s="50"/>
      <c r="RGV139" s="50"/>
      <c r="RGW139" s="50"/>
      <c r="RGX139" s="50"/>
      <c r="RGY139" s="50"/>
      <c r="RGZ139" s="50"/>
      <c r="RHA139" s="50"/>
      <c r="RHB139" s="50"/>
      <c r="RHC139" s="50"/>
      <c r="RHD139" s="50"/>
      <c r="RHE139" s="50"/>
      <c r="RHF139" s="50"/>
      <c r="RHG139" s="50"/>
      <c r="RHH139" s="50"/>
      <c r="RHI139" s="50"/>
      <c r="RHJ139" s="50"/>
      <c r="RHK139" s="50"/>
      <c r="RHL139" s="50"/>
      <c r="RHM139" s="50"/>
      <c r="RHN139" s="50"/>
      <c r="RHO139" s="50"/>
      <c r="RHP139" s="50"/>
      <c r="RHQ139" s="50"/>
      <c r="RHR139" s="50"/>
      <c r="RHS139" s="50"/>
      <c r="RHT139" s="50"/>
      <c r="RHU139" s="50"/>
      <c r="RHV139" s="50"/>
      <c r="RHW139" s="50"/>
      <c r="RHX139" s="50"/>
      <c r="RHY139" s="50"/>
      <c r="RHZ139" s="50"/>
      <c r="RIA139" s="50"/>
      <c r="RIB139" s="50"/>
      <c r="RIC139" s="50"/>
      <c r="RID139" s="50"/>
      <c r="RIE139" s="50"/>
      <c r="RIF139" s="50"/>
      <c r="RIG139" s="50"/>
      <c r="RIH139" s="50"/>
      <c r="RII139" s="50"/>
      <c r="RIJ139" s="50"/>
      <c r="RIK139" s="50"/>
      <c r="RIL139" s="50"/>
      <c r="RIM139" s="50"/>
      <c r="RIN139" s="50"/>
      <c r="RIO139" s="50"/>
      <c r="RIP139" s="50"/>
      <c r="RIQ139" s="50"/>
      <c r="RIR139" s="50"/>
      <c r="RIS139" s="50"/>
      <c r="RIT139" s="50"/>
      <c r="RIU139" s="50"/>
      <c r="RIV139" s="50"/>
      <c r="RIW139" s="50"/>
      <c r="RIX139" s="50"/>
      <c r="RIY139" s="50"/>
      <c r="RIZ139" s="50"/>
      <c r="RJA139" s="50"/>
      <c r="RJB139" s="50"/>
      <c r="RJC139" s="50"/>
      <c r="RJD139" s="50"/>
      <c r="RJE139" s="50"/>
      <c r="RJF139" s="50"/>
      <c r="RJG139" s="50"/>
      <c r="RJH139" s="50"/>
      <c r="RJI139" s="50"/>
      <c r="RJJ139" s="50"/>
      <c r="RJK139" s="50"/>
      <c r="RJL139" s="50"/>
      <c r="RJM139" s="50"/>
      <c r="RJN139" s="50"/>
      <c r="RJO139" s="50"/>
      <c r="RJP139" s="50"/>
      <c r="RJQ139" s="50"/>
      <c r="RJR139" s="50"/>
      <c r="RJS139" s="50"/>
      <c r="RJT139" s="50"/>
      <c r="RJU139" s="50"/>
      <c r="RJV139" s="50"/>
      <c r="RJW139" s="50"/>
      <c r="RJX139" s="50"/>
      <c r="RJY139" s="50"/>
      <c r="RJZ139" s="50"/>
      <c r="RKA139" s="50"/>
      <c r="RKB139" s="50"/>
      <c r="RKC139" s="50"/>
      <c r="RKD139" s="50"/>
      <c r="RKE139" s="50"/>
      <c r="RKF139" s="50"/>
      <c r="RKG139" s="50"/>
      <c r="RKH139" s="50"/>
      <c r="RKI139" s="50"/>
      <c r="RKJ139" s="50"/>
      <c r="RKK139" s="50"/>
      <c r="RKL139" s="50"/>
      <c r="RKM139" s="50"/>
      <c r="RKN139" s="50"/>
      <c r="RKO139" s="50"/>
      <c r="RKP139" s="50"/>
      <c r="RKQ139" s="50"/>
      <c r="RKR139" s="50"/>
      <c r="RKS139" s="50"/>
      <c r="RKT139" s="50"/>
      <c r="RKU139" s="50"/>
      <c r="RKV139" s="50"/>
      <c r="RKW139" s="50"/>
      <c r="RKX139" s="50"/>
      <c r="RKY139" s="50"/>
      <c r="RKZ139" s="50"/>
      <c r="RLA139" s="50"/>
      <c r="RLB139" s="50"/>
      <c r="RLC139" s="50"/>
      <c r="RLD139" s="50"/>
      <c r="RLE139" s="50"/>
      <c r="RLF139" s="50"/>
      <c r="RLG139" s="50"/>
      <c r="RLH139" s="50"/>
      <c r="RLI139" s="50"/>
      <c r="RLJ139" s="50"/>
      <c r="RLK139" s="50"/>
      <c r="RLL139" s="50"/>
      <c r="RLM139" s="50"/>
      <c r="RLN139" s="50"/>
      <c r="RLO139" s="50"/>
      <c r="RLP139" s="50"/>
      <c r="RLQ139" s="50"/>
      <c r="RLR139" s="50"/>
      <c r="RLS139" s="50"/>
      <c r="RLT139" s="50"/>
      <c r="RLU139" s="50"/>
      <c r="RLV139" s="50"/>
      <c r="RLW139" s="50"/>
      <c r="RLX139" s="50"/>
      <c r="RLY139" s="50"/>
      <c r="RLZ139" s="50"/>
      <c r="RMA139" s="50"/>
      <c r="RMB139" s="50"/>
      <c r="RMC139" s="50"/>
      <c r="RMD139" s="50"/>
      <c r="RME139" s="50"/>
      <c r="RMF139" s="50"/>
      <c r="RMG139" s="50"/>
      <c r="RMH139" s="50"/>
      <c r="RMI139" s="50"/>
      <c r="RMJ139" s="50"/>
      <c r="RMK139" s="50"/>
      <c r="RML139" s="50"/>
      <c r="RMM139" s="50"/>
      <c r="RMN139" s="50"/>
      <c r="RMO139" s="50"/>
      <c r="RMP139" s="50"/>
      <c r="RMQ139" s="50"/>
      <c r="RMR139" s="50"/>
      <c r="RMS139" s="50"/>
      <c r="RMT139" s="50"/>
      <c r="RMU139" s="50"/>
      <c r="RMV139" s="50"/>
      <c r="RMW139" s="50"/>
      <c r="RMX139" s="50"/>
      <c r="RMY139" s="50"/>
      <c r="RMZ139" s="50"/>
      <c r="RNA139" s="50"/>
      <c r="RNB139" s="50"/>
      <c r="RNC139" s="50"/>
      <c r="RND139" s="50"/>
      <c r="RNE139" s="50"/>
      <c r="RNF139" s="50"/>
      <c r="RNG139" s="50"/>
      <c r="RNH139" s="50"/>
      <c r="RNI139" s="50"/>
      <c r="RNJ139" s="50"/>
      <c r="RNK139" s="50"/>
      <c r="RNL139" s="50"/>
      <c r="RNM139" s="50"/>
      <c r="RNN139" s="50"/>
      <c r="RNO139" s="50"/>
      <c r="RNP139" s="50"/>
      <c r="RNQ139" s="50"/>
      <c r="RNR139" s="50"/>
      <c r="RNS139" s="50"/>
      <c r="RNT139" s="50"/>
      <c r="RNU139" s="50"/>
      <c r="RNV139" s="50"/>
      <c r="RNW139" s="50"/>
      <c r="RNX139" s="50"/>
      <c r="RNY139" s="50"/>
      <c r="RNZ139" s="50"/>
      <c r="ROA139" s="50"/>
      <c r="ROB139" s="50"/>
      <c r="ROC139" s="50"/>
      <c r="ROD139" s="50"/>
      <c r="ROE139" s="50"/>
      <c r="ROF139" s="50"/>
      <c r="ROG139" s="50"/>
      <c r="ROH139" s="50"/>
      <c r="ROI139" s="50"/>
      <c r="ROJ139" s="50"/>
      <c r="ROK139" s="50"/>
      <c r="ROL139" s="50"/>
      <c r="ROM139" s="50"/>
      <c r="RON139" s="50"/>
      <c r="ROO139" s="50"/>
      <c r="ROP139" s="50"/>
      <c r="ROQ139" s="50"/>
      <c r="ROR139" s="50"/>
      <c r="ROS139" s="50"/>
      <c r="ROT139" s="50"/>
      <c r="ROU139" s="50"/>
      <c r="ROV139" s="50"/>
      <c r="ROW139" s="50"/>
      <c r="ROX139" s="50"/>
      <c r="ROY139" s="50"/>
      <c r="ROZ139" s="50"/>
      <c r="RPA139" s="50"/>
      <c r="RPB139" s="50"/>
      <c r="RPC139" s="50"/>
      <c r="RPD139" s="50"/>
      <c r="RPE139" s="50"/>
      <c r="RPF139" s="50"/>
      <c r="RPG139" s="50"/>
      <c r="RPH139" s="50"/>
      <c r="RPI139" s="50"/>
      <c r="RPJ139" s="50"/>
      <c r="RPK139" s="50"/>
      <c r="RPL139" s="50"/>
      <c r="RPM139" s="50"/>
      <c r="RPN139" s="50"/>
      <c r="RPO139" s="50"/>
      <c r="RPP139" s="50"/>
      <c r="RPQ139" s="50"/>
      <c r="RPR139" s="50"/>
      <c r="RPS139" s="50"/>
      <c r="RPT139" s="50"/>
      <c r="RPU139" s="50"/>
      <c r="RPV139" s="50"/>
      <c r="RPW139" s="50"/>
      <c r="RPX139" s="50"/>
      <c r="RPY139" s="50"/>
      <c r="RPZ139" s="50"/>
      <c r="RQA139" s="50"/>
      <c r="RQB139" s="50"/>
      <c r="RQC139" s="50"/>
      <c r="RQD139" s="50"/>
      <c r="RQE139" s="50"/>
      <c r="RQF139" s="50"/>
      <c r="RQG139" s="50"/>
      <c r="RQH139" s="50"/>
      <c r="RQI139" s="50"/>
      <c r="RQJ139" s="50"/>
      <c r="RQK139" s="50"/>
      <c r="RQL139" s="50"/>
      <c r="RQM139" s="50"/>
      <c r="RQN139" s="50"/>
      <c r="RQO139" s="50"/>
      <c r="RQP139" s="50"/>
      <c r="RQQ139" s="50"/>
      <c r="RQR139" s="50"/>
      <c r="RQS139" s="50"/>
      <c r="RQT139" s="50"/>
      <c r="RQU139" s="50"/>
      <c r="RQV139" s="50"/>
      <c r="RQW139" s="50"/>
      <c r="RQX139" s="50"/>
      <c r="RQY139" s="50"/>
      <c r="RQZ139" s="50"/>
      <c r="RRA139" s="50"/>
      <c r="RRB139" s="50"/>
      <c r="RRC139" s="50"/>
      <c r="RRD139" s="50"/>
      <c r="RRE139" s="50"/>
      <c r="RRF139" s="50"/>
      <c r="RRG139" s="50"/>
      <c r="RRH139" s="50"/>
      <c r="RRI139" s="50"/>
      <c r="RRJ139" s="50"/>
      <c r="RRK139" s="50"/>
      <c r="RRL139" s="50"/>
      <c r="RRM139" s="50"/>
      <c r="RRN139" s="50"/>
      <c r="RRO139" s="50"/>
      <c r="RRP139" s="50"/>
      <c r="RRQ139" s="50"/>
      <c r="RRR139" s="50"/>
      <c r="RRS139" s="50"/>
      <c r="RRT139" s="50"/>
      <c r="RRU139" s="50"/>
      <c r="RRV139" s="50"/>
      <c r="RRW139" s="50"/>
      <c r="RRX139" s="50"/>
      <c r="RRY139" s="50"/>
      <c r="RRZ139" s="50"/>
      <c r="RSA139" s="50"/>
      <c r="RSB139" s="50"/>
      <c r="RSC139" s="50"/>
      <c r="RSD139" s="50"/>
      <c r="RSE139" s="50"/>
      <c r="RSF139" s="50"/>
      <c r="RSG139" s="50"/>
      <c r="RSH139" s="50"/>
      <c r="RSI139" s="50"/>
      <c r="RSJ139" s="50"/>
      <c r="RSK139" s="50"/>
      <c r="RSL139" s="50"/>
      <c r="RSM139" s="50"/>
      <c r="RSN139" s="50"/>
      <c r="RSO139" s="50"/>
      <c r="RSP139" s="50"/>
      <c r="RSQ139" s="50"/>
      <c r="RSR139" s="50"/>
      <c r="RSS139" s="50"/>
      <c r="RST139" s="50"/>
      <c r="RSU139" s="50"/>
      <c r="RSV139" s="50"/>
      <c r="RSW139" s="50"/>
      <c r="RSX139" s="50"/>
      <c r="RSY139" s="50"/>
      <c r="RSZ139" s="50"/>
      <c r="RTA139" s="50"/>
      <c r="RTB139" s="50"/>
      <c r="RTC139" s="50"/>
      <c r="RTD139" s="50"/>
      <c r="RTE139" s="50"/>
      <c r="RTF139" s="50"/>
      <c r="RTG139" s="50"/>
      <c r="RTH139" s="50"/>
      <c r="RTI139" s="50"/>
      <c r="RTJ139" s="50"/>
      <c r="RTK139" s="50"/>
      <c r="RTL139" s="50"/>
      <c r="RTM139" s="50"/>
      <c r="RTN139" s="50"/>
      <c r="RTO139" s="50"/>
      <c r="RTP139" s="50"/>
      <c r="RTQ139" s="50"/>
      <c r="RTR139" s="50"/>
      <c r="RTS139" s="50"/>
      <c r="RTT139" s="50"/>
      <c r="RTU139" s="50"/>
      <c r="RTV139" s="50"/>
      <c r="RTW139" s="50"/>
      <c r="RTX139" s="50"/>
      <c r="RTY139" s="50"/>
      <c r="RTZ139" s="50"/>
      <c r="RUA139" s="50"/>
      <c r="RUB139" s="50"/>
      <c r="RUC139" s="50"/>
      <c r="RUD139" s="50"/>
      <c r="RUE139" s="50"/>
      <c r="RUF139" s="50"/>
      <c r="RUG139" s="50"/>
      <c r="RUH139" s="50"/>
      <c r="RUI139" s="50"/>
      <c r="RUJ139" s="50"/>
      <c r="RUK139" s="50"/>
      <c r="RUL139" s="50"/>
      <c r="RUM139" s="50"/>
      <c r="RUN139" s="50"/>
      <c r="RUO139" s="50"/>
      <c r="RUP139" s="50"/>
      <c r="RUQ139" s="50"/>
      <c r="RUR139" s="50"/>
      <c r="RUS139" s="50"/>
      <c r="RUT139" s="50"/>
      <c r="RUU139" s="50"/>
      <c r="RUV139" s="50"/>
      <c r="RUW139" s="50"/>
      <c r="RUX139" s="50"/>
      <c r="RUY139" s="50"/>
      <c r="RUZ139" s="50"/>
      <c r="RVA139" s="50"/>
      <c r="RVB139" s="50"/>
      <c r="RVC139" s="50"/>
      <c r="RVD139" s="50"/>
      <c r="RVE139" s="50"/>
      <c r="RVF139" s="50"/>
      <c r="RVG139" s="50"/>
      <c r="RVH139" s="50"/>
      <c r="RVI139" s="50"/>
      <c r="RVJ139" s="50"/>
      <c r="RVK139" s="50"/>
      <c r="RVL139" s="50"/>
      <c r="RVM139" s="50"/>
      <c r="RVN139" s="50"/>
      <c r="RVO139" s="50"/>
      <c r="RVP139" s="50"/>
      <c r="RVQ139" s="50"/>
      <c r="RVR139" s="50"/>
      <c r="RVS139" s="50"/>
      <c r="RVT139" s="50"/>
      <c r="RVU139" s="50"/>
      <c r="RVV139" s="50"/>
      <c r="RVW139" s="50"/>
      <c r="RVX139" s="50"/>
      <c r="RVY139" s="50"/>
      <c r="RVZ139" s="50"/>
      <c r="RWA139" s="50"/>
      <c r="RWB139" s="50"/>
      <c r="RWC139" s="50"/>
      <c r="RWD139" s="50"/>
      <c r="RWE139" s="50"/>
      <c r="RWF139" s="50"/>
      <c r="RWG139" s="50"/>
      <c r="RWH139" s="50"/>
      <c r="RWI139" s="50"/>
      <c r="RWJ139" s="50"/>
      <c r="RWK139" s="50"/>
      <c r="RWL139" s="50"/>
      <c r="RWM139" s="50"/>
      <c r="RWN139" s="50"/>
      <c r="RWO139" s="50"/>
      <c r="RWP139" s="50"/>
      <c r="RWQ139" s="50"/>
      <c r="RWR139" s="50"/>
      <c r="RWS139" s="50"/>
      <c r="RWT139" s="50"/>
      <c r="RWU139" s="50"/>
      <c r="RWV139" s="50"/>
      <c r="RWW139" s="50"/>
      <c r="RWX139" s="50"/>
      <c r="RWY139" s="50"/>
      <c r="RWZ139" s="50"/>
      <c r="RXA139" s="50"/>
      <c r="RXB139" s="50"/>
      <c r="RXC139" s="50"/>
      <c r="RXD139" s="50"/>
      <c r="RXE139" s="50"/>
      <c r="RXF139" s="50"/>
      <c r="RXG139" s="50"/>
      <c r="RXH139" s="50"/>
      <c r="RXI139" s="50"/>
      <c r="RXJ139" s="50"/>
      <c r="RXK139" s="50"/>
      <c r="RXL139" s="50"/>
      <c r="RXM139" s="50"/>
      <c r="RXN139" s="50"/>
      <c r="RXO139" s="50"/>
      <c r="RXP139" s="50"/>
      <c r="RXQ139" s="50"/>
      <c r="RXR139" s="50"/>
      <c r="RXS139" s="50"/>
      <c r="RXT139" s="50"/>
      <c r="RXU139" s="50"/>
      <c r="RXV139" s="50"/>
      <c r="RXW139" s="50"/>
      <c r="RXX139" s="50"/>
      <c r="RXY139" s="50"/>
      <c r="RXZ139" s="50"/>
      <c r="RYA139" s="50"/>
      <c r="RYB139" s="50"/>
      <c r="RYC139" s="50"/>
      <c r="RYD139" s="50"/>
      <c r="RYE139" s="50"/>
      <c r="RYF139" s="50"/>
      <c r="RYG139" s="50"/>
      <c r="RYH139" s="50"/>
      <c r="RYI139" s="50"/>
      <c r="RYJ139" s="50"/>
      <c r="RYK139" s="50"/>
      <c r="RYL139" s="50"/>
      <c r="RYM139" s="50"/>
      <c r="RYN139" s="50"/>
      <c r="RYO139" s="50"/>
      <c r="RYP139" s="50"/>
      <c r="RYQ139" s="50"/>
      <c r="RYR139" s="50"/>
      <c r="RYS139" s="50"/>
      <c r="RYT139" s="50"/>
      <c r="RYU139" s="50"/>
      <c r="RYV139" s="50"/>
      <c r="RYW139" s="50"/>
      <c r="RYX139" s="50"/>
      <c r="RYY139" s="50"/>
      <c r="RYZ139" s="50"/>
      <c r="RZA139" s="50"/>
      <c r="RZB139" s="50"/>
      <c r="RZC139" s="50"/>
      <c r="RZD139" s="50"/>
      <c r="RZE139" s="50"/>
      <c r="RZF139" s="50"/>
      <c r="RZG139" s="50"/>
      <c r="RZH139" s="50"/>
      <c r="RZI139" s="50"/>
      <c r="RZJ139" s="50"/>
      <c r="RZK139" s="50"/>
      <c r="RZL139" s="50"/>
      <c r="RZM139" s="50"/>
      <c r="RZN139" s="50"/>
      <c r="RZO139" s="50"/>
      <c r="RZP139" s="50"/>
      <c r="RZQ139" s="50"/>
      <c r="RZR139" s="50"/>
      <c r="RZS139" s="50"/>
      <c r="RZT139" s="50"/>
      <c r="RZU139" s="50"/>
      <c r="RZV139" s="50"/>
      <c r="RZW139" s="50"/>
      <c r="RZX139" s="50"/>
      <c r="RZY139" s="50"/>
      <c r="RZZ139" s="50"/>
      <c r="SAA139" s="50"/>
      <c r="SAB139" s="50"/>
      <c r="SAC139" s="50"/>
      <c r="SAD139" s="50"/>
      <c r="SAE139" s="50"/>
      <c r="SAF139" s="50"/>
      <c r="SAG139" s="50"/>
      <c r="SAH139" s="50"/>
      <c r="SAI139" s="50"/>
      <c r="SAJ139" s="50"/>
      <c r="SAK139" s="50"/>
      <c r="SAL139" s="50"/>
      <c r="SAM139" s="50"/>
      <c r="SAN139" s="50"/>
      <c r="SAO139" s="50"/>
      <c r="SAP139" s="50"/>
      <c r="SAQ139" s="50"/>
      <c r="SAR139" s="50"/>
      <c r="SAS139" s="50"/>
      <c r="SAT139" s="50"/>
      <c r="SAU139" s="50"/>
      <c r="SAV139" s="50"/>
      <c r="SAW139" s="50"/>
      <c r="SAX139" s="50"/>
      <c r="SAY139" s="50"/>
      <c r="SAZ139" s="50"/>
      <c r="SBA139" s="50"/>
      <c r="SBB139" s="50"/>
      <c r="SBC139" s="50"/>
      <c r="SBD139" s="50"/>
      <c r="SBE139" s="50"/>
      <c r="SBF139" s="50"/>
      <c r="SBG139" s="50"/>
      <c r="SBH139" s="50"/>
      <c r="SBI139" s="50"/>
      <c r="SBJ139" s="50"/>
      <c r="SBK139" s="50"/>
      <c r="SBL139" s="50"/>
      <c r="SBM139" s="50"/>
      <c r="SBN139" s="50"/>
      <c r="SBO139" s="50"/>
      <c r="SBP139" s="50"/>
      <c r="SBQ139" s="50"/>
      <c r="SBR139" s="50"/>
      <c r="SBS139" s="50"/>
      <c r="SBT139" s="50"/>
      <c r="SBU139" s="50"/>
      <c r="SBV139" s="50"/>
      <c r="SBW139" s="50"/>
      <c r="SBX139" s="50"/>
      <c r="SBY139" s="50"/>
      <c r="SBZ139" s="50"/>
      <c r="SCA139" s="50"/>
      <c r="SCB139" s="50"/>
      <c r="SCC139" s="50"/>
      <c r="SCD139" s="50"/>
      <c r="SCE139" s="50"/>
      <c r="SCF139" s="50"/>
      <c r="SCG139" s="50"/>
      <c r="SCH139" s="50"/>
      <c r="SCI139" s="50"/>
      <c r="SCJ139" s="50"/>
      <c r="SCK139" s="50"/>
      <c r="SCL139" s="50"/>
      <c r="SCM139" s="50"/>
      <c r="SCN139" s="50"/>
      <c r="SCO139" s="50"/>
      <c r="SCP139" s="50"/>
      <c r="SCQ139" s="50"/>
      <c r="SCR139" s="50"/>
      <c r="SCS139" s="50"/>
      <c r="SCT139" s="50"/>
      <c r="SCU139" s="50"/>
      <c r="SCV139" s="50"/>
      <c r="SCW139" s="50"/>
      <c r="SCX139" s="50"/>
      <c r="SCY139" s="50"/>
      <c r="SCZ139" s="50"/>
      <c r="SDA139" s="50"/>
      <c r="SDB139" s="50"/>
      <c r="SDC139" s="50"/>
      <c r="SDD139" s="50"/>
      <c r="SDE139" s="50"/>
      <c r="SDF139" s="50"/>
      <c r="SDG139" s="50"/>
      <c r="SDH139" s="50"/>
      <c r="SDI139" s="50"/>
      <c r="SDJ139" s="50"/>
      <c r="SDK139" s="50"/>
      <c r="SDL139" s="50"/>
      <c r="SDM139" s="50"/>
      <c r="SDN139" s="50"/>
      <c r="SDO139" s="50"/>
      <c r="SDP139" s="50"/>
      <c r="SDQ139" s="50"/>
      <c r="SDR139" s="50"/>
      <c r="SDS139" s="50"/>
      <c r="SDT139" s="50"/>
      <c r="SDU139" s="50"/>
      <c r="SDV139" s="50"/>
      <c r="SDW139" s="50"/>
      <c r="SDX139" s="50"/>
      <c r="SDY139" s="50"/>
      <c r="SDZ139" s="50"/>
      <c r="SEA139" s="50"/>
      <c r="SEB139" s="50"/>
      <c r="SEC139" s="50"/>
      <c r="SED139" s="50"/>
      <c r="SEE139" s="50"/>
      <c r="SEF139" s="50"/>
      <c r="SEG139" s="50"/>
      <c r="SEH139" s="50"/>
      <c r="SEI139" s="50"/>
      <c r="SEJ139" s="50"/>
      <c r="SEK139" s="50"/>
      <c r="SEL139" s="50"/>
      <c r="SEM139" s="50"/>
      <c r="SEN139" s="50"/>
      <c r="SEO139" s="50"/>
      <c r="SEP139" s="50"/>
      <c r="SEQ139" s="50"/>
      <c r="SER139" s="50"/>
      <c r="SES139" s="50"/>
      <c r="SET139" s="50"/>
      <c r="SEU139" s="50"/>
      <c r="SEV139" s="50"/>
      <c r="SEW139" s="50"/>
      <c r="SEX139" s="50"/>
      <c r="SEY139" s="50"/>
      <c r="SEZ139" s="50"/>
      <c r="SFA139" s="50"/>
      <c r="SFB139" s="50"/>
      <c r="SFC139" s="50"/>
      <c r="SFD139" s="50"/>
      <c r="SFE139" s="50"/>
      <c r="SFF139" s="50"/>
      <c r="SFG139" s="50"/>
      <c r="SFH139" s="50"/>
      <c r="SFI139" s="50"/>
      <c r="SFJ139" s="50"/>
      <c r="SFK139" s="50"/>
      <c r="SFL139" s="50"/>
      <c r="SFM139" s="50"/>
      <c r="SFN139" s="50"/>
      <c r="SFO139" s="50"/>
      <c r="SFP139" s="50"/>
      <c r="SFQ139" s="50"/>
      <c r="SFR139" s="50"/>
      <c r="SFS139" s="50"/>
      <c r="SFT139" s="50"/>
      <c r="SFU139" s="50"/>
      <c r="SFV139" s="50"/>
      <c r="SFW139" s="50"/>
      <c r="SFX139" s="50"/>
      <c r="SFY139" s="50"/>
      <c r="SFZ139" s="50"/>
      <c r="SGA139" s="50"/>
      <c r="SGB139" s="50"/>
      <c r="SGC139" s="50"/>
      <c r="SGD139" s="50"/>
      <c r="SGE139" s="50"/>
      <c r="SGF139" s="50"/>
      <c r="SGG139" s="50"/>
      <c r="SGH139" s="50"/>
      <c r="SGI139" s="50"/>
      <c r="SGJ139" s="50"/>
      <c r="SGK139" s="50"/>
      <c r="SGL139" s="50"/>
      <c r="SGM139" s="50"/>
      <c r="SGN139" s="50"/>
      <c r="SGO139" s="50"/>
      <c r="SGP139" s="50"/>
      <c r="SGQ139" s="50"/>
      <c r="SGR139" s="50"/>
      <c r="SGS139" s="50"/>
      <c r="SGT139" s="50"/>
      <c r="SGU139" s="50"/>
      <c r="SGV139" s="50"/>
      <c r="SGW139" s="50"/>
      <c r="SGX139" s="50"/>
      <c r="SGY139" s="50"/>
      <c r="SGZ139" s="50"/>
      <c r="SHA139" s="50"/>
      <c r="SHB139" s="50"/>
      <c r="SHC139" s="50"/>
      <c r="SHD139" s="50"/>
      <c r="SHE139" s="50"/>
      <c r="SHF139" s="50"/>
      <c r="SHG139" s="50"/>
      <c r="SHH139" s="50"/>
      <c r="SHI139" s="50"/>
      <c r="SHJ139" s="50"/>
      <c r="SHK139" s="50"/>
      <c r="SHL139" s="50"/>
      <c r="SHM139" s="50"/>
      <c r="SHN139" s="50"/>
      <c r="SHO139" s="50"/>
      <c r="SHP139" s="50"/>
      <c r="SHQ139" s="50"/>
      <c r="SHR139" s="50"/>
      <c r="SHS139" s="50"/>
      <c r="SHT139" s="50"/>
      <c r="SHU139" s="50"/>
      <c r="SHV139" s="50"/>
      <c r="SHW139" s="50"/>
      <c r="SHX139" s="50"/>
      <c r="SHY139" s="50"/>
      <c r="SHZ139" s="50"/>
      <c r="SIA139" s="50"/>
      <c r="SIB139" s="50"/>
      <c r="SIC139" s="50"/>
      <c r="SID139" s="50"/>
      <c r="SIE139" s="50"/>
      <c r="SIF139" s="50"/>
      <c r="SIG139" s="50"/>
      <c r="SIH139" s="50"/>
      <c r="SII139" s="50"/>
      <c r="SIJ139" s="50"/>
      <c r="SIK139" s="50"/>
      <c r="SIL139" s="50"/>
      <c r="SIM139" s="50"/>
      <c r="SIN139" s="50"/>
      <c r="SIO139" s="50"/>
      <c r="SIP139" s="50"/>
      <c r="SIQ139" s="50"/>
      <c r="SIR139" s="50"/>
      <c r="SIS139" s="50"/>
      <c r="SIT139" s="50"/>
      <c r="SIU139" s="50"/>
      <c r="SIV139" s="50"/>
      <c r="SIW139" s="50"/>
      <c r="SIX139" s="50"/>
      <c r="SIY139" s="50"/>
      <c r="SIZ139" s="50"/>
      <c r="SJA139" s="50"/>
      <c r="SJB139" s="50"/>
      <c r="SJC139" s="50"/>
      <c r="SJD139" s="50"/>
      <c r="SJE139" s="50"/>
      <c r="SJF139" s="50"/>
      <c r="SJG139" s="50"/>
      <c r="SJH139" s="50"/>
      <c r="SJI139" s="50"/>
      <c r="SJJ139" s="50"/>
      <c r="SJK139" s="50"/>
      <c r="SJL139" s="50"/>
      <c r="SJM139" s="50"/>
      <c r="SJN139" s="50"/>
      <c r="SJO139" s="50"/>
      <c r="SJP139" s="50"/>
      <c r="SJQ139" s="50"/>
      <c r="SJR139" s="50"/>
      <c r="SJS139" s="50"/>
      <c r="SJT139" s="50"/>
      <c r="SJU139" s="50"/>
      <c r="SJV139" s="50"/>
      <c r="SJW139" s="50"/>
      <c r="SJX139" s="50"/>
      <c r="SJY139" s="50"/>
      <c r="SJZ139" s="50"/>
      <c r="SKA139" s="50"/>
      <c r="SKB139" s="50"/>
      <c r="SKC139" s="50"/>
      <c r="SKD139" s="50"/>
      <c r="SKE139" s="50"/>
      <c r="SKF139" s="50"/>
      <c r="SKG139" s="50"/>
      <c r="SKH139" s="50"/>
      <c r="SKI139" s="50"/>
      <c r="SKJ139" s="50"/>
      <c r="SKK139" s="50"/>
      <c r="SKL139" s="50"/>
      <c r="SKM139" s="50"/>
      <c r="SKN139" s="50"/>
      <c r="SKO139" s="50"/>
      <c r="SKP139" s="50"/>
      <c r="SKQ139" s="50"/>
      <c r="SKR139" s="50"/>
      <c r="SKS139" s="50"/>
      <c r="SKT139" s="50"/>
      <c r="SKU139" s="50"/>
      <c r="SKV139" s="50"/>
      <c r="SKW139" s="50"/>
      <c r="SKX139" s="50"/>
      <c r="SKY139" s="50"/>
      <c r="SKZ139" s="50"/>
      <c r="SLA139" s="50"/>
      <c r="SLB139" s="50"/>
      <c r="SLC139" s="50"/>
      <c r="SLD139" s="50"/>
      <c r="SLE139" s="50"/>
      <c r="SLF139" s="50"/>
      <c r="SLG139" s="50"/>
      <c r="SLH139" s="50"/>
      <c r="SLI139" s="50"/>
      <c r="SLJ139" s="50"/>
      <c r="SLK139" s="50"/>
      <c r="SLL139" s="50"/>
      <c r="SLM139" s="50"/>
      <c r="SLN139" s="50"/>
      <c r="SLO139" s="50"/>
      <c r="SLP139" s="50"/>
      <c r="SLQ139" s="50"/>
      <c r="SLR139" s="50"/>
      <c r="SLS139" s="50"/>
      <c r="SLT139" s="50"/>
      <c r="SLU139" s="50"/>
      <c r="SLV139" s="50"/>
      <c r="SLW139" s="50"/>
      <c r="SLX139" s="50"/>
      <c r="SLY139" s="50"/>
      <c r="SLZ139" s="50"/>
      <c r="SMA139" s="50"/>
      <c r="SMB139" s="50"/>
      <c r="SMC139" s="50"/>
      <c r="SMD139" s="50"/>
      <c r="SME139" s="50"/>
      <c r="SMF139" s="50"/>
      <c r="SMG139" s="50"/>
      <c r="SMH139" s="50"/>
      <c r="SMI139" s="50"/>
      <c r="SMJ139" s="50"/>
      <c r="SMK139" s="50"/>
      <c r="SML139" s="50"/>
      <c r="SMM139" s="50"/>
      <c r="SMN139" s="50"/>
      <c r="SMO139" s="50"/>
      <c r="SMP139" s="50"/>
      <c r="SMQ139" s="50"/>
      <c r="SMR139" s="50"/>
      <c r="SMS139" s="50"/>
      <c r="SMT139" s="50"/>
      <c r="SMU139" s="50"/>
      <c r="SMV139" s="50"/>
      <c r="SMW139" s="50"/>
      <c r="SMX139" s="50"/>
      <c r="SMY139" s="50"/>
      <c r="SMZ139" s="50"/>
      <c r="SNA139" s="50"/>
      <c r="SNB139" s="50"/>
      <c r="SNC139" s="50"/>
      <c r="SND139" s="50"/>
      <c r="SNE139" s="50"/>
      <c r="SNF139" s="50"/>
      <c r="SNG139" s="50"/>
      <c r="SNH139" s="50"/>
      <c r="SNI139" s="50"/>
      <c r="SNJ139" s="50"/>
      <c r="SNK139" s="50"/>
      <c r="SNL139" s="50"/>
      <c r="SNM139" s="50"/>
      <c r="SNN139" s="50"/>
      <c r="SNO139" s="50"/>
      <c r="SNP139" s="50"/>
      <c r="SNQ139" s="50"/>
      <c r="SNR139" s="50"/>
      <c r="SNS139" s="50"/>
      <c r="SNT139" s="50"/>
      <c r="SNU139" s="50"/>
      <c r="SNV139" s="50"/>
      <c r="SNW139" s="50"/>
      <c r="SNX139" s="50"/>
      <c r="SNY139" s="50"/>
      <c r="SNZ139" s="50"/>
      <c r="SOA139" s="50"/>
      <c r="SOB139" s="50"/>
      <c r="SOC139" s="50"/>
      <c r="SOD139" s="50"/>
      <c r="SOE139" s="50"/>
      <c r="SOF139" s="50"/>
      <c r="SOG139" s="50"/>
      <c r="SOH139" s="50"/>
      <c r="SOI139" s="50"/>
      <c r="SOJ139" s="50"/>
      <c r="SOK139" s="50"/>
      <c r="SOL139" s="50"/>
      <c r="SOM139" s="50"/>
      <c r="SON139" s="50"/>
      <c r="SOO139" s="50"/>
      <c r="SOP139" s="50"/>
      <c r="SOQ139" s="50"/>
      <c r="SOR139" s="50"/>
      <c r="SOS139" s="50"/>
      <c r="SOT139" s="50"/>
      <c r="SOU139" s="50"/>
      <c r="SOV139" s="50"/>
      <c r="SOW139" s="50"/>
      <c r="SOX139" s="50"/>
      <c r="SOY139" s="50"/>
      <c r="SOZ139" s="50"/>
      <c r="SPA139" s="50"/>
      <c r="SPB139" s="50"/>
      <c r="SPC139" s="50"/>
      <c r="SPD139" s="50"/>
      <c r="SPE139" s="50"/>
      <c r="SPF139" s="50"/>
      <c r="SPG139" s="50"/>
      <c r="SPH139" s="50"/>
      <c r="SPI139" s="50"/>
      <c r="SPJ139" s="50"/>
      <c r="SPK139" s="50"/>
      <c r="SPL139" s="50"/>
      <c r="SPM139" s="50"/>
      <c r="SPN139" s="50"/>
      <c r="SPO139" s="50"/>
      <c r="SPP139" s="50"/>
      <c r="SPQ139" s="50"/>
      <c r="SPR139" s="50"/>
      <c r="SPS139" s="50"/>
      <c r="SPT139" s="50"/>
      <c r="SPU139" s="50"/>
      <c r="SPV139" s="50"/>
      <c r="SPW139" s="50"/>
      <c r="SPX139" s="50"/>
      <c r="SPY139" s="50"/>
      <c r="SPZ139" s="50"/>
      <c r="SQA139" s="50"/>
      <c r="SQB139" s="50"/>
      <c r="SQC139" s="50"/>
      <c r="SQD139" s="50"/>
      <c r="SQE139" s="50"/>
      <c r="SQF139" s="50"/>
      <c r="SQG139" s="50"/>
      <c r="SQH139" s="50"/>
      <c r="SQI139" s="50"/>
      <c r="SQJ139" s="50"/>
      <c r="SQK139" s="50"/>
      <c r="SQL139" s="50"/>
      <c r="SQM139" s="50"/>
      <c r="SQN139" s="50"/>
      <c r="SQO139" s="50"/>
      <c r="SQP139" s="50"/>
      <c r="SQQ139" s="50"/>
      <c r="SQR139" s="50"/>
      <c r="SQS139" s="50"/>
      <c r="SQT139" s="50"/>
      <c r="SQU139" s="50"/>
      <c r="SQV139" s="50"/>
      <c r="SQW139" s="50"/>
      <c r="SQX139" s="50"/>
      <c r="SQY139" s="50"/>
      <c r="SQZ139" s="50"/>
      <c r="SRA139" s="50"/>
      <c r="SRB139" s="50"/>
      <c r="SRC139" s="50"/>
      <c r="SRD139" s="50"/>
      <c r="SRE139" s="50"/>
      <c r="SRF139" s="50"/>
      <c r="SRG139" s="50"/>
      <c r="SRH139" s="50"/>
      <c r="SRI139" s="50"/>
      <c r="SRJ139" s="50"/>
      <c r="SRK139" s="50"/>
      <c r="SRL139" s="50"/>
      <c r="SRM139" s="50"/>
      <c r="SRN139" s="50"/>
      <c r="SRO139" s="50"/>
      <c r="SRP139" s="50"/>
      <c r="SRQ139" s="50"/>
      <c r="SRR139" s="50"/>
      <c r="SRS139" s="50"/>
      <c r="SRT139" s="50"/>
      <c r="SRU139" s="50"/>
      <c r="SRV139" s="50"/>
      <c r="SRW139" s="50"/>
      <c r="SRX139" s="50"/>
      <c r="SRY139" s="50"/>
      <c r="SRZ139" s="50"/>
      <c r="SSA139" s="50"/>
      <c r="SSB139" s="50"/>
      <c r="SSC139" s="50"/>
      <c r="SSD139" s="50"/>
      <c r="SSE139" s="50"/>
      <c r="SSF139" s="50"/>
      <c r="SSG139" s="50"/>
      <c r="SSH139" s="50"/>
      <c r="SSI139" s="50"/>
      <c r="SSJ139" s="50"/>
      <c r="SSK139" s="50"/>
      <c r="SSL139" s="50"/>
      <c r="SSM139" s="50"/>
      <c r="SSN139" s="50"/>
      <c r="SSO139" s="50"/>
      <c r="SSP139" s="50"/>
      <c r="SSQ139" s="50"/>
      <c r="SSR139" s="50"/>
      <c r="SSS139" s="50"/>
      <c r="SST139" s="50"/>
      <c r="SSU139" s="50"/>
      <c r="SSV139" s="50"/>
      <c r="SSW139" s="50"/>
      <c r="SSX139" s="50"/>
      <c r="SSY139" s="50"/>
      <c r="SSZ139" s="50"/>
      <c r="STA139" s="50"/>
      <c r="STB139" s="50"/>
      <c r="STC139" s="50"/>
      <c r="STD139" s="50"/>
      <c r="STE139" s="50"/>
      <c r="STF139" s="50"/>
      <c r="STG139" s="50"/>
      <c r="STH139" s="50"/>
      <c r="STI139" s="50"/>
      <c r="STJ139" s="50"/>
      <c r="STK139" s="50"/>
      <c r="STL139" s="50"/>
      <c r="STM139" s="50"/>
      <c r="STN139" s="50"/>
      <c r="STO139" s="50"/>
      <c r="STP139" s="50"/>
      <c r="STQ139" s="50"/>
      <c r="STR139" s="50"/>
      <c r="STS139" s="50"/>
      <c r="STT139" s="50"/>
      <c r="STU139" s="50"/>
      <c r="STV139" s="50"/>
      <c r="STW139" s="50"/>
      <c r="STX139" s="50"/>
      <c r="STY139" s="50"/>
      <c r="STZ139" s="50"/>
      <c r="SUA139" s="50"/>
      <c r="SUB139" s="50"/>
      <c r="SUC139" s="50"/>
      <c r="SUD139" s="50"/>
      <c r="SUE139" s="50"/>
      <c r="SUF139" s="50"/>
      <c r="SUG139" s="50"/>
      <c r="SUH139" s="50"/>
      <c r="SUI139" s="50"/>
      <c r="SUJ139" s="50"/>
      <c r="SUK139" s="50"/>
      <c r="SUL139" s="50"/>
      <c r="SUM139" s="50"/>
      <c r="SUN139" s="50"/>
      <c r="SUO139" s="50"/>
      <c r="SUP139" s="50"/>
      <c r="SUQ139" s="50"/>
      <c r="SUR139" s="50"/>
      <c r="SUS139" s="50"/>
      <c r="SUT139" s="50"/>
      <c r="SUU139" s="50"/>
      <c r="SUV139" s="50"/>
      <c r="SUW139" s="50"/>
      <c r="SUX139" s="50"/>
      <c r="SUY139" s="50"/>
      <c r="SUZ139" s="50"/>
      <c r="SVA139" s="50"/>
      <c r="SVB139" s="50"/>
      <c r="SVC139" s="50"/>
      <c r="SVD139" s="50"/>
      <c r="SVE139" s="50"/>
      <c r="SVF139" s="50"/>
      <c r="SVG139" s="50"/>
      <c r="SVH139" s="50"/>
      <c r="SVI139" s="50"/>
      <c r="SVJ139" s="50"/>
      <c r="SVK139" s="50"/>
      <c r="SVL139" s="50"/>
      <c r="SVM139" s="50"/>
      <c r="SVN139" s="50"/>
      <c r="SVO139" s="50"/>
      <c r="SVP139" s="50"/>
      <c r="SVQ139" s="50"/>
      <c r="SVR139" s="50"/>
      <c r="SVS139" s="50"/>
      <c r="SVT139" s="50"/>
      <c r="SVU139" s="50"/>
      <c r="SVV139" s="50"/>
      <c r="SVW139" s="50"/>
      <c r="SVX139" s="50"/>
      <c r="SVY139" s="50"/>
      <c r="SVZ139" s="50"/>
      <c r="SWA139" s="50"/>
      <c r="SWB139" s="50"/>
      <c r="SWC139" s="50"/>
      <c r="SWD139" s="50"/>
      <c r="SWE139" s="50"/>
      <c r="SWF139" s="50"/>
      <c r="SWG139" s="50"/>
      <c r="SWH139" s="50"/>
      <c r="SWI139" s="50"/>
      <c r="SWJ139" s="50"/>
      <c r="SWK139" s="50"/>
      <c r="SWL139" s="50"/>
      <c r="SWM139" s="50"/>
      <c r="SWN139" s="50"/>
      <c r="SWO139" s="50"/>
      <c r="SWP139" s="50"/>
      <c r="SWQ139" s="50"/>
      <c r="SWR139" s="50"/>
      <c r="SWS139" s="50"/>
      <c r="SWT139" s="50"/>
      <c r="SWU139" s="50"/>
      <c r="SWV139" s="50"/>
      <c r="SWW139" s="50"/>
      <c r="SWX139" s="50"/>
      <c r="SWY139" s="50"/>
      <c r="SWZ139" s="50"/>
      <c r="SXA139" s="50"/>
      <c r="SXB139" s="50"/>
      <c r="SXC139" s="50"/>
      <c r="SXD139" s="50"/>
      <c r="SXE139" s="50"/>
      <c r="SXF139" s="50"/>
      <c r="SXG139" s="50"/>
      <c r="SXH139" s="50"/>
      <c r="SXI139" s="50"/>
      <c r="SXJ139" s="50"/>
      <c r="SXK139" s="50"/>
      <c r="SXL139" s="50"/>
      <c r="SXM139" s="50"/>
      <c r="SXN139" s="50"/>
      <c r="SXO139" s="50"/>
      <c r="SXP139" s="50"/>
      <c r="SXQ139" s="50"/>
      <c r="SXR139" s="50"/>
      <c r="SXS139" s="50"/>
      <c r="SXT139" s="50"/>
      <c r="SXU139" s="50"/>
      <c r="SXV139" s="50"/>
      <c r="SXW139" s="50"/>
      <c r="SXX139" s="50"/>
      <c r="SXY139" s="50"/>
      <c r="SXZ139" s="50"/>
      <c r="SYA139" s="50"/>
      <c r="SYB139" s="50"/>
      <c r="SYC139" s="50"/>
      <c r="SYD139" s="50"/>
      <c r="SYE139" s="50"/>
      <c r="SYF139" s="50"/>
      <c r="SYG139" s="50"/>
      <c r="SYH139" s="50"/>
      <c r="SYI139" s="50"/>
      <c r="SYJ139" s="50"/>
      <c r="SYK139" s="50"/>
      <c r="SYL139" s="50"/>
      <c r="SYM139" s="50"/>
      <c r="SYN139" s="50"/>
      <c r="SYO139" s="50"/>
      <c r="SYP139" s="50"/>
      <c r="SYQ139" s="50"/>
      <c r="SYR139" s="50"/>
      <c r="SYS139" s="50"/>
      <c r="SYT139" s="50"/>
      <c r="SYU139" s="50"/>
      <c r="SYV139" s="50"/>
      <c r="SYW139" s="50"/>
      <c r="SYX139" s="50"/>
      <c r="SYY139" s="50"/>
      <c r="SYZ139" s="50"/>
      <c r="SZA139" s="50"/>
      <c r="SZB139" s="50"/>
      <c r="SZC139" s="50"/>
      <c r="SZD139" s="50"/>
      <c r="SZE139" s="50"/>
      <c r="SZF139" s="50"/>
      <c r="SZG139" s="50"/>
      <c r="SZH139" s="50"/>
      <c r="SZI139" s="50"/>
      <c r="SZJ139" s="50"/>
      <c r="SZK139" s="50"/>
      <c r="SZL139" s="50"/>
      <c r="SZM139" s="50"/>
      <c r="SZN139" s="50"/>
      <c r="SZO139" s="50"/>
      <c r="SZP139" s="50"/>
      <c r="SZQ139" s="50"/>
      <c r="SZR139" s="50"/>
      <c r="SZS139" s="50"/>
      <c r="SZT139" s="50"/>
      <c r="SZU139" s="50"/>
      <c r="SZV139" s="50"/>
      <c r="SZW139" s="50"/>
      <c r="SZX139" s="50"/>
      <c r="SZY139" s="50"/>
      <c r="SZZ139" s="50"/>
      <c r="TAA139" s="50"/>
      <c r="TAB139" s="50"/>
      <c r="TAC139" s="50"/>
      <c r="TAD139" s="50"/>
      <c r="TAE139" s="50"/>
      <c r="TAF139" s="50"/>
      <c r="TAG139" s="50"/>
      <c r="TAH139" s="50"/>
      <c r="TAI139" s="50"/>
      <c r="TAJ139" s="50"/>
      <c r="TAK139" s="50"/>
      <c r="TAL139" s="50"/>
      <c r="TAM139" s="50"/>
      <c r="TAN139" s="50"/>
      <c r="TAO139" s="50"/>
      <c r="TAP139" s="50"/>
      <c r="TAQ139" s="50"/>
      <c r="TAR139" s="50"/>
      <c r="TAS139" s="50"/>
      <c r="TAT139" s="50"/>
      <c r="TAU139" s="50"/>
      <c r="TAV139" s="50"/>
      <c r="TAW139" s="50"/>
      <c r="TAX139" s="50"/>
      <c r="TAY139" s="50"/>
      <c r="TAZ139" s="50"/>
      <c r="TBA139" s="50"/>
      <c r="TBB139" s="50"/>
      <c r="TBC139" s="50"/>
      <c r="TBD139" s="50"/>
      <c r="TBE139" s="50"/>
      <c r="TBF139" s="50"/>
      <c r="TBG139" s="50"/>
      <c r="TBH139" s="50"/>
      <c r="TBI139" s="50"/>
      <c r="TBJ139" s="50"/>
      <c r="TBK139" s="50"/>
      <c r="TBL139" s="50"/>
      <c r="TBM139" s="50"/>
      <c r="TBN139" s="50"/>
      <c r="TBO139" s="50"/>
      <c r="TBP139" s="50"/>
      <c r="TBQ139" s="50"/>
      <c r="TBR139" s="50"/>
      <c r="TBS139" s="50"/>
      <c r="TBT139" s="50"/>
      <c r="TBU139" s="50"/>
      <c r="TBV139" s="50"/>
      <c r="TBW139" s="50"/>
      <c r="TBX139" s="50"/>
      <c r="TBY139" s="50"/>
      <c r="TBZ139" s="50"/>
      <c r="TCA139" s="50"/>
      <c r="TCB139" s="50"/>
      <c r="TCC139" s="50"/>
      <c r="TCD139" s="50"/>
      <c r="TCE139" s="50"/>
      <c r="TCF139" s="50"/>
      <c r="TCG139" s="50"/>
      <c r="TCH139" s="50"/>
      <c r="TCI139" s="50"/>
      <c r="TCJ139" s="50"/>
      <c r="TCK139" s="50"/>
      <c r="TCL139" s="50"/>
      <c r="TCM139" s="50"/>
      <c r="TCN139" s="50"/>
      <c r="TCO139" s="50"/>
      <c r="TCP139" s="50"/>
      <c r="TCQ139" s="50"/>
      <c r="TCR139" s="50"/>
      <c r="TCS139" s="50"/>
      <c r="TCT139" s="50"/>
      <c r="TCU139" s="50"/>
      <c r="TCV139" s="50"/>
      <c r="TCW139" s="50"/>
      <c r="TCX139" s="50"/>
      <c r="TCY139" s="50"/>
      <c r="TCZ139" s="50"/>
      <c r="TDA139" s="50"/>
      <c r="TDB139" s="50"/>
      <c r="TDC139" s="50"/>
      <c r="TDD139" s="50"/>
      <c r="TDE139" s="50"/>
      <c r="TDF139" s="50"/>
      <c r="TDG139" s="50"/>
      <c r="TDH139" s="50"/>
      <c r="TDI139" s="50"/>
      <c r="TDJ139" s="50"/>
      <c r="TDK139" s="50"/>
      <c r="TDL139" s="50"/>
      <c r="TDM139" s="50"/>
      <c r="TDN139" s="50"/>
      <c r="TDO139" s="50"/>
      <c r="TDP139" s="50"/>
      <c r="TDQ139" s="50"/>
      <c r="TDR139" s="50"/>
      <c r="TDS139" s="50"/>
      <c r="TDT139" s="50"/>
      <c r="TDU139" s="50"/>
      <c r="TDV139" s="50"/>
      <c r="TDW139" s="50"/>
      <c r="TDX139" s="50"/>
      <c r="TDY139" s="50"/>
      <c r="TDZ139" s="50"/>
      <c r="TEA139" s="50"/>
      <c r="TEB139" s="50"/>
      <c r="TEC139" s="50"/>
      <c r="TED139" s="50"/>
      <c r="TEE139" s="50"/>
      <c r="TEF139" s="50"/>
      <c r="TEG139" s="50"/>
      <c r="TEH139" s="50"/>
      <c r="TEI139" s="50"/>
      <c r="TEJ139" s="50"/>
      <c r="TEK139" s="50"/>
      <c r="TEL139" s="50"/>
      <c r="TEM139" s="50"/>
      <c r="TEN139" s="50"/>
      <c r="TEO139" s="50"/>
      <c r="TEP139" s="50"/>
      <c r="TEQ139" s="50"/>
      <c r="TER139" s="50"/>
      <c r="TES139" s="50"/>
      <c r="TET139" s="50"/>
      <c r="TEU139" s="50"/>
      <c r="TEV139" s="50"/>
      <c r="TEW139" s="50"/>
      <c r="TEX139" s="50"/>
      <c r="TEY139" s="50"/>
      <c r="TEZ139" s="50"/>
      <c r="TFA139" s="50"/>
      <c r="TFB139" s="50"/>
      <c r="TFC139" s="50"/>
      <c r="TFD139" s="50"/>
      <c r="TFE139" s="50"/>
      <c r="TFF139" s="50"/>
      <c r="TFG139" s="50"/>
      <c r="TFH139" s="50"/>
      <c r="TFI139" s="50"/>
      <c r="TFJ139" s="50"/>
      <c r="TFK139" s="50"/>
      <c r="TFL139" s="50"/>
      <c r="TFM139" s="50"/>
      <c r="TFN139" s="50"/>
      <c r="TFO139" s="50"/>
      <c r="TFP139" s="50"/>
      <c r="TFQ139" s="50"/>
      <c r="TFR139" s="50"/>
      <c r="TFS139" s="50"/>
      <c r="TFT139" s="50"/>
      <c r="TFU139" s="50"/>
      <c r="TFV139" s="50"/>
      <c r="TFW139" s="50"/>
      <c r="TFX139" s="50"/>
      <c r="TFY139" s="50"/>
      <c r="TFZ139" s="50"/>
      <c r="TGA139" s="50"/>
      <c r="TGB139" s="50"/>
      <c r="TGC139" s="50"/>
      <c r="TGD139" s="50"/>
      <c r="TGE139" s="50"/>
      <c r="TGF139" s="50"/>
      <c r="TGG139" s="50"/>
      <c r="TGH139" s="50"/>
      <c r="TGI139" s="50"/>
      <c r="TGJ139" s="50"/>
      <c r="TGK139" s="50"/>
      <c r="TGL139" s="50"/>
      <c r="TGM139" s="50"/>
      <c r="TGN139" s="50"/>
      <c r="TGO139" s="50"/>
      <c r="TGP139" s="50"/>
      <c r="TGQ139" s="50"/>
      <c r="TGR139" s="50"/>
      <c r="TGS139" s="50"/>
      <c r="TGT139" s="50"/>
      <c r="TGU139" s="50"/>
      <c r="TGV139" s="50"/>
      <c r="TGW139" s="50"/>
      <c r="TGX139" s="50"/>
      <c r="TGY139" s="50"/>
      <c r="TGZ139" s="50"/>
      <c r="THA139" s="50"/>
      <c r="THB139" s="50"/>
      <c r="THC139" s="50"/>
      <c r="THD139" s="50"/>
      <c r="THE139" s="50"/>
      <c r="THF139" s="50"/>
      <c r="THG139" s="50"/>
      <c r="THH139" s="50"/>
      <c r="THI139" s="50"/>
      <c r="THJ139" s="50"/>
      <c r="THK139" s="50"/>
      <c r="THL139" s="50"/>
      <c r="THM139" s="50"/>
      <c r="THN139" s="50"/>
      <c r="THO139" s="50"/>
      <c r="THP139" s="50"/>
      <c r="THQ139" s="50"/>
      <c r="THR139" s="50"/>
      <c r="THS139" s="50"/>
      <c r="THT139" s="50"/>
      <c r="THU139" s="50"/>
      <c r="THV139" s="50"/>
      <c r="THW139" s="50"/>
      <c r="THX139" s="50"/>
      <c r="THY139" s="50"/>
      <c r="THZ139" s="50"/>
      <c r="TIA139" s="50"/>
      <c r="TIB139" s="50"/>
      <c r="TIC139" s="50"/>
      <c r="TID139" s="50"/>
      <c r="TIE139" s="50"/>
      <c r="TIF139" s="50"/>
      <c r="TIG139" s="50"/>
      <c r="TIH139" s="50"/>
      <c r="TII139" s="50"/>
      <c r="TIJ139" s="50"/>
      <c r="TIK139" s="50"/>
      <c r="TIL139" s="50"/>
      <c r="TIM139" s="50"/>
      <c r="TIN139" s="50"/>
      <c r="TIO139" s="50"/>
      <c r="TIP139" s="50"/>
      <c r="TIQ139" s="50"/>
      <c r="TIR139" s="50"/>
      <c r="TIS139" s="50"/>
      <c r="TIT139" s="50"/>
      <c r="TIU139" s="50"/>
      <c r="TIV139" s="50"/>
      <c r="TIW139" s="50"/>
      <c r="TIX139" s="50"/>
      <c r="TIY139" s="50"/>
      <c r="TIZ139" s="50"/>
      <c r="TJA139" s="50"/>
      <c r="TJB139" s="50"/>
      <c r="TJC139" s="50"/>
      <c r="TJD139" s="50"/>
      <c r="TJE139" s="50"/>
      <c r="TJF139" s="50"/>
      <c r="TJG139" s="50"/>
      <c r="TJH139" s="50"/>
      <c r="TJI139" s="50"/>
      <c r="TJJ139" s="50"/>
      <c r="TJK139" s="50"/>
      <c r="TJL139" s="50"/>
      <c r="TJM139" s="50"/>
      <c r="TJN139" s="50"/>
      <c r="TJO139" s="50"/>
      <c r="TJP139" s="50"/>
      <c r="TJQ139" s="50"/>
      <c r="TJR139" s="50"/>
      <c r="TJS139" s="50"/>
      <c r="TJT139" s="50"/>
      <c r="TJU139" s="50"/>
      <c r="TJV139" s="50"/>
      <c r="TJW139" s="50"/>
      <c r="TJX139" s="50"/>
      <c r="TJY139" s="50"/>
      <c r="TJZ139" s="50"/>
      <c r="TKA139" s="50"/>
      <c r="TKB139" s="50"/>
      <c r="TKC139" s="50"/>
      <c r="TKD139" s="50"/>
      <c r="TKE139" s="50"/>
      <c r="TKF139" s="50"/>
      <c r="TKG139" s="50"/>
      <c r="TKH139" s="50"/>
      <c r="TKI139" s="50"/>
      <c r="TKJ139" s="50"/>
      <c r="TKK139" s="50"/>
      <c r="TKL139" s="50"/>
      <c r="TKM139" s="50"/>
      <c r="TKN139" s="50"/>
      <c r="TKO139" s="50"/>
      <c r="TKP139" s="50"/>
      <c r="TKQ139" s="50"/>
      <c r="TKR139" s="50"/>
      <c r="TKS139" s="50"/>
      <c r="TKT139" s="50"/>
      <c r="TKU139" s="50"/>
      <c r="TKV139" s="50"/>
      <c r="TKW139" s="50"/>
      <c r="TKX139" s="50"/>
      <c r="TKY139" s="50"/>
      <c r="TKZ139" s="50"/>
      <c r="TLA139" s="50"/>
      <c r="TLB139" s="50"/>
      <c r="TLC139" s="50"/>
      <c r="TLD139" s="50"/>
      <c r="TLE139" s="50"/>
      <c r="TLF139" s="50"/>
      <c r="TLG139" s="50"/>
      <c r="TLH139" s="50"/>
      <c r="TLI139" s="50"/>
      <c r="TLJ139" s="50"/>
      <c r="TLK139" s="50"/>
      <c r="TLL139" s="50"/>
      <c r="TLM139" s="50"/>
      <c r="TLN139" s="50"/>
      <c r="TLO139" s="50"/>
      <c r="TLP139" s="50"/>
      <c r="TLQ139" s="50"/>
      <c r="TLR139" s="50"/>
      <c r="TLS139" s="50"/>
      <c r="TLT139" s="50"/>
      <c r="TLU139" s="50"/>
      <c r="TLV139" s="50"/>
      <c r="TLW139" s="50"/>
      <c r="TLX139" s="50"/>
      <c r="TLY139" s="50"/>
      <c r="TLZ139" s="50"/>
      <c r="TMA139" s="50"/>
      <c r="TMB139" s="50"/>
      <c r="TMC139" s="50"/>
      <c r="TMD139" s="50"/>
      <c r="TME139" s="50"/>
      <c r="TMF139" s="50"/>
      <c r="TMG139" s="50"/>
      <c r="TMH139" s="50"/>
      <c r="TMI139" s="50"/>
      <c r="TMJ139" s="50"/>
      <c r="TMK139" s="50"/>
      <c r="TML139" s="50"/>
      <c r="TMM139" s="50"/>
      <c r="TMN139" s="50"/>
      <c r="TMO139" s="50"/>
      <c r="TMP139" s="50"/>
      <c r="TMQ139" s="50"/>
      <c r="TMR139" s="50"/>
      <c r="TMS139" s="50"/>
      <c r="TMT139" s="50"/>
      <c r="TMU139" s="50"/>
      <c r="TMV139" s="50"/>
      <c r="TMW139" s="50"/>
      <c r="TMX139" s="50"/>
      <c r="TMY139" s="50"/>
      <c r="TMZ139" s="50"/>
      <c r="TNA139" s="50"/>
      <c r="TNB139" s="50"/>
      <c r="TNC139" s="50"/>
      <c r="TND139" s="50"/>
      <c r="TNE139" s="50"/>
      <c r="TNF139" s="50"/>
      <c r="TNG139" s="50"/>
      <c r="TNH139" s="50"/>
      <c r="TNI139" s="50"/>
      <c r="TNJ139" s="50"/>
      <c r="TNK139" s="50"/>
      <c r="TNL139" s="50"/>
      <c r="TNM139" s="50"/>
      <c r="TNN139" s="50"/>
      <c r="TNO139" s="50"/>
      <c r="TNP139" s="50"/>
      <c r="TNQ139" s="50"/>
      <c r="TNR139" s="50"/>
      <c r="TNS139" s="50"/>
      <c r="TNT139" s="50"/>
      <c r="TNU139" s="50"/>
      <c r="TNV139" s="50"/>
      <c r="TNW139" s="50"/>
      <c r="TNX139" s="50"/>
      <c r="TNY139" s="50"/>
      <c r="TNZ139" s="50"/>
      <c r="TOA139" s="50"/>
      <c r="TOB139" s="50"/>
      <c r="TOC139" s="50"/>
      <c r="TOD139" s="50"/>
      <c r="TOE139" s="50"/>
      <c r="TOF139" s="50"/>
      <c r="TOG139" s="50"/>
      <c r="TOH139" s="50"/>
      <c r="TOI139" s="50"/>
      <c r="TOJ139" s="50"/>
      <c r="TOK139" s="50"/>
      <c r="TOL139" s="50"/>
      <c r="TOM139" s="50"/>
      <c r="TON139" s="50"/>
      <c r="TOO139" s="50"/>
      <c r="TOP139" s="50"/>
      <c r="TOQ139" s="50"/>
      <c r="TOR139" s="50"/>
      <c r="TOS139" s="50"/>
      <c r="TOT139" s="50"/>
      <c r="TOU139" s="50"/>
      <c r="TOV139" s="50"/>
      <c r="TOW139" s="50"/>
      <c r="TOX139" s="50"/>
      <c r="TOY139" s="50"/>
      <c r="TOZ139" s="50"/>
      <c r="TPA139" s="50"/>
      <c r="TPB139" s="50"/>
      <c r="TPC139" s="50"/>
      <c r="TPD139" s="50"/>
      <c r="TPE139" s="50"/>
      <c r="TPF139" s="50"/>
      <c r="TPG139" s="50"/>
      <c r="TPH139" s="50"/>
      <c r="TPI139" s="50"/>
      <c r="TPJ139" s="50"/>
      <c r="TPK139" s="50"/>
      <c r="TPL139" s="50"/>
      <c r="TPM139" s="50"/>
      <c r="TPN139" s="50"/>
      <c r="TPO139" s="50"/>
      <c r="TPP139" s="50"/>
      <c r="TPQ139" s="50"/>
      <c r="TPR139" s="50"/>
      <c r="TPS139" s="50"/>
      <c r="TPT139" s="50"/>
      <c r="TPU139" s="50"/>
      <c r="TPV139" s="50"/>
      <c r="TPW139" s="50"/>
      <c r="TPX139" s="50"/>
      <c r="TPY139" s="50"/>
      <c r="TPZ139" s="50"/>
      <c r="TQA139" s="50"/>
      <c r="TQB139" s="50"/>
      <c r="TQC139" s="50"/>
      <c r="TQD139" s="50"/>
      <c r="TQE139" s="50"/>
      <c r="TQF139" s="50"/>
      <c r="TQG139" s="50"/>
      <c r="TQH139" s="50"/>
      <c r="TQI139" s="50"/>
      <c r="TQJ139" s="50"/>
      <c r="TQK139" s="50"/>
      <c r="TQL139" s="50"/>
      <c r="TQM139" s="50"/>
      <c r="TQN139" s="50"/>
      <c r="TQO139" s="50"/>
      <c r="TQP139" s="50"/>
      <c r="TQQ139" s="50"/>
      <c r="TQR139" s="50"/>
      <c r="TQS139" s="50"/>
      <c r="TQT139" s="50"/>
      <c r="TQU139" s="50"/>
      <c r="TQV139" s="50"/>
      <c r="TQW139" s="50"/>
      <c r="TQX139" s="50"/>
      <c r="TQY139" s="50"/>
      <c r="TQZ139" s="50"/>
      <c r="TRA139" s="50"/>
      <c r="TRB139" s="50"/>
      <c r="TRC139" s="50"/>
      <c r="TRD139" s="50"/>
      <c r="TRE139" s="50"/>
      <c r="TRF139" s="50"/>
      <c r="TRG139" s="50"/>
      <c r="TRH139" s="50"/>
      <c r="TRI139" s="50"/>
      <c r="TRJ139" s="50"/>
      <c r="TRK139" s="50"/>
      <c r="TRL139" s="50"/>
      <c r="TRM139" s="50"/>
      <c r="TRN139" s="50"/>
      <c r="TRO139" s="50"/>
      <c r="TRP139" s="50"/>
      <c r="TRQ139" s="50"/>
      <c r="TRR139" s="50"/>
      <c r="TRS139" s="50"/>
      <c r="TRT139" s="50"/>
      <c r="TRU139" s="50"/>
      <c r="TRV139" s="50"/>
      <c r="TRW139" s="50"/>
      <c r="TRX139" s="50"/>
      <c r="TRY139" s="50"/>
      <c r="TRZ139" s="50"/>
      <c r="TSA139" s="50"/>
      <c r="TSB139" s="50"/>
      <c r="TSC139" s="50"/>
      <c r="TSD139" s="50"/>
      <c r="TSE139" s="50"/>
      <c r="TSF139" s="50"/>
      <c r="TSG139" s="50"/>
      <c r="TSH139" s="50"/>
      <c r="TSI139" s="50"/>
      <c r="TSJ139" s="50"/>
      <c r="TSK139" s="50"/>
      <c r="TSL139" s="50"/>
      <c r="TSM139" s="50"/>
      <c r="TSN139" s="50"/>
      <c r="TSO139" s="50"/>
      <c r="TSP139" s="50"/>
      <c r="TSQ139" s="50"/>
      <c r="TSR139" s="50"/>
      <c r="TSS139" s="50"/>
      <c r="TST139" s="50"/>
      <c r="TSU139" s="50"/>
      <c r="TSV139" s="50"/>
      <c r="TSW139" s="50"/>
      <c r="TSX139" s="50"/>
      <c r="TSY139" s="50"/>
      <c r="TSZ139" s="50"/>
      <c r="TTA139" s="50"/>
      <c r="TTB139" s="50"/>
      <c r="TTC139" s="50"/>
      <c r="TTD139" s="50"/>
      <c r="TTE139" s="50"/>
      <c r="TTF139" s="50"/>
      <c r="TTG139" s="50"/>
      <c r="TTH139" s="50"/>
      <c r="TTI139" s="50"/>
      <c r="TTJ139" s="50"/>
      <c r="TTK139" s="50"/>
      <c r="TTL139" s="50"/>
      <c r="TTM139" s="50"/>
      <c r="TTN139" s="50"/>
      <c r="TTO139" s="50"/>
      <c r="TTP139" s="50"/>
      <c r="TTQ139" s="50"/>
      <c r="TTR139" s="50"/>
      <c r="TTS139" s="50"/>
      <c r="TTT139" s="50"/>
      <c r="TTU139" s="50"/>
      <c r="TTV139" s="50"/>
      <c r="TTW139" s="50"/>
      <c r="TTX139" s="50"/>
      <c r="TTY139" s="50"/>
      <c r="TTZ139" s="50"/>
      <c r="TUA139" s="50"/>
      <c r="TUB139" s="50"/>
      <c r="TUC139" s="50"/>
      <c r="TUD139" s="50"/>
      <c r="TUE139" s="50"/>
      <c r="TUF139" s="50"/>
      <c r="TUG139" s="50"/>
      <c r="TUH139" s="50"/>
      <c r="TUI139" s="50"/>
      <c r="TUJ139" s="50"/>
      <c r="TUK139" s="50"/>
      <c r="TUL139" s="50"/>
      <c r="TUM139" s="50"/>
      <c r="TUN139" s="50"/>
      <c r="TUO139" s="50"/>
      <c r="TUP139" s="50"/>
      <c r="TUQ139" s="50"/>
      <c r="TUR139" s="50"/>
      <c r="TUS139" s="50"/>
      <c r="TUT139" s="50"/>
      <c r="TUU139" s="50"/>
      <c r="TUV139" s="50"/>
      <c r="TUW139" s="50"/>
      <c r="TUX139" s="50"/>
      <c r="TUY139" s="50"/>
      <c r="TUZ139" s="50"/>
      <c r="TVA139" s="50"/>
      <c r="TVB139" s="50"/>
      <c r="TVC139" s="50"/>
      <c r="TVD139" s="50"/>
      <c r="TVE139" s="50"/>
      <c r="TVF139" s="50"/>
      <c r="TVG139" s="50"/>
      <c r="TVH139" s="50"/>
      <c r="TVI139" s="50"/>
      <c r="TVJ139" s="50"/>
      <c r="TVK139" s="50"/>
      <c r="TVL139" s="50"/>
      <c r="TVM139" s="50"/>
      <c r="TVN139" s="50"/>
      <c r="TVO139" s="50"/>
      <c r="TVP139" s="50"/>
      <c r="TVQ139" s="50"/>
      <c r="TVR139" s="50"/>
      <c r="TVS139" s="50"/>
      <c r="TVT139" s="50"/>
      <c r="TVU139" s="50"/>
      <c r="TVV139" s="50"/>
      <c r="TVW139" s="50"/>
      <c r="TVX139" s="50"/>
      <c r="TVY139" s="50"/>
      <c r="TVZ139" s="50"/>
      <c r="TWA139" s="50"/>
      <c r="TWB139" s="50"/>
      <c r="TWC139" s="50"/>
      <c r="TWD139" s="50"/>
      <c r="TWE139" s="50"/>
      <c r="TWF139" s="50"/>
      <c r="TWG139" s="50"/>
      <c r="TWH139" s="50"/>
      <c r="TWI139" s="50"/>
      <c r="TWJ139" s="50"/>
      <c r="TWK139" s="50"/>
      <c r="TWL139" s="50"/>
      <c r="TWM139" s="50"/>
      <c r="TWN139" s="50"/>
      <c r="TWO139" s="50"/>
      <c r="TWP139" s="50"/>
      <c r="TWQ139" s="50"/>
      <c r="TWR139" s="50"/>
      <c r="TWS139" s="50"/>
      <c r="TWT139" s="50"/>
      <c r="TWU139" s="50"/>
      <c r="TWV139" s="50"/>
      <c r="TWW139" s="50"/>
      <c r="TWX139" s="50"/>
      <c r="TWY139" s="50"/>
      <c r="TWZ139" s="50"/>
      <c r="TXA139" s="50"/>
      <c r="TXB139" s="50"/>
      <c r="TXC139" s="50"/>
      <c r="TXD139" s="50"/>
      <c r="TXE139" s="50"/>
      <c r="TXF139" s="50"/>
      <c r="TXG139" s="50"/>
      <c r="TXH139" s="50"/>
      <c r="TXI139" s="50"/>
      <c r="TXJ139" s="50"/>
      <c r="TXK139" s="50"/>
      <c r="TXL139" s="50"/>
      <c r="TXM139" s="50"/>
      <c r="TXN139" s="50"/>
      <c r="TXO139" s="50"/>
      <c r="TXP139" s="50"/>
      <c r="TXQ139" s="50"/>
      <c r="TXR139" s="50"/>
      <c r="TXS139" s="50"/>
      <c r="TXT139" s="50"/>
      <c r="TXU139" s="50"/>
      <c r="TXV139" s="50"/>
      <c r="TXW139" s="50"/>
      <c r="TXX139" s="50"/>
      <c r="TXY139" s="50"/>
      <c r="TXZ139" s="50"/>
      <c r="TYA139" s="50"/>
      <c r="TYB139" s="50"/>
      <c r="TYC139" s="50"/>
      <c r="TYD139" s="50"/>
      <c r="TYE139" s="50"/>
      <c r="TYF139" s="50"/>
      <c r="TYG139" s="50"/>
      <c r="TYH139" s="50"/>
      <c r="TYI139" s="50"/>
      <c r="TYJ139" s="50"/>
      <c r="TYK139" s="50"/>
      <c r="TYL139" s="50"/>
      <c r="TYM139" s="50"/>
      <c r="TYN139" s="50"/>
      <c r="TYO139" s="50"/>
      <c r="TYP139" s="50"/>
      <c r="TYQ139" s="50"/>
      <c r="TYR139" s="50"/>
      <c r="TYS139" s="50"/>
      <c r="TYT139" s="50"/>
      <c r="TYU139" s="50"/>
      <c r="TYV139" s="50"/>
      <c r="TYW139" s="50"/>
      <c r="TYX139" s="50"/>
      <c r="TYY139" s="50"/>
      <c r="TYZ139" s="50"/>
      <c r="TZA139" s="50"/>
      <c r="TZB139" s="50"/>
      <c r="TZC139" s="50"/>
      <c r="TZD139" s="50"/>
      <c r="TZE139" s="50"/>
      <c r="TZF139" s="50"/>
      <c r="TZG139" s="50"/>
      <c r="TZH139" s="50"/>
      <c r="TZI139" s="50"/>
      <c r="TZJ139" s="50"/>
      <c r="TZK139" s="50"/>
      <c r="TZL139" s="50"/>
      <c r="TZM139" s="50"/>
      <c r="TZN139" s="50"/>
      <c r="TZO139" s="50"/>
      <c r="TZP139" s="50"/>
      <c r="TZQ139" s="50"/>
      <c r="TZR139" s="50"/>
      <c r="TZS139" s="50"/>
      <c r="TZT139" s="50"/>
      <c r="TZU139" s="50"/>
      <c r="TZV139" s="50"/>
      <c r="TZW139" s="50"/>
      <c r="TZX139" s="50"/>
      <c r="TZY139" s="50"/>
      <c r="TZZ139" s="50"/>
      <c r="UAA139" s="50"/>
      <c r="UAB139" s="50"/>
      <c r="UAC139" s="50"/>
      <c r="UAD139" s="50"/>
      <c r="UAE139" s="50"/>
      <c r="UAF139" s="50"/>
      <c r="UAG139" s="50"/>
      <c r="UAH139" s="50"/>
      <c r="UAI139" s="50"/>
      <c r="UAJ139" s="50"/>
      <c r="UAK139" s="50"/>
      <c r="UAL139" s="50"/>
      <c r="UAM139" s="50"/>
      <c r="UAN139" s="50"/>
      <c r="UAO139" s="50"/>
      <c r="UAP139" s="50"/>
      <c r="UAQ139" s="50"/>
      <c r="UAR139" s="50"/>
      <c r="UAS139" s="50"/>
      <c r="UAT139" s="50"/>
      <c r="UAU139" s="50"/>
      <c r="UAV139" s="50"/>
      <c r="UAW139" s="50"/>
      <c r="UAX139" s="50"/>
      <c r="UAY139" s="50"/>
      <c r="UAZ139" s="50"/>
      <c r="UBA139" s="50"/>
      <c r="UBB139" s="50"/>
      <c r="UBC139" s="50"/>
      <c r="UBD139" s="50"/>
      <c r="UBE139" s="50"/>
      <c r="UBF139" s="50"/>
      <c r="UBG139" s="50"/>
      <c r="UBH139" s="50"/>
      <c r="UBI139" s="50"/>
      <c r="UBJ139" s="50"/>
      <c r="UBK139" s="50"/>
      <c r="UBL139" s="50"/>
      <c r="UBM139" s="50"/>
      <c r="UBN139" s="50"/>
      <c r="UBO139" s="50"/>
      <c r="UBP139" s="50"/>
      <c r="UBQ139" s="50"/>
      <c r="UBR139" s="50"/>
      <c r="UBS139" s="50"/>
      <c r="UBT139" s="50"/>
      <c r="UBU139" s="50"/>
      <c r="UBV139" s="50"/>
      <c r="UBW139" s="50"/>
      <c r="UBX139" s="50"/>
      <c r="UBY139" s="50"/>
      <c r="UBZ139" s="50"/>
      <c r="UCA139" s="50"/>
      <c r="UCB139" s="50"/>
      <c r="UCC139" s="50"/>
      <c r="UCD139" s="50"/>
      <c r="UCE139" s="50"/>
      <c r="UCF139" s="50"/>
      <c r="UCG139" s="50"/>
      <c r="UCH139" s="50"/>
      <c r="UCI139" s="50"/>
      <c r="UCJ139" s="50"/>
      <c r="UCK139" s="50"/>
      <c r="UCL139" s="50"/>
      <c r="UCM139" s="50"/>
      <c r="UCN139" s="50"/>
      <c r="UCO139" s="50"/>
      <c r="UCP139" s="50"/>
      <c r="UCQ139" s="50"/>
      <c r="UCR139" s="50"/>
      <c r="UCS139" s="50"/>
      <c r="UCT139" s="50"/>
      <c r="UCU139" s="50"/>
      <c r="UCV139" s="50"/>
      <c r="UCW139" s="50"/>
      <c r="UCX139" s="50"/>
      <c r="UCY139" s="50"/>
      <c r="UCZ139" s="50"/>
      <c r="UDA139" s="50"/>
      <c r="UDB139" s="50"/>
      <c r="UDC139" s="50"/>
      <c r="UDD139" s="50"/>
      <c r="UDE139" s="50"/>
      <c r="UDF139" s="50"/>
      <c r="UDG139" s="50"/>
      <c r="UDH139" s="50"/>
      <c r="UDI139" s="50"/>
      <c r="UDJ139" s="50"/>
      <c r="UDK139" s="50"/>
      <c r="UDL139" s="50"/>
      <c r="UDM139" s="50"/>
      <c r="UDN139" s="50"/>
      <c r="UDO139" s="50"/>
      <c r="UDP139" s="50"/>
      <c r="UDQ139" s="50"/>
      <c r="UDR139" s="50"/>
      <c r="UDS139" s="50"/>
      <c r="UDT139" s="50"/>
      <c r="UDU139" s="50"/>
      <c r="UDV139" s="50"/>
      <c r="UDW139" s="50"/>
      <c r="UDX139" s="50"/>
      <c r="UDY139" s="50"/>
      <c r="UDZ139" s="50"/>
      <c r="UEA139" s="50"/>
      <c r="UEB139" s="50"/>
      <c r="UEC139" s="50"/>
      <c r="UED139" s="50"/>
      <c r="UEE139" s="50"/>
      <c r="UEF139" s="50"/>
      <c r="UEG139" s="50"/>
      <c r="UEH139" s="50"/>
      <c r="UEI139" s="50"/>
      <c r="UEJ139" s="50"/>
      <c r="UEK139" s="50"/>
      <c r="UEL139" s="50"/>
      <c r="UEM139" s="50"/>
      <c r="UEN139" s="50"/>
      <c r="UEO139" s="50"/>
      <c r="UEP139" s="50"/>
      <c r="UEQ139" s="50"/>
      <c r="UER139" s="50"/>
      <c r="UES139" s="50"/>
      <c r="UET139" s="50"/>
      <c r="UEU139" s="50"/>
      <c r="UEV139" s="50"/>
      <c r="UEW139" s="50"/>
      <c r="UEX139" s="50"/>
      <c r="UEY139" s="50"/>
      <c r="UEZ139" s="50"/>
      <c r="UFA139" s="50"/>
      <c r="UFB139" s="50"/>
      <c r="UFC139" s="50"/>
      <c r="UFD139" s="50"/>
      <c r="UFE139" s="50"/>
      <c r="UFF139" s="50"/>
      <c r="UFG139" s="50"/>
      <c r="UFH139" s="50"/>
      <c r="UFI139" s="50"/>
      <c r="UFJ139" s="50"/>
      <c r="UFK139" s="50"/>
      <c r="UFL139" s="50"/>
      <c r="UFM139" s="50"/>
      <c r="UFN139" s="50"/>
      <c r="UFO139" s="50"/>
      <c r="UFP139" s="50"/>
      <c r="UFQ139" s="50"/>
      <c r="UFR139" s="50"/>
      <c r="UFS139" s="50"/>
      <c r="UFT139" s="50"/>
      <c r="UFU139" s="50"/>
      <c r="UFV139" s="50"/>
      <c r="UFW139" s="50"/>
      <c r="UFX139" s="50"/>
      <c r="UFY139" s="50"/>
      <c r="UFZ139" s="50"/>
      <c r="UGA139" s="50"/>
      <c r="UGB139" s="50"/>
      <c r="UGC139" s="50"/>
      <c r="UGD139" s="50"/>
      <c r="UGE139" s="50"/>
      <c r="UGF139" s="50"/>
      <c r="UGG139" s="50"/>
      <c r="UGH139" s="50"/>
      <c r="UGI139" s="50"/>
      <c r="UGJ139" s="50"/>
      <c r="UGK139" s="50"/>
      <c r="UGL139" s="50"/>
      <c r="UGM139" s="50"/>
      <c r="UGN139" s="50"/>
      <c r="UGO139" s="50"/>
      <c r="UGP139" s="50"/>
      <c r="UGQ139" s="50"/>
      <c r="UGR139" s="50"/>
      <c r="UGS139" s="50"/>
      <c r="UGT139" s="50"/>
      <c r="UGU139" s="50"/>
      <c r="UGV139" s="50"/>
      <c r="UGW139" s="50"/>
      <c r="UGX139" s="50"/>
      <c r="UGY139" s="50"/>
      <c r="UGZ139" s="50"/>
      <c r="UHA139" s="50"/>
      <c r="UHB139" s="50"/>
      <c r="UHC139" s="50"/>
      <c r="UHD139" s="50"/>
      <c r="UHE139" s="50"/>
      <c r="UHF139" s="50"/>
      <c r="UHG139" s="50"/>
      <c r="UHH139" s="50"/>
      <c r="UHI139" s="50"/>
      <c r="UHJ139" s="50"/>
      <c r="UHK139" s="50"/>
      <c r="UHL139" s="50"/>
      <c r="UHM139" s="50"/>
      <c r="UHN139" s="50"/>
      <c r="UHO139" s="50"/>
      <c r="UHP139" s="50"/>
      <c r="UHQ139" s="50"/>
      <c r="UHR139" s="50"/>
      <c r="UHS139" s="50"/>
      <c r="UHT139" s="50"/>
      <c r="UHU139" s="50"/>
      <c r="UHV139" s="50"/>
      <c r="UHW139" s="50"/>
      <c r="UHX139" s="50"/>
      <c r="UHY139" s="50"/>
      <c r="UHZ139" s="50"/>
      <c r="UIA139" s="50"/>
      <c r="UIB139" s="50"/>
      <c r="UIC139" s="50"/>
      <c r="UID139" s="50"/>
      <c r="UIE139" s="50"/>
      <c r="UIF139" s="50"/>
      <c r="UIG139" s="50"/>
      <c r="UIH139" s="50"/>
      <c r="UII139" s="50"/>
      <c r="UIJ139" s="50"/>
      <c r="UIK139" s="50"/>
      <c r="UIL139" s="50"/>
      <c r="UIM139" s="50"/>
      <c r="UIN139" s="50"/>
      <c r="UIO139" s="50"/>
      <c r="UIP139" s="50"/>
      <c r="UIQ139" s="50"/>
      <c r="UIR139" s="50"/>
      <c r="UIS139" s="50"/>
      <c r="UIT139" s="50"/>
      <c r="UIU139" s="50"/>
      <c r="UIV139" s="50"/>
      <c r="UIW139" s="50"/>
      <c r="UIX139" s="50"/>
      <c r="UIY139" s="50"/>
      <c r="UIZ139" s="50"/>
      <c r="UJA139" s="50"/>
      <c r="UJB139" s="50"/>
      <c r="UJC139" s="50"/>
      <c r="UJD139" s="50"/>
      <c r="UJE139" s="50"/>
      <c r="UJF139" s="50"/>
      <c r="UJG139" s="50"/>
      <c r="UJH139" s="50"/>
      <c r="UJI139" s="50"/>
      <c r="UJJ139" s="50"/>
      <c r="UJK139" s="50"/>
      <c r="UJL139" s="50"/>
      <c r="UJM139" s="50"/>
      <c r="UJN139" s="50"/>
      <c r="UJO139" s="50"/>
      <c r="UJP139" s="50"/>
      <c r="UJQ139" s="50"/>
      <c r="UJR139" s="50"/>
      <c r="UJS139" s="50"/>
      <c r="UJT139" s="50"/>
      <c r="UJU139" s="50"/>
      <c r="UJV139" s="50"/>
      <c r="UJW139" s="50"/>
      <c r="UJX139" s="50"/>
      <c r="UJY139" s="50"/>
      <c r="UJZ139" s="50"/>
      <c r="UKA139" s="50"/>
      <c r="UKB139" s="50"/>
      <c r="UKC139" s="50"/>
      <c r="UKD139" s="50"/>
      <c r="UKE139" s="50"/>
      <c r="UKF139" s="50"/>
      <c r="UKG139" s="50"/>
      <c r="UKH139" s="50"/>
      <c r="UKI139" s="50"/>
      <c r="UKJ139" s="50"/>
      <c r="UKK139" s="50"/>
      <c r="UKL139" s="50"/>
      <c r="UKM139" s="50"/>
      <c r="UKN139" s="50"/>
      <c r="UKO139" s="50"/>
      <c r="UKP139" s="50"/>
      <c r="UKQ139" s="50"/>
      <c r="UKR139" s="50"/>
      <c r="UKS139" s="50"/>
      <c r="UKT139" s="50"/>
      <c r="UKU139" s="50"/>
      <c r="UKV139" s="50"/>
      <c r="UKW139" s="50"/>
      <c r="UKX139" s="50"/>
      <c r="UKY139" s="50"/>
      <c r="UKZ139" s="50"/>
      <c r="ULA139" s="50"/>
      <c r="ULB139" s="50"/>
      <c r="ULC139" s="50"/>
      <c r="ULD139" s="50"/>
      <c r="ULE139" s="50"/>
      <c r="ULF139" s="50"/>
      <c r="ULG139" s="50"/>
      <c r="ULH139" s="50"/>
      <c r="ULI139" s="50"/>
      <c r="ULJ139" s="50"/>
      <c r="ULK139" s="50"/>
      <c r="ULL139" s="50"/>
      <c r="ULM139" s="50"/>
      <c r="ULN139" s="50"/>
      <c r="ULO139" s="50"/>
      <c r="ULP139" s="50"/>
      <c r="ULQ139" s="50"/>
      <c r="ULR139" s="50"/>
      <c r="ULS139" s="50"/>
      <c r="ULT139" s="50"/>
      <c r="ULU139" s="50"/>
      <c r="ULV139" s="50"/>
      <c r="ULW139" s="50"/>
      <c r="ULX139" s="50"/>
      <c r="ULY139" s="50"/>
      <c r="ULZ139" s="50"/>
      <c r="UMA139" s="50"/>
      <c r="UMB139" s="50"/>
      <c r="UMC139" s="50"/>
      <c r="UMD139" s="50"/>
      <c r="UME139" s="50"/>
      <c r="UMF139" s="50"/>
      <c r="UMG139" s="50"/>
      <c r="UMH139" s="50"/>
      <c r="UMI139" s="50"/>
      <c r="UMJ139" s="50"/>
      <c r="UMK139" s="50"/>
      <c r="UML139" s="50"/>
      <c r="UMM139" s="50"/>
      <c r="UMN139" s="50"/>
      <c r="UMO139" s="50"/>
      <c r="UMP139" s="50"/>
      <c r="UMQ139" s="50"/>
      <c r="UMR139" s="50"/>
      <c r="UMS139" s="50"/>
      <c r="UMT139" s="50"/>
      <c r="UMU139" s="50"/>
      <c r="UMV139" s="50"/>
      <c r="UMW139" s="50"/>
      <c r="UMX139" s="50"/>
      <c r="UMY139" s="50"/>
      <c r="UMZ139" s="50"/>
      <c r="UNA139" s="50"/>
      <c r="UNB139" s="50"/>
      <c r="UNC139" s="50"/>
      <c r="UND139" s="50"/>
      <c r="UNE139" s="50"/>
      <c r="UNF139" s="50"/>
      <c r="UNG139" s="50"/>
      <c r="UNH139" s="50"/>
      <c r="UNI139" s="50"/>
      <c r="UNJ139" s="50"/>
      <c r="UNK139" s="50"/>
      <c r="UNL139" s="50"/>
      <c r="UNM139" s="50"/>
      <c r="UNN139" s="50"/>
      <c r="UNO139" s="50"/>
      <c r="UNP139" s="50"/>
      <c r="UNQ139" s="50"/>
      <c r="UNR139" s="50"/>
      <c r="UNS139" s="50"/>
      <c r="UNT139" s="50"/>
      <c r="UNU139" s="50"/>
      <c r="UNV139" s="50"/>
      <c r="UNW139" s="50"/>
      <c r="UNX139" s="50"/>
      <c r="UNY139" s="50"/>
      <c r="UNZ139" s="50"/>
      <c r="UOA139" s="50"/>
      <c r="UOB139" s="50"/>
      <c r="UOC139" s="50"/>
      <c r="UOD139" s="50"/>
      <c r="UOE139" s="50"/>
      <c r="UOF139" s="50"/>
      <c r="UOG139" s="50"/>
      <c r="UOH139" s="50"/>
      <c r="UOI139" s="50"/>
      <c r="UOJ139" s="50"/>
      <c r="UOK139" s="50"/>
      <c r="UOL139" s="50"/>
      <c r="UOM139" s="50"/>
      <c r="UON139" s="50"/>
      <c r="UOO139" s="50"/>
      <c r="UOP139" s="50"/>
      <c r="UOQ139" s="50"/>
      <c r="UOR139" s="50"/>
      <c r="UOS139" s="50"/>
      <c r="UOT139" s="50"/>
      <c r="UOU139" s="50"/>
      <c r="UOV139" s="50"/>
      <c r="UOW139" s="50"/>
      <c r="UOX139" s="50"/>
      <c r="UOY139" s="50"/>
      <c r="UOZ139" s="50"/>
      <c r="UPA139" s="50"/>
      <c r="UPB139" s="50"/>
      <c r="UPC139" s="50"/>
      <c r="UPD139" s="50"/>
      <c r="UPE139" s="50"/>
      <c r="UPF139" s="50"/>
      <c r="UPG139" s="50"/>
      <c r="UPH139" s="50"/>
      <c r="UPI139" s="50"/>
      <c r="UPJ139" s="50"/>
      <c r="UPK139" s="50"/>
      <c r="UPL139" s="50"/>
      <c r="UPM139" s="50"/>
      <c r="UPN139" s="50"/>
      <c r="UPO139" s="50"/>
      <c r="UPP139" s="50"/>
      <c r="UPQ139" s="50"/>
      <c r="UPR139" s="50"/>
      <c r="UPS139" s="50"/>
      <c r="UPT139" s="50"/>
      <c r="UPU139" s="50"/>
      <c r="UPV139" s="50"/>
      <c r="UPW139" s="50"/>
      <c r="UPX139" s="50"/>
      <c r="UPY139" s="50"/>
      <c r="UPZ139" s="50"/>
      <c r="UQA139" s="50"/>
      <c r="UQB139" s="50"/>
      <c r="UQC139" s="50"/>
      <c r="UQD139" s="50"/>
      <c r="UQE139" s="50"/>
      <c r="UQF139" s="50"/>
      <c r="UQG139" s="50"/>
      <c r="UQH139" s="50"/>
      <c r="UQI139" s="50"/>
      <c r="UQJ139" s="50"/>
      <c r="UQK139" s="50"/>
      <c r="UQL139" s="50"/>
      <c r="UQM139" s="50"/>
      <c r="UQN139" s="50"/>
      <c r="UQO139" s="50"/>
      <c r="UQP139" s="50"/>
      <c r="UQQ139" s="50"/>
      <c r="UQR139" s="50"/>
      <c r="UQS139" s="50"/>
      <c r="UQT139" s="50"/>
      <c r="UQU139" s="50"/>
      <c r="UQV139" s="50"/>
      <c r="UQW139" s="50"/>
      <c r="UQX139" s="50"/>
      <c r="UQY139" s="50"/>
      <c r="UQZ139" s="50"/>
      <c r="URA139" s="50"/>
      <c r="URB139" s="50"/>
      <c r="URC139" s="50"/>
      <c r="URD139" s="50"/>
      <c r="URE139" s="50"/>
      <c r="URF139" s="50"/>
      <c r="URG139" s="50"/>
      <c r="URH139" s="50"/>
      <c r="URI139" s="50"/>
      <c r="URJ139" s="50"/>
      <c r="URK139" s="50"/>
      <c r="URL139" s="50"/>
      <c r="URM139" s="50"/>
      <c r="URN139" s="50"/>
      <c r="URO139" s="50"/>
      <c r="URP139" s="50"/>
      <c r="URQ139" s="50"/>
      <c r="URR139" s="50"/>
      <c r="URS139" s="50"/>
      <c r="URT139" s="50"/>
      <c r="URU139" s="50"/>
      <c r="URV139" s="50"/>
      <c r="URW139" s="50"/>
      <c r="URX139" s="50"/>
      <c r="URY139" s="50"/>
      <c r="URZ139" s="50"/>
      <c r="USA139" s="50"/>
      <c r="USB139" s="50"/>
      <c r="USC139" s="50"/>
      <c r="USD139" s="50"/>
      <c r="USE139" s="50"/>
      <c r="USF139" s="50"/>
      <c r="USG139" s="50"/>
      <c r="USH139" s="50"/>
      <c r="USI139" s="50"/>
      <c r="USJ139" s="50"/>
      <c r="USK139" s="50"/>
      <c r="USL139" s="50"/>
      <c r="USM139" s="50"/>
      <c r="USN139" s="50"/>
      <c r="USO139" s="50"/>
      <c r="USP139" s="50"/>
      <c r="USQ139" s="50"/>
      <c r="USR139" s="50"/>
      <c r="USS139" s="50"/>
      <c r="UST139" s="50"/>
      <c r="USU139" s="50"/>
      <c r="USV139" s="50"/>
      <c r="USW139" s="50"/>
      <c r="USX139" s="50"/>
      <c r="USY139" s="50"/>
      <c r="USZ139" s="50"/>
      <c r="UTA139" s="50"/>
      <c r="UTB139" s="50"/>
      <c r="UTC139" s="50"/>
      <c r="UTD139" s="50"/>
      <c r="UTE139" s="50"/>
      <c r="UTF139" s="50"/>
      <c r="UTG139" s="50"/>
      <c r="UTH139" s="50"/>
      <c r="UTI139" s="50"/>
      <c r="UTJ139" s="50"/>
      <c r="UTK139" s="50"/>
      <c r="UTL139" s="50"/>
      <c r="UTM139" s="50"/>
      <c r="UTN139" s="50"/>
      <c r="UTO139" s="50"/>
      <c r="UTP139" s="50"/>
      <c r="UTQ139" s="50"/>
      <c r="UTR139" s="50"/>
      <c r="UTS139" s="50"/>
      <c r="UTT139" s="50"/>
      <c r="UTU139" s="50"/>
      <c r="UTV139" s="50"/>
      <c r="UTW139" s="50"/>
      <c r="UTX139" s="50"/>
      <c r="UTY139" s="50"/>
      <c r="UTZ139" s="50"/>
      <c r="UUA139" s="50"/>
      <c r="UUB139" s="50"/>
      <c r="UUC139" s="50"/>
      <c r="UUD139" s="50"/>
      <c r="UUE139" s="50"/>
      <c r="UUF139" s="50"/>
      <c r="UUG139" s="50"/>
      <c r="UUH139" s="50"/>
      <c r="UUI139" s="50"/>
      <c r="UUJ139" s="50"/>
      <c r="UUK139" s="50"/>
      <c r="UUL139" s="50"/>
      <c r="UUM139" s="50"/>
      <c r="UUN139" s="50"/>
      <c r="UUO139" s="50"/>
      <c r="UUP139" s="50"/>
      <c r="UUQ139" s="50"/>
      <c r="UUR139" s="50"/>
      <c r="UUS139" s="50"/>
      <c r="UUT139" s="50"/>
      <c r="UUU139" s="50"/>
      <c r="UUV139" s="50"/>
      <c r="UUW139" s="50"/>
      <c r="UUX139" s="50"/>
      <c r="UUY139" s="50"/>
      <c r="UUZ139" s="50"/>
      <c r="UVA139" s="50"/>
      <c r="UVB139" s="50"/>
      <c r="UVC139" s="50"/>
      <c r="UVD139" s="50"/>
      <c r="UVE139" s="50"/>
      <c r="UVF139" s="50"/>
      <c r="UVG139" s="50"/>
      <c r="UVH139" s="50"/>
      <c r="UVI139" s="50"/>
      <c r="UVJ139" s="50"/>
      <c r="UVK139" s="50"/>
      <c r="UVL139" s="50"/>
      <c r="UVM139" s="50"/>
      <c r="UVN139" s="50"/>
      <c r="UVO139" s="50"/>
      <c r="UVP139" s="50"/>
      <c r="UVQ139" s="50"/>
      <c r="UVR139" s="50"/>
      <c r="UVS139" s="50"/>
      <c r="UVT139" s="50"/>
      <c r="UVU139" s="50"/>
      <c r="UVV139" s="50"/>
      <c r="UVW139" s="50"/>
      <c r="UVX139" s="50"/>
      <c r="UVY139" s="50"/>
      <c r="UVZ139" s="50"/>
      <c r="UWA139" s="50"/>
      <c r="UWB139" s="50"/>
      <c r="UWC139" s="50"/>
      <c r="UWD139" s="50"/>
      <c r="UWE139" s="50"/>
      <c r="UWF139" s="50"/>
      <c r="UWG139" s="50"/>
      <c r="UWH139" s="50"/>
      <c r="UWI139" s="50"/>
      <c r="UWJ139" s="50"/>
      <c r="UWK139" s="50"/>
      <c r="UWL139" s="50"/>
      <c r="UWM139" s="50"/>
      <c r="UWN139" s="50"/>
      <c r="UWO139" s="50"/>
      <c r="UWP139" s="50"/>
      <c r="UWQ139" s="50"/>
      <c r="UWR139" s="50"/>
      <c r="UWS139" s="50"/>
      <c r="UWT139" s="50"/>
      <c r="UWU139" s="50"/>
      <c r="UWV139" s="50"/>
      <c r="UWW139" s="50"/>
      <c r="UWX139" s="50"/>
      <c r="UWY139" s="50"/>
      <c r="UWZ139" s="50"/>
      <c r="UXA139" s="50"/>
      <c r="UXB139" s="50"/>
      <c r="UXC139" s="50"/>
      <c r="UXD139" s="50"/>
      <c r="UXE139" s="50"/>
      <c r="UXF139" s="50"/>
      <c r="UXG139" s="50"/>
      <c r="UXH139" s="50"/>
      <c r="UXI139" s="50"/>
      <c r="UXJ139" s="50"/>
      <c r="UXK139" s="50"/>
      <c r="UXL139" s="50"/>
      <c r="UXM139" s="50"/>
      <c r="UXN139" s="50"/>
      <c r="UXO139" s="50"/>
      <c r="UXP139" s="50"/>
      <c r="UXQ139" s="50"/>
      <c r="UXR139" s="50"/>
      <c r="UXS139" s="50"/>
      <c r="UXT139" s="50"/>
      <c r="UXU139" s="50"/>
      <c r="UXV139" s="50"/>
      <c r="UXW139" s="50"/>
      <c r="UXX139" s="50"/>
      <c r="UXY139" s="50"/>
      <c r="UXZ139" s="50"/>
      <c r="UYA139" s="50"/>
      <c r="UYB139" s="50"/>
      <c r="UYC139" s="50"/>
      <c r="UYD139" s="50"/>
      <c r="UYE139" s="50"/>
      <c r="UYF139" s="50"/>
      <c r="UYG139" s="50"/>
      <c r="UYH139" s="50"/>
      <c r="UYI139" s="50"/>
      <c r="UYJ139" s="50"/>
      <c r="UYK139" s="50"/>
      <c r="UYL139" s="50"/>
      <c r="UYM139" s="50"/>
      <c r="UYN139" s="50"/>
      <c r="UYO139" s="50"/>
      <c r="UYP139" s="50"/>
      <c r="UYQ139" s="50"/>
      <c r="UYR139" s="50"/>
      <c r="UYS139" s="50"/>
      <c r="UYT139" s="50"/>
      <c r="UYU139" s="50"/>
      <c r="UYV139" s="50"/>
      <c r="UYW139" s="50"/>
      <c r="UYX139" s="50"/>
      <c r="UYY139" s="50"/>
      <c r="UYZ139" s="50"/>
      <c r="UZA139" s="50"/>
      <c r="UZB139" s="50"/>
      <c r="UZC139" s="50"/>
      <c r="UZD139" s="50"/>
      <c r="UZE139" s="50"/>
      <c r="UZF139" s="50"/>
      <c r="UZG139" s="50"/>
      <c r="UZH139" s="50"/>
      <c r="UZI139" s="50"/>
      <c r="UZJ139" s="50"/>
      <c r="UZK139" s="50"/>
      <c r="UZL139" s="50"/>
      <c r="UZM139" s="50"/>
      <c r="UZN139" s="50"/>
      <c r="UZO139" s="50"/>
      <c r="UZP139" s="50"/>
      <c r="UZQ139" s="50"/>
      <c r="UZR139" s="50"/>
      <c r="UZS139" s="50"/>
      <c r="UZT139" s="50"/>
      <c r="UZU139" s="50"/>
      <c r="UZV139" s="50"/>
      <c r="UZW139" s="50"/>
      <c r="UZX139" s="50"/>
      <c r="UZY139" s="50"/>
      <c r="UZZ139" s="50"/>
      <c r="VAA139" s="50"/>
      <c r="VAB139" s="50"/>
      <c r="VAC139" s="50"/>
      <c r="VAD139" s="50"/>
      <c r="VAE139" s="50"/>
      <c r="VAF139" s="50"/>
      <c r="VAG139" s="50"/>
      <c r="VAH139" s="50"/>
      <c r="VAI139" s="50"/>
      <c r="VAJ139" s="50"/>
      <c r="VAK139" s="50"/>
      <c r="VAL139" s="50"/>
      <c r="VAM139" s="50"/>
      <c r="VAN139" s="50"/>
      <c r="VAO139" s="50"/>
      <c r="VAP139" s="50"/>
      <c r="VAQ139" s="50"/>
      <c r="VAR139" s="50"/>
      <c r="VAS139" s="50"/>
      <c r="VAT139" s="50"/>
      <c r="VAU139" s="50"/>
      <c r="VAV139" s="50"/>
      <c r="VAW139" s="50"/>
      <c r="VAX139" s="50"/>
      <c r="VAY139" s="50"/>
      <c r="VAZ139" s="50"/>
      <c r="VBA139" s="50"/>
      <c r="VBB139" s="50"/>
      <c r="VBC139" s="50"/>
      <c r="VBD139" s="50"/>
      <c r="VBE139" s="50"/>
      <c r="VBF139" s="50"/>
      <c r="VBG139" s="50"/>
      <c r="VBH139" s="50"/>
      <c r="VBI139" s="50"/>
      <c r="VBJ139" s="50"/>
      <c r="VBK139" s="50"/>
      <c r="VBL139" s="50"/>
      <c r="VBM139" s="50"/>
      <c r="VBN139" s="50"/>
      <c r="VBO139" s="50"/>
      <c r="VBP139" s="50"/>
      <c r="VBQ139" s="50"/>
      <c r="VBR139" s="50"/>
      <c r="VBS139" s="50"/>
      <c r="VBT139" s="50"/>
      <c r="VBU139" s="50"/>
      <c r="VBV139" s="50"/>
      <c r="VBW139" s="50"/>
      <c r="VBX139" s="50"/>
      <c r="VBY139" s="50"/>
      <c r="VBZ139" s="50"/>
      <c r="VCA139" s="50"/>
      <c r="VCB139" s="50"/>
      <c r="VCC139" s="50"/>
      <c r="VCD139" s="50"/>
      <c r="VCE139" s="50"/>
      <c r="VCF139" s="50"/>
      <c r="VCG139" s="50"/>
      <c r="VCH139" s="50"/>
      <c r="VCI139" s="50"/>
      <c r="VCJ139" s="50"/>
      <c r="VCK139" s="50"/>
      <c r="VCL139" s="50"/>
      <c r="VCM139" s="50"/>
      <c r="VCN139" s="50"/>
      <c r="VCO139" s="50"/>
      <c r="VCP139" s="50"/>
      <c r="VCQ139" s="50"/>
      <c r="VCR139" s="50"/>
      <c r="VCS139" s="50"/>
      <c r="VCT139" s="50"/>
      <c r="VCU139" s="50"/>
      <c r="VCV139" s="50"/>
      <c r="VCW139" s="50"/>
      <c r="VCX139" s="50"/>
      <c r="VCY139" s="50"/>
      <c r="VCZ139" s="50"/>
      <c r="VDA139" s="50"/>
      <c r="VDB139" s="50"/>
      <c r="VDC139" s="50"/>
      <c r="VDD139" s="50"/>
      <c r="VDE139" s="50"/>
      <c r="VDF139" s="50"/>
      <c r="VDG139" s="50"/>
      <c r="VDH139" s="50"/>
      <c r="VDI139" s="50"/>
      <c r="VDJ139" s="50"/>
      <c r="VDK139" s="50"/>
      <c r="VDL139" s="50"/>
      <c r="VDM139" s="50"/>
      <c r="VDN139" s="50"/>
      <c r="VDO139" s="50"/>
      <c r="VDP139" s="50"/>
      <c r="VDQ139" s="50"/>
      <c r="VDR139" s="50"/>
      <c r="VDS139" s="50"/>
      <c r="VDT139" s="50"/>
      <c r="VDU139" s="50"/>
      <c r="VDV139" s="50"/>
      <c r="VDW139" s="50"/>
      <c r="VDX139" s="50"/>
      <c r="VDY139" s="50"/>
      <c r="VDZ139" s="50"/>
      <c r="VEA139" s="50"/>
      <c r="VEB139" s="50"/>
      <c r="VEC139" s="50"/>
      <c r="VED139" s="50"/>
      <c r="VEE139" s="50"/>
      <c r="VEF139" s="50"/>
      <c r="VEG139" s="50"/>
      <c r="VEH139" s="50"/>
      <c r="VEI139" s="50"/>
      <c r="VEJ139" s="50"/>
      <c r="VEK139" s="50"/>
      <c r="VEL139" s="50"/>
      <c r="VEM139" s="50"/>
      <c r="VEN139" s="50"/>
      <c r="VEO139" s="50"/>
      <c r="VEP139" s="50"/>
      <c r="VEQ139" s="50"/>
      <c r="VER139" s="50"/>
      <c r="VES139" s="50"/>
      <c r="VET139" s="50"/>
      <c r="VEU139" s="50"/>
      <c r="VEV139" s="50"/>
      <c r="VEW139" s="50"/>
      <c r="VEX139" s="50"/>
      <c r="VEY139" s="50"/>
      <c r="VEZ139" s="50"/>
      <c r="VFA139" s="50"/>
      <c r="VFB139" s="50"/>
      <c r="VFC139" s="50"/>
      <c r="VFD139" s="50"/>
      <c r="VFE139" s="50"/>
      <c r="VFF139" s="50"/>
      <c r="VFG139" s="50"/>
      <c r="VFH139" s="50"/>
      <c r="VFI139" s="50"/>
      <c r="VFJ139" s="50"/>
      <c r="VFK139" s="50"/>
      <c r="VFL139" s="50"/>
      <c r="VFM139" s="50"/>
      <c r="VFN139" s="50"/>
      <c r="VFO139" s="50"/>
      <c r="VFP139" s="50"/>
      <c r="VFQ139" s="50"/>
      <c r="VFR139" s="50"/>
      <c r="VFS139" s="50"/>
      <c r="VFT139" s="50"/>
      <c r="VFU139" s="50"/>
      <c r="VFV139" s="50"/>
      <c r="VFW139" s="50"/>
      <c r="VFX139" s="50"/>
      <c r="VFY139" s="50"/>
      <c r="VFZ139" s="50"/>
      <c r="VGA139" s="50"/>
      <c r="VGB139" s="50"/>
      <c r="VGC139" s="50"/>
      <c r="VGD139" s="50"/>
      <c r="VGE139" s="50"/>
      <c r="VGF139" s="50"/>
      <c r="VGG139" s="50"/>
      <c r="VGH139" s="50"/>
      <c r="VGI139" s="50"/>
      <c r="VGJ139" s="50"/>
      <c r="VGK139" s="50"/>
      <c r="VGL139" s="50"/>
      <c r="VGM139" s="50"/>
      <c r="VGN139" s="50"/>
      <c r="VGO139" s="50"/>
      <c r="VGP139" s="50"/>
      <c r="VGQ139" s="50"/>
      <c r="VGR139" s="50"/>
      <c r="VGS139" s="50"/>
      <c r="VGT139" s="50"/>
      <c r="VGU139" s="50"/>
      <c r="VGV139" s="50"/>
      <c r="VGW139" s="50"/>
      <c r="VGX139" s="50"/>
      <c r="VGY139" s="50"/>
      <c r="VGZ139" s="50"/>
      <c r="VHA139" s="50"/>
      <c r="VHB139" s="50"/>
      <c r="VHC139" s="50"/>
      <c r="VHD139" s="50"/>
      <c r="VHE139" s="50"/>
      <c r="VHF139" s="50"/>
      <c r="VHG139" s="50"/>
      <c r="VHH139" s="50"/>
      <c r="VHI139" s="50"/>
      <c r="VHJ139" s="50"/>
      <c r="VHK139" s="50"/>
      <c r="VHL139" s="50"/>
      <c r="VHM139" s="50"/>
      <c r="VHN139" s="50"/>
      <c r="VHO139" s="50"/>
      <c r="VHP139" s="50"/>
      <c r="VHQ139" s="50"/>
      <c r="VHR139" s="50"/>
      <c r="VHS139" s="50"/>
      <c r="VHT139" s="50"/>
      <c r="VHU139" s="50"/>
      <c r="VHV139" s="50"/>
      <c r="VHW139" s="50"/>
      <c r="VHX139" s="50"/>
      <c r="VHY139" s="50"/>
      <c r="VHZ139" s="50"/>
      <c r="VIA139" s="50"/>
      <c r="VIB139" s="50"/>
      <c r="VIC139" s="50"/>
      <c r="VID139" s="50"/>
      <c r="VIE139" s="50"/>
      <c r="VIF139" s="50"/>
      <c r="VIG139" s="50"/>
      <c r="VIH139" s="50"/>
      <c r="VII139" s="50"/>
      <c r="VIJ139" s="50"/>
      <c r="VIK139" s="50"/>
      <c r="VIL139" s="50"/>
      <c r="VIM139" s="50"/>
      <c r="VIN139" s="50"/>
      <c r="VIO139" s="50"/>
      <c r="VIP139" s="50"/>
      <c r="VIQ139" s="50"/>
      <c r="VIR139" s="50"/>
      <c r="VIS139" s="50"/>
      <c r="VIT139" s="50"/>
      <c r="VIU139" s="50"/>
      <c r="VIV139" s="50"/>
      <c r="VIW139" s="50"/>
      <c r="VIX139" s="50"/>
      <c r="VIY139" s="50"/>
      <c r="VIZ139" s="50"/>
      <c r="VJA139" s="50"/>
      <c r="VJB139" s="50"/>
      <c r="VJC139" s="50"/>
      <c r="VJD139" s="50"/>
      <c r="VJE139" s="50"/>
      <c r="VJF139" s="50"/>
      <c r="VJG139" s="50"/>
      <c r="VJH139" s="50"/>
      <c r="VJI139" s="50"/>
      <c r="VJJ139" s="50"/>
      <c r="VJK139" s="50"/>
      <c r="VJL139" s="50"/>
      <c r="VJM139" s="50"/>
      <c r="VJN139" s="50"/>
      <c r="VJO139" s="50"/>
      <c r="VJP139" s="50"/>
      <c r="VJQ139" s="50"/>
      <c r="VJR139" s="50"/>
      <c r="VJS139" s="50"/>
      <c r="VJT139" s="50"/>
      <c r="VJU139" s="50"/>
      <c r="VJV139" s="50"/>
      <c r="VJW139" s="50"/>
      <c r="VJX139" s="50"/>
      <c r="VJY139" s="50"/>
      <c r="VJZ139" s="50"/>
      <c r="VKA139" s="50"/>
      <c r="VKB139" s="50"/>
      <c r="VKC139" s="50"/>
      <c r="VKD139" s="50"/>
      <c r="VKE139" s="50"/>
      <c r="VKF139" s="50"/>
      <c r="VKG139" s="50"/>
      <c r="VKH139" s="50"/>
      <c r="VKI139" s="50"/>
      <c r="VKJ139" s="50"/>
      <c r="VKK139" s="50"/>
      <c r="VKL139" s="50"/>
      <c r="VKM139" s="50"/>
      <c r="VKN139" s="50"/>
      <c r="VKO139" s="50"/>
      <c r="VKP139" s="50"/>
      <c r="VKQ139" s="50"/>
      <c r="VKR139" s="50"/>
      <c r="VKS139" s="50"/>
      <c r="VKT139" s="50"/>
      <c r="VKU139" s="50"/>
      <c r="VKV139" s="50"/>
      <c r="VKW139" s="50"/>
      <c r="VKX139" s="50"/>
      <c r="VKY139" s="50"/>
      <c r="VKZ139" s="50"/>
      <c r="VLA139" s="50"/>
      <c r="VLB139" s="50"/>
      <c r="VLC139" s="50"/>
      <c r="VLD139" s="50"/>
      <c r="VLE139" s="50"/>
      <c r="VLF139" s="50"/>
      <c r="VLG139" s="50"/>
      <c r="VLH139" s="50"/>
      <c r="VLI139" s="50"/>
      <c r="VLJ139" s="50"/>
      <c r="VLK139" s="50"/>
      <c r="VLL139" s="50"/>
      <c r="VLM139" s="50"/>
      <c r="VLN139" s="50"/>
      <c r="VLO139" s="50"/>
      <c r="VLP139" s="50"/>
      <c r="VLQ139" s="50"/>
      <c r="VLR139" s="50"/>
      <c r="VLS139" s="50"/>
      <c r="VLT139" s="50"/>
      <c r="VLU139" s="50"/>
      <c r="VLV139" s="50"/>
      <c r="VLW139" s="50"/>
      <c r="VLX139" s="50"/>
      <c r="VLY139" s="50"/>
      <c r="VLZ139" s="50"/>
      <c r="VMA139" s="50"/>
      <c r="VMB139" s="50"/>
      <c r="VMC139" s="50"/>
      <c r="VMD139" s="50"/>
      <c r="VME139" s="50"/>
      <c r="VMF139" s="50"/>
      <c r="VMG139" s="50"/>
      <c r="VMH139" s="50"/>
      <c r="VMI139" s="50"/>
      <c r="VMJ139" s="50"/>
      <c r="VMK139" s="50"/>
      <c r="VML139" s="50"/>
      <c r="VMM139" s="50"/>
      <c r="VMN139" s="50"/>
      <c r="VMO139" s="50"/>
      <c r="VMP139" s="50"/>
      <c r="VMQ139" s="50"/>
      <c r="VMR139" s="50"/>
      <c r="VMS139" s="50"/>
      <c r="VMT139" s="50"/>
      <c r="VMU139" s="50"/>
      <c r="VMV139" s="50"/>
      <c r="VMW139" s="50"/>
      <c r="VMX139" s="50"/>
      <c r="VMY139" s="50"/>
      <c r="VMZ139" s="50"/>
      <c r="VNA139" s="50"/>
      <c r="VNB139" s="50"/>
      <c r="VNC139" s="50"/>
      <c r="VND139" s="50"/>
      <c r="VNE139" s="50"/>
      <c r="VNF139" s="50"/>
      <c r="VNG139" s="50"/>
      <c r="VNH139" s="50"/>
      <c r="VNI139" s="50"/>
      <c r="VNJ139" s="50"/>
      <c r="VNK139" s="50"/>
      <c r="VNL139" s="50"/>
      <c r="VNM139" s="50"/>
      <c r="VNN139" s="50"/>
      <c r="VNO139" s="50"/>
      <c r="VNP139" s="50"/>
      <c r="VNQ139" s="50"/>
      <c r="VNR139" s="50"/>
      <c r="VNS139" s="50"/>
      <c r="VNT139" s="50"/>
      <c r="VNU139" s="50"/>
      <c r="VNV139" s="50"/>
      <c r="VNW139" s="50"/>
      <c r="VNX139" s="50"/>
      <c r="VNY139" s="50"/>
      <c r="VNZ139" s="50"/>
      <c r="VOA139" s="50"/>
      <c r="VOB139" s="50"/>
      <c r="VOC139" s="50"/>
      <c r="VOD139" s="50"/>
      <c r="VOE139" s="50"/>
      <c r="VOF139" s="50"/>
      <c r="VOG139" s="50"/>
      <c r="VOH139" s="50"/>
      <c r="VOI139" s="50"/>
      <c r="VOJ139" s="50"/>
      <c r="VOK139" s="50"/>
      <c r="VOL139" s="50"/>
      <c r="VOM139" s="50"/>
      <c r="VON139" s="50"/>
      <c r="VOO139" s="50"/>
      <c r="VOP139" s="50"/>
      <c r="VOQ139" s="50"/>
      <c r="VOR139" s="50"/>
      <c r="VOS139" s="50"/>
      <c r="VOT139" s="50"/>
      <c r="VOU139" s="50"/>
      <c r="VOV139" s="50"/>
      <c r="VOW139" s="50"/>
      <c r="VOX139" s="50"/>
      <c r="VOY139" s="50"/>
      <c r="VOZ139" s="50"/>
      <c r="VPA139" s="50"/>
      <c r="VPB139" s="50"/>
      <c r="VPC139" s="50"/>
      <c r="VPD139" s="50"/>
      <c r="VPE139" s="50"/>
      <c r="VPF139" s="50"/>
      <c r="VPG139" s="50"/>
      <c r="VPH139" s="50"/>
      <c r="VPI139" s="50"/>
      <c r="VPJ139" s="50"/>
      <c r="VPK139" s="50"/>
      <c r="VPL139" s="50"/>
      <c r="VPM139" s="50"/>
      <c r="VPN139" s="50"/>
      <c r="VPO139" s="50"/>
      <c r="VPP139" s="50"/>
      <c r="VPQ139" s="50"/>
      <c r="VPR139" s="50"/>
      <c r="VPS139" s="50"/>
      <c r="VPT139" s="50"/>
      <c r="VPU139" s="50"/>
      <c r="VPV139" s="50"/>
      <c r="VPW139" s="50"/>
      <c r="VPX139" s="50"/>
      <c r="VPY139" s="50"/>
      <c r="VPZ139" s="50"/>
      <c r="VQA139" s="50"/>
      <c r="VQB139" s="50"/>
      <c r="VQC139" s="50"/>
      <c r="VQD139" s="50"/>
      <c r="VQE139" s="50"/>
      <c r="VQF139" s="50"/>
      <c r="VQG139" s="50"/>
      <c r="VQH139" s="50"/>
      <c r="VQI139" s="50"/>
      <c r="VQJ139" s="50"/>
      <c r="VQK139" s="50"/>
      <c r="VQL139" s="50"/>
      <c r="VQM139" s="50"/>
      <c r="VQN139" s="50"/>
      <c r="VQO139" s="50"/>
      <c r="VQP139" s="50"/>
      <c r="VQQ139" s="50"/>
      <c r="VQR139" s="50"/>
      <c r="VQS139" s="50"/>
      <c r="VQT139" s="50"/>
      <c r="VQU139" s="50"/>
      <c r="VQV139" s="50"/>
      <c r="VQW139" s="50"/>
      <c r="VQX139" s="50"/>
      <c r="VQY139" s="50"/>
      <c r="VQZ139" s="50"/>
      <c r="VRA139" s="50"/>
      <c r="VRB139" s="50"/>
      <c r="VRC139" s="50"/>
      <c r="VRD139" s="50"/>
      <c r="VRE139" s="50"/>
      <c r="VRF139" s="50"/>
      <c r="VRG139" s="50"/>
      <c r="VRH139" s="50"/>
      <c r="VRI139" s="50"/>
      <c r="VRJ139" s="50"/>
      <c r="VRK139" s="50"/>
      <c r="VRL139" s="50"/>
      <c r="VRM139" s="50"/>
      <c r="VRN139" s="50"/>
      <c r="VRO139" s="50"/>
      <c r="VRP139" s="50"/>
      <c r="VRQ139" s="50"/>
      <c r="VRR139" s="50"/>
      <c r="VRS139" s="50"/>
      <c r="VRT139" s="50"/>
      <c r="VRU139" s="50"/>
      <c r="VRV139" s="50"/>
      <c r="VRW139" s="50"/>
      <c r="VRX139" s="50"/>
      <c r="VRY139" s="50"/>
      <c r="VRZ139" s="50"/>
      <c r="VSA139" s="50"/>
      <c r="VSB139" s="50"/>
      <c r="VSC139" s="50"/>
      <c r="VSD139" s="50"/>
      <c r="VSE139" s="50"/>
      <c r="VSF139" s="50"/>
      <c r="VSG139" s="50"/>
      <c r="VSH139" s="50"/>
      <c r="VSI139" s="50"/>
      <c r="VSJ139" s="50"/>
      <c r="VSK139" s="50"/>
      <c r="VSL139" s="50"/>
      <c r="VSM139" s="50"/>
      <c r="VSN139" s="50"/>
      <c r="VSO139" s="50"/>
      <c r="VSP139" s="50"/>
      <c r="VSQ139" s="50"/>
      <c r="VSR139" s="50"/>
      <c r="VSS139" s="50"/>
      <c r="VST139" s="50"/>
      <c r="VSU139" s="50"/>
      <c r="VSV139" s="50"/>
      <c r="VSW139" s="50"/>
      <c r="VSX139" s="50"/>
      <c r="VSY139" s="50"/>
      <c r="VSZ139" s="50"/>
      <c r="VTA139" s="50"/>
      <c r="VTB139" s="50"/>
      <c r="VTC139" s="50"/>
      <c r="VTD139" s="50"/>
      <c r="VTE139" s="50"/>
      <c r="VTF139" s="50"/>
      <c r="VTG139" s="50"/>
      <c r="VTH139" s="50"/>
      <c r="VTI139" s="50"/>
      <c r="VTJ139" s="50"/>
      <c r="VTK139" s="50"/>
      <c r="VTL139" s="50"/>
      <c r="VTM139" s="50"/>
      <c r="VTN139" s="50"/>
      <c r="VTO139" s="50"/>
      <c r="VTP139" s="50"/>
      <c r="VTQ139" s="50"/>
      <c r="VTR139" s="50"/>
      <c r="VTS139" s="50"/>
      <c r="VTT139" s="50"/>
      <c r="VTU139" s="50"/>
      <c r="VTV139" s="50"/>
      <c r="VTW139" s="50"/>
      <c r="VTX139" s="50"/>
      <c r="VTY139" s="50"/>
      <c r="VTZ139" s="50"/>
      <c r="VUA139" s="50"/>
      <c r="VUB139" s="50"/>
      <c r="VUC139" s="50"/>
      <c r="VUD139" s="50"/>
      <c r="VUE139" s="50"/>
      <c r="VUF139" s="50"/>
      <c r="VUG139" s="50"/>
      <c r="VUH139" s="50"/>
      <c r="VUI139" s="50"/>
      <c r="VUJ139" s="50"/>
      <c r="VUK139" s="50"/>
      <c r="VUL139" s="50"/>
      <c r="VUM139" s="50"/>
      <c r="VUN139" s="50"/>
      <c r="VUO139" s="50"/>
      <c r="VUP139" s="50"/>
      <c r="VUQ139" s="50"/>
      <c r="VUR139" s="50"/>
      <c r="VUS139" s="50"/>
      <c r="VUT139" s="50"/>
      <c r="VUU139" s="50"/>
      <c r="VUV139" s="50"/>
      <c r="VUW139" s="50"/>
      <c r="VUX139" s="50"/>
      <c r="VUY139" s="50"/>
      <c r="VUZ139" s="50"/>
      <c r="VVA139" s="50"/>
      <c r="VVB139" s="50"/>
      <c r="VVC139" s="50"/>
      <c r="VVD139" s="50"/>
      <c r="VVE139" s="50"/>
      <c r="VVF139" s="50"/>
      <c r="VVG139" s="50"/>
      <c r="VVH139" s="50"/>
      <c r="VVI139" s="50"/>
      <c r="VVJ139" s="50"/>
      <c r="VVK139" s="50"/>
      <c r="VVL139" s="50"/>
      <c r="VVM139" s="50"/>
      <c r="VVN139" s="50"/>
      <c r="VVO139" s="50"/>
      <c r="VVP139" s="50"/>
      <c r="VVQ139" s="50"/>
      <c r="VVR139" s="50"/>
      <c r="VVS139" s="50"/>
      <c r="VVT139" s="50"/>
      <c r="VVU139" s="50"/>
      <c r="VVV139" s="50"/>
      <c r="VVW139" s="50"/>
      <c r="VVX139" s="50"/>
      <c r="VVY139" s="50"/>
      <c r="VVZ139" s="50"/>
      <c r="VWA139" s="50"/>
      <c r="VWB139" s="50"/>
      <c r="VWC139" s="50"/>
      <c r="VWD139" s="50"/>
      <c r="VWE139" s="50"/>
      <c r="VWF139" s="50"/>
      <c r="VWG139" s="50"/>
      <c r="VWH139" s="50"/>
      <c r="VWI139" s="50"/>
      <c r="VWJ139" s="50"/>
      <c r="VWK139" s="50"/>
      <c r="VWL139" s="50"/>
      <c r="VWM139" s="50"/>
      <c r="VWN139" s="50"/>
      <c r="VWO139" s="50"/>
      <c r="VWP139" s="50"/>
      <c r="VWQ139" s="50"/>
      <c r="VWR139" s="50"/>
      <c r="VWS139" s="50"/>
      <c r="VWT139" s="50"/>
      <c r="VWU139" s="50"/>
      <c r="VWV139" s="50"/>
      <c r="VWW139" s="50"/>
      <c r="VWX139" s="50"/>
      <c r="VWY139" s="50"/>
      <c r="VWZ139" s="50"/>
      <c r="VXA139" s="50"/>
      <c r="VXB139" s="50"/>
      <c r="VXC139" s="50"/>
      <c r="VXD139" s="50"/>
      <c r="VXE139" s="50"/>
      <c r="VXF139" s="50"/>
      <c r="VXG139" s="50"/>
      <c r="VXH139" s="50"/>
      <c r="VXI139" s="50"/>
      <c r="VXJ139" s="50"/>
      <c r="VXK139" s="50"/>
      <c r="VXL139" s="50"/>
      <c r="VXM139" s="50"/>
      <c r="VXN139" s="50"/>
      <c r="VXO139" s="50"/>
      <c r="VXP139" s="50"/>
      <c r="VXQ139" s="50"/>
      <c r="VXR139" s="50"/>
      <c r="VXS139" s="50"/>
      <c r="VXT139" s="50"/>
      <c r="VXU139" s="50"/>
      <c r="VXV139" s="50"/>
      <c r="VXW139" s="50"/>
      <c r="VXX139" s="50"/>
      <c r="VXY139" s="50"/>
      <c r="VXZ139" s="50"/>
      <c r="VYA139" s="50"/>
      <c r="VYB139" s="50"/>
      <c r="VYC139" s="50"/>
      <c r="VYD139" s="50"/>
      <c r="VYE139" s="50"/>
      <c r="VYF139" s="50"/>
      <c r="VYG139" s="50"/>
      <c r="VYH139" s="50"/>
      <c r="VYI139" s="50"/>
      <c r="VYJ139" s="50"/>
      <c r="VYK139" s="50"/>
      <c r="VYL139" s="50"/>
      <c r="VYM139" s="50"/>
      <c r="VYN139" s="50"/>
      <c r="VYO139" s="50"/>
      <c r="VYP139" s="50"/>
      <c r="VYQ139" s="50"/>
      <c r="VYR139" s="50"/>
      <c r="VYS139" s="50"/>
      <c r="VYT139" s="50"/>
      <c r="VYU139" s="50"/>
      <c r="VYV139" s="50"/>
      <c r="VYW139" s="50"/>
      <c r="VYX139" s="50"/>
      <c r="VYY139" s="50"/>
      <c r="VYZ139" s="50"/>
      <c r="VZA139" s="50"/>
      <c r="VZB139" s="50"/>
      <c r="VZC139" s="50"/>
      <c r="VZD139" s="50"/>
      <c r="VZE139" s="50"/>
      <c r="VZF139" s="50"/>
      <c r="VZG139" s="50"/>
      <c r="VZH139" s="50"/>
      <c r="VZI139" s="50"/>
      <c r="VZJ139" s="50"/>
      <c r="VZK139" s="50"/>
      <c r="VZL139" s="50"/>
      <c r="VZM139" s="50"/>
      <c r="VZN139" s="50"/>
      <c r="VZO139" s="50"/>
      <c r="VZP139" s="50"/>
      <c r="VZQ139" s="50"/>
      <c r="VZR139" s="50"/>
      <c r="VZS139" s="50"/>
      <c r="VZT139" s="50"/>
      <c r="VZU139" s="50"/>
      <c r="VZV139" s="50"/>
      <c r="VZW139" s="50"/>
      <c r="VZX139" s="50"/>
      <c r="VZY139" s="50"/>
      <c r="VZZ139" s="50"/>
      <c r="WAA139" s="50"/>
      <c r="WAB139" s="50"/>
      <c r="WAC139" s="50"/>
      <c r="WAD139" s="50"/>
      <c r="WAE139" s="50"/>
      <c r="WAF139" s="50"/>
      <c r="WAG139" s="50"/>
      <c r="WAH139" s="50"/>
      <c r="WAI139" s="50"/>
      <c r="WAJ139" s="50"/>
      <c r="WAK139" s="50"/>
      <c r="WAL139" s="50"/>
      <c r="WAM139" s="50"/>
      <c r="WAN139" s="50"/>
      <c r="WAO139" s="50"/>
      <c r="WAP139" s="50"/>
      <c r="WAQ139" s="50"/>
      <c r="WAR139" s="50"/>
      <c r="WAS139" s="50"/>
      <c r="WAT139" s="50"/>
      <c r="WAU139" s="50"/>
      <c r="WAV139" s="50"/>
      <c r="WAW139" s="50"/>
      <c r="WAX139" s="50"/>
      <c r="WAY139" s="50"/>
      <c r="WAZ139" s="50"/>
      <c r="WBA139" s="50"/>
      <c r="WBB139" s="50"/>
      <c r="WBC139" s="50"/>
      <c r="WBD139" s="50"/>
      <c r="WBE139" s="50"/>
      <c r="WBF139" s="50"/>
      <c r="WBG139" s="50"/>
      <c r="WBH139" s="50"/>
      <c r="WBI139" s="50"/>
      <c r="WBJ139" s="50"/>
      <c r="WBK139" s="50"/>
      <c r="WBL139" s="50"/>
      <c r="WBM139" s="50"/>
      <c r="WBN139" s="50"/>
      <c r="WBO139" s="50"/>
      <c r="WBP139" s="50"/>
      <c r="WBQ139" s="50"/>
      <c r="WBR139" s="50"/>
      <c r="WBS139" s="50"/>
      <c r="WBT139" s="50"/>
      <c r="WBU139" s="50"/>
      <c r="WBV139" s="50"/>
      <c r="WBW139" s="50"/>
      <c r="WBX139" s="50"/>
      <c r="WBY139" s="50"/>
      <c r="WBZ139" s="50"/>
      <c r="WCA139" s="50"/>
      <c r="WCB139" s="50"/>
      <c r="WCC139" s="50"/>
      <c r="WCD139" s="50"/>
      <c r="WCE139" s="50"/>
      <c r="WCF139" s="50"/>
      <c r="WCG139" s="50"/>
      <c r="WCH139" s="50"/>
      <c r="WCI139" s="50"/>
      <c r="WCJ139" s="50"/>
      <c r="WCK139" s="50"/>
      <c r="WCL139" s="50"/>
      <c r="WCM139" s="50"/>
      <c r="WCN139" s="50"/>
      <c r="WCO139" s="50"/>
      <c r="WCP139" s="50"/>
      <c r="WCQ139" s="50"/>
      <c r="WCR139" s="50"/>
      <c r="WCS139" s="50"/>
      <c r="WCT139" s="50"/>
      <c r="WCU139" s="50"/>
      <c r="WCV139" s="50"/>
      <c r="WCW139" s="50"/>
      <c r="WCX139" s="50"/>
      <c r="WCY139" s="50"/>
      <c r="WCZ139" s="50"/>
      <c r="WDA139" s="50"/>
      <c r="WDB139" s="50"/>
      <c r="WDC139" s="50"/>
      <c r="WDD139" s="50"/>
      <c r="WDE139" s="50"/>
      <c r="WDF139" s="50"/>
      <c r="WDG139" s="50"/>
      <c r="WDH139" s="50"/>
      <c r="WDI139" s="50"/>
      <c r="WDJ139" s="50"/>
      <c r="WDK139" s="50"/>
      <c r="WDL139" s="50"/>
      <c r="WDM139" s="50"/>
      <c r="WDN139" s="50"/>
      <c r="WDO139" s="50"/>
      <c r="WDP139" s="50"/>
      <c r="WDQ139" s="50"/>
      <c r="WDR139" s="50"/>
      <c r="WDS139" s="50"/>
      <c r="WDT139" s="50"/>
      <c r="WDU139" s="50"/>
      <c r="WDV139" s="50"/>
      <c r="WDW139" s="50"/>
      <c r="WDX139" s="50"/>
      <c r="WDY139" s="50"/>
      <c r="WDZ139" s="50"/>
      <c r="WEA139" s="50"/>
      <c r="WEB139" s="50"/>
      <c r="WEC139" s="50"/>
      <c r="WED139" s="50"/>
      <c r="WEE139" s="50"/>
      <c r="WEF139" s="50"/>
      <c r="WEG139" s="50"/>
      <c r="WEH139" s="50"/>
      <c r="WEI139" s="50"/>
      <c r="WEJ139" s="50"/>
      <c r="WEK139" s="50"/>
      <c r="WEL139" s="50"/>
      <c r="WEM139" s="50"/>
      <c r="WEN139" s="50"/>
      <c r="WEO139" s="50"/>
      <c r="WEP139" s="50"/>
      <c r="WEQ139" s="50"/>
      <c r="WER139" s="50"/>
      <c r="WES139" s="50"/>
      <c r="WET139" s="50"/>
      <c r="WEU139" s="50"/>
      <c r="WEV139" s="50"/>
      <c r="WEW139" s="50"/>
      <c r="WEX139" s="50"/>
      <c r="WEY139" s="50"/>
      <c r="WEZ139" s="50"/>
      <c r="WFA139" s="50"/>
      <c r="WFB139" s="50"/>
      <c r="WFC139" s="50"/>
      <c r="WFD139" s="50"/>
      <c r="WFE139" s="50"/>
      <c r="WFF139" s="50"/>
      <c r="WFG139" s="50"/>
      <c r="WFH139" s="50"/>
      <c r="WFI139" s="50"/>
      <c r="WFJ139" s="50"/>
      <c r="WFK139" s="50"/>
      <c r="WFL139" s="50"/>
      <c r="WFM139" s="50"/>
      <c r="WFN139" s="50"/>
      <c r="WFO139" s="50"/>
      <c r="WFP139" s="50"/>
      <c r="WFQ139" s="50"/>
      <c r="WFR139" s="50"/>
      <c r="WFS139" s="50"/>
      <c r="WFT139" s="50"/>
      <c r="WFU139" s="50"/>
      <c r="WFV139" s="50"/>
      <c r="WFW139" s="50"/>
      <c r="WFX139" s="50"/>
      <c r="WFY139" s="50"/>
      <c r="WFZ139" s="50"/>
      <c r="WGA139" s="50"/>
      <c r="WGB139" s="50"/>
      <c r="WGC139" s="50"/>
      <c r="WGD139" s="50"/>
      <c r="WGE139" s="50"/>
      <c r="WGF139" s="50"/>
      <c r="WGG139" s="50"/>
      <c r="WGH139" s="50"/>
      <c r="WGI139" s="50"/>
      <c r="WGJ139" s="50"/>
      <c r="WGK139" s="50"/>
      <c r="WGL139" s="50"/>
      <c r="WGM139" s="50"/>
      <c r="WGN139" s="50"/>
      <c r="WGO139" s="50"/>
      <c r="WGP139" s="50"/>
      <c r="WGQ139" s="50"/>
      <c r="WGR139" s="50"/>
      <c r="WGS139" s="50"/>
      <c r="WGT139" s="50"/>
      <c r="WGU139" s="50"/>
      <c r="WGV139" s="50"/>
      <c r="WGW139" s="50"/>
      <c r="WGX139" s="50"/>
      <c r="WGY139" s="50"/>
      <c r="WGZ139" s="50"/>
      <c r="WHA139" s="50"/>
      <c r="WHB139" s="50"/>
      <c r="WHC139" s="50"/>
      <c r="WHD139" s="50"/>
      <c r="WHE139" s="50"/>
      <c r="WHF139" s="50"/>
      <c r="WHG139" s="50"/>
      <c r="WHH139" s="50"/>
      <c r="WHI139" s="50"/>
      <c r="WHJ139" s="50"/>
      <c r="WHK139" s="50"/>
      <c r="WHL139" s="50"/>
      <c r="WHM139" s="50"/>
      <c r="WHN139" s="50"/>
      <c r="WHO139" s="50"/>
      <c r="WHP139" s="50"/>
      <c r="WHQ139" s="50"/>
      <c r="WHR139" s="50"/>
      <c r="WHS139" s="50"/>
      <c r="WHT139" s="50"/>
      <c r="WHU139" s="50"/>
      <c r="WHV139" s="50"/>
      <c r="WHW139" s="50"/>
      <c r="WHX139" s="50"/>
      <c r="WHY139" s="50"/>
      <c r="WHZ139" s="50"/>
      <c r="WIA139" s="50"/>
      <c r="WIB139" s="50"/>
      <c r="WIC139" s="50"/>
      <c r="WID139" s="50"/>
      <c r="WIE139" s="50"/>
      <c r="WIF139" s="50"/>
      <c r="WIG139" s="50"/>
      <c r="WIH139" s="50"/>
      <c r="WII139" s="50"/>
      <c r="WIJ139" s="50"/>
      <c r="WIK139" s="50"/>
      <c r="WIL139" s="50"/>
      <c r="WIM139" s="50"/>
      <c r="WIN139" s="50"/>
      <c r="WIO139" s="50"/>
      <c r="WIP139" s="50"/>
      <c r="WIQ139" s="50"/>
      <c r="WIR139" s="50"/>
      <c r="WIS139" s="50"/>
      <c r="WIT139" s="50"/>
      <c r="WIU139" s="50"/>
      <c r="WIV139" s="50"/>
      <c r="WIW139" s="50"/>
      <c r="WIX139" s="50"/>
      <c r="WIY139" s="50"/>
      <c r="WIZ139" s="50"/>
      <c r="WJA139" s="50"/>
      <c r="WJB139" s="50"/>
      <c r="WJC139" s="50"/>
      <c r="WJD139" s="50"/>
      <c r="WJE139" s="50"/>
      <c r="WJF139" s="50"/>
      <c r="WJG139" s="50"/>
      <c r="WJH139" s="50"/>
      <c r="WJI139" s="50"/>
      <c r="WJJ139" s="50"/>
      <c r="WJK139" s="50"/>
      <c r="WJL139" s="50"/>
      <c r="WJM139" s="50"/>
      <c r="WJN139" s="50"/>
      <c r="WJO139" s="50"/>
      <c r="WJP139" s="50"/>
      <c r="WJQ139" s="50"/>
      <c r="WJR139" s="50"/>
      <c r="WJS139" s="50"/>
      <c r="WJT139" s="50"/>
      <c r="WJU139" s="50"/>
      <c r="WJV139" s="50"/>
      <c r="WJW139" s="50"/>
      <c r="WJX139" s="50"/>
      <c r="WJY139" s="50"/>
      <c r="WJZ139" s="50"/>
      <c r="WKA139" s="50"/>
      <c r="WKB139" s="50"/>
      <c r="WKC139" s="50"/>
      <c r="WKD139" s="50"/>
      <c r="WKE139" s="50"/>
      <c r="WKF139" s="50"/>
      <c r="WKG139" s="50"/>
      <c r="WKH139" s="50"/>
      <c r="WKI139" s="50"/>
      <c r="WKJ139" s="50"/>
      <c r="WKK139" s="50"/>
      <c r="WKL139" s="50"/>
      <c r="WKM139" s="50"/>
      <c r="WKN139" s="50"/>
      <c r="WKO139" s="50"/>
      <c r="WKP139" s="50"/>
      <c r="WKQ139" s="50"/>
      <c r="WKR139" s="50"/>
      <c r="WKS139" s="50"/>
      <c r="WKT139" s="50"/>
      <c r="WKU139" s="50"/>
      <c r="WKV139" s="50"/>
      <c r="WKW139" s="50"/>
      <c r="WKX139" s="50"/>
      <c r="WKY139" s="50"/>
      <c r="WKZ139" s="50"/>
      <c r="WLA139" s="50"/>
      <c r="WLB139" s="50"/>
      <c r="WLC139" s="50"/>
      <c r="WLD139" s="50"/>
      <c r="WLE139" s="50"/>
      <c r="WLF139" s="50"/>
      <c r="WLG139" s="50"/>
      <c r="WLH139" s="50"/>
      <c r="WLI139" s="50"/>
      <c r="WLJ139" s="50"/>
      <c r="WLK139" s="50"/>
      <c r="WLL139" s="50"/>
      <c r="WLM139" s="50"/>
      <c r="WLN139" s="50"/>
      <c r="WLO139" s="50"/>
      <c r="WLP139" s="50"/>
      <c r="WLQ139" s="50"/>
      <c r="WLR139" s="50"/>
      <c r="WLS139" s="50"/>
      <c r="WLT139" s="50"/>
      <c r="WLU139" s="50"/>
      <c r="WLV139" s="50"/>
      <c r="WLW139" s="50"/>
      <c r="WLX139" s="50"/>
      <c r="WLY139" s="50"/>
      <c r="WLZ139" s="50"/>
      <c r="WMA139" s="50"/>
      <c r="WMB139" s="50"/>
      <c r="WMC139" s="50"/>
      <c r="WMD139" s="50"/>
      <c r="WME139" s="50"/>
      <c r="WMF139" s="50"/>
      <c r="WMG139" s="50"/>
      <c r="WMH139" s="50"/>
      <c r="WMI139" s="50"/>
      <c r="WMJ139" s="50"/>
      <c r="WMK139" s="50"/>
      <c r="WML139" s="50"/>
      <c r="WMM139" s="50"/>
      <c r="WMN139" s="50"/>
      <c r="WMO139" s="50"/>
      <c r="WMP139" s="50"/>
      <c r="WMQ139" s="50"/>
      <c r="WMR139" s="50"/>
      <c r="WMS139" s="50"/>
      <c r="WMT139" s="50"/>
      <c r="WMU139" s="50"/>
      <c r="WMV139" s="50"/>
      <c r="WMW139" s="50"/>
      <c r="WMX139" s="50"/>
      <c r="WMY139" s="50"/>
      <c r="WMZ139" s="50"/>
      <c r="WNA139" s="50"/>
      <c r="WNB139" s="50"/>
      <c r="WNC139" s="50"/>
      <c r="WND139" s="50"/>
      <c r="WNE139" s="50"/>
      <c r="WNF139" s="50"/>
      <c r="WNG139" s="50"/>
      <c r="WNH139" s="50"/>
      <c r="WNI139" s="50"/>
      <c r="WNJ139" s="50"/>
      <c r="WNK139" s="50"/>
      <c r="WNL139" s="50"/>
      <c r="WNM139" s="50"/>
      <c r="WNN139" s="50"/>
      <c r="WNO139" s="50"/>
      <c r="WNP139" s="50"/>
      <c r="WNQ139" s="50"/>
      <c r="WNR139" s="50"/>
      <c r="WNS139" s="50"/>
      <c r="WNT139" s="50"/>
      <c r="WNU139" s="50"/>
      <c r="WNV139" s="50"/>
      <c r="WNW139" s="50"/>
      <c r="WNX139" s="50"/>
      <c r="WNY139" s="50"/>
      <c r="WNZ139" s="50"/>
      <c r="WOA139" s="50"/>
      <c r="WOB139" s="50"/>
      <c r="WOC139" s="50"/>
      <c r="WOD139" s="50"/>
      <c r="WOE139" s="50"/>
      <c r="WOF139" s="50"/>
      <c r="WOG139" s="50"/>
      <c r="WOH139" s="50"/>
      <c r="WOI139" s="50"/>
      <c r="WOJ139" s="50"/>
      <c r="WOK139" s="50"/>
      <c r="WOL139" s="50"/>
      <c r="WOM139" s="50"/>
      <c r="WON139" s="50"/>
      <c r="WOO139" s="50"/>
      <c r="WOP139" s="50"/>
      <c r="WOQ139" s="50"/>
      <c r="WOR139" s="50"/>
      <c r="WOS139" s="50"/>
      <c r="WOT139" s="50"/>
      <c r="WOU139" s="50"/>
      <c r="WOV139" s="50"/>
      <c r="WOW139" s="50"/>
      <c r="WOX139" s="50"/>
      <c r="WOY139" s="50"/>
      <c r="WOZ139" s="50"/>
      <c r="WPA139" s="50"/>
      <c r="WPB139" s="50"/>
      <c r="WPC139" s="50"/>
      <c r="WPD139" s="50"/>
      <c r="WPE139" s="50"/>
      <c r="WPF139" s="50"/>
      <c r="WPG139" s="50"/>
      <c r="WPH139" s="50"/>
      <c r="WPI139" s="50"/>
      <c r="WPJ139" s="50"/>
      <c r="WPK139" s="50"/>
      <c r="WPL139" s="50"/>
      <c r="WPM139" s="50"/>
      <c r="WPN139" s="50"/>
      <c r="WPO139" s="50"/>
      <c r="WPP139" s="50"/>
      <c r="WPQ139" s="50"/>
      <c r="WPR139" s="50"/>
      <c r="WPS139" s="50"/>
      <c r="WPT139" s="50"/>
      <c r="WPU139" s="50"/>
      <c r="WPV139" s="50"/>
      <c r="WPW139" s="50"/>
      <c r="WPX139" s="50"/>
      <c r="WPY139" s="50"/>
      <c r="WPZ139" s="50"/>
      <c r="WQA139" s="50"/>
      <c r="WQB139" s="50"/>
      <c r="WQC139" s="50"/>
      <c r="WQD139" s="50"/>
      <c r="WQE139" s="50"/>
      <c r="WQF139" s="50"/>
      <c r="WQG139" s="50"/>
      <c r="WQH139" s="50"/>
      <c r="WQI139" s="50"/>
      <c r="WQJ139" s="50"/>
      <c r="WQK139" s="50"/>
      <c r="WQL139" s="50"/>
      <c r="WQM139" s="50"/>
      <c r="WQN139" s="50"/>
      <c r="WQO139" s="50"/>
      <c r="WQP139" s="50"/>
      <c r="WQQ139" s="50"/>
      <c r="WQR139" s="50"/>
      <c r="WQS139" s="50"/>
      <c r="WQT139" s="50"/>
      <c r="WQU139" s="50"/>
      <c r="WQV139" s="50"/>
      <c r="WQW139" s="50"/>
      <c r="WQX139" s="50"/>
      <c r="WQY139" s="50"/>
      <c r="WQZ139" s="50"/>
      <c r="WRA139" s="50"/>
      <c r="WRB139" s="50"/>
      <c r="WRC139" s="50"/>
      <c r="WRD139" s="50"/>
      <c r="WRE139" s="50"/>
      <c r="WRF139" s="50"/>
      <c r="WRG139" s="50"/>
      <c r="WRH139" s="50"/>
      <c r="WRI139" s="50"/>
      <c r="WRJ139" s="50"/>
      <c r="WRK139" s="50"/>
      <c r="WRL139" s="50"/>
      <c r="WRM139" s="50"/>
      <c r="WRN139" s="50"/>
      <c r="WRO139" s="50"/>
      <c r="WRP139" s="50"/>
      <c r="WRQ139" s="50"/>
      <c r="WRR139" s="50"/>
      <c r="WRS139" s="50"/>
      <c r="WRT139" s="50"/>
      <c r="WRU139" s="50"/>
      <c r="WRV139" s="50"/>
      <c r="WRW139" s="50"/>
      <c r="WRX139" s="50"/>
      <c r="WRY139" s="50"/>
      <c r="WRZ139" s="50"/>
      <c r="WSA139" s="50"/>
      <c r="WSB139" s="50"/>
      <c r="WSC139" s="50"/>
      <c r="WSD139" s="50"/>
      <c r="WSE139" s="50"/>
      <c r="WSF139" s="50"/>
      <c r="WSG139" s="50"/>
      <c r="WSH139" s="50"/>
      <c r="WSI139" s="50"/>
      <c r="WSJ139" s="50"/>
      <c r="WSK139" s="50"/>
      <c r="WSL139" s="50"/>
      <c r="WSM139" s="50"/>
      <c r="WSN139" s="50"/>
      <c r="WSO139" s="50"/>
      <c r="WSP139" s="50"/>
      <c r="WSQ139" s="50"/>
      <c r="WSR139" s="50"/>
      <c r="WSS139" s="50"/>
      <c r="WST139" s="50"/>
      <c r="WSU139" s="50"/>
      <c r="WSV139" s="50"/>
      <c r="WSW139" s="50"/>
      <c r="WSX139" s="50"/>
      <c r="WSY139" s="50"/>
      <c r="WSZ139" s="50"/>
      <c r="WTA139" s="50"/>
      <c r="WTB139" s="50"/>
      <c r="WTC139" s="50"/>
      <c r="WTD139" s="50"/>
      <c r="WTE139" s="50"/>
      <c r="WTF139" s="50"/>
      <c r="WTG139" s="50"/>
      <c r="WTH139" s="50"/>
      <c r="WTI139" s="50"/>
      <c r="WTJ139" s="50"/>
      <c r="WTK139" s="50"/>
      <c r="WTL139" s="50"/>
      <c r="WTM139" s="50"/>
      <c r="WTN139" s="50"/>
      <c r="WTO139" s="50"/>
      <c r="WTP139" s="50"/>
      <c r="WTQ139" s="50"/>
      <c r="WTR139" s="50"/>
      <c r="WTS139" s="50"/>
      <c r="WTT139" s="50"/>
      <c r="WTU139" s="50"/>
      <c r="WTV139" s="50"/>
      <c r="WTW139" s="50"/>
      <c r="WTX139" s="50"/>
      <c r="WTY139" s="50"/>
      <c r="WTZ139" s="50"/>
      <c r="WUA139" s="50"/>
      <c r="WUB139" s="50"/>
      <c r="WUC139" s="50"/>
      <c r="WUD139" s="50"/>
      <c r="WUE139" s="50"/>
      <c r="WUF139" s="50"/>
      <c r="WUG139" s="50"/>
      <c r="WUH139" s="50"/>
      <c r="WUI139" s="50"/>
      <c r="WUJ139" s="50"/>
      <c r="WUK139" s="50"/>
      <c r="WUL139" s="50"/>
      <c r="WUM139" s="50"/>
      <c r="WUN139" s="50"/>
      <c r="WUO139" s="50"/>
      <c r="WUP139" s="50"/>
      <c r="WUQ139" s="50"/>
      <c r="WUR139" s="50"/>
      <c r="WUS139" s="50"/>
      <c r="WUT139" s="50"/>
      <c r="WUU139" s="50"/>
      <c r="WUV139" s="50"/>
      <c r="WUW139" s="50"/>
      <c r="WUX139" s="50"/>
      <c r="WUY139" s="50"/>
      <c r="WUZ139" s="50"/>
      <c r="WVA139" s="50"/>
      <c r="WVB139" s="50"/>
      <c r="WVC139" s="50"/>
      <c r="WVD139" s="50"/>
      <c r="WVE139" s="50"/>
      <c r="WVF139" s="50"/>
      <c r="WVG139" s="50"/>
      <c r="WVH139" s="50"/>
      <c r="WVI139" s="50"/>
      <c r="WVJ139" s="50"/>
      <c r="WVK139" s="50"/>
      <c r="WVL139" s="50"/>
      <c r="WVM139" s="50"/>
      <c r="WVN139" s="50"/>
      <c r="WVO139" s="50"/>
      <c r="WVP139" s="50"/>
      <c r="WVQ139" s="50"/>
      <c r="WVR139" s="50"/>
      <c r="WVS139" s="50"/>
      <c r="WVT139" s="50"/>
      <c r="WVU139" s="50"/>
      <c r="WVV139" s="50"/>
      <c r="WVW139" s="50"/>
      <c r="WVX139" s="50"/>
      <c r="WVY139" s="50"/>
      <c r="WVZ139" s="50"/>
      <c r="WWA139" s="50"/>
      <c r="WWB139" s="50"/>
      <c r="WWC139" s="50"/>
      <c r="WWD139" s="50"/>
      <c r="WWE139" s="50"/>
      <c r="WWF139" s="50"/>
      <c r="WWG139" s="50"/>
      <c r="WWH139" s="50"/>
      <c r="WWI139" s="50"/>
      <c r="WWJ139" s="50"/>
      <c r="WWK139" s="50"/>
      <c r="WWL139" s="50"/>
      <c r="WWM139" s="50"/>
      <c r="WWN139" s="50"/>
      <c r="WWO139" s="50"/>
      <c r="WWP139" s="50"/>
      <c r="WWQ139" s="50"/>
      <c r="WWR139" s="50"/>
      <c r="WWS139" s="50"/>
      <c r="WWT139" s="50"/>
      <c r="WWU139" s="50"/>
      <c r="WWV139" s="50"/>
      <c r="WWW139" s="50"/>
      <c r="WWX139" s="50"/>
      <c r="WWY139" s="50"/>
      <c r="WWZ139" s="50"/>
      <c r="WXA139" s="50"/>
      <c r="WXB139" s="50"/>
      <c r="WXC139" s="50"/>
      <c r="WXD139" s="50"/>
      <c r="WXE139" s="50"/>
      <c r="WXF139" s="50"/>
      <c r="WXG139" s="50"/>
      <c r="WXH139" s="50"/>
      <c r="WXI139" s="50"/>
      <c r="WXJ139" s="50"/>
      <c r="WXK139" s="50"/>
      <c r="WXL139" s="50"/>
      <c r="WXM139" s="50"/>
      <c r="WXN139" s="50"/>
      <c r="WXO139" s="50"/>
      <c r="WXP139" s="50"/>
      <c r="WXQ139" s="50"/>
      <c r="WXR139" s="50"/>
      <c r="WXS139" s="50"/>
      <c r="WXT139" s="50"/>
      <c r="WXU139" s="50"/>
      <c r="WXV139" s="50"/>
      <c r="WXW139" s="50"/>
      <c r="WXX139" s="50"/>
      <c r="WXY139" s="50"/>
      <c r="WXZ139" s="50"/>
      <c r="WYA139" s="50"/>
      <c r="WYB139" s="50"/>
      <c r="WYC139" s="50"/>
      <c r="WYD139" s="50"/>
      <c r="WYE139" s="50"/>
      <c r="WYF139" s="50"/>
      <c r="WYG139" s="50"/>
      <c r="WYH139" s="50"/>
      <c r="WYI139" s="50"/>
      <c r="WYJ139" s="50"/>
      <c r="WYK139" s="50"/>
      <c r="WYL139" s="50"/>
      <c r="WYM139" s="50"/>
      <c r="WYN139" s="50"/>
      <c r="WYO139" s="50"/>
      <c r="WYP139" s="50"/>
      <c r="WYQ139" s="50"/>
      <c r="WYR139" s="50"/>
      <c r="WYS139" s="50"/>
      <c r="WYT139" s="50"/>
      <c r="WYU139" s="50"/>
      <c r="WYV139" s="50"/>
      <c r="WYW139" s="50"/>
      <c r="WYX139" s="50"/>
      <c r="WYY139" s="50"/>
      <c r="WYZ139" s="50"/>
      <c r="WZA139" s="50"/>
      <c r="WZB139" s="50"/>
      <c r="WZC139" s="50"/>
      <c r="WZD139" s="50"/>
      <c r="WZE139" s="50"/>
      <c r="WZF139" s="50"/>
      <c r="WZG139" s="50"/>
      <c r="WZH139" s="50"/>
      <c r="WZI139" s="50"/>
      <c r="WZJ139" s="50"/>
      <c r="WZK139" s="50"/>
      <c r="WZL139" s="50"/>
      <c r="WZM139" s="50"/>
      <c r="WZN139" s="50"/>
      <c r="WZO139" s="50"/>
      <c r="WZP139" s="50"/>
      <c r="WZQ139" s="50"/>
      <c r="WZR139" s="50"/>
      <c r="WZS139" s="50"/>
      <c r="WZT139" s="50"/>
      <c r="WZU139" s="50"/>
      <c r="WZV139" s="50"/>
      <c r="WZW139" s="50"/>
      <c r="WZX139" s="50"/>
      <c r="WZY139" s="50"/>
      <c r="WZZ139" s="50"/>
      <c r="XAA139" s="50"/>
      <c r="XAB139" s="50"/>
      <c r="XAC139" s="50"/>
      <c r="XAD139" s="50"/>
      <c r="XAE139" s="50"/>
      <c r="XAF139" s="50"/>
      <c r="XAG139" s="50"/>
      <c r="XAH139" s="50"/>
      <c r="XAI139" s="50"/>
      <c r="XAJ139" s="50"/>
      <c r="XAK139" s="50"/>
      <c r="XAL139" s="50"/>
      <c r="XAM139" s="50"/>
      <c r="XAN139" s="50"/>
      <c r="XAO139" s="50"/>
      <c r="XAP139" s="50"/>
      <c r="XAQ139" s="50"/>
      <c r="XAR139" s="50"/>
      <c r="XAS139" s="50"/>
      <c r="XAT139" s="50"/>
      <c r="XAU139" s="50"/>
      <c r="XAV139" s="50"/>
      <c r="XAW139" s="50"/>
      <c r="XAX139" s="50"/>
      <c r="XAY139" s="50"/>
      <c r="XAZ139" s="50"/>
      <c r="XBA139" s="50"/>
      <c r="XBB139" s="50"/>
      <c r="XBC139" s="50"/>
      <c r="XBD139" s="50"/>
      <c r="XBE139" s="50"/>
      <c r="XBF139" s="50"/>
      <c r="XBG139" s="50"/>
      <c r="XBH139" s="50"/>
      <c r="XBI139" s="50"/>
      <c r="XBJ139" s="50"/>
      <c r="XBK139" s="50"/>
      <c r="XBL139" s="50"/>
      <c r="XBM139" s="50"/>
      <c r="XBN139" s="50"/>
      <c r="XBO139" s="50"/>
      <c r="XBP139" s="50"/>
      <c r="XBQ139" s="50"/>
      <c r="XBR139" s="50"/>
      <c r="XBS139" s="50"/>
      <c r="XBT139" s="50"/>
      <c r="XBU139" s="50"/>
      <c r="XBV139" s="50"/>
      <c r="XBW139" s="50"/>
      <c r="XBX139" s="50"/>
      <c r="XBY139" s="50"/>
      <c r="XBZ139" s="50"/>
      <c r="XCA139" s="50"/>
      <c r="XCB139" s="50"/>
      <c r="XCC139" s="50"/>
    </row>
    <row r="140" spans="1:16305" s="52" customFormat="1" ht="63.6" customHeight="1" x14ac:dyDescent="0.25">
      <c r="A140" s="50"/>
      <c r="B140" s="992" t="s">
        <v>527</v>
      </c>
      <c r="C140" s="992"/>
      <c r="D140" s="51"/>
      <c r="E140" s="51"/>
      <c r="F140" s="51"/>
      <c r="G140" s="51"/>
      <c r="H140" s="51"/>
      <c r="I140" s="51"/>
      <c r="J140" s="51"/>
      <c r="K140" s="51"/>
      <c r="L140" s="51"/>
      <c r="M140" s="51"/>
      <c r="N140" s="51"/>
      <c r="O140" s="51"/>
      <c r="P140" s="51"/>
      <c r="Q140" s="51"/>
      <c r="R140" s="51"/>
      <c r="S140" s="50"/>
      <c r="T140" s="50"/>
      <c r="U140" s="50"/>
      <c r="V140" s="50"/>
      <c r="W140" s="50"/>
      <c r="X140" s="50"/>
      <c r="Y140" s="50"/>
      <c r="Z140" s="50"/>
      <c r="AA140" s="50"/>
      <c r="AB140" s="50"/>
      <c r="AC140" s="50"/>
      <c r="AD140" s="50"/>
      <c r="AE140" s="50"/>
      <c r="AF140" s="50"/>
      <c r="AG140" s="50"/>
      <c r="AH140" s="50"/>
      <c r="AI140" s="50"/>
      <c r="AJ140" s="50"/>
      <c r="AK140" s="50"/>
      <c r="AL140" s="50"/>
      <c r="AM140" s="50"/>
      <c r="AN140" s="50"/>
      <c r="AO140" s="50"/>
      <c r="AP140" s="50"/>
      <c r="AQ140" s="50"/>
      <c r="AR140" s="50"/>
      <c r="AS140" s="50"/>
      <c r="AT140" s="50"/>
      <c r="AU140" s="50"/>
      <c r="AV140" s="50"/>
      <c r="AW140" s="50"/>
      <c r="AX140" s="50"/>
      <c r="AY140" s="50"/>
      <c r="AZ140" s="50"/>
      <c r="BA140" s="50"/>
      <c r="BB140" s="50"/>
      <c r="BC140" s="50"/>
      <c r="BD140" s="50"/>
      <c r="BE140" s="50"/>
      <c r="BF140" s="50"/>
      <c r="BG140" s="50"/>
      <c r="BH140" s="50"/>
      <c r="BI140" s="50"/>
      <c r="BJ140" s="50"/>
      <c r="BK140" s="50"/>
      <c r="BL140" s="50"/>
      <c r="BM140" s="50"/>
      <c r="BN140" s="50"/>
      <c r="BO140" s="50"/>
      <c r="BP140" s="50"/>
      <c r="BQ140" s="50"/>
      <c r="BR140" s="50"/>
      <c r="BS140" s="50"/>
      <c r="BT140" s="50"/>
      <c r="BU140" s="50"/>
      <c r="BV140" s="50"/>
      <c r="BW140" s="50"/>
      <c r="BX140" s="50"/>
      <c r="BY140" s="50"/>
      <c r="BZ140" s="50"/>
      <c r="CA140" s="50"/>
      <c r="CB140" s="50"/>
      <c r="CC140" s="50"/>
      <c r="CD140" s="50"/>
      <c r="CE140" s="50"/>
      <c r="CF140" s="50"/>
      <c r="CG140" s="50"/>
      <c r="CH140" s="50"/>
      <c r="CI140" s="50"/>
      <c r="CJ140" s="50"/>
      <c r="CK140" s="50"/>
      <c r="CL140" s="50"/>
      <c r="CM140" s="50"/>
      <c r="CN140" s="50"/>
      <c r="CO140" s="50"/>
      <c r="CP140" s="50"/>
      <c r="CQ140" s="50"/>
      <c r="CR140" s="50"/>
      <c r="CS140" s="50"/>
      <c r="CT140" s="50"/>
      <c r="CU140" s="50"/>
      <c r="CV140" s="50"/>
      <c r="CW140" s="50"/>
      <c r="CX140" s="50"/>
      <c r="CY140" s="50"/>
      <c r="CZ140" s="50"/>
      <c r="DA140" s="50"/>
      <c r="DB140" s="50"/>
      <c r="DC140" s="50"/>
      <c r="DD140" s="50"/>
      <c r="DE140" s="50"/>
      <c r="DF140" s="50"/>
      <c r="DG140" s="50"/>
      <c r="DH140" s="50"/>
      <c r="DI140" s="50"/>
      <c r="DJ140" s="50"/>
      <c r="DK140" s="50"/>
      <c r="DL140" s="50"/>
      <c r="DM140" s="50"/>
      <c r="DN140" s="50"/>
      <c r="DO140" s="50"/>
      <c r="DP140" s="50"/>
      <c r="DQ140" s="50"/>
      <c r="DR140" s="50"/>
      <c r="DS140" s="50"/>
      <c r="DT140" s="50"/>
      <c r="DU140" s="50"/>
      <c r="DV140" s="50"/>
      <c r="DW140" s="50"/>
      <c r="DX140" s="50"/>
      <c r="DY140" s="50"/>
      <c r="DZ140" s="50"/>
      <c r="EA140" s="50"/>
      <c r="EB140" s="50"/>
      <c r="EC140" s="50"/>
      <c r="ED140" s="50"/>
      <c r="EE140" s="50"/>
      <c r="EF140" s="50"/>
      <c r="EG140" s="50"/>
      <c r="EH140" s="50"/>
      <c r="EI140" s="50"/>
      <c r="EJ140" s="50"/>
      <c r="EK140" s="50"/>
      <c r="EL140" s="50"/>
      <c r="EM140" s="50"/>
      <c r="EN140" s="50"/>
      <c r="EO140" s="50"/>
      <c r="EP140" s="50"/>
      <c r="EQ140" s="50"/>
      <c r="ER140" s="50"/>
      <c r="ES140" s="50"/>
      <c r="ET140" s="50"/>
      <c r="EU140" s="50"/>
      <c r="EV140" s="50"/>
      <c r="EW140" s="50"/>
      <c r="EX140" s="50"/>
      <c r="EY140" s="50"/>
      <c r="EZ140" s="50"/>
      <c r="FA140" s="50"/>
      <c r="FB140" s="50"/>
      <c r="FC140" s="50"/>
      <c r="FD140" s="50"/>
      <c r="FE140" s="50"/>
      <c r="FF140" s="50"/>
      <c r="FG140" s="50"/>
      <c r="FH140" s="50"/>
      <c r="FI140" s="50"/>
      <c r="FJ140" s="50"/>
      <c r="FK140" s="50"/>
      <c r="FL140" s="50"/>
      <c r="FM140" s="50"/>
      <c r="FN140" s="50"/>
      <c r="FO140" s="50"/>
      <c r="FP140" s="50"/>
      <c r="FQ140" s="50"/>
      <c r="FR140" s="50"/>
      <c r="FS140" s="50"/>
      <c r="FT140" s="50"/>
      <c r="FU140" s="50"/>
      <c r="FV140" s="50"/>
      <c r="FW140" s="50"/>
      <c r="FX140" s="50"/>
      <c r="FY140" s="50"/>
      <c r="FZ140" s="50"/>
      <c r="GA140" s="50"/>
      <c r="GB140" s="50"/>
      <c r="GC140" s="50"/>
      <c r="GD140" s="50"/>
      <c r="GE140" s="50"/>
      <c r="GF140" s="50"/>
      <c r="GG140" s="50"/>
      <c r="GH140" s="50"/>
      <c r="GI140" s="50"/>
      <c r="GJ140" s="50"/>
      <c r="GK140" s="50"/>
      <c r="GL140" s="50"/>
      <c r="GM140" s="50"/>
      <c r="GN140" s="50"/>
      <c r="GO140" s="50"/>
      <c r="GP140" s="50"/>
      <c r="GQ140" s="50"/>
      <c r="GR140" s="50"/>
      <c r="GS140" s="50"/>
      <c r="GT140" s="50"/>
      <c r="GU140" s="50"/>
      <c r="GV140" s="50"/>
      <c r="GW140" s="50"/>
      <c r="GX140" s="50"/>
      <c r="GY140" s="50"/>
      <c r="GZ140" s="50"/>
      <c r="HA140" s="50"/>
      <c r="HB140" s="50"/>
      <c r="HC140" s="50"/>
      <c r="HD140" s="50"/>
      <c r="HE140" s="50"/>
      <c r="HF140" s="50"/>
      <c r="HG140" s="50"/>
      <c r="HH140" s="50"/>
      <c r="HI140" s="50"/>
      <c r="HJ140" s="50"/>
      <c r="HK140" s="50"/>
      <c r="HL140" s="50"/>
      <c r="HM140" s="50"/>
      <c r="HN140" s="50"/>
      <c r="HO140" s="50"/>
      <c r="HP140" s="50"/>
      <c r="HQ140" s="50"/>
      <c r="HR140" s="50"/>
      <c r="HS140" s="50"/>
      <c r="HT140" s="50"/>
      <c r="HU140" s="50"/>
      <c r="HV140" s="50"/>
      <c r="HW140" s="50"/>
      <c r="HX140" s="50"/>
      <c r="HY140" s="50"/>
      <c r="HZ140" s="50"/>
      <c r="IA140" s="50"/>
      <c r="IB140" s="50"/>
      <c r="IC140" s="50"/>
      <c r="ID140" s="50"/>
      <c r="IE140" s="50"/>
      <c r="IF140" s="50"/>
      <c r="IG140" s="50"/>
      <c r="IH140" s="50"/>
      <c r="II140" s="50"/>
      <c r="IJ140" s="50"/>
      <c r="IK140" s="50"/>
      <c r="IL140" s="50"/>
      <c r="IM140" s="50"/>
      <c r="IN140" s="50"/>
      <c r="IO140" s="50"/>
      <c r="IP140" s="50"/>
      <c r="IQ140" s="50"/>
      <c r="IR140" s="50"/>
      <c r="IS140" s="50"/>
      <c r="IT140" s="50"/>
      <c r="IU140" s="50"/>
      <c r="IV140" s="50"/>
      <c r="IW140" s="50"/>
      <c r="IX140" s="50"/>
      <c r="IY140" s="50"/>
      <c r="IZ140" s="50"/>
      <c r="JA140" s="50"/>
      <c r="JB140" s="50"/>
      <c r="JC140" s="50"/>
      <c r="JD140" s="50"/>
      <c r="JE140" s="50"/>
      <c r="JF140" s="50"/>
      <c r="JG140" s="50"/>
      <c r="JH140" s="50"/>
      <c r="JI140" s="50"/>
      <c r="JJ140" s="50"/>
      <c r="JK140" s="50"/>
      <c r="JL140" s="50"/>
      <c r="JM140" s="50"/>
      <c r="JN140" s="50"/>
      <c r="JO140" s="50"/>
      <c r="JP140" s="50"/>
      <c r="JQ140" s="50"/>
      <c r="JR140" s="50"/>
      <c r="JS140" s="50"/>
      <c r="JT140" s="50"/>
      <c r="JU140" s="50"/>
      <c r="JV140" s="50"/>
      <c r="JW140" s="50"/>
      <c r="JX140" s="50"/>
      <c r="JY140" s="50"/>
      <c r="JZ140" s="50"/>
      <c r="KA140" s="50"/>
      <c r="KB140" s="50"/>
      <c r="KC140" s="50"/>
      <c r="KD140" s="50"/>
      <c r="KE140" s="50"/>
      <c r="KF140" s="50"/>
      <c r="KG140" s="50"/>
      <c r="KH140" s="50"/>
      <c r="KI140" s="50"/>
      <c r="KJ140" s="50"/>
      <c r="KK140" s="50"/>
      <c r="KL140" s="50"/>
      <c r="KM140" s="50"/>
      <c r="KN140" s="50"/>
      <c r="KO140" s="50"/>
      <c r="KP140" s="50"/>
      <c r="KQ140" s="50"/>
      <c r="KR140" s="50"/>
      <c r="KS140" s="50"/>
      <c r="KT140" s="50"/>
      <c r="KU140" s="50"/>
      <c r="KV140" s="50"/>
      <c r="KW140" s="50"/>
      <c r="KX140" s="50"/>
      <c r="KY140" s="50"/>
      <c r="KZ140" s="50"/>
      <c r="LA140" s="50"/>
      <c r="LB140" s="50"/>
      <c r="LC140" s="50"/>
      <c r="LD140" s="50"/>
      <c r="LE140" s="50"/>
      <c r="LF140" s="50"/>
      <c r="LG140" s="50"/>
      <c r="LH140" s="50"/>
      <c r="LI140" s="50"/>
      <c r="LJ140" s="50"/>
      <c r="LK140" s="50"/>
      <c r="LL140" s="50"/>
      <c r="LM140" s="50"/>
      <c r="LN140" s="50"/>
      <c r="LO140" s="50"/>
      <c r="LP140" s="50"/>
      <c r="LQ140" s="50"/>
      <c r="LR140" s="50"/>
      <c r="LS140" s="50"/>
      <c r="LT140" s="50"/>
      <c r="LU140" s="50"/>
      <c r="LV140" s="50"/>
      <c r="LW140" s="50"/>
      <c r="LX140" s="50"/>
      <c r="LY140" s="50"/>
      <c r="LZ140" s="50"/>
      <c r="MA140" s="50"/>
      <c r="MB140" s="50"/>
      <c r="MC140" s="50"/>
      <c r="MD140" s="50"/>
      <c r="ME140" s="50"/>
      <c r="MF140" s="50"/>
      <c r="MG140" s="50"/>
      <c r="MH140" s="50"/>
      <c r="MI140" s="50"/>
      <c r="MJ140" s="50"/>
      <c r="MK140" s="50"/>
      <c r="ML140" s="50"/>
      <c r="MM140" s="50"/>
      <c r="MN140" s="50"/>
      <c r="MO140" s="50"/>
      <c r="MP140" s="50"/>
      <c r="MQ140" s="50"/>
      <c r="MR140" s="50"/>
      <c r="MS140" s="50"/>
      <c r="MT140" s="50"/>
      <c r="MU140" s="50"/>
      <c r="MV140" s="50"/>
      <c r="MW140" s="50"/>
      <c r="MX140" s="50"/>
      <c r="MY140" s="50"/>
      <c r="MZ140" s="50"/>
      <c r="NA140" s="50"/>
      <c r="NB140" s="50"/>
      <c r="NC140" s="50"/>
      <c r="ND140" s="50"/>
      <c r="NE140" s="50"/>
      <c r="NF140" s="50"/>
      <c r="NG140" s="50"/>
      <c r="NH140" s="50"/>
      <c r="NI140" s="50"/>
      <c r="NJ140" s="50"/>
      <c r="NK140" s="50"/>
      <c r="NL140" s="50"/>
      <c r="NM140" s="50"/>
      <c r="NN140" s="50"/>
      <c r="NO140" s="50"/>
      <c r="NP140" s="50"/>
      <c r="NQ140" s="50"/>
      <c r="NR140" s="50"/>
      <c r="NS140" s="50"/>
      <c r="NT140" s="50"/>
      <c r="NU140" s="50"/>
      <c r="NV140" s="50"/>
      <c r="NW140" s="50"/>
      <c r="NX140" s="50"/>
      <c r="NY140" s="50"/>
      <c r="NZ140" s="50"/>
      <c r="OA140" s="50"/>
      <c r="OB140" s="50"/>
      <c r="OC140" s="50"/>
      <c r="OD140" s="50"/>
      <c r="OE140" s="50"/>
      <c r="OF140" s="50"/>
      <c r="OG140" s="50"/>
      <c r="OH140" s="50"/>
      <c r="OI140" s="50"/>
      <c r="OJ140" s="50"/>
      <c r="OK140" s="50"/>
      <c r="OL140" s="50"/>
      <c r="OM140" s="50"/>
      <c r="ON140" s="50"/>
      <c r="OO140" s="50"/>
      <c r="OP140" s="50"/>
      <c r="OQ140" s="50"/>
      <c r="OR140" s="50"/>
      <c r="OS140" s="50"/>
      <c r="OT140" s="50"/>
      <c r="OU140" s="50"/>
      <c r="OV140" s="50"/>
      <c r="OW140" s="50"/>
      <c r="OX140" s="50"/>
      <c r="OY140" s="50"/>
      <c r="OZ140" s="50"/>
      <c r="PA140" s="50"/>
      <c r="PB140" s="50"/>
      <c r="PC140" s="50"/>
      <c r="PD140" s="50"/>
      <c r="PE140" s="50"/>
      <c r="PF140" s="50"/>
      <c r="PG140" s="50"/>
      <c r="PH140" s="50"/>
      <c r="PI140" s="50"/>
      <c r="PJ140" s="50"/>
      <c r="PK140" s="50"/>
      <c r="PL140" s="50"/>
      <c r="PM140" s="50"/>
      <c r="PN140" s="50"/>
      <c r="PO140" s="50"/>
      <c r="PP140" s="50"/>
      <c r="PQ140" s="50"/>
      <c r="PR140" s="50"/>
      <c r="PS140" s="50"/>
      <c r="PT140" s="50"/>
      <c r="PU140" s="50"/>
      <c r="PV140" s="50"/>
      <c r="PW140" s="50"/>
      <c r="PX140" s="50"/>
      <c r="PY140" s="50"/>
      <c r="PZ140" s="50"/>
      <c r="QA140" s="50"/>
      <c r="QB140" s="50"/>
      <c r="QC140" s="50"/>
      <c r="QD140" s="50"/>
      <c r="QE140" s="50"/>
      <c r="QF140" s="50"/>
      <c r="QG140" s="50"/>
      <c r="QH140" s="50"/>
      <c r="QI140" s="50"/>
      <c r="QJ140" s="50"/>
      <c r="QK140" s="50"/>
      <c r="QL140" s="50"/>
      <c r="QM140" s="50"/>
      <c r="QN140" s="50"/>
      <c r="QO140" s="50"/>
      <c r="QP140" s="50"/>
      <c r="QQ140" s="50"/>
      <c r="QR140" s="50"/>
      <c r="QS140" s="50"/>
      <c r="QT140" s="50"/>
      <c r="QU140" s="50"/>
      <c r="QV140" s="50"/>
      <c r="QW140" s="50"/>
      <c r="QX140" s="50"/>
      <c r="QY140" s="50"/>
      <c r="QZ140" s="50"/>
      <c r="RA140" s="50"/>
      <c r="RB140" s="50"/>
      <c r="RC140" s="50"/>
      <c r="RD140" s="50"/>
      <c r="RE140" s="50"/>
      <c r="RF140" s="50"/>
      <c r="RG140" s="50"/>
      <c r="RH140" s="50"/>
      <c r="RI140" s="50"/>
      <c r="RJ140" s="50"/>
      <c r="RK140" s="50"/>
      <c r="RL140" s="50"/>
      <c r="RM140" s="50"/>
      <c r="RN140" s="50"/>
      <c r="RO140" s="50"/>
      <c r="RP140" s="50"/>
      <c r="RQ140" s="50"/>
      <c r="RR140" s="50"/>
      <c r="RS140" s="50"/>
      <c r="RT140" s="50"/>
      <c r="RU140" s="50"/>
      <c r="RV140" s="50"/>
      <c r="RW140" s="50"/>
      <c r="RX140" s="50"/>
      <c r="RY140" s="50"/>
      <c r="RZ140" s="50"/>
      <c r="SA140" s="50"/>
      <c r="SB140" s="50"/>
      <c r="SC140" s="50"/>
      <c r="SD140" s="50"/>
      <c r="SE140" s="50"/>
      <c r="SF140" s="50"/>
      <c r="SG140" s="50"/>
      <c r="SH140" s="50"/>
      <c r="SI140" s="50"/>
      <c r="SJ140" s="50"/>
      <c r="SK140" s="50"/>
      <c r="SL140" s="50"/>
      <c r="SM140" s="50"/>
      <c r="SN140" s="50"/>
      <c r="SO140" s="50"/>
      <c r="SP140" s="50"/>
      <c r="SQ140" s="50"/>
      <c r="SR140" s="50"/>
      <c r="SS140" s="50"/>
      <c r="ST140" s="50"/>
      <c r="SU140" s="50"/>
      <c r="SV140" s="50"/>
      <c r="SW140" s="50"/>
      <c r="SX140" s="50"/>
      <c r="SY140" s="50"/>
      <c r="SZ140" s="50"/>
      <c r="TA140" s="50"/>
      <c r="TB140" s="50"/>
      <c r="TC140" s="50"/>
      <c r="TD140" s="50"/>
      <c r="TE140" s="50"/>
      <c r="TF140" s="50"/>
      <c r="TG140" s="50"/>
      <c r="TH140" s="50"/>
      <c r="TI140" s="50"/>
      <c r="TJ140" s="50"/>
      <c r="TK140" s="50"/>
      <c r="TL140" s="50"/>
      <c r="TM140" s="50"/>
      <c r="TN140" s="50"/>
      <c r="TO140" s="50"/>
      <c r="TP140" s="50"/>
      <c r="TQ140" s="50"/>
      <c r="TR140" s="50"/>
      <c r="TS140" s="50"/>
      <c r="TT140" s="50"/>
      <c r="TU140" s="50"/>
      <c r="TV140" s="50"/>
      <c r="TW140" s="50"/>
      <c r="TX140" s="50"/>
      <c r="TY140" s="50"/>
      <c r="TZ140" s="50"/>
      <c r="UA140" s="50"/>
      <c r="UB140" s="50"/>
      <c r="UC140" s="50"/>
      <c r="UD140" s="50"/>
      <c r="UE140" s="50"/>
      <c r="UF140" s="50"/>
      <c r="UG140" s="50"/>
      <c r="UH140" s="50"/>
      <c r="UI140" s="50"/>
      <c r="UJ140" s="50"/>
      <c r="UK140" s="50"/>
      <c r="UL140" s="50"/>
      <c r="UM140" s="50"/>
      <c r="UN140" s="50"/>
      <c r="UO140" s="50"/>
      <c r="UP140" s="50"/>
      <c r="UQ140" s="50"/>
      <c r="UR140" s="50"/>
      <c r="US140" s="50"/>
      <c r="UT140" s="50"/>
      <c r="UU140" s="50"/>
      <c r="UV140" s="50"/>
      <c r="UW140" s="50"/>
      <c r="UX140" s="50"/>
      <c r="UY140" s="50"/>
      <c r="UZ140" s="50"/>
      <c r="VA140" s="50"/>
      <c r="VB140" s="50"/>
      <c r="VC140" s="50"/>
      <c r="VD140" s="50"/>
      <c r="VE140" s="50"/>
      <c r="VF140" s="50"/>
      <c r="VG140" s="50"/>
      <c r="VH140" s="50"/>
      <c r="VI140" s="50"/>
      <c r="VJ140" s="50"/>
      <c r="VK140" s="50"/>
      <c r="VL140" s="50"/>
      <c r="VM140" s="50"/>
      <c r="VN140" s="50"/>
      <c r="VO140" s="50"/>
      <c r="VP140" s="50"/>
      <c r="VQ140" s="50"/>
      <c r="VR140" s="50"/>
      <c r="VS140" s="50"/>
      <c r="VT140" s="50"/>
      <c r="VU140" s="50"/>
      <c r="VV140" s="50"/>
      <c r="VW140" s="50"/>
      <c r="VX140" s="50"/>
      <c r="VY140" s="50"/>
      <c r="VZ140" s="50"/>
      <c r="WA140" s="50"/>
      <c r="WB140" s="50"/>
      <c r="WC140" s="50"/>
      <c r="WD140" s="50"/>
      <c r="WE140" s="50"/>
      <c r="WF140" s="50"/>
      <c r="WG140" s="50"/>
      <c r="WH140" s="50"/>
      <c r="WI140" s="50"/>
      <c r="WJ140" s="50"/>
      <c r="WK140" s="50"/>
      <c r="WL140" s="50"/>
      <c r="WM140" s="50"/>
      <c r="WN140" s="50"/>
      <c r="WO140" s="50"/>
      <c r="WP140" s="50"/>
      <c r="WQ140" s="50"/>
      <c r="WR140" s="50"/>
      <c r="WS140" s="50"/>
      <c r="WT140" s="50"/>
      <c r="WU140" s="50"/>
      <c r="WV140" s="50"/>
      <c r="WW140" s="50"/>
      <c r="WX140" s="50"/>
      <c r="WY140" s="50"/>
      <c r="WZ140" s="50"/>
      <c r="XA140" s="50"/>
      <c r="XB140" s="50"/>
      <c r="XC140" s="50"/>
      <c r="XD140" s="50"/>
      <c r="XE140" s="50"/>
      <c r="XF140" s="50"/>
      <c r="XG140" s="50"/>
      <c r="XH140" s="50"/>
      <c r="XI140" s="50"/>
      <c r="XJ140" s="50"/>
      <c r="XK140" s="50"/>
      <c r="XL140" s="50"/>
      <c r="XM140" s="50"/>
      <c r="XN140" s="50"/>
      <c r="XO140" s="50"/>
      <c r="XP140" s="50"/>
      <c r="XQ140" s="50"/>
      <c r="XR140" s="50"/>
      <c r="XS140" s="50"/>
      <c r="XT140" s="50"/>
      <c r="XU140" s="50"/>
      <c r="XV140" s="50"/>
      <c r="XW140" s="50"/>
      <c r="XX140" s="50"/>
      <c r="XY140" s="50"/>
      <c r="XZ140" s="50"/>
      <c r="YA140" s="50"/>
      <c r="YB140" s="50"/>
      <c r="YC140" s="50"/>
      <c r="YD140" s="50"/>
      <c r="YE140" s="50"/>
      <c r="YF140" s="50"/>
      <c r="YG140" s="50"/>
      <c r="YH140" s="50"/>
      <c r="YI140" s="50"/>
      <c r="YJ140" s="50"/>
      <c r="YK140" s="50"/>
      <c r="YL140" s="50"/>
      <c r="YM140" s="50"/>
      <c r="YN140" s="50"/>
      <c r="YO140" s="50"/>
      <c r="YP140" s="50"/>
      <c r="YQ140" s="50"/>
      <c r="YR140" s="50"/>
      <c r="YS140" s="50"/>
      <c r="YT140" s="50"/>
      <c r="YU140" s="50"/>
      <c r="YV140" s="50"/>
      <c r="YW140" s="50"/>
      <c r="YX140" s="50"/>
      <c r="YY140" s="50"/>
      <c r="YZ140" s="50"/>
      <c r="ZA140" s="50"/>
      <c r="ZB140" s="50"/>
      <c r="ZC140" s="50"/>
      <c r="ZD140" s="50"/>
      <c r="ZE140" s="50"/>
      <c r="ZF140" s="50"/>
      <c r="ZG140" s="50"/>
      <c r="ZH140" s="50"/>
      <c r="ZI140" s="50"/>
      <c r="ZJ140" s="50"/>
      <c r="ZK140" s="50"/>
      <c r="ZL140" s="50"/>
      <c r="ZM140" s="50"/>
      <c r="ZN140" s="50"/>
      <c r="ZO140" s="50"/>
      <c r="ZP140" s="50"/>
      <c r="ZQ140" s="50"/>
      <c r="ZR140" s="50"/>
      <c r="ZS140" s="50"/>
      <c r="ZT140" s="50"/>
      <c r="ZU140" s="50"/>
      <c r="ZV140" s="50"/>
      <c r="ZW140" s="50"/>
      <c r="ZX140" s="50"/>
      <c r="ZY140" s="50"/>
      <c r="ZZ140" s="50"/>
      <c r="AAA140" s="50"/>
      <c r="AAB140" s="50"/>
      <c r="AAC140" s="50"/>
      <c r="AAD140" s="50"/>
      <c r="AAE140" s="50"/>
      <c r="AAF140" s="50"/>
      <c r="AAG140" s="50"/>
      <c r="AAH140" s="50"/>
      <c r="AAI140" s="50"/>
      <c r="AAJ140" s="50"/>
      <c r="AAK140" s="50"/>
      <c r="AAL140" s="50"/>
      <c r="AAM140" s="50"/>
      <c r="AAN140" s="50"/>
      <c r="AAO140" s="50"/>
      <c r="AAP140" s="50"/>
      <c r="AAQ140" s="50"/>
      <c r="AAR140" s="50"/>
      <c r="AAS140" s="50"/>
      <c r="AAT140" s="50"/>
      <c r="AAU140" s="50"/>
      <c r="AAV140" s="50"/>
      <c r="AAW140" s="50"/>
      <c r="AAX140" s="50"/>
      <c r="AAY140" s="50"/>
      <c r="AAZ140" s="50"/>
      <c r="ABA140" s="50"/>
      <c r="ABB140" s="50"/>
      <c r="ABC140" s="50"/>
      <c r="ABD140" s="50"/>
      <c r="ABE140" s="50"/>
      <c r="ABF140" s="50"/>
      <c r="ABG140" s="50"/>
      <c r="ABH140" s="50"/>
      <c r="ABI140" s="50"/>
      <c r="ABJ140" s="50"/>
      <c r="ABK140" s="50"/>
      <c r="ABL140" s="50"/>
      <c r="ABM140" s="50"/>
      <c r="ABN140" s="50"/>
      <c r="ABO140" s="50"/>
      <c r="ABP140" s="50"/>
      <c r="ABQ140" s="50"/>
      <c r="ABR140" s="50"/>
      <c r="ABS140" s="50"/>
      <c r="ABT140" s="50"/>
      <c r="ABU140" s="50"/>
      <c r="ABV140" s="50"/>
      <c r="ABW140" s="50"/>
      <c r="ABX140" s="50"/>
      <c r="ABY140" s="50"/>
      <c r="ABZ140" s="50"/>
      <c r="ACA140" s="50"/>
      <c r="ACB140" s="50"/>
      <c r="ACC140" s="50"/>
      <c r="ACD140" s="50"/>
      <c r="ACE140" s="50"/>
      <c r="ACF140" s="50"/>
      <c r="ACG140" s="50"/>
      <c r="ACH140" s="50"/>
      <c r="ACI140" s="50"/>
      <c r="ACJ140" s="50"/>
      <c r="ACK140" s="50"/>
      <c r="ACL140" s="50"/>
      <c r="ACM140" s="50"/>
      <c r="ACN140" s="50"/>
      <c r="ACO140" s="50"/>
      <c r="ACP140" s="50"/>
      <c r="ACQ140" s="50"/>
      <c r="ACR140" s="50"/>
      <c r="ACS140" s="50"/>
      <c r="ACT140" s="50"/>
      <c r="ACU140" s="50"/>
      <c r="ACV140" s="50"/>
      <c r="ACW140" s="50"/>
      <c r="ACX140" s="50"/>
      <c r="ACY140" s="50"/>
      <c r="ACZ140" s="50"/>
      <c r="ADA140" s="50"/>
      <c r="ADB140" s="50"/>
      <c r="ADC140" s="50"/>
      <c r="ADD140" s="50"/>
      <c r="ADE140" s="50"/>
      <c r="ADF140" s="50"/>
      <c r="ADG140" s="50"/>
      <c r="ADH140" s="50"/>
      <c r="ADI140" s="50"/>
      <c r="ADJ140" s="50"/>
      <c r="ADK140" s="50"/>
      <c r="ADL140" s="50"/>
      <c r="ADM140" s="50"/>
      <c r="ADN140" s="50"/>
      <c r="ADO140" s="50"/>
      <c r="ADP140" s="50"/>
      <c r="ADQ140" s="50"/>
      <c r="ADR140" s="50"/>
      <c r="ADS140" s="50"/>
      <c r="ADT140" s="50"/>
      <c r="ADU140" s="50"/>
      <c r="ADV140" s="50"/>
      <c r="ADW140" s="50"/>
      <c r="ADX140" s="50"/>
      <c r="ADY140" s="50"/>
      <c r="ADZ140" s="50"/>
      <c r="AEA140" s="50"/>
      <c r="AEB140" s="50"/>
      <c r="AEC140" s="50"/>
      <c r="AED140" s="50"/>
      <c r="AEE140" s="50"/>
      <c r="AEF140" s="50"/>
      <c r="AEG140" s="50"/>
      <c r="AEH140" s="50"/>
      <c r="AEI140" s="50"/>
      <c r="AEJ140" s="50"/>
      <c r="AEK140" s="50"/>
      <c r="AEL140" s="50"/>
      <c r="AEM140" s="50"/>
      <c r="AEN140" s="50"/>
      <c r="AEO140" s="50"/>
      <c r="AEP140" s="50"/>
      <c r="AEQ140" s="50"/>
      <c r="AER140" s="50"/>
      <c r="AES140" s="50"/>
      <c r="AET140" s="50"/>
      <c r="AEU140" s="50"/>
      <c r="AEV140" s="50"/>
      <c r="AEW140" s="50"/>
      <c r="AEX140" s="50"/>
      <c r="AEY140" s="50"/>
      <c r="AEZ140" s="50"/>
      <c r="AFA140" s="50"/>
      <c r="AFB140" s="50"/>
      <c r="AFC140" s="50"/>
      <c r="AFD140" s="50"/>
      <c r="AFE140" s="50"/>
      <c r="AFF140" s="50"/>
      <c r="AFG140" s="50"/>
      <c r="AFH140" s="50"/>
      <c r="AFI140" s="50"/>
      <c r="AFJ140" s="50"/>
      <c r="AFK140" s="50"/>
      <c r="AFL140" s="50"/>
      <c r="AFM140" s="50"/>
      <c r="AFN140" s="50"/>
      <c r="AFO140" s="50"/>
      <c r="AFP140" s="50"/>
      <c r="AFQ140" s="50"/>
      <c r="AFR140" s="50"/>
      <c r="AFS140" s="50"/>
      <c r="AFT140" s="50"/>
      <c r="AFU140" s="50"/>
      <c r="AFV140" s="50"/>
      <c r="AFW140" s="50"/>
      <c r="AFX140" s="50"/>
      <c r="AFY140" s="50"/>
      <c r="AFZ140" s="50"/>
      <c r="AGA140" s="50"/>
      <c r="AGB140" s="50"/>
      <c r="AGC140" s="50"/>
      <c r="AGD140" s="50"/>
      <c r="AGE140" s="50"/>
      <c r="AGF140" s="50"/>
      <c r="AGG140" s="50"/>
      <c r="AGH140" s="50"/>
      <c r="AGI140" s="50"/>
      <c r="AGJ140" s="50"/>
      <c r="AGK140" s="50"/>
      <c r="AGL140" s="50"/>
      <c r="AGM140" s="50"/>
      <c r="AGN140" s="50"/>
      <c r="AGO140" s="50"/>
      <c r="AGP140" s="50"/>
      <c r="AGQ140" s="50"/>
      <c r="AGR140" s="50"/>
      <c r="AGS140" s="50"/>
      <c r="AGT140" s="50"/>
      <c r="AGU140" s="50"/>
      <c r="AGV140" s="50"/>
      <c r="AGW140" s="50"/>
      <c r="AGX140" s="50"/>
      <c r="AGY140" s="50"/>
      <c r="AGZ140" s="50"/>
      <c r="AHA140" s="50"/>
      <c r="AHB140" s="50"/>
      <c r="AHC140" s="50"/>
      <c r="AHD140" s="50"/>
      <c r="AHE140" s="50"/>
      <c r="AHF140" s="50"/>
      <c r="AHG140" s="50"/>
      <c r="AHH140" s="50"/>
      <c r="AHI140" s="50"/>
      <c r="AHJ140" s="50"/>
      <c r="AHK140" s="50"/>
      <c r="AHL140" s="50"/>
      <c r="AHM140" s="50"/>
      <c r="AHN140" s="50"/>
      <c r="AHO140" s="50"/>
      <c r="AHP140" s="50"/>
      <c r="AHQ140" s="50"/>
      <c r="AHR140" s="50"/>
      <c r="AHS140" s="50"/>
      <c r="AHT140" s="50"/>
      <c r="AHU140" s="50"/>
      <c r="AHV140" s="50"/>
      <c r="AHW140" s="50"/>
      <c r="AHX140" s="50"/>
      <c r="AHY140" s="50"/>
      <c r="AHZ140" s="50"/>
      <c r="AIA140" s="50"/>
      <c r="AIB140" s="50"/>
      <c r="AIC140" s="50"/>
      <c r="AID140" s="50"/>
      <c r="AIE140" s="50"/>
      <c r="AIF140" s="50"/>
      <c r="AIG140" s="50"/>
      <c r="AIH140" s="50"/>
      <c r="AII140" s="50"/>
      <c r="AIJ140" s="50"/>
      <c r="AIK140" s="50"/>
      <c r="AIL140" s="50"/>
      <c r="AIM140" s="50"/>
      <c r="AIN140" s="50"/>
      <c r="AIO140" s="50"/>
      <c r="AIP140" s="50"/>
      <c r="AIQ140" s="50"/>
      <c r="AIR140" s="50"/>
      <c r="AIS140" s="50"/>
      <c r="AIT140" s="50"/>
      <c r="AIU140" s="50"/>
      <c r="AIV140" s="50"/>
      <c r="AIW140" s="50"/>
      <c r="AIX140" s="50"/>
      <c r="AIY140" s="50"/>
      <c r="AIZ140" s="50"/>
      <c r="AJA140" s="50"/>
      <c r="AJB140" s="50"/>
      <c r="AJC140" s="50"/>
      <c r="AJD140" s="50"/>
      <c r="AJE140" s="50"/>
      <c r="AJF140" s="50"/>
      <c r="AJG140" s="50"/>
      <c r="AJH140" s="50"/>
      <c r="AJI140" s="50"/>
      <c r="AJJ140" s="50"/>
      <c r="AJK140" s="50"/>
      <c r="AJL140" s="50"/>
      <c r="AJM140" s="50"/>
      <c r="AJN140" s="50"/>
      <c r="AJO140" s="50"/>
      <c r="AJP140" s="50"/>
      <c r="AJQ140" s="50"/>
      <c r="AJR140" s="50"/>
      <c r="AJS140" s="50"/>
      <c r="AJT140" s="50"/>
      <c r="AJU140" s="50"/>
      <c r="AJV140" s="50"/>
      <c r="AJW140" s="50"/>
      <c r="AJX140" s="50"/>
      <c r="AJY140" s="50"/>
      <c r="AJZ140" s="50"/>
      <c r="AKA140" s="50"/>
      <c r="AKB140" s="50"/>
      <c r="AKC140" s="50"/>
      <c r="AKD140" s="50"/>
      <c r="AKE140" s="50"/>
      <c r="AKF140" s="50"/>
      <c r="AKG140" s="50"/>
      <c r="AKH140" s="50"/>
      <c r="AKI140" s="50"/>
      <c r="AKJ140" s="50"/>
      <c r="AKK140" s="50"/>
      <c r="AKL140" s="50"/>
      <c r="AKM140" s="50"/>
      <c r="AKN140" s="50"/>
      <c r="AKO140" s="50"/>
      <c r="AKP140" s="50"/>
      <c r="AKQ140" s="50"/>
      <c r="AKR140" s="50"/>
      <c r="AKS140" s="50"/>
      <c r="AKT140" s="50"/>
      <c r="AKU140" s="50"/>
      <c r="AKV140" s="50"/>
      <c r="AKW140" s="50"/>
      <c r="AKX140" s="50"/>
      <c r="AKY140" s="50"/>
      <c r="AKZ140" s="50"/>
      <c r="ALA140" s="50"/>
      <c r="ALB140" s="50"/>
      <c r="ALC140" s="50"/>
      <c r="ALD140" s="50"/>
      <c r="ALE140" s="50"/>
      <c r="ALF140" s="50"/>
      <c r="ALG140" s="50"/>
      <c r="ALH140" s="50"/>
      <c r="ALI140" s="50"/>
      <c r="ALJ140" s="50"/>
      <c r="ALK140" s="50"/>
      <c r="ALL140" s="50"/>
      <c r="ALM140" s="50"/>
      <c r="ALN140" s="50"/>
      <c r="ALO140" s="50"/>
      <c r="ALP140" s="50"/>
      <c r="ALQ140" s="50"/>
      <c r="ALR140" s="50"/>
      <c r="ALS140" s="50"/>
      <c r="ALT140" s="50"/>
      <c r="ALU140" s="50"/>
      <c r="ALV140" s="50"/>
      <c r="ALW140" s="50"/>
      <c r="ALX140" s="50"/>
      <c r="ALY140" s="50"/>
      <c r="ALZ140" s="50"/>
      <c r="AMA140" s="50"/>
      <c r="AMB140" s="50"/>
      <c r="AMC140" s="50"/>
      <c r="AMD140" s="50"/>
      <c r="AME140" s="50"/>
      <c r="AMF140" s="50"/>
      <c r="AMG140" s="50"/>
      <c r="AMH140" s="50"/>
      <c r="AMI140" s="50"/>
      <c r="AMJ140" s="50"/>
      <c r="AMK140" s="50"/>
      <c r="AML140" s="50"/>
      <c r="AMM140" s="50"/>
      <c r="AMN140" s="50"/>
      <c r="AMO140" s="50"/>
      <c r="AMP140" s="50"/>
      <c r="AMQ140" s="50"/>
      <c r="AMR140" s="50"/>
      <c r="AMS140" s="50"/>
      <c r="AMT140" s="50"/>
      <c r="AMU140" s="50"/>
      <c r="AMV140" s="50"/>
      <c r="AMW140" s="50"/>
      <c r="AMX140" s="50"/>
      <c r="AMY140" s="50"/>
      <c r="AMZ140" s="50"/>
      <c r="ANA140" s="50"/>
      <c r="ANB140" s="50"/>
      <c r="ANC140" s="50"/>
      <c r="AND140" s="50"/>
      <c r="ANE140" s="50"/>
      <c r="ANF140" s="50"/>
      <c r="ANG140" s="50"/>
      <c r="ANH140" s="50"/>
      <c r="ANI140" s="50"/>
      <c r="ANJ140" s="50"/>
      <c r="ANK140" s="50"/>
      <c r="ANL140" s="50"/>
      <c r="ANM140" s="50"/>
      <c r="ANN140" s="50"/>
      <c r="ANO140" s="50"/>
      <c r="ANP140" s="50"/>
      <c r="ANQ140" s="50"/>
      <c r="ANR140" s="50"/>
      <c r="ANS140" s="50"/>
      <c r="ANT140" s="50"/>
      <c r="ANU140" s="50"/>
      <c r="ANV140" s="50"/>
      <c r="ANW140" s="50"/>
      <c r="ANX140" s="50"/>
      <c r="ANY140" s="50"/>
      <c r="ANZ140" s="50"/>
      <c r="AOA140" s="50"/>
      <c r="AOB140" s="50"/>
      <c r="AOC140" s="50"/>
      <c r="AOD140" s="50"/>
      <c r="AOE140" s="50"/>
      <c r="AOF140" s="50"/>
      <c r="AOG140" s="50"/>
      <c r="AOH140" s="50"/>
      <c r="AOI140" s="50"/>
      <c r="AOJ140" s="50"/>
      <c r="AOK140" s="50"/>
      <c r="AOL140" s="50"/>
      <c r="AOM140" s="50"/>
      <c r="AON140" s="50"/>
      <c r="AOO140" s="50"/>
      <c r="AOP140" s="50"/>
      <c r="AOQ140" s="50"/>
      <c r="AOR140" s="50"/>
      <c r="AOS140" s="50"/>
      <c r="AOT140" s="50"/>
      <c r="AOU140" s="50"/>
      <c r="AOV140" s="50"/>
      <c r="AOW140" s="50"/>
      <c r="AOX140" s="50"/>
      <c r="AOY140" s="50"/>
      <c r="AOZ140" s="50"/>
      <c r="APA140" s="50"/>
      <c r="APB140" s="50"/>
      <c r="APC140" s="50"/>
      <c r="APD140" s="50"/>
      <c r="APE140" s="50"/>
      <c r="APF140" s="50"/>
      <c r="APG140" s="50"/>
      <c r="APH140" s="50"/>
      <c r="API140" s="50"/>
      <c r="APJ140" s="50"/>
      <c r="APK140" s="50"/>
      <c r="APL140" s="50"/>
      <c r="APM140" s="50"/>
      <c r="APN140" s="50"/>
      <c r="APO140" s="50"/>
      <c r="APP140" s="50"/>
      <c r="APQ140" s="50"/>
      <c r="APR140" s="50"/>
      <c r="APS140" s="50"/>
      <c r="APT140" s="50"/>
      <c r="APU140" s="50"/>
      <c r="APV140" s="50"/>
      <c r="APW140" s="50"/>
      <c r="APX140" s="50"/>
      <c r="APY140" s="50"/>
      <c r="APZ140" s="50"/>
      <c r="AQA140" s="50"/>
      <c r="AQB140" s="50"/>
      <c r="AQC140" s="50"/>
      <c r="AQD140" s="50"/>
      <c r="AQE140" s="50"/>
      <c r="AQF140" s="50"/>
      <c r="AQG140" s="50"/>
      <c r="AQH140" s="50"/>
      <c r="AQI140" s="50"/>
      <c r="AQJ140" s="50"/>
      <c r="AQK140" s="50"/>
      <c r="AQL140" s="50"/>
      <c r="AQM140" s="50"/>
      <c r="AQN140" s="50"/>
      <c r="AQO140" s="50"/>
      <c r="AQP140" s="50"/>
      <c r="AQQ140" s="50"/>
      <c r="AQR140" s="50"/>
      <c r="AQS140" s="50"/>
      <c r="AQT140" s="50"/>
      <c r="AQU140" s="50"/>
      <c r="AQV140" s="50"/>
      <c r="AQW140" s="50"/>
      <c r="AQX140" s="50"/>
      <c r="AQY140" s="50"/>
      <c r="AQZ140" s="50"/>
      <c r="ARA140" s="50"/>
      <c r="ARB140" s="50"/>
      <c r="ARC140" s="50"/>
      <c r="ARD140" s="50"/>
      <c r="ARE140" s="50"/>
      <c r="ARF140" s="50"/>
      <c r="ARG140" s="50"/>
      <c r="ARH140" s="50"/>
      <c r="ARI140" s="50"/>
      <c r="ARJ140" s="50"/>
      <c r="ARK140" s="50"/>
      <c r="ARL140" s="50"/>
      <c r="ARM140" s="50"/>
      <c r="ARN140" s="50"/>
      <c r="ARO140" s="50"/>
      <c r="ARP140" s="50"/>
      <c r="ARQ140" s="50"/>
      <c r="ARR140" s="50"/>
      <c r="ARS140" s="50"/>
      <c r="ART140" s="50"/>
      <c r="ARU140" s="50"/>
      <c r="ARV140" s="50"/>
      <c r="ARW140" s="50"/>
      <c r="ARX140" s="50"/>
      <c r="ARY140" s="50"/>
      <c r="ARZ140" s="50"/>
      <c r="ASA140" s="50"/>
      <c r="ASB140" s="50"/>
      <c r="ASC140" s="50"/>
      <c r="ASD140" s="50"/>
      <c r="ASE140" s="50"/>
      <c r="ASF140" s="50"/>
      <c r="ASG140" s="50"/>
      <c r="ASH140" s="50"/>
      <c r="ASI140" s="50"/>
      <c r="ASJ140" s="50"/>
      <c r="ASK140" s="50"/>
      <c r="ASL140" s="50"/>
      <c r="ASM140" s="50"/>
      <c r="ASN140" s="50"/>
      <c r="ASO140" s="50"/>
      <c r="ASP140" s="50"/>
      <c r="ASQ140" s="50"/>
      <c r="ASR140" s="50"/>
      <c r="ASS140" s="50"/>
      <c r="AST140" s="50"/>
      <c r="ASU140" s="50"/>
      <c r="ASV140" s="50"/>
      <c r="ASW140" s="50"/>
      <c r="ASX140" s="50"/>
      <c r="ASY140" s="50"/>
      <c r="ASZ140" s="50"/>
      <c r="ATA140" s="50"/>
      <c r="ATB140" s="50"/>
      <c r="ATC140" s="50"/>
      <c r="ATD140" s="50"/>
      <c r="ATE140" s="50"/>
      <c r="ATF140" s="50"/>
      <c r="ATG140" s="50"/>
      <c r="ATH140" s="50"/>
      <c r="ATI140" s="50"/>
      <c r="ATJ140" s="50"/>
      <c r="ATK140" s="50"/>
      <c r="ATL140" s="50"/>
      <c r="ATM140" s="50"/>
      <c r="ATN140" s="50"/>
      <c r="ATO140" s="50"/>
      <c r="ATP140" s="50"/>
      <c r="ATQ140" s="50"/>
      <c r="ATR140" s="50"/>
      <c r="ATS140" s="50"/>
      <c r="ATT140" s="50"/>
      <c r="ATU140" s="50"/>
      <c r="ATV140" s="50"/>
      <c r="ATW140" s="50"/>
      <c r="ATX140" s="50"/>
      <c r="ATY140" s="50"/>
      <c r="ATZ140" s="50"/>
      <c r="AUA140" s="50"/>
      <c r="AUB140" s="50"/>
      <c r="AUC140" s="50"/>
      <c r="AUD140" s="50"/>
      <c r="AUE140" s="50"/>
      <c r="AUF140" s="50"/>
      <c r="AUG140" s="50"/>
      <c r="AUH140" s="50"/>
      <c r="AUI140" s="50"/>
      <c r="AUJ140" s="50"/>
      <c r="AUK140" s="50"/>
      <c r="AUL140" s="50"/>
      <c r="AUM140" s="50"/>
      <c r="AUN140" s="50"/>
      <c r="AUO140" s="50"/>
      <c r="AUP140" s="50"/>
      <c r="AUQ140" s="50"/>
      <c r="AUR140" s="50"/>
      <c r="AUS140" s="50"/>
      <c r="AUT140" s="50"/>
      <c r="AUU140" s="50"/>
      <c r="AUV140" s="50"/>
      <c r="AUW140" s="50"/>
      <c r="AUX140" s="50"/>
      <c r="AUY140" s="50"/>
      <c r="AUZ140" s="50"/>
      <c r="AVA140" s="50"/>
      <c r="AVB140" s="50"/>
      <c r="AVC140" s="50"/>
      <c r="AVD140" s="50"/>
      <c r="AVE140" s="50"/>
      <c r="AVF140" s="50"/>
      <c r="AVG140" s="50"/>
      <c r="AVH140" s="50"/>
      <c r="AVI140" s="50"/>
      <c r="AVJ140" s="50"/>
      <c r="AVK140" s="50"/>
      <c r="AVL140" s="50"/>
      <c r="AVM140" s="50"/>
      <c r="AVN140" s="50"/>
      <c r="AVO140" s="50"/>
      <c r="AVP140" s="50"/>
      <c r="AVQ140" s="50"/>
      <c r="AVR140" s="50"/>
      <c r="AVS140" s="50"/>
      <c r="AVT140" s="50"/>
      <c r="AVU140" s="50"/>
      <c r="AVV140" s="50"/>
      <c r="AVW140" s="50"/>
      <c r="AVX140" s="50"/>
      <c r="AVY140" s="50"/>
      <c r="AVZ140" s="50"/>
      <c r="AWA140" s="50"/>
      <c r="AWB140" s="50"/>
      <c r="AWC140" s="50"/>
      <c r="AWD140" s="50"/>
      <c r="AWE140" s="50"/>
      <c r="AWF140" s="50"/>
      <c r="AWG140" s="50"/>
      <c r="AWH140" s="50"/>
      <c r="AWI140" s="50"/>
      <c r="AWJ140" s="50"/>
      <c r="AWK140" s="50"/>
      <c r="AWL140" s="50"/>
      <c r="AWM140" s="50"/>
      <c r="AWN140" s="50"/>
      <c r="AWO140" s="50"/>
      <c r="AWP140" s="50"/>
      <c r="AWQ140" s="50"/>
      <c r="AWR140" s="50"/>
      <c r="AWS140" s="50"/>
      <c r="AWT140" s="50"/>
      <c r="AWU140" s="50"/>
      <c r="AWV140" s="50"/>
      <c r="AWW140" s="50"/>
      <c r="AWX140" s="50"/>
      <c r="AWY140" s="50"/>
      <c r="AWZ140" s="50"/>
      <c r="AXA140" s="50"/>
      <c r="AXB140" s="50"/>
      <c r="AXC140" s="50"/>
      <c r="AXD140" s="50"/>
      <c r="AXE140" s="50"/>
      <c r="AXF140" s="50"/>
      <c r="AXG140" s="50"/>
      <c r="AXH140" s="50"/>
      <c r="AXI140" s="50"/>
      <c r="AXJ140" s="50"/>
      <c r="AXK140" s="50"/>
      <c r="AXL140" s="50"/>
      <c r="AXM140" s="50"/>
      <c r="AXN140" s="50"/>
      <c r="AXO140" s="50"/>
      <c r="AXP140" s="50"/>
      <c r="AXQ140" s="50"/>
      <c r="AXR140" s="50"/>
      <c r="AXS140" s="50"/>
      <c r="AXT140" s="50"/>
      <c r="AXU140" s="50"/>
      <c r="AXV140" s="50"/>
      <c r="AXW140" s="50"/>
      <c r="AXX140" s="50"/>
      <c r="AXY140" s="50"/>
      <c r="AXZ140" s="50"/>
      <c r="AYA140" s="50"/>
      <c r="AYB140" s="50"/>
      <c r="AYC140" s="50"/>
      <c r="AYD140" s="50"/>
      <c r="AYE140" s="50"/>
      <c r="AYF140" s="50"/>
      <c r="AYG140" s="50"/>
      <c r="AYH140" s="50"/>
      <c r="AYI140" s="50"/>
      <c r="AYJ140" s="50"/>
      <c r="AYK140" s="50"/>
      <c r="AYL140" s="50"/>
      <c r="AYM140" s="50"/>
      <c r="AYN140" s="50"/>
      <c r="AYO140" s="50"/>
      <c r="AYP140" s="50"/>
      <c r="AYQ140" s="50"/>
      <c r="AYR140" s="50"/>
      <c r="AYS140" s="50"/>
      <c r="AYT140" s="50"/>
      <c r="AYU140" s="50"/>
      <c r="AYV140" s="50"/>
      <c r="AYW140" s="50"/>
      <c r="AYX140" s="50"/>
      <c r="AYY140" s="50"/>
      <c r="AYZ140" s="50"/>
      <c r="AZA140" s="50"/>
      <c r="AZB140" s="50"/>
      <c r="AZC140" s="50"/>
      <c r="AZD140" s="50"/>
      <c r="AZE140" s="50"/>
      <c r="AZF140" s="50"/>
      <c r="AZG140" s="50"/>
      <c r="AZH140" s="50"/>
      <c r="AZI140" s="50"/>
      <c r="AZJ140" s="50"/>
      <c r="AZK140" s="50"/>
      <c r="AZL140" s="50"/>
      <c r="AZM140" s="50"/>
      <c r="AZN140" s="50"/>
      <c r="AZO140" s="50"/>
      <c r="AZP140" s="50"/>
      <c r="AZQ140" s="50"/>
      <c r="AZR140" s="50"/>
      <c r="AZS140" s="50"/>
      <c r="AZT140" s="50"/>
      <c r="AZU140" s="50"/>
      <c r="AZV140" s="50"/>
      <c r="AZW140" s="50"/>
      <c r="AZX140" s="50"/>
      <c r="AZY140" s="50"/>
      <c r="AZZ140" s="50"/>
      <c r="BAA140" s="50"/>
      <c r="BAB140" s="50"/>
      <c r="BAC140" s="50"/>
      <c r="BAD140" s="50"/>
      <c r="BAE140" s="50"/>
      <c r="BAF140" s="50"/>
      <c r="BAG140" s="50"/>
      <c r="BAH140" s="50"/>
      <c r="BAI140" s="50"/>
      <c r="BAJ140" s="50"/>
      <c r="BAK140" s="50"/>
      <c r="BAL140" s="50"/>
      <c r="BAM140" s="50"/>
      <c r="BAN140" s="50"/>
      <c r="BAO140" s="50"/>
      <c r="BAP140" s="50"/>
      <c r="BAQ140" s="50"/>
      <c r="BAR140" s="50"/>
      <c r="BAS140" s="50"/>
      <c r="BAT140" s="50"/>
      <c r="BAU140" s="50"/>
      <c r="BAV140" s="50"/>
      <c r="BAW140" s="50"/>
      <c r="BAX140" s="50"/>
      <c r="BAY140" s="50"/>
      <c r="BAZ140" s="50"/>
      <c r="BBA140" s="50"/>
      <c r="BBB140" s="50"/>
      <c r="BBC140" s="50"/>
      <c r="BBD140" s="50"/>
      <c r="BBE140" s="50"/>
      <c r="BBF140" s="50"/>
      <c r="BBG140" s="50"/>
      <c r="BBH140" s="50"/>
      <c r="BBI140" s="50"/>
      <c r="BBJ140" s="50"/>
      <c r="BBK140" s="50"/>
      <c r="BBL140" s="50"/>
      <c r="BBM140" s="50"/>
      <c r="BBN140" s="50"/>
      <c r="BBO140" s="50"/>
      <c r="BBP140" s="50"/>
      <c r="BBQ140" s="50"/>
      <c r="BBR140" s="50"/>
      <c r="BBS140" s="50"/>
      <c r="BBT140" s="50"/>
      <c r="BBU140" s="50"/>
      <c r="BBV140" s="50"/>
      <c r="BBW140" s="50"/>
      <c r="BBX140" s="50"/>
      <c r="BBY140" s="50"/>
      <c r="BBZ140" s="50"/>
      <c r="BCA140" s="50"/>
      <c r="BCB140" s="50"/>
      <c r="BCC140" s="50"/>
      <c r="BCD140" s="50"/>
      <c r="BCE140" s="50"/>
      <c r="BCF140" s="50"/>
      <c r="BCG140" s="50"/>
      <c r="BCH140" s="50"/>
      <c r="BCI140" s="50"/>
      <c r="BCJ140" s="50"/>
      <c r="BCK140" s="50"/>
      <c r="BCL140" s="50"/>
      <c r="BCM140" s="50"/>
      <c r="BCN140" s="50"/>
      <c r="BCO140" s="50"/>
      <c r="BCP140" s="50"/>
      <c r="BCQ140" s="50"/>
      <c r="BCR140" s="50"/>
      <c r="BCS140" s="50"/>
      <c r="BCT140" s="50"/>
      <c r="BCU140" s="50"/>
      <c r="BCV140" s="50"/>
      <c r="BCW140" s="50"/>
      <c r="BCX140" s="50"/>
      <c r="BCY140" s="50"/>
      <c r="BCZ140" s="50"/>
      <c r="BDA140" s="50"/>
      <c r="BDB140" s="50"/>
      <c r="BDC140" s="50"/>
      <c r="BDD140" s="50"/>
      <c r="BDE140" s="50"/>
      <c r="BDF140" s="50"/>
      <c r="BDG140" s="50"/>
      <c r="BDH140" s="50"/>
      <c r="BDI140" s="50"/>
      <c r="BDJ140" s="50"/>
      <c r="BDK140" s="50"/>
      <c r="BDL140" s="50"/>
      <c r="BDM140" s="50"/>
      <c r="BDN140" s="50"/>
      <c r="BDO140" s="50"/>
      <c r="BDP140" s="50"/>
      <c r="BDQ140" s="50"/>
      <c r="BDR140" s="50"/>
      <c r="BDS140" s="50"/>
      <c r="BDT140" s="50"/>
      <c r="BDU140" s="50"/>
      <c r="BDV140" s="50"/>
      <c r="BDW140" s="50"/>
      <c r="BDX140" s="50"/>
      <c r="BDY140" s="50"/>
      <c r="BDZ140" s="50"/>
      <c r="BEA140" s="50"/>
      <c r="BEB140" s="50"/>
      <c r="BEC140" s="50"/>
      <c r="BED140" s="50"/>
      <c r="BEE140" s="50"/>
      <c r="BEF140" s="50"/>
      <c r="BEG140" s="50"/>
      <c r="BEH140" s="50"/>
      <c r="BEI140" s="50"/>
      <c r="BEJ140" s="50"/>
      <c r="BEK140" s="50"/>
      <c r="BEL140" s="50"/>
      <c r="BEM140" s="50"/>
      <c r="BEN140" s="50"/>
      <c r="BEO140" s="50"/>
      <c r="BEP140" s="50"/>
      <c r="BEQ140" s="50"/>
      <c r="BER140" s="50"/>
      <c r="BES140" s="50"/>
      <c r="BET140" s="50"/>
      <c r="BEU140" s="50"/>
      <c r="BEV140" s="50"/>
      <c r="BEW140" s="50"/>
      <c r="BEX140" s="50"/>
      <c r="BEY140" s="50"/>
      <c r="BEZ140" s="50"/>
      <c r="BFA140" s="50"/>
      <c r="BFB140" s="50"/>
      <c r="BFC140" s="50"/>
      <c r="BFD140" s="50"/>
      <c r="BFE140" s="50"/>
      <c r="BFF140" s="50"/>
      <c r="BFG140" s="50"/>
      <c r="BFH140" s="50"/>
      <c r="BFI140" s="50"/>
      <c r="BFJ140" s="50"/>
      <c r="BFK140" s="50"/>
      <c r="BFL140" s="50"/>
      <c r="BFM140" s="50"/>
      <c r="BFN140" s="50"/>
      <c r="BFO140" s="50"/>
      <c r="BFP140" s="50"/>
      <c r="BFQ140" s="50"/>
      <c r="BFR140" s="50"/>
      <c r="BFS140" s="50"/>
      <c r="BFT140" s="50"/>
      <c r="BFU140" s="50"/>
      <c r="BFV140" s="50"/>
      <c r="BFW140" s="50"/>
      <c r="BFX140" s="50"/>
      <c r="BFY140" s="50"/>
      <c r="BFZ140" s="50"/>
      <c r="BGA140" s="50"/>
      <c r="BGB140" s="50"/>
      <c r="BGC140" s="50"/>
      <c r="BGD140" s="50"/>
      <c r="BGE140" s="50"/>
      <c r="BGF140" s="50"/>
      <c r="BGG140" s="50"/>
      <c r="BGH140" s="50"/>
      <c r="BGI140" s="50"/>
      <c r="BGJ140" s="50"/>
      <c r="BGK140" s="50"/>
      <c r="BGL140" s="50"/>
      <c r="BGM140" s="50"/>
      <c r="BGN140" s="50"/>
      <c r="BGO140" s="50"/>
      <c r="BGP140" s="50"/>
      <c r="BGQ140" s="50"/>
      <c r="BGR140" s="50"/>
      <c r="BGS140" s="50"/>
      <c r="BGT140" s="50"/>
      <c r="BGU140" s="50"/>
      <c r="BGV140" s="50"/>
      <c r="BGW140" s="50"/>
      <c r="BGX140" s="50"/>
      <c r="BGY140" s="50"/>
      <c r="BGZ140" s="50"/>
      <c r="BHA140" s="50"/>
      <c r="BHB140" s="50"/>
      <c r="BHC140" s="50"/>
      <c r="BHD140" s="50"/>
      <c r="BHE140" s="50"/>
      <c r="BHF140" s="50"/>
      <c r="BHG140" s="50"/>
      <c r="BHH140" s="50"/>
      <c r="BHI140" s="50"/>
      <c r="BHJ140" s="50"/>
      <c r="BHK140" s="50"/>
      <c r="BHL140" s="50"/>
      <c r="BHM140" s="50"/>
      <c r="BHN140" s="50"/>
      <c r="BHO140" s="50"/>
      <c r="BHP140" s="50"/>
      <c r="BHQ140" s="50"/>
      <c r="BHR140" s="50"/>
      <c r="BHS140" s="50"/>
      <c r="BHT140" s="50"/>
      <c r="BHU140" s="50"/>
      <c r="BHV140" s="50"/>
      <c r="BHW140" s="50"/>
      <c r="BHX140" s="50"/>
      <c r="BHY140" s="50"/>
      <c r="BHZ140" s="50"/>
      <c r="BIA140" s="50"/>
      <c r="BIB140" s="50"/>
      <c r="BIC140" s="50"/>
      <c r="BID140" s="50"/>
      <c r="BIE140" s="50"/>
      <c r="BIF140" s="50"/>
      <c r="BIG140" s="50"/>
      <c r="BIH140" s="50"/>
      <c r="BII140" s="50"/>
      <c r="BIJ140" s="50"/>
      <c r="BIK140" s="50"/>
      <c r="BIL140" s="50"/>
      <c r="BIM140" s="50"/>
      <c r="BIN140" s="50"/>
      <c r="BIO140" s="50"/>
      <c r="BIP140" s="50"/>
      <c r="BIQ140" s="50"/>
      <c r="BIR140" s="50"/>
      <c r="BIS140" s="50"/>
      <c r="BIT140" s="50"/>
      <c r="BIU140" s="50"/>
      <c r="BIV140" s="50"/>
      <c r="BIW140" s="50"/>
      <c r="BIX140" s="50"/>
      <c r="BIY140" s="50"/>
      <c r="BIZ140" s="50"/>
      <c r="BJA140" s="50"/>
      <c r="BJB140" s="50"/>
      <c r="BJC140" s="50"/>
      <c r="BJD140" s="50"/>
      <c r="BJE140" s="50"/>
      <c r="BJF140" s="50"/>
      <c r="BJG140" s="50"/>
      <c r="BJH140" s="50"/>
      <c r="BJI140" s="50"/>
      <c r="BJJ140" s="50"/>
      <c r="BJK140" s="50"/>
      <c r="BJL140" s="50"/>
      <c r="BJM140" s="50"/>
      <c r="BJN140" s="50"/>
      <c r="BJO140" s="50"/>
      <c r="BJP140" s="50"/>
      <c r="BJQ140" s="50"/>
      <c r="BJR140" s="50"/>
      <c r="BJS140" s="50"/>
      <c r="BJT140" s="50"/>
      <c r="BJU140" s="50"/>
      <c r="BJV140" s="50"/>
      <c r="BJW140" s="50"/>
      <c r="BJX140" s="50"/>
      <c r="BJY140" s="50"/>
      <c r="BJZ140" s="50"/>
      <c r="BKA140" s="50"/>
      <c r="BKB140" s="50"/>
      <c r="BKC140" s="50"/>
      <c r="BKD140" s="50"/>
      <c r="BKE140" s="50"/>
      <c r="BKF140" s="50"/>
      <c r="BKG140" s="50"/>
      <c r="BKH140" s="50"/>
      <c r="BKI140" s="50"/>
      <c r="BKJ140" s="50"/>
      <c r="BKK140" s="50"/>
      <c r="BKL140" s="50"/>
      <c r="BKM140" s="50"/>
      <c r="BKN140" s="50"/>
      <c r="BKO140" s="50"/>
      <c r="BKP140" s="50"/>
      <c r="BKQ140" s="50"/>
      <c r="BKR140" s="50"/>
      <c r="BKS140" s="50"/>
      <c r="BKT140" s="50"/>
      <c r="BKU140" s="50"/>
      <c r="BKV140" s="50"/>
      <c r="BKW140" s="50"/>
      <c r="BKX140" s="50"/>
      <c r="BKY140" s="50"/>
      <c r="BKZ140" s="50"/>
      <c r="BLA140" s="50"/>
      <c r="BLB140" s="50"/>
      <c r="BLC140" s="50"/>
      <c r="BLD140" s="50"/>
      <c r="BLE140" s="50"/>
      <c r="BLF140" s="50"/>
      <c r="BLG140" s="50"/>
      <c r="BLH140" s="50"/>
      <c r="BLI140" s="50"/>
      <c r="BLJ140" s="50"/>
      <c r="BLK140" s="50"/>
      <c r="BLL140" s="50"/>
      <c r="BLM140" s="50"/>
      <c r="BLN140" s="50"/>
      <c r="BLO140" s="50"/>
      <c r="BLP140" s="50"/>
      <c r="BLQ140" s="50"/>
      <c r="BLR140" s="50"/>
      <c r="BLS140" s="50"/>
      <c r="BLT140" s="50"/>
      <c r="BLU140" s="50"/>
      <c r="BLV140" s="50"/>
      <c r="BLW140" s="50"/>
      <c r="BLX140" s="50"/>
      <c r="BLY140" s="50"/>
      <c r="BLZ140" s="50"/>
      <c r="BMA140" s="50"/>
      <c r="BMB140" s="50"/>
      <c r="BMC140" s="50"/>
      <c r="BMD140" s="50"/>
      <c r="BME140" s="50"/>
      <c r="BMF140" s="50"/>
      <c r="BMG140" s="50"/>
      <c r="BMH140" s="50"/>
      <c r="BMI140" s="50"/>
      <c r="BMJ140" s="50"/>
      <c r="BMK140" s="50"/>
      <c r="BML140" s="50"/>
      <c r="BMM140" s="50"/>
      <c r="BMN140" s="50"/>
      <c r="BMO140" s="50"/>
      <c r="BMP140" s="50"/>
      <c r="BMQ140" s="50"/>
      <c r="BMR140" s="50"/>
      <c r="BMS140" s="50"/>
      <c r="BMT140" s="50"/>
      <c r="BMU140" s="50"/>
      <c r="BMV140" s="50"/>
      <c r="BMW140" s="50"/>
      <c r="BMX140" s="50"/>
      <c r="BMY140" s="50"/>
      <c r="BMZ140" s="50"/>
      <c r="BNA140" s="50"/>
      <c r="BNB140" s="50"/>
      <c r="BNC140" s="50"/>
      <c r="BND140" s="50"/>
      <c r="BNE140" s="50"/>
      <c r="BNF140" s="50"/>
      <c r="BNG140" s="50"/>
      <c r="BNH140" s="50"/>
      <c r="BNI140" s="50"/>
      <c r="BNJ140" s="50"/>
      <c r="BNK140" s="50"/>
      <c r="BNL140" s="50"/>
      <c r="BNM140" s="50"/>
      <c r="BNN140" s="50"/>
      <c r="BNO140" s="50"/>
      <c r="BNP140" s="50"/>
      <c r="BNQ140" s="50"/>
      <c r="BNR140" s="50"/>
      <c r="BNS140" s="50"/>
      <c r="BNT140" s="50"/>
      <c r="BNU140" s="50"/>
      <c r="BNV140" s="50"/>
      <c r="BNW140" s="50"/>
      <c r="BNX140" s="50"/>
      <c r="BNY140" s="50"/>
      <c r="BNZ140" s="50"/>
      <c r="BOA140" s="50"/>
      <c r="BOB140" s="50"/>
      <c r="BOC140" s="50"/>
      <c r="BOD140" s="50"/>
      <c r="BOE140" s="50"/>
      <c r="BOF140" s="50"/>
      <c r="BOG140" s="50"/>
      <c r="BOH140" s="50"/>
      <c r="BOI140" s="50"/>
      <c r="BOJ140" s="50"/>
      <c r="BOK140" s="50"/>
      <c r="BOL140" s="50"/>
      <c r="BOM140" s="50"/>
      <c r="BON140" s="50"/>
      <c r="BOO140" s="50"/>
      <c r="BOP140" s="50"/>
      <c r="BOQ140" s="50"/>
      <c r="BOR140" s="50"/>
      <c r="BOS140" s="50"/>
      <c r="BOT140" s="50"/>
      <c r="BOU140" s="50"/>
      <c r="BOV140" s="50"/>
      <c r="BOW140" s="50"/>
      <c r="BOX140" s="50"/>
      <c r="BOY140" s="50"/>
      <c r="BOZ140" s="50"/>
      <c r="BPA140" s="50"/>
      <c r="BPB140" s="50"/>
      <c r="BPC140" s="50"/>
      <c r="BPD140" s="50"/>
      <c r="BPE140" s="50"/>
      <c r="BPF140" s="50"/>
      <c r="BPG140" s="50"/>
      <c r="BPH140" s="50"/>
      <c r="BPI140" s="50"/>
      <c r="BPJ140" s="50"/>
      <c r="BPK140" s="50"/>
      <c r="BPL140" s="50"/>
      <c r="BPM140" s="50"/>
      <c r="BPN140" s="50"/>
      <c r="BPO140" s="50"/>
      <c r="BPP140" s="50"/>
      <c r="BPQ140" s="50"/>
      <c r="BPR140" s="50"/>
      <c r="BPS140" s="50"/>
      <c r="BPT140" s="50"/>
      <c r="BPU140" s="50"/>
      <c r="BPV140" s="50"/>
      <c r="BPW140" s="50"/>
      <c r="BPX140" s="50"/>
      <c r="BPY140" s="50"/>
      <c r="BPZ140" s="50"/>
      <c r="BQA140" s="50"/>
      <c r="BQB140" s="50"/>
      <c r="BQC140" s="50"/>
      <c r="BQD140" s="50"/>
      <c r="BQE140" s="50"/>
      <c r="BQF140" s="50"/>
      <c r="BQG140" s="50"/>
      <c r="BQH140" s="50"/>
      <c r="BQI140" s="50"/>
      <c r="BQJ140" s="50"/>
      <c r="BQK140" s="50"/>
      <c r="BQL140" s="50"/>
      <c r="BQM140" s="50"/>
      <c r="BQN140" s="50"/>
      <c r="BQO140" s="50"/>
      <c r="BQP140" s="50"/>
      <c r="BQQ140" s="50"/>
      <c r="BQR140" s="50"/>
      <c r="BQS140" s="50"/>
      <c r="BQT140" s="50"/>
      <c r="BQU140" s="50"/>
      <c r="BQV140" s="50"/>
      <c r="BQW140" s="50"/>
      <c r="BQX140" s="50"/>
      <c r="BQY140" s="50"/>
      <c r="BQZ140" s="50"/>
      <c r="BRA140" s="50"/>
      <c r="BRB140" s="50"/>
      <c r="BRC140" s="50"/>
      <c r="BRD140" s="50"/>
      <c r="BRE140" s="50"/>
      <c r="BRF140" s="50"/>
      <c r="BRG140" s="50"/>
      <c r="BRH140" s="50"/>
      <c r="BRI140" s="50"/>
      <c r="BRJ140" s="50"/>
      <c r="BRK140" s="50"/>
      <c r="BRL140" s="50"/>
      <c r="BRM140" s="50"/>
      <c r="BRN140" s="50"/>
      <c r="BRO140" s="50"/>
      <c r="BRP140" s="50"/>
      <c r="BRQ140" s="50"/>
      <c r="BRR140" s="50"/>
      <c r="BRS140" s="50"/>
      <c r="BRT140" s="50"/>
      <c r="BRU140" s="50"/>
      <c r="BRV140" s="50"/>
      <c r="BRW140" s="50"/>
      <c r="BRX140" s="50"/>
      <c r="BRY140" s="50"/>
      <c r="BRZ140" s="50"/>
      <c r="BSA140" s="50"/>
      <c r="BSB140" s="50"/>
      <c r="BSC140" s="50"/>
      <c r="BSD140" s="50"/>
      <c r="BSE140" s="50"/>
      <c r="BSF140" s="50"/>
      <c r="BSG140" s="50"/>
      <c r="BSH140" s="50"/>
      <c r="BSI140" s="50"/>
      <c r="BSJ140" s="50"/>
      <c r="BSK140" s="50"/>
      <c r="BSL140" s="50"/>
      <c r="BSM140" s="50"/>
      <c r="BSN140" s="50"/>
      <c r="BSO140" s="50"/>
      <c r="BSP140" s="50"/>
      <c r="BSQ140" s="50"/>
      <c r="BSR140" s="50"/>
      <c r="BSS140" s="50"/>
      <c r="BST140" s="50"/>
      <c r="BSU140" s="50"/>
      <c r="BSV140" s="50"/>
      <c r="BSW140" s="50"/>
      <c r="BSX140" s="50"/>
      <c r="BSY140" s="50"/>
      <c r="BSZ140" s="50"/>
      <c r="BTA140" s="50"/>
      <c r="BTB140" s="50"/>
      <c r="BTC140" s="50"/>
      <c r="BTD140" s="50"/>
      <c r="BTE140" s="50"/>
      <c r="BTF140" s="50"/>
      <c r="BTG140" s="50"/>
      <c r="BTH140" s="50"/>
      <c r="BTI140" s="50"/>
      <c r="BTJ140" s="50"/>
      <c r="BTK140" s="50"/>
      <c r="BTL140" s="50"/>
      <c r="BTM140" s="50"/>
      <c r="BTN140" s="50"/>
      <c r="BTO140" s="50"/>
      <c r="BTP140" s="50"/>
      <c r="BTQ140" s="50"/>
      <c r="BTR140" s="50"/>
      <c r="BTS140" s="50"/>
      <c r="BTT140" s="50"/>
      <c r="BTU140" s="50"/>
      <c r="BTV140" s="50"/>
      <c r="BTW140" s="50"/>
      <c r="BTX140" s="50"/>
      <c r="BTY140" s="50"/>
      <c r="BTZ140" s="50"/>
      <c r="BUA140" s="50"/>
      <c r="BUB140" s="50"/>
      <c r="BUC140" s="50"/>
      <c r="BUD140" s="50"/>
      <c r="BUE140" s="50"/>
      <c r="BUF140" s="50"/>
      <c r="BUG140" s="50"/>
      <c r="BUH140" s="50"/>
      <c r="BUI140" s="50"/>
      <c r="BUJ140" s="50"/>
      <c r="BUK140" s="50"/>
      <c r="BUL140" s="50"/>
      <c r="BUM140" s="50"/>
      <c r="BUN140" s="50"/>
      <c r="BUO140" s="50"/>
      <c r="BUP140" s="50"/>
      <c r="BUQ140" s="50"/>
      <c r="BUR140" s="50"/>
      <c r="BUS140" s="50"/>
      <c r="BUT140" s="50"/>
      <c r="BUU140" s="50"/>
      <c r="BUV140" s="50"/>
      <c r="BUW140" s="50"/>
      <c r="BUX140" s="50"/>
      <c r="BUY140" s="50"/>
      <c r="BUZ140" s="50"/>
      <c r="BVA140" s="50"/>
      <c r="BVB140" s="50"/>
      <c r="BVC140" s="50"/>
      <c r="BVD140" s="50"/>
      <c r="BVE140" s="50"/>
      <c r="BVF140" s="50"/>
      <c r="BVG140" s="50"/>
      <c r="BVH140" s="50"/>
      <c r="BVI140" s="50"/>
      <c r="BVJ140" s="50"/>
      <c r="BVK140" s="50"/>
      <c r="BVL140" s="50"/>
      <c r="BVM140" s="50"/>
      <c r="BVN140" s="50"/>
      <c r="BVO140" s="50"/>
      <c r="BVP140" s="50"/>
      <c r="BVQ140" s="50"/>
      <c r="BVR140" s="50"/>
      <c r="BVS140" s="50"/>
      <c r="BVT140" s="50"/>
      <c r="BVU140" s="50"/>
      <c r="BVV140" s="50"/>
      <c r="BVW140" s="50"/>
      <c r="BVX140" s="50"/>
      <c r="BVY140" s="50"/>
      <c r="BVZ140" s="50"/>
      <c r="BWA140" s="50"/>
      <c r="BWB140" s="50"/>
      <c r="BWC140" s="50"/>
      <c r="BWD140" s="50"/>
      <c r="BWE140" s="50"/>
      <c r="BWF140" s="50"/>
      <c r="BWG140" s="50"/>
      <c r="BWH140" s="50"/>
      <c r="BWI140" s="50"/>
      <c r="BWJ140" s="50"/>
      <c r="BWK140" s="50"/>
      <c r="BWL140" s="50"/>
      <c r="BWM140" s="50"/>
      <c r="BWN140" s="50"/>
      <c r="BWO140" s="50"/>
      <c r="BWP140" s="50"/>
      <c r="BWQ140" s="50"/>
      <c r="BWR140" s="50"/>
      <c r="BWS140" s="50"/>
      <c r="BWT140" s="50"/>
      <c r="BWU140" s="50"/>
      <c r="BWV140" s="50"/>
      <c r="BWW140" s="50"/>
      <c r="BWX140" s="50"/>
      <c r="BWY140" s="50"/>
      <c r="BWZ140" s="50"/>
      <c r="BXA140" s="50"/>
      <c r="BXB140" s="50"/>
      <c r="BXC140" s="50"/>
      <c r="BXD140" s="50"/>
      <c r="BXE140" s="50"/>
      <c r="BXF140" s="50"/>
      <c r="BXG140" s="50"/>
      <c r="BXH140" s="50"/>
      <c r="BXI140" s="50"/>
      <c r="BXJ140" s="50"/>
      <c r="BXK140" s="50"/>
      <c r="BXL140" s="50"/>
      <c r="BXM140" s="50"/>
      <c r="BXN140" s="50"/>
      <c r="BXO140" s="50"/>
      <c r="BXP140" s="50"/>
      <c r="BXQ140" s="50"/>
      <c r="BXR140" s="50"/>
      <c r="BXS140" s="50"/>
      <c r="BXT140" s="50"/>
      <c r="BXU140" s="50"/>
      <c r="BXV140" s="50"/>
      <c r="BXW140" s="50"/>
      <c r="BXX140" s="50"/>
      <c r="BXY140" s="50"/>
      <c r="BXZ140" s="50"/>
      <c r="BYA140" s="50"/>
      <c r="BYB140" s="50"/>
      <c r="BYC140" s="50"/>
      <c r="BYD140" s="50"/>
      <c r="BYE140" s="50"/>
      <c r="BYF140" s="50"/>
      <c r="BYG140" s="50"/>
      <c r="BYH140" s="50"/>
      <c r="BYI140" s="50"/>
      <c r="BYJ140" s="50"/>
      <c r="BYK140" s="50"/>
      <c r="BYL140" s="50"/>
      <c r="BYM140" s="50"/>
      <c r="BYN140" s="50"/>
      <c r="BYO140" s="50"/>
      <c r="BYP140" s="50"/>
      <c r="BYQ140" s="50"/>
      <c r="BYR140" s="50"/>
      <c r="BYS140" s="50"/>
      <c r="BYT140" s="50"/>
      <c r="BYU140" s="50"/>
      <c r="BYV140" s="50"/>
      <c r="BYW140" s="50"/>
      <c r="BYX140" s="50"/>
      <c r="BYY140" s="50"/>
      <c r="BYZ140" s="50"/>
      <c r="BZA140" s="50"/>
      <c r="BZB140" s="50"/>
      <c r="BZC140" s="50"/>
      <c r="BZD140" s="50"/>
      <c r="BZE140" s="50"/>
      <c r="BZF140" s="50"/>
      <c r="BZG140" s="50"/>
      <c r="BZH140" s="50"/>
      <c r="BZI140" s="50"/>
      <c r="BZJ140" s="50"/>
      <c r="BZK140" s="50"/>
      <c r="BZL140" s="50"/>
      <c r="BZM140" s="50"/>
      <c r="BZN140" s="50"/>
      <c r="BZO140" s="50"/>
      <c r="BZP140" s="50"/>
      <c r="BZQ140" s="50"/>
      <c r="BZR140" s="50"/>
      <c r="BZS140" s="50"/>
      <c r="BZT140" s="50"/>
      <c r="BZU140" s="50"/>
      <c r="BZV140" s="50"/>
      <c r="BZW140" s="50"/>
      <c r="BZX140" s="50"/>
      <c r="BZY140" s="50"/>
      <c r="BZZ140" s="50"/>
      <c r="CAA140" s="50"/>
      <c r="CAB140" s="50"/>
      <c r="CAC140" s="50"/>
      <c r="CAD140" s="50"/>
      <c r="CAE140" s="50"/>
      <c r="CAF140" s="50"/>
      <c r="CAG140" s="50"/>
      <c r="CAH140" s="50"/>
      <c r="CAI140" s="50"/>
      <c r="CAJ140" s="50"/>
      <c r="CAK140" s="50"/>
      <c r="CAL140" s="50"/>
      <c r="CAM140" s="50"/>
      <c r="CAN140" s="50"/>
      <c r="CAO140" s="50"/>
      <c r="CAP140" s="50"/>
      <c r="CAQ140" s="50"/>
      <c r="CAR140" s="50"/>
      <c r="CAS140" s="50"/>
      <c r="CAT140" s="50"/>
      <c r="CAU140" s="50"/>
      <c r="CAV140" s="50"/>
      <c r="CAW140" s="50"/>
      <c r="CAX140" s="50"/>
      <c r="CAY140" s="50"/>
      <c r="CAZ140" s="50"/>
      <c r="CBA140" s="50"/>
      <c r="CBB140" s="50"/>
      <c r="CBC140" s="50"/>
      <c r="CBD140" s="50"/>
      <c r="CBE140" s="50"/>
      <c r="CBF140" s="50"/>
      <c r="CBG140" s="50"/>
      <c r="CBH140" s="50"/>
      <c r="CBI140" s="50"/>
      <c r="CBJ140" s="50"/>
      <c r="CBK140" s="50"/>
      <c r="CBL140" s="50"/>
      <c r="CBM140" s="50"/>
      <c r="CBN140" s="50"/>
      <c r="CBO140" s="50"/>
      <c r="CBP140" s="50"/>
      <c r="CBQ140" s="50"/>
      <c r="CBR140" s="50"/>
      <c r="CBS140" s="50"/>
      <c r="CBT140" s="50"/>
      <c r="CBU140" s="50"/>
      <c r="CBV140" s="50"/>
      <c r="CBW140" s="50"/>
      <c r="CBX140" s="50"/>
      <c r="CBY140" s="50"/>
      <c r="CBZ140" s="50"/>
      <c r="CCA140" s="50"/>
      <c r="CCB140" s="50"/>
      <c r="CCC140" s="50"/>
      <c r="CCD140" s="50"/>
      <c r="CCE140" s="50"/>
      <c r="CCF140" s="50"/>
      <c r="CCG140" s="50"/>
      <c r="CCH140" s="50"/>
      <c r="CCI140" s="50"/>
      <c r="CCJ140" s="50"/>
      <c r="CCK140" s="50"/>
      <c r="CCL140" s="50"/>
      <c r="CCM140" s="50"/>
      <c r="CCN140" s="50"/>
      <c r="CCO140" s="50"/>
      <c r="CCP140" s="50"/>
      <c r="CCQ140" s="50"/>
      <c r="CCR140" s="50"/>
      <c r="CCS140" s="50"/>
      <c r="CCT140" s="50"/>
      <c r="CCU140" s="50"/>
      <c r="CCV140" s="50"/>
      <c r="CCW140" s="50"/>
      <c r="CCX140" s="50"/>
      <c r="CCY140" s="50"/>
      <c r="CCZ140" s="50"/>
      <c r="CDA140" s="50"/>
      <c r="CDB140" s="50"/>
      <c r="CDC140" s="50"/>
      <c r="CDD140" s="50"/>
      <c r="CDE140" s="50"/>
      <c r="CDF140" s="50"/>
      <c r="CDG140" s="50"/>
      <c r="CDH140" s="50"/>
      <c r="CDI140" s="50"/>
      <c r="CDJ140" s="50"/>
      <c r="CDK140" s="50"/>
      <c r="CDL140" s="50"/>
      <c r="CDM140" s="50"/>
      <c r="CDN140" s="50"/>
      <c r="CDO140" s="50"/>
      <c r="CDP140" s="50"/>
      <c r="CDQ140" s="50"/>
      <c r="CDR140" s="50"/>
      <c r="CDS140" s="50"/>
      <c r="CDT140" s="50"/>
      <c r="CDU140" s="50"/>
      <c r="CDV140" s="50"/>
      <c r="CDW140" s="50"/>
      <c r="CDX140" s="50"/>
      <c r="CDY140" s="50"/>
      <c r="CDZ140" s="50"/>
      <c r="CEA140" s="50"/>
      <c r="CEB140" s="50"/>
      <c r="CEC140" s="50"/>
      <c r="CED140" s="50"/>
      <c r="CEE140" s="50"/>
      <c r="CEF140" s="50"/>
      <c r="CEG140" s="50"/>
      <c r="CEH140" s="50"/>
      <c r="CEI140" s="50"/>
      <c r="CEJ140" s="50"/>
      <c r="CEK140" s="50"/>
      <c r="CEL140" s="50"/>
      <c r="CEM140" s="50"/>
      <c r="CEN140" s="50"/>
      <c r="CEO140" s="50"/>
      <c r="CEP140" s="50"/>
      <c r="CEQ140" s="50"/>
      <c r="CER140" s="50"/>
      <c r="CES140" s="50"/>
      <c r="CET140" s="50"/>
      <c r="CEU140" s="50"/>
      <c r="CEV140" s="50"/>
      <c r="CEW140" s="50"/>
      <c r="CEX140" s="50"/>
      <c r="CEY140" s="50"/>
      <c r="CEZ140" s="50"/>
      <c r="CFA140" s="50"/>
      <c r="CFB140" s="50"/>
      <c r="CFC140" s="50"/>
      <c r="CFD140" s="50"/>
      <c r="CFE140" s="50"/>
      <c r="CFF140" s="50"/>
      <c r="CFG140" s="50"/>
      <c r="CFH140" s="50"/>
      <c r="CFI140" s="50"/>
      <c r="CFJ140" s="50"/>
      <c r="CFK140" s="50"/>
      <c r="CFL140" s="50"/>
      <c r="CFM140" s="50"/>
      <c r="CFN140" s="50"/>
      <c r="CFO140" s="50"/>
      <c r="CFP140" s="50"/>
      <c r="CFQ140" s="50"/>
      <c r="CFR140" s="50"/>
      <c r="CFS140" s="50"/>
      <c r="CFT140" s="50"/>
      <c r="CFU140" s="50"/>
      <c r="CFV140" s="50"/>
      <c r="CFW140" s="50"/>
      <c r="CFX140" s="50"/>
      <c r="CFY140" s="50"/>
      <c r="CFZ140" s="50"/>
      <c r="CGA140" s="50"/>
      <c r="CGB140" s="50"/>
      <c r="CGC140" s="50"/>
      <c r="CGD140" s="50"/>
      <c r="CGE140" s="50"/>
      <c r="CGF140" s="50"/>
      <c r="CGG140" s="50"/>
      <c r="CGH140" s="50"/>
      <c r="CGI140" s="50"/>
      <c r="CGJ140" s="50"/>
      <c r="CGK140" s="50"/>
      <c r="CGL140" s="50"/>
      <c r="CGM140" s="50"/>
      <c r="CGN140" s="50"/>
      <c r="CGO140" s="50"/>
      <c r="CGP140" s="50"/>
      <c r="CGQ140" s="50"/>
      <c r="CGR140" s="50"/>
      <c r="CGS140" s="50"/>
      <c r="CGT140" s="50"/>
      <c r="CGU140" s="50"/>
      <c r="CGV140" s="50"/>
      <c r="CGW140" s="50"/>
      <c r="CGX140" s="50"/>
      <c r="CGY140" s="50"/>
      <c r="CGZ140" s="50"/>
      <c r="CHA140" s="50"/>
      <c r="CHB140" s="50"/>
      <c r="CHC140" s="50"/>
      <c r="CHD140" s="50"/>
      <c r="CHE140" s="50"/>
      <c r="CHF140" s="50"/>
      <c r="CHG140" s="50"/>
      <c r="CHH140" s="50"/>
      <c r="CHI140" s="50"/>
      <c r="CHJ140" s="50"/>
      <c r="CHK140" s="50"/>
      <c r="CHL140" s="50"/>
      <c r="CHM140" s="50"/>
      <c r="CHN140" s="50"/>
      <c r="CHO140" s="50"/>
      <c r="CHP140" s="50"/>
      <c r="CHQ140" s="50"/>
      <c r="CHR140" s="50"/>
      <c r="CHS140" s="50"/>
      <c r="CHT140" s="50"/>
      <c r="CHU140" s="50"/>
      <c r="CHV140" s="50"/>
      <c r="CHW140" s="50"/>
      <c r="CHX140" s="50"/>
      <c r="CHY140" s="50"/>
      <c r="CHZ140" s="50"/>
      <c r="CIA140" s="50"/>
      <c r="CIB140" s="50"/>
      <c r="CIC140" s="50"/>
      <c r="CID140" s="50"/>
      <c r="CIE140" s="50"/>
      <c r="CIF140" s="50"/>
      <c r="CIG140" s="50"/>
      <c r="CIH140" s="50"/>
      <c r="CII140" s="50"/>
      <c r="CIJ140" s="50"/>
      <c r="CIK140" s="50"/>
      <c r="CIL140" s="50"/>
      <c r="CIM140" s="50"/>
      <c r="CIN140" s="50"/>
      <c r="CIO140" s="50"/>
      <c r="CIP140" s="50"/>
      <c r="CIQ140" s="50"/>
      <c r="CIR140" s="50"/>
      <c r="CIS140" s="50"/>
      <c r="CIT140" s="50"/>
      <c r="CIU140" s="50"/>
      <c r="CIV140" s="50"/>
      <c r="CIW140" s="50"/>
      <c r="CIX140" s="50"/>
      <c r="CIY140" s="50"/>
      <c r="CIZ140" s="50"/>
      <c r="CJA140" s="50"/>
      <c r="CJB140" s="50"/>
      <c r="CJC140" s="50"/>
      <c r="CJD140" s="50"/>
      <c r="CJE140" s="50"/>
      <c r="CJF140" s="50"/>
      <c r="CJG140" s="50"/>
      <c r="CJH140" s="50"/>
      <c r="CJI140" s="50"/>
      <c r="CJJ140" s="50"/>
      <c r="CJK140" s="50"/>
      <c r="CJL140" s="50"/>
      <c r="CJM140" s="50"/>
      <c r="CJN140" s="50"/>
      <c r="CJO140" s="50"/>
      <c r="CJP140" s="50"/>
      <c r="CJQ140" s="50"/>
      <c r="CJR140" s="50"/>
      <c r="CJS140" s="50"/>
      <c r="CJT140" s="50"/>
      <c r="CJU140" s="50"/>
      <c r="CJV140" s="50"/>
      <c r="CJW140" s="50"/>
      <c r="CJX140" s="50"/>
      <c r="CJY140" s="50"/>
      <c r="CJZ140" s="50"/>
      <c r="CKA140" s="50"/>
      <c r="CKB140" s="50"/>
      <c r="CKC140" s="50"/>
      <c r="CKD140" s="50"/>
      <c r="CKE140" s="50"/>
      <c r="CKF140" s="50"/>
      <c r="CKG140" s="50"/>
      <c r="CKH140" s="50"/>
      <c r="CKI140" s="50"/>
      <c r="CKJ140" s="50"/>
      <c r="CKK140" s="50"/>
      <c r="CKL140" s="50"/>
      <c r="CKM140" s="50"/>
      <c r="CKN140" s="50"/>
      <c r="CKO140" s="50"/>
      <c r="CKP140" s="50"/>
      <c r="CKQ140" s="50"/>
      <c r="CKR140" s="50"/>
      <c r="CKS140" s="50"/>
      <c r="CKT140" s="50"/>
      <c r="CKU140" s="50"/>
      <c r="CKV140" s="50"/>
      <c r="CKW140" s="50"/>
      <c r="CKX140" s="50"/>
      <c r="CKY140" s="50"/>
      <c r="CKZ140" s="50"/>
      <c r="CLA140" s="50"/>
      <c r="CLB140" s="50"/>
      <c r="CLC140" s="50"/>
      <c r="CLD140" s="50"/>
      <c r="CLE140" s="50"/>
      <c r="CLF140" s="50"/>
      <c r="CLG140" s="50"/>
      <c r="CLH140" s="50"/>
      <c r="CLI140" s="50"/>
      <c r="CLJ140" s="50"/>
      <c r="CLK140" s="50"/>
      <c r="CLL140" s="50"/>
      <c r="CLM140" s="50"/>
      <c r="CLN140" s="50"/>
      <c r="CLO140" s="50"/>
      <c r="CLP140" s="50"/>
      <c r="CLQ140" s="50"/>
      <c r="CLR140" s="50"/>
      <c r="CLS140" s="50"/>
      <c r="CLT140" s="50"/>
      <c r="CLU140" s="50"/>
      <c r="CLV140" s="50"/>
      <c r="CLW140" s="50"/>
      <c r="CLX140" s="50"/>
      <c r="CLY140" s="50"/>
      <c r="CLZ140" s="50"/>
      <c r="CMA140" s="50"/>
      <c r="CMB140" s="50"/>
      <c r="CMC140" s="50"/>
      <c r="CMD140" s="50"/>
      <c r="CME140" s="50"/>
      <c r="CMF140" s="50"/>
      <c r="CMG140" s="50"/>
      <c r="CMH140" s="50"/>
      <c r="CMI140" s="50"/>
      <c r="CMJ140" s="50"/>
      <c r="CMK140" s="50"/>
      <c r="CML140" s="50"/>
      <c r="CMM140" s="50"/>
      <c r="CMN140" s="50"/>
      <c r="CMO140" s="50"/>
      <c r="CMP140" s="50"/>
      <c r="CMQ140" s="50"/>
      <c r="CMR140" s="50"/>
      <c r="CMS140" s="50"/>
      <c r="CMT140" s="50"/>
      <c r="CMU140" s="50"/>
      <c r="CMV140" s="50"/>
      <c r="CMW140" s="50"/>
      <c r="CMX140" s="50"/>
      <c r="CMY140" s="50"/>
      <c r="CMZ140" s="50"/>
      <c r="CNA140" s="50"/>
      <c r="CNB140" s="50"/>
      <c r="CNC140" s="50"/>
      <c r="CND140" s="50"/>
      <c r="CNE140" s="50"/>
      <c r="CNF140" s="50"/>
      <c r="CNG140" s="50"/>
      <c r="CNH140" s="50"/>
      <c r="CNI140" s="50"/>
      <c r="CNJ140" s="50"/>
      <c r="CNK140" s="50"/>
      <c r="CNL140" s="50"/>
      <c r="CNM140" s="50"/>
      <c r="CNN140" s="50"/>
      <c r="CNO140" s="50"/>
      <c r="CNP140" s="50"/>
      <c r="CNQ140" s="50"/>
      <c r="CNR140" s="50"/>
      <c r="CNS140" s="50"/>
      <c r="CNT140" s="50"/>
      <c r="CNU140" s="50"/>
      <c r="CNV140" s="50"/>
      <c r="CNW140" s="50"/>
      <c r="CNX140" s="50"/>
      <c r="CNY140" s="50"/>
      <c r="CNZ140" s="50"/>
      <c r="COA140" s="50"/>
      <c r="COB140" s="50"/>
      <c r="COC140" s="50"/>
      <c r="COD140" s="50"/>
      <c r="COE140" s="50"/>
      <c r="COF140" s="50"/>
      <c r="COG140" s="50"/>
      <c r="COH140" s="50"/>
      <c r="COI140" s="50"/>
      <c r="COJ140" s="50"/>
      <c r="COK140" s="50"/>
      <c r="COL140" s="50"/>
      <c r="COM140" s="50"/>
      <c r="CON140" s="50"/>
      <c r="COO140" s="50"/>
      <c r="COP140" s="50"/>
      <c r="COQ140" s="50"/>
      <c r="COR140" s="50"/>
      <c r="COS140" s="50"/>
      <c r="COT140" s="50"/>
      <c r="COU140" s="50"/>
      <c r="COV140" s="50"/>
      <c r="COW140" s="50"/>
      <c r="COX140" s="50"/>
      <c r="COY140" s="50"/>
      <c r="COZ140" s="50"/>
      <c r="CPA140" s="50"/>
      <c r="CPB140" s="50"/>
      <c r="CPC140" s="50"/>
      <c r="CPD140" s="50"/>
      <c r="CPE140" s="50"/>
      <c r="CPF140" s="50"/>
      <c r="CPG140" s="50"/>
      <c r="CPH140" s="50"/>
      <c r="CPI140" s="50"/>
      <c r="CPJ140" s="50"/>
      <c r="CPK140" s="50"/>
      <c r="CPL140" s="50"/>
      <c r="CPM140" s="50"/>
      <c r="CPN140" s="50"/>
      <c r="CPO140" s="50"/>
      <c r="CPP140" s="50"/>
      <c r="CPQ140" s="50"/>
      <c r="CPR140" s="50"/>
      <c r="CPS140" s="50"/>
      <c r="CPT140" s="50"/>
      <c r="CPU140" s="50"/>
      <c r="CPV140" s="50"/>
      <c r="CPW140" s="50"/>
      <c r="CPX140" s="50"/>
      <c r="CPY140" s="50"/>
      <c r="CPZ140" s="50"/>
      <c r="CQA140" s="50"/>
      <c r="CQB140" s="50"/>
      <c r="CQC140" s="50"/>
      <c r="CQD140" s="50"/>
      <c r="CQE140" s="50"/>
      <c r="CQF140" s="50"/>
      <c r="CQG140" s="50"/>
      <c r="CQH140" s="50"/>
      <c r="CQI140" s="50"/>
      <c r="CQJ140" s="50"/>
      <c r="CQK140" s="50"/>
      <c r="CQL140" s="50"/>
      <c r="CQM140" s="50"/>
      <c r="CQN140" s="50"/>
      <c r="CQO140" s="50"/>
      <c r="CQP140" s="50"/>
      <c r="CQQ140" s="50"/>
      <c r="CQR140" s="50"/>
      <c r="CQS140" s="50"/>
      <c r="CQT140" s="50"/>
      <c r="CQU140" s="50"/>
      <c r="CQV140" s="50"/>
      <c r="CQW140" s="50"/>
      <c r="CQX140" s="50"/>
      <c r="CQY140" s="50"/>
      <c r="CQZ140" s="50"/>
      <c r="CRA140" s="50"/>
      <c r="CRB140" s="50"/>
      <c r="CRC140" s="50"/>
      <c r="CRD140" s="50"/>
      <c r="CRE140" s="50"/>
      <c r="CRF140" s="50"/>
      <c r="CRG140" s="50"/>
      <c r="CRH140" s="50"/>
      <c r="CRI140" s="50"/>
      <c r="CRJ140" s="50"/>
      <c r="CRK140" s="50"/>
      <c r="CRL140" s="50"/>
      <c r="CRM140" s="50"/>
      <c r="CRN140" s="50"/>
      <c r="CRO140" s="50"/>
      <c r="CRP140" s="50"/>
      <c r="CRQ140" s="50"/>
      <c r="CRR140" s="50"/>
      <c r="CRS140" s="50"/>
      <c r="CRT140" s="50"/>
      <c r="CRU140" s="50"/>
      <c r="CRV140" s="50"/>
      <c r="CRW140" s="50"/>
      <c r="CRX140" s="50"/>
      <c r="CRY140" s="50"/>
      <c r="CRZ140" s="50"/>
      <c r="CSA140" s="50"/>
      <c r="CSB140" s="50"/>
      <c r="CSC140" s="50"/>
      <c r="CSD140" s="50"/>
      <c r="CSE140" s="50"/>
      <c r="CSF140" s="50"/>
      <c r="CSG140" s="50"/>
      <c r="CSH140" s="50"/>
      <c r="CSI140" s="50"/>
      <c r="CSJ140" s="50"/>
      <c r="CSK140" s="50"/>
      <c r="CSL140" s="50"/>
      <c r="CSM140" s="50"/>
      <c r="CSN140" s="50"/>
      <c r="CSO140" s="50"/>
      <c r="CSP140" s="50"/>
      <c r="CSQ140" s="50"/>
      <c r="CSR140" s="50"/>
      <c r="CSS140" s="50"/>
      <c r="CST140" s="50"/>
      <c r="CSU140" s="50"/>
      <c r="CSV140" s="50"/>
      <c r="CSW140" s="50"/>
      <c r="CSX140" s="50"/>
      <c r="CSY140" s="50"/>
      <c r="CSZ140" s="50"/>
      <c r="CTA140" s="50"/>
      <c r="CTB140" s="50"/>
      <c r="CTC140" s="50"/>
      <c r="CTD140" s="50"/>
      <c r="CTE140" s="50"/>
      <c r="CTF140" s="50"/>
      <c r="CTG140" s="50"/>
      <c r="CTH140" s="50"/>
      <c r="CTI140" s="50"/>
      <c r="CTJ140" s="50"/>
      <c r="CTK140" s="50"/>
      <c r="CTL140" s="50"/>
      <c r="CTM140" s="50"/>
      <c r="CTN140" s="50"/>
      <c r="CTO140" s="50"/>
      <c r="CTP140" s="50"/>
      <c r="CTQ140" s="50"/>
      <c r="CTR140" s="50"/>
      <c r="CTS140" s="50"/>
      <c r="CTT140" s="50"/>
      <c r="CTU140" s="50"/>
      <c r="CTV140" s="50"/>
      <c r="CTW140" s="50"/>
      <c r="CTX140" s="50"/>
      <c r="CTY140" s="50"/>
      <c r="CTZ140" s="50"/>
      <c r="CUA140" s="50"/>
      <c r="CUB140" s="50"/>
      <c r="CUC140" s="50"/>
      <c r="CUD140" s="50"/>
      <c r="CUE140" s="50"/>
      <c r="CUF140" s="50"/>
      <c r="CUG140" s="50"/>
      <c r="CUH140" s="50"/>
      <c r="CUI140" s="50"/>
      <c r="CUJ140" s="50"/>
      <c r="CUK140" s="50"/>
      <c r="CUL140" s="50"/>
      <c r="CUM140" s="50"/>
      <c r="CUN140" s="50"/>
      <c r="CUO140" s="50"/>
      <c r="CUP140" s="50"/>
      <c r="CUQ140" s="50"/>
      <c r="CUR140" s="50"/>
      <c r="CUS140" s="50"/>
      <c r="CUT140" s="50"/>
      <c r="CUU140" s="50"/>
      <c r="CUV140" s="50"/>
      <c r="CUW140" s="50"/>
      <c r="CUX140" s="50"/>
      <c r="CUY140" s="50"/>
      <c r="CUZ140" s="50"/>
      <c r="CVA140" s="50"/>
      <c r="CVB140" s="50"/>
      <c r="CVC140" s="50"/>
      <c r="CVD140" s="50"/>
      <c r="CVE140" s="50"/>
      <c r="CVF140" s="50"/>
      <c r="CVG140" s="50"/>
      <c r="CVH140" s="50"/>
      <c r="CVI140" s="50"/>
      <c r="CVJ140" s="50"/>
      <c r="CVK140" s="50"/>
      <c r="CVL140" s="50"/>
      <c r="CVM140" s="50"/>
      <c r="CVN140" s="50"/>
      <c r="CVO140" s="50"/>
      <c r="CVP140" s="50"/>
      <c r="CVQ140" s="50"/>
      <c r="CVR140" s="50"/>
      <c r="CVS140" s="50"/>
      <c r="CVT140" s="50"/>
      <c r="CVU140" s="50"/>
      <c r="CVV140" s="50"/>
      <c r="CVW140" s="50"/>
      <c r="CVX140" s="50"/>
      <c r="CVY140" s="50"/>
      <c r="CVZ140" s="50"/>
      <c r="CWA140" s="50"/>
      <c r="CWB140" s="50"/>
      <c r="CWC140" s="50"/>
      <c r="CWD140" s="50"/>
      <c r="CWE140" s="50"/>
      <c r="CWF140" s="50"/>
      <c r="CWG140" s="50"/>
      <c r="CWH140" s="50"/>
      <c r="CWI140" s="50"/>
      <c r="CWJ140" s="50"/>
      <c r="CWK140" s="50"/>
      <c r="CWL140" s="50"/>
      <c r="CWM140" s="50"/>
      <c r="CWN140" s="50"/>
      <c r="CWO140" s="50"/>
      <c r="CWP140" s="50"/>
      <c r="CWQ140" s="50"/>
      <c r="CWR140" s="50"/>
      <c r="CWS140" s="50"/>
      <c r="CWT140" s="50"/>
      <c r="CWU140" s="50"/>
      <c r="CWV140" s="50"/>
      <c r="CWW140" s="50"/>
      <c r="CWX140" s="50"/>
      <c r="CWY140" s="50"/>
      <c r="CWZ140" s="50"/>
      <c r="CXA140" s="50"/>
      <c r="CXB140" s="50"/>
      <c r="CXC140" s="50"/>
      <c r="CXD140" s="50"/>
      <c r="CXE140" s="50"/>
      <c r="CXF140" s="50"/>
      <c r="CXG140" s="50"/>
      <c r="CXH140" s="50"/>
      <c r="CXI140" s="50"/>
      <c r="CXJ140" s="50"/>
      <c r="CXK140" s="50"/>
      <c r="CXL140" s="50"/>
      <c r="CXM140" s="50"/>
      <c r="CXN140" s="50"/>
      <c r="CXO140" s="50"/>
      <c r="CXP140" s="50"/>
      <c r="CXQ140" s="50"/>
      <c r="CXR140" s="50"/>
      <c r="CXS140" s="50"/>
      <c r="CXT140" s="50"/>
      <c r="CXU140" s="50"/>
      <c r="CXV140" s="50"/>
      <c r="CXW140" s="50"/>
      <c r="CXX140" s="50"/>
      <c r="CXY140" s="50"/>
      <c r="CXZ140" s="50"/>
      <c r="CYA140" s="50"/>
      <c r="CYB140" s="50"/>
      <c r="CYC140" s="50"/>
      <c r="CYD140" s="50"/>
      <c r="CYE140" s="50"/>
      <c r="CYF140" s="50"/>
      <c r="CYG140" s="50"/>
      <c r="CYH140" s="50"/>
      <c r="CYI140" s="50"/>
      <c r="CYJ140" s="50"/>
      <c r="CYK140" s="50"/>
      <c r="CYL140" s="50"/>
      <c r="CYM140" s="50"/>
      <c r="CYN140" s="50"/>
      <c r="CYO140" s="50"/>
      <c r="CYP140" s="50"/>
      <c r="CYQ140" s="50"/>
      <c r="CYR140" s="50"/>
      <c r="CYS140" s="50"/>
      <c r="CYT140" s="50"/>
      <c r="CYU140" s="50"/>
      <c r="CYV140" s="50"/>
      <c r="CYW140" s="50"/>
      <c r="CYX140" s="50"/>
      <c r="CYY140" s="50"/>
      <c r="CYZ140" s="50"/>
      <c r="CZA140" s="50"/>
      <c r="CZB140" s="50"/>
      <c r="CZC140" s="50"/>
      <c r="CZD140" s="50"/>
      <c r="CZE140" s="50"/>
      <c r="CZF140" s="50"/>
      <c r="CZG140" s="50"/>
      <c r="CZH140" s="50"/>
      <c r="CZI140" s="50"/>
      <c r="CZJ140" s="50"/>
      <c r="CZK140" s="50"/>
      <c r="CZL140" s="50"/>
      <c r="CZM140" s="50"/>
      <c r="CZN140" s="50"/>
      <c r="CZO140" s="50"/>
      <c r="CZP140" s="50"/>
      <c r="CZQ140" s="50"/>
      <c r="CZR140" s="50"/>
      <c r="CZS140" s="50"/>
      <c r="CZT140" s="50"/>
      <c r="CZU140" s="50"/>
      <c r="CZV140" s="50"/>
      <c r="CZW140" s="50"/>
      <c r="CZX140" s="50"/>
      <c r="CZY140" s="50"/>
      <c r="CZZ140" s="50"/>
      <c r="DAA140" s="50"/>
      <c r="DAB140" s="50"/>
      <c r="DAC140" s="50"/>
      <c r="DAD140" s="50"/>
      <c r="DAE140" s="50"/>
      <c r="DAF140" s="50"/>
      <c r="DAG140" s="50"/>
      <c r="DAH140" s="50"/>
      <c r="DAI140" s="50"/>
      <c r="DAJ140" s="50"/>
      <c r="DAK140" s="50"/>
      <c r="DAL140" s="50"/>
      <c r="DAM140" s="50"/>
      <c r="DAN140" s="50"/>
      <c r="DAO140" s="50"/>
      <c r="DAP140" s="50"/>
      <c r="DAQ140" s="50"/>
      <c r="DAR140" s="50"/>
      <c r="DAS140" s="50"/>
      <c r="DAT140" s="50"/>
      <c r="DAU140" s="50"/>
      <c r="DAV140" s="50"/>
      <c r="DAW140" s="50"/>
      <c r="DAX140" s="50"/>
      <c r="DAY140" s="50"/>
      <c r="DAZ140" s="50"/>
      <c r="DBA140" s="50"/>
      <c r="DBB140" s="50"/>
      <c r="DBC140" s="50"/>
      <c r="DBD140" s="50"/>
      <c r="DBE140" s="50"/>
      <c r="DBF140" s="50"/>
      <c r="DBG140" s="50"/>
      <c r="DBH140" s="50"/>
      <c r="DBI140" s="50"/>
      <c r="DBJ140" s="50"/>
      <c r="DBK140" s="50"/>
      <c r="DBL140" s="50"/>
      <c r="DBM140" s="50"/>
      <c r="DBN140" s="50"/>
      <c r="DBO140" s="50"/>
      <c r="DBP140" s="50"/>
      <c r="DBQ140" s="50"/>
      <c r="DBR140" s="50"/>
      <c r="DBS140" s="50"/>
      <c r="DBT140" s="50"/>
      <c r="DBU140" s="50"/>
      <c r="DBV140" s="50"/>
      <c r="DBW140" s="50"/>
      <c r="DBX140" s="50"/>
      <c r="DBY140" s="50"/>
      <c r="DBZ140" s="50"/>
      <c r="DCA140" s="50"/>
      <c r="DCB140" s="50"/>
      <c r="DCC140" s="50"/>
      <c r="DCD140" s="50"/>
      <c r="DCE140" s="50"/>
      <c r="DCF140" s="50"/>
      <c r="DCG140" s="50"/>
      <c r="DCH140" s="50"/>
      <c r="DCI140" s="50"/>
      <c r="DCJ140" s="50"/>
      <c r="DCK140" s="50"/>
      <c r="DCL140" s="50"/>
      <c r="DCM140" s="50"/>
      <c r="DCN140" s="50"/>
      <c r="DCO140" s="50"/>
      <c r="DCP140" s="50"/>
      <c r="DCQ140" s="50"/>
      <c r="DCR140" s="50"/>
      <c r="DCS140" s="50"/>
      <c r="DCT140" s="50"/>
      <c r="DCU140" s="50"/>
      <c r="DCV140" s="50"/>
      <c r="DCW140" s="50"/>
      <c r="DCX140" s="50"/>
      <c r="DCY140" s="50"/>
      <c r="DCZ140" s="50"/>
      <c r="DDA140" s="50"/>
      <c r="DDB140" s="50"/>
      <c r="DDC140" s="50"/>
      <c r="DDD140" s="50"/>
      <c r="DDE140" s="50"/>
      <c r="DDF140" s="50"/>
      <c r="DDG140" s="50"/>
      <c r="DDH140" s="50"/>
      <c r="DDI140" s="50"/>
      <c r="DDJ140" s="50"/>
      <c r="DDK140" s="50"/>
      <c r="DDL140" s="50"/>
      <c r="DDM140" s="50"/>
      <c r="DDN140" s="50"/>
      <c r="DDO140" s="50"/>
      <c r="DDP140" s="50"/>
      <c r="DDQ140" s="50"/>
      <c r="DDR140" s="50"/>
      <c r="DDS140" s="50"/>
      <c r="DDT140" s="50"/>
      <c r="DDU140" s="50"/>
      <c r="DDV140" s="50"/>
      <c r="DDW140" s="50"/>
      <c r="DDX140" s="50"/>
      <c r="DDY140" s="50"/>
      <c r="DDZ140" s="50"/>
      <c r="DEA140" s="50"/>
      <c r="DEB140" s="50"/>
      <c r="DEC140" s="50"/>
      <c r="DED140" s="50"/>
      <c r="DEE140" s="50"/>
      <c r="DEF140" s="50"/>
      <c r="DEG140" s="50"/>
      <c r="DEH140" s="50"/>
      <c r="DEI140" s="50"/>
      <c r="DEJ140" s="50"/>
      <c r="DEK140" s="50"/>
      <c r="DEL140" s="50"/>
      <c r="DEM140" s="50"/>
      <c r="DEN140" s="50"/>
      <c r="DEO140" s="50"/>
      <c r="DEP140" s="50"/>
      <c r="DEQ140" s="50"/>
      <c r="DER140" s="50"/>
      <c r="DES140" s="50"/>
      <c r="DET140" s="50"/>
      <c r="DEU140" s="50"/>
      <c r="DEV140" s="50"/>
      <c r="DEW140" s="50"/>
      <c r="DEX140" s="50"/>
      <c r="DEY140" s="50"/>
      <c r="DEZ140" s="50"/>
      <c r="DFA140" s="50"/>
      <c r="DFB140" s="50"/>
      <c r="DFC140" s="50"/>
      <c r="DFD140" s="50"/>
      <c r="DFE140" s="50"/>
      <c r="DFF140" s="50"/>
      <c r="DFG140" s="50"/>
      <c r="DFH140" s="50"/>
      <c r="DFI140" s="50"/>
      <c r="DFJ140" s="50"/>
      <c r="DFK140" s="50"/>
      <c r="DFL140" s="50"/>
      <c r="DFM140" s="50"/>
      <c r="DFN140" s="50"/>
      <c r="DFO140" s="50"/>
      <c r="DFP140" s="50"/>
      <c r="DFQ140" s="50"/>
      <c r="DFR140" s="50"/>
      <c r="DFS140" s="50"/>
      <c r="DFT140" s="50"/>
      <c r="DFU140" s="50"/>
      <c r="DFV140" s="50"/>
      <c r="DFW140" s="50"/>
      <c r="DFX140" s="50"/>
      <c r="DFY140" s="50"/>
      <c r="DFZ140" s="50"/>
      <c r="DGA140" s="50"/>
      <c r="DGB140" s="50"/>
      <c r="DGC140" s="50"/>
      <c r="DGD140" s="50"/>
      <c r="DGE140" s="50"/>
      <c r="DGF140" s="50"/>
      <c r="DGG140" s="50"/>
      <c r="DGH140" s="50"/>
      <c r="DGI140" s="50"/>
      <c r="DGJ140" s="50"/>
      <c r="DGK140" s="50"/>
      <c r="DGL140" s="50"/>
      <c r="DGM140" s="50"/>
      <c r="DGN140" s="50"/>
      <c r="DGO140" s="50"/>
      <c r="DGP140" s="50"/>
      <c r="DGQ140" s="50"/>
      <c r="DGR140" s="50"/>
      <c r="DGS140" s="50"/>
      <c r="DGT140" s="50"/>
      <c r="DGU140" s="50"/>
      <c r="DGV140" s="50"/>
      <c r="DGW140" s="50"/>
      <c r="DGX140" s="50"/>
      <c r="DGY140" s="50"/>
      <c r="DGZ140" s="50"/>
      <c r="DHA140" s="50"/>
      <c r="DHB140" s="50"/>
      <c r="DHC140" s="50"/>
      <c r="DHD140" s="50"/>
      <c r="DHE140" s="50"/>
      <c r="DHF140" s="50"/>
      <c r="DHG140" s="50"/>
      <c r="DHH140" s="50"/>
      <c r="DHI140" s="50"/>
      <c r="DHJ140" s="50"/>
      <c r="DHK140" s="50"/>
      <c r="DHL140" s="50"/>
      <c r="DHM140" s="50"/>
      <c r="DHN140" s="50"/>
      <c r="DHO140" s="50"/>
      <c r="DHP140" s="50"/>
      <c r="DHQ140" s="50"/>
      <c r="DHR140" s="50"/>
      <c r="DHS140" s="50"/>
      <c r="DHT140" s="50"/>
      <c r="DHU140" s="50"/>
      <c r="DHV140" s="50"/>
      <c r="DHW140" s="50"/>
      <c r="DHX140" s="50"/>
      <c r="DHY140" s="50"/>
      <c r="DHZ140" s="50"/>
      <c r="DIA140" s="50"/>
      <c r="DIB140" s="50"/>
      <c r="DIC140" s="50"/>
      <c r="DID140" s="50"/>
      <c r="DIE140" s="50"/>
      <c r="DIF140" s="50"/>
      <c r="DIG140" s="50"/>
      <c r="DIH140" s="50"/>
      <c r="DII140" s="50"/>
      <c r="DIJ140" s="50"/>
      <c r="DIK140" s="50"/>
      <c r="DIL140" s="50"/>
      <c r="DIM140" s="50"/>
      <c r="DIN140" s="50"/>
      <c r="DIO140" s="50"/>
      <c r="DIP140" s="50"/>
      <c r="DIQ140" s="50"/>
      <c r="DIR140" s="50"/>
      <c r="DIS140" s="50"/>
      <c r="DIT140" s="50"/>
      <c r="DIU140" s="50"/>
      <c r="DIV140" s="50"/>
      <c r="DIW140" s="50"/>
      <c r="DIX140" s="50"/>
      <c r="DIY140" s="50"/>
      <c r="DIZ140" s="50"/>
      <c r="DJA140" s="50"/>
      <c r="DJB140" s="50"/>
      <c r="DJC140" s="50"/>
      <c r="DJD140" s="50"/>
      <c r="DJE140" s="50"/>
      <c r="DJF140" s="50"/>
      <c r="DJG140" s="50"/>
      <c r="DJH140" s="50"/>
      <c r="DJI140" s="50"/>
      <c r="DJJ140" s="50"/>
      <c r="DJK140" s="50"/>
      <c r="DJL140" s="50"/>
      <c r="DJM140" s="50"/>
      <c r="DJN140" s="50"/>
      <c r="DJO140" s="50"/>
      <c r="DJP140" s="50"/>
      <c r="DJQ140" s="50"/>
      <c r="DJR140" s="50"/>
      <c r="DJS140" s="50"/>
      <c r="DJT140" s="50"/>
      <c r="DJU140" s="50"/>
      <c r="DJV140" s="50"/>
      <c r="DJW140" s="50"/>
      <c r="DJX140" s="50"/>
      <c r="DJY140" s="50"/>
      <c r="DJZ140" s="50"/>
      <c r="DKA140" s="50"/>
      <c r="DKB140" s="50"/>
      <c r="DKC140" s="50"/>
      <c r="DKD140" s="50"/>
      <c r="DKE140" s="50"/>
      <c r="DKF140" s="50"/>
      <c r="DKG140" s="50"/>
      <c r="DKH140" s="50"/>
      <c r="DKI140" s="50"/>
      <c r="DKJ140" s="50"/>
      <c r="DKK140" s="50"/>
      <c r="DKL140" s="50"/>
      <c r="DKM140" s="50"/>
      <c r="DKN140" s="50"/>
      <c r="DKO140" s="50"/>
      <c r="DKP140" s="50"/>
      <c r="DKQ140" s="50"/>
      <c r="DKR140" s="50"/>
      <c r="DKS140" s="50"/>
      <c r="DKT140" s="50"/>
      <c r="DKU140" s="50"/>
      <c r="DKV140" s="50"/>
      <c r="DKW140" s="50"/>
      <c r="DKX140" s="50"/>
      <c r="DKY140" s="50"/>
      <c r="DKZ140" s="50"/>
      <c r="DLA140" s="50"/>
      <c r="DLB140" s="50"/>
      <c r="DLC140" s="50"/>
      <c r="DLD140" s="50"/>
      <c r="DLE140" s="50"/>
      <c r="DLF140" s="50"/>
      <c r="DLG140" s="50"/>
      <c r="DLH140" s="50"/>
      <c r="DLI140" s="50"/>
      <c r="DLJ140" s="50"/>
      <c r="DLK140" s="50"/>
      <c r="DLL140" s="50"/>
      <c r="DLM140" s="50"/>
      <c r="DLN140" s="50"/>
      <c r="DLO140" s="50"/>
      <c r="DLP140" s="50"/>
      <c r="DLQ140" s="50"/>
      <c r="DLR140" s="50"/>
      <c r="DLS140" s="50"/>
      <c r="DLT140" s="50"/>
      <c r="DLU140" s="50"/>
      <c r="DLV140" s="50"/>
      <c r="DLW140" s="50"/>
      <c r="DLX140" s="50"/>
      <c r="DLY140" s="50"/>
      <c r="DLZ140" s="50"/>
      <c r="DMA140" s="50"/>
      <c r="DMB140" s="50"/>
      <c r="DMC140" s="50"/>
      <c r="DMD140" s="50"/>
      <c r="DME140" s="50"/>
      <c r="DMF140" s="50"/>
      <c r="DMG140" s="50"/>
      <c r="DMH140" s="50"/>
      <c r="DMI140" s="50"/>
      <c r="DMJ140" s="50"/>
      <c r="DMK140" s="50"/>
      <c r="DML140" s="50"/>
      <c r="DMM140" s="50"/>
      <c r="DMN140" s="50"/>
      <c r="DMO140" s="50"/>
      <c r="DMP140" s="50"/>
      <c r="DMQ140" s="50"/>
      <c r="DMR140" s="50"/>
      <c r="DMS140" s="50"/>
      <c r="DMT140" s="50"/>
      <c r="DMU140" s="50"/>
      <c r="DMV140" s="50"/>
      <c r="DMW140" s="50"/>
      <c r="DMX140" s="50"/>
      <c r="DMY140" s="50"/>
      <c r="DMZ140" s="50"/>
      <c r="DNA140" s="50"/>
      <c r="DNB140" s="50"/>
      <c r="DNC140" s="50"/>
      <c r="DND140" s="50"/>
      <c r="DNE140" s="50"/>
      <c r="DNF140" s="50"/>
      <c r="DNG140" s="50"/>
      <c r="DNH140" s="50"/>
      <c r="DNI140" s="50"/>
      <c r="DNJ140" s="50"/>
      <c r="DNK140" s="50"/>
      <c r="DNL140" s="50"/>
      <c r="DNM140" s="50"/>
      <c r="DNN140" s="50"/>
      <c r="DNO140" s="50"/>
      <c r="DNP140" s="50"/>
      <c r="DNQ140" s="50"/>
      <c r="DNR140" s="50"/>
      <c r="DNS140" s="50"/>
      <c r="DNT140" s="50"/>
      <c r="DNU140" s="50"/>
      <c r="DNV140" s="50"/>
      <c r="DNW140" s="50"/>
      <c r="DNX140" s="50"/>
      <c r="DNY140" s="50"/>
      <c r="DNZ140" s="50"/>
      <c r="DOA140" s="50"/>
      <c r="DOB140" s="50"/>
      <c r="DOC140" s="50"/>
      <c r="DOD140" s="50"/>
      <c r="DOE140" s="50"/>
      <c r="DOF140" s="50"/>
      <c r="DOG140" s="50"/>
      <c r="DOH140" s="50"/>
      <c r="DOI140" s="50"/>
      <c r="DOJ140" s="50"/>
      <c r="DOK140" s="50"/>
      <c r="DOL140" s="50"/>
      <c r="DOM140" s="50"/>
      <c r="DON140" s="50"/>
      <c r="DOO140" s="50"/>
      <c r="DOP140" s="50"/>
      <c r="DOQ140" s="50"/>
      <c r="DOR140" s="50"/>
      <c r="DOS140" s="50"/>
      <c r="DOT140" s="50"/>
      <c r="DOU140" s="50"/>
      <c r="DOV140" s="50"/>
      <c r="DOW140" s="50"/>
      <c r="DOX140" s="50"/>
      <c r="DOY140" s="50"/>
      <c r="DOZ140" s="50"/>
      <c r="DPA140" s="50"/>
      <c r="DPB140" s="50"/>
      <c r="DPC140" s="50"/>
      <c r="DPD140" s="50"/>
      <c r="DPE140" s="50"/>
      <c r="DPF140" s="50"/>
      <c r="DPG140" s="50"/>
      <c r="DPH140" s="50"/>
      <c r="DPI140" s="50"/>
      <c r="DPJ140" s="50"/>
      <c r="DPK140" s="50"/>
      <c r="DPL140" s="50"/>
      <c r="DPM140" s="50"/>
      <c r="DPN140" s="50"/>
      <c r="DPO140" s="50"/>
      <c r="DPP140" s="50"/>
      <c r="DPQ140" s="50"/>
      <c r="DPR140" s="50"/>
      <c r="DPS140" s="50"/>
      <c r="DPT140" s="50"/>
      <c r="DPU140" s="50"/>
      <c r="DPV140" s="50"/>
      <c r="DPW140" s="50"/>
      <c r="DPX140" s="50"/>
      <c r="DPY140" s="50"/>
      <c r="DPZ140" s="50"/>
      <c r="DQA140" s="50"/>
      <c r="DQB140" s="50"/>
      <c r="DQC140" s="50"/>
      <c r="DQD140" s="50"/>
      <c r="DQE140" s="50"/>
      <c r="DQF140" s="50"/>
      <c r="DQG140" s="50"/>
      <c r="DQH140" s="50"/>
      <c r="DQI140" s="50"/>
      <c r="DQJ140" s="50"/>
      <c r="DQK140" s="50"/>
      <c r="DQL140" s="50"/>
      <c r="DQM140" s="50"/>
      <c r="DQN140" s="50"/>
      <c r="DQO140" s="50"/>
      <c r="DQP140" s="50"/>
      <c r="DQQ140" s="50"/>
      <c r="DQR140" s="50"/>
      <c r="DQS140" s="50"/>
      <c r="DQT140" s="50"/>
      <c r="DQU140" s="50"/>
      <c r="DQV140" s="50"/>
      <c r="DQW140" s="50"/>
      <c r="DQX140" s="50"/>
      <c r="DQY140" s="50"/>
      <c r="DQZ140" s="50"/>
      <c r="DRA140" s="50"/>
      <c r="DRB140" s="50"/>
      <c r="DRC140" s="50"/>
      <c r="DRD140" s="50"/>
      <c r="DRE140" s="50"/>
      <c r="DRF140" s="50"/>
      <c r="DRG140" s="50"/>
      <c r="DRH140" s="50"/>
      <c r="DRI140" s="50"/>
      <c r="DRJ140" s="50"/>
      <c r="DRK140" s="50"/>
      <c r="DRL140" s="50"/>
      <c r="DRM140" s="50"/>
      <c r="DRN140" s="50"/>
      <c r="DRO140" s="50"/>
      <c r="DRP140" s="50"/>
      <c r="DRQ140" s="50"/>
      <c r="DRR140" s="50"/>
      <c r="DRS140" s="50"/>
      <c r="DRT140" s="50"/>
      <c r="DRU140" s="50"/>
      <c r="DRV140" s="50"/>
      <c r="DRW140" s="50"/>
      <c r="DRX140" s="50"/>
      <c r="DRY140" s="50"/>
      <c r="DRZ140" s="50"/>
      <c r="DSA140" s="50"/>
      <c r="DSB140" s="50"/>
      <c r="DSC140" s="50"/>
      <c r="DSD140" s="50"/>
      <c r="DSE140" s="50"/>
      <c r="DSF140" s="50"/>
      <c r="DSG140" s="50"/>
      <c r="DSH140" s="50"/>
      <c r="DSI140" s="50"/>
      <c r="DSJ140" s="50"/>
      <c r="DSK140" s="50"/>
      <c r="DSL140" s="50"/>
      <c r="DSM140" s="50"/>
      <c r="DSN140" s="50"/>
      <c r="DSO140" s="50"/>
      <c r="DSP140" s="50"/>
      <c r="DSQ140" s="50"/>
      <c r="DSR140" s="50"/>
      <c r="DSS140" s="50"/>
      <c r="DST140" s="50"/>
      <c r="DSU140" s="50"/>
      <c r="DSV140" s="50"/>
      <c r="DSW140" s="50"/>
      <c r="DSX140" s="50"/>
      <c r="DSY140" s="50"/>
      <c r="DSZ140" s="50"/>
      <c r="DTA140" s="50"/>
      <c r="DTB140" s="50"/>
      <c r="DTC140" s="50"/>
      <c r="DTD140" s="50"/>
      <c r="DTE140" s="50"/>
      <c r="DTF140" s="50"/>
      <c r="DTG140" s="50"/>
      <c r="DTH140" s="50"/>
      <c r="DTI140" s="50"/>
      <c r="DTJ140" s="50"/>
      <c r="DTK140" s="50"/>
      <c r="DTL140" s="50"/>
      <c r="DTM140" s="50"/>
      <c r="DTN140" s="50"/>
      <c r="DTO140" s="50"/>
      <c r="DTP140" s="50"/>
      <c r="DTQ140" s="50"/>
      <c r="DTR140" s="50"/>
      <c r="DTS140" s="50"/>
      <c r="DTT140" s="50"/>
      <c r="DTU140" s="50"/>
      <c r="DTV140" s="50"/>
      <c r="DTW140" s="50"/>
      <c r="DTX140" s="50"/>
      <c r="DTY140" s="50"/>
      <c r="DTZ140" s="50"/>
      <c r="DUA140" s="50"/>
      <c r="DUB140" s="50"/>
      <c r="DUC140" s="50"/>
      <c r="DUD140" s="50"/>
      <c r="DUE140" s="50"/>
      <c r="DUF140" s="50"/>
      <c r="DUG140" s="50"/>
      <c r="DUH140" s="50"/>
      <c r="DUI140" s="50"/>
      <c r="DUJ140" s="50"/>
      <c r="DUK140" s="50"/>
      <c r="DUL140" s="50"/>
      <c r="DUM140" s="50"/>
      <c r="DUN140" s="50"/>
      <c r="DUO140" s="50"/>
      <c r="DUP140" s="50"/>
      <c r="DUQ140" s="50"/>
      <c r="DUR140" s="50"/>
      <c r="DUS140" s="50"/>
      <c r="DUT140" s="50"/>
      <c r="DUU140" s="50"/>
      <c r="DUV140" s="50"/>
      <c r="DUW140" s="50"/>
      <c r="DUX140" s="50"/>
      <c r="DUY140" s="50"/>
      <c r="DUZ140" s="50"/>
      <c r="DVA140" s="50"/>
      <c r="DVB140" s="50"/>
      <c r="DVC140" s="50"/>
      <c r="DVD140" s="50"/>
      <c r="DVE140" s="50"/>
      <c r="DVF140" s="50"/>
      <c r="DVG140" s="50"/>
      <c r="DVH140" s="50"/>
      <c r="DVI140" s="50"/>
      <c r="DVJ140" s="50"/>
      <c r="DVK140" s="50"/>
      <c r="DVL140" s="50"/>
      <c r="DVM140" s="50"/>
      <c r="DVN140" s="50"/>
      <c r="DVO140" s="50"/>
      <c r="DVP140" s="50"/>
      <c r="DVQ140" s="50"/>
      <c r="DVR140" s="50"/>
      <c r="DVS140" s="50"/>
      <c r="DVT140" s="50"/>
      <c r="DVU140" s="50"/>
      <c r="DVV140" s="50"/>
      <c r="DVW140" s="50"/>
      <c r="DVX140" s="50"/>
      <c r="DVY140" s="50"/>
      <c r="DVZ140" s="50"/>
      <c r="DWA140" s="50"/>
      <c r="DWB140" s="50"/>
      <c r="DWC140" s="50"/>
      <c r="DWD140" s="50"/>
      <c r="DWE140" s="50"/>
      <c r="DWF140" s="50"/>
      <c r="DWG140" s="50"/>
      <c r="DWH140" s="50"/>
      <c r="DWI140" s="50"/>
      <c r="DWJ140" s="50"/>
      <c r="DWK140" s="50"/>
      <c r="DWL140" s="50"/>
      <c r="DWM140" s="50"/>
      <c r="DWN140" s="50"/>
      <c r="DWO140" s="50"/>
      <c r="DWP140" s="50"/>
      <c r="DWQ140" s="50"/>
      <c r="DWR140" s="50"/>
      <c r="DWS140" s="50"/>
      <c r="DWT140" s="50"/>
      <c r="DWU140" s="50"/>
      <c r="DWV140" s="50"/>
      <c r="DWW140" s="50"/>
      <c r="DWX140" s="50"/>
      <c r="DWY140" s="50"/>
      <c r="DWZ140" s="50"/>
      <c r="DXA140" s="50"/>
      <c r="DXB140" s="50"/>
      <c r="DXC140" s="50"/>
      <c r="DXD140" s="50"/>
      <c r="DXE140" s="50"/>
      <c r="DXF140" s="50"/>
      <c r="DXG140" s="50"/>
      <c r="DXH140" s="50"/>
      <c r="DXI140" s="50"/>
      <c r="DXJ140" s="50"/>
      <c r="DXK140" s="50"/>
      <c r="DXL140" s="50"/>
      <c r="DXM140" s="50"/>
      <c r="DXN140" s="50"/>
      <c r="DXO140" s="50"/>
      <c r="DXP140" s="50"/>
      <c r="DXQ140" s="50"/>
      <c r="DXR140" s="50"/>
      <c r="DXS140" s="50"/>
      <c r="DXT140" s="50"/>
      <c r="DXU140" s="50"/>
      <c r="DXV140" s="50"/>
      <c r="DXW140" s="50"/>
      <c r="DXX140" s="50"/>
      <c r="DXY140" s="50"/>
      <c r="DXZ140" s="50"/>
      <c r="DYA140" s="50"/>
      <c r="DYB140" s="50"/>
      <c r="DYC140" s="50"/>
      <c r="DYD140" s="50"/>
      <c r="DYE140" s="50"/>
      <c r="DYF140" s="50"/>
      <c r="DYG140" s="50"/>
      <c r="DYH140" s="50"/>
      <c r="DYI140" s="50"/>
      <c r="DYJ140" s="50"/>
      <c r="DYK140" s="50"/>
      <c r="DYL140" s="50"/>
      <c r="DYM140" s="50"/>
      <c r="DYN140" s="50"/>
      <c r="DYO140" s="50"/>
      <c r="DYP140" s="50"/>
      <c r="DYQ140" s="50"/>
      <c r="DYR140" s="50"/>
      <c r="DYS140" s="50"/>
      <c r="DYT140" s="50"/>
      <c r="DYU140" s="50"/>
      <c r="DYV140" s="50"/>
      <c r="DYW140" s="50"/>
      <c r="DYX140" s="50"/>
      <c r="DYY140" s="50"/>
      <c r="DYZ140" s="50"/>
      <c r="DZA140" s="50"/>
      <c r="DZB140" s="50"/>
      <c r="DZC140" s="50"/>
      <c r="DZD140" s="50"/>
      <c r="DZE140" s="50"/>
      <c r="DZF140" s="50"/>
      <c r="DZG140" s="50"/>
      <c r="DZH140" s="50"/>
      <c r="DZI140" s="50"/>
      <c r="DZJ140" s="50"/>
      <c r="DZK140" s="50"/>
      <c r="DZL140" s="50"/>
      <c r="DZM140" s="50"/>
      <c r="DZN140" s="50"/>
      <c r="DZO140" s="50"/>
      <c r="DZP140" s="50"/>
      <c r="DZQ140" s="50"/>
      <c r="DZR140" s="50"/>
      <c r="DZS140" s="50"/>
      <c r="DZT140" s="50"/>
      <c r="DZU140" s="50"/>
      <c r="DZV140" s="50"/>
      <c r="DZW140" s="50"/>
      <c r="DZX140" s="50"/>
      <c r="DZY140" s="50"/>
      <c r="DZZ140" s="50"/>
      <c r="EAA140" s="50"/>
      <c r="EAB140" s="50"/>
      <c r="EAC140" s="50"/>
      <c r="EAD140" s="50"/>
      <c r="EAE140" s="50"/>
      <c r="EAF140" s="50"/>
      <c r="EAG140" s="50"/>
      <c r="EAH140" s="50"/>
      <c r="EAI140" s="50"/>
      <c r="EAJ140" s="50"/>
      <c r="EAK140" s="50"/>
      <c r="EAL140" s="50"/>
      <c r="EAM140" s="50"/>
      <c r="EAN140" s="50"/>
      <c r="EAO140" s="50"/>
      <c r="EAP140" s="50"/>
      <c r="EAQ140" s="50"/>
      <c r="EAR140" s="50"/>
      <c r="EAS140" s="50"/>
      <c r="EAT140" s="50"/>
      <c r="EAU140" s="50"/>
      <c r="EAV140" s="50"/>
      <c r="EAW140" s="50"/>
      <c r="EAX140" s="50"/>
      <c r="EAY140" s="50"/>
      <c r="EAZ140" s="50"/>
      <c r="EBA140" s="50"/>
      <c r="EBB140" s="50"/>
      <c r="EBC140" s="50"/>
      <c r="EBD140" s="50"/>
      <c r="EBE140" s="50"/>
      <c r="EBF140" s="50"/>
      <c r="EBG140" s="50"/>
      <c r="EBH140" s="50"/>
      <c r="EBI140" s="50"/>
      <c r="EBJ140" s="50"/>
      <c r="EBK140" s="50"/>
      <c r="EBL140" s="50"/>
      <c r="EBM140" s="50"/>
      <c r="EBN140" s="50"/>
      <c r="EBO140" s="50"/>
      <c r="EBP140" s="50"/>
      <c r="EBQ140" s="50"/>
      <c r="EBR140" s="50"/>
      <c r="EBS140" s="50"/>
      <c r="EBT140" s="50"/>
      <c r="EBU140" s="50"/>
      <c r="EBV140" s="50"/>
      <c r="EBW140" s="50"/>
      <c r="EBX140" s="50"/>
      <c r="EBY140" s="50"/>
      <c r="EBZ140" s="50"/>
      <c r="ECA140" s="50"/>
      <c r="ECB140" s="50"/>
      <c r="ECC140" s="50"/>
      <c r="ECD140" s="50"/>
      <c r="ECE140" s="50"/>
      <c r="ECF140" s="50"/>
      <c r="ECG140" s="50"/>
      <c r="ECH140" s="50"/>
      <c r="ECI140" s="50"/>
      <c r="ECJ140" s="50"/>
      <c r="ECK140" s="50"/>
      <c r="ECL140" s="50"/>
      <c r="ECM140" s="50"/>
      <c r="ECN140" s="50"/>
      <c r="ECO140" s="50"/>
      <c r="ECP140" s="50"/>
      <c r="ECQ140" s="50"/>
      <c r="ECR140" s="50"/>
      <c r="ECS140" s="50"/>
      <c r="ECT140" s="50"/>
      <c r="ECU140" s="50"/>
      <c r="ECV140" s="50"/>
      <c r="ECW140" s="50"/>
      <c r="ECX140" s="50"/>
      <c r="ECY140" s="50"/>
      <c r="ECZ140" s="50"/>
      <c r="EDA140" s="50"/>
      <c r="EDB140" s="50"/>
      <c r="EDC140" s="50"/>
      <c r="EDD140" s="50"/>
      <c r="EDE140" s="50"/>
      <c r="EDF140" s="50"/>
      <c r="EDG140" s="50"/>
      <c r="EDH140" s="50"/>
      <c r="EDI140" s="50"/>
      <c r="EDJ140" s="50"/>
      <c r="EDK140" s="50"/>
      <c r="EDL140" s="50"/>
      <c r="EDM140" s="50"/>
      <c r="EDN140" s="50"/>
      <c r="EDO140" s="50"/>
      <c r="EDP140" s="50"/>
      <c r="EDQ140" s="50"/>
      <c r="EDR140" s="50"/>
      <c r="EDS140" s="50"/>
      <c r="EDT140" s="50"/>
      <c r="EDU140" s="50"/>
      <c r="EDV140" s="50"/>
      <c r="EDW140" s="50"/>
      <c r="EDX140" s="50"/>
      <c r="EDY140" s="50"/>
      <c r="EDZ140" s="50"/>
      <c r="EEA140" s="50"/>
      <c r="EEB140" s="50"/>
      <c r="EEC140" s="50"/>
      <c r="EED140" s="50"/>
      <c r="EEE140" s="50"/>
      <c r="EEF140" s="50"/>
      <c r="EEG140" s="50"/>
      <c r="EEH140" s="50"/>
      <c r="EEI140" s="50"/>
      <c r="EEJ140" s="50"/>
      <c r="EEK140" s="50"/>
      <c r="EEL140" s="50"/>
      <c r="EEM140" s="50"/>
      <c r="EEN140" s="50"/>
      <c r="EEO140" s="50"/>
      <c r="EEP140" s="50"/>
      <c r="EEQ140" s="50"/>
      <c r="EER140" s="50"/>
      <c r="EES140" s="50"/>
      <c r="EET140" s="50"/>
      <c r="EEU140" s="50"/>
      <c r="EEV140" s="50"/>
      <c r="EEW140" s="50"/>
      <c r="EEX140" s="50"/>
      <c r="EEY140" s="50"/>
      <c r="EEZ140" s="50"/>
      <c r="EFA140" s="50"/>
      <c r="EFB140" s="50"/>
      <c r="EFC140" s="50"/>
      <c r="EFD140" s="50"/>
      <c r="EFE140" s="50"/>
      <c r="EFF140" s="50"/>
      <c r="EFG140" s="50"/>
      <c r="EFH140" s="50"/>
      <c r="EFI140" s="50"/>
      <c r="EFJ140" s="50"/>
      <c r="EFK140" s="50"/>
      <c r="EFL140" s="50"/>
      <c r="EFM140" s="50"/>
      <c r="EFN140" s="50"/>
      <c r="EFO140" s="50"/>
      <c r="EFP140" s="50"/>
      <c r="EFQ140" s="50"/>
      <c r="EFR140" s="50"/>
      <c r="EFS140" s="50"/>
      <c r="EFT140" s="50"/>
      <c r="EFU140" s="50"/>
      <c r="EFV140" s="50"/>
      <c r="EFW140" s="50"/>
      <c r="EFX140" s="50"/>
      <c r="EFY140" s="50"/>
      <c r="EFZ140" s="50"/>
      <c r="EGA140" s="50"/>
      <c r="EGB140" s="50"/>
      <c r="EGC140" s="50"/>
      <c r="EGD140" s="50"/>
      <c r="EGE140" s="50"/>
      <c r="EGF140" s="50"/>
      <c r="EGG140" s="50"/>
      <c r="EGH140" s="50"/>
      <c r="EGI140" s="50"/>
      <c r="EGJ140" s="50"/>
      <c r="EGK140" s="50"/>
      <c r="EGL140" s="50"/>
      <c r="EGM140" s="50"/>
      <c r="EGN140" s="50"/>
      <c r="EGO140" s="50"/>
      <c r="EGP140" s="50"/>
      <c r="EGQ140" s="50"/>
      <c r="EGR140" s="50"/>
      <c r="EGS140" s="50"/>
      <c r="EGT140" s="50"/>
      <c r="EGU140" s="50"/>
      <c r="EGV140" s="50"/>
      <c r="EGW140" s="50"/>
      <c r="EGX140" s="50"/>
      <c r="EGY140" s="50"/>
      <c r="EGZ140" s="50"/>
      <c r="EHA140" s="50"/>
      <c r="EHB140" s="50"/>
      <c r="EHC140" s="50"/>
      <c r="EHD140" s="50"/>
      <c r="EHE140" s="50"/>
      <c r="EHF140" s="50"/>
      <c r="EHG140" s="50"/>
      <c r="EHH140" s="50"/>
      <c r="EHI140" s="50"/>
      <c r="EHJ140" s="50"/>
      <c r="EHK140" s="50"/>
      <c r="EHL140" s="50"/>
      <c r="EHM140" s="50"/>
      <c r="EHN140" s="50"/>
      <c r="EHO140" s="50"/>
      <c r="EHP140" s="50"/>
      <c r="EHQ140" s="50"/>
      <c r="EHR140" s="50"/>
      <c r="EHS140" s="50"/>
      <c r="EHT140" s="50"/>
      <c r="EHU140" s="50"/>
      <c r="EHV140" s="50"/>
      <c r="EHW140" s="50"/>
      <c r="EHX140" s="50"/>
      <c r="EHY140" s="50"/>
      <c r="EHZ140" s="50"/>
      <c r="EIA140" s="50"/>
      <c r="EIB140" s="50"/>
      <c r="EIC140" s="50"/>
      <c r="EID140" s="50"/>
      <c r="EIE140" s="50"/>
      <c r="EIF140" s="50"/>
      <c r="EIG140" s="50"/>
      <c r="EIH140" s="50"/>
      <c r="EII140" s="50"/>
      <c r="EIJ140" s="50"/>
      <c r="EIK140" s="50"/>
      <c r="EIL140" s="50"/>
      <c r="EIM140" s="50"/>
      <c r="EIN140" s="50"/>
      <c r="EIO140" s="50"/>
      <c r="EIP140" s="50"/>
      <c r="EIQ140" s="50"/>
      <c r="EIR140" s="50"/>
      <c r="EIS140" s="50"/>
      <c r="EIT140" s="50"/>
      <c r="EIU140" s="50"/>
      <c r="EIV140" s="50"/>
      <c r="EIW140" s="50"/>
      <c r="EIX140" s="50"/>
      <c r="EIY140" s="50"/>
      <c r="EIZ140" s="50"/>
      <c r="EJA140" s="50"/>
      <c r="EJB140" s="50"/>
      <c r="EJC140" s="50"/>
      <c r="EJD140" s="50"/>
      <c r="EJE140" s="50"/>
      <c r="EJF140" s="50"/>
      <c r="EJG140" s="50"/>
      <c r="EJH140" s="50"/>
      <c r="EJI140" s="50"/>
      <c r="EJJ140" s="50"/>
      <c r="EJK140" s="50"/>
      <c r="EJL140" s="50"/>
      <c r="EJM140" s="50"/>
      <c r="EJN140" s="50"/>
      <c r="EJO140" s="50"/>
      <c r="EJP140" s="50"/>
      <c r="EJQ140" s="50"/>
      <c r="EJR140" s="50"/>
      <c r="EJS140" s="50"/>
      <c r="EJT140" s="50"/>
      <c r="EJU140" s="50"/>
      <c r="EJV140" s="50"/>
      <c r="EJW140" s="50"/>
      <c r="EJX140" s="50"/>
      <c r="EJY140" s="50"/>
      <c r="EJZ140" s="50"/>
      <c r="EKA140" s="50"/>
      <c r="EKB140" s="50"/>
      <c r="EKC140" s="50"/>
      <c r="EKD140" s="50"/>
      <c r="EKE140" s="50"/>
      <c r="EKF140" s="50"/>
      <c r="EKG140" s="50"/>
      <c r="EKH140" s="50"/>
      <c r="EKI140" s="50"/>
      <c r="EKJ140" s="50"/>
      <c r="EKK140" s="50"/>
      <c r="EKL140" s="50"/>
      <c r="EKM140" s="50"/>
      <c r="EKN140" s="50"/>
      <c r="EKO140" s="50"/>
      <c r="EKP140" s="50"/>
      <c r="EKQ140" s="50"/>
      <c r="EKR140" s="50"/>
      <c r="EKS140" s="50"/>
      <c r="EKT140" s="50"/>
      <c r="EKU140" s="50"/>
      <c r="EKV140" s="50"/>
      <c r="EKW140" s="50"/>
      <c r="EKX140" s="50"/>
      <c r="EKY140" s="50"/>
      <c r="EKZ140" s="50"/>
      <c r="ELA140" s="50"/>
      <c r="ELB140" s="50"/>
      <c r="ELC140" s="50"/>
      <c r="ELD140" s="50"/>
      <c r="ELE140" s="50"/>
      <c r="ELF140" s="50"/>
      <c r="ELG140" s="50"/>
      <c r="ELH140" s="50"/>
      <c r="ELI140" s="50"/>
      <c r="ELJ140" s="50"/>
      <c r="ELK140" s="50"/>
      <c r="ELL140" s="50"/>
      <c r="ELM140" s="50"/>
      <c r="ELN140" s="50"/>
      <c r="ELO140" s="50"/>
      <c r="ELP140" s="50"/>
      <c r="ELQ140" s="50"/>
      <c r="ELR140" s="50"/>
      <c r="ELS140" s="50"/>
      <c r="ELT140" s="50"/>
      <c r="ELU140" s="50"/>
      <c r="ELV140" s="50"/>
      <c r="ELW140" s="50"/>
      <c r="ELX140" s="50"/>
      <c r="ELY140" s="50"/>
      <c r="ELZ140" s="50"/>
      <c r="EMA140" s="50"/>
      <c r="EMB140" s="50"/>
      <c r="EMC140" s="50"/>
      <c r="EMD140" s="50"/>
      <c r="EME140" s="50"/>
      <c r="EMF140" s="50"/>
      <c r="EMG140" s="50"/>
      <c r="EMH140" s="50"/>
      <c r="EMI140" s="50"/>
      <c r="EMJ140" s="50"/>
      <c r="EMK140" s="50"/>
      <c r="EML140" s="50"/>
      <c r="EMM140" s="50"/>
      <c r="EMN140" s="50"/>
      <c r="EMO140" s="50"/>
      <c r="EMP140" s="50"/>
      <c r="EMQ140" s="50"/>
      <c r="EMR140" s="50"/>
      <c r="EMS140" s="50"/>
      <c r="EMT140" s="50"/>
      <c r="EMU140" s="50"/>
      <c r="EMV140" s="50"/>
      <c r="EMW140" s="50"/>
      <c r="EMX140" s="50"/>
      <c r="EMY140" s="50"/>
      <c r="EMZ140" s="50"/>
      <c r="ENA140" s="50"/>
      <c r="ENB140" s="50"/>
      <c r="ENC140" s="50"/>
      <c r="END140" s="50"/>
      <c r="ENE140" s="50"/>
      <c r="ENF140" s="50"/>
      <c r="ENG140" s="50"/>
      <c r="ENH140" s="50"/>
      <c r="ENI140" s="50"/>
      <c r="ENJ140" s="50"/>
      <c r="ENK140" s="50"/>
      <c r="ENL140" s="50"/>
      <c r="ENM140" s="50"/>
      <c r="ENN140" s="50"/>
      <c r="ENO140" s="50"/>
      <c r="ENP140" s="50"/>
      <c r="ENQ140" s="50"/>
      <c r="ENR140" s="50"/>
      <c r="ENS140" s="50"/>
      <c r="ENT140" s="50"/>
      <c r="ENU140" s="50"/>
      <c r="ENV140" s="50"/>
      <c r="ENW140" s="50"/>
      <c r="ENX140" s="50"/>
      <c r="ENY140" s="50"/>
      <c r="ENZ140" s="50"/>
      <c r="EOA140" s="50"/>
      <c r="EOB140" s="50"/>
      <c r="EOC140" s="50"/>
      <c r="EOD140" s="50"/>
      <c r="EOE140" s="50"/>
      <c r="EOF140" s="50"/>
      <c r="EOG140" s="50"/>
      <c r="EOH140" s="50"/>
      <c r="EOI140" s="50"/>
      <c r="EOJ140" s="50"/>
      <c r="EOK140" s="50"/>
      <c r="EOL140" s="50"/>
      <c r="EOM140" s="50"/>
      <c r="EON140" s="50"/>
      <c r="EOO140" s="50"/>
      <c r="EOP140" s="50"/>
      <c r="EOQ140" s="50"/>
      <c r="EOR140" s="50"/>
      <c r="EOS140" s="50"/>
      <c r="EOT140" s="50"/>
      <c r="EOU140" s="50"/>
      <c r="EOV140" s="50"/>
      <c r="EOW140" s="50"/>
      <c r="EOX140" s="50"/>
      <c r="EOY140" s="50"/>
      <c r="EOZ140" s="50"/>
      <c r="EPA140" s="50"/>
      <c r="EPB140" s="50"/>
      <c r="EPC140" s="50"/>
      <c r="EPD140" s="50"/>
      <c r="EPE140" s="50"/>
      <c r="EPF140" s="50"/>
      <c r="EPG140" s="50"/>
      <c r="EPH140" s="50"/>
      <c r="EPI140" s="50"/>
      <c r="EPJ140" s="50"/>
      <c r="EPK140" s="50"/>
      <c r="EPL140" s="50"/>
      <c r="EPM140" s="50"/>
      <c r="EPN140" s="50"/>
      <c r="EPO140" s="50"/>
      <c r="EPP140" s="50"/>
      <c r="EPQ140" s="50"/>
      <c r="EPR140" s="50"/>
      <c r="EPS140" s="50"/>
      <c r="EPT140" s="50"/>
      <c r="EPU140" s="50"/>
      <c r="EPV140" s="50"/>
      <c r="EPW140" s="50"/>
      <c r="EPX140" s="50"/>
      <c r="EPY140" s="50"/>
      <c r="EPZ140" s="50"/>
      <c r="EQA140" s="50"/>
      <c r="EQB140" s="50"/>
      <c r="EQC140" s="50"/>
      <c r="EQD140" s="50"/>
      <c r="EQE140" s="50"/>
      <c r="EQF140" s="50"/>
      <c r="EQG140" s="50"/>
      <c r="EQH140" s="50"/>
      <c r="EQI140" s="50"/>
      <c r="EQJ140" s="50"/>
      <c r="EQK140" s="50"/>
      <c r="EQL140" s="50"/>
      <c r="EQM140" s="50"/>
      <c r="EQN140" s="50"/>
      <c r="EQO140" s="50"/>
      <c r="EQP140" s="50"/>
      <c r="EQQ140" s="50"/>
      <c r="EQR140" s="50"/>
      <c r="EQS140" s="50"/>
      <c r="EQT140" s="50"/>
      <c r="EQU140" s="50"/>
      <c r="EQV140" s="50"/>
      <c r="EQW140" s="50"/>
      <c r="EQX140" s="50"/>
      <c r="EQY140" s="50"/>
      <c r="EQZ140" s="50"/>
      <c r="ERA140" s="50"/>
      <c r="ERB140" s="50"/>
      <c r="ERC140" s="50"/>
      <c r="ERD140" s="50"/>
      <c r="ERE140" s="50"/>
      <c r="ERF140" s="50"/>
      <c r="ERG140" s="50"/>
      <c r="ERH140" s="50"/>
      <c r="ERI140" s="50"/>
      <c r="ERJ140" s="50"/>
      <c r="ERK140" s="50"/>
      <c r="ERL140" s="50"/>
      <c r="ERM140" s="50"/>
      <c r="ERN140" s="50"/>
      <c r="ERO140" s="50"/>
      <c r="ERP140" s="50"/>
      <c r="ERQ140" s="50"/>
      <c r="ERR140" s="50"/>
      <c r="ERS140" s="50"/>
      <c r="ERT140" s="50"/>
      <c r="ERU140" s="50"/>
      <c r="ERV140" s="50"/>
      <c r="ERW140" s="50"/>
      <c r="ERX140" s="50"/>
      <c r="ERY140" s="50"/>
      <c r="ERZ140" s="50"/>
      <c r="ESA140" s="50"/>
      <c r="ESB140" s="50"/>
      <c r="ESC140" s="50"/>
      <c r="ESD140" s="50"/>
      <c r="ESE140" s="50"/>
      <c r="ESF140" s="50"/>
      <c r="ESG140" s="50"/>
      <c r="ESH140" s="50"/>
      <c r="ESI140" s="50"/>
      <c r="ESJ140" s="50"/>
      <c r="ESK140" s="50"/>
      <c r="ESL140" s="50"/>
      <c r="ESM140" s="50"/>
      <c r="ESN140" s="50"/>
      <c r="ESO140" s="50"/>
      <c r="ESP140" s="50"/>
      <c r="ESQ140" s="50"/>
      <c r="ESR140" s="50"/>
      <c r="ESS140" s="50"/>
      <c r="EST140" s="50"/>
      <c r="ESU140" s="50"/>
      <c r="ESV140" s="50"/>
      <c r="ESW140" s="50"/>
      <c r="ESX140" s="50"/>
      <c r="ESY140" s="50"/>
      <c r="ESZ140" s="50"/>
      <c r="ETA140" s="50"/>
      <c r="ETB140" s="50"/>
      <c r="ETC140" s="50"/>
      <c r="ETD140" s="50"/>
      <c r="ETE140" s="50"/>
      <c r="ETF140" s="50"/>
      <c r="ETG140" s="50"/>
      <c r="ETH140" s="50"/>
      <c r="ETI140" s="50"/>
      <c r="ETJ140" s="50"/>
      <c r="ETK140" s="50"/>
      <c r="ETL140" s="50"/>
      <c r="ETM140" s="50"/>
      <c r="ETN140" s="50"/>
      <c r="ETO140" s="50"/>
      <c r="ETP140" s="50"/>
      <c r="ETQ140" s="50"/>
      <c r="ETR140" s="50"/>
      <c r="ETS140" s="50"/>
      <c r="ETT140" s="50"/>
      <c r="ETU140" s="50"/>
      <c r="ETV140" s="50"/>
      <c r="ETW140" s="50"/>
      <c r="ETX140" s="50"/>
      <c r="ETY140" s="50"/>
      <c r="ETZ140" s="50"/>
      <c r="EUA140" s="50"/>
      <c r="EUB140" s="50"/>
      <c r="EUC140" s="50"/>
      <c r="EUD140" s="50"/>
      <c r="EUE140" s="50"/>
      <c r="EUF140" s="50"/>
      <c r="EUG140" s="50"/>
      <c r="EUH140" s="50"/>
      <c r="EUI140" s="50"/>
      <c r="EUJ140" s="50"/>
      <c r="EUK140" s="50"/>
      <c r="EUL140" s="50"/>
      <c r="EUM140" s="50"/>
      <c r="EUN140" s="50"/>
      <c r="EUO140" s="50"/>
      <c r="EUP140" s="50"/>
      <c r="EUQ140" s="50"/>
      <c r="EUR140" s="50"/>
      <c r="EUS140" s="50"/>
      <c r="EUT140" s="50"/>
      <c r="EUU140" s="50"/>
      <c r="EUV140" s="50"/>
      <c r="EUW140" s="50"/>
      <c r="EUX140" s="50"/>
      <c r="EUY140" s="50"/>
      <c r="EUZ140" s="50"/>
      <c r="EVA140" s="50"/>
      <c r="EVB140" s="50"/>
      <c r="EVC140" s="50"/>
      <c r="EVD140" s="50"/>
      <c r="EVE140" s="50"/>
      <c r="EVF140" s="50"/>
      <c r="EVG140" s="50"/>
      <c r="EVH140" s="50"/>
      <c r="EVI140" s="50"/>
      <c r="EVJ140" s="50"/>
      <c r="EVK140" s="50"/>
      <c r="EVL140" s="50"/>
      <c r="EVM140" s="50"/>
      <c r="EVN140" s="50"/>
      <c r="EVO140" s="50"/>
      <c r="EVP140" s="50"/>
      <c r="EVQ140" s="50"/>
      <c r="EVR140" s="50"/>
      <c r="EVS140" s="50"/>
      <c r="EVT140" s="50"/>
      <c r="EVU140" s="50"/>
      <c r="EVV140" s="50"/>
      <c r="EVW140" s="50"/>
      <c r="EVX140" s="50"/>
      <c r="EVY140" s="50"/>
      <c r="EVZ140" s="50"/>
      <c r="EWA140" s="50"/>
      <c r="EWB140" s="50"/>
      <c r="EWC140" s="50"/>
      <c r="EWD140" s="50"/>
      <c r="EWE140" s="50"/>
      <c r="EWF140" s="50"/>
      <c r="EWG140" s="50"/>
      <c r="EWH140" s="50"/>
      <c r="EWI140" s="50"/>
      <c r="EWJ140" s="50"/>
      <c r="EWK140" s="50"/>
      <c r="EWL140" s="50"/>
      <c r="EWM140" s="50"/>
      <c r="EWN140" s="50"/>
      <c r="EWO140" s="50"/>
      <c r="EWP140" s="50"/>
      <c r="EWQ140" s="50"/>
      <c r="EWR140" s="50"/>
      <c r="EWS140" s="50"/>
      <c r="EWT140" s="50"/>
      <c r="EWU140" s="50"/>
      <c r="EWV140" s="50"/>
      <c r="EWW140" s="50"/>
      <c r="EWX140" s="50"/>
      <c r="EWY140" s="50"/>
      <c r="EWZ140" s="50"/>
      <c r="EXA140" s="50"/>
      <c r="EXB140" s="50"/>
      <c r="EXC140" s="50"/>
      <c r="EXD140" s="50"/>
      <c r="EXE140" s="50"/>
      <c r="EXF140" s="50"/>
      <c r="EXG140" s="50"/>
      <c r="EXH140" s="50"/>
      <c r="EXI140" s="50"/>
      <c r="EXJ140" s="50"/>
      <c r="EXK140" s="50"/>
      <c r="EXL140" s="50"/>
      <c r="EXM140" s="50"/>
      <c r="EXN140" s="50"/>
      <c r="EXO140" s="50"/>
      <c r="EXP140" s="50"/>
      <c r="EXQ140" s="50"/>
      <c r="EXR140" s="50"/>
      <c r="EXS140" s="50"/>
      <c r="EXT140" s="50"/>
      <c r="EXU140" s="50"/>
      <c r="EXV140" s="50"/>
      <c r="EXW140" s="50"/>
      <c r="EXX140" s="50"/>
      <c r="EXY140" s="50"/>
      <c r="EXZ140" s="50"/>
      <c r="EYA140" s="50"/>
      <c r="EYB140" s="50"/>
      <c r="EYC140" s="50"/>
      <c r="EYD140" s="50"/>
      <c r="EYE140" s="50"/>
      <c r="EYF140" s="50"/>
      <c r="EYG140" s="50"/>
      <c r="EYH140" s="50"/>
      <c r="EYI140" s="50"/>
      <c r="EYJ140" s="50"/>
      <c r="EYK140" s="50"/>
      <c r="EYL140" s="50"/>
      <c r="EYM140" s="50"/>
      <c r="EYN140" s="50"/>
      <c r="EYO140" s="50"/>
      <c r="EYP140" s="50"/>
      <c r="EYQ140" s="50"/>
      <c r="EYR140" s="50"/>
      <c r="EYS140" s="50"/>
      <c r="EYT140" s="50"/>
      <c r="EYU140" s="50"/>
      <c r="EYV140" s="50"/>
      <c r="EYW140" s="50"/>
      <c r="EYX140" s="50"/>
      <c r="EYY140" s="50"/>
      <c r="EYZ140" s="50"/>
      <c r="EZA140" s="50"/>
      <c r="EZB140" s="50"/>
      <c r="EZC140" s="50"/>
      <c r="EZD140" s="50"/>
      <c r="EZE140" s="50"/>
      <c r="EZF140" s="50"/>
      <c r="EZG140" s="50"/>
      <c r="EZH140" s="50"/>
      <c r="EZI140" s="50"/>
      <c r="EZJ140" s="50"/>
      <c r="EZK140" s="50"/>
      <c r="EZL140" s="50"/>
      <c r="EZM140" s="50"/>
      <c r="EZN140" s="50"/>
      <c r="EZO140" s="50"/>
      <c r="EZP140" s="50"/>
      <c r="EZQ140" s="50"/>
      <c r="EZR140" s="50"/>
      <c r="EZS140" s="50"/>
      <c r="EZT140" s="50"/>
      <c r="EZU140" s="50"/>
      <c r="EZV140" s="50"/>
      <c r="EZW140" s="50"/>
      <c r="EZX140" s="50"/>
      <c r="EZY140" s="50"/>
      <c r="EZZ140" s="50"/>
      <c r="FAA140" s="50"/>
      <c r="FAB140" s="50"/>
      <c r="FAC140" s="50"/>
      <c r="FAD140" s="50"/>
      <c r="FAE140" s="50"/>
      <c r="FAF140" s="50"/>
      <c r="FAG140" s="50"/>
      <c r="FAH140" s="50"/>
      <c r="FAI140" s="50"/>
      <c r="FAJ140" s="50"/>
      <c r="FAK140" s="50"/>
      <c r="FAL140" s="50"/>
      <c r="FAM140" s="50"/>
      <c r="FAN140" s="50"/>
      <c r="FAO140" s="50"/>
      <c r="FAP140" s="50"/>
      <c r="FAQ140" s="50"/>
      <c r="FAR140" s="50"/>
      <c r="FAS140" s="50"/>
      <c r="FAT140" s="50"/>
      <c r="FAU140" s="50"/>
      <c r="FAV140" s="50"/>
      <c r="FAW140" s="50"/>
      <c r="FAX140" s="50"/>
      <c r="FAY140" s="50"/>
      <c r="FAZ140" s="50"/>
      <c r="FBA140" s="50"/>
      <c r="FBB140" s="50"/>
      <c r="FBC140" s="50"/>
      <c r="FBD140" s="50"/>
      <c r="FBE140" s="50"/>
      <c r="FBF140" s="50"/>
      <c r="FBG140" s="50"/>
      <c r="FBH140" s="50"/>
      <c r="FBI140" s="50"/>
      <c r="FBJ140" s="50"/>
      <c r="FBK140" s="50"/>
      <c r="FBL140" s="50"/>
      <c r="FBM140" s="50"/>
      <c r="FBN140" s="50"/>
      <c r="FBO140" s="50"/>
      <c r="FBP140" s="50"/>
      <c r="FBQ140" s="50"/>
      <c r="FBR140" s="50"/>
      <c r="FBS140" s="50"/>
      <c r="FBT140" s="50"/>
      <c r="FBU140" s="50"/>
      <c r="FBV140" s="50"/>
      <c r="FBW140" s="50"/>
      <c r="FBX140" s="50"/>
      <c r="FBY140" s="50"/>
      <c r="FBZ140" s="50"/>
      <c r="FCA140" s="50"/>
      <c r="FCB140" s="50"/>
      <c r="FCC140" s="50"/>
      <c r="FCD140" s="50"/>
      <c r="FCE140" s="50"/>
      <c r="FCF140" s="50"/>
      <c r="FCG140" s="50"/>
      <c r="FCH140" s="50"/>
      <c r="FCI140" s="50"/>
      <c r="FCJ140" s="50"/>
      <c r="FCK140" s="50"/>
      <c r="FCL140" s="50"/>
      <c r="FCM140" s="50"/>
      <c r="FCN140" s="50"/>
      <c r="FCO140" s="50"/>
      <c r="FCP140" s="50"/>
      <c r="FCQ140" s="50"/>
      <c r="FCR140" s="50"/>
      <c r="FCS140" s="50"/>
      <c r="FCT140" s="50"/>
      <c r="FCU140" s="50"/>
      <c r="FCV140" s="50"/>
      <c r="FCW140" s="50"/>
      <c r="FCX140" s="50"/>
      <c r="FCY140" s="50"/>
      <c r="FCZ140" s="50"/>
      <c r="FDA140" s="50"/>
      <c r="FDB140" s="50"/>
      <c r="FDC140" s="50"/>
      <c r="FDD140" s="50"/>
      <c r="FDE140" s="50"/>
      <c r="FDF140" s="50"/>
      <c r="FDG140" s="50"/>
      <c r="FDH140" s="50"/>
      <c r="FDI140" s="50"/>
      <c r="FDJ140" s="50"/>
      <c r="FDK140" s="50"/>
      <c r="FDL140" s="50"/>
      <c r="FDM140" s="50"/>
      <c r="FDN140" s="50"/>
      <c r="FDO140" s="50"/>
      <c r="FDP140" s="50"/>
      <c r="FDQ140" s="50"/>
      <c r="FDR140" s="50"/>
      <c r="FDS140" s="50"/>
      <c r="FDT140" s="50"/>
      <c r="FDU140" s="50"/>
      <c r="FDV140" s="50"/>
      <c r="FDW140" s="50"/>
      <c r="FDX140" s="50"/>
      <c r="FDY140" s="50"/>
      <c r="FDZ140" s="50"/>
      <c r="FEA140" s="50"/>
      <c r="FEB140" s="50"/>
      <c r="FEC140" s="50"/>
      <c r="FED140" s="50"/>
      <c r="FEE140" s="50"/>
      <c r="FEF140" s="50"/>
      <c r="FEG140" s="50"/>
      <c r="FEH140" s="50"/>
      <c r="FEI140" s="50"/>
      <c r="FEJ140" s="50"/>
      <c r="FEK140" s="50"/>
      <c r="FEL140" s="50"/>
      <c r="FEM140" s="50"/>
      <c r="FEN140" s="50"/>
      <c r="FEO140" s="50"/>
      <c r="FEP140" s="50"/>
      <c r="FEQ140" s="50"/>
      <c r="FER140" s="50"/>
      <c r="FES140" s="50"/>
      <c r="FET140" s="50"/>
      <c r="FEU140" s="50"/>
      <c r="FEV140" s="50"/>
      <c r="FEW140" s="50"/>
      <c r="FEX140" s="50"/>
      <c r="FEY140" s="50"/>
      <c r="FEZ140" s="50"/>
      <c r="FFA140" s="50"/>
      <c r="FFB140" s="50"/>
      <c r="FFC140" s="50"/>
      <c r="FFD140" s="50"/>
      <c r="FFE140" s="50"/>
      <c r="FFF140" s="50"/>
      <c r="FFG140" s="50"/>
      <c r="FFH140" s="50"/>
      <c r="FFI140" s="50"/>
      <c r="FFJ140" s="50"/>
      <c r="FFK140" s="50"/>
      <c r="FFL140" s="50"/>
      <c r="FFM140" s="50"/>
      <c r="FFN140" s="50"/>
      <c r="FFO140" s="50"/>
      <c r="FFP140" s="50"/>
      <c r="FFQ140" s="50"/>
      <c r="FFR140" s="50"/>
      <c r="FFS140" s="50"/>
      <c r="FFT140" s="50"/>
      <c r="FFU140" s="50"/>
      <c r="FFV140" s="50"/>
      <c r="FFW140" s="50"/>
      <c r="FFX140" s="50"/>
      <c r="FFY140" s="50"/>
      <c r="FFZ140" s="50"/>
      <c r="FGA140" s="50"/>
      <c r="FGB140" s="50"/>
      <c r="FGC140" s="50"/>
      <c r="FGD140" s="50"/>
      <c r="FGE140" s="50"/>
      <c r="FGF140" s="50"/>
      <c r="FGG140" s="50"/>
      <c r="FGH140" s="50"/>
      <c r="FGI140" s="50"/>
      <c r="FGJ140" s="50"/>
      <c r="FGK140" s="50"/>
      <c r="FGL140" s="50"/>
      <c r="FGM140" s="50"/>
      <c r="FGN140" s="50"/>
      <c r="FGO140" s="50"/>
      <c r="FGP140" s="50"/>
      <c r="FGQ140" s="50"/>
      <c r="FGR140" s="50"/>
      <c r="FGS140" s="50"/>
      <c r="FGT140" s="50"/>
      <c r="FGU140" s="50"/>
      <c r="FGV140" s="50"/>
      <c r="FGW140" s="50"/>
      <c r="FGX140" s="50"/>
      <c r="FGY140" s="50"/>
      <c r="FGZ140" s="50"/>
      <c r="FHA140" s="50"/>
      <c r="FHB140" s="50"/>
      <c r="FHC140" s="50"/>
      <c r="FHD140" s="50"/>
      <c r="FHE140" s="50"/>
      <c r="FHF140" s="50"/>
      <c r="FHG140" s="50"/>
      <c r="FHH140" s="50"/>
      <c r="FHI140" s="50"/>
      <c r="FHJ140" s="50"/>
      <c r="FHK140" s="50"/>
      <c r="FHL140" s="50"/>
      <c r="FHM140" s="50"/>
      <c r="FHN140" s="50"/>
      <c r="FHO140" s="50"/>
      <c r="FHP140" s="50"/>
      <c r="FHQ140" s="50"/>
      <c r="FHR140" s="50"/>
      <c r="FHS140" s="50"/>
      <c r="FHT140" s="50"/>
      <c r="FHU140" s="50"/>
      <c r="FHV140" s="50"/>
      <c r="FHW140" s="50"/>
      <c r="FHX140" s="50"/>
      <c r="FHY140" s="50"/>
      <c r="FHZ140" s="50"/>
      <c r="FIA140" s="50"/>
      <c r="FIB140" s="50"/>
      <c r="FIC140" s="50"/>
      <c r="FID140" s="50"/>
      <c r="FIE140" s="50"/>
      <c r="FIF140" s="50"/>
      <c r="FIG140" s="50"/>
      <c r="FIH140" s="50"/>
      <c r="FII140" s="50"/>
      <c r="FIJ140" s="50"/>
      <c r="FIK140" s="50"/>
      <c r="FIL140" s="50"/>
      <c r="FIM140" s="50"/>
      <c r="FIN140" s="50"/>
      <c r="FIO140" s="50"/>
      <c r="FIP140" s="50"/>
      <c r="FIQ140" s="50"/>
      <c r="FIR140" s="50"/>
      <c r="FIS140" s="50"/>
      <c r="FIT140" s="50"/>
      <c r="FIU140" s="50"/>
      <c r="FIV140" s="50"/>
      <c r="FIW140" s="50"/>
      <c r="FIX140" s="50"/>
      <c r="FIY140" s="50"/>
      <c r="FIZ140" s="50"/>
      <c r="FJA140" s="50"/>
      <c r="FJB140" s="50"/>
      <c r="FJC140" s="50"/>
      <c r="FJD140" s="50"/>
      <c r="FJE140" s="50"/>
      <c r="FJF140" s="50"/>
      <c r="FJG140" s="50"/>
      <c r="FJH140" s="50"/>
      <c r="FJI140" s="50"/>
      <c r="FJJ140" s="50"/>
      <c r="FJK140" s="50"/>
      <c r="FJL140" s="50"/>
      <c r="FJM140" s="50"/>
      <c r="FJN140" s="50"/>
      <c r="FJO140" s="50"/>
      <c r="FJP140" s="50"/>
      <c r="FJQ140" s="50"/>
      <c r="FJR140" s="50"/>
      <c r="FJS140" s="50"/>
      <c r="FJT140" s="50"/>
      <c r="FJU140" s="50"/>
      <c r="FJV140" s="50"/>
      <c r="FJW140" s="50"/>
      <c r="FJX140" s="50"/>
      <c r="FJY140" s="50"/>
      <c r="FJZ140" s="50"/>
      <c r="FKA140" s="50"/>
      <c r="FKB140" s="50"/>
      <c r="FKC140" s="50"/>
      <c r="FKD140" s="50"/>
      <c r="FKE140" s="50"/>
      <c r="FKF140" s="50"/>
      <c r="FKG140" s="50"/>
      <c r="FKH140" s="50"/>
      <c r="FKI140" s="50"/>
      <c r="FKJ140" s="50"/>
      <c r="FKK140" s="50"/>
      <c r="FKL140" s="50"/>
      <c r="FKM140" s="50"/>
      <c r="FKN140" s="50"/>
      <c r="FKO140" s="50"/>
      <c r="FKP140" s="50"/>
      <c r="FKQ140" s="50"/>
      <c r="FKR140" s="50"/>
      <c r="FKS140" s="50"/>
      <c r="FKT140" s="50"/>
      <c r="FKU140" s="50"/>
      <c r="FKV140" s="50"/>
      <c r="FKW140" s="50"/>
      <c r="FKX140" s="50"/>
      <c r="FKY140" s="50"/>
      <c r="FKZ140" s="50"/>
      <c r="FLA140" s="50"/>
      <c r="FLB140" s="50"/>
      <c r="FLC140" s="50"/>
      <c r="FLD140" s="50"/>
      <c r="FLE140" s="50"/>
      <c r="FLF140" s="50"/>
      <c r="FLG140" s="50"/>
      <c r="FLH140" s="50"/>
      <c r="FLI140" s="50"/>
      <c r="FLJ140" s="50"/>
      <c r="FLK140" s="50"/>
      <c r="FLL140" s="50"/>
      <c r="FLM140" s="50"/>
      <c r="FLN140" s="50"/>
      <c r="FLO140" s="50"/>
      <c r="FLP140" s="50"/>
      <c r="FLQ140" s="50"/>
      <c r="FLR140" s="50"/>
      <c r="FLS140" s="50"/>
      <c r="FLT140" s="50"/>
      <c r="FLU140" s="50"/>
      <c r="FLV140" s="50"/>
      <c r="FLW140" s="50"/>
      <c r="FLX140" s="50"/>
      <c r="FLY140" s="50"/>
      <c r="FLZ140" s="50"/>
      <c r="FMA140" s="50"/>
      <c r="FMB140" s="50"/>
      <c r="FMC140" s="50"/>
      <c r="FMD140" s="50"/>
      <c r="FME140" s="50"/>
      <c r="FMF140" s="50"/>
      <c r="FMG140" s="50"/>
      <c r="FMH140" s="50"/>
      <c r="FMI140" s="50"/>
      <c r="FMJ140" s="50"/>
      <c r="FMK140" s="50"/>
      <c r="FML140" s="50"/>
      <c r="FMM140" s="50"/>
      <c r="FMN140" s="50"/>
      <c r="FMO140" s="50"/>
      <c r="FMP140" s="50"/>
      <c r="FMQ140" s="50"/>
      <c r="FMR140" s="50"/>
      <c r="FMS140" s="50"/>
      <c r="FMT140" s="50"/>
      <c r="FMU140" s="50"/>
      <c r="FMV140" s="50"/>
      <c r="FMW140" s="50"/>
      <c r="FMX140" s="50"/>
      <c r="FMY140" s="50"/>
      <c r="FMZ140" s="50"/>
      <c r="FNA140" s="50"/>
      <c r="FNB140" s="50"/>
      <c r="FNC140" s="50"/>
      <c r="FND140" s="50"/>
      <c r="FNE140" s="50"/>
      <c r="FNF140" s="50"/>
      <c r="FNG140" s="50"/>
      <c r="FNH140" s="50"/>
      <c r="FNI140" s="50"/>
      <c r="FNJ140" s="50"/>
      <c r="FNK140" s="50"/>
      <c r="FNL140" s="50"/>
      <c r="FNM140" s="50"/>
      <c r="FNN140" s="50"/>
      <c r="FNO140" s="50"/>
      <c r="FNP140" s="50"/>
      <c r="FNQ140" s="50"/>
      <c r="FNR140" s="50"/>
      <c r="FNS140" s="50"/>
      <c r="FNT140" s="50"/>
      <c r="FNU140" s="50"/>
      <c r="FNV140" s="50"/>
      <c r="FNW140" s="50"/>
      <c r="FNX140" s="50"/>
      <c r="FNY140" s="50"/>
      <c r="FNZ140" s="50"/>
      <c r="FOA140" s="50"/>
      <c r="FOB140" s="50"/>
      <c r="FOC140" s="50"/>
      <c r="FOD140" s="50"/>
      <c r="FOE140" s="50"/>
      <c r="FOF140" s="50"/>
      <c r="FOG140" s="50"/>
      <c r="FOH140" s="50"/>
      <c r="FOI140" s="50"/>
      <c r="FOJ140" s="50"/>
      <c r="FOK140" s="50"/>
      <c r="FOL140" s="50"/>
      <c r="FOM140" s="50"/>
      <c r="FON140" s="50"/>
      <c r="FOO140" s="50"/>
      <c r="FOP140" s="50"/>
      <c r="FOQ140" s="50"/>
      <c r="FOR140" s="50"/>
      <c r="FOS140" s="50"/>
      <c r="FOT140" s="50"/>
      <c r="FOU140" s="50"/>
      <c r="FOV140" s="50"/>
      <c r="FOW140" s="50"/>
      <c r="FOX140" s="50"/>
      <c r="FOY140" s="50"/>
      <c r="FOZ140" s="50"/>
      <c r="FPA140" s="50"/>
      <c r="FPB140" s="50"/>
      <c r="FPC140" s="50"/>
      <c r="FPD140" s="50"/>
      <c r="FPE140" s="50"/>
      <c r="FPF140" s="50"/>
      <c r="FPG140" s="50"/>
      <c r="FPH140" s="50"/>
      <c r="FPI140" s="50"/>
      <c r="FPJ140" s="50"/>
      <c r="FPK140" s="50"/>
      <c r="FPL140" s="50"/>
      <c r="FPM140" s="50"/>
      <c r="FPN140" s="50"/>
      <c r="FPO140" s="50"/>
      <c r="FPP140" s="50"/>
      <c r="FPQ140" s="50"/>
      <c r="FPR140" s="50"/>
      <c r="FPS140" s="50"/>
      <c r="FPT140" s="50"/>
      <c r="FPU140" s="50"/>
      <c r="FPV140" s="50"/>
      <c r="FPW140" s="50"/>
      <c r="FPX140" s="50"/>
      <c r="FPY140" s="50"/>
      <c r="FPZ140" s="50"/>
      <c r="FQA140" s="50"/>
      <c r="FQB140" s="50"/>
      <c r="FQC140" s="50"/>
      <c r="FQD140" s="50"/>
      <c r="FQE140" s="50"/>
      <c r="FQF140" s="50"/>
      <c r="FQG140" s="50"/>
      <c r="FQH140" s="50"/>
      <c r="FQI140" s="50"/>
      <c r="FQJ140" s="50"/>
      <c r="FQK140" s="50"/>
      <c r="FQL140" s="50"/>
      <c r="FQM140" s="50"/>
      <c r="FQN140" s="50"/>
      <c r="FQO140" s="50"/>
      <c r="FQP140" s="50"/>
      <c r="FQQ140" s="50"/>
      <c r="FQR140" s="50"/>
      <c r="FQS140" s="50"/>
      <c r="FQT140" s="50"/>
      <c r="FQU140" s="50"/>
      <c r="FQV140" s="50"/>
      <c r="FQW140" s="50"/>
      <c r="FQX140" s="50"/>
      <c r="FQY140" s="50"/>
      <c r="FQZ140" s="50"/>
      <c r="FRA140" s="50"/>
      <c r="FRB140" s="50"/>
      <c r="FRC140" s="50"/>
      <c r="FRD140" s="50"/>
      <c r="FRE140" s="50"/>
      <c r="FRF140" s="50"/>
      <c r="FRG140" s="50"/>
      <c r="FRH140" s="50"/>
      <c r="FRI140" s="50"/>
      <c r="FRJ140" s="50"/>
      <c r="FRK140" s="50"/>
      <c r="FRL140" s="50"/>
      <c r="FRM140" s="50"/>
      <c r="FRN140" s="50"/>
      <c r="FRO140" s="50"/>
      <c r="FRP140" s="50"/>
      <c r="FRQ140" s="50"/>
      <c r="FRR140" s="50"/>
      <c r="FRS140" s="50"/>
      <c r="FRT140" s="50"/>
      <c r="FRU140" s="50"/>
      <c r="FRV140" s="50"/>
      <c r="FRW140" s="50"/>
      <c r="FRX140" s="50"/>
      <c r="FRY140" s="50"/>
      <c r="FRZ140" s="50"/>
      <c r="FSA140" s="50"/>
      <c r="FSB140" s="50"/>
      <c r="FSC140" s="50"/>
      <c r="FSD140" s="50"/>
      <c r="FSE140" s="50"/>
      <c r="FSF140" s="50"/>
      <c r="FSG140" s="50"/>
      <c r="FSH140" s="50"/>
      <c r="FSI140" s="50"/>
      <c r="FSJ140" s="50"/>
      <c r="FSK140" s="50"/>
      <c r="FSL140" s="50"/>
      <c r="FSM140" s="50"/>
      <c r="FSN140" s="50"/>
      <c r="FSO140" s="50"/>
      <c r="FSP140" s="50"/>
      <c r="FSQ140" s="50"/>
      <c r="FSR140" s="50"/>
      <c r="FSS140" s="50"/>
      <c r="FST140" s="50"/>
      <c r="FSU140" s="50"/>
      <c r="FSV140" s="50"/>
      <c r="FSW140" s="50"/>
      <c r="FSX140" s="50"/>
      <c r="FSY140" s="50"/>
      <c r="FSZ140" s="50"/>
      <c r="FTA140" s="50"/>
      <c r="FTB140" s="50"/>
      <c r="FTC140" s="50"/>
      <c r="FTD140" s="50"/>
      <c r="FTE140" s="50"/>
      <c r="FTF140" s="50"/>
      <c r="FTG140" s="50"/>
      <c r="FTH140" s="50"/>
      <c r="FTI140" s="50"/>
      <c r="FTJ140" s="50"/>
      <c r="FTK140" s="50"/>
      <c r="FTL140" s="50"/>
      <c r="FTM140" s="50"/>
      <c r="FTN140" s="50"/>
      <c r="FTO140" s="50"/>
      <c r="FTP140" s="50"/>
      <c r="FTQ140" s="50"/>
      <c r="FTR140" s="50"/>
      <c r="FTS140" s="50"/>
      <c r="FTT140" s="50"/>
      <c r="FTU140" s="50"/>
      <c r="FTV140" s="50"/>
      <c r="FTW140" s="50"/>
      <c r="FTX140" s="50"/>
      <c r="FTY140" s="50"/>
      <c r="FTZ140" s="50"/>
      <c r="FUA140" s="50"/>
      <c r="FUB140" s="50"/>
      <c r="FUC140" s="50"/>
      <c r="FUD140" s="50"/>
      <c r="FUE140" s="50"/>
      <c r="FUF140" s="50"/>
      <c r="FUG140" s="50"/>
      <c r="FUH140" s="50"/>
      <c r="FUI140" s="50"/>
      <c r="FUJ140" s="50"/>
      <c r="FUK140" s="50"/>
      <c r="FUL140" s="50"/>
      <c r="FUM140" s="50"/>
      <c r="FUN140" s="50"/>
      <c r="FUO140" s="50"/>
      <c r="FUP140" s="50"/>
      <c r="FUQ140" s="50"/>
      <c r="FUR140" s="50"/>
      <c r="FUS140" s="50"/>
      <c r="FUT140" s="50"/>
      <c r="FUU140" s="50"/>
      <c r="FUV140" s="50"/>
      <c r="FUW140" s="50"/>
      <c r="FUX140" s="50"/>
      <c r="FUY140" s="50"/>
      <c r="FUZ140" s="50"/>
      <c r="FVA140" s="50"/>
      <c r="FVB140" s="50"/>
      <c r="FVC140" s="50"/>
      <c r="FVD140" s="50"/>
      <c r="FVE140" s="50"/>
      <c r="FVF140" s="50"/>
      <c r="FVG140" s="50"/>
      <c r="FVH140" s="50"/>
      <c r="FVI140" s="50"/>
      <c r="FVJ140" s="50"/>
      <c r="FVK140" s="50"/>
      <c r="FVL140" s="50"/>
      <c r="FVM140" s="50"/>
      <c r="FVN140" s="50"/>
      <c r="FVO140" s="50"/>
      <c r="FVP140" s="50"/>
      <c r="FVQ140" s="50"/>
      <c r="FVR140" s="50"/>
      <c r="FVS140" s="50"/>
      <c r="FVT140" s="50"/>
      <c r="FVU140" s="50"/>
      <c r="FVV140" s="50"/>
      <c r="FVW140" s="50"/>
      <c r="FVX140" s="50"/>
      <c r="FVY140" s="50"/>
      <c r="FVZ140" s="50"/>
      <c r="FWA140" s="50"/>
      <c r="FWB140" s="50"/>
      <c r="FWC140" s="50"/>
      <c r="FWD140" s="50"/>
      <c r="FWE140" s="50"/>
      <c r="FWF140" s="50"/>
      <c r="FWG140" s="50"/>
      <c r="FWH140" s="50"/>
      <c r="FWI140" s="50"/>
      <c r="FWJ140" s="50"/>
      <c r="FWK140" s="50"/>
      <c r="FWL140" s="50"/>
      <c r="FWM140" s="50"/>
      <c r="FWN140" s="50"/>
      <c r="FWO140" s="50"/>
      <c r="FWP140" s="50"/>
      <c r="FWQ140" s="50"/>
      <c r="FWR140" s="50"/>
      <c r="FWS140" s="50"/>
      <c r="FWT140" s="50"/>
      <c r="FWU140" s="50"/>
      <c r="FWV140" s="50"/>
      <c r="FWW140" s="50"/>
      <c r="FWX140" s="50"/>
      <c r="FWY140" s="50"/>
      <c r="FWZ140" s="50"/>
      <c r="FXA140" s="50"/>
      <c r="FXB140" s="50"/>
      <c r="FXC140" s="50"/>
      <c r="FXD140" s="50"/>
      <c r="FXE140" s="50"/>
      <c r="FXF140" s="50"/>
      <c r="FXG140" s="50"/>
      <c r="FXH140" s="50"/>
      <c r="FXI140" s="50"/>
      <c r="FXJ140" s="50"/>
      <c r="FXK140" s="50"/>
      <c r="FXL140" s="50"/>
      <c r="FXM140" s="50"/>
      <c r="FXN140" s="50"/>
      <c r="FXO140" s="50"/>
      <c r="FXP140" s="50"/>
      <c r="FXQ140" s="50"/>
      <c r="FXR140" s="50"/>
      <c r="FXS140" s="50"/>
      <c r="FXT140" s="50"/>
      <c r="FXU140" s="50"/>
      <c r="FXV140" s="50"/>
      <c r="FXW140" s="50"/>
      <c r="FXX140" s="50"/>
      <c r="FXY140" s="50"/>
      <c r="FXZ140" s="50"/>
      <c r="FYA140" s="50"/>
      <c r="FYB140" s="50"/>
      <c r="FYC140" s="50"/>
      <c r="FYD140" s="50"/>
      <c r="FYE140" s="50"/>
      <c r="FYF140" s="50"/>
      <c r="FYG140" s="50"/>
      <c r="FYH140" s="50"/>
      <c r="FYI140" s="50"/>
      <c r="FYJ140" s="50"/>
      <c r="FYK140" s="50"/>
      <c r="FYL140" s="50"/>
      <c r="FYM140" s="50"/>
      <c r="FYN140" s="50"/>
      <c r="FYO140" s="50"/>
      <c r="FYP140" s="50"/>
      <c r="FYQ140" s="50"/>
      <c r="FYR140" s="50"/>
      <c r="FYS140" s="50"/>
      <c r="FYT140" s="50"/>
      <c r="FYU140" s="50"/>
      <c r="FYV140" s="50"/>
      <c r="FYW140" s="50"/>
      <c r="FYX140" s="50"/>
      <c r="FYY140" s="50"/>
      <c r="FYZ140" s="50"/>
      <c r="FZA140" s="50"/>
      <c r="FZB140" s="50"/>
      <c r="FZC140" s="50"/>
      <c r="FZD140" s="50"/>
      <c r="FZE140" s="50"/>
      <c r="FZF140" s="50"/>
      <c r="FZG140" s="50"/>
      <c r="FZH140" s="50"/>
      <c r="FZI140" s="50"/>
      <c r="FZJ140" s="50"/>
      <c r="FZK140" s="50"/>
      <c r="FZL140" s="50"/>
      <c r="FZM140" s="50"/>
      <c r="FZN140" s="50"/>
      <c r="FZO140" s="50"/>
      <c r="FZP140" s="50"/>
      <c r="FZQ140" s="50"/>
      <c r="FZR140" s="50"/>
      <c r="FZS140" s="50"/>
      <c r="FZT140" s="50"/>
      <c r="FZU140" s="50"/>
      <c r="FZV140" s="50"/>
      <c r="FZW140" s="50"/>
      <c r="FZX140" s="50"/>
      <c r="FZY140" s="50"/>
      <c r="FZZ140" s="50"/>
      <c r="GAA140" s="50"/>
      <c r="GAB140" s="50"/>
      <c r="GAC140" s="50"/>
      <c r="GAD140" s="50"/>
      <c r="GAE140" s="50"/>
      <c r="GAF140" s="50"/>
      <c r="GAG140" s="50"/>
      <c r="GAH140" s="50"/>
      <c r="GAI140" s="50"/>
      <c r="GAJ140" s="50"/>
      <c r="GAK140" s="50"/>
      <c r="GAL140" s="50"/>
      <c r="GAM140" s="50"/>
      <c r="GAN140" s="50"/>
      <c r="GAO140" s="50"/>
      <c r="GAP140" s="50"/>
      <c r="GAQ140" s="50"/>
      <c r="GAR140" s="50"/>
      <c r="GAS140" s="50"/>
      <c r="GAT140" s="50"/>
      <c r="GAU140" s="50"/>
      <c r="GAV140" s="50"/>
      <c r="GAW140" s="50"/>
      <c r="GAX140" s="50"/>
      <c r="GAY140" s="50"/>
      <c r="GAZ140" s="50"/>
      <c r="GBA140" s="50"/>
      <c r="GBB140" s="50"/>
      <c r="GBC140" s="50"/>
      <c r="GBD140" s="50"/>
      <c r="GBE140" s="50"/>
      <c r="GBF140" s="50"/>
      <c r="GBG140" s="50"/>
      <c r="GBH140" s="50"/>
      <c r="GBI140" s="50"/>
      <c r="GBJ140" s="50"/>
      <c r="GBK140" s="50"/>
      <c r="GBL140" s="50"/>
      <c r="GBM140" s="50"/>
      <c r="GBN140" s="50"/>
      <c r="GBO140" s="50"/>
      <c r="GBP140" s="50"/>
      <c r="GBQ140" s="50"/>
      <c r="GBR140" s="50"/>
      <c r="GBS140" s="50"/>
      <c r="GBT140" s="50"/>
      <c r="GBU140" s="50"/>
      <c r="GBV140" s="50"/>
      <c r="GBW140" s="50"/>
      <c r="GBX140" s="50"/>
      <c r="GBY140" s="50"/>
      <c r="GBZ140" s="50"/>
      <c r="GCA140" s="50"/>
      <c r="GCB140" s="50"/>
      <c r="GCC140" s="50"/>
      <c r="GCD140" s="50"/>
      <c r="GCE140" s="50"/>
      <c r="GCF140" s="50"/>
      <c r="GCG140" s="50"/>
      <c r="GCH140" s="50"/>
      <c r="GCI140" s="50"/>
      <c r="GCJ140" s="50"/>
      <c r="GCK140" s="50"/>
      <c r="GCL140" s="50"/>
      <c r="GCM140" s="50"/>
      <c r="GCN140" s="50"/>
      <c r="GCO140" s="50"/>
      <c r="GCP140" s="50"/>
      <c r="GCQ140" s="50"/>
      <c r="GCR140" s="50"/>
      <c r="GCS140" s="50"/>
      <c r="GCT140" s="50"/>
      <c r="GCU140" s="50"/>
      <c r="GCV140" s="50"/>
      <c r="GCW140" s="50"/>
      <c r="GCX140" s="50"/>
      <c r="GCY140" s="50"/>
      <c r="GCZ140" s="50"/>
      <c r="GDA140" s="50"/>
      <c r="GDB140" s="50"/>
      <c r="GDC140" s="50"/>
      <c r="GDD140" s="50"/>
      <c r="GDE140" s="50"/>
      <c r="GDF140" s="50"/>
      <c r="GDG140" s="50"/>
      <c r="GDH140" s="50"/>
      <c r="GDI140" s="50"/>
      <c r="GDJ140" s="50"/>
      <c r="GDK140" s="50"/>
      <c r="GDL140" s="50"/>
      <c r="GDM140" s="50"/>
      <c r="GDN140" s="50"/>
      <c r="GDO140" s="50"/>
      <c r="GDP140" s="50"/>
      <c r="GDQ140" s="50"/>
      <c r="GDR140" s="50"/>
      <c r="GDS140" s="50"/>
      <c r="GDT140" s="50"/>
      <c r="GDU140" s="50"/>
      <c r="GDV140" s="50"/>
      <c r="GDW140" s="50"/>
      <c r="GDX140" s="50"/>
      <c r="GDY140" s="50"/>
      <c r="GDZ140" s="50"/>
      <c r="GEA140" s="50"/>
      <c r="GEB140" s="50"/>
      <c r="GEC140" s="50"/>
      <c r="GED140" s="50"/>
      <c r="GEE140" s="50"/>
      <c r="GEF140" s="50"/>
      <c r="GEG140" s="50"/>
      <c r="GEH140" s="50"/>
      <c r="GEI140" s="50"/>
      <c r="GEJ140" s="50"/>
      <c r="GEK140" s="50"/>
      <c r="GEL140" s="50"/>
      <c r="GEM140" s="50"/>
      <c r="GEN140" s="50"/>
      <c r="GEO140" s="50"/>
      <c r="GEP140" s="50"/>
      <c r="GEQ140" s="50"/>
      <c r="GER140" s="50"/>
      <c r="GES140" s="50"/>
      <c r="GET140" s="50"/>
      <c r="GEU140" s="50"/>
      <c r="GEV140" s="50"/>
      <c r="GEW140" s="50"/>
      <c r="GEX140" s="50"/>
      <c r="GEY140" s="50"/>
      <c r="GEZ140" s="50"/>
      <c r="GFA140" s="50"/>
      <c r="GFB140" s="50"/>
      <c r="GFC140" s="50"/>
      <c r="GFD140" s="50"/>
      <c r="GFE140" s="50"/>
      <c r="GFF140" s="50"/>
      <c r="GFG140" s="50"/>
      <c r="GFH140" s="50"/>
      <c r="GFI140" s="50"/>
      <c r="GFJ140" s="50"/>
      <c r="GFK140" s="50"/>
      <c r="GFL140" s="50"/>
      <c r="GFM140" s="50"/>
      <c r="GFN140" s="50"/>
      <c r="GFO140" s="50"/>
      <c r="GFP140" s="50"/>
      <c r="GFQ140" s="50"/>
      <c r="GFR140" s="50"/>
      <c r="GFS140" s="50"/>
      <c r="GFT140" s="50"/>
      <c r="GFU140" s="50"/>
      <c r="GFV140" s="50"/>
      <c r="GFW140" s="50"/>
      <c r="GFX140" s="50"/>
      <c r="GFY140" s="50"/>
      <c r="GFZ140" s="50"/>
      <c r="GGA140" s="50"/>
      <c r="GGB140" s="50"/>
      <c r="GGC140" s="50"/>
      <c r="GGD140" s="50"/>
      <c r="GGE140" s="50"/>
      <c r="GGF140" s="50"/>
      <c r="GGG140" s="50"/>
      <c r="GGH140" s="50"/>
      <c r="GGI140" s="50"/>
      <c r="GGJ140" s="50"/>
      <c r="GGK140" s="50"/>
      <c r="GGL140" s="50"/>
      <c r="GGM140" s="50"/>
      <c r="GGN140" s="50"/>
      <c r="GGO140" s="50"/>
      <c r="GGP140" s="50"/>
      <c r="GGQ140" s="50"/>
      <c r="GGR140" s="50"/>
      <c r="GGS140" s="50"/>
      <c r="GGT140" s="50"/>
      <c r="GGU140" s="50"/>
      <c r="GGV140" s="50"/>
      <c r="GGW140" s="50"/>
      <c r="GGX140" s="50"/>
      <c r="GGY140" s="50"/>
      <c r="GGZ140" s="50"/>
      <c r="GHA140" s="50"/>
      <c r="GHB140" s="50"/>
      <c r="GHC140" s="50"/>
      <c r="GHD140" s="50"/>
      <c r="GHE140" s="50"/>
      <c r="GHF140" s="50"/>
      <c r="GHG140" s="50"/>
      <c r="GHH140" s="50"/>
      <c r="GHI140" s="50"/>
      <c r="GHJ140" s="50"/>
      <c r="GHK140" s="50"/>
      <c r="GHL140" s="50"/>
      <c r="GHM140" s="50"/>
      <c r="GHN140" s="50"/>
      <c r="GHO140" s="50"/>
      <c r="GHP140" s="50"/>
      <c r="GHQ140" s="50"/>
      <c r="GHR140" s="50"/>
      <c r="GHS140" s="50"/>
      <c r="GHT140" s="50"/>
      <c r="GHU140" s="50"/>
      <c r="GHV140" s="50"/>
      <c r="GHW140" s="50"/>
      <c r="GHX140" s="50"/>
      <c r="GHY140" s="50"/>
      <c r="GHZ140" s="50"/>
      <c r="GIA140" s="50"/>
      <c r="GIB140" s="50"/>
      <c r="GIC140" s="50"/>
      <c r="GID140" s="50"/>
      <c r="GIE140" s="50"/>
      <c r="GIF140" s="50"/>
      <c r="GIG140" s="50"/>
      <c r="GIH140" s="50"/>
      <c r="GII140" s="50"/>
      <c r="GIJ140" s="50"/>
      <c r="GIK140" s="50"/>
      <c r="GIL140" s="50"/>
      <c r="GIM140" s="50"/>
      <c r="GIN140" s="50"/>
      <c r="GIO140" s="50"/>
      <c r="GIP140" s="50"/>
      <c r="GIQ140" s="50"/>
      <c r="GIR140" s="50"/>
      <c r="GIS140" s="50"/>
      <c r="GIT140" s="50"/>
      <c r="GIU140" s="50"/>
      <c r="GIV140" s="50"/>
      <c r="GIW140" s="50"/>
      <c r="GIX140" s="50"/>
      <c r="GIY140" s="50"/>
      <c r="GIZ140" s="50"/>
      <c r="GJA140" s="50"/>
      <c r="GJB140" s="50"/>
      <c r="GJC140" s="50"/>
      <c r="GJD140" s="50"/>
      <c r="GJE140" s="50"/>
      <c r="GJF140" s="50"/>
      <c r="GJG140" s="50"/>
      <c r="GJH140" s="50"/>
      <c r="GJI140" s="50"/>
      <c r="GJJ140" s="50"/>
      <c r="GJK140" s="50"/>
      <c r="GJL140" s="50"/>
      <c r="GJM140" s="50"/>
      <c r="GJN140" s="50"/>
      <c r="GJO140" s="50"/>
      <c r="GJP140" s="50"/>
      <c r="GJQ140" s="50"/>
      <c r="GJR140" s="50"/>
      <c r="GJS140" s="50"/>
      <c r="GJT140" s="50"/>
      <c r="GJU140" s="50"/>
      <c r="GJV140" s="50"/>
      <c r="GJW140" s="50"/>
      <c r="GJX140" s="50"/>
      <c r="GJY140" s="50"/>
      <c r="GJZ140" s="50"/>
      <c r="GKA140" s="50"/>
      <c r="GKB140" s="50"/>
      <c r="GKC140" s="50"/>
      <c r="GKD140" s="50"/>
      <c r="GKE140" s="50"/>
      <c r="GKF140" s="50"/>
      <c r="GKG140" s="50"/>
      <c r="GKH140" s="50"/>
      <c r="GKI140" s="50"/>
      <c r="GKJ140" s="50"/>
      <c r="GKK140" s="50"/>
      <c r="GKL140" s="50"/>
      <c r="GKM140" s="50"/>
      <c r="GKN140" s="50"/>
      <c r="GKO140" s="50"/>
      <c r="GKP140" s="50"/>
      <c r="GKQ140" s="50"/>
      <c r="GKR140" s="50"/>
      <c r="GKS140" s="50"/>
      <c r="GKT140" s="50"/>
      <c r="GKU140" s="50"/>
      <c r="GKV140" s="50"/>
      <c r="GKW140" s="50"/>
      <c r="GKX140" s="50"/>
      <c r="GKY140" s="50"/>
      <c r="GKZ140" s="50"/>
      <c r="GLA140" s="50"/>
      <c r="GLB140" s="50"/>
      <c r="GLC140" s="50"/>
      <c r="GLD140" s="50"/>
      <c r="GLE140" s="50"/>
      <c r="GLF140" s="50"/>
      <c r="GLG140" s="50"/>
      <c r="GLH140" s="50"/>
      <c r="GLI140" s="50"/>
      <c r="GLJ140" s="50"/>
      <c r="GLK140" s="50"/>
      <c r="GLL140" s="50"/>
      <c r="GLM140" s="50"/>
      <c r="GLN140" s="50"/>
      <c r="GLO140" s="50"/>
      <c r="GLP140" s="50"/>
      <c r="GLQ140" s="50"/>
      <c r="GLR140" s="50"/>
      <c r="GLS140" s="50"/>
      <c r="GLT140" s="50"/>
      <c r="GLU140" s="50"/>
      <c r="GLV140" s="50"/>
      <c r="GLW140" s="50"/>
      <c r="GLX140" s="50"/>
      <c r="GLY140" s="50"/>
      <c r="GLZ140" s="50"/>
      <c r="GMA140" s="50"/>
      <c r="GMB140" s="50"/>
      <c r="GMC140" s="50"/>
      <c r="GMD140" s="50"/>
      <c r="GME140" s="50"/>
      <c r="GMF140" s="50"/>
      <c r="GMG140" s="50"/>
      <c r="GMH140" s="50"/>
      <c r="GMI140" s="50"/>
      <c r="GMJ140" s="50"/>
      <c r="GMK140" s="50"/>
      <c r="GML140" s="50"/>
      <c r="GMM140" s="50"/>
      <c r="GMN140" s="50"/>
      <c r="GMO140" s="50"/>
      <c r="GMP140" s="50"/>
      <c r="GMQ140" s="50"/>
      <c r="GMR140" s="50"/>
      <c r="GMS140" s="50"/>
      <c r="GMT140" s="50"/>
      <c r="GMU140" s="50"/>
      <c r="GMV140" s="50"/>
      <c r="GMW140" s="50"/>
      <c r="GMX140" s="50"/>
      <c r="GMY140" s="50"/>
      <c r="GMZ140" s="50"/>
      <c r="GNA140" s="50"/>
      <c r="GNB140" s="50"/>
      <c r="GNC140" s="50"/>
      <c r="GND140" s="50"/>
      <c r="GNE140" s="50"/>
      <c r="GNF140" s="50"/>
      <c r="GNG140" s="50"/>
      <c r="GNH140" s="50"/>
      <c r="GNI140" s="50"/>
      <c r="GNJ140" s="50"/>
      <c r="GNK140" s="50"/>
      <c r="GNL140" s="50"/>
      <c r="GNM140" s="50"/>
      <c r="GNN140" s="50"/>
      <c r="GNO140" s="50"/>
      <c r="GNP140" s="50"/>
      <c r="GNQ140" s="50"/>
      <c r="GNR140" s="50"/>
      <c r="GNS140" s="50"/>
      <c r="GNT140" s="50"/>
      <c r="GNU140" s="50"/>
      <c r="GNV140" s="50"/>
      <c r="GNW140" s="50"/>
      <c r="GNX140" s="50"/>
      <c r="GNY140" s="50"/>
      <c r="GNZ140" s="50"/>
      <c r="GOA140" s="50"/>
      <c r="GOB140" s="50"/>
      <c r="GOC140" s="50"/>
      <c r="GOD140" s="50"/>
      <c r="GOE140" s="50"/>
      <c r="GOF140" s="50"/>
      <c r="GOG140" s="50"/>
      <c r="GOH140" s="50"/>
      <c r="GOI140" s="50"/>
      <c r="GOJ140" s="50"/>
      <c r="GOK140" s="50"/>
      <c r="GOL140" s="50"/>
      <c r="GOM140" s="50"/>
      <c r="GON140" s="50"/>
      <c r="GOO140" s="50"/>
      <c r="GOP140" s="50"/>
      <c r="GOQ140" s="50"/>
      <c r="GOR140" s="50"/>
      <c r="GOS140" s="50"/>
      <c r="GOT140" s="50"/>
      <c r="GOU140" s="50"/>
      <c r="GOV140" s="50"/>
      <c r="GOW140" s="50"/>
      <c r="GOX140" s="50"/>
      <c r="GOY140" s="50"/>
      <c r="GOZ140" s="50"/>
      <c r="GPA140" s="50"/>
      <c r="GPB140" s="50"/>
      <c r="GPC140" s="50"/>
      <c r="GPD140" s="50"/>
      <c r="GPE140" s="50"/>
      <c r="GPF140" s="50"/>
      <c r="GPG140" s="50"/>
      <c r="GPH140" s="50"/>
      <c r="GPI140" s="50"/>
      <c r="GPJ140" s="50"/>
      <c r="GPK140" s="50"/>
      <c r="GPL140" s="50"/>
      <c r="GPM140" s="50"/>
      <c r="GPN140" s="50"/>
      <c r="GPO140" s="50"/>
      <c r="GPP140" s="50"/>
      <c r="GPQ140" s="50"/>
      <c r="GPR140" s="50"/>
      <c r="GPS140" s="50"/>
      <c r="GPT140" s="50"/>
      <c r="GPU140" s="50"/>
      <c r="GPV140" s="50"/>
      <c r="GPW140" s="50"/>
      <c r="GPX140" s="50"/>
      <c r="GPY140" s="50"/>
      <c r="GPZ140" s="50"/>
      <c r="GQA140" s="50"/>
      <c r="GQB140" s="50"/>
      <c r="GQC140" s="50"/>
      <c r="GQD140" s="50"/>
      <c r="GQE140" s="50"/>
      <c r="GQF140" s="50"/>
      <c r="GQG140" s="50"/>
      <c r="GQH140" s="50"/>
      <c r="GQI140" s="50"/>
      <c r="GQJ140" s="50"/>
      <c r="GQK140" s="50"/>
      <c r="GQL140" s="50"/>
      <c r="GQM140" s="50"/>
      <c r="GQN140" s="50"/>
      <c r="GQO140" s="50"/>
      <c r="GQP140" s="50"/>
      <c r="GQQ140" s="50"/>
      <c r="GQR140" s="50"/>
      <c r="GQS140" s="50"/>
      <c r="GQT140" s="50"/>
      <c r="GQU140" s="50"/>
      <c r="GQV140" s="50"/>
      <c r="GQW140" s="50"/>
      <c r="GQX140" s="50"/>
      <c r="GQY140" s="50"/>
      <c r="GQZ140" s="50"/>
      <c r="GRA140" s="50"/>
      <c r="GRB140" s="50"/>
      <c r="GRC140" s="50"/>
      <c r="GRD140" s="50"/>
      <c r="GRE140" s="50"/>
      <c r="GRF140" s="50"/>
      <c r="GRG140" s="50"/>
      <c r="GRH140" s="50"/>
      <c r="GRI140" s="50"/>
      <c r="GRJ140" s="50"/>
      <c r="GRK140" s="50"/>
      <c r="GRL140" s="50"/>
      <c r="GRM140" s="50"/>
      <c r="GRN140" s="50"/>
      <c r="GRO140" s="50"/>
      <c r="GRP140" s="50"/>
      <c r="GRQ140" s="50"/>
      <c r="GRR140" s="50"/>
      <c r="GRS140" s="50"/>
      <c r="GRT140" s="50"/>
      <c r="GRU140" s="50"/>
      <c r="GRV140" s="50"/>
      <c r="GRW140" s="50"/>
      <c r="GRX140" s="50"/>
      <c r="GRY140" s="50"/>
      <c r="GRZ140" s="50"/>
      <c r="GSA140" s="50"/>
      <c r="GSB140" s="50"/>
      <c r="GSC140" s="50"/>
      <c r="GSD140" s="50"/>
      <c r="GSE140" s="50"/>
      <c r="GSF140" s="50"/>
      <c r="GSG140" s="50"/>
      <c r="GSH140" s="50"/>
      <c r="GSI140" s="50"/>
      <c r="GSJ140" s="50"/>
      <c r="GSK140" s="50"/>
      <c r="GSL140" s="50"/>
      <c r="GSM140" s="50"/>
      <c r="GSN140" s="50"/>
      <c r="GSO140" s="50"/>
      <c r="GSP140" s="50"/>
      <c r="GSQ140" s="50"/>
      <c r="GSR140" s="50"/>
      <c r="GSS140" s="50"/>
      <c r="GST140" s="50"/>
      <c r="GSU140" s="50"/>
      <c r="GSV140" s="50"/>
      <c r="GSW140" s="50"/>
      <c r="GSX140" s="50"/>
      <c r="GSY140" s="50"/>
      <c r="GSZ140" s="50"/>
      <c r="GTA140" s="50"/>
      <c r="GTB140" s="50"/>
      <c r="GTC140" s="50"/>
      <c r="GTD140" s="50"/>
      <c r="GTE140" s="50"/>
      <c r="GTF140" s="50"/>
      <c r="GTG140" s="50"/>
      <c r="GTH140" s="50"/>
      <c r="GTI140" s="50"/>
      <c r="GTJ140" s="50"/>
      <c r="GTK140" s="50"/>
      <c r="GTL140" s="50"/>
      <c r="GTM140" s="50"/>
      <c r="GTN140" s="50"/>
      <c r="GTO140" s="50"/>
      <c r="GTP140" s="50"/>
      <c r="GTQ140" s="50"/>
      <c r="GTR140" s="50"/>
      <c r="GTS140" s="50"/>
      <c r="GTT140" s="50"/>
      <c r="GTU140" s="50"/>
      <c r="GTV140" s="50"/>
      <c r="GTW140" s="50"/>
      <c r="GTX140" s="50"/>
      <c r="GTY140" s="50"/>
      <c r="GTZ140" s="50"/>
      <c r="GUA140" s="50"/>
      <c r="GUB140" s="50"/>
      <c r="GUC140" s="50"/>
      <c r="GUD140" s="50"/>
      <c r="GUE140" s="50"/>
      <c r="GUF140" s="50"/>
      <c r="GUG140" s="50"/>
      <c r="GUH140" s="50"/>
      <c r="GUI140" s="50"/>
      <c r="GUJ140" s="50"/>
      <c r="GUK140" s="50"/>
      <c r="GUL140" s="50"/>
      <c r="GUM140" s="50"/>
      <c r="GUN140" s="50"/>
      <c r="GUO140" s="50"/>
      <c r="GUP140" s="50"/>
      <c r="GUQ140" s="50"/>
      <c r="GUR140" s="50"/>
      <c r="GUS140" s="50"/>
      <c r="GUT140" s="50"/>
      <c r="GUU140" s="50"/>
      <c r="GUV140" s="50"/>
      <c r="GUW140" s="50"/>
      <c r="GUX140" s="50"/>
      <c r="GUY140" s="50"/>
      <c r="GUZ140" s="50"/>
      <c r="GVA140" s="50"/>
      <c r="GVB140" s="50"/>
      <c r="GVC140" s="50"/>
      <c r="GVD140" s="50"/>
      <c r="GVE140" s="50"/>
      <c r="GVF140" s="50"/>
      <c r="GVG140" s="50"/>
      <c r="GVH140" s="50"/>
      <c r="GVI140" s="50"/>
      <c r="GVJ140" s="50"/>
      <c r="GVK140" s="50"/>
      <c r="GVL140" s="50"/>
      <c r="GVM140" s="50"/>
      <c r="GVN140" s="50"/>
      <c r="GVO140" s="50"/>
      <c r="GVP140" s="50"/>
      <c r="GVQ140" s="50"/>
      <c r="GVR140" s="50"/>
      <c r="GVS140" s="50"/>
      <c r="GVT140" s="50"/>
      <c r="GVU140" s="50"/>
      <c r="GVV140" s="50"/>
      <c r="GVW140" s="50"/>
      <c r="GVX140" s="50"/>
      <c r="GVY140" s="50"/>
      <c r="GVZ140" s="50"/>
      <c r="GWA140" s="50"/>
      <c r="GWB140" s="50"/>
      <c r="GWC140" s="50"/>
      <c r="GWD140" s="50"/>
      <c r="GWE140" s="50"/>
      <c r="GWF140" s="50"/>
      <c r="GWG140" s="50"/>
      <c r="GWH140" s="50"/>
      <c r="GWI140" s="50"/>
      <c r="GWJ140" s="50"/>
      <c r="GWK140" s="50"/>
      <c r="GWL140" s="50"/>
      <c r="GWM140" s="50"/>
      <c r="GWN140" s="50"/>
      <c r="GWO140" s="50"/>
      <c r="GWP140" s="50"/>
      <c r="GWQ140" s="50"/>
      <c r="GWR140" s="50"/>
      <c r="GWS140" s="50"/>
      <c r="GWT140" s="50"/>
      <c r="GWU140" s="50"/>
      <c r="GWV140" s="50"/>
      <c r="GWW140" s="50"/>
      <c r="GWX140" s="50"/>
      <c r="GWY140" s="50"/>
      <c r="GWZ140" s="50"/>
      <c r="GXA140" s="50"/>
      <c r="GXB140" s="50"/>
      <c r="GXC140" s="50"/>
      <c r="GXD140" s="50"/>
      <c r="GXE140" s="50"/>
      <c r="GXF140" s="50"/>
      <c r="GXG140" s="50"/>
      <c r="GXH140" s="50"/>
      <c r="GXI140" s="50"/>
      <c r="GXJ140" s="50"/>
      <c r="GXK140" s="50"/>
      <c r="GXL140" s="50"/>
      <c r="GXM140" s="50"/>
      <c r="GXN140" s="50"/>
      <c r="GXO140" s="50"/>
      <c r="GXP140" s="50"/>
      <c r="GXQ140" s="50"/>
      <c r="GXR140" s="50"/>
      <c r="GXS140" s="50"/>
      <c r="GXT140" s="50"/>
      <c r="GXU140" s="50"/>
      <c r="GXV140" s="50"/>
      <c r="GXW140" s="50"/>
      <c r="GXX140" s="50"/>
      <c r="GXY140" s="50"/>
      <c r="GXZ140" s="50"/>
      <c r="GYA140" s="50"/>
      <c r="GYB140" s="50"/>
      <c r="GYC140" s="50"/>
      <c r="GYD140" s="50"/>
      <c r="GYE140" s="50"/>
      <c r="GYF140" s="50"/>
      <c r="GYG140" s="50"/>
      <c r="GYH140" s="50"/>
      <c r="GYI140" s="50"/>
      <c r="GYJ140" s="50"/>
      <c r="GYK140" s="50"/>
      <c r="GYL140" s="50"/>
      <c r="GYM140" s="50"/>
      <c r="GYN140" s="50"/>
      <c r="GYO140" s="50"/>
      <c r="GYP140" s="50"/>
      <c r="GYQ140" s="50"/>
      <c r="GYR140" s="50"/>
      <c r="GYS140" s="50"/>
      <c r="GYT140" s="50"/>
      <c r="GYU140" s="50"/>
      <c r="GYV140" s="50"/>
      <c r="GYW140" s="50"/>
      <c r="GYX140" s="50"/>
      <c r="GYY140" s="50"/>
      <c r="GYZ140" s="50"/>
      <c r="GZA140" s="50"/>
      <c r="GZB140" s="50"/>
      <c r="GZC140" s="50"/>
      <c r="GZD140" s="50"/>
      <c r="GZE140" s="50"/>
      <c r="GZF140" s="50"/>
      <c r="GZG140" s="50"/>
      <c r="GZH140" s="50"/>
      <c r="GZI140" s="50"/>
      <c r="GZJ140" s="50"/>
      <c r="GZK140" s="50"/>
      <c r="GZL140" s="50"/>
      <c r="GZM140" s="50"/>
      <c r="GZN140" s="50"/>
      <c r="GZO140" s="50"/>
      <c r="GZP140" s="50"/>
      <c r="GZQ140" s="50"/>
      <c r="GZR140" s="50"/>
      <c r="GZS140" s="50"/>
      <c r="GZT140" s="50"/>
      <c r="GZU140" s="50"/>
      <c r="GZV140" s="50"/>
      <c r="GZW140" s="50"/>
      <c r="GZX140" s="50"/>
      <c r="GZY140" s="50"/>
      <c r="GZZ140" s="50"/>
      <c r="HAA140" s="50"/>
      <c r="HAB140" s="50"/>
      <c r="HAC140" s="50"/>
      <c r="HAD140" s="50"/>
      <c r="HAE140" s="50"/>
      <c r="HAF140" s="50"/>
      <c r="HAG140" s="50"/>
      <c r="HAH140" s="50"/>
      <c r="HAI140" s="50"/>
      <c r="HAJ140" s="50"/>
      <c r="HAK140" s="50"/>
      <c r="HAL140" s="50"/>
      <c r="HAM140" s="50"/>
      <c r="HAN140" s="50"/>
      <c r="HAO140" s="50"/>
      <c r="HAP140" s="50"/>
      <c r="HAQ140" s="50"/>
      <c r="HAR140" s="50"/>
      <c r="HAS140" s="50"/>
      <c r="HAT140" s="50"/>
      <c r="HAU140" s="50"/>
      <c r="HAV140" s="50"/>
      <c r="HAW140" s="50"/>
      <c r="HAX140" s="50"/>
      <c r="HAY140" s="50"/>
      <c r="HAZ140" s="50"/>
      <c r="HBA140" s="50"/>
      <c r="HBB140" s="50"/>
      <c r="HBC140" s="50"/>
      <c r="HBD140" s="50"/>
      <c r="HBE140" s="50"/>
      <c r="HBF140" s="50"/>
      <c r="HBG140" s="50"/>
      <c r="HBH140" s="50"/>
      <c r="HBI140" s="50"/>
      <c r="HBJ140" s="50"/>
      <c r="HBK140" s="50"/>
      <c r="HBL140" s="50"/>
      <c r="HBM140" s="50"/>
      <c r="HBN140" s="50"/>
      <c r="HBO140" s="50"/>
      <c r="HBP140" s="50"/>
      <c r="HBQ140" s="50"/>
      <c r="HBR140" s="50"/>
      <c r="HBS140" s="50"/>
      <c r="HBT140" s="50"/>
      <c r="HBU140" s="50"/>
      <c r="HBV140" s="50"/>
      <c r="HBW140" s="50"/>
      <c r="HBX140" s="50"/>
      <c r="HBY140" s="50"/>
      <c r="HBZ140" s="50"/>
      <c r="HCA140" s="50"/>
      <c r="HCB140" s="50"/>
      <c r="HCC140" s="50"/>
      <c r="HCD140" s="50"/>
      <c r="HCE140" s="50"/>
      <c r="HCF140" s="50"/>
      <c r="HCG140" s="50"/>
      <c r="HCH140" s="50"/>
      <c r="HCI140" s="50"/>
      <c r="HCJ140" s="50"/>
      <c r="HCK140" s="50"/>
      <c r="HCL140" s="50"/>
      <c r="HCM140" s="50"/>
      <c r="HCN140" s="50"/>
      <c r="HCO140" s="50"/>
      <c r="HCP140" s="50"/>
      <c r="HCQ140" s="50"/>
      <c r="HCR140" s="50"/>
      <c r="HCS140" s="50"/>
      <c r="HCT140" s="50"/>
      <c r="HCU140" s="50"/>
      <c r="HCV140" s="50"/>
      <c r="HCW140" s="50"/>
      <c r="HCX140" s="50"/>
      <c r="HCY140" s="50"/>
      <c r="HCZ140" s="50"/>
      <c r="HDA140" s="50"/>
      <c r="HDB140" s="50"/>
      <c r="HDC140" s="50"/>
      <c r="HDD140" s="50"/>
      <c r="HDE140" s="50"/>
      <c r="HDF140" s="50"/>
      <c r="HDG140" s="50"/>
      <c r="HDH140" s="50"/>
      <c r="HDI140" s="50"/>
      <c r="HDJ140" s="50"/>
      <c r="HDK140" s="50"/>
      <c r="HDL140" s="50"/>
      <c r="HDM140" s="50"/>
      <c r="HDN140" s="50"/>
      <c r="HDO140" s="50"/>
      <c r="HDP140" s="50"/>
      <c r="HDQ140" s="50"/>
      <c r="HDR140" s="50"/>
      <c r="HDS140" s="50"/>
      <c r="HDT140" s="50"/>
      <c r="HDU140" s="50"/>
      <c r="HDV140" s="50"/>
      <c r="HDW140" s="50"/>
      <c r="HDX140" s="50"/>
      <c r="HDY140" s="50"/>
      <c r="HDZ140" s="50"/>
      <c r="HEA140" s="50"/>
      <c r="HEB140" s="50"/>
      <c r="HEC140" s="50"/>
      <c r="HED140" s="50"/>
      <c r="HEE140" s="50"/>
      <c r="HEF140" s="50"/>
      <c r="HEG140" s="50"/>
      <c r="HEH140" s="50"/>
      <c r="HEI140" s="50"/>
      <c r="HEJ140" s="50"/>
      <c r="HEK140" s="50"/>
      <c r="HEL140" s="50"/>
      <c r="HEM140" s="50"/>
      <c r="HEN140" s="50"/>
      <c r="HEO140" s="50"/>
      <c r="HEP140" s="50"/>
      <c r="HEQ140" s="50"/>
      <c r="HER140" s="50"/>
      <c r="HES140" s="50"/>
      <c r="HET140" s="50"/>
      <c r="HEU140" s="50"/>
      <c r="HEV140" s="50"/>
      <c r="HEW140" s="50"/>
      <c r="HEX140" s="50"/>
      <c r="HEY140" s="50"/>
      <c r="HEZ140" s="50"/>
      <c r="HFA140" s="50"/>
      <c r="HFB140" s="50"/>
      <c r="HFC140" s="50"/>
      <c r="HFD140" s="50"/>
      <c r="HFE140" s="50"/>
      <c r="HFF140" s="50"/>
      <c r="HFG140" s="50"/>
      <c r="HFH140" s="50"/>
      <c r="HFI140" s="50"/>
      <c r="HFJ140" s="50"/>
      <c r="HFK140" s="50"/>
      <c r="HFL140" s="50"/>
      <c r="HFM140" s="50"/>
      <c r="HFN140" s="50"/>
      <c r="HFO140" s="50"/>
      <c r="HFP140" s="50"/>
      <c r="HFQ140" s="50"/>
      <c r="HFR140" s="50"/>
      <c r="HFS140" s="50"/>
      <c r="HFT140" s="50"/>
      <c r="HFU140" s="50"/>
      <c r="HFV140" s="50"/>
      <c r="HFW140" s="50"/>
      <c r="HFX140" s="50"/>
      <c r="HFY140" s="50"/>
      <c r="HFZ140" s="50"/>
      <c r="HGA140" s="50"/>
      <c r="HGB140" s="50"/>
      <c r="HGC140" s="50"/>
      <c r="HGD140" s="50"/>
      <c r="HGE140" s="50"/>
      <c r="HGF140" s="50"/>
      <c r="HGG140" s="50"/>
      <c r="HGH140" s="50"/>
      <c r="HGI140" s="50"/>
      <c r="HGJ140" s="50"/>
      <c r="HGK140" s="50"/>
      <c r="HGL140" s="50"/>
      <c r="HGM140" s="50"/>
      <c r="HGN140" s="50"/>
      <c r="HGO140" s="50"/>
      <c r="HGP140" s="50"/>
      <c r="HGQ140" s="50"/>
      <c r="HGR140" s="50"/>
      <c r="HGS140" s="50"/>
      <c r="HGT140" s="50"/>
      <c r="HGU140" s="50"/>
      <c r="HGV140" s="50"/>
      <c r="HGW140" s="50"/>
      <c r="HGX140" s="50"/>
      <c r="HGY140" s="50"/>
      <c r="HGZ140" s="50"/>
      <c r="HHA140" s="50"/>
      <c r="HHB140" s="50"/>
      <c r="HHC140" s="50"/>
      <c r="HHD140" s="50"/>
      <c r="HHE140" s="50"/>
      <c r="HHF140" s="50"/>
      <c r="HHG140" s="50"/>
      <c r="HHH140" s="50"/>
      <c r="HHI140" s="50"/>
      <c r="HHJ140" s="50"/>
      <c r="HHK140" s="50"/>
      <c r="HHL140" s="50"/>
      <c r="HHM140" s="50"/>
      <c r="HHN140" s="50"/>
      <c r="HHO140" s="50"/>
      <c r="HHP140" s="50"/>
      <c r="HHQ140" s="50"/>
      <c r="HHR140" s="50"/>
      <c r="HHS140" s="50"/>
      <c r="HHT140" s="50"/>
      <c r="HHU140" s="50"/>
      <c r="HHV140" s="50"/>
      <c r="HHW140" s="50"/>
      <c r="HHX140" s="50"/>
      <c r="HHY140" s="50"/>
      <c r="HHZ140" s="50"/>
      <c r="HIA140" s="50"/>
      <c r="HIB140" s="50"/>
      <c r="HIC140" s="50"/>
      <c r="HID140" s="50"/>
      <c r="HIE140" s="50"/>
      <c r="HIF140" s="50"/>
      <c r="HIG140" s="50"/>
      <c r="HIH140" s="50"/>
      <c r="HII140" s="50"/>
      <c r="HIJ140" s="50"/>
      <c r="HIK140" s="50"/>
      <c r="HIL140" s="50"/>
      <c r="HIM140" s="50"/>
      <c r="HIN140" s="50"/>
      <c r="HIO140" s="50"/>
      <c r="HIP140" s="50"/>
      <c r="HIQ140" s="50"/>
      <c r="HIR140" s="50"/>
      <c r="HIS140" s="50"/>
      <c r="HIT140" s="50"/>
      <c r="HIU140" s="50"/>
      <c r="HIV140" s="50"/>
      <c r="HIW140" s="50"/>
      <c r="HIX140" s="50"/>
      <c r="HIY140" s="50"/>
      <c r="HIZ140" s="50"/>
      <c r="HJA140" s="50"/>
      <c r="HJB140" s="50"/>
      <c r="HJC140" s="50"/>
      <c r="HJD140" s="50"/>
      <c r="HJE140" s="50"/>
      <c r="HJF140" s="50"/>
      <c r="HJG140" s="50"/>
      <c r="HJH140" s="50"/>
      <c r="HJI140" s="50"/>
      <c r="HJJ140" s="50"/>
      <c r="HJK140" s="50"/>
      <c r="HJL140" s="50"/>
      <c r="HJM140" s="50"/>
      <c r="HJN140" s="50"/>
      <c r="HJO140" s="50"/>
      <c r="HJP140" s="50"/>
      <c r="HJQ140" s="50"/>
      <c r="HJR140" s="50"/>
      <c r="HJS140" s="50"/>
      <c r="HJT140" s="50"/>
      <c r="HJU140" s="50"/>
      <c r="HJV140" s="50"/>
      <c r="HJW140" s="50"/>
      <c r="HJX140" s="50"/>
      <c r="HJY140" s="50"/>
      <c r="HJZ140" s="50"/>
      <c r="HKA140" s="50"/>
      <c r="HKB140" s="50"/>
      <c r="HKC140" s="50"/>
      <c r="HKD140" s="50"/>
      <c r="HKE140" s="50"/>
      <c r="HKF140" s="50"/>
      <c r="HKG140" s="50"/>
      <c r="HKH140" s="50"/>
      <c r="HKI140" s="50"/>
      <c r="HKJ140" s="50"/>
      <c r="HKK140" s="50"/>
      <c r="HKL140" s="50"/>
      <c r="HKM140" s="50"/>
      <c r="HKN140" s="50"/>
      <c r="HKO140" s="50"/>
      <c r="HKP140" s="50"/>
      <c r="HKQ140" s="50"/>
      <c r="HKR140" s="50"/>
      <c r="HKS140" s="50"/>
      <c r="HKT140" s="50"/>
      <c r="HKU140" s="50"/>
      <c r="HKV140" s="50"/>
      <c r="HKW140" s="50"/>
      <c r="HKX140" s="50"/>
      <c r="HKY140" s="50"/>
      <c r="HKZ140" s="50"/>
      <c r="HLA140" s="50"/>
      <c r="HLB140" s="50"/>
      <c r="HLC140" s="50"/>
      <c r="HLD140" s="50"/>
      <c r="HLE140" s="50"/>
      <c r="HLF140" s="50"/>
      <c r="HLG140" s="50"/>
      <c r="HLH140" s="50"/>
      <c r="HLI140" s="50"/>
      <c r="HLJ140" s="50"/>
      <c r="HLK140" s="50"/>
      <c r="HLL140" s="50"/>
      <c r="HLM140" s="50"/>
      <c r="HLN140" s="50"/>
      <c r="HLO140" s="50"/>
      <c r="HLP140" s="50"/>
      <c r="HLQ140" s="50"/>
      <c r="HLR140" s="50"/>
      <c r="HLS140" s="50"/>
      <c r="HLT140" s="50"/>
      <c r="HLU140" s="50"/>
      <c r="HLV140" s="50"/>
      <c r="HLW140" s="50"/>
      <c r="HLX140" s="50"/>
      <c r="HLY140" s="50"/>
      <c r="HLZ140" s="50"/>
      <c r="HMA140" s="50"/>
      <c r="HMB140" s="50"/>
      <c r="HMC140" s="50"/>
      <c r="HMD140" s="50"/>
      <c r="HME140" s="50"/>
      <c r="HMF140" s="50"/>
      <c r="HMG140" s="50"/>
      <c r="HMH140" s="50"/>
      <c r="HMI140" s="50"/>
      <c r="HMJ140" s="50"/>
      <c r="HMK140" s="50"/>
      <c r="HML140" s="50"/>
      <c r="HMM140" s="50"/>
      <c r="HMN140" s="50"/>
      <c r="HMO140" s="50"/>
      <c r="HMP140" s="50"/>
      <c r="HMQ140" s="50"/>
      <c r="HMR140" s="50"/>
      <c r="HMS140" s="50"/>
      <c r="HMT140" s="50"/>
      <c r="HMU140" s="50"/>
      <c r="HMV140" s="50"/>
      <c r="HMW140" s="50"/>
      <c r="HMX140" s="50"/>
      <c r="HMY140" s="50"/>
      <c r="HMZ140" s="50"/>
      <c r="HNA140" s="50"/>
      <c r="HNB140" s="50"/>
      <c r="HNC140" s="50"/>
      <c r="HND140" s="50"/>
      <c r="HNE140" s="50"/>
      <c r="HNF140" s="50"/>
      <c r="HNG140" s="50"/>
      <c r="HNH140" s="50"/>
      <c r="HNI140" s="50"/>
      <c r="HNJ140" s="50"/>
      <c r="HNK140" s="50"/>
      <c r="HNL140" s="50"/>
      <c r="HNM140" s="50"/>
      <c r="HNN140" s="50"/>
      <c r="HNO140" s="50"/>
      <c r="HNP140" s="50"/>
      <c r="HNQ140" s="50"/>
      <c r="HNR140" s="50"/>
      <c r="HNS140" s="50"/>
      <c r="HNT140" s="50"/>
      <c r="HNU140" s="50"/>
      <c r="HNV140" s="50"/>
      <c r="HNW140" s="50"/>
      <c r="HNX140" s="50"/>
      <c r="HNY140" s="50"/>
      <c r="HNZ140" s="50"/>
      <c r="HOA140" s="50"/>
      <c r="HOB140" s="50"/>
      <c r="HOC140" s="50"/>
      <c r="HOD140" s="50"/>
      <c r="HOE140" s="50"/>
      <c r="HOF140" s="50"/>
      <c r="HOG140" s="50"/>
      <c r="HOH140" s="50"/>
      <c r="HOI140" s="50"/>
      <c r="HOJ140" s="50"/>
      <c r="HOK140" s="50"/>
      <c r="HOL140" s="50"/>
      <c r="HOM140" s="50"/>
      <c r="HON140" s="50"/>
      <c r="HOO140" s="50"/>
      <c r="HOP140" s="50"/>
      <c r="HOQ140" s="50"/>
      <c r="HOR140" s="50"/>
      <c r="HOS140" s="50"/>
      <c r="HOT140" s="50"/>
      <c r="HOU140" s="50"/>
      <c r="HOV140" s="50"/>
      <c r="HOW140" s="50"/>
      <c r="HOX140" s="50"/>
      <c r="HOY140" s="50"/>
      <c r="HOZ140" s="50"/>
      <c r="HPA140" s="50"/>
      <c r="HPB140" s="50"/>
      <c r="HPC140" s="50"/>
      <c r="HPD140" s="50"/>
      <c r="HPE140" s="50"/>
      <c r="HPF140" s="50"/>
      <c r="HPG140" s="50"/>
      <c r="HPH140" s="50"/>
      <c r="HPI140" s="50"/>
      <c r="HPJ140" s="50"/>
      <c r="HPK140" s="50"/>
      <c r="HPL140" s="50"/>
      <c r="HPM140" s="50"/>
      <c r="HPN140" s="50"/>
      <c r="HPO140" s="50"/>
      <c r="HPP140" s="50"/>
      <c r="HPQ140" s="50"/>
      <c r="HPR140" s="50"/>
      <c r="HPS140" s="50"/>
      <c r="HPT140" s="50"/>
      <c r="HPU140" s="50"/>
      <c r="HPV140" s="50"/>
      <c r="HPW140" s="50"/>
      <c r="HPX140" s="50"/>
      <c r="HPY140" s="50"/>
      <c r="HPZ140" s="50"/>
      <c r="HQA140" s="50"/>
      <c r="HQB140" s="50"/>
      <c r="HQC140" s="50"/>
      <c r="HQD140" s="50"/>
      <c r="HQE140" s="50"/>
      <c r="HQF140" s="50"/>
      <c r="HQG140" s="50"/>
      <c r="HQH140" s="50"/>
      <c r="HQI140" s="50"/>
      <c r="HQJ140" s="50"/>
      <c r="HQK140" s="50"/>
      <c r="HQL140" s="50"/>
      <c r="HQM140" s="50"/>
      <c r="HQN140" s="50"/>
      <c r="HQO140" s="50"/>
      <c r="HQP140" s="50"/>
      <c r="HQQ140" s="50"/>
      <c r="HQR140" s="50"/>
      <c r="HQS140" s="50"/>
      <c r="HQT140" s="50"/>
      <c r="HQU140" s="50"/>
      <c r="HQV140" s="50"/>
      <c r="HQW140" s="50"/>
      <c r="HQX140" s="50"/>
      <c r="HQY140" s="50"/>
      <c r="HQZ140" s="50"/>
      <c r="HRA140" s="50"/>
      <c r="HRB140" s="50"/>
      <c r="HRC140" s="50"/>
      <c r="HRD140" s="50"/>
      <c r="HRE140" s="50"/>
      <c r="HRF140" s="50"/>
      <c r="HRG140" s="50"/>
      <c r="HRH140" s="50"/>
      <c r="HRI140" s="50"/>
      <c r="HRJ140" s="50"/>
      <c r="HRK140" s="50"/>
      <c r="HRL140" s="50"/>
      <c r="HRM140" s="50"/>
      <c r="HRN140" s="50"/>
      <c r="HRO140" s="50"/>
      <c r="HRP140" s="50"/>
      <c r="HRQ140" s="50"/>
      <c r="HRR140" s="50"/>
      <c r="HRS140" s="50"/>
      <c r="HRT140" s="50"/>
      <c r="HRU140" s="50"/>
      <c r="HRV140" s="50"/>
      <c r="HRW140" s="50"/>
      <c r="HRX140" s="50"/>
      <c r="HRY140" s="50"/>
      <c r="HRZ140" s="50"/>
      <c r="HSA140" s="50"/>
      <c r="HSB140" s="50"/>
      <c r="HSC140" s="50"/>
      <c r="HSD140" s="50"/>
      <c r="HSE140" s="50"/>
      <c r="HSF140" s="50"/>
      <c r="HSG140" s="50"/>
      <c r="HSH140" s="50"/>
      <c r="HSI140" s="50"/>
      <c r="HSJ140" s="50"/>
      <c r="HSK140" s="50"/>
      <c r="HSL140" s="50"/>
      <c r="HSM140" s="50"/>
      <c r="HSN140" s="50"/>
      <c r="HSO140" s="50"/>
      <c r="HSP140" s="50"/>
      <c r="HSQ140" s="50"/>
      <c r="HSR140" s="50"/>
      <c r="HSS140" s="50"/>
      <c r="HST140" s="50"/>
      <c r="HSU140" s="50"/>
      <c r="HSV140" s="50"/>
      <c r="HSW140" s="50"/>
      <c r="HSX140" s="50"/>
      <c r="HSY140" s="50"/>
      <c r="HSZ140" s="50"/>
      <c r="HTA140" s="50"/>
      <c r="HTB140" s="50"/>
      <c r="HTC140" s="50"/>
      <c r="HTD140" s="50"/>
      <c r="HTE140" s="50"/>
      <c r="HTF140" s="50"/>
      <c r="HTG140" s="50"/>
      <c r="HTH140" s="50"/>
      <c r="HTI140" s="50"/>
      <c r="HTJ140" s="50"/>
      <c r="HTK140" s="50"/>
      <c r="HTL140" s="50"/>
      <c r="HTM140" s="50"/>
      <c r="HTN140" s="50"/>
      <c r="HTO140" s="50"/>
      <c r="HTP140" s="50"/>
      <c r="HTQ140" s="50"/>
      <c r="HTR140" s="50"/>
      <c r="HTS140" s="50"/>
      <c r="HTT140" s="50"/>
      <c r="HTU140" s="50"/>
      <c r="HTV140" s="50"/>
      <c r="HTW140" s="50"/>
      <c r="HTX140" s="50"/>
      <c r="HTY140" s="50"/>
      <c r="HTZ140" s="50"/>
      <c r="HUA140" s="50"/>
      <c r="HUB140" s="50"/>
      <c r="HUC140" s="50"/>
      <c r="HUD140" s="50"/>
      <c r="HUE140" s="50"/>
      <c r="HUF140" s="50"/>
      <c r="HUG140" s="50"/>
      <c r="HUH140" s="50"/>
      <c r="HUI140" s="50"/>
      <c r="HUJ140" s="50"/>
      <c r="HUK140" s="50"/>
      <c r="HUL140" s="50"/>
      <c r="HUM140" s="50"/>
      <c r="HUN140" s="50"/>
      <c r="HUO140" s="50"/>
      <c r="HUP140" s="50"/>
      <c r="HUQ140" s="50"/>
      <c r="HUR140" s="50"/>
      <c r="HUS140" s="50"/>
      <c r="HUT140" s="50"/>
      <c r="HUU140" s="50"/>
      <c r="HUV140" s="50"/>
      <c r="HUW140" s="50"/>
      <c r="HUX140" s="50"/>
      <c r="HUY140" s="50"/>
      <c r="HUZ140" s="50"/>
      <c r="HVA140" s="50"/>
      <c r="HVB140" s="50"/>
      <c r="HVC140" s="50"/>
      <c r="HVD140" s="50"/>
      <c r="HVE140" s="50"/>
      <c r="HVF140" s="50"/>
      <c r="HVG140" s="50"/>
      <c r="HVH140" s="50"/>
      <c r="HVI140" s="50"/>
      <c r="HVJ140" s="50"/>
      <c r="HVK140" s="50"/>
      <c r="HVL140" s="50"/>
      <c r="HVM140" s="50"/>
      <c r="HVN140" s="50"/>
      <c r="HVO140" s="50"/>
      <c r="HVP140" s="50"/>
      <c r="HVQ140" s="50"/>
      <c r="HVR140" s="50"/>
      <c r="HVS140" s="50"/>
      <c r="HVT140" s="50"/>
      <c r="HVU140" s="50"/>
      <c r="HVV140" s="50"/>
      <c r="HVW140" s="50"/>
      <c r="HVX140" s="50"/>
      <c r="HVY140" s="50"/>
      <c r="HVZ140" s="50"/>
      <c r="HWA140" s="50"/>
      <c r="HWB140" s="50"/>
      <c r="HWC140" s="50"/>
      <c r="HWD140" s="50"/>
      <c r="HWE140" s="50"/>
      <c r="HWF140" s="50"/>
      <c r="HWG140" s="50"/>
      <c r="HWH140" s="50"/>
      <c r="HWI140" s="50"/>
      <c r="HWJ140" s="50"/>
      <c r="HWK140" s="50"/>
      <c r="HWL140" s="50"/>
      <c r="HWM140" s="50"/>
      <c r="HWN140" s="50"/>
      <c r="HWO140" s="50"/>
      <c r="HWP140" s="50"/>
      <c r="HWQ140" s="50"/>
      <c r="HWR140" s="50"/>
      <c r="HWS140" s="50"/>
      <c r="HWT140" s="50"/>
      <c r="HWU140" s="50"/>
      <c r="HWV140" s="50"/>
      <c r="HWW140" s="50"/>
      <c r="HWX140" s="50"/>
      <c r="HWY140" s="50"/>
      <c r="HWZ140" s="50"/>
      <c r="HXA140" s="50"/>
      <c r="HXB140" s="50"/>
      <c r="HXC140" s="50"/>
      <c r="HXD140" s="50"/>
      <c r="HXE140" s="50"/>
      <c r="HXF140" s="50"/>
      <c r="HXG140" s="50"/>
      <c r="HXH140" s="50"/>
      <c r="HXI140" s="50"/>
      <c r="HXJ140" s="50"/>
      <c r="HXK140" s="50"/>
      <c r="HXL140" s="50"/>
      <c r="HXM140" s="50"/>
      <c r="HXN140" s="50"/>
      <c r="HXO140" s="50"/>
      <c r="HXP140" s="50"/>
      <c r="HXQ140" s="50"/>
      <c r="HXR140" s="50"/>
      <c r="HXS140" s="50"/>
      <c r="HXT140" s="50"/>
      <c r="HXU140" s="50"/>
      <c r="HXV140" s="50"/>
      <c r="HXW140" s="50"/>
      <c r="HXX140" s="50"/>
      <c r="HXY140" s="50"/>
      <c r="HXZ140" s="50"/>
      <c r="HYA140" s="50"/>
      <c r="HYB140" s="50"/>
      <c r="HYC140" s="50"/>
      <c r="HYD140" s="50"/>
      <c r="HYE140" s="50"/>
      <c r="HYF140" s="50"/>
      <c r="HYG140" s="50"/>
      <c r="HYH140" s="50"/>
      <c r="HYI140" s="50"/>
      <c r="HYJ140" s="50"/>
      <c r="HYK140" s="50"/>
      <c r="HYL140" s="50"/>
      <c r="HYM140" s="50"/>
      <c r="HYN140" s="50"/>
      <c r="HYO140" s="50"/>
      <c r="HYP140" s="50"/>
      <c r="HYQ140" s="50"/>
      <c r="HYR140" s="50"/>
      <c r="HYS140" s="50"/>
      <c r="HYT140" s="50"/>
      <c r="HYU140" s="50"/>
      <c r="HYV140" s="50"/>
      <c r="HYW140" s="50"/>
      <c r="HYX140" s="50"/>
      <c r="HYY140" s="50"/>
      <c r="HYZ140" s="50"/>
      <c r="HZA140" s="50"/>
      <c r="HZB140" s="50"/>
      <c r="HZC140" s="50"/>
      <c r="HZD140" s="50"/>
      <c r="HZE140" s="50"/>
      <c r="HZF140" s="50"/>
      <c r="HZG140" s="50"/>
      <c r="HZH140" s="50"/>
      <c r="HZI140" s="50"/>
      <c r="HZJ140" s="50"/>
      <c r="HZK140" s="50"/>
      <c r="HZL140" s="50"/>
      <c r="HZM140" s="50"/>
      <c r="HZN140" s="50"/>
      <c r="HZO140" s="50"/>
      <c r="HZP140" s="50"/>
      <c r="HZQ140" s="50"/>
      <c r="HZR140" s="50"/>
      <c r="HZS140" s="50"/>
      <c r="HZT140" s="50"/>
      <c r="HZU140" s="50"/>
      <c r="HZV140" s="50"/>
      <c r="HZW140" s="50"/>
      <c r="HZX140" s="50"/>
      <c r="HZY140" s="50"/>
      <c r="HZZ140" s="50"/>
      <c r="IAA140" s="50"/>
      <c r="IAB140" s="50"/>
      <c r="IAC140" s="50"/>
      <c r="IAD140" s="50"/>
      <c r="IAE140" s="50"/>
      <c r="IAF140" s="50"/>
      <c r="IAG140" s="50"/>
      <c r="IAH140" s="50"/>
      <c r="IAI140" s="50"/>
      <c r="IAJ140" s="50"/>
      <c r="IAK140" s="50"/>
      <c r="IAL140" s="50"/>
      <c r="IAM140" s="50"/>
      <c r="IAN140" s="50"/>
      <c r="IAO140" s="50"/>
      <c r="IAP140" s="50"/>
      <c r="IAQ140" s="50"/>
      <c r="IAR140" s="50"/>
      <c r="IAS140" s="50"/>
      <c r="IAT140" s="50"/>
      <c r="IAU140" s="50"/>
      <c r="IAV140" s="50"/>
      <c r="IAW140" s="50"/>
      <c r="IAX140" s="50"/>
      <c r="IAY140" s="50"/>
      <c r="IAZ140" s="50"/>
      <c r="IBA140" s="50"/>
      <c r="IBB140" s="50"/>
      <c r="IBC140" s="50"/>
      <c r="IBD140" s="50"/>
      <c r="IBE140" s="50"/>
      <c r="IBF140" s="50"/>
      <c r="IBG140" s="50"/>
      <c r="IBH140" s="50"/>
      <c r="IBI140" s="50"/>
      <c r="IBJ140" s="50"/>
      <c r="IBK140" s="50"/>
      <c r="IBL140" s="50"/>
      <c r="IBM140" s="50"/>
      <c r="IBN140" s="50"/>
      <c r="IBO140" s="50"/>
      <c r="IBP140" s="50"/>
      <c r="IBQ140" s="50"/>
      <c r="IBR140" s="50"/>
      <c r="IBS140" s="50"/>
      <c r="IBT140" s="50"/>
      <c r="IBU140" s="50"/>
      <c r="IBV140" s="50"/>
      <c r="IBW140" s="50"/>
      <c r="IBX140" s="50"/>
      <c r="IBY140" s="50"/>
      <c r="IBZ140" s="50"/>
      <c r="ICA140" s="50"/>
      <c r="ICB140" s="50"/>
      <c r="ICC140" s="50"/>
      <c r="ICD140" s="50"/>
      <c r="ICE140" s="50"/>
      <c r="ICF140" s="50"/>
      <c r="ICG140" s="50"/>
      <c r="ICH140" s="50"/>
      <c r="ICI140" s="50"/>
      <c r="ICJ140" s="50"/>
      <c r="ICK140" s="50"/>
      <c r="ICL140" s="50"/>
      <c r="ICM140" s="50"/>
      <c r="ICN140" s="50"/>
      <c r="ICO140" s="50"/>
      <c r="ICP140" s="50"/>
      <c r="ICQ140" s="50"/>
      <c r="ICR140" s="50"/>
      <c r="ICS140" s="50"/>
      <c r="ICT140" s="50"/>
      <c r="ICU140" s="50"/>
      <c r="ICV140" s="50"/>
      <c r="ICW140" s="50"/>
      <c r="ICX140" s="50"/>
      <c r="ICY140" s="50"/>
      <c r="ICZ140" s="50"/>
      <c r="IDA140" s="50"/>
      <c r="IDB140" s="50"/>
      <c r="IDC140" s="50"/>
      <c r="IDD140" s="50"/>
      <c r="IDE140" s="50"/>
      <c r="IDF140" s="50"/>
      <c r="IDG140" s="50"/>
      <c r="IDH140" s="50"/>
      <c r="IDI140" s="50"/>
      <c r="IDJ140" s="50"/>
      <c r="IDK140" s="50"/>
      <c r="IDL140" s="50"/>
      <c r="IDM140" s="50"/>
      <c r="IDN140" s="50"/>
      <c r="IDO140" s="50"/>
      <c r="IDP140" s="50"/>
      <c r="IDQ140" s="50"/>
      <c r="IDR140" s="50"/>
      <c r="IDS140" s="50"/>
      <c r="IDT140" s="50"/>
      <c r="IDU140" s="50"/>
      <c r="IDV140" s="50"/>
      <c r="IDW140" s="50"/>
      <c r="IDX140" s="50"/>
      <c r="IDY140" s="50"/>
      <c r="IDZ140" s="50"/>
      <c r="IEA140" s="50"/>
      <c r="IEB140" s="50"/>
      <c r="IEC140" s="50"/>
      <c r="IED140" s="50"/>
      <c r="IEE140" s="50"/>
      <c r="IEF140" s="50"/>
      <c r="IEG140" s="50"/>
      <c r="IEH140" s="50"/>
      <c r="IEI140" s="50"/>
      <c r="IEJ140" s="50"/>
      <c r="IEK140" s="50"/>
      <c r="IEL140" s="50"/>
      <c r="IEM140" s="50"/>
      <c r="IEN140" s="50"/>
      <c r="IEO140" s="50"/>
      <c r="IEP140" s="50"/>
      <c r="IEQ140" s="50"/>
      <c r="IER140" s="50"/>
      <c r="IES140" s="50"/>
      <c r="IET140" s="50"/>
      <c r="IEU140" s="50"/>
      <c r="IEV140" s="50"/>
      <c r="IEW140" s="50"/>
      <c r="IEX140" s="50"/>
      <c r="IEY140" s="50"/>
      <c r="IEZ140" s="50"/>
      <c r="IFA140" s="50"/>
      <c r="IFB140" s="50"/>
      <c r="IFC140" s="50"/>
      <c r="IFD140" s="50"/>
      <c r="IFE140" s="50"/>
      <c r="IFF140" s="50"/>
      <c r="IFG140" s="50"/>
      <c r="IFH140" s="50"/>
      <c r="IFI140" s="50"/>
      <c r="IFJ140" s="50"/>
      <c r="IFK140" s="50"/>
      <c r="IFL140" s="50"/>
      <c r="IFM140" s="50"/>
      <c r="IFN140" s="50"/>
      <c r="IFO140" s="50"/>
      <c r="IFP140" s="50"/>
      <c r="IFQ140" s="50"/>
      <c r="IFR140" s="50"/>
      <c r="IFS140" s="50"/>
      <c r="IFT140" s="50"/>
      <c r="IFU140" s="50"/>
      <c r="IFV140" s="50"/>
      <c r="IFW140" s="50"/>
      <c r="IFX140" s="50"/>
      <c r="IFY140" s="50"/>
      <c r="IFZ140" s="50"/>
      <c r="IGA140" s="50"/>
      <c r="IGB140" s="50"/>
      <c r="IGC140" s="50"/>
      <c r="IGD140" s="50"/>
      <c r="IGE140" s="50"/>
      <c r="IGF140" s="50"/>
      <c r="IGG140" s="50"/>
      <c r="IGH140" s="50"/>
      <c r="IGI140" s="50"/>
      <c r="IGJ140" s="50"/>
      <c r="IGK140" s="50"/>
      <c r="IGL140" s="50"/>
      <c r="IGM140" s="50"/>
      <c r="IGN140" s="50"/>
      <c r="IGO140" s="50"/>
      <c r="IGP140" s="50"/>
      <c r="IGQ140" s="50"/>
      <c r="IGR140" s="50"/>
      <c r="IGS140" s="50"/>
      <c r="IGT140" s="50"/>
      <c r="IGU140" s="50"/>
      <c r="IGV140" s="50"/>
      <c r="IGW140" s="50"/>
      <c r="IGX140" s="50"/>
      <c r="IGY140" s="50"/>
      <c r="IGZ140" s="50"/>
      <c r="IHA140" s="50"/>
      <c r="IHB140" s="50"/>
      <c r="IHC140" s="50"/>
      <c r="IHD140" s="50"/>
      <c r="IHE140" s="50"/>
      <c r="IHF140" s="50"/>
      <c r="IHG140" s="50"/>
      <c r="IHH140" s="50"/>
      <c r="IHI140" s="50"/>
      <c r="IHJ140" s="50"/>
      <c r="IHK140" s="50"/>
      <c r="IHL140" s="50"/>
      <c r="IHM140" s="50"/>
      <c r="IHN140" s="50"/>
      <c r="IHO140" s="50"/>
      <c r="IHP140" s="50"/>
      <c r="IHQ140" s="50"/>
      <c r="IHR140" s="50"/>
      <c r="IHS140" s="50"/>
      <c r="IHT140" s="50"/>
      <c r="IHU140" s="50"/>
      <c r="IHV140" s="50"/>
      <c r="IHW140" s="50"/>
      <c r="IHX140" s="50"/>
      <c r="IHY140" s="50"/>
      <c r="IHZ140" s="50"/>
      <c r="IIA140" s="50"/>
      <c r="IIB140" s="50"/>
      <c r="IIC140" s="50"/>
      <c r="IID140" s="50"/>
      <c r="IIE140" s="50"/>
      <c r="IIF140" s="50"/>
      <c r="IIG140" s="50"/>
      <c r="IIH140" s="50"/>
      <c r="III140" s="50"/>
      <c r="IIJ140" s="50"/>
      <c r="IIK140" s="50"/>
      <c r="IIL140" s="50"/>
      <c r="IIM140" s="50"/>
      <c r="IIN140" s="50"/>
      <c r="IIO140" s="50"/>
      <c r="IIP140" s="50"/>
      <c r="IIQ140" s="50"/>
      <c r="IIR140" s="50"/>
      <c r="IIS140" s="50"/>
      <c r="IIT140" s="50"/>
      <c r="IIU140" s="50"/>
      <c r="IIV140" s="50"/>
      <c r="IIW140" s="50"/>
      <c r="IIX140" s="50"/>
      <c r="IIY140" s="50"/>
      <c r="IIZ140" s="50"/>
      <c r="IJA140" s="50"/>
      <c r="IJB140" s="50"/>
      <c r="IJC140" s="50"/>
      <c r="IJD140" s="50"/>
      <c r="IJE140" s="50"/>
      <c r="IJF140" s="50"/>
      <c r="IJG140" s="50"/>
      <c r="IJH140" s="50"/>
      <c r="IJI140" s="50"/>
      <c r="IJJ140" s="50"/>
      <c r="IJK140" s="50"/>
      <c r="IJL140" s="50"/>
      <c r="IJM140" s="50"/>
      <c r="IJN140" s="50"/>
      <c r="IJO140" s="50"/>
      <c r="IJP140" s="50"/>
      <c r="IJQ140" s="50"/>
      <c r="IJR140" s="50"/>
      <c r="IJS140" s="50"/>
      <c r="IJT140" s="50"/>
      <c r="IJU140" s="50"/>
      <c r="IJV140" s="50"/>
      <c r="IJW140" s="50"/>
      <c r="IJX140" s="50"/>
      <c r="IJY140" s="50"/>
      <c r="IJZ140" s="50"/>
      <c r="IKA140" s="50"/>
      <c r="IKB140" s="50"/>
      <c r="IKC140" s="50"/>
      <c r="IKD140" s="50"/>
      <c r="IKE140" s="50"/>
      <c r="IKF140" s="50"/>
      <c r="IKG140" s="50"/>
      <c r="IKH140" s="50"/>
      <c r="IKI140" s="50"/>
      <c r="IKJ140" s="50"/>
      <c r="IKK140" s="50"/>
      <c r="IKL140" s="50"/>
      <c r="IKM140" s="50"/>
      <c r="IKN140" s="50"/>
      <c r="IKO140" s="50"/>
      <c r="IKP140" s="50"/>
      <c r="IKQ140" s="50"/>
      <c r="IKR140" s="50"/>
      <c r="IKS140" s="50"/>
      <c r="IKT140" s="50"/>
      <c r="IKU140" s="50"/>
      <c r="IKV140" s="50"/>
      <c r="IKW140" s="50"/>
      <c r="IKX140" s="50"/>
      <c r="IKY140" s="50"/>
      <c r="IKZ140" s="50"/>
      <c r="ILA140" s="50"/>
      <c r="ILB140" s="50"/>
      <c r="ILC140" s="50"/>
      <c r="ILD140" s="50"/>
      <c r="ILE140" s="50"/>
      <c r="ILF140" s="50"/>
      <c r="ILG140" s="50"/>
      <c r="ILH140" s="50"/>
      <c r="ILI140" s="50"/>
      <c r="ILJ140" s="50"/>
      <c r="ILK140" s="50"/>
      <c r="ILL140" s="50"/>
      <c r="ILM140" s="50"/>
      <c r="ILN140" s="50"/>
      <c r="ILO140" s="50"/>
      <c r="ILP140" s="50"/>
      <c r="ILQ140" s="50"/>
      <c r="ILR140" s="50"/>
      <c r="ILS140" s="50"/>
      <c r="ILT140" s="50"/>
      <c r="ILU140" s="50"/>
      <c r="ILV140" s="50"/>
      <c r="ILW140" s="50"/>
      <c r="ILX140" s="50"/>
      <c r="ILY140" s="50"/>
      <c r="ILZ140" s="50"/>
      <c r="IMA140" s="50"/>
      <c r="IMB140" s="50"/>
      <c r="IMC140" s="50"/>
      <c r="IMD140" s="50"/>
      <c r="IME140" s="50"/>
      <c r="IMF140" s="50"/>
      <c r="IMG140" s="50"/>
      <c r="IMH140" s="50"/>
      <c r="IMI140" s="50"/>
      <c r="IMJ140" s="50"/>
      <c r="IMK140" s="50"/>
      <c r="IML140" s="50"/>
      <c r="IMM140" s="50"/>
      <c r="IMN140" s="50"/>
      <c r="IMO140" s="50"/>
      <c r="IMP140" s="50"/>
      <c r="IMQ140" s="50"/>
      <c r="IMR140" s="50"/>
      <c r="IMS140" s="50"/>
      <c r="IMT140" s="50"/>
      <c r="IMU140" s="50"/>
      <c r="IMV140" s="50"/>
      <c r="IMW140" s="50"/>
      <c r="IMX140" s="50"/>
      <c r="IMY140" s="50"/>
      <c r="IMZ140" s="50"/>
      <c r="INA140" s="50"/>
      <c r="INB140" s="50"/>
      <c r="INC140" s="50"/>
      <c r="IND140" s="50"/>
      <c r="INE140" s="50"/>
      <c r="INF140" s="50"/>
      <c r="ING140" s="50"/>
      <c r="INH140" s="50"/>
      <c r="INI140" s="50"/>
      <c r="INJ140" s="50"/>
      <c r="INK140" s="50"/>
      <c r="INL140" s="50"/>
      <c r="INM140" s="50"/>
      <c r="INN140" s="50"/>
      <c r="INO140" s="50"/>
      <c r="INP140" s="50"/>
      <c r="INQ140" s="50"/>
      <c r="INR140" s="50"/>
      <c r="INS140" s="50"/>
      <c r="INT140" s="50"/>
      <c r="INU140" s="50"/>
      <c r="INV140" s="50"/>
      <c r="INW140" s="50"/>
      <c r="INX140" s="50"/>
      <c r="INY140" s="50"/>
      <c r="INZ140" s="50"/>
      <c r="IOA140" s="50"/>
      <c r="IOB140" s="50"/>
      <c r="IOC140" s="50"/>
      <c r="IOD140" s="50"/>
      <c r="IOE140" s="50"/>
      <c r="IOF140" s="50"/>
      <c r="IOG140" s="50"/>
      <c r="IOH140" s="50"/>
      <c r="IOI140" s="50"/>
      <c r="IOJ140" s="50"/>
      <c r="IOK140" s="50"/>
      <c r="IOL140" s="50"/>
      <c r="IOM140" s="50"/>
      <c r="ION140" s="50"/>
      <c r="IOO140" s="50"/>
      <c r="IOP140" s="50"/>
      <c r="IOQ140" s="50"/>
      <c r="IOR140" s="50"/>
      <c r="IOS140" s="50"/>
      <c r="IOT140" s="50"/>
      <c r="IOU140" s="50"/>
      <c r="IOV140" s="50"/>
      <c r="IOW140" s="50"/>
      <c r="IOX140" s="50"/>
      <c r="IOY140" s="50"/>
      <c r="IOZ140" s="50"/>
      <c r="IPA140" s="50"/>
      <c r="IPB140" s="50"/>
      <c r="IPC140" s="50"/>
      <c r="IPD140" s="50"/>
      <c r="IPE140" s="50"/>
      <c r="IPF140" s="50"/>
      <c r="IPG140" s="50"/>
      <c r="IPH140" s="50"/>
      <c r="IPI140" s="50"/>
      <c r="IPJ140" s="50"/>
      <c r="IPK140" s="50"/>
      <c r="IPL140" s="50"/>
      <c r="IPM140" s="50"/>
      <c r="IPN140" s="50"/>
      <c r="IPO140" s="50"/>
      <c r="IPP140" s="50"/>
      <c r="IPQ140" s="50"/>
      <c r="IPR140" s="50"/>
      <c r="IPS140" s="50"/>
      <c r="IPT140" s="50"/>
      <c r="IPU140" s="50"/>
      <c r="IPV140" s="50"/>
      <c r="IPW140" s="50"/>
      <c r="IPX140" s="50"/>
      <c r="IPY140" s="50"/>
      <c r="IPZ140" s="50"/>
      <c r="IQA140" s="50"/>
      <c r="IQB140" s="50"/>
      <c r="IQC140" s="50"/>
      <c r="IQD140" s="50"/>
      <c r="IQE140" s="50"/>
      <c r="IQF140" s="50"/>
      <c r="IQG140" s="50"/>
      <c r="IQH140" s="50"/>
      <c r="IQI140" s="50"/>
      <c r="IQJ140" s="50"/>
      <c r="IQK140" s="50"/>
      <c r="IQL140" s="50"/>
      <c r="IQM140" s="50"/>
      <c r="IQN140" s="50"/>
      <c r="IQO140" s="50"/>
      <c r="IQP140" s="50"/>
      <c r="IQQ140" s="50"/>
      <c r="IQR140" s="50"/>
      <c r="IQS140" s="50"/>
      <c r="IQT140" s="50"/>
      <c r="IQU140" s="50"/>
      <c r="IQV140" s="50"/>
      <c r="IQW140" s="50"/>
      <c r="IQX140" s="50"/>
      <c r="IQY140" s="50"/>
      <c r="IQZ140" s="50"/>
      <c r="IRA140" s="50"/>
      <c r="IRB140" s="50"/>
      <c r="IRC140" s="50"/>
      <c r="IRD140" s="50"/>
      <c r="IRE140" s="50"/>
      <c r="IRF140" s="50"/>
      <c r="IRG140" s="50"/>
      <c r="IRH140" s="50"/>
      <c r="IRI140" s="50"/>
      <c r="IRJ140" s="50"/>
      <c r="IRK140" s="50"/>
      <c r="IRL140" s="50"/>
      <c r="IRM140" s="50"/>
      <c r="IRN140" s="50"/>
      <c r="IRO140" s="50"/>
      <c r="IRP140" s="50"/>
      <c r="IRQ140" s="50"/>
      <c r="IRR140" s="50"/>
      <c r="IRS140" s="50"/>
      <c r="IRT140" s="50"/>
      <c r="IRU140" s="50"/>
      <c r="IRV140" s="50"/>
      <c r="IRW140" s="50"/>
      <c r="IRX140" s="50"/>
      <c r="IRY140" s="50"/>
      <c r="IRZ140" s="50"/>
      <c r="ISA140" s="50"/>
      <c r="ISB140" s="50"/>
      <c r="ISC140" s="50"/>
      <c r="ISD140" s="50"/>
      <c r="ISE140" s="50"/>
      <c r="ISF140" s="50"/>
      <c r="ISG140" s="50"/>
      <c r="ISH140" s="50"/>
      <c r="ISI140" s="50"/>
      <c r="ISJ140" s="50"/>
      <c r="ISK140" s="50"/>
      <c r="ISL140" s="50"/>
      <c r="ISM140" s="50"/>
      <c r="ISN140" s="50"/>
      <c r="ISO140" s="50"/>
      <c r="ISP140" s="50"/>
      <c r="ISQ140" s="50"/>
      <c r="ISR140" s="50"/>
      <c r="ISS140" s="50"/>
      <c r="IST140" s="50"/>
      <c r="ISU140" s="50"/>
      <c r="ISV140" s="50"/>
      <c r="ISW140" s="50"/>
      <c r="ISX140" s="50"/>
      <c r="ISY140" s="50"/>
      <c r="ISZ140" s="50"/>
      <c r="ITA140" s="50"/>
      <c r="ITB140" s="50"/>
      <c r="ITC140" s="50"/>
      <c r="ITD140" s="50"/>
      <c r="ITE140" s="50"/>
      <c r="ITF140" s="50"/>
      <c r="ITG140" s="50"/>
      <c r="ITH140" s="50"/>
      <c r="ITI140" s="50"/>
      <c r="ITJ140" s="50"/>
      <c r="ITK140" s="50"/>
      <c r="ITL140" s="50"/>
      <c r="ITM140" s="50"/>
      <c r="ITN140" s="50"/>
      <c r="ITO140" s="50"/>
      <c r="ITP140" s="50"/>
      <c r="ITQ140" s="50"/>
      <c r="ITR140" s="50"/>
      <c r="ITS140" s="50"/>
      <c r="ITT140" s="50"/>
      <c r="ITU140" s="50"/>
      <c r="ITV140" s="50"/>
      <c r="ITW140" s="50"/>
      <c r="ITX140" s="50"/>
      <c r="ITY140" s="50"/>
      <c r="ITZ140" s="50"/>
      <c r="IUA140" s="50"/>
      <c r="IUB140" s="50"/>
      <c r="IUC140" s="50"/>
      <c r="IUD140" s="50"/>
      <c r="IUE140" s="50"/>
      <c r="IUF140" s="50"/>
      <c r="IUG140" s="50"/>
      <c r="IUH140" s="50"/>
      <c r="IUI140" s="50"/>
      <c r="IUJ140" s="50"/>
      <c r="IUK140" s="50"/>
      <c r="IUL140" s="50"/>
      <c r="IUM140" s="50"/>
      <c r="IUN140" s="50"/>
      <c r="IUO140" s="50"/>
      <c r="IUP140" s="50"/>
      <c r="IUQ140" s="50"/>
      <c r="IUR140" s="50"/>
      <c r="IUS140" s="50"/>
      <c r="IUT140" s="50"/>
      <c r="IUU140" s="50"/>
      <c r="IUV140" s="50"/>
      <c r="IUW140" s="50"/>
      <c r="IUX140" s="50"/>
      <c r="IUY140" s="50"/>
      <c r="IUZ140" s="50"/>
      <c r="IVA140" s="50"/>
      <c r="IVB140" s="50"/>
      <c r="IVC140" s="50"/>
      <c r="IVD140" s="50"/>
      <c r="IVE140" s="50"/>
      <c r="IVF140" s="50"/>
      <c r="IVG140" s="50"/>
      <c r="IVH140" s="50"/>
      <c r="IVI140" s="50"/>
      <c r="IVJ140" s="50"/>
      <c r="IVK140" s="50"/>
      <c r="IVL140" s="50"/>
      <c r="IVM140" s="50"/>
      <c r="IVN140" s="50"/>
      <c r="IVO140" s="50"/>
      <c r="IVP140" s="50"/>
      <c r="IVQ140" s="50"/>
      <c r="IVR140" s="50"/>
      <c r="IVS140" s="50"/>
      <c r="IVT140" s="50"/>
      <c r="IVU140" s="50"/>
      <c r="IVV140" s="50"/>
      <c r="IVW140" s="50"/>
      <c r="IVX140" s="50"/>
      <c r="IVY140" s="50"/>
      <c r="IVZ140" s="50"/>
      <c r="IWA140" s="50"/>
      <c r="IWB140" s="50"/>
      <c r="IWC140" s="50"/>
      <c r="IWD140" s="50"/>
      <c r="IWE140" s="50"/>
      <c r="IWF140" s="50"/>
      <c r="IWG140" s="50"/>
      <c r="IWH140" s="50"/>
      <c r="IWI140" s="50"/>
      <c r="IWJ140" s="50"/>
      <c r="IWK140" s="50"/>
      <c r="IWL140" s="50"/>
      <c r="IWM140" s="50"/>
      <c r="IWN140" s="50"/>
      <c r="IWO140" s="50"/>
      <c r="IWP140" s="50"/>
      <c r="IWQ140" s="50"/>
      <c r="IWR140" s="50"/>
      <c r="IWS140" s="50"/>
      <c r="IWT140" s="50"/>
      <c r="IWU140" s="50"/>
      <c r="IWV140" s="50"/>
      <c r="IWW140" s="50"/>
      <c r="IWX140" s="50"/>
      <c r="IWY140" s="50"/>
      <c r="IWZ140" s="50"/>
      <c r="IXA140" s="50"/>
      <c r="IXB140" s="50"/>
      <c r="IXC140" s="50"/>
      <c r="IXD140" s="50"/>
      <c r="IXE140" s="50"/>
      <c r="IXF140" s="50"/>
      <c r="IXG140" s="50"/>
      <c r="IXH140" s="50"/>
      <c r="IXI140" s="50"/>
      <c r="IXJ140" s="50"/>
      <c r="IXK140" s="50"/>
      <c r="IXL140" s="50"/>
      <c r="IXM140" s="50"/>
      <c r="IXN140" s="50"/>
      <c r="IXO140" s="50"/>
      <c r="IXP140" s="50"/>
      <c r="IXQ140" s="50"/>
      <c r="IXR140" s="50"/>
      <c r="IXS140" s="50"/>
      <c r="IXT140" s="50"/>
      <c r="IXU140" s="50"/>
      <c r="IXV140" s="50"/>
      <c r="IXW140" s="50"/>
      <c r="IXX140" s="50"/>
      <c r="IXY140" s="50"/>
      <c r="IXZ140" s="50"/>
      <c r="IYA140" s="50"/>
      <c r="IYB140" s="50"/>
      <c r="IYC140" s="50"/>
      <c r="IYD140" s="50"/>
      <c r="IYE140" s="50"/>
      <c r="IYF140" s="50"/>
      <c r="IYG140" s="50"/>
      <c r="IYH140" s="50"/>
      <c r="IYI140" s="50"/>
      <c r="IYJ140" s="50"/>
      <c r="IYK140" s="50"/>
      <c r="IYL140" s="50"/>
      <c r="IYM140" s="50"/>
      <c r="IYN140" s="50"/>
      <c r="IYO140" s="50"/>
      <c r="IYP140" s="50"/>
      <c r="IYQ140" s="50"/>
      <c r="IYR140" s="50"/>
      <c r="IYS140" s="50"/>
      <c r="IYT140" s="50"/>
      <c r="IYU140" s="50"/>
      <c r="IYV140" s="50"/>
      <c r="IYW140" s="50"/>
      <c r="IYX140" s="50"/>
      <c r="IYY140" s="50"/>
      <c r="IYZ140" s="50"/>
      <c r="IZA140" s="50"/>
      <c r="IZB140" s="50"/>
      <c r="IZC140" s="50"/>
      <c r="IZD140" s="50"/>
      <c r="IZE140" s="50"/>
      <c r="IZF140" s="50"/>
      <c r="IZG140" s="50"/>
      <c r="IZH140" s="50"/>
      <c r="IZI140" s="50"/>
      <c r="IZJ140" s="50"/>
      <c r="IZK140" s="50"/>
      <c r="IZL140" s="50"/>
      <c r="IZM140" s="50"/>
      <c r="IZN140" s="50"/>
      <c r="IZO140" s="50"/>
      <c r="IZP140" s="50"/>
      <c r="IZQ140" s="50"/>
      <c r="IZR140" s="50"/>
      <c r="IZS140" s="50"/>
      <c r="IZT140" s="50"/>
      <c r="IZU140" s="50"/>
      <c r="IZV140" s="50"/>
      <c r="IZW140" s="50"/>
      <c r="IZX140" s="50"/>
      <c r="IZY140" s="50"/>
      <c r="IZZ140" s="50"/>
      <c r="JAA140" s="50"/>
      <c r="JAB140" s="50"/>
      <c r="JAC140" s="50"/>
      <c r="JAD140" s="50"/>
      <c r="JAE140" s="50"/>
      <c r="JAF140" s="50"/>
      <c r="JAG140" s="50"/>
      <c r="JAH140" s="50"/>
      <c r="JAI140" s="50"/>
      <c r="JAJ140" s="50"/>
      <c r="JAK140" s="50"/>
      <c r="JAL140" s="50"/>
      <c r="JAM140" s="50"/>
      <c r="JAN140" s="50"/>
      <c r="JAO140" s="50"/>
      <c r="JAP140" s="50"/>
      <c r="JAQ140" s="50"/>
      <c r="JAR140" s="50"/>
      <c r="JAS140" s="50"/>
      <c r="JAT140" s="50"/>
      <c r="JAU140" s="50"/>
      <c r="JAV140" s="50"/>
      <c r="JAW140" s="50"/>
      <c r="JAX140" s="50"/>
      <c r="JAY140" s="50"/>
      <c r="JAZ140" s="50"/>
      <c r="JBA140" s="50"/>
      <c r="JBB140" s="50"/>
      <c r="JBC140" s="50"/>
      <c r="JBD140" s="50"/>
      <c r="JBE140" s="50"/>
      <c r="JBF140" s="50"/>
      <c r="JBG140" s="50"/>
      <c r="JBH140" s="50"/>
      <c r="JBI140" s="50"/>
      <c r="JBJ140" s="50"/>
      <c r="JBK140" s="50"/>
      <c r="JBL140" s="50"/>
      <c r="JBM140" s="50"/>
      <c r="JBN140" s="50"/>
      <c r="JBO140" s="50"/>
      <c r="JBP140" s="50"/>
      <c r="JBQ140" s="50"/>
      <c r="JBR140" s="50"/>
      <c r="JBS140" s="50"/>
      <c r="JBT140" s="50"/>
      <c r="JBU140" s="50"/>
      <c r="JBV140" s="50"/>
      <c r="JBW140" s="50"/>
      <c r="JBX140" s="50"/>
      <c r="JBY140" s="50"/>
      <c r="JBZ140" s="50"/>
      <c r="JCA140" s="50"/>
      <c r="JCB140" s="50"/>
      <c r="JCC140" s="50"/>
      <c r="JCD140" s="50"/>
      <c r="JCE140" s="50"/>
      <c r="JCF140" s="50"/>
      <c r="JCG140" s="50"/>
      <c r="JCH140" s="50"/>
      <c r="JCI140" s="50"/>
      <c r="JCJ140" s="50"/>
      <c r="JCK140" s="50"/>
      <c r="JCL140" s="50"/>
      <c r="JCM140" s="50"/>
      <c r="JCN140" s="50"/>
      <c r="JCO140" s="50"/>
      <c r="JCP140" s="50"/>
      <c r="JCQ140" s="50"/>
      <c r="JCR140" s="50"/>
      <c r="JCS140" s="50"/>
      <c r="JCT140" s="50"/>
      <c r="JCU140" s="50"/>
      <c r="JCV140" s="50"/>
      <c r="JCW140" s="50"/>
      <c r="JCX140" s="50"/>
      <c r="JCY140" s="50"/>
      <c r="JCZ140" s="50"/>
      <c r="JDA140" s="50"/>
      <c r="JDB140" s="50"/>
      <c r="JDC140" s="50"/>
      <c r="JDD140" s="50"/>
      <c r="JDE140" s="50"/>
      <c r="JDF140" s="50"/>
      <c r="JDG140" s="50"/>
      <c r="JDH140" s="50"/>
      <c r="JDI140" s="50"/>
      <c r="JDJ140" s="50"/>
      <c r="JDK140" s="50"/>
      <c r="JDL140" s="50"/>
      <c r="JDM140" s="50"/>
      <c r="JDN140" s="50"/>
      <c r="JDO140" s="50"/>
      <c r="JDP140" s="50"/>
      <c r="JDQ140" s="50"/>
      <c r="JDR140" s="50"/>
      <c r="JDS140" s="50"/>
      <c r="JDT140" s="50"/>
      <c r="JDU140" s="50"/>
      <c r="JDV140" s="50"/>
      <c r="JDW140" s="50"/>
      <c r="JDX140" s="50"/>
      <c r="JDY140" s="50"/>
      <c r="JDZ140" s="50"/>
      <c r="JEA140" s="50"/>
      <c r="JEB140" s="50"/>
      <c r="JEC140" s="50"/>
      <c r="JED140" s="50"/>
      <c r="JEE140" s="50"/>
      <c r="JEF140" s="50"/>
      <c r="JEG140" s="50"/>
      <c r="JEH140" s="50"/>
      <c r="JEI140" s="50"/>
      <c r="JEJ140" s="50"/>
      <c r="JEK140" s="50"/>
      <c r="JEL140" s="50"/>
      <c r="JEM140" s="50"/>
      <c r="JEN140" s="50"/>
      <c r="JEO140" s="50"/>
      <c r="JEP140" s="50"/>
      <c r="JEQ140" s="50"/>
      <c r="JER140" s="50"/>
      <c r="JES140" s="50"/>
      <c r="JET140" s="50"/>
      <c r="JEU140" s="50"/>
      <c r="JEV140" s="50"/>
      <c r="JEW140" s="50"/>
      <c r="JEX140" s="50"/>
      <c r="JEY140" s="50"/>
      <c r="JEZ140" s="50"/>
      <c r="JFA140" s="50"/>
      <c r="JFB140" s="50"/>
      <c r="JFC140" s="50"/>
      <c r="JFD140" s="50"/>
      <c r="JFE140" s="50"/>
      <c r="JFF140" s="50"/>
      <c r="JFG140" s="50"/>
      <c r="JFH140" s="50"/>
      <c r="JFI140" s="50"/>
      <c r="JFJ140" s="50"/>
      <c r="JFK140" s="50"/>
      <c r="JFL140" s="50"/>
      <c r="JFM140" s="50"/>
      <c r="JFN140" s="50"/>
      <c r="JFO140" s="50"/>
      <c r="JFP140" s="50"/>
      <c r="JFQ140" s="50"/>
      <c r="JFR140" s="50"/>
      <c r="JFS140" s="50"/>
      <c r="JFT140" s="50"/>
      <c r="JFU140" s="50"/>
      <c r="JFV140" s="50"/>
      <c r="JFW140" s="50"/>
      <c r="JFX140" s="50"/>
      <c r="JFY140" s="50"/>
      <c r="JFZ140" s="50"/>
      <c r="JGA140" s="50"/>
      <c r="JGB140" s="50"/>
      <c r="JGC140" s="50"/>
      <c r="JGD140" s="50"/>
      <c r="JGE140" s="50"/>
      <c r="JGF140" s="50"/>
      <c r="JGG140" s="50"/>
      <c r="JGH140" s="50"/>
      <c r="JGI140" s="50"/>
      <c r="JGJ140" s="50"/>
      <c r="JGK140" s="50"/>
      <c r="JGL140" s="50"/>
      <c r="JGM140" s="50"/>
      <c r="JGN140" s="50"/>
      <c r="JGO140" s="50"/>
      <c r="JGP140" s="50"/>
      <c r="JGQ140" s="50"/>
      <c r="JGR140" s="50"/>
      <c r="JGS140" s="50"/>
      <c r="JGT140" s="50"/>
      <c r="JGU140" s="50"/>
      <c r="JGV140" s="50"/>
      <c r="JGW140" s="50"/>
      <c r="JGX140" s="50"/>
      <c r="JGY140" s="50"/>
      <c r="JGZ140" s="50"/>
      <c r="JHA140" s="50"/>
      <c r="JHB140" s="50"/>
      <c r="JHC140" s="50"/>
      <c r="JHD140" s="50"/>
      <c r="JHE140" s="50"/>
      <c r="JHF140" s="50"/>
      <c r="JHG140" s="50"/>
      <c r="JHH140" s="50"/>
      <c r="JHI140" s="50"/>
      <c r="JHJ140" s="50"/>
      <c r="JHK140" s="50"/>
      <c r="JHL140" s="50"/>
      <c r="JHM140" s="50"/>
      <c r="JHN140" s="50"/>
      <c r="JHO140" s="50"/>
      <c r="JHP140" s="50"/>
      <c r="JHQ140" s="50"/>
      <c r="JHR140" s="50"/>
      <c r="JHS140" s="50"/>
      <c r="JHT140" s="50"/>
      <c r="JHU140" s="50"/>
      <c r="JHV140" s="50"/>
      <c r="JHW140" s="50"/>
      <c r="JHX140" s="50"/>
      <c r="JHY140" s="50"/>
      <c r="JHZ140" s="50"/>
      <c r="JIA140" s="50"/>
      <c r="JIB140" s="50"/>
      <c r="JIC140" s="50"/>
      <c r="JID140" s="50"/>
      <c r="JIE140" s="50"/>
      <c r="JIF140" s="50"/>
      <c r="JIG140" s="50"/>
      <c r="JIH140" s="50"/>
      <c r="JII140" s="50"/>
      <c r="JIJ140" s="50"/>
      <c r="JIK140" s="50"/>
      <c r="JIL140" s="50"/>
      <c r="JIM140" s="50"/>
      <c r="JIN140" s="50"/>
      <c r="JIO140" s="50"/>
      <c r="JIP140" s="50"/>
      <c r="JIQ140" s="50"/>
      <c r="JIR140" s="50"/>
      <c r="JIS140" s="50"/>
      <c r="JIT140" s="50"/>
      <c r="JIU140" s="50"/>
      <c r="JIV140" s="50"/>
      <c r="JIW140" s="50"/>
      <c r="JIX140" s="50"/>
      <c r="JIY140" s="50"/>
      <c r="JIZ140" s="50"/>
      <c r="JJA140" s="50"/>
      <c r="JJB140" s="50"/>
      <c r="JJC140" s="50"/>
      <c r="JJD140" s="50"/>
      <c r="JJE140" s="50"/>
      <c r="JJF140" s="50"/>
      <c r="JJG140" s="50"/>
      <c r="JJH140" s="50"/>
      <c r="JJI140" s="50"/>
      <c r="JJJ140" s="50"/>
      <c r="JJK140" s="50"/>
      <c r="JJL140" s="50"/>
      <c r="JJM140" s="50"/>
      <c r="JJN140" s="50"/>
      <c r="JJO140" s="50"/>
      <c r="JJP140" s="50"/>
      <c r="JJQ140" s="50"/>
      <c r="JJR140" s="50"/>
      <c r="JJS140" s="50"/>
      <c r="JJT140" s="50"/>
      <c r="JJU140" s="50"/>
      <c r="JJV140" s="50"/>
      <c r="JJW140" s="50"/>
      <c r="JJX140" s="50"/>
      <c r="JJY140" s="50"/>
      <c r="JJZ140" s="50"/>
      <c r="JKA140" s="50"/>
      <c r="JKB140" s="50"/>
      <c r="JKC140" s="50"/>
      <c r="JKD140" s="50"/>
      <c r="JKE140" s="50"/>
      <c r="JKF140" s="50"/>
      <c r="JKG140" s="50"/>
      <c r="JKH140" s="50"/>
      <c r="JKI140" s="50"/>
      <c r="JKJ140" s="50"/>
      <c r="JKK140" s="50"/>
      <c r="JKL140" s="50"/>
      <c r="JKM140" s="50"/>
      <c r="JKN140" s="50"/>
      <c r="JKO140" s="50"/>
      <c r="JKP140" s="50"/>
      <c r="JKQ140" s="50"/>
      <c r="JKR140" s="50"/>
      <c r="JKS140" s="50"/>
      <c r="JKT140" s="50"/>
      <c r="JKU140" s="50"/>
      <c r="JKV140" s="50"/>
      <c r="JKW140" s="50"/>
      <c r="JKX140" s="50"/>
      <c r="JKY140" s="50"/>
      <c r="JKZ140" s="50"/>
      <c r="JLA140" s="50"/>
      <c r="JLB140" s="50"/>
      <c r="JLC140" s="50"/>
      <c r="JLD140" s="50"/>
      <c r="JLE140" s="50"/>
      <c r="JLF140" s="50"/>
      <c r="JLG140" s="50"/>
      <c r="JLH140" s="50"/>
      <c r="JLI140" s="50"/>
      <c r="JLJ140" s="50"/>
      <c r="JLK140" s="50"/>
      <c r="JLL140" s="50"/>
      <c r="JLM140" s="50"/>
      <c r="JLN140" s="50"/>
      <c r="JLO140" s="50"/>
      <c r="JLP140" s="50"/>
      <c r="JLQ140" s="50"/>
      <c r="JLR140" s="50"/>
      <c r="JLS140" s="50"/>
      <c r="JLT140" s="50"/>
      <c r="JLU140" s="50"/>
      <c r="JLV140" s="50"/>
      <c r="JLW140" s="50"/>
      <c r="JLX140" s="50"/>
      <c r="JLY140" s="50"/>
      <c r="JLZ140" s="50"/>
      <c r="JMA140" s="50"/>
      <c r="JMB140" s="50"/>
      <c r="JMC140" s="50"/>
      <c r="JMD140" s="50"/>
      <c r="JME140" s="50"/>
      <c r="JMF140" s="50"/>
      <c r="JMG140" s="50"/>
      <c r="JMH140" s="50"/>
      <c r="JMI140" s="50"/>
      <c r="JMJ140" s="50"/>
      <c r="JMK140" s="50"/>
      <c r="JML140" s="50"/>
      <c r="JMM140" s="50"/>
      <c r="JMN140" s="50"/>
      <c r="JMO140" s="50"/>
      <c r="JMP140" s="50"/>
      <c r="JMQ140" s="50"/>
      <c r="JMR140" s="50"/>
      <c r="JMS140" s="50"/>
      <c r="JMT140" s="50"/>
      <c r="JMU140" s="50"/>
      <c r="JMV140" s="50"/>
      <c r="JMW140" s="50"/>
      <c r="JMX140" s="50"/>
      <c r="JMY140" s="50"/>
      <c r="JMZ140" s="50"/>
      <c r="JNA140" s="50"/>
      <c r="JNB140" s="50"/>
      <c r="JNC140" s="50"/>
      <c r="JND140" s="50"/>
      <c r="JNE140" s="50"/>
      <c r="JNF140" s="50"/>
      <c r="JNG140" s="50"/>
      <c r="JNH140" s="50"/>
      <c r="JNI140" s="50"/>
      <c r="JNJ140" s="50"/>
      <c r="JNK140" s="50"/>
      <c r="JNL140" s="50"/>
      <c r="JNM140" s="50"/>
      <c r="JNN140" s="50"/>
      <c r="JNO140" s="50"/>
      <c r="JNP140" s="50"/>
      <c r="JNQ140" s="50"/>
      <c r="JNR140" s="50"/>
      <c r="JNS140" s="50"/>
      <c r="JNT140" s="50"/>
      <c r="JNU140" s="50"/>
      <c r="JNV140" s="50"/>
      <c r="JNW140" s="50"/>
      <c r="JNX140" s="50"/>
      <c r="JNY140" s="50"/>
      <c r="JNZ140" s="50"/>
      <c r="JOA140" s="50"/>
      <c r="JOB140" s="50"/>
      <c r="JOC140" s="50"/>
      <c r="JOD140" s="50"/>
      <c r="JOE140" s="50"/>
      <c r="JOF140" s="50"/>
      <c r="JOG140" s="50"/>
      <c r="JOH140" s="50"/>
      <c r="JOI140" s="50"/>
      <c r="JOJ140" s="50"/>
      <c r="JOK140" s="50"/>
      <c r="JOL140" s="50"/>
      <c r="JOM140" s="50"/>
      <c r="JON140" s="50"/>
      <c r="JOO140" s="50"/>
      <c r="JOP140" s="50"/>
      <c r="JOQ140" s="50"/>
      <c r="JOR140" s="50"/>
      <c r="JOS140" s="50"/>
      <c r="JOT140" s="50"/>
      <c r="JOU140" s="50"/>
      <c r="JOV140" s="50"/>
      <c r="JOW140" s="50"/>
      <c r="JOX140" s="50"/>
      <c r="JOY140" s="50"/>
      <c r="JOZ140" s="50"/>
      <c r="JPA140" s="50"/>
      <c r="JPB140" s="50"/>
      <c r="JPC140" s="50"/>
      <c r="JPD140" s="50"/>
      <c r="JPE140" s="50"/>
      <c r="JPF140" s="50"/>
      <c r="JPG140" s="50"/>
      <c r="JPH140" s="50"/>
      <c r="JPI140" s="50"/>
      <c r="JPJ140" s="50"/>
      <c r="JPK140" s="50"/>
      <c r="JPL140" s="50"/>
      <c r="JPM140" s="50"/>
      <c r="JPN140" s="50"/>
      <c r="JPO140" s="50"/>
      <c r="JPP140" s="50"/>
      <c r="JPQ140" s="50"/>
      <c r="JPR140" s="50"/>
      <c r="JPS140" s="50"/>
      <c r="JPT140" s="50"/>
      <c r="JPU140" s="50"/>
      <c r="JPV140" s="50"/>
      <c r="JPW140" s="50"/>
      <c r="JPX140" s="50"/>
      <c r="JPY140" s="50"/>
      <c r="JPZ140" s="50"/>
      <c r="JQA140" s="50"/>
      <c r="JQB140" s="50"/>
      <c r="JQC140" s="50"/>
      <c r="JQD140" s="50"/>
      <c r="JQE140" s="50"/>
      <c r="JQF140" s="50"/>
      <c r="JQG140" s="50"/>
      <c r="JQH140" s="50"/>
      <c r="JQI140" s="50"/>
      <c r="JQJ140" s="50"/>
      <c r="JQK140" s="50"/>
      <c r="JQL140" s="50"/>
      <c r="JQM140" s="50"/>
      <c r="JQN140" s="50"/>
      <c r="JQO140" s="50"/>
      <c r="JQP140" s="50"/>
      <c r="JQQ140" s="50"/>
      <c r="JQR140" s="50"/>
      <c r="JQS140" s="50"/>
      <c r="JQT140" s="50"/>
      <c r="JQU140" s="50"/>
      <c r="JQV140" s="50"/>
      <c r="JQW140" s="50"/>
      <c r="JQX140" s="50"/>
      <c r="JQY140" s="50"/>
      <c r="JQZ140" s="50"/>
      <c r="JRA140" s="50"/>
      <c r="JRB140" s="50"/>
      <c r="JRC140" s="50"/>
      <c r="JRD140" s="50"/>
      <c r="JRE140" s="50"/>
      <c r="JRF140" s="50"/>
      <c r="JRG140" s="50"/>
      <c r="JRH140" s="50"/>
      <c r="JRI140" s="50"/>
      <c r="JRJ140" s="50"/>
      <c r="JRK140" s="50"/>
      <c r="JRL140" s="50"/>
      <c r="JRM140" s="50"/>
      <c r="JRN140" s="50"/>
      <c r="JRO140" s="50"/>
      <c r="JRP140" s="50"/>
      <c r="JRQ140" s="50"/>
      <c r="JRR140" s="50"/>
      <c r="JRS140" s="50"/>
      <c r="JRT140" s="50"/>
      <c r="JRU140" s="50"/>
      <c r="JRV140" s="50"/>
      <c r="JRW140" s="50"/>
      <c r="JRX140" s="50"/>
      <c r="JRY140" s="50"/>
      <c r="JRZ140" s="50"/>
      <c r="JSA140" s="50"/>
      <c r="JSB140" s="50"/>
      <c r="JSC140" s="50"/>
      <c r="JSD140" s="50"/>
      <c r="JSE140" s="50"/>
      <c r="JSF140" s="50"/>
      <c r="JSG140" s="50"/>
      <c r="JSH140" s="50"/>
      <c r="JSI140" s="50"/>
      <c r="JSJ140" s="50"/>
      <c r="JSK140" s="50"/>
      <c r="JSL140" s="50"/>
      <c r="JSM140" s="50"/>
      <c r="JSN140" s="50"/>
      <c r="JSO140" s="50"/>
      <c r="JSP140" s="50"/>
      <c r="JSQ140" s="50"/>
      <c r="JSR140" s="50"/>
      <c r="JSS140" s="50"/>
      <c r="JST140" s="50"/>
      <c r="JSU140" s="50"/>
      <c r="JSV140" s="50"/>
      <c r="JSW140" s="50"/>
      <c r="JSX140" s="50"/>
      <c r="JSY140" s="50"/>
      <c r="JSZ140" s="50"/>
      <c r="JTA140" s="50"/>
      <c r="JTB140" s="50"/>
      <c r="JTC140" s="50"/>
      <c r="JTD140" s="50"/>
      <c r="JTE140" s="50"/>
      <c r="JTF140" s="50"/>
      <c r="JTG140" s="50"/>
      <c r="JTH140" s="50"/>
      <c r="JTI140" s="50"/>
      <c r="JTJ140" s="50"/>
      <c r="JTK140" s="50"/>
      <c r="JTL140" s="50"/>
      <c r="JTM140" s="50"/>
      <c r="JTN140" s="50"/>
      <c r="JTO140" s="50"/>
      <c r="JTP140" s="50"/>
      <c r="JTQ140" s="50"/>
      <c r="JTR140" s="50"/>
      <c r="JTS140" s="50"/>
      <c r="JTT140" s="50"/>
      <c r="JTU140" s="50"/>
      <c r="JTV140" s="50"/>
      <c r="JTW140" s="50"/>
      <c r="JTX140" s="50"/>
      <c r="JTY140" s="50"/>
      <c r="JTZ140" s="50"/>
      <c r="JUA140" s="50"/>
      <c r="JUB140" s="50"/>
      <c r="JUC140" s="50"/>
      <c r="JUD140" s="50"/>
      <c r="JUE140" s="50"/>
      <c r="JUF140" s="50"/>
      <c r="JUG140" s="50"/>
      <c r="JUH140" s="50"/>
      <c r="JUI140" s="50"/>
      <c r="JUJ140" s="50"/>
      <c r="JUK140" s="50"/>
      <c r="JUL140" s="50"/>
      <c r="JUM140" s="50"/>
      <c r="JUN140" s="50"/>
      <c r="JUO140" s="50"/>
      <c r="JUP140" s="50"/>
      <c r="JUQ140" s="50"/>
      <c r="JUR140" s="50"/>
      <c r="JUS140" s="50"/>
      <c r="JUT140" s="50"/>
      <c r="JUU140" s="50"/>
      <c r="JUV140" s="50"/>
      <c r="JUW140" s="50"/>
      <c r="JUX140" s="50"/>
      <c r="JUY140" s="50"/>
      <c r="JUZ140" s="50"/>
      <c r="JVA140" s="50"/>
      <c r="JVB140" s="50"/>
      <c r="JVC140" s="50"/>
      <c r="JVD140" s="50"/>
      <c r="JVE140" s="50"/>
      <c r="JVF140" s="50"/>
      <c r="JVG140" s="50"/>
      <c r="JVH140" s="50"/>
      <c r="JVI140" s="50"/>
      <c r="JVJ140" s="50"/>
      <c r="JVK140" s="50"/>
      <c r="JVL140" s="50"/>
      <c r="JVM140" s="50"/>
      <c r="JVN140" s="50"/>
      <c r="JVO140" s="50"/>
      <c r="JVP140" s="50"/>
      <c r="JVQ140" s="50"/>
      <c r="JVR140" s="50"/>
      <c r="JVS140" s="50"/>
      <c r="JVT140" s="50"/>
      <c r="JVU140" s="50"/>
      <c r="JVV140" s="50"/>
      <c r="JVW140" s="50"/>
      <c r="JVX140" s="50"/>
      <c r="JVY140" s="50"/>
      <c r="JVZ140" s="50"/>
      <c r="JWA140" s="50"/>
      <c r="JWB140" s="50"/>
      <c r="JWC140" s="50"/>
      <c r="JWD140" s="50"/>
      <c r="JWE140" s="50"/>
      <c r="JWF140" s="50"/>
      <c r="JWG140" s="50"/>
      <c r="JWH140" s="50"/>
      <c r="JWI140" s="50"/>
      <c r="JWJ140" s="50"/>
      <c r="JWK140" s="50"/>
      <c r="JWL140" s="50"/>
      <c r="JWM140" s="50"/>
      <c r="JWN140" s="50"/>
      <c r="JWO140" s="50"/>
      <c r="JWP140" s="50"/>
      <c r="JWQ140" s="50"/>
      <c r="JWR140" s="50"/>
      <c r="JWS140" s="50"/>
      <c r="JWT140" s="50"/>
      <c r="JWU140" s="50"/>
      <c r="JWV140" s="50"/>
      <c r="JWW140" s="50"/>
      <c r="JWX140" s="50"/>
      <c r="JWY140" s="50"/>
      <c r="JWZ140" s="50"/>
      <c r="JXA140" s="50"/>
      <c r="JXB140" s="50"/>
      <c r="JXC140" s="50"/>
      <c r="JXD140" s="50"/>
      <c r="JXE140" s="50"/>
      <c r="JXF140" s="50"/>
      <c r="JXG140" s="50"/>
      <c r="JXH140" s="50"/>
      <c r="JXI140" s="50"/>
      <c r="JXJ140" s="50"/>
      <c r="JXK140" s="50"/>
      <c r="JXL140" s="50"/>
      <c r="JXM140" s="50"/>
      <c r="JXN140" s="50"/>
      <c r="JXO140" s="50"/>
      <c r="JXP140" s="50"/>
      <c r="JXQ140" s="50"/>
      <c r="JXR140" s="50"/>
      <c r="JXS140" s="50"/>
      <c r="JXT140" s="50"/>
      <c r="JXU140" s="50"/>
      <c r="JXV140" s="50"/>
      <c r="JXW140" s="50"/>
      <c r="JXX140" s="50"/>
      <c r="JXY140" s="50"/>
      <c r="JXZ140" s="50"/>
      <c r="JYA140" s="50"/>
      <c r="JYB140" s="50"/>
      <c r="JYC140" s="50"/>
      <c r="JYD140" s="50"/>
      <c r="JYE140" s="50"/>
      <c r="JYF140" s="50"/>
      <c r="JYG140" s="50"/>
      <c r="JYH140" s="50"/>
      <c r="JYI140" s="50"/>
      <c r="JYJ140" s="50"/>
      <c r="JYK140" s="50"/>
      <c r="JYL140" s="50"/>
      <c r="JYM140" s="50"/>
      <c r="JYN140" s="50"/>
      <c r="JYO140" s="50"/>
      <c r="JYP140" s="50"/>
      <c r="JYQ140" s="50"/>
      <c r="JYR140" s="50"/>
      <c r="JYS140" s="50"/>
      <c r="JYT140" s="50"/>
      <c r="JYU140" s="50"/>
      <c r="JYV140" s="50"/>
      <c r="JYW140" s="50"/>
      <c r="JYX140" s="50"/>
      <c r="JYY140" s="50"/>
      <c r="JYZ140" s="50"/>
      <c r="JZA140" s="50"/>
      <c r="JZB140" s="50"/>
      <c r="JZC140" s="50"/>
      <c r="JZD140" s="50"/>
      <c r="JZE140" s="50"/>
      <c r="JZF140" s="50"/>
      <c r="JZG140" s="50"/>
      <c r="JZH140" s="50"/>
      <c r="JZI140" s="50"/>
      <c r="JZJ140" s="50"/>
      <c r="JZK140" s="50"/>
      <c r="JZL140" s="50"/>
      <c r="JZM140" s="50"/>
      <c r="JZN140" s="50"/>
      <c r="JZO140" s="50"/>
      <c r="JZP140" s="50"/>
      <c r="JZQ140" s="50"/>
      <c r="JZR140" s="50"/>
      <c r="JZS140" s="50"/>
      <c r="JZT140" s="50"/>
      <c r="JZU140" s="50"/>
      <c r="JZV140" s="50"/>
      <c r="JZW140" s="50"/>
      <c r="JZX140" s="50"/>
      <c r="JZY140" s="50"/>
      <c r="JZZ140" s="50"/>
      <c r="KAA140" s="50"/>
      <c r="KAB140" s="50"/>
      <c r="KAC140" s="50"/>
      <c r="KAD140" s="50"/>
      <c r="KAE140" s="50"/>
      <c r="KAF140" s="50"/>
      <c r="KAG140" s="50"/>
      <c r="KAH140" s="50"/>
      <c r="KAI140" s="50"/>
      <c r="KAJ140" s="50"/>
      <c r="KAK140" s="50"/>
      <c r="KAL140" s="50"/>
      <c r="KAM140" s="50"/>
      <c r="KAN140" s="50"/>
      <c r="KAO140" s="50"/>
      <c r="KAP140" s="50"/>
      <c r="KAQ140" s="50"/>
      <c r="KAR140" s="50"/>
      <c r="KAS140" s="50"/>
      <c r="KAT140" s="50"/>
      <c r="KAU140" s="50"/>
      <c r="KAV140" s="50"/>
      <c r="KAW140" s="50"/>
      <c r="KAX140" s="50"/>
      <c r="KAY140" s="50"/>
      <c r="KAZ140" s="50"/>
      <c r="KBA140" s="50"/>
      <c r="KBB140" s="50"/>
      <c r="KBC140" s="50"/>
      <c r="KBD140" s="50"/>
      <c r="KBE140" s="50"/>
      <c r="KBF140" s="50"/>
      <c r="KBG140" s="50"/>
      <c r="KBH140" s="50"/>
      <c r="KBI140" s="50"/>
      <c r="KBJ140" s="50"/>
      <c r="KBK140" s="50"/>
      <c r="KBL140" s="50"/>
      <c r="KBM140" s="50"/>
      <c r="KBN140" s="50"/>
      <c r="KBO140" s="50"/>
      <c r="KBP140" s="50"/>
      <c r="KBQ140" s="50"/>
      <c r="KBR140" s="50"/>
      <c r="KBS140" s="50"/>
      <c r="KBT140" s="50"/>
      <c r="KBU140" s="50"/>
      <c r="KBV140" s="50"/>
      <c r="KBW140" s="50"/>
      <c r="KBX140" s="50"/>
      <c r="KBY140" s="50"/>
      <c r="KBZ140" s="50"/>
      <c r="KCA140" s="50"/>
      <c r="KCB140" s="50"/>
      <c r="KCC140" s="50"/>
      <c r="KCD140" s="50"/>
      <c r="KCE140" s="50"/>
      <c r="KCF140" s="50"/>
      <c r="KCG140" s="50"/>
      <c r="KCH140" s="50"/>
      <c r="KCI140" s="50"/>
      <c r="KCJ140" s="50"/>
      <c r="KCK140" s="50"/>
      <c r="KCL140" s="50"/>
      <c r="KCM140" s="50"/>
      <c r="KCN140" s="50"/>
      <c r="KCO140" s="50"/>
      <c r="KCP140" s="50"/>
      <c r="KCQ140" s="50"/>
      <c r="KCR140" s="50"/>
      <c r="KCS140" s="50"/>
      <c r="KCT140" s="50"/>
      <c r="KCU140" s="50"/>
      <c r="KCV140" s="50"/>
      <c r="KCW140" s="50"/>
      <c r="KCX140" s="50"/>
      <c r="KCY140" s="50"/>
      <c r="KCZ140" s="50"/>
      <c r="KDA140" s="50"/>
      <c r="KDB140" s="50"/>
      <c r="KDC140" s="50"/>
      <c r="KDD140" s="50"/>
      <c r="KDE140" s="50"/>
      <c r="KDF140" s="50"/>
      <c r="KDG140" s="50"/>
      <c r="KDH140" s="50"/>
      <c r="KDI140" s="50"/>
      <c r="KDJ140" s="50"/>
      <c r="KDK140" s="50"/>
      <c r="KDL140" s="50"/>
      <c r="KDM140" s="50"/>
      <c r="KDN140" s="50"/>
      <c r="KDO140" s="50"/>
      <c r="KDP140" s="50"/>
      <c r="KDQ140" s="50"/>
      <c r="KDR140" s="50"/>
      <c r="KDS140" s="50"/>
      <c r="KDT140" s="50"/>
      <c r="KDU140" s="50"/>
      <c r="KDV140" s="50"/>
      <c r="KDW140" s="50"/>
      <c r="KDX140" s="50"/>
      <c r="KDY140" s="50"/>
      <c r="KDZ140" s="50"/>
      <c r="KEA140" s="50"/>
      <c r="KEB140" s="50"/>
      <c r="KEC140" s="50"/>
      <c r="KED140" s="50"/>
      <c r="KEE140" s="50"/>
      <c r="KEF140" s="50"/>
      <c r="KEG140" s="50"/>
      <c r="KEH140" s="50"/>
      <c r="KEI140" s="50"/>
      <c r="KEJ140" s="50"/>
      <c r="KEK140" s="50"/>
      <c r="KEL140" s="50"/>
      <c r="KEM140" s="50"/>
      <c r="KEN140" s="50"/>
      <c r="KEO140" s="50"/>
      <c r="KEP140" s="50"/>
      <c r="KEQ140" s="50"/>
      <c r="KER140" s="50"/>
      <c r="KES140" s="50"/>
      <c r="KET140" s="50"/>
      <c r="KEU140" s="50"/>
      <c r="KEV140" s="50"/>
      <c r="KEW140" s="50"/>
      <c r="KEX140" s="50"/>
      <c r="KEY140" s="50"/>
      <c r="KEZ140" s="50"/>
      <c r="KFA140" s="50"/>
      <c r="KFB140" s="50"/>
      <c r="KFC140" s="50"/>
      <c r="KFD140" s="50"/>
      <c r="KFE140" s="50"/>
      <c r="KFF140" s="50"/>
      <c r="KFG140" s="50"/>
      <c r="KFH140" s="50"/>
      <c r="KFI140" s="50"/>
      <c r="KFJ140" s="50"/>
      <c r="KFK140" s="50"/>
      <c r="KFL140" s="50"/>
      <c r="KFM140" s="50"/>
      <c r="KFN140" s="50"/>
      <c r="KFO140" s="50"/>
      <c r="KFP140" s="50"/>
      <c r="KFQ140" s="50"/>
      <c r="KFR140" s="50"/>
      <c r="KFS140" s="50"/>
      <c r="KFT140" s="50"/>
      <c r="KFU140" s="50"/>
      <c r="KFV140" s="50"/>
      <c r="KFW140" s="50"/>
      <c r="KFX140" s="50"/>
      <c r="KFY140" s="50"/>
      <c r="KFZ140" s="50"/>
      <c r="KGA140" s="50"/>
      <c r="KGB140" s="50"/>
      <c r="KGC140" s="50"/>
      <c r="KGD140" s="50"/>
      <c r="KGE140" s="50"/>
      <c r="KGF140" s="50"/>
      <c r="KGG140" s="50"/>
      <c r="KGH140" s="50"/>
      <c r="KGI140" s="50"/>
      <c r="KGJ140" s="50"/>
      <c r="KGK140" s="50"/>
      <c r="KGL140" s="50"/>
      <c r="KGM140" s="50"/>
      <c r="KGN140" s="50"/>
      <c r="KGO140" s="50"/>
      <c r="KGP140" s="50"/>
      <c r="KGQ140" s="50"/>
      <c r="KGR140" s="50"/>
      <c r="KGS140" s="50"/>
      <c r="KGT140" s="50"/>
      <c r="KGU140" s="50"/>
      <c r="KGV140" s="50"/>
      <c r="KGW140" s="50"/>
      <c r="KGX140" s="50"/>
      <c r="KGY140" s="50"/>
      <c r="KGZ140" s="50"/>
      <c r="KHA140" s="50"/>
      <c r="KHB140" s="50"/>
      <c r="KHC140" s="50"/>
      <c r="KHD140" s="50"/>
      <c r="KHE140" s="50"/>
      <c r="KHF140" s="50"/>
      <c r="KHG140" s="50"/>
      <c r="KHH140" s="50"/>
      <c r="KHI140" s="50"/>
      <c r="KHJ140" s="50"/>
      <c r="KHK140" s="50"/>
      <c r="KHL140" s="50"/>
      <c r="KHM140" s="50"/>
      <c r="KHN140" s="50"/>
      <c r="KHO140" s="50"/>
      <c r="KHP140" s="50"/>
      <c r="KHQ140" s="50"/>
      <c r="KHR140" s="50"/>
      <c r="KHS140" s="50"/>
      <c r="KHT140" s="50"/>
      <c r="KHU140" s="50"/>
      <c r="KHV140" s="50"/>
      <c r="KHW140" s="50"/>
      <c r="KHX140" s="50"/>
      <c r="KHY140" s="50"/>
      <c r="KHZ140" s="50"/>
      <c r="KIA140" s="50"/>
      <c r="KIB140" s="50"/>
      <c r="KIC140" s="50"/>
      <c r="KID140" s="50"/>
      <c r="KIE140" s="50"/>
      <c r="KIF140" s="50"/>
      <c r="KIG140" s="50"/>
      <c r="KIH140" s="50"/>
      <c r="KII140" s="50"/>
      <c r="KIJ140" s="50"/>
      <c r="KIK140" s="50"/>
      <c r="KIL140" s="50"/>
      <c r="KIM140" s="50"/>
      <c r="KIN140" s="50"/>
      <c r="KIO140" s="50"/>
      <c r="KIP140" s="50"/>
      <c r="KIQ140" s="50"/>
      <c r="KIR140" s="50"/>
      <c r="KIS140" s="50"/>
      <c r="KIT140" s="50"/>
      <c r="KIU140" s="50"/>
      <c r="KIV140" s="50"/>
      <c r="KIW140" s="50"/>
      <c r="KIX140" s="50"/>
      <c r="KIY140" s="50"/>
      <c r="KIZ140" s="50"/>
      <c r="KJA140" s="50"/>
      <c r="KJB140" s="50"/>
      <c r="KJC140" s="50"/>
      <c r="KJD140" s="50"/>
      <c r="KJE140" s="50"/>
      <c r="KJF140" s="50"/>
      <c r="KJG140" s="50"/>
      <c r="KJH140" s="50"/>
      <c r="KJI140" s="50"/>
      <c r="KJJ140" s="50"/>
      <c r="KJK140" s="50"/>
      <c r="KJL140" s="50"/>
      <c r="KJM140" s="50"/>
      <c r="KJN140" s="50"/>
      <c r="KJO140" s="50"/>
      <c r="KJP140" s="50"/>
      <c r="KJQ140" s="50"/>
      <c r="KJR140" s="50"/>
      <c r="KJS140" s="50"/>
      <c r="KJT140" s="50"/>
      <c r="KJU140" s="50"/>
      <c r="KJV140" s="50"/>
      <c r="KJW140" s="50"/>
      <c r="KJX140" s="50"/>
      <c r="KJY140" s="50"/>
      <c r="KJZ140" s="50"/>
      <c r="KKA140" s="50"/>
      <c r="KKB140" s="50"/>
      <c r="KKC140" s="50"/>
      <c r="KKD140" s="50"/>
      <c r="KKE140" s="50"/>
      <c r="KKF140" s="50"/>
      <c r="KKG140" s="50"/>
      <c r="KKH140" s="50"/>
      <c r="KKI140" s="50"/>
      <c r="KKJ140" s="50"/>
      <c r="KKK140" s="50"/>
      <c r="KKL140" s="50"/>
      <c r="KKM140" s="50"/>
      <c r="KKN140" s="50"/>
      <c r="KKO140" s="50"/>
      <c r="KKP140" s="50"/>
      <c r="KKQ140" s="50"/>
      <c r="KKR140" s="50"/>
      <c r="KKS140" s="50"/>
      <c r="KKT140" s="50"/>
      <c r="KKU140" s="50"/>
      <c r="KKV140" s="50"/>
      <c r="KKW140" s="50"/>
      <c r="KKX140" s="50"/>
      <c r="KKY140" s="50"/>
      <c r="KKZ140" s="50"/>
      <c r="KLA140" s="50"/>
      <c r="KLB140" s="50"/>
      <c r="KLC140" s="50"/>
      <c r="KLD140" s="50"/>
      <c r="KLE140" s="50"/>
      <c r="KLF140" s="50"/>
      <c r="KLG140" s="50"/>
      <c r="KLH140" s="50"/>
      <c r="KLI140" s="50"/>
      <c r="KLJ140" s="50"/>
      <c r="KLK140" s="50"/>
      <c r="KLL140" s="50"/>
      <c r="KLM140" s="50"/>
      <c r="KLN140" s="50"/>
      <c r="KLO140" s="50"/>
      <c r="KLP140" s="50"/>
      <c r="KLQ140" s="50"/>
      <c r="KLR140" s="50"/>
      <c r="KLS140" s="50"/>
      <c r="KLT140" s="50"/>
      <c r="KLU140" s="50"/>
      <c r="KLV140" s="50"/>
      <c r="KLW140" s="50"/>
      <c r="KLX140" s="50"/>
      <c r="KLY140" s="50"/>
      <c r="KLZ140" s="50"/>
      <c r="KMA140" s="50"/>
      <c r="KMB140" s="50"/>
      <c r="KMC140" s="50"/>
      <c r="KMD140" s="50"/>
      <c r="KME140" s="50"/>
      <c r="KMF140" s="50"/>
      <c r="KMG140" s="50"/>
      <c r="KMH140" s="50"/>
      <c r="KMI140" s="50"/>
      <c r="KMJ140" s="50"/>
      <c r="KMK140" s="50"/>
      <c r="KML140" s="50"/>
      <c r="KMM140" s="50"/>
      <c r="KMN140" s="50"/>
      <c r="KMO140" s="50"/>
      <c r="KMP140" s="50"/>
      <c r="KMQ140" s="50"/>
      <c r="KMR140" s="50"/>
      <c r="KMS140" s="50"/>
      <c r="KMT140" s="50"/>
      <c r="KMU140" s="50"/>
      <c r="KMV140" s="50"/>
      <c r="KMW140" s="50"/>
      <c r="KMX140" s="50"/>
      <c r="KMY140" s="50"/>
      <c r="KMZ140" s="50"/>
      <c r="KNA140" s="50"/>
      <c r="KNB140" s="50"/>
      <c r="KNC140" s="50"/>
      <c r="KND140" s="50"/>
      <c r="KNE140" s="50"/>
      <c r="KNF140" s="50"/>
      <c r="KNG140" s="50"/>
      <c r="KNH140" s="50"/>
      <c r="KNI140" s="50"/>
      <c r="KNJ140" s="50"/>
      <c r="KNK140" s="50"/>
      <c r="KNL140" s="50"/>
      <c r="KNM140" s="50"/>
      <c r="KNN140" s="50"/>
      <c r="KNO140" s="50"/>
      <c r="KNP140" s="50"/>
      <c r="KNQ140" s="50"/>
      <c r="KNR140" s="50"/>
      <c r="KNS140" s="50"/>
      <c r="KNT140" s="50"/>
      <c r="KNU140" s="50"/>
      <c r="KNV140" s="50"/>
      <c r="KNW140" s="50"/>
      <c r="KNX140" s="50"/>
      <c r="KNY140" s="50"/>
      <c r="KNZ140" s="50"/>
      <c r="KOA140" s="50"/>
      <c r="KOB140" s="50"/>
      <c r="KOC140" s="50"/>
      <c r="KOD140" s="50"/>
      <c r="KOE140" s="50"/>
      <c r="KOF140" s="50"/>
      <c r="KOG140" s="50"/>
      <c r="KOH140" s="50"/>
      <c r="KOI140" s="50"/>
      <c r="KOJ140" s="50"/>
      <c r="KOK140" s="50"/>
      <c r="KOL140" s="50"/>
      <c r="KOM140" s="50"/>
      <c r="KON140" s="50"/>
      <c r="KOO140" s="50"/>
      <c r="KOP140" s="50"/>
      <c r="KOQ140" s="50"/>
      <c r="KOR140" s="50"/>
      <c r="KOS140" s="50"/>
      <c r="KOT140" s="50"/>
      <c r="KOU140" s="50"/>
      <c r="KOV140" s="50"/>
      <c r="KOW140" s="50"/>
      <c r="KOX140" s="50"/>
      <c r="KOY140" s="50"/>
      <c r="KOZ140" s="50"/>
      <c r="KPA140" s="50"/>
      <c r="KPB140" s="50"/>
      <c r="KPC140" s="50"/>
      <c r="KPD140" s="50"/>
      <c r="KPE140" s="50"/>
      <c r="KPF140" s="50"/>
      <c r="KPG140" s="50"/>
      <c r="KPH140" s="50"/>
      <c r="KPI140" s="50"/>
      <c r="KPJ140" s="50"/>
      <c r="KPK140" s="50"/>
      <c r="KPL140" s="50"/>
      <c r="KPM140" s="50"/>
      <c r="KPN140" s="50"/>
      <c r="KPO140" s="50"/>
      <c r="KPP140" s="50"/>
      <c r="KPQ140" s="50"/>
      <c r="KPR140" s="50"/>
      <c r="KPS140" s="50"/>
      <c r="KPT140" s="50"/>
      <c r="KPU140" s="50"/>
      <c r="KPV140" s="50"/>
      <c r="KPW140" s="50"/>
      <c r="KPX140" s="50"/>
      <c r="KPY140" s="50"/>
      <c r="KPZ140" s="50"/>
      <c r="KQA140" s="50"/>
      <c r="KQB140" s="50"/>
      <c r="KQC140" s="50"/>
      <c r="KQD140" s="50"/>
      <c r="KQE140" s="50"/>
      <c r="KQF140" s="50"/>
      <c r="KQG140" s="50"/>
      <c r="KQH140" s="50"/>
      <c r="KQI140" s="50"/>
      <c r="KQJ140" s="50"/>
      <c r="KQK140" s="50"/>
      <c r="KQL140" s="50"/>
      <c r="KQM140" s="50"/>
      <c r="KQN140" s="50"/>
      <c r="KQO140" s="50"/>
      <c r="KQP140" s="50"/>
      <c r="KQQ140" s="50"/>
      <c r="KQR140" s="50"/>
      <c r="KQS140" s="50"/>
      <c r="KQT140" s="50"/>
      <c r="KQU140" s="50"/>
      <c r="KQV140" s="50"/>
      <c r="KQW140" s="50"/>
      <c r="KQX140" s="50"/>
      <c r="KQY140" s="50"/>
      <c r="KQZ140" s="50"/>
      <c r="KRA140" s="50"/>
      <c r="KRB140" s="50"/>
      <c r="KRC140" s="50"/>
      <c r="KRD140" s="50"/>
      <c r="KRE140" s="50"/>
      <c r="KRF140" s="50"/>
      <c r="KRG140" s="50"/>
      <c r="KRH140" s="50"/>
      <c r="KRI140" s="50"/>
      <c r="KRJ140" s="50"/>
      <c r="KRK140" s="50"/>
      <c r="KRL140" s="50"/>
      <c r="KRM140" s="50"/>
      <c r="KRN140" s="50"/>
      <c r="KRO140" s="50"/>
      <c r="KRP140" s="50"/>
      <c r="KRQ140" s="50"/>
      <c r="KRR140" s="50"/>
      <c r="KRS140" s="50"/>
      <c r="KRT140" s="50"/>
      <c r="KRU140" s="50"/>
      <c r="KRV140" s="50"/>
      <c r="KRW140" s="50"/>
      <c r="KRX140" s="50"/>
      <c r="KRY140" s="50"/>
      <c r="KRZ140" s="50"/>
      <c r="KSA140" s="50"/>
      <c r="KSB140" s="50"/>
      <c r="KSC140" s="50"/>
      <c r="KSD140" s="50"/>
      <c r="KSE140" s="50"/>
      <c r="KSF140" s="50"/>
      <c r="KSG140" s="50"/>
      <c r="KSH140" s="50"/>
      <c r="KSI140" s="50"/>
      <c r="KSJ140" s="50"/>
      <c r="KSK140" s="50"/>
      <c r="KSL140" s="50"/>
      <c r="KSM140" s="50"/>
      <c r="KSN140" s="50"/>
      <c r="KSO140" s="50"/>
      <c r="KSP140" s="50"/>
      <c r="KSQ140" s="50"/>
      <c r="KSR140" s="50"/>
      <c r="KSS140" s="50"/>
      <c r="KST140" s="50"/>
      <c r="KSU140" s="50"/>
      <c r="KSV140" s="50"/>
      <c r="KSW140" s="50"/>
      <c r="KSX140" s="50"/>
      <c r="KSY140" s="50"/>
      <c r="KSZ140" s="50"/>
      <c r="KTA140" s="50"/>
      <c r="KTB140" s="50"/>
      <c r="KTC140" s="50"/>
      <c r="KTD140" s="50"/>
      <c r="KTE140" s="50"/>
      <c r="KTF140" s="50"/>
      <c r="KTG140" s="50"/>
      <c r="KTH140" s="50"/>
      <c r="KTI140" s="50"/>
      <c r="KTJ140" s="50"/>
      <c r="KTK140" s="50"/>
      <c r="KTL140" s="50"/>
      <c r="KTM140" s="50"/>
      <c r="KTN140" s="50"/>
      <c r="KTO140" s="50"/>
      <c r="KTP140" s="50"/>
      <c r="KTQ140" s="50"/>
      <c r="KTR140" s="50"/>
      <c r="KTS140" s="50"/>
      <c r="KTT140" s="50"/>
      <c r="KTU140" s="50"/>
      <c r="KTV140" s="50"/>
      <c r="KTW140" s="50"/>
      <c r="KTX140" s="50"/>
      <c r="KTY140" s="50"/>
      <c r="KTZ140" s="50"/>
      <c r="KUA140" s="50"/>
      <c r="KUB140" s="50"/>
      <c r="KUC140" s="50"/>
      <c r="KUD140" s="50"/>
      <c r="KUE140" s="50"/>
      <c r="KUF140" s="50"/>
      <c r="KUG140" s="50"/>
      <c r="KUH140" s="50"/>
      <c r="KUI140" s="50"/>
      <c r="KUJ140" s="50"/>
      <c r="KUK140" s="50"/>
      <c r="KUL140" s="50"/>
      <c r="KUM140" s="50"/>
      <c r="KUN140" s="50"/>
      <c r="KUO140" s="50"/>
      <c r="KUP140" s="50"/>
      <c r="KUQ140" s="50"/>
      <c r="KUR140" s="50"/>
      <c r="KUS140" s="50"/>
      <c r="KUT140" s="50"/>
      <c r="KUU140" s="50"/>
      <c r="KUV140" s="50"/>
      <c r="KUW140" s="50"/>
      <c r="KUX140" s="50"/>
      <c r="KUY140" s="50"/>
      <c r="KUZ140" s="50"/>
      <c r="KVA140" s="50"/>
      <c r="KVB140" s="50"/>
      <c r="KVC140" s="50"/>
      <c r="KVD140" s="50"/>
      <c r="KVE140" s="50"/>
      <c r="KVF140" s="50"/>
      <c r="KVG140" s="50"/>
      <c r="KVH140" s="50"/>
      <c r="KVI140" s="50"/>
      <c r="KVJ140" s="50"/>
      <c r="KVK140" s="50"/>
      <c r="KVL140" s="50"/>
      <c r="KVM140" s="50"/>
      <c r="KVN140" s="50"/>
      <c r="KVO140" s="50"/>
      <c r="KVP140" s="50"/>
      <c r="KVQ140" s="50"/>
      <c r="KVR140" s="50"/>
      <c r="KVS140" s="50"/>
      <c r="KVT140" s="50"/>
      <c r="KVU140" s="50"/>
      <c r="KVV140" s="50"/>
      <c r="KVW140" s="50"/>
      <c r="KVX140" s="50"/>
      <c r="KVY140" s="50"/>
      <c r="KVZ140" s="50"/>
      <c r="KWA140" s="50"/>
      <c r="KWB140" s="50"/>
      <c r="KWC140" s="50"/>
      <c r="KWD140" s="50"/>
      <c r="KWE140" s="50"/>
      <c r="KWF140" s="50"/>
      <c r="KWG140" s="50"/>
      <c r="KWH140" s="50"/>
      <c r="KWI140" s="50"/>
      <c r="KWJ140" s="50"/>
      <c r="KWK140" s="50"/>
      <c r="KWL140" s="50"/>
      <c r="KWM140" s="50"/>
      <c r="KWN140" s="50"/>
      <c r="KWO140" s="50"/>
      <c r="KWP140" s="50"/>
      <c r="KWQ140" s="50"/>
      <c r="KWR140" s="50"/>
      <c r="KWS140" s="50"/>
      <c r="KWT140" s="50"/>
      <c r="KWU140" s="50"/>
      <c r="KWV140" s="50"/>
      <c r="KWW140" s="50"/>
      <c r="KWX140" s="50"/>
      <c r="KWY140" s="50"/>
      <c r="KWZ140" s="50"/>
      <c r="KXA140" s="50"/>
      <c r="KXB140" s="50"/>
      <c r="KXC140" s="50"/>
      <c r="KXD140" s="50"/>
      <c r="KXE140" s="50"/>
      <c r="KXF140" s="50"/>
      <c r="KXG140" s="50"/>
      <c r="KXH140" s="50"/>
      <c r="KXI140" s="50"/>
      <c r="KXJ140" s="50"/>
      <c r="KXK140" s="50"/>
      <c r="KXL140" s="50"/>
      <c r="KXM140" s="50"/>
      <c r="KXN140" s="50"/>
      <c r="KXO140" s="50"/>
      <c r="KXP140" s="50"/>
      <c r="KXQ140" s="50"/>
      <c r="KXR140" s="50"/>
      <c r="KXS140" s="50"/>
      <c r="KXT140" s="50"/>
      <c r="KXU140" s="50"/>
      <c r="KXV140" s="50"/>
      <c r="KXW140" s="50"/>
      <c r="KXX140" s="50"/>
      <c r="KXY140" s="50"/>
      <c r="KXZ140" s="50"/>
      <c r="KYA140" s="50"/>
      <c r="KYB140" s="50"/>
      <c r="KYC140" s="50"/>
      <c r="KYD140" s="50"/>
      <c r="KYE140" s="50"/>
      <c r="KYF140" s="50"/>
      <c r="KYG140" s="50"/>
      <c r="KYH140" s="50"/>
      <c r="KYI140" s="50"/>
      <c r="KYJ140" s="50"/>
      <c r="KYK140" s="50"/>
      <c r="KYL140" s="50"/>
      <c r="KYM140" s="50"/>
      <c r="KYN140" s="50"/>
      <c r="KYO140" s="50"/>
      <c r="KYP140" s="50"/>
      <c r="KYQ140" s="50"/>
      <c r="KYR140" s="50"/>
      <c r="KYS140" s="50"/>
      <c r="KYT140" s="50"/>
      <c r="KYU140" s="50"/>
      <c r="KYV140" s="50"/>
      <c r="KYW140" s="50"/>
      <c r="KYX140" s="50"/>
      <c r="KYY140" s="50"/>
      <c r="KYZ140" s="50"/>
      <c r="KZA140" s="50"/>
      <c r="KZB140" s="50"/>
      <c r="KZC140" s="50"/>
      <c r="KZD140" s="50"/>
      <c r="KZE140" s="50"/>
      <c r="KZF140" s="50"/>
      <c r="KZG140" s="50"/>
      <c r="KZH140" s="50"/>
      <c r="KZI140" s="50"/>
      <c r="KZJ140" s="50"/>
      <c r="KZK140" s="50"/>
      <c r="KZL140" s="50"/>
      <c r="KZM140" s="50"/>
      <c r="KZN140" s="50"/>
      <c r="KZO140" s="50"/>
      <c r="KZP140" s="50"/>
      <c r="KZQ140" s="50"/>
      <c r="KZR140" s="50"/>
      <c r="KZS140" s="50"/>
      <c r="KZT140" s="50"/>
      <c r="KZU140" s="50"/>
      <c r="KZV140" s="50"/>
      <c r="KZW140" s="50"/>
      <c r="KZX140" s="50"/>
      <c r="KZY140" s="50"/>
      <c r="KZZ140" s="50"/>
      <c r="LAA140" s="50"/>
      <c r="LAB140" s="50"/>
      <c r="LAC140" s="50"/>
      <c r="LAD140" s="50"/>
      <c r="LAE140" s="50"/>
      <c r="LAF140" s="50"/>
      <c r="LAG140" s="50"/>
      <c r="LAH140" s="50"/>
      <c r="LAI140" s="50"/>
      <c r="LAJ140" s="50"/>
      <c r="LAK140" s="50"/>
      <c r="LAL140" s="50"/>
      <c r="LAM140" s="50"/>
      <c r="LAN140" s="50"/>
      <c r="LAO140" s="50"/>
      <c r="LAP140" s="50"/>
      <c r="LAQ140" s="50"/>
      <c r="LAR140" s="50"/>
      <c r="LAS140" s="50"/>
      <c r="LAT140" s="50"/>
      <c r="LAU140" s="50"/>
      <c r="LAV140" s="50"/>
      <c r="LAW140" s="50"/>
      <c r="LAX140" s="50"/>
      <c r="LAY140" s="50"/>
      <c r="LAZ140" s="50"/>
      <c r="LBA140" s="50"/>
      <c r="LBB140" s="50"/>
      <c r="LBC140" s="50"/>
      <c r="LBD140" s="50"/>
      <c r="LBE140" s="50"/>
      <c r="LBF140" s="50"/>
      <c r="LBG140" s="50"/>
      <c r="LBH140" s="50"/>
      <c r="LBI140" s="50"/>
      <c r="LBJ140" s="50"/>
      <c r="LBK140" s="50"/>
      <c r="LBL140" s="50"/>
      <c r="LBM140" s="50"/>
      <c r="LBN140" s="50"/>
      <c r="LBO140" s="50"/>
      <c r="LBP140" s="50"/>
      <c r="LBQ140" s="50"/>
      <c r="LBR140" s="50"/>
      <c r="LBS140" s="50"/>
      <c r="LBT140" s="50"/>
      <c r="LBU140" s="50"/>
      <c r="LBV140" s="50"/>
      <c r="LBW140" s="50"/>
      <c r="LBX140" s="50"/>
      <c r="LBY140" s="50"/>
      <c r="LBZ140" s="50"/>
      <c r="LCA140" s="50"/>
      <c r="LCB140" s="50"/>
      <c r="LCC140" s="50"/>
      <c r="LCD140" s="50"/>
      <c r="LCE140" s="50"/>
      <c r="LCF140" s="50"/>
      <c r="LCG140" s="50"/>
      <c r="LCH140" s="50"/>
      <c r="LCI140" s="50"/>
      <c r="LCJ140" s="50"/>
      <c r="LCK140" s="50"/>
      <c r="LCL140" s="50"/>
      <c r="LCM140" s="50"/>
      <c r="LCN140" s="50"/>
      <c r="LCO140" s="50"/>
      <c r="LCP140" s="50"/>
      <c r="LCQ140" s="50"/>
      <c r="LCR140" s="50"/>
      <c r="LCS140" s="50"/>
      <c r="LCT140" s="50"/>
      <c r="LCU140" s="50"/>
      <c r="LCV140" s="50"/>
      <c r="LCW140" s="50"/>
      <c r="LCX140" s="50"/>
      <c r="LCY140" s="50"/>
      <c r="LCZ140" s="50"/>
      <c r="LDA140" s="50"/>
      <c r="LDB140" s="50"/>
      <c r="LDC140" s="50"/>
      <c r="LDD140" s="50"/>
      <c r="LDE140" s="50"/>
      <c r="LDF140" s="50"/>
      <c r="LDG140" s="50"/>
      <c r="LDH140" s="50"/>
      <c r="LDI140" s="50"/>
      <c r="LDJ140" s="50"/>
      <c r="LDK140" s="50"/>
      <c r="LDL140" s="50"/>
      <c r="LDM140" s="50"/>
      <c r="LDN140" s="50"/>
      <c r="LDO140" s="50"/>
      <c r="LDP140" s="50"/>
      <c r="LDQ140" s="50"/>
      <c r="LDR140" s="50"/>
      <c r="LDS140" s="50"/>
      <c r="LDT140" s="50"/>
      <c r="LDU140" s="50"/>
      <c r="LDV140" s="50"/>
      <c r="LDW140" s="50"/>
      <c r="LDX140" s="50"/>
      <c r="LDY140" s="50"/>
      <c r="LDZ140" s="50"/>
      <c r="LEA140" s="50"/>
      <c r="LEB140" s="50"/>
      <c r="LEC140" s="50"/>
      <c r="LED140" s="50"/>
      <c r="LEE140" s="50"/>
      <c r="LEF140" s="50"/>
      <c r="LEG140" s="50"/>
      <c r="LEH140" s="50"/>
      <c r="LEI140" s="50"/>
      <c r="LEJ140" s="50"/>
      <c r="LEK140" s="50"/>
      <c r="LEL140" s="50"/>
      <c r="LEM140" s="50"/>
      <c r="LEN140" s="50"/>
      <c r="LEO140" s="50"/>
      <c r="LEP140" s="50"/>
      <c r="LEQ140" s="50"/>
      <c r="LER140" s="50"/>
      <c r="LES140" s="50"/>
      <c r="LET140" s="50"/>
      <c r="LEU140" s="50"/>
      <c r="LEV140" s="50"/>
      <c r="LEW140" s="50"/>
      <c r="LEX140" s="50"/>
      <c r="LEY140" s="50"/>
      <c r="LEZ140" s="50"/>
      <c r="LFA140" s="50"/>
      <c r="LFB140" s="50"/>
      <c r="LFC140" s="50"/>
      <c r="LFD140" s="50"/>
      <c r="LFE140" s="50"/>
      <c r="LFF140" s="50"/>
      <c r="LFG140" s="50"/>
      <c r="LFH140" s="50"/>
      <c r="LFI140" s="50"/>
      <c r="LFJ140" s="50"/>
      <c r="LFK140" s="50"/>
      <c r="LFL140" s="50"/>
      <c r="LFM140" s="50"/>
      <c r="LFN140" s="50"/>
      <c r="LFO140" s="50"/>
      <c r="LFP140" s="50"/>
      <c r="LFQ140" s="50"/>
      <c r="LFR140" s="50"/>
      <c r="LFS140" s="50"/>
      <c r="LFT140" s="50"/>
      <c r="LFU140" s="50"/>
      <c r="LFV140" s="50"/>
      <c r="LFW140" s="50"/>
      <c r="LFX140" s="50"/>
      <c r="LFY140" s="50"/>
      <c r="LFZ140" s="50"/>
      <c r="LGA140" s="50"/>
      <c r="LGB140" s="50"/>
      <c r="LGC140" s="50"/>
      <c r="LGD140" s="50"/>
      <c r="LGE140" s="50"/>
      <c r="LGF140" s="50"/>
      <c r="LGG140" s="50"/>
      <c r="LGH140" s="50"/>
      <c r="LGI140" s="50"/>
      <c r="LGJ140" s="50"/>
      <c r="LGK140" s="50"/>
      <c r="LGL140" s="50"/>
      <c r="LGM140" s="50"/>
      <c r="LGN140" s="50"/>
      <c r="LGO140" s="50"/>
      <c r="LGP140" s="50"/>
      <c r="LGQ140" s="50"/>
      <c r="LGR140" s="50"/>
      <c r="LGS140" s="50"/>
      <c r="LGT140" s="50"/>
      <c r="LGU140" s="50"/>
      <c r="LGV140" s="50"/>
      <c r="LGW140" s="50"/>
      <c r="LGX140" s="50"/>
      <c r="LGY140" s="50"/>
      <c r="LGZ140" s="50"/>
      <c r="LHA140" s="50"/>
      <c r="LHB140" s="50"/>
      <c r="LHC140" s="50"/>
      <c r="LHD140" s="50"/>
      <c r="LHE140" s="50"/>
      <c r="LHF140" s="50"/>
      <c r="LHG140" s="50"/>
      <c r="LHH140" s="50"/>
      <c r="LHI140" s="50"/>
      <c r="LHJ140" s="50"/>
      <c r="LHK140" s="50"/>
      <c r="LHL140" s="50"/>
      <c r="LHM140" s="50"/>
      <c r="LHN140" s="50"/>
      <c r="LHO140" s="50"/>
      <c r="LHP140" s="50"/>
      <c r="LHQ140" s="50"/>
      <c r="LHR140" s="50"/>
      <c r="LHS140" s="50"/>
      <c r="LHT140" s="50"/>
      <c r="LHU140" s="50"/>
      <c r="LHV140" s="50"/>
      <c r="LHW140" s="50"/>
      <c r="LHX140" s="50"/>
      <c r="LHY140" s="50"/>
      <c r="LHZ140" s="50"/>
      <c r="LIA140" s="50"/>
      <c r="LIB140" s="50"/>
      <c r="LIC140" s="50"/>
      <c r="LID140" s="50"/>
      <c r="LIE140" s="50"/>
      <c r="LIF140" s="50"/>
      <c r="LIG140" s="50"/>
      <c r="LIH140" s="50"/>
      <c r="LII140" s="50"/>
      <c r="LIJ140" s="50"/>
      <c r="LIK140" s="50"/>
      <c r="LIL140" s="50"/>
      <c r="LIM140" s="50"/>
      <c r="LIN140" s="50"/>
      <c r="LIO140" s="50"/>
      <c r="LIP140" s="50"/>
      <c r="LIQ140" s="50"/>
      <c r="LIR140" s="50"/>
      <c r="LIS140" s="50"/>
      <c r="LIT140" s="50"/>
      <c r="LIU140" s="50"/>
      <c r="LIV140" s="50"/>
      <c r="LIW140" s="50"/>
      <c r="LIX140" s="50"/>
      <c r="LIY140" s="50"/>
      <c r="LIZ140" s="50"/>
      <c r="LJA140" s="50"/>
      <c r="LJB140" s="50"/>
      <c r="LJC140" s="50"/>
      <c r="LJD140" s="50"/>
      <c r="LJE140" s="50"/>
      <c r="LJF140" s="50"/>
      <c r="LJG140" s="50"/>
      <c r="LJH140" s="50"/>
      <c r="LJI140" s="50"/>
      <c r="LJJ140" s="50"/>
      <c r="LJK140" s="50"/>
      <c r="LJL140" s="50"/>
      <c r="LJM140" s="50"/>
      <c r="LJN140" s="50"/>
      <c r="LJO140" s="50"/>
      <c r="LJP140" s="50"/>
      <c r="LJQ140" s="50"/>
      <c r="LJR140" s="50"/>
      <c r="LJS140" s="50"/>
      <c r="LJT140" s="50"/>
      <c r="LJU140" s="50"/>
      <c r="LJV140" s="50"/>
      <c r="LJW140" s="50"/>
      <c r="LJX140" s="50"/>
      <c r="LJY140" s="50"/>
      <c r="LJZ140" s="50"/>
      <c r="LKA140" s="50"/>
      <c r="LKB140" s="50"/>
      <c r="LKC140" s="50"/>
      <c r="LKD140" s="50"/>
      <c r="LKE140" s="50"/>
      <c r="LKF140" s="50"/>
      <c r="LKG140" s="50"/>
      <c r="LKH140" s="50"/>
      <c r="LKI140" s="50"/>
      <c r="LKJ140" s="50"/>
      <c r="LKK140" s="50"/>
      <c r="LKL140" s="50"/>
      <c r="LKM140" s="50"/>
      <c r="LKN140" s="50"/>
      <c r="LKO140" s="50"/>
      <c r="LKP140" s="50"/>
      <c r="LKQ140" s="50"/>
      <c r="LKR140" s="50"/>
      <c r="LKS140" s="50"/>
      <c r="LKT140" s="50"/>
      <c r="LKU140" s="50"/>
      <c r="LKV140" s="50"/>
      <c r="LKW140" s="50"/>
      <c r="LKX140" s="50"/>
      <c r="LKY140" s="50"/>
      <c r="LKZ140" s="50"/>
      <c r="LLA140" s="50"/>
      <c r="LLB140" s="50"/>
      <c r="LLC140" s="50"/>
      <c r="LLD140" s="50"/>
      <c r="LLE140" s="50"/>
      <c r="LLF140" s="50"/>
      <c r="LLG140" s="50"/>
      <c r="LLH140" s="50"/>
      <c r="LLI140" s="50"/>
      <c r="LLJ140" s="50"/>
      <c r="LLK140" s="50"/>
      <c r="LLL140" s="50"/>
      <c r="LLM140" s="50"/>
      <c r="LLN140" s="50"/>
      <c r="LLO140" s="50"/>
      <c r="LLP140" s="50"/>
      <c r="LLQ140" s="50"/>
      <c r="LLR140" s="50"/>
      <c r="LLS140" s="50"/>
      <c r="LLT140" s="50"/>
      <c r="LLU140" s="50"/>
      <c r="LLV140" s="50"/>
      <c r="LLW140" s="50"/>
      <c r="LLX140" s="50"/>
      <c r="LLY140" s="50"/>
      <c r="LLZ140" s="50"/>
      <c r="LMA140" s="50"/>
      <c r="LMB140" s="50"/>
      <c r="LMC140" s="50"/>
      <c r="LMD140" s="50"/>
      <c r="LME140" s="50"/>
      <c r="LMF140" s="50"/>
      <c r="LMG140" s="50"/>
      <c r="LMH140" s="50"/>
      <c r="LMI140" s="50"/>
      <c r="LMJ140" s="50"/>
      <c r="LMK140" s="50"/>
      <c r="LML140" s="50"/>
      <c r="LMM140" s="50"/>
      <c r="LMN140" s="50"/>
      <c r="LMO140" s="50"/>
      <c r="LMP140" s="50"/>
      <c r="LMQ140" s="50"/>
      <c r="LMR140" s="50"/>
      <c r="LMS140" s="50"/>
      <c r="LMT140" s="50"/>
      <c r="LMU140" s="50"/>
      <c r="LMV140" s="50"/>
      <c r="LMW140" s="50"/>
      <c r="LMX140" s="50"/>
      <c r="LMY140" s="50"/>
      <c r="LMZ140" s="50"/>
      <c r="LNA140" s="50"/>
      <c r="LNB140" s="50"/>
      <c r="LNC140" s="50"/>
      <c r="LND140" s="50"/>
      <c r="LNE140" s="50"/>
      <c r="LNF140" s="50"/>
      <c r="LNG140" s="50"/>
      <c r="LNH140" s="50"/>
      <c r="LNI140" s="50"/>
      <c r="LNJ140" s="50"/>
      <c r="LNK140" s="50"/>
      <c r="LNL140" s="50"/>
      <c r="LNM140" s="50"/>
      <c r="LNN140" s="50"/>
      <c r="LNO140" s="50"/>
      <c r="LNP140" s="50"/>
      <c r="LNQ140" s="50"/>
      <c r="LNR140" s="50"/>
      <c r="LNS140" s="50"/>
      <c r="LNT140" s="50"/>
      <c r="LNU140" s="50"/>
      <c r="LNV140" s="50"/>
      <c r="LNW140" s="50"/>
      <c r="LNX140" s="50"/>
      <c r="LNY140" s="50"/>
      <c r="LNZ140" s="50"/>
      <c r="LOA140" s="50"/>
      <c r="LOB140" s="50"/>
      <c r="LOC140" s="50"/>
      <c r="LOD140" s="50"/>
      <c r="LOE140" s="50"/>
      <c r="LOF140" s="50"/>
      <c r="LOG140" s="50"/>
      <c r="LOH140" s="50"/>
      <c r="LOI140" s="50"/>
      <c r="LOJ140" s="50"/>
      <c r="LOK140" s="50"/>
      <c r="LOL140" s="50"/>
      <c r="LOM140" s="50"/>
      <c r="LON140" s="50"/>
      <c r="LOO140" s="50"/>
      <c r="LOP140" s="50"/>
      <c r="LOQ140" s="50"/>
      <c r="LOR140" s="50"/>
      <c r="LOS140" s="50"/>
      <c r="LOT140" s="50"/>
      <c r="LOU140" s="50"/>
      <c r="LOV140" s="50"/>
      <c r="LOW140" s="50"/>
      <c r="LOX140" s="50"/>
      <c r="LOY140" s="50"/>
      <c r="LOZ140" s="50"/>
      <c r="LPA140" s="50"/>
      <c r="LPB140" s="50"/>
      <c r="LPC140" s="50"/>
      <c r="LPD140" s="50"/>
      <c r="LPE140" s="50"/>
      <c r="LPF140" s="50"/>
      <c r="LPG140" s="50"/>
      <c r="LPH140" s="50"/>
      <c r="LPI140" s="50"/>
      <c r="LPJ140" s="50"/>
      <c r="LPK140" s="50"/>
      <c r="LPL140" s="50"/>
      <c r="LPM140" s="50"/>
      <c r="LPN140" s="50"/>
      <c r="LPO140" s="50"/>
      <c r="LPP140" s="50"/>
      <c r="LPQ140" s="50"/>
      <c r="LPR140" s="50"/>
      <c r="LPS140" s="50"/>
      <c r="LPT140" s="50"/>
      <c r="LPU140" s="50"/>
      <c r="LPV140" s="50"/>
      <c r="LPW140" s="50"/>
      <c r="LPX140" s="50"/>
      <c r="LPY140" s="50"/>
      <c r="LPZ140" s="50"/>
      <c r="LQA140" s="50"/>
      <c r="LQB140" s="50"/>
      <c r="LQC140" s="50"/>
      <c r="LQD140" s="50"/>
      <c r="LQE140" s="50"/>
      <c r="LQF140" s="50"/>
      <c r="LQG140" s="50"/>
      <c r="LQH140" s="50"/>
      <c r="LQI140" s="50"/>
      <c r="LQJ140" s="50"/>
      <c r="LQK140" s="50"/>
      <c r="LQL140" s="50"/>
      <c r="LQM140" s="50"/>
      <c r="LQN140" s="50"/>
      <c r="LQO140" s="50"/>
      <c r="LQP140" s="50"/>
      <c r="LQQ140" s="50"/>
      <c r="LQR140" s="50"/>
      <c r="LQS140" s="50"/>
      <c r="LQT140" s="50"/>
      <c r="LQU140" s="50"/>
      <c r="LQV140" s="50"/>
      <c r="LQW140" s="50"/>
      <c r="LQX140" s="50"/>
      <c r="LQY140" s="50"/>
      <c r="LQZ140" s="50"/>
      <c r="LRA140" s="50"/>
      <c r="LRB140" s="50"/>
      <c r="LRC140" s="50"/>
      <c r="LRD140" s="50"/>
      <c r="LRE140" s="50"/>
      <c r="LRF140" s="50"/>
      <c r="LRG140" s="50"/>
      <c r="LRH140" s="50"/>
      <c r="LRI140" s="50"/>
      <c r="LRJ140" s="50"/>
      <c r="LRK140" s="50"/>
      <c r="LRL140" s="50"/>
      <c r="LRM140" s="50"/>
      <c r="LRN140" s="50"/>
      <c r="LRO140" s="50"/>
      <c r="LRP140" s="50"/>
      <c r="LRQ140" s="50"/>
      <c r="LRR140" s="50"/>
      <c r="LRS140" s="50"/>
      <c r="LRT140" s="50"/>
      <c r="LRU140" s="50"/>
      <c r="LRV140" s="50"/>
      <c r="LRW140" s="50"/>
      <c r="LRX140" s="50"/>
      <c r="LRY140" s="50"/>
      <c r="LRZ140" s="50"/>
      <c r="LSA140" s="50"/>
      <c r="LSB140" s="50"/>
      <c r="LSC140" s="50"/>
      <c r="LSD140" s="50"/>
      <c r="LSE140" s="50"/>
      <c r="LSF140" s="50"/>
      <c r="LSG140" s="50"/>
      <c r="LSH140" s="50"/>
      <c r="LSI140" s="50"/>
      <c r="LSJ140" s="50"/>
      <c r="LSK140" s="50"/>
      <c r="LSL140" s="50"/>
      <c r="LSM140" s="50"/>
      <c r="LSN140" s="50"/>
      <c r="LSO140" s="50"/>
      <c r="LSP140" s="50"/>
      <c r="LSQ140" s="50"/>
      <c r="LSR140" s="50"/>
      <c r="LSS140" s="50"/>
      <c r="LST140" s="50"/>
      <c r="LSU140" s="50"/>
      <c r="LSV140" s="50"/>
      <c r="LSW140" s="50"/>
      <c r="LSX140" s="50"/>
      <c r="LSY140" s="50"/>
      <c r="LSZ140" s="50"/>
      <c r="LTA140" s="50"/>
      <c r="LTB140" s="50"/>
      <c r="LTC140" s="50"/>
      <c r="LTD140" s="50"/>
      <c r="LTE140" s="50"/>
      <c r="LTF140" s="50"/>
      <c r="LTG140" s="50"/>
      <c r="LTH140" s="50"/>
      <c r="LTI140" s="50"/>
      <c r="LTJ140" s="50"/>
      <c r="LTK140" s="50"/>
      <c r="LTL140" s="50"/>
      <c r="LTM140" s="50"/>
      <c r="LTN140" s="50"/>
      <c r="LTO140" s="50"/>
      <c r="LTP140" s="50"/>
      <c r="LTQ140" s="50"/>
      <c r="LTR140" s="50"/>
      <c r="LTS140" s="50"/>
      <c r="LTT140" s="50"/>
      <c r="LTU140" s="50"/>
      <c r="LTV140" s="50"/>
      <c r="LTW140" s="50"/>
      <c r="LTX140" s="50"/>
      <c r="LTY140" s="50"/>
      <c r="LTZ140" s="50"/>
      <c r="LUA140" s="50"/>
      <c r="LUB140" s="50"/>
      <c r="LUC140" s="50"/>
      <c r="LUD140" s="50"/>
      <c r="LUE140" s="50"/>
      <c r="LUF140" s="50"/>
      <c r="LUG140" s="50"/>
      <c r="LUH140" s="50"/>
      <c r="LUI140" s="50"/>
      <c r="LUJ140" s="50"/>
      <c r="LUK140" s="50"/>
      <c r="LUL140" s="50"/>
      <c r="LUM140" s="50"/>
      <c r="LUN140" s="50"/>
      <c r="LUO140" s="50"/>
      <c r="LUP140" s="50"/>
      <c r="LUQ140" s="50"/>
      <c r="LUR140" s="50"/>
      <c r="LUS140" s="50"/>
      <c r="LUT140" s="50"/>
      <c r="LUU140" s="50"/>
      <c r="LUV140" s="50"/>
      <c r="LUW140" s="50"/>
      <c r="LUX140" s="50"/>
      <c r="LUY140" s="50"/>
      <c r="LUZ140" s="50"/>
      <c r="LVA140" s="50"/>
      <c r="LVB140" s="50"/>
      <c r="LVC140" s="50"/>
      <c r="LVD140" s="50"/>
      <c r="LVE140" s="50"/>
      <c r="LVF140" s="50"/>
      <c r="LVG140" s="50"/>
      <c r="LVH140" s="50"/>
      <c r="LVI140" s="50"/>
      <c r="LVJ140" s="50"/>
      <c r="LVK140" s="50"/>
      <c r="LVL140" s="50"/>
      <c r="LVM140" s="50"/>
      <c r="LVN140" s="50"/>
      <c r="LVO140" s="50"/>
      <c r="LVP140" s="50"/>
      <c r="LVQ140" s="50"/>
      <c r="LVR140" s="50"/>
      <c r="LVS140" s="50"/>
      <c r="LVT140" s="50"/>
      <c r="LVU140" s="50"/>
      <c r="LVV140" s="50"/>
      <c r="LVW140" s="50"/>
      <c r="LVX140" s="50"/>
      <c r="LVY140" s="50"/>
      <c r="LVZ140" s="50"/>
      <c r="LWA140" s="50"/>
      <c r="LWB140" s="50"/>
      <c r="LWC140" s="50"/>
      <c r="LWD140" s="50"/>
      <c r="LWE140" s="50"/>
      <c r="LWF140" s="50"/>
      <c r="LWG140" s="50"/>
      <c r="LWH140" s="50"/>
      <c r="LWI140" s="50"/>
      <c r="LWJ140" s="50"/>
      <c r="LWK140" s="50"/>
      <c r="LWL140" s="50"/>
      <c r="LWM140" s="50"/>
      <c r="LWN140" s="50"/>
      <c r="LWO140" s="50"/>
      <c r="LWP140" s="50"/>
      <c r="LWQ140" s="50"/>
      <c r="LWR140" s="50"/>
      <c r="LWS140" s="50"/>
      <c r="LWT140" s="50"/>
      <c r="LWU140" s="50"/>
      <c r="LWV140" s="50"/>
      <c r="LWW140" s="50"/>
      <c r="LWX140" s="50"/>
      <c r="LWY140" s="50"/>
      <c r="LWZ140" s="50"/>
      <c r="LXA140" s="50"/>
      <c r="LXB140" s="50"/>
      <c r="LXC140" s="50"/>
      <c r="LXD140" s="50"/>
      <c r="LXE140" s="50"/>
      <c r="LXF140" s="50"/>
      <c r="LXG140" s="50"/>
      <c r="LXH140" s="50"/>
      <c r="LXI140" s="50"/>
      <c r="LXJ140" s="50"/>
      <c r="LXK140" s="50"/>
      <c r="LXL140" s="50"/>
      <c r="LXM140" s="50"/>
      <c r="LXN140" s="50"/>
      <c r="LXO140" s="50"/>
      <c r="LXP140" s="50"/>
      <c r="LXQ140" s="50"/>
      <c r="LXR140" s="50"/>
      <c r="LXS140" s="50"/>
      <c r="LXT140" s="50"/>
      <c r="LXU140" s="50"/>
      <c r="LXV140" s="50"/>
      <c r="LXW140" s="50"/>
      <c r="LXX140" s="50"/>
      <c r="LXY140" s="50"/>
      <c r="LXZ140" s="50"/>
      <c r="LYA140" s="50"/>
      <c r="LYB140" s="50"/>
      <c r="LYC140" s="50"/>
      <c r="LYD140" s="50"/>
      <c r="LYE140" s="50"/>
      <c r="LYF140" s="50"/>
      <c r="LYG140" s="50"/>
      <c r="LYH140" s="50"/>
      <c r="LYI140" s="50"/>
      <c r="LYJ140" s="50"/>
      <c r="LYK140" s="50"/>
      <c r="LYL140" s="50"/>
      <c r="LYM140" s="50"/>
      <c r="LYN140" s="50"/>
      <c r="LYO140" s="50"/>
      <c r="LYP140" s="50"/>
      <c r="LYQ140" s="50"/>
      <c r="LYR140" s="50"/>
      <c r="LYS140" s="50"/>
      <c r="LYT140" s="50"/>
      <c r="LYU140" s="50"/>
      <c r="LYV140" s="50"/>
      <c r="LYW140" s="50"/>
      <c r="LYX140" s="50"/>
      <c r="LYY140" s="50"/>
      <c r="LYZ140" s="50"/>
      <c r="LZA140" s="50"/>
      <c r="LZB140" s="50"/>
      <c r="LZC140" s="50"/>
      <c r="LZD140" s="50"/>
      <c r="LZE140" s="50"/>
      <c r="LZF140" s="50"/>
      <c r="LZG140" s="50"/>
      <c r="LZH140" s="50"/>
      <c r="LZI140" s="50"/>
      <c r="LZJ140" s="50"/>
      <c r="LZK140" s="50"/>
      <c r="LZL140" s="50"/>
      <c r="LZM140" s="50"/>
      <c r="LZN140" s="50"/>
      <c r="LZO140" s="50"/>
      <c r="LZP140" s="50"/>
      <c r="LZQ140" s="50"/>
      <c r="LZR140" s="50"/>
      <c r="LZS140" s="50"/>
      <c r="LZT140" s="50"/>
      <c r="LZU140" s="50"/>
      <c r="LZV140" s="50"/>
      <c r="LZW140" s="50"/>
      <c r="LZX140" s="50"/>
      <c r="LZY140" s="50"/>
      <c r="LZZ140" s="50"/>
      <c r="MAA140" s="50"/>
      <c r="MAB140" s="50"/>
      <c r="MAC140" s="50"/>
      <c r="MAD140" s="50"/>
      <c r="MAE140" s="50"/>
      <c r="MAF140" s="50"/>
      <c r="MAG140" s="50"/>
      <c r="MAH140" s="50"/>
      <c r="MAI140" s="50"/>
      <c r="MAJ140" s="50"/>
      <c r="MAK140" s="50"/>
      <c r="MAL140" s="50"/>
      <c r="MAM140" s="50"/>
      <c r="MAN140" s="50"/>
      <c r="MAO140" s="50"/>
      <c r="MAP140" s="50"/>
      <c r="MAQ140" s="50"/>
      <c r="MAR140" s="50"/>
      <c r="MAS140" s="50"/>
      <c r="MAT140" s="50"/>
      <c r="MAU140" s="50"/>
      <c r="MAV140" s="50"/>
      <c r="MAW140" s="50"/>
      <c r="MAX140" s="50"/>
      <c r="MAY140" s="50"/>
      <c r="MAZ140" s="50"/>
      <c r="MBA140" s="50"/>
      <c r="MBB140" s="50"/>
      <c r="MBC140" s="50"/>
      <c r="MBD140" s="50"/>
      <c r="MBE140" s="50"/>
      <c r="MBF140" s="50"/>
      <c r="MBG140" s="50"/>
      <c r="MBH140" s="50"/>
      <c r="MBI140" s="50"/>
      <c r="MBJ140" s="50"/>
      <c r="MBK140" s="50"/>
      <c r="MBL140" s="50"/>
      <c r="MBM140" s="50"/>
      <c r="MBN140" s="50"/>
      <c r="MBO140" s="50"/>
      <c r="MBP140" s="50"/>
      <c r="MBQ140" s="50"/>
      <c r="MBR140" s="50"/>
      <c r="MBS140" s="50"/>
      <c r="MBT140" s="50"/>
      <c r="MBU140" s="50"/>
      <c r="MBV140" s="50"/>
      <c r="MBW140" s="50"/>
      <c r="MBX140" s="50"/>
      <c r="MBY140" s="50"/>
      <c r="MBZ140" s="50"/>
      <c r="MCA140" s="50"/>
      <c r="MCB140" s="50"/>
      <c r="MCC140" s="50"/>
      <c r="MCD140" s="50"/>
      <c r="MCE140" s="50"/>
      <c r="MCF140" s="50"/>
      <c r="MCG140" s="50"/>
      <c r="MCH140" s="50"/>
      <c r="MCI140" s="50"/>
      <c r="MCJ140" s="50"/>
      <c r="MCK140" s="50"/>
      <c r="MCL140" s="50"/>
      <c r="MCM140" s="50"/>
      <c r="MCN140" s="50"/>
      <c r="MCO140" s="50"/>
      <c r="MCP140" s="50"/>
      <c r="MCQ140" s="50"/>
      <c r="MCR140" s="50"/>
      <c r="MCS140" s="50"/>
      <c r="MCT140" s="50"/>
      <c r="MCU140" s="50"/>
      <c r="MCV140" s="50"/>
      <c r="MCW140" s="50"/>
      <c r="MCX140" s="50"/>
      <c r="MCY140" s="50"/>
      <c r="MCZ140" s="50"/>
      <c r="MDA140" s="50"/>
      <c r="MDB140" s="50"/>
      <c r="MDC140" s="50"/>
      <c r="MDD140" s="50"/>
      <c r="MDE140" s="50"/>
      <c r="MDF140" s="50"/>
      <c r="MDG140" s="50"/>
      <c r="MDH140" s="50"/>
      <c r="MDI140" s="50"/>
      <c r="MDJ140" s="50"/>
      <c r="MDK140" s="50"/>
      <c r="MDL140" s="50"/>
      <c r="MDM140" s="50"/>
      <c r="MDN140" s="50"/>
      <c r="MDO140" s="50"/>
      <c r="MDP140" s="50"/>
      <c r="MDQ140" s="50"/>
      <c r="MDR140" s="50"/>
      <c r="MDS140" s="50"/>
      <c r="MDT140" s="50"/>
      <c r="MDU140" s="50"/>
      <c r="MDV140" s="50"/>
      <c r="MDW140" s="50"/>
      <c r="MDX140" s="50"/>
      <c r="MDY140" s="50"/>
      <c r="MDZ140" s="50"/>
      <c r="MEA140" s="50"/>
      <c r="MEB140" s="50"/>
      <c r="MEC140" s="50"/>
      <c r="MED140" s="50"/>
      <c r="MEE140" s="50"/>
      <c r="MEF140" s="50"/>
      <c r="MEG140" s="50"/>
      <c r="MEH140" s="50"/>
      <c r="MEI140" s="50"/>
      <c r="MEJ140" s="50"/>
      <c r="MEK140" s="50"/>
      <c r="MEL140" s="50"/>
      <c r="MEM140" s="50"/>
      <c r="MEN140" s="50"/>
      <c r="MEO140" s="50"/>
      <c r="MEP140" s="50"/>
      <c r="MEQ140" s="50"/>
      <c r="MER140" s="50"/>
      <c r="MES140" s="50"/>
      <c r="MET140" s="50"/>
      <c r="MEU140" s="50"/>
      <c r="MEV140" s="50"/>
      <c r="MEW140" s="50"/>
      <c r="MEX140" s="50"/>
      <c r="MEY140" s="50"/>
      <c r="MEZ140" s="50"/>
      <c r="MFA140" s="50"/>
      <c r="MFB140" s="50"/>
      <c r="MFC140" s="50"/>
      <c r="MFD140" s="50"/>
      <c r="MFE140" s="50"/>
      <c r="MFF140" s="50"/>
      <c r="MFG140" s="50"/>
      <c r="MFH140" s="50"/>
      <c r="MFI140" s="50"/>
      <c r="MFJ140" s="50"/>
      <c r="MFK140" s="50"/>
      <c r="MFL140" s="50"/>
      <c r="MFM140" s="50"/>
      <c r="MFN140" s="50"/>
      <c r="MFO140" s="50"/>
      <c r="MFP140" s="50"/>
      <c r="MFQ140" s="50"/>
      <c r="MFR140" s="50"/>
      <c r="MFS140" s="50"/>
      <c r="MFT140" s="50"/>
      <c r="MFU140" s="50"/>
      <c r="MFV140" s="50"/>
      <c r="MFW140" s="50"/>
      <c r="MFX140" s="50"/>
      <c r="MFY140" s="50"/>
      <c r="MFZ140" s="50"/>
      <c r="MGA140" s="50"/>
      <c r="MGB140" s="50"/>
      <c r="MGC140" s="50"/>
      <c r="MGD140" s="50"/>
      <c r="MGE140" s="50"/>
      <c r="MGF140" s="50"/>
      <c r="MGG140" s="50"/>
      <c r="MGH140" s="50"/>
      <c r="MGI140" s="50"/>
      <c r="MGJ140" s="50"/>
      <c r="MGK140" s="50"/>
      <c r="MGL140" s="50"/>
      <c r="MGM140" s="50"/>
      <c r="MGN140" s="50"/>
      <c r="MGO140" s="50"/>
      <c r="MGP140" s="50"/>
      <c r="MGQ140" s="50"/>
      <c r="MGR140" s="50"/>
      <c r="MGS140" s="50"/>
      <c r="MGT140" s="50"/>
      <c r="MGU140" s="50"/>
      <c r="MGV140" s="50"/>
      <c r="MGW140" s="50"/>
      <c r="MGX140" s="50"/>
      <c r="MGY140" s="50"/>
      <c r="MGZ140" s="50"/>
      <c r="MHA140" s="50"/>
      <c r="MHB140" s="50"/>
      <c r="MHC140" s="50"/>
      <c r="MHD140" s="50"/>
      <c r="MHE140" s="50"/>
      <c r="MHF140" s="50"/>
      <c r="MHG140" s="50"/>
      <c r="MHH140" s="50"/>
      <c r="MHI140" s="50"/>
      <c r="MHJ140" s="50"/>
      <c r="MHK140" s="50"/>
      <c r="MHL140" s="50"/>
      <c r="MHM140" s="50"/>
      <c r="MHN140" s="50"/>
      <c r="MHO140" s="50"/>
      <c r="MHP140" s="50"/>
      <c r="MHQ140" s="50"/>
      <c r="MHR140" s="50"/>
      <c r="MHS140" s="50"/>
      <c r="MHT140" s="50"/>
      <c r="MHU140" s="50"/>
      <c r="MHV140" s="50"/>
      <c r="MHW140" s="50"/>
      <c r="MHX140" s="50"/>
      <c r="MHY140" s="50"/>
      <c r="MHZ140" s="50"/>
      <c r="MIA140" s="50"/>
      <c r="MIB140" s="50"/>
      <c r="MIC140" s="50"/>
      <c r="MID140" s="50"/>
      <c r="MIE140" s="50"/>
      <c r="MIF140" s="50"/>
      <c r="MIG140" s="50"/>
      <c r="MIH140" s="50"/>
      <c r="MII140" s="50"/>
      <c r="MIJ140" s="50"/>
      <c r="MIK140" s="50"/>
      <c r="MIL140" s="50"/>
      <c r="MIM140" s="50"/>
      <c r="MIN140" s="50"/>
      <c r="MIO140" s="50"/>
      <c r="MIP140" s="50"/>
      <c r="MIQ140" s="50"/>
      <c r="MIR140" s="50"/>
      <c r="MIS140" s="50"/>
      <c r="MIT140" s="50"/>
      <c r="MIU140" s="50"/>
      <c r="MIV140" s="50"/>
      <c r="MIW140" s="50"/>
      <c r="MIX140" s="50"/>
      <c r="MIY140" s="50"/>
      <c r="MIZ140" s="50"/>
      <c r="MJA140" s="50"/>
      <c r="MJB140" s="50"/>
      <c r="MJC140" s="50"/>
      <c r="MJD140" s="50"/>
      <c r="MJE140" s="50"/>
      <c r="MJF140" s="50"/>
      <c r="MJG140" s="50"/>
      <c r="MJH140" s="50"/>
      <c r="MJI140" s="50"/>
      <c r="MJJ140" s="50"/>
      <c r="MJK140" s="50"/>
      <c r="MJL140" s="50"/>
      <c r="MJM140" s="50"/>
      <c r="MJN140" s="50"/>
      <c r="MJO140" s="50"/>
      <c r="MJP140" s="50"/>
      <c r="MJQ140" s="50"/>
      <c r="MJR140" s="50"/>
      <c r="MJS140" s="50"/>
      <c r="MJT140" s="50"/>
      <c r="MJU140" s="50"/>
      <c r="MJV140" s="50"/>
      <c r="MJW140" s="50"/>
      <c r="MJX140" s="50"/>
      <c r="MJY140" s="50"/>
      <c r="MJZ140" s="50"/>
      <c r="MKA140" s="50"/>
      <c r="MKB140" s="50"/>
      <c r="MKC140" s="50"/>
      <c r="MKD140" s="50"/>
      <c r="MKE140" s="50"/>
      <c r="MKF140" s="50"/>
      <c r="MKG140" s="50"/>
      <c r="MKH140" s="50"/>
      <c r="MKI140" s="50"/>
      <c r="MKJ140" s="50"/>
      <c r="MKK140" s="50"/>
      <c r="MKL140" s="50"/>
      <c r="MKM140" s="50"/>
      <c r="MKN140" s="50"/>
      <c r="MKO140" s="50"/>
      <c r="MKP140" s="50"/>
      <c r="MKQ140" s="50"/>
      <c r="MKR140" s="50"/>
      <c r="MKS140" s="50"/>
      <c r="MKT140" s="50"/>
      <c r="MKU140" s="50"/>
      <c r="MKV140" s="50"/>
      <c r="MKW140" s="50"/>
      <c r="MKX140" s="50"/>
      <c r="MKY140" s="50"/>
      <c r="MKZ140" s="50"/>
      <c r="MLA140" s="50"/>
      <c r="MLB140" s="50"/>
      <c r="MLC140" s="50"/>
      <c r="MLD140" s="50"/>
      <c r="MLE140" s="50"/>
      <c r="MLF140" s="50"/>
      <c r="MLG140" s="50"/>
      <c r="MLH140" s="50"/>
      <c r="MLI140" s="50"/>
      <c r="MLJ140" s="50"/>
      <c r="MLK140" s="50"/>
      <c r="MLL140" s="50"/>
      <c r="MLM140" s="50"/>
      <c r="MLN140" s="50"/>
      <c r="MLO140" s="50"/>
      <c r="MLP140" s="50"/>
      <c r="MLQ140" s="50"/>
      <c r="MLR140" s="50"/>
      <c r="MLS140" s="50"/>
      <c r="MLT140" s="50"/>
      <c r="MLU140" s="50"/>
      <c r="MLV140" s="50"/>
      <c r="MLW140" s="50"/>
      <c r="MLX140" s="50"/>
      <c r="MLY140" s="50"/>
      <c r="MLZ140" s="50"/>
      <c r="MMA140" s="50"/>
      <c r="MMB140" s="50"/>
      <c r="MMC140" s="50"/>
      <c r="MMD140" s="50"/>
      <c r="MME140" s="50"/>
      <c r="MMF140" s="50"/>
      <c r="MMG140" s="50"/>
      <c r="MMH140" s="50"/>
      <c r="MMI140" s="50"/>
      <c r="MMJ140" s="50"/>
      <c r="MMK140" s="50"/>
      <c r="MML140" s="50"/>
      <c r="MMM140" s="50"/>
      <c r="MMN140" s="50"/>
      <c r="MMO140" s="50"/>
      <c r="MMP140" s="50"/>
      <c r="MMQ140" s="50"/>
      <c r="MMR140" s="50"/>
      <c r="MMS140" s="50"/>
      <c r="MMT140" s="50"/>
      <c r="MMU140" s="50"/>
      <c r="MMV140" s="50"/>
      <c r="MMW140" s="50"/>
      <c r="MMX140" s="50"/>
      <c r="MMY140" s="50"/>
      <c r="MMZ140" s="50"/>
      <c r="MNA140" s="50"/>
      <c r="MNB140" s="50"/>
      <c r="MNC140" s="50"/>
      <c r="MND140" s="50"/>
      <c r="MNE140" s="50"/>
      <c r="MNF140" s="50"/>
      <c r="MNG140" s="50"/>
      <c r="MNH140" s="50"/>
      <c r="MNI140" s="50"/>
      <c r="MNJ140" s="50"/>
      <c r="MNK140" s="50"/>
      <c r="MNL140" s="50"/>
      <c r="MNM140" s="50"/>
      <c r="MNN140" s="50"/>
      <c r="MNO140" s="50"/>
      <c r="MNP140" s="50"/>
      <c r="MNQ140" s="50"/>
      <c r="MNR140" s="50"/>
      <c r="MNS140" s="50"/>
      <c r="MNT140" s="50"/>
      <c r="MNU140" s="50"/>
      <c r="MNV140" s="50"/>
      <c r="MNW140" s="50"/>
      <c r="MNX140" s="50"/>
      <c r="MNY140" s="50"/>
      <c r="MNZ140" s="50"/>
      <c r="MOA140" s="50"/>
      <c r="MOB140" s="50"/>
      <c r="MOC140" s="50"/>
      <c r="MOD140" s="50"/>
      <c r="MOE140" s="50"/>
      <c r="MOF140" s="50"/>
      <c r="MOG140" s="50"/>
      <c r="MOH140" s="50"/>
      <c r="MOI140" s="50"/>
      <c r="MOJ140" s="50"/>
      <c r="MOK140" s="50"/>
      <c r="MOL140" s="50"/>
      <c r="MOM140" s="50"/>
      <c r="MON140" s="50"/>
      <c r="MOO140" s="50"/>
      <c r="MOP140" s="50"/>
      <c r="MOQ140" s="50"/>
      <c r="MOR140" s="50"/>
      <c r="MOS140" s="50"/>
      <c r="MOT140" s="50"/>
      <c r="MOU140" s="50"/>
      <c r="MOV140" s="50"/>
      <c r="MOW140" s="50"/>
      <c r="MOX140" s="50"/>
      <c r="MOY140" s="50"/>
      <c r="MOZ140" s="50"/>
      <c r="MPA140" s="50"/>
      <c r="MPB140" s="50"/>
      <c r="MPC140" s="50"/>
      <c r="MPD140" s="50"/>
      <c r="MPE140" s="50"/>
      <c r="MPF140" s="50"/>
      <c r="MPG140" s="50"/>
      <c r="MPH140" s="50"/>
      <c r="MPI140" s="50"/>
      <c r="MPJ140" s="50"/>
      <c r="MPK140" s="50"/>
      <c r="MPL140" s="50"/>
      <c r="MPM140" s="50"/>
      <c r="MPN140" s="50"/>
      <c r="MPO140" s="50"/>
      <c r="MPP140" s="50"/>
      <c r="MPQ140" s="50"/>
      <c r="MPR140" s="50"/>
      <c r="MPS140" s="50"/>
      <c r="MPT140" s="50"/>
      <c r="MPU140" s="50"/>
      <c r="MPV140" s="50"/>
      <c r="MPW140" s="50"/>
      <c r="MPX140" s="50"/>
      <c r="MPY140" s="50"/>
      <c r="MPZ140" s="50"/>
      <c r="MQA140" s="50"/>
      <c r="MQB140" s="50"/>
      <c r="MQC140" s="50"/>
      <c r="MQD140" s="50"/>
      <c r="MQE140" s="50"/>
      <c r="MQF140" s="50"/>
      <c r="MQG140" s="50"/>
      <c r="MQH140" s="50"/>
      <c r="MQI140" s="50"/>
      <c r="MQJ140" s="50"/>
      <c r="MQK140" s="50"/>
      <c r="MQL140" s="50"/>
      <c r="MQM140" s="50"/>
      <c r="MQN140" s="50"/>
      <c r="MQO140" s="50"/>
      <c r="MQP140" s="50"/>
      <c r="MQQ140" s="50"/>
      <c r="MQR140" s="50"/>
      <c r="MQS140" s="50"/>
      <c r="MQT140" s="50"/>
      <c r="MQU140" s="50"/>
      <c r="MQV140" s="50"/>
      <c r="MQW140" s="50"/>
      <c r="MQX140" s="50"/>
      <c r="MQY140" s="50"/>
      <c r="MQZ140" s="50"/>
      <c r="MRA140" s="50"/>
      <c r="MRB140" s="50"/>
      <c r="MRC140" s="50"/>
      <c r="MRD140" s="50"/>
      <c r="MRE140" s="50"/>
      <c r="MRF140" s="50"/>
      <c r="MRG140" s="50"/>
      <c r="MRH140" s="50"/>
      <c r="MRI140" s="50"/>
      <c r="MRJ140" s="50"/>
      <c r="MRK140" s="50"/>
      <c r="MRL140" s="50"/>
      <c r="MRM140" s="50"/>
      <c r="MRN140" s="50"/>
      <c r="MRO140" s="50"/>
      <c r="MRP140" s="50"/>
      <c r="MRQ140" s="50"/>
      <c r="MRR140" s="50"/>
      <c r="MRS140" s="50"/>
      <c r="MRT140" s="50"/>
      <c r="MRU140" s="50"/>
      <c r="MRV140" s="50"/>
      <c r="MRW140" s="50"/>
      <c r="MRX140" s="50"/>
      <c r="MRY140" s="50"/>
      <c r="MRZ140" s="50"/>
      <c r="MSA140" s="50"/>
      <c r="MSB140" s="50"/>
      <c r="MSC140" s="50"/>
      <c r="MSD140" s="50"/>
      <c r="MSE140" s="50"/>
      <c r="MSF140" s="50"/>
      <c r="MSG140" s="50"/>
      <c r="MSH140" s="50"/>
      <c r="MSI140" s="50"/>
      <c r="MSJ140" s="50"/>
      <c r="MSK140" s="50"/>
      <c r="MSL140" s="50"/>
      <c r="MSM140" s="50"/>
      <c r="MSN140" s="50"/>
      <c r="MSO140" s="50"/>
      <c r="MSP140" s="50"/>
      <c r="MSQ140" s="50"/>
      <c r="MSR140" s="50"/>
      <c r="MSS140" s="50"/>
      <c r="MST140" s="50"/>
      <c r="MSU140" s="50"/>
      <c r="MSV140" s="50"/>
      <c r="MSW140" s="50"/>
      <c r="MSX140" s="50"/>
      <c r="MSY140" s="50"/>
      <c r="MSZ140" s="50"/>
      <c r="MTA140" s="50"/>
      <c r="MTB140" s="50"/>
      <c r="MTC140" s="50"/>
      <c r="MTD140" s="50"/>
      <c r="MTE140" s="50"/>
      <c r="MTF140" s="50"/>
      <c r="MTG140" s="50"/>
      <c r="MTH140" s="50"/>
      <c r="MTI140" s="50"/>
      <c r="MTJ140" s="50"/>
      <c r="MTK140" s="50"/>
      <c r="MTL140" s="50"/>
      <c r="MTM140" s="50"/>
      <c r="MTN140" s="50"/>
      <c r="MTO140" s="50"/>
      <c r="MTP140" s="50"/>
      <c r="MTQ140" s="50"/>
      <c r="MTR140" s="50"/>
      <c r="MTS140" s="50"/>
      <c r="MTT140" s="50"/>
      <c r="MTU140" s="50"/>
      <c r="MTV140" s="50"/>
      <c r="MTW140" s="50"/>
      <c r="MTX140" s="50"/>
      <c r="MTY140" s="50"/>
      <c r="MTZ140" s="50"/>
      <c r="MUA140" s="50"/>
      <c r="MUB140" s="50"/>
      <c r="MUC140" s="50"/>
      <c r="MUD140" s="50"/>
      <c r="MUE140" s="50"/>
      <c r="MUF140" s="50"/>
      <c r="MUG140" s="50"/>
      <c r="MUH140" s="50"/>
      <c r="MUI140" s="50"/>
      <c r="MUJ140" s="50"/>
      <c r="MUK140" s="50"/>
      <c r="MUL140" s="50"/>
      <c r="MUM140" s="50"/>
      <c r="MUN140" s="50"/>
      <c r="MUO140" s="50"/>
      <c r="MUP140" s="50"/>
      <c r="MUQ140" s="50"/>
      <c r="MUR140" s="50"/>
      <c r="MUS140" s="50"/>
      <c r="MUT140" s="50"/>
      <c r="MUU140" s="50"/>
      <c r="MUV140" s="50"/>
      <c r="MUW140" s="50"/>
      <c r="MUX140" s="50"/>
      <c r="MUY140" s="50"/>
      <c r="MUZ140" s="50"/>
      <c r="MVA140" s="50"/>
      <c r="MVB140" s="50"/>
      <c r="MVC140" s="50"/>
      <c r="MVD140" s="50"/>
      <c r="MVE140" s="50"/>
      <c r="MVF140" s="50"/>
      <c r="MVG140" s="50"/>
      <c r="MVH140" s="50"/>
      <c r="MVI140" s="50"/>
      <c r="MVJ140" s="50"/>
      <c r="MVK140" s="50"/>
      <c r="MVL140" s="50"/>
      <c r="MVM140" s="50"/>
      <c r="MVN140" s="50"/>
      <c r="MVO140" s="50"/>
      <c r="MVP140" s="50"/>
      <c r="MVQ140" s="50"/>
      <c r="MVR140" s="50"/>
      <c r="MVS140" s="50"/>
      <c r="MVT140" s="50"/>
      <c r="MVU140" s="50"/>
      <c r="MVV140" s="50"/>
      <c r="MVW140" s="50"/>
      <c r="MVX140" s="50"/>
      <c r="MVY140" s="50"/>
      <c r="MVZ140" s="50"/>
      <c r="MWA140" s="50"/>
      <c r="MWB140" s="50"/>
      <c r="MWC140" s="50"/>
      <c r="MWD140" s="50"/>
      <c r="MWE140" s="50"/>
      <c r="MWF140" s="50"/>
      <c r="MWG140" s="50"/>
      <c r="MWH140" s="50"/>
      <c r="MWI140" s="50"/>
      <c r="MWJ140" s="50"/>
      <c r="MWK140" s="50"/>
      <c r="MWL140" s="50"/>
      <c r="MWM140" s="50"/>
      <c r="MWN140" s="50"/>
      <c r="MWO140" s="50"/>
      <c r="MWP140" s="50"/>
      <c r="MWQ140" s="50"/>
      <c r="MWR140" s="50"/>
      <c r="MWS140" s="50"/>
      <c r="MWT140" s="50"/>
      <c r="MWU140" s="50"/>
      <c r="MWV140" s="50"/>
      <c r="MWW140" s="50"/>
      <c r="MWX140" s="50"/>
      <c r="MWY140" s="50"/>
      <c r="MWZ140" s="50"/>
      <c r="MXA140" s="50"/>
      <c r="MXB140" s="50"/>
      <c r="MXC140" s="50"/>
      <c r="MXD140" s="50"/>
      <c r="MXE140" s="50"/>
      <c r="MXF140" s="50"/>
      <c r="MXG140" s="50"/>
      <c r="MXH140" s="50"/>
      <c r="MXI140" s="50"/>
      <c r="MXJ140" s="50"/>
      <c r="MXK140" s="50"/>
      <c r="MXL140" s="50"/>
      <c r="MXM140" s="50"/>
      <c r="MXN140" s="50"/>
      <c r="MXO140" s="50"/>
      <c r="MXP140" s="50"/>
      <c r="MXQ140" s="50"/>
      <c r="MXR140" s="50"/>
      <c r="MXS140" s="50"/>
      <c r="MXT140" s="50"/>
      <c r="MXU140" s="50"/>
      <c r="MXV140" s="50"/>
      <c r="MXW140" s="50"/>
      <c r="MXX140" s="50"/>
      <c r="MXY140" s="50"/>
      <c r="MXZ140" s="50"/>
      <c r="MYA140" s="50"/>
      <c r="MYB140" s="50"/>
      <c r="MYC140" s="50"/>
      <c r="MYD140" s="50"/>
      <c r="MYE140" s="50"/>
      <c r="MYF140" s="50"/>
      <c r="MYG140" s="50"/>
      <c r="MYH140" s="50"/>
      <c r="MYI140" s="50"/>
      <c r="MYJ140" s="50"/>
      <c r="MYK140" s="50"/>
      <c r="MYL140" s="50"/>
      <c r="MYM140" s="50"/>
      <c r="MYN140" s="50"/>
      <c r="MYO140" s="50"/>
      <c r="MYP140" s="50"/>
      <c r="MYQ140" s="50"/>
      <c r="MYR140" s="50"/>
      <c r="MYS140" s="50"/>
      <c r="MYT140" s="50"/>
      <c r="MYU140" s="50"/>
      <c r="MYV140" s="50"/>
      <c r="MYW140" s="50"/>
      <c r="MYX140" s="50"/>
      <c r="MYY140" s="50"/>
      <c r="MYZ140" s="50"/>
      <c r="MZA140" s="50"/>
      <c r="MZB140" s="50"/>
      <c r="MZC140" s="50"/>
      <c r="MZD140" s="50"/>
      <c r="MZE140" s="50"/>
      <c r="MZF140" s="50"/>
      <c r="MZG140" s="50"/>
      <c r="MZH140" s="50"/>
      <c r="MZI140" s="50"/>
      <c r="MZJ140" s="50"/>
      <c r="MZK140" s="50"/>
      <c r="MZL140" s="50"/>
      <c r="MZM140" s="50"/>
      <c r="MZN140" s="50"/>
      <c r="MZO140" s="50"/>
      <c r="MZP140" s="50"/>
      <c r="MZQ140" s="50"/>
      <c r="MZR140" s="50"/>
      <c r="MZS140" s="50"/>
      <c r="MZT140" s="50"/>
      <c r="MZU140" s="50"/>
      <c r="MZV140" s="50"/>
      <c r="MZW140" s="50"/>
      <c r="MZX140" s="50"/>
      <c r="MZY140" s="50"/>
      <c r="MZZ140" s="50"/>
      <c r="NAA140" s="50"/>
      <c r="NAB140" s="50"/>
      <c r="NAC140" s="50"/>
      <c r="NAD140" s="50"/>
      <c r="NAE140" s="50"/>
      <c r="NAF140" s="50"/>
      <c r="NAG140" s="50"/>
      <c r="NAH140" s="50"/>
      <c r="NAI140" s="50"/>
      <c r="NAJ140" s="50"/>
      <c r="NAK140" s="50"/>
      <c r="NAL140" s="50"/>
      <c r="NAM140" s="50"/>
      <c r="NAN140" s="50"/>
      <c r="NAO140" s="50"/>
      <c r="NAP140" s="50"/>
      <c r="NAQ140" s="50"/>
      <c r="NAR140" s="50"/>
      <c r="NAS140" s="50"/>
      <c r="NAT140" s="50"/>
      <c r="NAU140" s="50"/>
      <c r="NAV140" s="50"/>
      <c r="NAW140" s="50"/>
      <c r="NAX140" s="50"/>
      <c r="NAY140" s="50"/>
      <c r="NAZ140" s="50"/>
      <c r="NBA140" s="50"/>
      <c r="NBB140" s="50"/>
      <c r="NBC140" s="50"/>
      <c r="NBD140" s="50"/>
      <c r="NBE140" s="50"/>
      <c r="NBF140" s="50"/>
      <c r="NBG140" s="50"/>
      <c r="NBH140" s="50"/>
      <c r="NBI140" s="50"/>
      <c r="NBJ140" s="50"/>
      <c r="NBK140" s="50"/>
      <c r="NBL140" s="50"/>
      <c r="NBM140" s="50"/>
      <c r="NBN140" s="50"/>
      <c r="NBO140" s="50"/>
      <c r="NBP140" s="50"/>
      <c r="NBQ140" s="50"/>
      <c r="NBR140" s="50"/>
      <c r="NBS140" s="50"/>
      <c r="NBT140" s="50"/>
      <c r="NBU140" s="50"/>
      <c r="NBV140" s="50"/>
      <c r="NBW140" s="50"/>
      <c r="NBX140" s="50"/>
      <c r="NBY140" s="50"/>
      <c r="NBZ140" s="50"/>
      <c r="NCA140" s="50"/>
      <c r="NCB140" s="50"/>
      <c r="NCC140" s="50"/>
      <c r="NCD140" s="50"/>
      <c r="NCE140" s="50"/>
      <c r="NCF140" s="50"/>
      <c r="NCG140" s="50"/>
      <c r="NCH140" s="50"/>
      <c r="NCI140" s="50"/>
      <c r="NCJ140" s="50"/>
      <c r="NCK140" s="50"/>
      <c r="NCL140" s="50"/>
      <c r="NCM140" s="50"/>
      <c r="NCN140" s="50"/>
      <c r="NCO140" s="50"/>
      <c r="NCP140" s="50"/>
      <c r="NCQ140" s="50"/>
      <c r="NCR140" s="50"/>
      <c r="NCS140" s="50"/>
      <c r="NCT140" s="50"/>
      <c r="NCU140" s="50"/>
      <c r="NCV140" s="50"/>
      <c r="NCW140" s="50"/>
      <c r="NCX140" s="50"/>
      <c r="NCY140" s="50"/>
      <c r="NCZ140" s="50"/>
      <c r="NDA140" s="50"/>
      <c r="NDB140" s="50"/>
      <c r="NDC140" s="50"/>
      <c r="NDD140" s="50"/>
      <c r="NDE140" s="50"/>
      <c r="NDF140" s="50"/>
      <c r="NDG140" s="50"/>
      <c r="NDH140" s="50"/>
      <c r="NDI140" s="50"/>
      <c r="NDJ140" s="50"/>
      <c r="NDK140" s="50"/>
      <c r="NDL140" s="50"/>
      <c r="NDM140" s="50"/>
      <c r="NDN140" s="50"/>
      <c r="NDO140" s="50"/>
      <c r="NDP140" s="50"/>
      <c r="NDQ140" s="50"/>
      <c r="NDR140" s="50"/>
      <c r="NDS140" s="50"/>
      <c r="NDT140" s="50"/>
      <c r="NDU140" s="50"/>
      <c r="NDV140" s="50"/>
      <c r="NDW140" s="50"/>
      <c r="NDX140" s="50"/>
      <c r="NDY140" s="50"/>
      <c r="NDZ140" s="50"/>
      <c r="NEA140" s="50"/>
      <c r="NEB140" s="50"/>
      <c r="NEC140" s="50"/>
      <c r="NED140" s="50"/>
      <c r="NEE140" s="50"/>
      <c r="NEF140" s="50"/>
      <c r="NEG140" s="50"/>
      <c r="NEH140" s="50"/>
      <c r="NEI140" s="50"/>
      <c r="NEJ140" s="50"/>
      <c r="NEK140" s="50"/>
      <c r="NEL140" s="50"/>
      <c r="NEM140" s="50"/>
      <c r="NEN140" s="50"/>
      <c r="NEO140" s="50"/>
      <c r="NEP140" s="50"/>
      <c r="NEQ140" s="50"/>
      <c r="NER140" s="50"/>
      <c r="NES140" s="50"/>
      <c r="NET140" s="50"/>
      <c r="NEU140" s="50"/>
      <c r="NEV140" s="50"/>
      <c r="NEW140" s="50"/>
      <c r="NEX140" s="50"/>
      <c r="NEY140" s="50"/>
      <c r="NEZ140" s="50"/>
      <c r="NFA140" s="50"/>
      <c r="NFB140" s="50"/>
      <c r="NFC140" s="50"/>
      <c r="NFD140" s="50"/>
      <c r="NFE140" s="50"/>
      <c r="NFF140" s="50"/>
      <c r="NFG140" s="50"/>
      <c r="NFH140" s="50"/>
      <c r="NFI140" s="50"/>
      <c r="NFJ140" s="50"/>
      <c r="NFK140" s="50"/>
      <c r="NFL140" s="50"/>
      <c r="NFM140" s="50"/>
      <c r="NFN140" s="50"/>
      <c r="NFO140" s="50"/>
      <c r="NFP140" s="50"/>
      <c r="NFQ140" s="50"/>
      <c r="NFR140" s="50"/>
      <c r="NFS140" s="50"/>
      <c r="NFT140" s="50"/>
      <c r="NFU140" s="50"/>
      <c r="NFV140" s="50"/>
      <c r="NFW140" s="50"/>
      <c r="NFX140" s="50"/>
      <c r="NFY140" s="50"/>
      <c r="NFZ140" s="50"/>
      <c r="NGA140" s="50"/>
      <c r="NGB140" s="50"/>
      <c r="NGC140" s="50"/>
      <c r="NGD140" s="50"/>
      <c r="NGE140" s="50"/>
      <c r="NGF140" s="50"/>
      <c r="NGG140" s="50"/>
      <c r="NGH140" s="50"/>
      <c r="NGI140" s="50"/>
      <c r="NGJ140" s="50"/>
      <c r="NGK140" s="50"/>
      <c r="NGL140" s="50"/>
      <c r="NGM140" s="50"/>
      <c r="NGN140" s="50"/>
      <c r="NGO140" s="50"/>
      <c r="NGP140" s="50"/>
      <c r="NGQ140" s="50"/>
      <c r="NGR140" s="50"/>
      <c r="NGS140" s="50"/>
      <c r="NGT140" s="50"/>
      <c r="NGU140" s="50"/>
      <c r="NGV140" s="50"/>
      <c r="NGW140" s="50"/>
      <c r="NGX140" s="50"/>
      <c r="NGY140" s="50"/>
      <c r="NGZ140" s="50"/>
      <c r="NHA140" s="50"/>
      <c r="NHB140" s="50"/>
      <c r="NHC140" s="50"/>
      <c r="NHD140" s="50"/>
      <c r="NHE140" s="50"/>
      <c r="NHF140" s="50"/>
      <c r="NHG140" s="50"/>
      <c r="NHH140" s="50"/>
      <c r="NHI140" s="50"/>
      <c r="NHJ140" s="50"/>
      <c r="NHK140" s="50"/>
      <c r="NHL140" s="50"/>
      <c r="NHM140" s="50"/>
      <c r="NHN140" s="50"/>
      <c r="NHO140" s="50"/>
      <c r="NHP140" s="50"/>
      <c r="NHQ140" s="50"/>
      <c r="NHR140" s="50"/>
      <c r="NHS140" s="50"/>
      <c r="NHT140" s="50"/>
      <c r="NHU140" s="50"/>
      <c r="NHV140" s="50"/>
      <c r="NHW140" s="50"/>
      <c r="NHX140" s="50"/>
      <c r="NHY140" s="50"/>
      <c r="NHZ140" s="50"/>
      <c r="NIA140" s="50"/>
      <c r="NIB140" s="50"/>
      <c r="NIC140" s="50"/>
      <c r="NID140" s="50"/>
      <c r="NIE140" s="50"/>
      <c r="NIF140" s="50"/>
      <c r="NIG140" s="50"/>
      <c r="NIH140" s="50"/>
      <c r="NII140" s="50"/>
      <c r="NIJ140" s="50"/>
      <c r="NIK140" s="50"/>
      <c r="NIL140" s="50"/>
      <c r="NIM140" s="50"/>
      <c r="NIN140" s="50"/>
      <c r="NIO140" s="50"/>
      <c r="NIP140" s="50"/>
      <c r="NIQ140" s="50"/>
      <c r="NIR140" s="50"/>
      <c r="NIS140" s="50"/>
      <c r="NIT140" s="50"/>
      <c r="NIU140" s="50"/>
      <c r="NIV140" s="50"/>
      <c r="NIW140" s="50"/>
      <c r="NIX140" s="50"/>
      <c r="NIY140" s="50"/>
      <c r="NIZ140" s="50"/>
      <c r="NJA140" s="50"/>
      <c r="NJB140" s="50"/>
      <c r="NJC140" s="50"/>
      <c r="NJD140" s="50"/>
      <c r="NJE140" s="50"/>
      <c r="NJF140" s="50"/>
      <c r="NJG140" s="50"/>
      <c r="NJH140" s="50"/>
      <c r="NJI140" s="50"/>
      <c r="NJJ140" s="50"/>
      <c r="NJK140" s="50"/>
      <c r="NJL140" s="50"/>
      <c r="NJM140" s="50"/>
      <c r="NJN140" s="50"/>
      <c r="NJO140" s="50"/>
      <c r="NJP140" s="50"/>
      <c r="NJQ140" s="50"/>
      <c r="NJR140" s="50"/>
      <c r="NJS140" s="50"/>
      <c r="NJT140" s="50"/>
      <c r="NJU140" s="50"/>
      <c r="NJV140" s="50"/>
      <c r="NJW140" s="50"/>
      <c r="NJX140" s="50"/>
      <c r="NJY140" s="50"/>
      <c r="NJZ140" s="50"/>
      <c r="NKA140" s="50"/>
      <c r="NKB140" s="50"/>
      <c r="NKC140" s="50"/>
      <c r="NKD140" s="50"/>
      <c r="NKE140" s="50"/>
      <c r="NKF140" s="50"/>
      <c r="NKG140" s="50"/>
      <c r="NKH140" s="50"/>
      <c r="NKI140" s="50"/>
      <c r="NKJ140" s="50"/>
      <c r="NKK140" s="50"/>
      <c r="NKL140" s="50"/>
      <c r="NKM140" s="50"/>
      <c r="NKN140" s="50"/>
      <c r="NKO140" s="50"/>
      <c r="NKP140" s="50"/>
      <c r="NKQ140" s="50"/>
      <c r="NKR140" s="50"/>
      <c r="NKS140" s="50"/>
      <c r="NKT140" s="50"/>
      <c r="NKU140" s="50"/>
      <c r="NKV140" s="50"/>
      <c r="NKW140" s="50"/>
      <c r="NKX140" s="50"/>
      <c r="NKY140" s="50"/>
      <c r="NKZ140" s="50"/>
      <c r="NLA140" s="50"/>
      <c r="NLB140" s="50"/>
      <c r="NLC140" s="50"/>
      <c r="NLD140" s="50"/>
      <c r="NLE140" s="50"/>
      <c r="NLF140" s="50"/>
      <c r="NLG140" s="50"/>
      <c r="NLH140" s="50"/>
      <c r="NLI140" s="50"/>
      <c r="NLJ140" s="50"/>
      <c r="NLK140" s="50"/>
      <c r="NLL140" s="50"/>
      <c r="NLM140" s="50"/>
      <c r="NLN140" s="50"/>
      <c r="NLO140" s="50"/>
      <c r="NLP140" s="50"/>
      <c r="NLQ140" s="50"/>
      <c r="NLR140" s="50"/>
      <c r="NLS140" s="50"/>
      <c r="NLT140" s="50"/>
      <c r="NLU140" s="50"/>
      <c r="NLV140" s="50"/>
      <c r="NLW140" s="50"/>
      <c r="NLX140" s="50"/>
      <c r="NLY140" s="50"/>
      <c r="NLZ140" s="50"/>
      <c r="NMA140" s="50"/>
      <c r="NMB140" s="50"/>
      <c r="NMC140" s="50"/>
      <c r="NMD140" s="50"/>
      <c r="NME140" s="50"/>
      <c r="NMF140" s="50"/>
      <c r="NMG140" s="50"/>
      <c r="NMH140" s="50"/>
      <c r="NMI140" s="50"/>
      <c r="NMJ140" s="50"/>
      <c r="NMK140" s="50"/>
      <c r="NML140" s="50"/>
      <c r="NMM140" s="50"/>
      <c r="NMN140" s="50"/>
      <c r="NMO140" s="50"/>
      <c r="NMP140" s="50"/>
      <c r="NMQ140" s="50"/>
      <c r="NMR140" s="50"/>
      <c r="NMS140" s="50"/>
      <c r="NMT140" s="50"/>
      <c r="NMU140" s="50"/>
      <c r="NMV140" s="50"/>
      <c r="NMW140" s="50"/>
      <c r="NMX140" s="50"/>
      <c r="NMY140" s="50"/>
      <c r="NMZ140" s="50"/>
      <c r="NNA140" s="50"/>
      <c r="NNB140" s="50"/>
      <c r="NNC140" s="50"/>
      <c r="NND140" s="50"/>
      <c r="NNE140" s="50"/>
      <c r="NNF140" s="50"/>
      <c r="NNG140" s="50"/>
      <c r="NNH140" s="50"/>
      <c r="NNI140" s="50"/>
      <c r="NNJ140" s="50"/>
      <c r="NNK140" s="50"/>
      <c r="NNL140" s="50"/>
      <c r="NNM140" s="50"/>
      <c r="NNN140" s="50"/>
      <c r="NNO140" s="50"/>
      <c r="NNP140" s="50"/>
      <c r="NNQ140" s="50"/>
      <c r="NNR140" s="50"/>
      <c r="NNS140" s="50"/>
      <c r="NNT140" s="50"/>
      <c r="NNU140" s="50"/>
      <c r="NNV140" s="50"/>
      <c r="NNW140" s="50"/>
      <c r="NNX140" s="50"/>
      <c r="NNY140" s="50"/>
      <c r="NNZ140" s="50"/>
      <c r="NOA140" s="50"/>
      <c r="NOB140" s="50"/>
      <c r="NOC140" s="50"/>
      <c r="NOD140" s="50"/>
      <c r="NOE140" s="50"/>
      <c r="NOF140" s="50"/>
      <c r="NOG140" s="50"/>
      <c r="NOH140" s="50"/>
      <c r="NOI140" s="50"/>
      <c r="NOJ140" s="50"/>
      <c r="NOK140" s="50"/>
      <c r="NOL140" s="50"/>
      <c r="NOM140" s="50"/>
      <c r="NON140" s="50"/>
      <c r="NOO140" s="50"/>
      <c r="NOP140" s="50"/>
      <c r="NOQ140" s="50"/>
      <c r="NOR140" s="50"/>
      <c r="NOS140" s="50"/>
      <c r="NOT140" s="50"/>
      <c r="NOU140" s="50"/>
      <c r="NOV140" s="50"/>
      <c r="NOW140" s="50"/>
      <c r="NOX140" s="50"/>
      <c r="NOY140" s="50"/>
      <c r="NOZ140" s="50"/>
      <c r="NPA140" s="50"/>
      <c r="NPB140" s="50"/>
      <c r="NPC140" s="50"/>
      <c r="NPD140" s="50"/>
      <c r="NPE140" s="50"/>
      <c r="NPF140" s="50"/>
      <c r="NPG140" s="50"/>
      <c r="NPH140" s="50"/>
      <c r="NPI140" s="50"/>
      <c r="NPJ140" s="50"/>
      <c r="NPK140" s="50"/>
      <c r="NPL140" s="50"/>
      <c r="NPM140" s="50"/>
      <c r="NPN140" s="50"/>
      <c r="NPO140" s="50"/>
      <c r="NPP140" s="50"/>
      <c r="NPQ140" s="50"/>
      <c r="NPR140" s="50"/>
      <c r="NPS140" s="50"/>
      <c r="NPT140" s="50"/>
      <c r="NPU140" s="50"/>
      <c r="NPV140" s="50"/>
      <c r="NPW140" s="50"/>
      <c r="NPX140" s="50"/>
      <c r="NPY140" s="50"/>
      <c r="NPZ140" s="50"/>
      <c r="NQA140" s="50"/>
      <c r="NQB140" s="50"/>
      <c r="NQC140" s="50"/>
      <c r="NQD140" s="50"/>
      <c r="NQE140" s="50"/>
      <c r="NQF140" s="50"/>
      <c r="NQG140" s="50"/>
      <c r="NQH140" s="50"/>
      <c r="NQI140" s="50"/>
      <c r="NQJ140" s="50"/>
      <c r="NQK140" s="50"/>
      <c r="NQL140" s="50"/>
      <c r="NQM140" s="50"/>
      <c r="NQN140" s="50"/>
      <c r="NQO140" s="50"/>
      <c r="NQP140" s="50"/>
      <c r="NQQ140" s="50"/>
      <c r="NQR140" s="50"/>
      <c r="NQS140" s="50"/>
      <c r="NQT140" s="50"/>
      <c r="NQU140" s="50"/>
      <c r="NQV140" s="50"/>
      <c r="NQW140" s="50"/>
      <c r="NQX140" s="50"/>
      <c r="NQY140" s="50"/>
      <c r="NQZ140" s="50"/>
      <c r="NRA140" s="50"/>
      <c r="NRB140" s="50"/>
      <c r="NRC140" s="50"/>
      <c r="NRD140" s="50"/>
      <c r="NRE140" s="50"/>
      <c r="NRF140" s="50"/>
      <c r="NRG140" s="50"/>
      <c r="NRH140" s="50"/>
      <c r="NRI140" s="50"/>
      <c r="NRJ140" s="50"/>
      <c r="NRK140" s="50"/>
      <c r="NRL140" s="50"/>
      <c r="NRM140" s="50"/>
      <c r="NRN140" s="50"/>
      <c r="NRO140" s="50"/>
      <c r="NRP140" s="50"/>
      <c r="NRQ140" s="50"/>
      <c r="NRR140" s="50"/>
      <c r="NRS140" s="50"/>
      <c r="NRT140" s="50"/>
      <c r="NRU140" s="50"/>
      <c r="NRV140" s="50"/>
      <c r="NRW140" s="50"/>
      <c r="NRX140" s="50"/>
      <c r="NRY140" s="50"/>
      <c r="NRZ140" s="50"/>
      <c r="NSA140" s="50"/>
      <c r="NSB140" s="50"/>
      <c r="NSC140" s="50"/>
      <c r="NSD140" s="50"/>
      <c r="NSE140" s="50"/>
      <c r="NSF140" s="50"/>
      <c r="NSG140" s="50"/>
      <c r="NSH140" s="50"/>
      <c r="NSI140" s="50"/>
      <c r="NSJ140" s="50"/>
      <c r="NSK140" s="50"/>
      <c r="NSL140" s="50"/>
      <c r="NSM140" s="50"/>
      <c r="NSN140" s="50"/>
      <c r="NSO140" s="50"/>
      <c r="NSP140" s="50"/>
      <c r="NSQ140" s="50"/>
      <c r="NSR140" s="50"/>
      <c r="NSS140" s="50"/>
      <c r="NST140" s="50"/>
      <c r="NSU140" s="50"/>
      <c r="NSV140" s="50"/>
      <c r="NSW140" s="50"/>
      <c r="NSX140" s="50"/>
      <c r="NSY140" s="50"/>
      <c r="NSZ140" s="50"/>
      <c r="NTA140" s="50"/>
      <c r="NTB140" s="50"/>
      <c r="NTC140" s="50"/>
      <c r="NTD140" s="50"/>
      <c r="NTE140" s="50"/>
      <c r="NTF140" s="50"/>
      <c r="NTG140" s="50"/>
      <c r="NTH140" s="50"/>
      <c r="NTI140" s="50"/>
      <c r="NTJ140" s="50"/>
      <c r="NTK140" s="50"/>
      <c r="NTL140" s="50"/>
      <c r="NTM140" s="50"/>
      <c r="NTN140" s="50"/>
      <c r="NTO140" s="50"/>
      <c r="NTP140" s="50"/>
      <c r="NTQ140" s="50"/>
      <c r="NTR140" s="50"/>
      <c r="NTS140" s="50"/>
      <c r="NTT140" s="50"/>
      <c r="NTU140" s="50"/>
      <c r="NTV140" s="50"/>
      <c r="NTW140" s="50"/>
      <c r="NTX140" s="50"/>
      <c r="NTY140" s="50"/>
      <c r="NTZ140" s="50"/>
      <c r="NUA140" s="50"/>
      <c r="NUB140" s="50"/>
      <c r="NUC140" s="50"/>
      <c r="NUD140" s="50"/>
      <c r="NUE140" s="50"/>
      <c r="NUF140" s="50"/>
      <c r="NUG140" s="50"/>
      <c r="NUH140" s="50"/>
      <c r="NUI140" s="50"/>
      <c r="NUJ140" s="50"/>
      <c r="NUK140" s="50"/>
      <c r="NUL140" s="50"/>
      <c r="NUM140" s="50"/>
      <c r="NUN140" s="50"/>
      <c r="NUO140" s="50"/>
      <c r="NUP140" s="50"/>
      <c r="NUQ140" s="50"/>
      <c r="NUR140" s="50"/>
      <c r="NUS140" s="50"/>
      <c r="NUT140" s="50"/>
      <c r="NUU140" s="50"/>
      <c r="NUV140" s="50"/>
      <c r="NUW140" s="50"/>
      <c r="NUX140" s="50"/>
      <c r="NUY140" s="50"/>
      <c r="NUZ140" s="50"/>
      <c r="NVA140" s="50"/>
      <c r="NVB140" s="50"/>
      <c r="NVC140" s="50"/>
      <c r="NVD140" s="50"/>
      <c r="NVE140" s="50"/>
      <c r="NVF140" s="50"/>
      <c r="NVG140" s="50"/>
      <c r="NVH140" s="50"/>
      <c r="NVI140" s="50"/>
      <c r="NVJ140" s="50"/>
      <c r="NVK140" s="50"/>
      <c r="NVL140" s="50"/>
      <c r="NVM140" s="50"/>
      <c r="NVN140" s="50"/>
      <c r="NVO140" s="50"/>
      <c r="NVP140" s="50"/>
      <c r="NVQ140" s="50"/>
      <c r="NVR140" s="50"/>
      <c r="NVS140" s="50"/>
      <c r="NVT140" s="50"/>
      <c r="NVU140" s="50"/>
      <c r="NVV140" s="50"/>
      <c r="NVW140" s="50"/>
      <c r="NVX140" s="50"/>
      <c r="NVY140" s="50"/>
      <c r="NVZ140" s="50"/>
      <c r="NWA140" s="50"/>
      <c r="NWB140" s="50"/>
      <c r="NWC140" s="50"/>
      <c r="NWD140" s="50"/>
      <c r="NWE140" s="50"/>
      <c r="NWF140" s="50"/>
      <c r="NWG140" s="50"/>
      <c r="NWH140" s="50"/>
      <c r="NWI140" s="50"/>
      <c r="NWJ140" s="50"/>
      <c r="NWK140" s="50"/>
      <c r="NWL140" s="50"/>
      <c r="NWM140" s="50"/>
      <c r="NWN140" s="50"/>
      <c r="NWO140" s="50"/>
      <c r="NWP140" s="50"/>
      <c r="NWQ140" s="50"/>
      <c r="NWR140" s="50"/>
      <c r="NWS140" s="50"/>
      <c r="NWT140" s="50"/>
      <c r="NWU140" s="50"/>
      <c r="NWV140" s="50"/>
      <c r="NWW140" s="50"/>
      <c r="NWX140" s="50"/>
      <c r="NWY140" s="50"/>
      <c r="NWZ140" s="50"/>
      <c r="NXA140" s="50"/>
      <c r="NXB140" s="50"/>
      <c r="NXC140" s="50"/>
      <c r="NXD140" s="50"/>
      <c r="NXE140" s="50"/>
      <c r="NXF140" s="50"/>
      <c r="NXG140" s="50"/>
      <c r="NXH140" s="50"/>
      <c r="NXI140" s="50"/>
      <c r="NXJ140" s="50"/>
      <c r="NXK140" s="50"/>
      <c r="NXL140" s="50"/>
      <c r="NXM140" s="50"/>
      <c r="NXN140" s="50"/>
      <c r="NXO140" s="50"/>
      <c r="NXP140" s="50"/>
      <c r="NXQ140" s="50"/>
      <c r="NXR140" s="50"/>
      <c r="NXS140" s="50"/>
      <c r="NXT140" s="50"/>
      <c r="NXU140" s="50"/>
      <c r="NXV140" s="50"/>
      <c r="NXW140" s="50"/>
      <c r="NXX140" s="50"/>
      <c r="NXY140" s="50"/>
      <c r="NXZ140" s="50"/>
      <c r="NYA140" s="50"/>
      <c r="NYB140" s="50"/>
      <c r="NYC140" s="50"/>
      <c r="NYD140" s="50"/>
      <c r="NYE140" s="50"/>
      <c r="NYF140" s="50"/>
      <c r="NYG140" s="50"/>
      <c r="NYH140" s="50"/>
      <c r="NYI140" s="50"/>
      <c r="NYJ140" s="50"/>
      <c r="NYK140" s="50"/>
      <c r="NYL140" s="50"/>
      <c r="NYM140" s="50"/>
      <c r="NYN140" s="50"/>
      <c r="NYO140" s="50"/>
      <c r="NYP140" s="50"/>
      <c r="NYQ140" s="50"/>
      <c r="NYR140" s="50"/>
      <c r="NYS140" s="50"/>
      <c r="NYT140" s="50"/>
      <c r="NYU140" s="50"/>
      <c r="NYV140" s="50"/>
      <c r="NYW140" s="50"/>
      <c r="NYX140" s="50"/>
      <c r="NYY140" s="50"/>
      <c r="NYZ140" s="50"/>
      <c r="NZA140" s="50"/>
      <c r="NZB140" s="50"/>
      <c r="NZC140" s="50"/>
      <c r="NZD140" s="50"/>
      <c r="NZE140" s="50"/>
      <c r="NZF140" s="50"/>
      <c r="NZG140" s="50"/>
      <c r="NZH140" s="50"/>
      <c r="NZI140" s="50"/>
      <c r="NZJ140" s="50"/>
      <c r="NZK140" s="50"/>
      <c r="NZL140" s="50"/>
      <c r="NZM140" s="50"/>
      <c r="NZN140" s="50"/>
      <c r="NZO140" s="50"/>
      <c r="NZP140" s="50"/>
      <c r="NZQ140" s="50"/>
      <c r="NZR140" s="50"/>
      <c r="NZS140" s="50"/>
      <c r="NZT140" s="50"/>
      <c r="NZU140" s="50"/>
      <c r="NZV140" s="50"/>
      <c r="NZW140" s="50"/>
      <c r="NZX140" s="50"/>
      <c r="NZY140" s="50"/>
      <c r="NZZ140" s="50"/>
      <c r="OAA140" s="50"/>
      <c r="OAB140" s="50"/>
      <c r="OAC140" s="50"/>
      <c r="OAD140" s="50"/>
      <c r="OAE140" s="50"/>
      <c r="OAF140" s="50"/>
      <c r="OAG140" s="50"/>
      <c r="OAH140" s="50"/>
      <c r="OAI140" s="50"/>
      <c r="OAJ140" s="50"/>
      <c r="OAK140" s="50"/>
      <c r="OAL140" s="50"/>
      <c r="OAM140" s="50"/>
      <c r="OAN140" s="50"/>
      <c r="OAO140" s="50"/>
      <c r="OAP140" s="50"/>
      <c r="OAQ140" s="50"/>
      <c r="OAR140" s="50"/>
      <c r="OAS140" s="50"/>
      <c r="OAT140" s="50"/>
      <c r="OAU140" s="50"/>
      <c r="OAV140" s="50"/>
      <c r="OAW140" s="50"/>
      <c r="OAX140" s="50"/>
      <c r="OAY140" s="50"/>
      <c r="OAZ140" s="50"/>
      <c r="OBA140" s="50"/>
      <c r="OBB140" s="50"/>
      <c r="OBC140" s="50"/>
      <c r="OBD140" s="50"/>
      <c r="OBE140" s="50"/>
      <c r="OBF140" s="50"/>
      <c r="OBG140" s="50"/>
      <c r="OBH140" s="50"/>
      <c r="OBI140" s="50"/>
      <c r="OBJ140" s="50"/>
      <c r="OBK140" s="50"/>
      <c r="OBL140" s="50"/>
      <c r="OBM140" s="50"/>
      <c r="OBN140" s="50"/>
      <c r="OBO140" s="50"/>
      <c r="OBP140" s="50"/>
      <c r="OBQ140" s="50"/>
      <c r="OBR140" s="50"/>
      <c r="OBS140" s="50"/>
      <c r="OBT140" s="50"/>
      <c r="OBU140" s="50"/>
      <c r="OBV140" s="50"/>
      <c r="OBW140" s="50"/>
      <c r="OBX140" s="50"/>
      <c r="OBY140" s="50"/>
      <c r="OBZ140" s="50"/>
      <c r="OCA140" s="50"/>
      <c r="OCB140" s="50"/>
      <c r="OCC140" s="50"/>
      <c r="OCD140" s="50"/>
      <c r="OCE140" s="50"/>
      <c r="OCF140" s="50"/>
      <c r="OCG140" s="50"/>
      <c r="OCH140" s="50"/>
      <c r="OCI140" s="50"/>
      <c r="OCJ140" s="50"/>
      <c r="OCK140" s="50"/>
      <c r="OCL140" s="50"/>
      <c r="OCM140" s="50"/>
      <c r="OCN140" s="50"/>
      <c r="OCO140" s="50"/>
      <c r="OCP140" s="50"/>
      <c r="OCQ140" s="50"/>
      <c r="OCR140" s="50"/>
      <c r="OCS140" s="50"/>
      <c r="OCT140" s="50"/>
      <c r="OCU140" s="50"/>
      <c r="OCV140" s="50"/>
      <c r="OCW140" s="50"/>
      <c r="OCX140" s="50"/>
      <c r="OCY140" s="50"/>
      <c r="OCZ140" s="50"/>
      <c r="ODA140" s="50"/>
      <c r="ODB140" s="50"/>
      <c r="ODC140" s="50"/>
      <c r="ODD140" s="50"/>
      <c r="ODE140" s="50"/>
      <c r="ODF140" s="50"/>
      <c r="ODG140" s="50"/>
      <c r="ODH140" s="50"/>
      <c r="ODI140" s="50"/>
      <c r="ODJ140" s="50"/>
      <c r="ODK140" s="50"/>
      <c r="ODL140" s="50"/>
      <c r="ODM140" s="50"/>
      <c r="ODN140" s="50"/>
      <c r="ODO140" s="50"/>
      <c r="ODP140" s="50"/>
      <c r="ODQ140" s="50"/>
      <c r="ODR140" s="50"/>
      <c r="ODS140" s="50"/>
      <c r="ODT140" s="50"/>
      <c r="ODU140" s="50"/>
      <c r="ODV140" s="50"/>
      <c r="ODW140" s="50"/>
      <c r="ODX140" s="50"/>
      <c r="ODY140" s="50"/>
      <c r="ODZ140" s="50"/>
      <c r="OEA140" s="50"/>
      <c r="OEB140" s="50"/>
      <c r="OEC140" s="50"/>
      <c r="OED140" s="50"/>
      <c r="OEE140" s="50"/>
      <c r="OEF140" s="50"/>
      <c r="OEG140" s="50"/>
      <c r="OEH140" s="50"/>
      <c r="OEI140" s="50"/>
      <c r="OEJ140" s="50"/>
      <c r="OEK140" s="50"/>
      <c r="OEL140" s="50"/>
      <c r="OEM140" s="50"/>
      <c r="OEN140" s="50"/>
      <c r="OEO140" s="50"/>
      <c r="OEP140" s="50"/>
      <c r="OEQ140" s="50"/>
      <c r="OER140" s="50"/>
      <c r="OES140" s="50"/>
      <c r="OET140" s="50"/>
      <c r="OEU140" s="50"/>
      <c r="OEV140" s="50"/>
      <c r="OEW140" s="50"/>
      <c r="OEX140" s="50"/>
      <c r="OEY140" s="50"/>
      <c r="OEZ140" s="50"/>
      <c r="OFA140" s="50"/>
      <c r="OFB140" s="50"/>
      <c r="OFC140" s="50"/>
      <c r="OFD140" s="50"/>
      <c r="OFE140" s="50"/>
      <c r="OFF140" s="50"/>
      <c r="OFG140" s="50"/>
      <c r="OFH140" s="50"/>
      <c r="OFI140" s="50"/>
      <c r="OFJ140" s="50"/>
      <c r="OFK140" s="50"/>
      <c r="OFL140" s="50"/>
      <c r="OFM140" s="50"/>
      <c r="OFN140" s="50"/>
      <c r="OFO140" s="50"/>
      <c r="OFP140" s="50"/>
      <c r="OFQ140" s="50"/>
      <c r="OFR140" s="50"/>
      <c r="OFS140" s="50"/>
      <c r="OFT140" s="50"/>
      <c r="OFU140" s="50"/>
      <c r="OFV140" s="50"/>
      <c r="OFW140" s="50"/>
      <c r="OFX140" s="50"/>
      <c r="OFY140" s="50"/>
      <c r="OFZ140" s="50"/>
      <c r="OGA140" s="50"/>
      <c r="OGB140" s="50"/>
      <c r="OGC140" s="50"/>
      <c r="OGD140" s="50"/>
      <c r="OGE140" s="50"/>
      <c r="OGF140" s="50"/>
      <c r="OGG140" s="50"/>
      <c r="OGH140" s="50"/>
      <c r="OGI140" s="50"/>
      <c r="OGJ140" s="50"/>
      <c r="OGK140" s="50"/>
      <c r="OGL140" s="50"/>
      <c r="OGM140" s="50"/>
      <c r="OGN140" s="50"/>
      <c r="OGO140" s="50"/>
      <c r="OGP140" s="50"/>
      <c r="OGQ140" s="50"/>
      <c r="OGR140" s="50"/>
      <c r="OGS140" s="50"/>
      <c r="OGT140" s="50"/>
      <c r="OGU140" s="50"/>
      <c r="OGV140" s="50"/>
      <c r="OGW140" s="50"/>
      <c r="OGX140" s="50"/>
      <c r="OGY140" s="50"/>
      <c r="OGZ140" s="50"/>
      <c r="OHA140" s="50"/>
      <c r="OHB140" s="50"/>
      <c r="OHC140" s="50"/>
      <c r="OHD140" s="50"/>
      <c r="OHE140" s="50"/>
      <c r="OHF140" s="50"/>
      <c r="OHG140" s="50"/>
      <c r="OHH140" s="50"/>
      <c r="OHI140" s="50"/>
      <c r="OHJ140" s="50"/>
      <c r="OHK140" s="50"/>
      <c r="OHL140" s="50"/>
      <c r="OHM140" s="50"/>
      <c r="OHN140" s="50"/>
      <c r="OHO140" s="50"/>
      <c r="OHP140" s="50"/>
      <c r="OHQ140" s="50"/>
      <c r="OHR140" s="50"/>
      <c r="OHS140" s="50"/>
      <c r="OHT140" s="50"/>
      <c r="OHU140" s="50"/>
      <c r="OHV140" s="50"/>
      <c r="OHW140" s="50"/>
      <c r="OHX140" s="50"/>
      <c r="OHY140" s="50"/>
      <c r="OHZ140" s="50"/>
      <c r="OIA140" s="50"/>
      <c r="OIB140" s="50"/>
      <c r="OIC140" s="50"/>
      <c r="OID140" s="50"/>
      <c r="OIE140" s="50"/>
      <c r="OIF140" s="50"/>
      <c r="OIG140" s="50"/>
      <c r="OIH140" s="50"/>
      <c r="OII140" s="50"/>
      <c r="OIJ140" s="50"/>
      <c r="OIK140" s="50"/>
      <c r="OIL140" s="50"/>
      <c r="OIM140" s="50"/>
      <c r="OIN140" s="50"/>
      <c r="OIO140" s="50"/>
      <c r="OIP140" s="50"/>
      <c r="OIQ140" s="50"/>
      <c r="OIR140" s="50"/>
      <c r="OIS140" s="50"/>
      <c r="OIT140" s="50"/>
      <c r="OIU140" s="50"/>
      <c r="OIV140" s="50"/>
      <c r="OIW140" s="50"/>
      <c r="OIX140" s="50"/>
      <c r="OIY140" s="50"/>
      <c r="OIZ140" s="50"/>
      <c r="OJA140" s="50"/>
      <c r="OJB140" s="50"/>
      <c r="OJC140" s="50"/>
      <c r="OJD140" s="50"/>
      <c r="OJE140" s="50"/>
      <c r="OJF140" s="50"/>
      <c r="OJG140" s="50"/>
      <c r="OJH140" s="50"/>
      <c r="OJI140" s="50"/>
      <c r="OJJ140" s="50"/>
      <c r="OJK140" s="50"/>
      <c r="OJL140" s="50"/>
      <c r="OJM140" s="50"/>
      <c r="OJN140" s="50"/>
      <c r="OJO140" s="50"/>
      <c r="OJP140" s="50"/>
      <c r="OJQ140" s="50"/>
      <c r="OJR140" s="50"/>
      <c r="OJS140" s="50"/>
      <c r="OJT140" s="50"/>
      <c r="OJU140" s="50"/>
      <c r="OJV140" s="50"/>
      <c r="OJW140" s="50"/>
      <c r="OJX140" s="50"/>
      <c r="OJY140" s="50"/>
      <c r="OJZ140" s="50"/>
      <c r="OKA140" s="50"/>
      <c r="OKB140" s="50"/>
      <c r="OKC140" s="50"/>
      <c r="OKD140" s="50"/>
      <c r="OKE140" s="50"/>
      <c r="OKF140" s="50"/>
      <c r="OKG140" s="50"/>
      <c r="OKH140" s="50"/>
      <c r="OKI140" s="50"/>
      <c r="OKJ140" s="50"/>
      <c r="OKK140" s="50"/>
      <c r="OKL140" s="50"/>
      <c r="OKM140" s="50"/>
      <c r="OKN140" s="50"/>
      <c r="OKO140" s="50"/>
      <c r="OKP140" s="50"/>
      <c r="OKQ140" s="50"/>
      <c r="OKR140" s="50"/>
      <c r="OKS140" s="50"/>
      <c r="OKT140" s="50"/>
      <c r="OKU140" s="50"/>
      <c r="OKV140" s="50"/>
      <c r="OKW140" s="50"/>
      <c r="OKX140" s="50"/>
      <c r="OKY140" s="50"/>
      <c r="OKZ140" s="50"/>
      <c r="OLA140" s="50"/>
      <c r="OLB140" s="50"/>
      <c r="OLC140" s="50"/>
      <c r="OLD140" s="50"/>
      <c r="OLE140" s="50"/>
      <c r="OLF140" s="50"/>
      <c r="OLG140" s="50"/>
      <c r="OLH140" s="50"/>
      <c r="OLI140" s="50"/>
      <c r="OLJ140" s="50"/>
      <c r="OLK140" s="50"/>
      <c r="OLL140" s="50"/>
      <c r="OLM140" s="50"/>
      <c r="OLN140" s="50"/>
      <c r="OLO140" s="50"/>
      <c r="OLP140" s="50"/>
      <c r="OLQ140" s="50"/>
      <c r="OLR140" s="50"/>
      <c r="OLS140" s="50"/>
      <c r="OLT140" s="50"/>
      <c r="OLU140" s="50"/>
      <c r="OLV140" s="50"/>
      <c r="OLW140" s="50"/>
      <c r="OLX140" s="50"/>
      <c r="OLY140" s="50"/>
      <c r="OLZ140" s="50"/>
      <c r="OMA140" s="50"/>
      <c r="OMB140" s="50"/>
      <c r="OMC140" s="50"/>
      <c r="OMD140" s="50"/>
      <c r="OME140" s="50"/>
      <c r="OMF140" s="50"/>
      <c r="OMG140" s="50"/>
      <c r="OMH140" s="50"/>
      <c r="OMI140" s="50"/>
      <c r="OMJ140" s="50"/>
      <c r="OMK140" s="50"/>
      <c r="OML140" s="50"/>
      <c r="OMM140" s="50"/>
      <c r="OMN140" s="50"/>
      <c r="OMO140" s="50"/>
      <c r="OMP140" s="50"/>
      <c r="OMQ140" s="50"/>
      <c r="OMR140" s="50"/>
      <c r="OMS140" s="50"/>
      <c r="OMT140" s="50"/>
      <c r="OMU140" s="50"/>
      <c r="OMV140" s="50"/>
      <c r="OMW140" s="50"/>
      <c r="OMX140" s="50"/>
      <c r="OMY140" s="50"/>
      <c r="OMZ140" s="50"/>
      <c r="ONA140" s="50"/>
      <c r="ONB140" s="50"/>
      <c r="ONC140" s="50"/>
      <c r="OND140" s="50"/>
      <c r="ONE140" s="50"/>
      <c r="ONF140" s="50"/>
      <c r="ONG140" s="50"/>
      <c r="ONH140" s="50"/>
      <c r="ONI140" s="50"/>
      <c r="ONJ140" s="50"/>
      <c r="ONK140" s="50"/>
      <c r="ONL140" s="50"/>
      <c r="ONM140" s="50"/>
      <c r="ONN140" s="50"/>
      <c r="ONO140" s="50"/>
      <c r="ONP140" s="50"/>
      <c r="ONQ140" s="50"/>
      <c r="ONR140" s="50"/>
      <c r="ONS140" s="50"/>
      <c r="ONT140" s="50"/>
      <c r="ONU140" s="50"/>
      <c r="ONV140" s="50"/>
      <c r="ONW140" s="50"/>
      <c r="ONX140" s="50"/>
      <c r="ONY140" s="50"/>
      <c r="ONZ140" s="50"/>
      <c r="OOA140" s="50"/>
      <c r="OOB140" s="50"/>
      <c r="OOC140" s="50"/>
      <c r="OOD140" s="50"/>
      <c r="OOE140" s="50"/>
      <c r="OOF140" s="50"/>
      <c r="OOG140" s="50"/>
      <c r="OOH140" s="50"/>
      <c r="OOI140" s="50"/>
      <c r="OOJ140" s="50"/>
      <c r="OOK140" s="50"/>
      <c r="OOL140" s="50"/>
      <c r="OOM140" s="50"/>
      <c r="OON140" s="50"/>
      <c r="OOO140" s="50"/>
      <c r="OOP140" s="50"/>
      <c r="OOQ140" s="50"/>
      <c r="OOR140" s="50"/>
      <c r="OOS140" s="50"/>
      <c r="OOT140" s="50"/>
      <c r="OOU140" s="50"/>
      <c r="OOV140" s="50"/>
      <c r="OOW140" s="50"/>
      <c r="OOX140" s="50"/>
      <c r="OOY140" s="50"/>
      <c r="OOZ140" s="50"/>
      <c r="OPA140" s="50"/>
      <c r="OPB140" s="50"/>
      <c r="OPC140" s="50"/>
      <c r="OPD140" s="50"/>
      <c r="OPE140" s="50"/>
      <c r="OPF140" s="50"/>
      <c r="OPG140" s="50"/>
      <c r="OPH140" s="50"/>
      <c r="OPI140" s="50"/>
      <c r="OPJ140" s="50"/>
      <c r="OPK140" s="50"/>
      <c r="OPL140" s="50"/>
      <c r="OPM140" s="50"/>
      <c r="OPN140" s="50"/>
      <c r="OPO140" s="50"/>
      <c r="OPP140" s="50"/>
      <c r="OPQ140" s="50"/>
      <c r="OPR140" s="50"/>
      <c r="OPS140" s="50"/>
      <c r="OPT140" s="50"/>
      <c r="OPU140" s="50"/>
      <c r="OPV140" s="50"/>
      <c r="OPW140" s="50"/>
      <c r="OPX140" s="50"/>
      <c r="OPY140" s="50"/>
      <c r="OPZ140" s="50"/>
      <c r="OQA140" s="50"/>
      <c r="OQB140" s="50"/>
      <c r="OQC140" s="50"/>
      <c r="OQD140" s="50"/>
      <c r="OQE140" s="50"/>
      <c r="OQF140" s="50"/>
      <c r="OQG140" s="50"/>
      <c r="OQH140" s="50"/>
      <c r="OQI140" s="50"/>
      <c r="OQJ140" s="50"/>
      <c r="OQK140" s="50"/>
      <c r="OQL140" s="50"/>
      <c r="OQM140" s="50"/>
      <c r="OQN140" s="50"/>
      <c r="OQO140" s="50"/>
      <c r="OQP140" s="50"/>
      <c r="OQQ140" s="50"/>
      <c r="OQR140" s="50"/>
      <c r="OQS140" s="50"/>
      <c r="OQT140" s="50"/>
      <c r="OQU140" s="50"/>
      <c r="OQV140" s="50"/>
      <c r="OQW140" s="50"/>
      <c r="OQX140" s="50"/>
      <c r="OQY140" s="50"/>
      <c r="OQZ140" s="50"/>
      <c r="ORA140" s="50"/>
      <c r="ORB140" s="50"/>
      <c r="ORC140" s="50"/>
      <c r="ORD140" s="50"/>
      <c r="ORE140" s="50"/>
      <c r="ORF140" s="50"/>
      <c r="ORG140" s="50"/>
      <c r="ORH140" s="50"/>
      <c r="ORI140" s="50"/>
      <c r="ORJ140" s="50"/>
      <c r="ORK140" s="50"/>
      <c r="ORL140" s="50"/>
      <c r="ORM140" s="50"/>
      <c r="ORN140" s="50"/>
      <c r="ORO140" s="50"/>
      <c r="ORP140" s="50"/>
      <c r="ORQ140" s="50"/>
      <c r="ORR140" s="50"/>
      <c r="ORS140" s="50"/>
      <c r="ORT140" s="50"/>
      <c r="ORU140" s="50"/>
      <c r="ORV140" s="50"/>
      <c r="ORW140" s="50"/>
      <c r="ORX140" s="50"/>
      <c r="ORY140" s="50"/>
      <c r="ORZ140" s="50"/>
      <c r="OSA140" s="50"/>
      <c r="OSB140" s="50"/>
      <c r="OSC140" s="50"/>
      <c r="OSD140" s="50"/>
      <c r="OSE140" s="50"/>
      <c r="OSF140" s="50"/>
      <c r="OSG140" s="50"/>
      <c r="OSH140" s="50"/>
      <c r="OSI140" s="50"/>
      <c r="OSJ140" s="50"/>
      <c r="OSK140" s="50"/>
      <c r="OSL140" s="50"/>
      <c r="OSM140" s="50"/>
      <c r="OSN140" s="50"/>
      <c r="OSO140" s="50"/>
      <c r="OSP140" s="50"/>
      <c r="OSQ140" s="50"/>
      <c r="OSR140" s="50"/>
      <c r="OSS140" s="50"/>
      <c r="OST140" s="50"/>
      <c r="OSU140" s="50"/>
      <c r="OSV140" s="50"/>
      <c r="OSW140" s="50"/>
      <c r="OSX140" s="50"/>
      <c r="OSY140" s="50"/>
      <c r="OSZ140" s="50"/>
      <c r="OTA140" s="50"/>
      <c r="OTB140" s="50"/>
      <c r="OTC140" s="50"/>
      <c r="OTD140" s="50"/>
      <c r="OTE140" s="50"/>
      <c r="OTF140" s="50"/>
      <c r="OTG140" s="50"/>
      <c r="OTH140" s="50"/>
      <c r="OTI140" s="50"/>
      <c r="OTJ140" s="50"/>
      <c r="OTK140" s="50"/>
      <c r="OTL140" s="50"/>
      <c r="OTM140" s="50"/>
      <c r="OTN140" s="50"/>
      <c r="OTO140" s="50"/>
      <c r="OTP140" s="50"/>
      <c r="OTQ140" s="50"/>
      <c r="OTR140" s="50"/>
      <c r="OTS140" s="50"/>
      <c r="OTT140" s="50"/>
      <c r="OTU140" s="50"/>
      <c r="OTV140" s="50"/>
      <c r="OTW140" s="50"/>
      <c r="OTX140" s="50"/>
      <c r="OTY140" s="50"/>
      <c r="OTZ140" s="50"/>
      <c r="OUA140" s="50"/>
      <c r="OUB140" s="50"/>
      <c r="OUC140" s="50"/>
      <c r="OUD140" s="50"/>
      <c r="OUE140" s="50"/>
      <c r="OUF140" s="50"/>
      <c r="OUG140" s="50"/>
      <c r="OUH140" s="50"/>
      <c r="OUI140" s="50"/>
      <c r="OUJ140" s="50"/>
      <c r="OUK140" s="50"/>
      <c r="OUL140" s="50"/>
      <c r="OUM140" s="50"/>
      <c r="OUN140" s="50"/>
      <c r="OUO140" s="50"/>
      <c r="OUP140" s="50"/>
      <c r="OUQ140" s="50"/>
      <c r="OUR140" s="50"/>
      <c r="OUS140" s="50"/>
      <c r="OUT140" s="50"/>
      <c r="OUU140" s="50"/>
      <c r="OUV140" s="50"/>
      <c r="OUW140" s="50"/>
      <c r="OUX140" s="50"/>
      <c r="OUY140" s="50"/>
      <c r="OUZ140" s="50"/>
      <c r="OVA140" s="50"/>
      <c r="OVB140" s="50"/>
      <c r="OVC140" s="50"/>
      <c r="OVD140" s="50"/>
      <c r="OVE140" s="50"/>
      <c r="OVF140" s="50"/>
      <c r="OVG140" s="50"/>
      <c r="OVH140" s="50"/>
      <c r="OVI140" s="50"/>
      <c r="OVJ140" s="50"/>
      <c r="OVK140" s="50"/>
      <c r="OVL140" s="50"/>
      <c r="OVM140" s="50"/>
      <c r="OVN140" s="50"/>
      <c r="OVO140" s="50"/>
      <c r="OVP140" s="50"/>
      <c r="OVQ140" s="50"/>
      <c r="OVR140" s="50"/>
      <c r="OVS140" s="50"/>
      <c r="OVT140" s="50"/>
      <c r="OVU140" s="50"/>
      <c r="OVV140" s="50"/>
      <c r="OVW140" s="50"/>
      <c r="OVX140" s="50"/>
      <c r="OVY140" s="50"/>
      <c r="OVZ140" s="50"/>
      <c r="OWA140" s="50"/>
      <c r="OWB140" s="50"/>
      <c r="OWC140" s="50"/>
      <c r="OWD140" s="50"/>
      <c r="OWE140" s="50"/>
      <c r="OWF140" s="50"/>
      <c r="OWG140" s="50"/>
      <c r="OWH140" s="50"/>
      <c r="OWI140" s="50"/>
      <c r="OWJ140" s="50"/>
      <c r="OWK140" s="50"/>
      <c r="OWL140" s="50"/>
      <c r="OWM140" s="50"/>
      <c r="OWN140" s="50"/>
      <c r="OWO140" s="50"/>
      <c r="OWP140" s="50"/>
      <c r="OWQ140" s="50"/>
      <c r="OWR140" s="50"/>
      <c r="OWS140" s="50"/>
      <c r="OWT140" s="50"/>
      <c r="OWU140" s="50"/>
      <c r="OWV140" s="50"/>
      <c r="OWW140" s="50"/>
      <c r="OWX140" s="50"/>
      <c r="OWY140" s="50"/>
      <c r="OWZ140" s="50"/>
      <c r="OXA140" s="50"/>
      <c r="OXB140" s="50"/>
      <c r="OXC140" s="50"/>
      <c r="OXD140" s="50"/>
      <c r="OXE140" s="50"/>
      <c r="OXF140" s="50"/>
      <c r="OXG140" s="50"/>
      <c r="OXH140" s="50"/>
      <c r="OXI140" s="50"/>
      <c r="OXJ140" s="50"/>
      <c r="OXK140" s="50"/>
      <c r="OXL140" s="50"/>
      <c r="OXM140" s="50"/>
      <c r="OXN140" s="50"/>
      <c r="OXO140" s="50"/>
      <c r="OXP140" s="50"/>
      <c r="OXQ140" s="50"/>
      <c r="OXR140" s="50"/>
      <c r="OXS140" s="50"/>
      <c r="OXT140" s="50"/>
      <c r="OXU140" s="50"/>
      <c r="OXV140" s="50"/>
      <c r="OXW140" s="50"/>
      <c r="OXX140" s="50"/>
      <c r="OXY140" s="50"/>
      <c r="OXZ140" s="50"/>
      <c r="OYA140" s="50"/>
      <c r="OYB140" s="50"/>
      <c r="OYC140" s="50"/>
      <c r="OYD140" s="50"/>
      <c r="OYE140" s="50"/>
      <c r="OYF140" s="50"/>
      <c r="OYG140" s="50"/>
      <c r="OYH140" s="50"/>
      <c r="OYI140" s="50"/>
      <c r="OYJ140" s="50"/>
      <c r="OYK140" s="50"/>
      <c r="OYL140" s="50"/>
      <c r="OYM140" s="50"/>
      <c r="OYN140" s="50"/>
      <c r="OYO140" s="50"/>
      <c r="OYP140" s="50"/>
      <c r="OYQ140" s="50"/>
      <c r="OYR140" s="50"/>
      <c r="OYS140" s="50"/>
      <c r="OYT140" s="50"/>
      <c r="OYU140" s="50"/>
      <c r="OYV140" s="50"/>
      <c r="OYW140" s="50"/>
      <c r="OYX140" s="50"/>
      <c r="OYY140" s="50"/>
      <c r="OYZ140" s="50"/>
      <c r="OZA140" s="50"/>
      <c r="OZB140" s="50"/>
      <c r="OZC140" s="50"/>
      <c r="OZD140" s="50"/>
      <c r="OZE140" s="50"/>
      <c r="OZF140" s="50"/>
      <c r="OZG140" s="50"/>
      <c r="OZH140" s="50"/>
      <c r="OZI140" s="50"/>
      <c r="OZJ140" s="50"/>
      <c r="OZK140" s="50"/>
      <c r="OZL140" s="50"/>
      <c r="OZM140" s="50"/>
      <c r="OZN140" s="50"/>
      <c r="OZO140" s="50"/>
      <c r="OZP140" s="50"/>
      <c r="OZQ140" s="50"/>
      <c r="OZR140" s="50"/>
      <c r="OZS140" s="50"/>
      <c r="OZT140" s="50"/>
      <c r="OZU140" s="50"/>
      <c r="OZV140" s="50"/>
      <c r="OZW140" s="50"/>
      <c r="OZX140" s="50"/>
      <c r="OZY140" s="50"/>
      <c r="OZZ140" s="50"/>
      <c r="PAA140" s="50"/>
      <c r="PAB140" s="50"/>
      <c r="PAC140" s="50"/>
      <c r="PAD140" s="50"/>
      <c r="PAE140" s="50"/>
      <c r="PAF140" s="50"/>
      <c r="PAG140" s="50"/>
      <c r="PAH140" s="50"/>
      <c r="PAI140" s="50"/>
      <c r="PAJ140" s="50"/>
      <c r="PAK140" s="50"/>
      <c r="PAL140" s="50"/>
      <c r="PAM140" s="50"/>
      <c r="PAN140" s="50"/>
      <c r="PAO140" s="50"/>
      <c r="PAP140" s="50"/>
      <c r="PAQ140" s="50"/>
      <c r="PAR140" s="50"/>
      <c r="PAS140" s="50"/>
      <c r="PAT140" s="50"/>
      <c r="PAU140" s="50"/>
      <c r="PAV140" s="50"/>
      <c r="PAW140" s="50"/>
      <c r="PAX140" s="50"/>
      <c r="PAY140" s="50"/>
      <c r="PAZ140" s="50"/>
      <c r="PBA140" s="50"/>
      <c r="PBB140" s="50"/>
      <c r="PBC140" s="50"/>
      <c r="PBD140" s="50"/>
      <c r="PBE140" s="50"/>
      <c r="PBF140" s="50"/>
      <c r="PBG140" s="50"/>
      <c r="PBH140" s="50"/>
      <c r="PBI140" s="50"/>
      <c r="PBJ140" s="50"/>
      <c r="PBK140" s="50"/>
      <c r="PBL140" s="50"/>
      <c r="PBM140" s="50"/>
      <c r="PBN140" s="50"/>
      <c r="PBO140" s="50"/>
      <c r="PBP140" s="50"/>
      <c r="PBQ140" s="50"/>
      <c r="PBR140" s="50"/>
      <c r="PBS140" s="50"/>
      <c r="PBT140" s="50"/>
      <c r="PBU140" s="50"/>
      <c r="PBV140" s="50"/>
      <c r="PBW140" s="50"/>
      <c r="PBX140" s="50"/>
      <c r="PBY140" s="50"/>
      <c r="PBZ140" s="50"/>
      <c r="PCA140" s="50"/>
      <c r="PCB140" s="50"/>
      <c r="PCC140" s="50"/>
      <c r="PCD140" s="50"/>
      <c r="PCE140" s="50"/>
      <c r="PCF140" s="50"/>
      <c r="PCG140" s="50"/>
      <c r="PCH140" s="50"/>
      <c r="PCI140" s="50"/>
      <c r="PCJ140" s="50"/>
      <c r="PCK140" s="50"/>
      <c r="PCL140" s="50"/>
      <c r="PCM140" s="50"/>
      <c r="PCN140" s="50"/>
      <c r="PCO140" s="50"/>
      <c r="PCP140" s="50"/>
      <c r="PCQ140" s="50"/>
      <c r="PCR140" s="50"/>
      <c r="PCS140" s="50"/>
      <c r="PCT140" s="50"/>
      <c r="PCU140" s="50"/>
      <c r="PCV140" s="50"/>
      <c r="PCW140" s="50"/>
      <c r="PCX140" s="50"/>
      <c r="PCY140" s="50"/>
      <c r="PCZ140" s="50"/>
      <c r="PDA140" s="50"/>
      <c r="PDB140" s="50"/>
      <c r="PDC140" s="50"/>
      <c r="PDD140" s="50"/>
      <c r="PDE140" s="50"/>
      <c r="PDF140" s="50"/>
      <c r="PDG140" s="50"/>
      <c r="PDH140" s="50"/>
      <c r="PDI140" s="50"/>
      <c r="PDJ140" s="50"/>
      <c r="PDK140" s="50"/>
      <c r="PDL140" s="50"/>
      <c r="PDM140" s="50"/>
      <c r="PDN140" s="50"/>
      <c r="PDO140" s="50"/>
      <c r="PDP140" s="50"/>
      <c r="PDQ140" s="50"/>
      <c r="PDR140" s="50"/>
      <c r="PDS140" s="50"/>
      <c r="PDT140" s="50"/>
      <c r="PDU140" s="50"/>
      <c r="PDV140" s="50"/>
      <c r="PDW140" s="50"/>
      <c r="PDX140" s="50"/>
      <c r="PDY140" s="50"/>
      <c r="PDZ140" s="50"/>
      <c r="PEA140" s="50"/>
      <c r="PEB140" s="50"/>
      <c r="PEC140" s="50"/>
      <c r="PED140" s="50"/>
      <c r="PEE140" s="50"/>
      <c r="PEF140" s="50"/>
      <c r="PEG140" s="50"/>
      <c r="PEH140" s="50"/>
      <c r="PEI140" s="50"/>
      <c r="PEJ140" s="50"/>
      <c r="PEK140" s="50"/>
      <c r="PEL140" s="50"/>
      <c r="PEM140" s="50"/>
      <c r="PEN140" s="50"/>
      <c r="PEO140" s="50"/>
      <c r="PEP140" s="50"/>
      <c r="PEQ140" s="50"/>
      <c r="PER140" s="50"/>
      <c r="PES140" s="50"/>
      <c r="PET140" s="50"/>
      <c r="PEU140" s="50"/>
      <c r="PEV140" s="50"/>
      <c r="PEW140" s="50"/>
      <c r="PEX140" s="50"/>
      <c r="PEY140" s="50"/>
      <c r="PEZ140" s="50"/>
      <c r="PFA140" s="50"/>
      <c r="PFB140" s="50"/>
      <c r="PFC140" s="50"/>
      <c r="PFD140" s="50"/>
      <c r="PFE140" s="50"/>
      <c r="PFF140" s="50"/>
      <c r="PFG140" s="50"/>
      <c r="PFH140" s="50"/>
      <c r="PFI140" s="50"/>
      <c r="PFJ140" s="50"/>
      <c r="PFK140" s="50"/>
      <c r="PFL140" s="50"/>
      <c r="PFM140" s="50"/>
      <c r="PFN140" s="50"/>
      <c r="PFO140" s="50"/>
      <c r="PFP140" s="50"/>
      <c r="PFQ140" s="50"/>
      <c r="PFR140" s="50"/>
      <c r="PFS140" s="50"/>
      <c r="PFT140" s="50"/>
      <c r="PFU140" s="50"/>
      <c r="PFV140" s="50"/>
      <c r="PFW140" s="50"/>
      <c r="PFX140" s="50"/>
      <c r="PFY140" s="50"/>
      <c r="PFZ140" s="50"/>
      <c r="PGA140" s="50"/>
      <c r="PGB140" s="50"/>
      <c r="PGC140" s="50"/>
      <c r="PGD140" s="50"/>
      <c r="PGE140" s="50"/>
      <c r="PGF140" s="50"/>
      <c r="PGG140" s="50"/>
      <c r="PGH140" s="50"/>
      <c r="PGI140" s="50"/>
      <c r="PGJ140" s="50"/>
      <c r="PGK140" s="50"/>
      <c r="PGL140" s="50"/>
      <c r="PGM140" s="50"/>
      <c r="PGN140" s="50"/>
      <c r="PGO140" s="50"/>
      <c r="PGP140" s="50"/>
      <c r="PGQ140" s="50"/>
      <c r="PGR140" s="50"/>
      <c r="PGS140" s="50"/>
      <c r="PGT140" s="50"/>
      <c r="PGU140" s="50"/>
      <c r="PGV140" s="50"/>
      <c r="PGW140" s="50"/>
      <c r="PGX140" s="50"/>
      <c r="PGY140" s="50"/>
      <c r="PGZ140" s="50"/>
      <c r="PHA140" s="50"/>
      <c r="PHB140" s="50"/>
      <c r="PHC140" s="50"/>
      <c r="PHD140" s="50"/>
      <c r="PHE140" s="50"/>
      <c r="PHF140" s="50"/>
      <c r="PHG140" s="50"/>
      <c r="PHH140" s="50"/>
      <c r="PHI140" s="50"/>
      <c r="PHJ140" s="50"/>
      <c r="PHK140" s="50"/>
      <c r="PHL140" s="50"/>
      <c r="PHM140" s="50"/>
      <c r="PHN140" s="50"/>
      <c r="PHO140" s="50"/>
      <c r="PHP140" s="50"/>
      <c r="PHQ140" s="50"/>
      <c r="PHR140" s="50"/>
      <c r="PHS140" s="50"/>
      <c r="PHT140" s="50"/>
      <c r="PHU140" s="50"/>
      <c r="PHV140" s="50"/>
      <c r="PHW140" s="50"/>
      <c r="PHX140" s="50"/>
      <c r="PHY140" s="50"/>
      <c r="PHZ140" s="50"/>
      <c r="PIA140" s="50"/>
      <c r="PIB140" s="50"/>
      <c r="PIC140" s="50"/>
      <c r="PID140" s="50"/>
      <c r="PIE140" s="50"/>
      <c r="PIF140" s="50"/>
      <c r="PIG140" s="50"/>
      <c r="PIH140" s="50"/>
      <c r="PII140" s="50"/>
      <c r="PIJ140" s="50"/>
      <c r="PIK140" s="50"/>
      <c r="PIL140" s="50"/>
      <c r="PIM140" s="50"/>
      <c r="PIN140" s="50"/>
      <c r="PIO140" s="50"/>
      <c r="PIP140" s="50"/>
      <c r="PIQ140" s="50"/>
      <c r="PIR140" s="50"/>
      <c r="PIS140" s="50"/>
      <c r="PIT140" s="50"/>
      <c r="PIU140" s="50"/>
      <c r="PIV140" s="50"/>
      <c r="PIW140" s="50"/>
      <c r="PIX140" s="50"/>
      <c r="PIY140" s="50"/>
      <c r="PIZ140" s="50"/>
      <c r="PJA140" s="50"/>
      <c r="PJB140" s="50"/>
      <c r="PJC140" s="50"/>
      <c r="PJD140" s="50"/>
      <c r="PJE140" s="50"/>
      <c r="PJF140" s="50"/>
      <c r="PJG140" s="50"/>
      <c r="PJH140" s="50"/>
      <c r="PJI140" s="50"/>
      <c r="PJJ140" s="50"/>
      <c r="PJK140" s="50"/>
      <c r="PJL140" s="50"/>
      <c r="PJM140" s="50"/>
      <c r="PJN140" s="50"/>
      <c r="PJO140" s="50"/>
      <c r="PJP140" s="50"/>
      <c r="PJQ140" s="50"/>
      <c r="PJR140" s="50"/>
      <c r="PJS140" s="50"/>
      <c r="PJT140" s="50"/>
      <c r="PJU140" s="50"/>
      <c r="PJV140" s="50"/>
      <c r="PJW140" s="50"/>
      <c r="PJX140" s="50"/>
      <c r="PJY140" s="50"/>
      <c r="PJZ140" s="50"/>
      <c r="PKA140" s="50"/>
      <c r="PKB140" s="50"/>
      <c r="PKC140" s="50"/>
      <c r="PKD140" s="50"/>
      <c r="PKE140" s="50"/>
      <c r="PKF140" s="50"/>
      <c r="PKG140" s="50"/>
      <c r="PKH140" s="50"/>
      <c r="PKI140" s="50"/>
      <c r="PKJ140" s="50"/>
      <c r="PKK140" s="50"/>
      <c r="PKL140" s="50"/>
      <c r="PKM140" s="50"/>
      <c r="PKN140" s="50"/>
      <c r="PKO140" s="50"/>
      <c r="PKP140" s="50"/>
      <c r="PKQ140" s="50"/>
      <c r="PKR140" s="50"/>
      <c r="PKS140" s="50"/>
      <c r="PKT140" s="50"/>
      <c r="PKU140" s="50"/>
      <c r="PKV140" s="50"/>
      <c r="PKW140" s="50"/>
      <c r="PKX140" s="50"/>
      <c r="PKY140" s="50"/>
      <c r="PKZ140" s="50"/>
      <c r="PLA140" s="50"/>
      <c r="PLB140" s="50"/>
      <c r="PLC140" s="50"/>
      <c r="PLD140" s="50"/>
      <c r="PLE140" s="50"/>
      <c r="PLF140" s="50"/>
      <c r="PLG140" s="50"/>
      <c r="PLH140" s="50"/>
      <c r="PLI140" s="50"/>
      <c r="PLJ140" s="50"/>
      <c r="PLK140" s="50"/>
      <c r="PLL140" s="50"/>
      <c r="PLM140" s="50"/>
      <c r="PLN140" s="50"/>
      <c r="PLO140" s="50"/>
      <c r="PLP140" s="50"/>
      <c r="PLQ140" s="50"/>
      <c r="PLR140" s="50"/>
      <c r="PLS140" s="50"/>
      <c r="PLT140" s="50"/>
      <c r="PLU140" s="50"/>
      <c r="PLV140" s="50"/>
      <c r="PLW140" s="50"/>
      <c r="PLX140" s="50"/>
      <c r="PLY140" s="50"/>
      <c r="PLZ140" s="50"/>
      <c r="PMA140" s="50"/>
      <c r="PMB140" s="50"/>
      <c r="PMC140" s="50"/>
      <c r="PMD140" s="50"/>
      <c r="PME140" s="50"/>
      <c r="PMF140" s="50"/>
      <c r="PMG140" s="50"/>
      <c r="PMH140" s="50"/>
      <c r="PMI140" s="50"/>
      <c r="PMJ140" s="50"/>
      <c r="PMK140" s="50"/>
      <c r="PML140" s="50"/>
      <c r="PMM140" s="50"/>
      <c r="PMN140" s="50"/>
      <c r="PMO140" s="50"/>
      <c r="PMP140" s="50"/>
      <c r="PMQ140" s="50"/>
      <c r="PMR140" s="50"/>
      <c r="PMS140" s="50"/>
      <c r="PMT140" s="50"/>
      <c r="PMU140" s="50"/>
      <c r="PMV140" s="50"/>
      <c r="PMW140" s="50"/>
      <c r="PMX140" s="50"/>
      <c r="PMY140" s="50"/>
      <c r="PMZ140" s="50"/>
      <c r="PNA140" s="50"/>
      <c r="PNB140" s="50"/>
      <c r="PNC140" s="50"/>
      <c r="PND140" s="50"/>
      <c r="PNE140" s="50"/>
      <c r="PNF140" s="50"/>
      <c r="PNG140" s="50"/>
      <c r="PNH140" s="50"/>
      <c r="PNI140" s="50"/>
      <c r="PNJ140" s="50"/>
      <c r="PNK140" s="50"/>
      <c r="PNL140" s="50"/>
      <c r="PNM140" s="50"/>
      <c r="PNN140" s="50"/>
      <c r="PNO140" s="50"/>
      <c r="PNP140" s="50"/>
      <c r="PNQ140" s="50"/>
      <c r="PNR140" s="50"/>
      <c r="PNS140" s="50"/>
      <c r="PNT140" s="50"/>
      <c r="PNU140" s="50"/>
      <c r="PNV140" s="50"/>
      <c r="PNW140" s="50"/>
      <c r="PNX140" s="50"/>
      <c r="PNY140" s="50"/>
      <c r="PNZ140" s="50"/>
      <c r="POA140" s="50"/>
      <c r="POB140" s="50"/>
      <c r="POC140" s="50"/>
      <c r="POD140" s="50"/>
      <c r="POE140" s="50"/>
      <c r="POF140" s="50"/>
      <c r="POG140" s="50"/>
      <c r="POH140" s="50"/>
      <c r="POI140" s="50"/>
      <c r="POJ140" s="50"/>
      <c r="POK140" s="50"/>
      <c r="POL140" s="50"/>
      <c r="POM140" s="50"/>
      <c r="PON140" s="50"/>
      <c r="POO140" s="50"/>
      <c r="POP140" s="50"/>
      <c r="POQ140" s="50"/>
      <c r="POR140" s="50"/>
      <c r="POS140" s="50"/>
      <c r="POT140" s="50"/>
      <c r="POU140" s="50"/>
      <c r="POV140" s="50"/>
      <c r="POW140" s="50"/>
      <c r="POX140" s="50"/>
      <c r="POY140" s="50"/>
      <c r="POZ140" s="50"/>
      <c r="PPA140" s="50"/>
      <c r="PPB140" s="50"/>
      <c r="PPC140" s="50"/>
      <c r="PPD140" s="50"/>
      <c r="PPE140" s="50"/>
      <c r="PPF140" s="50"/>
      <c r="PPG140" s="50"/>
      <c r="PPH140" s="50"/>
      <c r="PPI140" s="50"/>
      <c r="PPJ140" s="50"/>
      <c r="PPK140" s="50"/>
      <c r="PPL140" s="50"/>
      <c r="PPM140" s="50"/>
      <c r="PPN140" s="50"/>
      <c r="PPO140" s="50"/>
      <c r="PPP140" s="50"/>
      <c r="PPQ140" s="50"/>
      <c r="PPR140" s="50"/>
      <c r="PPS140" s="50"/>
      <c r="PPT140" s="50"/>
      <c r="PPU140" s="50"/>
      <c r="PPV140" s="50"/>
      <c r="PPW140" s="50"/>
      <c r="PPX140" s="50"/>
      <c r="PPY140" s="50"/>
      <c r="PPZ140" s="50"/>
      <c r="PQA140" s="50"/>
      <c r="PQB140" s="50"/>
      <c r="PQC140" s="50"/>
      <c r="PQD140" s="50"/>
      <c r="PQE140" s="50"/>
      <c r="PQF140" s="50"/>
      <c r="PQG140" s="50"/>
      <c r="PQH140" s="50"/>
      <c r="PQI140" s="50"/>
      <c r="PQJ140" s="50"/>
      <c r="PQK140" s="50"/>
      <c r="PQL140" s="50"/>
      <c r="PQM140" s="50"/>
      <c r="PQN140" s="50"/>
      <c r="PQO140" s="50"/>
      <c r="PQP140" s="50"/>
      <c r="PQQ140" s="50"/>
      <c r="PQR140" s="50"/>
      <c r="PQS140" s="50"/>
      <c r="PQT140" s="50"/>
      <c r="PQU140" s="50"/>
      <c r="PQV140" s="50"/>
      <c r="PQW140" s="50"/>
      <c r="PQX140" s="50"/>
      <c r="PQY140" s="50"/>
      <c r="PQZ140" s="50"/>
      <c r="PRA140" s="50"/>
      <c r="PRB140" s="50"/>
      <c r="PRC140" s="50"/>
      <c r="PRD140" s="50"/>
      <c r="PRE140" s="50"/>
      <c r="PRF140" s="50"/>
      <c r="PRG140" s="50"/>
      <c r="PRH140" s="50"/>
      <c r="PRI140" s="50"/>
      <c r="PRJ140" s="50"/>
      <c r="PRK140" s="50"/>
      <c r="PRL140" s="50"/>
      <c r="PRM140" s="50"/>
      <c r="PRN140" s="50"/>
      <c r="PRO140" s="50"/>
      <c r="PRP140" s="50"/>
      <c r="PRQ140" s="50"/>
      <c r="PRR140" s="50"/>
      <c r="PRS140" s="50"/>
      <c r="PRT140" s="50"/>
      <c r="PRU140" s="50"/>
      <c r="PRV140" s="50"/>
      <c r="PRW140" s="50"/>
      <c r="PRX140" s="50"/>
      <c r="PRY140" s="50"/>
      <c r="PRZ140" s="50"/>
      <c r="PSA140" s="50"/>
      <c r="PSB140" s="50"/>
      <c r="PSC140" s="50"/>
      <c r="PSD140" s="50"/>
      <c r="PSE140" s="50"/>
      <c r="PSF140" s="50"/>
      <c r="PSG140" s="50"/>
      <c r="PSH140" s="50"/>
      <c r="PSI140" s="50"/>
      <c r="PSJ140" s="50"/>
      <c r="PSK140" s="50"/>
      <c r="PSL140" s="50"/>
      <c r="PSM140" s="50"/>
      <c r="PSN140" s="50"/>
      <c r="PSO140" s="50"/>
      <c r="PSP140" s="50"/>
      <c r="PSQ140" s="50"/>
      <c r="PSR140" s="50"/>
      <c r="PSS140" s="50"/>
      <c r="PST140" s="50"/>
      <c r="PSU140" s="50"/>
      <c r="PSV140" s="50"/>
      <c r="PSW140" s="50"/>
      <c r="PSX140" s="50"/>
      <c r="PSY140" s="50"/>
      <c r="PSZ140" s="50"/>
      <c r="PTA140" s="50"/>
      <c r="PTB140" s="50"/>
      <c r="PTC140" s="50"/>
      <c r="PTD140" s="50"/>
      <c r="PTE140" s="50"/>
      <c r="PTF140" s="50"/>
      <c r="PTG140" s="50"/>
      <c r="PTH140" s="50"/>
      <c r="PTI140" s="50"/>
      <c r="PTJ140" s="50"/>
      <c r="PTK140" s="50"/>
      <c r="PTL140" s="50"/>
      <c r="PTM140" s="50"/>
      <c r="PTN140" s="50"/>
      <c r="PTO140" s="50"/>
      <c r="PTP140" s="50"/>
      <c r="PTQ140" s="50"/>
      <c r="PTR140" s="50"/>
      <c r="PTS140" s="50"/>
      <c r="PTT140" s="50"/>
      <c r="PTU140" s="50"/>
      <c r="PTV140" s="50"/>
      <c r="PTW140" s="50"/>
      <c r="PTX140" s="50"/>
      <c r="PTY140" s="50"/>
      <c r="PTZ140" s="50"/>
      <c r="PUA140" s="50"/>
      <c r="PUB140" s="50"/>
      <c r="PUC140" s="50"/>
      <c r="PUD140" s="50"/>
      <c r="PUE140" s="50"/>
      <c r="PUF140" s="50"/>
      <c r="PUG140" s="50"/>
      <c r="PUH140" s="50"/>
      <c r="PUI140" s="50"/>
      <c r="PUJ140" s="50"/>
      <c r="PUK140" s="50"/>
      <c r="PUL140" s="50"/>
      <c r="PUM140" s="50"/>
      <c r="PUN140" s="50"/>
      <c r="PUO140" s="50"/>
      <c r="PUP140" s="50"/>
      <c r="PUQ140" s="50"/>
      <c r="PUR140" s="50"/>
      <c r="PUS140" s="50"/>
      <c r="PUT140" s="50"/>
      <c r="PUU140" s="50"/>
      <c r="PUV140" s="50"/>
      <c r="PUW140" s="50"/>
      <c r="PUX140" s="50"/>
      <c r="PUY140" s="50"/>
      <c r="PUZ140" s="50"/>
      <c r="PVA140" s="50"/>
      <c r="PVB140" s="50"/>
      <c r="PVC140" s="50"/>
      <c r="PVD140" s="50"/>
      <c r="PVE140" s="50"/>
      <c r="PVF140" s="50"/>
      <c r="PVG140" s="50"/>
      <c r="PVH140" s="50"/>
      <c r="PVI140" s="50"/>
      <c r="PVJ140" s="50"/>
      <c r="PVK140" s="50"/>
      <c r="PVL140" s="50"/>
      <c r="PVM140" s="50"/>
      <c r="PVN140" s="50"/>
      <c r="PVO140" s="50"/>
      <c r="PVP140" s="50"/>
      <c r="PVQ140" s="50"/>
      <c r="PVR140" s="50"/>
      <c r="PVS140" s="50"/>
      <c r="PVT140" s="50"/>
      <c r="PVU140" s="50"/>
      <c r="PVV140" s="50"/>
      <c r="PVW140" s="50"/>
      <c r="PVX140" s="50"/>
      <c r="PVY140" s="50"/>
      <c r="PVZ140" s="50"/>
      <c r="PWA140" s="50"/>
      <c r="PWB140" s="50"/>
      <c r="PWC140" s="50"/>
      <c r="PWD140" s="50"/>
      <c r="PWE140" s="50"/>
      <c r="PWF140" s="50"/>
      <c r="PWG140" s="50"/>
      <c r="PWH140" s="50"/>
      <c r="PWI140" s="50"/>
      <c r="PWJ140" s="50"/>
      <c r="PWK140" s="50"/>
      <c r="PWL140" s="50"/>
      <c r="PWM140" s="50"/>
      <c r="PWN140" s="50"/>
      <c r="PWO140" s="50"/>
      <c r="PWP140" s="50"/>
      <c r="PWQ140" s="50"/>
      <c r="PWR140" s="50"/>
      <c r="PWS140" s="50"/>
      <c r="PWT140" s="50"/>
      <c r="PWU140" s="50"/>
      <c r="PWV140" s="50"/>
      <c r="PWW140" s="50"/>
      <c r="PWX140" s="50"/>
      <c r="PWY140" s="50"/>
      <c r="PWZ140" s="50"/>
      <c r="PXA140" s="50"/>
      <c r="PXB140" s="50"/>
      <c r="PXC140" s="50"/>
      <c r="PXD140" s="50"/>
      <c r="PXE140" s="50"/>
      <c r="PXF140" s="50"/>
      <c r="PXG140" s="50"/>
      <c r="PXH140" s="50"/>
      <c r="PXI140" s="50"/>
      <c r="PXJ140" s="50"/>
      <c r="PXK140" s="50"/>
      <c r="PXL140" s="50"/>
      <c r="PXM140" s="50"/>
      <c r="PXN140" s="50"/>
      <c r="PXO140" s="50"/>
      <c r="PXP140" s="50"/>
      <c r="PXQ140" s="50"/>
      <c r="PXR140" s="50"/>
      <c r="PXS140" s="50"/>
      <c r="PXT140" s="50"/>
      <c r="PXU140" s="50"/>
      <c r="PXV140" s="50"/>
      <c r="PXW140" s="50"/>
      <c r="PXX140" s="50"/>
      <c r="PXY140" s="50"/>
      <c r="PXZ140" s="50"/>
      <c r="PYA140" s="50"/>
      <c r="PYB140" s="50"/>
      <c r="PYC140" s="50"/>
      <c r="PYD140" s="50"/>
      <c r="PYE140" s="50"/>
      <c r="PYF140" s="50"/>
      <c r="PYG140" s="50"/>
      <c r="PYH140" s="50"/>
      <c r="PYI140" s="50"/>
      <c r="PYJ140" s="50"/>
      <c r="PYK140" s="50"/>
      <c r="PYL140" s="50"/>
      <c r="PYM140" s="50"/>
      <c r="PYN140" s="50"/>
      <c r="PYO140" s="50"/>
      <c r="PYP140" s="50"/>
      <c r="PYQ140" s="50"/>
      <c r="PYR140" s="50"/>
      <c r="PYS140" s="50"/>
      <c r="PYT140" s="50"/>
      <c r="PYU140" s="50"/>
      <c r="PYV140" s="50"/>
      <c r="PYW140" s="50"/>
      <c r="PYX140" s="50"/>
      <c r="PYY140" s="50"/>
      <c r="PYZ140" s="50"/>
      <c r="PZA140" s="50"/>
      <c r="PZB140" s="50"/>
      <c r="PZC140" s="50"/>
      <c r="PZD140" s="50"/>
      <c r="PZE140" s="50"/>
      <c r="PZF140" s="50"/>
      <c r="PZG140" s="50"/>
      <c r="PZH140" s="50"/>
      <c r="PZI140" s="50"/>
      <c r="PZJ140" s="50"/>
      <c r="PZK140" s="50"/>
      <c r="PZL140" s="50"/>
      <c r="PZM140" s="50"/>
      <c r="PZN140" s="50"/>
      <c r="PZO140" s="50"/>
      <c r="PZP140" s="50"/>
      <c r="PZQ140" s="50"/>
      <c r="PZR140" s="50"/>
      <c r="PZS140" s="50"/>
      <c r="PZT140" s="50"/>
      <c r="PZU140" s="50"/>
      <c r="PZV140" s="50"/>
      <c r="PZW140" s="50"/>
      <c r="PZX140" s="50"/>
      <c r="PZY140" s="50"/>
      <c r="PZZ140" s="50"/>
      <c r="QAA140" s="50"/>
      <c r="QAB140" s="50"/>
      <c r="QAC140" s="50"/>
      <c r="QAD140" s="50"/>
      <c r="QAE140" s="50"/>
      <c r="QAF140" s="50"/>
      <c r="QAG140" s="50"/>
      <c r="QAH140" s="50"/>
      <c r="QAI140" s="50"/>
      <c r="QAJ140" s="50"/>
      <c r="QAK140" s="50"/>
      <c r="QAL140" s="50"/>
      <c r="QAM140" s="50"/>
      <c r="QAN140" s="50"/>
      <c r="QAO140" s="50"/>
      <c r="QAP140" s="50"/>
      <c r="QAQ140" s="50"/>
      <c r="QAR140" s="50"/>
      <c r="QAS140" s="50"/>
      <c r="QAT140" s="50"/>
      <c r="QAU140" s="50"/>
      <c r="QAV140" s="50"/>
      <c r="QAW140" s="50"/>
      <c r="QAX140" s="50"/>
      <c r="QAY140" s="50"/>
      <c r="QAZ140" s="50"/>
      <c r="QBA140" s="50"/>
      <c r="QBB140" s="50"/>
      <c r="QBC140" s="50"/>
      <c r="QBD140" s="50"/>
      <c r="QBE140" s="50"/>
      <c r="QBF140" s="50"/>
      <c r="QBG140" s="50"/>
      <c r="QBH140" s="50"/>
      <c r="QBI140" s="50"/>
      <c r="QBJ140" s="50"/>
      <c r="QBK140" s="50"/>
      <c r="QBL140" s="50"/>
      <c r="QBM140" s="50"/>
      <c r="QBN140" s="50"/>
      <c r="QBO140" s="50"/>
      <c r="QBP140" s="50"/>
      <c r="QBQ140" s="50"/>
      <c r="QBR140" s="50"/>
      <c r="QBS140" s="50"/>
      <c r="QBT140" s="50"/>
      <c r="QBU140" s="50"/>
      <c r="QBV140" s="50"/>
      <c r="QBW140" s="50"/>
      <c r="QBX140" s="50"/>
      <c r="QBY140" s="50"/>
      <c r="QBZ140" s="50"/>
      <c r="QCA140" s="50"/>
      <c r="QCB140" s="50"/>
      <c r="QCC140" s="50"/>
      <c r="QCD140" s="50"/>
      <c r="QCE140" s="50"/>
      <c r="QCF140" s="50"/>
      <c r="QCG140" s="50"/>
      <c r="QCH140" s="50"/>
      <c r="QCI140" s="50"/>
      <c r="QCJ140" s="50"/>
      <c r="QCK140" s="50"/>
      <c r="QCL140" s="50"/>
      <c r="QCM140" s="50"/>
      <c r="QCN140" s="50"/>
      <c r="QCO140" s="50"/>
      <c r="QCP140" s="50"/>
      <c r="QCQ140" s="50"/>
      <c r="QCR140" s="50"/>
      <c r="QCS140" s="50"/>
      <c r="QCT140" s="50"/>
      <c r="QCU140" s="50"/>
      <c r="QCV140" s="50"/>
      <c r="QCW140" s="50"/>
      <c r="QCX140" s="50"/>
      <c r="QCY140" s="50"/>
      <c r="QCZ140" s="50"/>
      <c r="QDA140" s="50"/>
      <c r="QDB140" s="50"/>
      <c r="QDC140" s="50"/>
      <c r="QDD140" s="50"/>
      <c r="QDE140" s="50"/>
      <c r="QDF140" s="50"/>
      <c r="QDG140" s="50"/>
      <c r="QDH140" s="50"/>
      <c r="QDI140" s="50"/>
      <c r="QDJ140" s="50"/>
      <c r="QDK140" s="50"/>
      <c r="QDL140" s="50"/>
      <c r="QDM140" s="50"/>
      <c r="QDN140" s="50"/>
      <c r="QDO140" s="50"/>
      <c r="QDP140" s="50"/>
      <c r="QDQ140" s="50"/>
      <c r="QDR140" s="50"/>
      <c r="QDS140" s="50"/>
      <c r="QDT140" s="50"/>
      <c r="QDU140" s="50"/>
      <c r="QDV140" s="50"/>
      <c r="QDW140" s="50"/>
      <c r="QDX140" s="50"/>
      <c r="QDY140" s="50"/>
      <c r="QDZ140" s="50"/>
      <c r="QEA140" s="50"/>
      <c r="QEB140" s="50"/>
      <c r="QEC140" s="50"/>
      <c r="QED140" s="50"/>
      <c r="QEE140" s="50"/>
      <c r="QEF140" s="50"/>
      <c r="QEG140" s="50"/>
      <c r="QEH140" s="50"/>
      <c r="QEI140" s="50"/>
      <c r="QEJ140" s="50"/>
      <c r="QEK140" s="50"/>
      <c r="QEL140" s="50"/>
      <c r="QEM140" s="50"/>
      <c r="QEN140" s="50"/>
      <c r="QEO140" s="50"/>
      <c r="QEP140" s="50"/>
      <c r="QEQ140" s="50"/>
      <c r="QER140" s="50"/>
      <c r="QES140" s="50"/>
      <c r="QET140" s="50"/>
      <c r="QEU140" s="50"/>
      <c r="QEV140" s="50"/>
      <c r="QEW140" s="50"/>
      <c r="QEX140" s="50"/>
      <c r="QEY140" s="50"/>
      <c r="QEZ140" s="50"/>
      <c r="QFA140" s="50"/>
      <c r="QFB140" s="50"/>
      <c r="QFC140" s="50"/>
      <c r="QFD140" s="50"/>
      <c r="QFE140" s="50"/>
      <c r="QFF140" s="50"/>
      <c r="QFG140" s="50"/>
      <c r="QFH140" s="50"/>
      <c r="QFI140" s="50"/>
      <c r="QFJ140" s="50"/>
      <c r="QFK140" s="50"/>
      <c r="QFL140" s="50"/>
      <c r="QFM140" s="50"/>
      <c r="QFN140" s="50"/>
      <c r="QFO140" s="50"/>
      <c r="QFP140" s="50"/>
      <c r="QFQ140" s="50"/>
      <c r="QFR140" s="50"/>
      <c r="QFS140" s="50"/>
      <c r="QFT140" s="50"/>
      <c r="QFU140" s="50"/>
      <c r="QFV140" s="50"/>
      <c r="QFW140" s="50"/>
      <c r="QFX140" s="50"/>
      <c r="QFY140" s="50"/>
      <c r="QFZ140" s="50"/>
      <c r="QGA140" s="50"/>
      <c r="QGB140" s="50"/>
      <c r="QGC140" s="50"/>
      <c r="QGD140" s="50"/>
      <c r="QGE140" s="50"/>
      <c r="QGF140" s="50"/>
      <c r="QGG140" s="50"/>
      <c r="QGH140" s="50"/>
      <c r="QGI140" s="50"/>
      <c r="QGJ140" s="50"/>
      <c r="QGK140" s="50"/>
      <c r="QGL140" s="50"/>
      <c r="QGM140" s="50"/>
      <c r="QGN140" s="50"/>
      <c r="QGO140" s="50"/>
      <c r="QGP140" s="50"/>
      <c r="QGQ140" s="50"/>
      <c r="QGR140" s="50"/>
      <c r="QGS140" s="50"/>
      <c r="QGT140" s="50"/>
      <c r="QGU140" s="50"/>
      <c r="QGV140" s="50"/>
      <c r="QGW140" s="50"/>
      <c r="QGX140" s="50"/>
      <c r="QGY140" s="50"/>
      <c r="QGZ140" s="50"/>
      <c r="QHA140" s="50"/>
      <c r="QHB140" s="50"/>
      <c r="QHC140" s="50"/>
      <c r="QHD140" s="50"/>
      <c r="QHE140" s="50"/>
      <c r="QHF140" s="50"/>
      <c r="QHG140" s="50"/>
      <c r="QHH140" s="50"/>
      <c r="QHI140" s="50"/>
      <c r="QHJ140" s="50"/>
      <c r="QHK140" s="50"/>
      <c r="QHL140" s="50"/>
      <c r="QHM140" s="50"/>
      <c r="QHN140" s="50"/>
      <c r="QHO140" s="50"/>
      <c r="QHP140" s="50"/>
      <c r="QHQ140" s="50"/>
      <c r="QHR140" s="50"/>
      <c r="QHS140" s="50"/>
      <c r="QHT140" s="50"/>
      <c r="QHU140" s="50"/>
      <c r="QHV140" s="50"/>
      <c r="QHW140" s="50"/>
      <c r="QHX140" s="50"/>
      <c r="QHY140" s="50"/>
      <c r="QHZ140" s="50"/>
      <c r="QIA140" s="50"/>
      <c r="QIB140" s="50"/>
      <c r="QIC140" s="50"/>
      <c r="QID140" s="50"/>
      <c r="QIE140" s="50"/>
      <c r="QIF140" s="50"/>
      <c r="QIG140" s="50"/>
      <c r="QIH140" s="50"/>
      <c r="QII140" s="50"/>
      <c r="QIJ140" s="50"/>
      <c r="QIK140" s="50"/>
      <c r="QIL140" s="50"/>
      <c r="QIM140" s="50"/>
      <c r="QIN140" s="50"/>
      <c r="QIO140" s="50"/>
      <c r="QIP140" s="50"/>
      <c r="QIQ140" s="50"/>
      <c r="QIR140" s="50"/>
      <c r="QIS140" s="50"/>
      <c r="QIT140" s="50"/>
      <c r="QIU140" s="50"/>
      <c r="QIV140" s="50"/>
      <c r="QIW140" s="50"/>
      <c r="QIX140" s="50"/>
      <c r="QIY140" s="50"/>
      <c r="QIZ140" s="50"/>
      <c r="QJA140" s="50"/>
      <c r="QJB140" s="50"/>
      <c r="QJC140" s="50"/>
      <c r="QJD140" s="50"/>
      <c r="QJE140" s="50"/>
      <c r="QJF140" s="50"/>
      <c r="QJG140" s="50"/>
      <c r="QJH140" s="50"/>
      <c r="QJI140" s="50"/>
      <c r="QJJ140" s="50"/>
      <c r="QJK140" s="50"/>
      <c r="QJL140" s="50"/>
      <c r="QJM140" s="50"/>
      <c r="QJN140" s="50"/>
      <c r="QJO140" s="50"/>
      <c r="QJP140" s="50"/>
      <c r="QJQ140" s="50"/>
      <c r="QJR140" s="50"/>
      <c r="QJS140" s="50"/>
      <c r="QJT140" s="50"/>
      <c r="QJU140" s="50"/>
      <c r="QJV140" s="50"/>
      <c r="QJW140" s="50"/>
      <c r="QJX140" s="50"/>
      <c r="QJY140" s="50"/>
      <c r="QJZ140" s="50"/>
      <c r="QKA140" s="50"/>
      <c r="QKB140" s="50"/>
      <c r="QKC140" s="50"/>
      <c r="QKD140" s="50"/>
      <c r="QKE140" s="50"/>
      <c r="QKF140" s="50"/>
      <c r="QKG140" s="50"/>
      <c r="QKH140" s="50"/>
      <c r="QKI140" s="50"/>
      <c r="QKJ140" s="50"/>
      <c r="QKK140" s="50"/>
      <c r="QKL140" s="50"/>
      <c r="QKM140" s="50"/>
      <c r="QKN140" s="50"/>
      <c r="QKO140" s="50"/>
      <c r="QKP140" s="50"/>
      <c r="QKQ140" s="50"/>
      <c r="QKR140" s="50"/>
      <c r="QKS140" s="50"/>
      <c r="QKT140" s="50"/>
      <c r="QKU140" s="50"/>
      <c r="QKV140" s="50"/>
      <c r="QKW140" s="50"/>
      <c r="QKX140" s="50"/>
      <c r="QKY140" s="50"/>
      <c r="QKZ140" s="50"/>
      <c r="QLA140" s="50"/>
      <c r="QLB140" s="50"/>
      <c r="QLC140" s="50"/>
      <c r="QLD140" s="50"/>
      <c r="QLE140" s="50"/>
      <c r="QLF140" s="50"/>
      <c r="QLG140" s="50"/>
      <c r="QLH140" s="50"/>
      <c r="QLI140" s="50"/>
      <c r="QLJ140" s="50"/>
      <c r="QLK140" s="50"/>
      <c r="QLL140" s="50"/>
      <c r="QLM140" s="50"/>
      <c r="QLN140" s="50"/>
      <c r="QLO140" s="50"/>
      <c r="QLP140" s="50"/>
      <c r="QLQ140" s="50"/>
      <c r="QLR140" s="50"/>
      <c r="QLS140" s="50"/>
      <c r="QLT140" s="50"/>
      <c r="QLU140" s="50"/>
      <c r="QLV140" s="50"/>
      <c r="QLW140" s="50"/>
      <c r="QLX140" s="50"/>
      <c r="QLY140" s="50"/>
      <c r="QLZ140" s="50"/>
      <c r="QMA140" s="50"/>
      <c r="QMB140" s="50"/>
      <c r="QMC140" s="50"/>
      <c r="QMD140" s="50"/>
      <c r="QME140" s="50"/>
      <c r="QMF140" s="50"/>
      <c r="QMG140" s="50"/>
      <c r="QMH140" s="50"/>
      <c r="QMI140" s="50"/>
      <c r="QMJ140" s="50"/>
      <c r="QMK140" s="50"/>
      <c r="QML140" s="50"/>
      <c r="QMM140" s="50"/>
      <c r="QMN140" s="50"/>
      <c r="QMO140" s="50"/>
      <c r="QMP140" s="50"/>
      <c r="QMQ140" s="50"/>
      <c r="QMR140" s="50"/>
      <c r="QMS140" s="50"/>
      <c r="QMT140" s="50"/>
      <c r="QMU140" s="50"/>
      <c r="QMV140" s="50"/>
      <c r="QMW140" s="50"/>
      <c r="QMX140" s="50"/>
      <c r="QMY140" s="50"/>
      <c r="QMZ140" s="50"/>
      <c r="QNA140" s="50"/>
      <c r="QNB140" s="50"/>
      <c r="QNC140" s="50"/>
      <c r="QND140" s="50"/>
      <c r="QNE140" s="50"/>
      <c r="QNF140" s="50"/>
      <c r="QNG140" s="50"/>
      <c r="QNH140" s="50"/>
      <c r="QNI140" s="50"/>
      <c r="QNJ140" s="50"/>
      <c r="QNK140" s="50"/>
      <c r="QNL140" s="50"/>
      <c r="QNM140" s="50"/>
      <c r="QNN140" s="50"/>
      <c r="QNO140" s="50"/>
      <c r="QNP140" s="50"/>
      <c r="QNQ140" s="50"/>
      <c r="QNR140" s="50"/>
      <c r="QNS140" s="50"/>
      <c r="QNT140" s="50"/>
      <c r="QNU140" s="50"/>
      <c r="QNV140" s="50"/>
      <c r="QNW140" s="50"/>
      <c r="QNX140" s="50"/>
      <c r="QNY140" s="50"/>
      <c r="QNZ140" s="50"/>
      <c r="QOA140" s="50"/>
      <c r="QOB140" s="50"/>
      <c r="QOC140" s="50"/>
      <c r="QOD140" s="50"/>
      <c r="QOE140" s="50"/>
      <c r="QOF140" s="50"/>
      <c r="QOG140" s="50"/>
      <c r="QOH140" s="50"/>
      <c r="QOI140" s="50"/>
      <c r="QOJ140" s="50"/>
      <c r="QOK140" s="50"/>
      <c r="QOL140" s="50"/>
      <c r="QOM140" s="50"/>
      <c r="QON140" s="50"/>
      <c r="QOO140" s="50"/>
      <c r="QOP140" s="50"/>
      <c r="QOQ140" s="50"/>
      <c r="QOR140" s="50"/>
      <c r="QOS140" s="50"/>
      <c r="QOT140" s="50"/>
      <c r="QOU140" s="50"/>
      <c r="QOV140" s="50"/>
      <c r="QOW140" s="50"/>
      <c r="QOX140" s="50"/>
      <c r="QOY140" s="50"/>
      <c r="QOZ140" s="50"/>
      <c r="QPA140" s="50"/>
      <c r="QPB140" s="50"/>
      <c r="QPC140" s="50"/>
      <c r="QPD140" s="50"/>
      <c r="QPE140" s="50"/>
      <c r="QPF140" s="50"/>
      <c r="QPG140" s="50"/>
      <c r="QPH140" s="50"/>
      <c r="QPI140" s="50"/>
      <c r="QPJ140" s="50"/>
      <c r="QPK140" s="50"/>
      <c r="QPL140" s="50"/>
      <c r="QPM140" s="50"/>
      <c r="QPN140" s="50"/>
      <c r="QPO140" s="50"/>
      <c r="QPP140" s="50"/>
      <c r="QPQ140" s="50"/>
      <c r="QPR140" s="50"/>
      <c r="QPS140" s="50"/>
      <c r="QPT140" s="50"/>
      <c r="QPU140" s="50"/>
      <c r="QPV140" s="50"/>
      <c r="QPW140" s="50"/>
      <c r="QPX140" s="50"/>
      <c r="QPY140" s="50"/>
      <c r="QPZ140" s="50"/>
      <c r="QQA140" s="50"/>
      <c r="QQB140" s="50"/>
      <c r="QQC140" s="50"/>
      <c r="QQD140" s="50"/>
      <c r="QQE140" s="50"/>
      <c r="QQF140" s="50"/>
      <c r="QQG140" s="50"/>
      <c r="QQH140" s="50"/>
      <c r="QQI140" s="50"/>
      <c r="QQJ140" s="50"/>
      <c r="QQK140" s="50"/>
      <c r="QQL140" s="50"/>
      <c r="QQM140" s="50"/>
      <c r="QQN140" s="50"/>
      <c r="QQO140" s="50"/>
      <c r="QQP140" s="50"/>
      <c r="QQQ140" s="50"/>
      <c r="QQR140" s="50"/>
      <c r="QQS140" s="50"/>
      <c r="QQT140" s="50"/>
      <c r="QQU140" s="50"/>
      <c r="QQV140" s="50"/>
      <c r="QQW140" s="50"/>
      <c r="QQX140" s="50"/>
      <c r="QQY140" s="50"/>
      <c r="QQZ140" s="50"/>
      <c r="QRA140" s="50"/>
      <c r="QRB140" s="50"/>
      <c r="QRC140" s="50"/>
      <c r="QRD140" s="50"/>
      <c r="QRE140" s="50"/>
      <c r="QRF140" s="50"/>
      <c r="QRG140" s="50"/>
      <c r="QRH140" s="50"/>
      <c r="QRI140" s="50"/>
      <c r="QRJ140" s="50"/>
      <c r="QRK140" s="50"/>
      <c r="QRL140" s="50"/>
      <c r="QRM140" s="50"/>
      <c r="QRN140" s="50"/>
      <c r="QRO140" s="50"/>
      <c r="QRP140" s="50"/>
      <c r="QRQ140" s="50"/>
      <c r="QRR140" s="50"/>
      <c r="QRS140" s="50"/>
      <c r="QRT140" s="50"/>
      <c r="QRU140" s="50"/>
      <c r="QRV140" s="50"/>
      <c r="QRW140" s="50"/>
      <c r="QRX140" s="50"/>
      <c r="QRY140" s="50"/>
      <c r="QRZ140" s="50"/>
      <c r="QSA140" s="50"/>
      <c r="QSB140" s="50"/>
      <c r="QSC140" s="50"/>
      <c r="QSD140" s="50"/>
      <c r="QSE140" s="50"/>
      <c r="QSF140" s="50"/>
      <c r="QSG140" s="50"/>
      <c r="QSH140" s="50"/>
      <c r="QSI140" s="50"/>
      <c r="QSJ140" s="50"/>
      <c r="QSK140" s="50"/>
      <c r="QSL140" s="50"/>
      <c r="QSM140" s="50"/>
      <c r="QSN140" s="50"/>
      <c r="QSO140" s="50"/>
      <c r="QSP140" s="50"/>
      <c r="QSQ140" s="50"/>
      <c r="QSR140" s="50"/>
      <c r="QSS140" s="50"/>
      <c r="QST140" s="50"/>
      <c r="QSU140" s="50"/>
      <c r="QSV140" s="50"/>
      <c r="QSW140" s="50"/>
      <c r="QSX140" s="50"/>
      <c r="QSY140" s="50"/>
      <c r="QSZ140" s="50"/>
      <c r="QTA140" s="50"/>
      <c r="QTB140" s="50"/>
      <c r="QTC140" s="50"/>
      <c r="QTD140" s="50"/>
      <c r="QTE140" s="50"/>
      <c r="QTF140" s="50"/>
      <c r="QTG140" s="50"/>
      <c r="QTH140" s="50"/>
      <c r="QTI140" s="50"/>
      <c r="QTJ140" s="50"/>
      <c r="QTK140" s="50"/>
      <c r="QTL140" s="50"/>
      <c r="QTM140" s="50"/>
      <c r="QTN140" s="50"/>
      <c r="QTO140" s="50"/>
      <c r="QTP140" s="50"/>
      <c r="QTQ140" s="50"/>
      <c r="QTR140" s="50"/>
      <c r="QTS140" s="50"/>
      <c r="QTT140" s="50"/>
      <c r="QTU140" s="50"/>
      <c r="QTV140" s="50"/>
      <c r="QTW140" s="50"/>
      <c r="QTX140" s="50"/>
      <c r="QTY140" s="50"/>
      <c r="QTZ140" s="50"/>
      <c r="QUA140" s="50"/>
      <c r="QUB140" s="50"/>
      <c r="QUC140" s="50"/>
      <c r="QUD140" s="50"/>
      <c r="QUE140" s="50"/>
      <c r="QUF140" s="50"/>
      <c r="QUG140" s="50"/>
      <c r="QUH140" s="50"/>
      <c r="QUI140" s="50"/>
      <c r="QUJ140" s="50"/>
      <c r="QUK140" s="50"/>
      <c r="QUL140" s="50"/>
      <c r="QUM140" s="50"/>
      <c r="QUN140" s="50"/>
      <c r="QUO140" s="50"/>
      <c r="QUP140" s="50"/>
      <c r="QUQ140" s="50"/>
      <c r="QUR140" s="50"/>
      <c r="QUS140" s="50"/>
      <c r="QUT140" s="50"/>
      <c r="QUU140" s="50"/>
      <c r="QUV140" s="50"/>
      <c r="QUW140" s="50"/>
      <c r="QUX140" s="50"/>
      <c r="QUY140" s="50"/>
      <c r="QUZ140" s="50"/>
      <c r="QVA140" s="50"/>
      <c r="QVB140" s="50"/>
      <c r="QVC140" s="50"/>
      <c r="QVD140" s="50"/>
      <c r="QVE140" s="50"/>
      <c r="QVF140" s="50"/>
      <c r="QVG140" s="50"/>
      <c r="QVH140" s="50"/>
      <c r="QVI140" s="50"/>
      <c r="QVJ140" s="50"/>
      <c r="QVK140" s="50"/>
      <c r="QVL140" s="50"/>
      <c r="QVM140" s="50"/>
      <c r="QVN140" s="50"/>
      <c r="QVO140" s="50"/>
      <c r="QVP140" s="50"/>
      <c r="QVQ140" s="50"/>
      <c r="QVR140" s="50"/>
      <c r="QVS140" s="50"/>
      <c r="QVT140" s="50"/>
      <c r="QVU140" s="50"/>
      <c r="QVV140" s="50"/>
      <c r="QVW140" s="50"/>
      <c r="QVX140" s="50"/>
      <c r="QVY140" s="50"/>
      <c r="QVZ140" s="50"/>
      <c r="QWA140" s="50"/>
      <c r="QWB140" s="50"/>
      <c r="QWC140" s="50"/>
      <c r="QWD140" s="50"/>
      <c r="QWE140" s="50"/>
      <c r="QWF140" s="50"/>
      <c r="QWG140" s="50"/>
      <c r="QWH140" s="50"/>
      <c r="QWI140" s="50"/>
      <c r="QWJ140" s="50"/>
      <c r="QWK140" s="50"/>
      <c r="QWL140" s="50"/>
      <c r="QWM140" s="50"/>
      <c r="QWN140" s="50"/>
      <c r="QWO140" s="50"/>
      <c r="QWP140" s="50"/>
      <c r="QWQ140" s="50"/>
      <c r="QWR140" s="50"/>
      <c r="QWS140" s="50"/>
      <c r="QWT140" s="50"/>
      <c r="QWU140" s="50"/>
      <c r="QWV140" s="50"/>
      <c r="QWW140" s="50"/>
      <c r="QWX140" s="50"/>
      <c r="QWY140" s="50"/>
      <c r="QWZ140" s="50"/>
      <c r="QXA140" s="50"/>
      <c r="QXB140" s="50"/>
      <c r="QXC140" s="50"/>
      <c r="QXD140" s="50"/>
      <c r="QXE140" s="50"/>
      <c r="QXF140" s="50"/>
      <c r="QXG140" s="50"/>
      <c r="QXH140" s="50"/>
      <c r="QXI140" s="50"/>
      <c r="QXJ140" s="50"/>
      <c r="QXK140" s="50"/>
      <c r="QXL140" s="50"/>
      <c r="QXM140" s="50"/>
      <c r="QXN140" s="50"/>
      <c r="QXO140" s="50"/>
      <c r="QXP140" s="50"/>
      <c r="QXQ140" s="50"/>
      <c r="QXR140" s="50"/>
      <c r="QXS140" s="50"/>
      <c r="QXT140" s="50"/>
      <c r="QXU140" s="50"/>
      <c r="QXV140" s="50"/>
      <c r="QXW140" s="50"/>
      <c r="QXX140" s="50"/>
      <c r="QXY140" s="50"/>
      <c r="QXZ140" s="50"/>
      <c r="QYA140" s="50"/>
      <c r="QYB140" s="50"/>
      <c r="QYC140" s="50"/>
      <c r="QYD140" s="50"/>
      <c r="QYE140" s="50"/>
      <c r="QYF140" s="50"/>
      <c r="QYG140" s="50"/>
      <c r="QYH140" s="50"/>
      <c r="QYI140" s="50"/>
      <c r="QYJ140" s="50"/>
      <c r="QYK140" s="50"/>
      <c r="QYL140" s="50"/>
      <c r="QYM140" s="50"/>
      <c r="QYN140" s="50"/>
      <c r="QYO140" s="50"/>
      <c r="QYP140" s="50"/>
      <c r="QYQ140" s="50"/>
      <c r="QYR140" s="50"/>
      <c r="QYS140" s="50"/>
      <c r="QYT140" s="50"/>
      <c r="QYU140" s="50"/>
      <c r="QYV140" s="50"/>
      <c r="QYW140" s="50"/>
      <c r="QYX140" s="50"/>
      <c r="QYY140" s="50"/>
      <c r="QYZ140" s="50"/>
      <c r="QZA140" s="50"/>
      <c r="QZB140" s="50"/>
      <c r="QZC140" s="50"/>
      <c r="QZD140" s="50"/>
      <c r="QZE140" s="50"/>
      <c r="QZF140" s="50"/>
      <c r="QZG140" s="50"/>
      <c r="QZH140" s="50"/>
      <c r="QZI140" s="50"/>
      <c r="QZJ140" s="50"/>
      <c r="QZK140" s="50"/>
      <c r="QZL140" s="50"/>
      <c r="QZM140" s="50"/>
      <c r="QZN140" s="50"/>
      <c r="QZO140" s="50"/>
      <c r="QZP140" s="50"/>
      <c r="QZQ140" s="50"/>
      <c r="QZR140" s="50"/>
      <c r="QZS140" s="50"/>
      <c r="QZT140" s="50"/>
      <c r="QZU140" s="50"/>
      <c r="QZV140" s="50"/>
      <c r="QZW140" s="50"/>
      <c r="QZX140" s="50"/>
      <c r="QZY140" s="50"/>
      <c r="QZZ140" s="50"/>
      <c r="RAA140" s="50"/>
      <c r="RAB140" s="50"/>
      <c r="RAC140" s="50"/>
      <c r="RAD140" s="50"/>
      <c r="RAE140" s="50"/>
      <c r="RAF140" s="50"/>
      <c r="RAG140" s="50"/>
      <c r="RAH140" s="50"/>
      <c r="RAI140" s="50"/>
      <c r="RAJ140" s="50"/>
      <c r="RAK140" s="50"/>
      <c r="RAL140" s="50"/>
      <c r="RAM140" s="50"/>
      <c r="RAN140" s="50"/>
      <c r="RAO140" s="50"/>
      <c r="RAP140" s="50"/>
      <c r="RAQ140" s="50"/>
      <c r="RAR140" s="50"/>
      <c r="RAS140" s="50"/>
      <c r="RAT140" s="50"/>
      <c r="RAU140" s="50"/>
      <c r="RAV140" s="50"/>
      <c r="RAW140" s="50"/>
      <c r="RAX140" s="50"/>
      <c r="RAY140" s="50"/>
      <c r="RAZ140" s="50"/>
      <c r="RBA140" s="50"/>
      <c r="RBB140" s="50"/>
      <c r="RBC140" s="50"/>
      <c r="RBD140" s="50"/>
      <c r="RBE140" s="50"/>
      <c r="RBF140" s="50"/>
      <c r="RBG140" s="50"/>
      <c r="RBH140" s="50"/>
      <c r="RBI140" s="50"/>
      <c r="RBJ140" s="50"/>
      <c r="RBK140" s="50"/>
      <c r="RBL140" s="50"/>
      <c r="RBM140" s="50"/>
      <c r="RBN140" s="50"/>
      <c r="RBO140" s="50"/>
      <c r="RBP140" s="50"/>
      <c r="RBQ140" s="50"/>
      <c r="RBR140" s="50"/>
      <c r="RBS140" s="50"/>
      <c r="RBT140" s="50"/>
      <c r="RBU140" s="50"/>
      <c r="RBV140" s="50"/>
      <c r="RBW140" s="50"/>
      <c r="RBX140" s="50"/>
      <c r="RBY140" s="50"/>
      <c r="RBZ140" s="50"/>
      <c r="RCA140" s="50"/>
      <c r="RCB140" s="50"/>
      <c r="RCC140" s="50"/>
      <c r="RCD140" s="50"/>
      <c r="RCE140" s="50"/>
      <c r="RCF140" s="50"/>
      <c r="RCG140" s="50"/>
      <c r="RCH140" s="50"/>
      <c r="RCI140" s="50"/>
      <c r="RCJ140" s="50"/>
      <c r="RCK140" s="50"/>
      <c r="RCL140" s="50"/>
      <c r="RCM140" s="50"/>
      <c r="RCN140" s="50"/>
      <c r="RCO140" s="50"/>
      <c r="RCP140" s="50"/>
      <c r="RCQ140" s="50"/>
      <c r="RCR140" s="50"/>
      <c r="RCS140" s="50"/>
      <c r="RCT140" s="50"/>
      <c r="RCU140" s="50"/>
      <c r="RCV140" s="50"/>
      <c r="RCW140" s="50"/>
      <c r="RCX140" s="50"/>
      <c r="RCY140" s="50"/>
      <c r="RCZ140" s="50"/>
      <c r="RDA140" s="50"/>
      <c r="RDB140" s="50"/>
      <c r="RDC140" s="50"/>
      <c r="RDD140" s="50"/>
      <c r="RDE140" s="50"/>
      <c r="RDF140" s="50"/>
      <c r="RDG140" s="50"/>
      <c r="RDH140" s="50"/>
      <c r="RDI140" s="50"/>
      <c r="RDJ140" s="50"/>
      <c r="RDK140" s="50"/>
      <c r="RDL140" s="50"/>
      <c r="RDM140" s="50"/>
      <c r="RDN140" s="50"/>
      <c r="RDO140" s="50"/>
      <c r="RDP140" s="50"/>
      <c r="RDQ140" s="50"/>
      <c r="RDR140" s="50"/>
      <c r="RDS140" s="50"/>
      <c r="RDT140" s="50"/>
      <c r="RDU140" s="50"/>
      <c r="RDV140" s="50"/>
      <c r="RDW140" s="50"/>
      <c r="RDX140" s="50"/>
      <c r="RDY140" s="50"/>
      <c r="RDZ140" s="50"/>
      <c r="REA140" s="50"/>
      <c r="REB140" s="50"/>
      <c r="REC140" s="50"/>
      <c r="RED140" s="50"/>
      <c r="REE140" s="50"/>
      <c r="REF140" s="50"/>
      <c r="REG140" s="50"/>
      <c r="REH140" s="50"/>
      <c r="REI140" s="50"/>
      <c r="REJ140" s="50"/>
      <c r="REK140" s="50"/>
      <c r="REL140" s="50"/>
      <c r="REM140" s="50"/>
      <c r="REN140" s="50"/>
      <c r="REO140" s="50"/>
      <c r="REP140" s="50"/>
      <c r="REQ140" s="50"/>
      <c r="RER140" s="50"/>
      <c r="RES140" s="50"/>
      <c r="RET140" s="50"/>
      <c r="REU140" s="50"/>
      <c r="REV140" s="50"/>
      <c r="REW140" s="50"/>
      <c r="REX140" s="50"/>
      <c r="REY140" s="50"/>
      <c r="REZ140" s="50"/>
      <c r="RFA140" s="50"/>
      <c r="RFB140" s="50"/>
      <c r="RFC140" s="50"/>
      <c r="RFD140" s="50"/>
      <c r="RFE140" s="50"/>
      <c r="RFF140" s="50"/>
      <c r="RFG140" s="50"/>
      <c r="RFH140" s="50"/>
      <c r="RFI140" s="50"/>
      <c r="RFJ140" s="50"/>
      <c r="RFK140" s="50"/>
      <c r="RFL140" s="50"/>
      <c r="RFM140" s="50"/>
      <c r="RFN140" s="50"/>
      <c r="RFO140" s="50"/>
      <c r="RFP140" s="50"/>
      <c r="RFQ140" s="50"/>
      <c r="RFR140" s="50"/>
      <c r="RFS140" s="50"/>
      <c r="RFT140" s="50"/>
      <c r="RFU140" s="50"/>
      <c r="RFV140" s="50"/>
      <c r="RFW140" s="50"/>
      <c r="RFX140" s="50"/>
      <c r="RFY140" s="50"/>
      <c r="RFZ140" s="50"/>
      <c r="RGA140" s="50"/>
      <c r="RGB140" s="50"/>
      <c r="RGC140" s="50"/>
      <c r="RGD140" s="50"/>
      <c r="RGE140" s="50"/>
      <c r="RGF140" s="50"/>
      <c r="RGG140" s="50"/>
      <c r="RGH140" s="50"/>
      <c r="RGI140" s="50"/>
      <c r="RGJ140" s="50"/>
      <c r="RGK140" s="50"/>
      <c r="RGL140" s="50"/>
      <c r="RGM140" s="50"/>
      <c r="RGN140" s="50"/>
      <c r="RGO140" s="50"/>
      <c r="RGP140" s="50"/>
      <c r="RGQ140" s="50"/>
      <c r="RGR140" s="50"/>
      <c r="RGS140" s="50"/>
      <c r="RGT140" s="50"/>
      <c r="RGU140" s="50"/>
      <c r="RGV140" s="50"/>
      <c r="RGW140" s="50"/>
      <c r="RGX140" s="50"/>
      <c r="RGY140" s="50"/>
      <c r="RGZ140" s="50"/>
      <c r="RHA140" s="50"/>
      <c r="RHB140" s="50"/>
      <c r="RHC140" s="50"/>
      <c r="RHD140" s="50"/>
      <c r="RHE140" s="50"/>
      <c r="RHF140" s="50"/>
      <c r="RHG140" s="50"/>
      <c r="RHH140" s="50"/>
      <c r="RHI140" s="50"/>
      <c r="RHJ140" s="50"/>
      <c r="RHK140" s="50"/>
      <c r="RHL140" s="50"/>
      <c r="RHM140" s="50"/>
      <c r="RHN140" s="50"/>
      <c r="RHO140" s="50"/>
      <c r="RHP140" s="50"/>
      <c r="RHQ140" s="50"/>
      <c r="RHR140" s="50"/>
      <c r="RHS140" s="50"/>
      <c r="RHT140" s="50"/>
      <c r="RHU140" s="50"/>
      <c r="RHV140" s="50"/>
      <c r="RHW140" s="50"/>
      <c r="RHX140" s="50"/>
      <c r="RHY140" s="50"/>
      <c r="RHZ140" s="50"/>
      <c r="RIA140" s="50"/>
      <c r="RIB140" s="50"/>
      <c r="RIC140" s="50"/>
      <c r="RID140" s="50"/>
      <c r="RIE140" s="50"/>
      <c r="RIF140" s="50"/>
      <c r="RIG140" s="50"/>
      <c r="RIH140" s="50"/>
      <c r="RII140" s="50"/>
      <c r="RIJ140" s="50"/>
      <c r="RIK140" s="50"/>
      <c r="RIL140" s="50"/>
      <c r="RIM140" s="50"/>
      <c r="RIN140" s="50"/>
      <c r="RIO140" s="50"/>
      <c r="RIP140" s="50"/>
      <c r="RIQ140" s="50"/>
      <c r="RIR140" s="50"/>
      <c r="RIS140" s="50"/>
      <c r="RIT140" s="50"/>
      <c r="RIU140" s="50"/>
      <c r="RIV140" s="50"/>
      <c r="RIW140" s="50"/>
      <c r="RIX140" s="50"/>
      <c r="RIY140" s="50"/>
      <c r="RIZ140" s="50"/>
      <c r="RJA140" s="50"/>
      <c r="RJB140" s="50"/>
      <c r="RJC140" s="50"/>
      <c r="RJD140" s="50"/>
      <c r="RJE140" s="50"/>
      <c r="RJF140" s="50"/>
      <c r="RJG140" s="50"/>
      <c r="RJH140" s="50"/>
      <c r="RJI140" s="50"/>
      <c r="RJJ140" s="50"/>
      <c r="RJK140" s="50"/>
      <c r="RJL140" s="50"/>
      <c r="RJM140" s="50"/>
      <c r="RJN140" s="50"/>
      <c r="RJO140" s="50"/>
      <c r="RJP140" s="50"/>
      <c r="RJQ140" s="50"/>
      <c r="RJR140" s="50"/>
      <c r="RJS140" s="50"/>
      <c r="RJT140" s="50"/>
      <c r="RJU140" s="50"/>
      <c r="RJV140" s="50"/>
      <c r="RJW140" s="50"/>
      <c r="RJX140" s="50"/>
      <c r="RJY140" s="50"/>
      <c r="RJZ140" s="50"/>
      <c r="RKA140" s="50"/>
      <c r="RKB140" s="50"/>
      <c r="RKC140" s="50"/>
      <c r="RKD140" s="50"/>
      <c r="RKE140" s="50"/>
      <c r="RKF140" s="50"/>
      <c r="RKG140" s="50"/>
      <c r="RKH140" s="50"/>
      <c r="RKI140" s="50"/>
      <c r="RKJ140" s="50"/>
      <c r="RKK140" s="50"/>
      <c r="RKL140" s="50"/>
      <c r="RKM140" s="50"/>
      <c r="RKN140" s="50"/>
      <c r="RKO140" s="50"/>
      <c r="RKP140" s="50"/>
      <c r="RKQ140" s="50"/>
      <c r="RKR140" s="50"/>
      <c r="RKS140" s="50"/>
      <c r="RKT140" s="50"/>
      <c r="RKU140" s="50"/>
      <c r="RKV140" s="50"/>
      <c r="RKW140" s="50"/>
      <c r="RKX140" s="50"/>
      <c r="RKY140" s="50"/>
      <c r="RKZ140" s="50"/>
      <c r="RLA140" s="50"/>
      <c r="RLB140" s="50"/>
      <c r="RLC140" s="50"/>
      <c r="RLD140" s="50"/>
      <c r="RLE140" s="50"/>
      <c r="RLF140" s="50"/>
      <c r="RLG140" s="50"/>
      <c r="RLH140" s="50"/>
      <c r="RLI140" s="50"/>
      <c r="RLJ140" s="50"/>
      <c r="RLK140" s="50"/>
      <c r="RLL140" s="50"/>
      <c r="RLM140" s="50"/>
      <c r="RLN140" s="50"/>
      <c r="RLO140" s="50"/>
      <c r="RLP140" s="50"/>
      <c r="RLQ140" s="50"/>
      <c r="RLR140" s="50"/>
      <c r="RLS140" s="50"/>
      <c r="RLT140" s="50"/>
      <c r="RLU140" s="50"/>
      <c r="RLV140" s="50"/>
      <c r="RLW140" s="50"/>
      <c r="RLX140" s="50"/>
      <c r="RLY140" s="50"/>
      <c r="RLZ140" s="50"/>
      <c r="RMA140" s="50"/>
      <c r="RMB140" s="50"/>
      <c r="RMC140" s="50"/>
      <c r="RMD140" s="50"/>
      <c r="RME140" s="50"/>
      <c r="RMF140" s="50"/>
      <c r="RMG140" s="50"/>
      <c r="RMH140" s="50"/>
      <c r="RMI140" s="50"/>
      <c r="RMJ140" s="50"/>
      <c r="RMK140" s="50"/>
      <c r="RML140" s="50"/>
      <c r="RMM140" s="50"/>
      <c r="RMN140" s="50"/>
      <c r="RMO140" s="50"/>
      <c r="RMP140" s="50"/>
      <c r="RMQ140" s="50"/>
      <c r="RMR140" s="50"/>
      <c r="RMS140" s="50"/>
      <c r="RMT140" s="50"/>
      <c r="RMU140" s="50"/>
      <c r="RMV140" s="50"/>
      <c r="RMW140" s="50"/>
      <c r="RMX140" s="50"/>
      <c r="RMY140" s="50"/>
      <c r="RMZ140" s="50"/>
      <c r="RNA140" s="50"/>
      <c r="RNB140" s="50"/>
      <c r="RNC140" s="50"/>
      <c r="RND140" s="50"/>
      <c r="RNE140" s="50"/>
      <c r="RNF140" s="50"/>
      <c r="RNG140" s="50"/>
      <c r="RNH140" s="50"/>
      <c r="RNI140" s="50"/>
      <c r="RNJ140" s="50"/>
      <c r="RNK140" s="50"/>
      <c r="RNL140" s="50"/>
      <c r="RNM140" s="50"/>
      <c r="RNN140" s="50"/>
      <c r="RNO140" s="50"/>
      <c r="RNP140" s="50"/>
      <c r="RNQ140" s="50"/>
      <c r="RNR140" s="50"/>
      <c r="RNS140" s="50"/>
      <c r="RNT140" s="50"/>
      <c r="RNU140" s="50"/>
      <c r="RNV140" s="50"/>
      <c r="RNW140" s="50"/>
      <c r="RNX140" s="50"/>
      <c r="RNY140" s="50"/>
      <c r="RNZ140" s="50"/>
      <c r="ROA140" s="50"/>
      <c r="ROB140" s="50"/>
      <c r="ROC140" s="50"/>
      <c r="ROD140" s="50"/>
      <c r="ROE140" s="50"/>
      <c r="ROF140" s="50"/>
      <c r="ROG140" s="50"/>
      <c r="ROH140" s="50"/>
      <c r="ROI140" s="50"/>
      <c r="ROJ140" s="50"/>
      <c r="ROK140" s="50"/>
      <c r="ROL140" s="50"/>
      <c r="ROM140" s="50"/>
      <c r="RON140" s="50"/>
      <c r="ROO140" s="50"/>
      <c r="ROP140" s="50"/>
      <c r="ROQ140" s="50"/>
      <c r="ROR140" s="50"/>
      <c r="ROS140" s="50"/>
      <c r="ROT140" s="50"/>
      <c r="ROU140" s="50"/>
      <c r="ROV140" s="50"/>
      <c r="ROW140" s="50"/>
      <c r="ROX140" s="50"/>
      <c r="ROY140" s="50"/>
      <c r="ROZ140" s="50"/>
      <c r="RPA140" s="50"/>
      <c r="RPB140" s="50"/>
      <c r="RPC140" s="50"/>
      <c r="RPD140" s="50"/>
      <c r="RPE140" s="50"/>
      <c r="RPF140" s="50"/>
      <c r="RPG140" s="50"/>
      <c r="RPH140" s="50"/>
      <c r="RPI140" s="50"/>
      <c r="RPJ140" s="50"/>
      <c r="RPK140" s="50"/>
      <c r="RPL140" s="50"/>
      <c r="RPM140" s="50"/>
      <c r="RPN140" s="50"/>
      <c r="RPO140" s="50"/>
      <c r="RPP140" s="50"/>
      <c r="RPQ140" s="50"/>
      <c r="RPR140" s="50"/>
      <c r="RPS140" s="50"/>
      <c r="RPT140" s="50"/>
      <c r="RPU140" s="50"/>
      <c r="RPV140" s="50"/>
      <c r="RPW140" s="50"/>
      <c r="RPX140" s="50"/>
      <c r="RPY140" s="50"/>
      <c r="RPZ140" s="50"/>
      <c r="RQA140" s="50"/>
      <c r="RQB140" s="50"/>
      <c r="RQC140" s="50"/>
      <c r="RQD140" s="50"/>
      <c r="RQE140" s="50"/>
      <c r="RQF140" s="50"/>
      <c r="RQG140" s="50"/>
      <c r="RQH140" s="50"/>
      <c r="RQI140" s="50"/>
      <c r="RQJ140" s="50"/>
      <c r="RQK140" s="50"/>
      <c r="RQL140" s="50"/>
      <c r="RQM140" s="50"/>
      <c r="RQN140" s="50"/>
      <c r="RQO140" s="50"/>
      <c r="RQP140" s="50"/>
      <c r="RQQ140" s="50"/>
      <c r="RQR140" s="50"/>
      <c r="RQS140" s="50"/>
      <c r="RQT140" s="50"/>
      <c r="RQU140" s="50"/>
      <c r="RQV140" s="50"/>
      <c r="RQW140" s="50"/>
      <c r="RQX140" s="50"/>
      <c r="RQY140" s="50"/>
      <c r="RQZ140" s="50"/>
      <c r="RRA140" s="50"/>
      <c r="RRB140" s="50"/>
      <c r="RRC140" s="50"/>
      <c r="RRD140" s="50"/>
      <c r="RRE140" s="50"/>
      <c r="RRF140" s="50"/>
      <c r="RRG140" s="50"/>
      <c r="RRH140" s="50"/>
      <c r="RRI140" s="50"/>
      <c r="RRJ140" s="50"/>
      <c r="RRK140" s="50"/>
      <c r="RRL140" s="50"/>
      <c r="RRM140" s="50"/>
      <c r="RRN140" s="50"/>
      <c r="RRO140" s="50"/>
      <c r="RRP140" s="50"/>
      <c r="RRQ140" s="50"/>
      <c r="RRR140" s="50"/>
      <c r="RRS140" s="50"/>
      <c r="RRT140" s="50"/>
      <c r="RRU140" s="50"/>
      <c r="RRV140" s="50"/>
      <c r="RRW140" s="50"/>
      <c r="RRX140" s="50"/>
      <c r="RRY140" s="50"/>
      <c r="RRZ140" s="50"/>
      <c r="RSA140" s="50"/>
      <c r="RSB140" s="50"/>
      <c r="RSC140" s="50"/>
      <c r="RSD140" s="50"/>
      <c r="RSE140" s="50"/>
      <c r="RSF140" s="50"/>
      <c r="RSG140" s="50"/>
      <c r="RSH140" s="50"/>
      <c r="RSI140" s="50"/>
      <c r="RSJ140" s="50"/>
      <c r="RSK140" s="50"/>
      <c r="RSL140" s="50"/>
      <c r="RSM140" s="50"/>
      <c r="RSN140" s="50"/>
      <c r="RSO140" s="50"/>
      <c r="RSP140" s="50"/>
      <c r="RSQ140" s="50"/>
      <c r="RSR140" s="50"/>
      <c r="RSS140" s="50"/>
      <c r="RST140" s="50"/>
      <c r="RSU140" s="50"/>
      <c r="RSV140" s="50"/>
      <c r="RSW140" s="50"/>
      <c r="RSX140" s="50"/>
      <c r="RSY140" s="50"/>
      <c r="RSZ140" s="50"/>
      <c r="RTA140" s="50"/>
      <c r="RTB140" s="50"/>
      <c r="RTC140" s="50"/>
      <c r="RTD140" s="50"/>
      <c r="RTE140" s="50"/>
      <c r="RTF140" s="50"/>
      <c r="RTG140" s="50"/>
      <c r="RTH140" s="50"/>
      <c r="RTI140" s="50"/>
      <c r="RTJ140" s="50"/>
      <c r="RTK140" s="50"/>
      <c r="RTL140" s="50"/>
      <c r="RTM140" s="50"/>
      <c r="RTN140" s="50"/>
      <c r="RTO140" s="50"/>
      <c r="RTP140" s="50"/>
      <c r="RTQ140" s="50"/>
      <c r="RTR140" s="50"/>
      <c r="RTS140" s="50"/>
      <c r="RTT140" s="50"/>
      <c r="RTU140" s="50"/>
      <c r="RTV140" s="50"/>
      <c r="RTW140" s="50"/>
      <c r="RTX140" s="50"/>
      <c r="RTY140" s="50"/>
      <c r="RTZ140" s="50"/>
      <c r="RUA140" s="50"/>
      <c r="RUB140" s="50"/>
      <c r="RUC140" s="50"/>
      <c r="RUD140" s="50"/>
      <c r="RUE140" s="50"/>
      <c r="RUF140" s="50"/>
      <c r="RUG140" s="50"/>
      <c r="RUH140" s="50"/>
      <c r="RUI140" s="50"/>
      <c r="RUJ140" s="50"/>
      <c r="RUK140" s="50"/>
      <c r="RUL140" s="50"/>
      <c r="RUM140" s="50"/>
      <c r="RUN140" s="50"/>
      <c r="RUO140" s="50"/>
      <c r="RUP140" s="50"/>
      <c r="RUQ140" s="50"/>
      <c r="RUR140" s="50"/>
      <c r="RUS140" s="50"/>
      <c r="RUT140" s="50"/>
      <c r="RUU140" s="50"/>
      <c r="RUV140" s="50"/>
      <c r="RUW140" s="50"/>
      <c r="RUX140" s="50"/>
      <c r="RUY140" s="50"/>
      <c r="RUZ140" s="50"/>
      <c r="RVA140" s="50"/>
      <c r="RVB140" s="50"/>
      <c r="RVC140" s="50"/>
      <c r="RVD140" s="50"/>
      <c r="RVE140" s="50"/>
      <c r="RVF140" s="50"/>
      <c r="RVG140" s="50"/>
      <c r="RVH140" s="50"/>
      <c r="RVI140" s="50"/>
      <c r="RVJ140" s="50"/>
      <c r="RVK140" s="50"/>
      <c r="RVL140" s="50"/>
      <c r="RVM140" s="50"/>
      <c r="RVN140" s="50"/>
      <c r="RVO140" s="50"/>
      <c r="RVP140" s="50"/>
      <c r="RVQ140" s="50"/>
      <c r="RVR140" s="50"/>
      <c r="RVS140" s="50"/>
      <c r="RVT140" s="50"/>
      <c r="RVU140" s="50"/>
      <c r="RVV140" s="50"/>
      <c r="RVW140" s="50"/>
      <c r="RVX140" s="50"/>
      <c r="RVY140" s="50"/>
      <c r="RVZ140" s="50"/>
      <c r="RWA140" s="50"/>
      <c r="RWB140" s="50"/>
      <c r="RWC140" s="50"/>
      <c r="RWD140" s="50"/>
      <c r="RWE140" s="50"/>
      <c r="RWF140" s="50"/>
      <c r="RWG140" s="50"/>
      <c r="RWH140" s="50"/>
      <c r="RWI140" s="50"/>
      <c r="RWJ140" s="50"/>
      <c r="RWK140" s="50"/>
      <c r="RWL140" s="50"/>
      <c r="RWM140" s="50"/>
      <c r="RWN140" s="50"/>
      <c r="RWO140" s="50"/>
      <c r="RWP140" s="50"/>
      <c r="RWQ140" s="50"/>
      <c r="RWR140" s="50"/>
      <c r="RWS140" s="50"/>
      <c r="RWT140" s="50"/>
      <c r="RWU140" s="50"/>
      <c r="RWV140" s="50"/>
      <c r="RWW140" s="50"/>
      <c r="RWX140" s="50"/>
      <c r="RWY140" s="50"/>
      <c r="RWZ140" s="50"/>
      <c r="RXA140" s="50"/>
      <c r="RXB140" s="50"/>
      <c r="RXC140" s="50"/>
      <c r="RXD140" s="50"/>
      <c r="RXE140" s="50"/>
      <c r="RXF140" s="50"/>
      <c r="RXG140" s="50"/>
      <c r="RXH140" s="50"/>
      <c r="RXI140" s="50"/>
      <c r="RXJ140" s="50"/>
      <c r="RXK140" s="50"/>
      <c r="RXL140" s="50"/>
      <c r="RXM140" s="50"/>
      <c r="RXN140" s="50"/>
      <c r="RXO140" s="50"/>
      <c r="RXP140" s="50"/>
      <c r="RXQ140" s="50"/>
      <c r="RXR140" s="50"/>
      <c r="RXS140" s="50"/>
      <c r="RXT140" s="50"/>
      <c r="RXU140" s="50"/>
      <c r="RXV140" s="50"/>
      <c r="RXW140" s="50"/>
      <c r="RXX140" s="50"/>
      <c r="RXY140" s="50"/>
      <c r="RXZ140" s="50"/>
      <c r="RYA140" s="50"/>
      <c r="RYB140" s="50"/>
      <c r="RYC140" s="50"/>
      <c r="RYD140" s="50"/>
      <c r="RYE140" s="50"/>
      <c r="RYF140" s="50"/>
      <c r="RYG140" s="50"/>
      <c r="RYH140" s="50"/>
      <c r="RYI140" s="50"/>
      <c r="RYJ140" s="50"/>
      <c r="RYK140" s="50"/>
      <c r="RYL140" s="50"/>
      <c r="RYM140" s="50"/>
      <c r="RYN140" s="50"/>
      <c r="RYO140" s="50"/>
      <c r="RYP140" s="50"/>
      <c r="RYQ140" s="50"/>
      <c r="RYR140" s="50"/>
      <c r="RYS140" s="50"/>
      <c r="RYT140" s="50"/>
      <c r="RYU140" s="50"/>
      <c r="RYV140" s="50"/>
      <c r="RYW140" s="50"/>
      <c r="RYX140" s="50"/>
      <c r="RYY140" s="50"/>
      <c r="RYZ140" s="50"/>
      <c r="RZA140" s="50"/>
      <c r="RZB140" s="50"/>
      <c r="RZC140" s="50"/>
      <c r="RZD140" s="50"/>
      <c r="RZE140" s="50"/>
      <c r="RZF140" s="50"/>
      <c r="RZG140" s="50"/>
      <c r="RZH140" s="50"/>
      <c r="RZI140" s="50"/>
      <c r="RZJ140" s="50"/>
      <c r="RZK140" s="50"/>
      <c r="RZL140" s="50"/>
      <c r="RZM140" s="50"/>
      <c r="RZN140" s="50"/>
      <c r="RZO140" s="50"/>
      <c r="RZP140" s="50"/>
      <c r="RZQ140" s="50"/>
      <c r="RZR140" s="50"/>
      <c r="RZS140" s="50"/>
      <c r="RZT140" s="50"/>
      <c r="RZU140" s="50"/>
      <c r="RZV140" s="50"/>
      <c r="RZW140" s="50"/>
      <c r="RZX140" s="50"/>
      <c r="RZY140" s="50"/>
      <c r="RZZ140" s="50"/>
      <c r="SAA140" s="50"/>
      <c r="SAB140" s="50"/>
      <c r="SAC140" s="50"/>
      <c r="SAD140" s="50"/>
      <c r="SAE140" s="50"/>
      <c r="SAF140" s="50"/>
      <c r="SAG140" s="50"/>
      <c r="SAH140" s="50"/>
      <c r="SAI140" s="50"/>
      <c r="SAJ140" s="50"/>
      <c r="SAK140" s="50"/>
      <c r="SAL140" s="50"/>
      <c r="SAM140" s="50"/>
      <c r="SAN140" s="50"/>
      <c r="SAO140" s="50"/>
      <c r="SAP140" s="50"/>
      <c r="SAQ140" s="50"/>
      <c r="SAR140" s="50"/>
      <c r="SAS140" s="50"/>
      <c r="SAT140" s="50"/>
      <c r="SAU140" s="50"/>
      <c r="SAV140" s="50"/>
      <c r="SAW140" s="50"/>
      <c r="SAX140" s="50"/>
      <c r="SAY140" s="50"/>
      <c r="SAZ140" s="50"/>
      <c r="SBA140" s="50"/>
      <c r="SBB140" s="50"/>
      <c r="SBC140" s="50"/>
      <c r="SBD140" s="50"/>
      <c r="SBE140" s="50"/>
      <c r="SBF140" s="50"/>
      <c r="SBG140" s="50"/>
      <c r="SBH140" s="50"/>
      <c r="SBI140" s="50"/>
      <c r="SBJ140" s="50"/>
      <c r="SBK140" s="50"/>
      <c r="SBL140" s="50"/>
      <c r="SBM140" s="50"/>
      <c r="SBN140" s="50"/>
      <c r="SBO140" s="50"/>
      <c r="SBP140" s="50"/>
      <c r="SBQ140" s="50"/>
      <c r="SBR140" s="50"/>
      <c r="SBS140" s="50"/>
      <c r="SBT140" s="50"/>
      <c r="SBU140" s="50"/>
      <c r="SBV140" s="50"/>
      <c r="SBW140" s="50"/>
      <c r="SBX140" s="50"/>
      <c r="SBY140" s="50"/>
      <c r="SBZ140" s="50"/>
      <c r="SCA140" s="50"/>
      <c r="SCB140" s="50"/>
      <c r="SCC140" s="50"/>
      <c r="SCD140" s="50"/>
      <c r="SCE140" s="50"/>
      <c r="SCF140" s="50"/>
      <c r="SCG140" s="50"/>
      <c r="SCH140" s="50"/>
      <c r="SCI140" s="50"/>
      <c r="SCJ140" s="50"/>
      <c r="SCK140" s="50"/>
      <c r="SCL140" s="50"/>
      <c r="SCM140" s="50"/>
      <c r="SCN140" s="50"/>
      <c r="SCO140" s="50"/>
      <c r="SCP140" s="50"/>
      <c r="SCQ140" s="50"/>
      <c r="SCR140" s="50"/>
      <c r="SCS140" s="50"/>
      <c r="SCT140" s="50"/>
      <c r="SCU140" s="50"/>
      <c r="SCV140" s="50"/>
      <c r="SCW140" s="50"/>
      <c r="SCX140" s="50"/>
      <c r="SCY140" s="50"/>
      <c r="SCZ140" s="50"/>
      <c r="SDA140" s="50"/>
      <c r="SDB140" s="50"/>
      <c r="SDC140" s="50"/>
      <c r="SDD140" s="50"/>
      <c r="SDE140" s="50"/>
      <c r="SDF140" s="50"/>
      <c r="SDG140" s="50"/>
      <c r="SDH140" s="50"/>
      <c r="SDI140" s="50"/>
      <c r="SDJ140" s="50"/>
      <c r="SDK140" s="50"/>
      <c r="SDL140" s="50"/>
      <c r="SDM140" s="50"/>
      <c r="SDN140" s="50"/>
      <c r="SDO140" s="50"/>
      <c r="SDP140" s="50"/>
      <c r="SDQ140" s="50"/>
      <c r="SDR140" s="50"/>
      <c r="SDS140" s="50"/>
      <c r="SDT140" s="50"/>
      <c r="SDU140" s="50"/>
      <c r="SDV140" s="50"/>
      <c r="SDW140" s="50"/>
      <c r="SDX140" s="50"/>
      <c r="SDY140" s="50"/>
      <c r="SDZ140" s="50"/>
      <c r="SEA140" s="50"/>
      <c r="SEB140" s="50"/>
      <c r="SEC140" s="50"/>
      <c r="SED140" s="50"/>
      <c r="SEE140" s="50"/>
      <c r="SEF140" s="50"/>
      <c r="SEG140" s="50"/>
      <c r="SEH140" s="50"/>
      <c r="SEI140" s="50"/>
      <c r="SEJ140" s="50"/>
      <c r="SEK140" s="50"/>
      <c r="SEL140" s="50"/>
      <c r="SEM140" s="50"/>
      <c r="SEN140" s="50"/>
      <c r="SEO140" s="50"/>
      <c r="SEP140" s="50"/>
      <c r="SEQ140" s="50"/>
      <c r="SER140" s="50"/>
      <c r="SES140" s="50"/>
      <c r="SET140" s="50"/>
      <c r="SEU140" s="50"/>
      <c r="SEV140" s="50"/>
      <c r="SEW140" s="50"/>
      <c r="SEX140" s="50"/>
      <c r="SEY140" s="50"/>
      <c r="SEZ140" s="50"/>
      <c r="SFA140" s="50"/>
      <c r="SFB140" s="50"/>
      <c r="SFC140" s="50"/>
      <c r="SFD140" s="50"/>
      <c r="SFE140" s="50"/>
      <c r="SFF140" s="50"/>
      <c r="SFG140" s="50"/>
      <c r="SFH140" s="50"/>
      <c r="SFI140" s="50"/>
      <c r="SFJ140" s="50"/>
      <c r="SFK140" s="50"/>
      <c r="SFL140" s="50"/>
      <c r="SFM140" s="50"/>
      <c r="SFN140" s="50"/>
      <c r="SFO140" s="50"/>
      <c r="SFP140" s="50"/>
      <c r="SFQ140" s="50"/>
      <c r="SFR140" s="50"/>
      <c r="SFS140" s="50"/>
      <c r="SFT140" s="50"/>
      <c r="SFU140" s="50"/>
      <c r="SFV140" s="50"/>
      <c r="SFW140" s="50"/>
      <c r="SFX140" s="50"/>
      <c r="SFY140" s="50"/>
      <c r="SFZ140" s="50"/>
      <c r="SGA140" s="50"/>
      <c r="SGB140" s="50"/>
      <c r="SGC140" s="50"/>
      <c r="SGD140" s="50"/>
      <c r="SGE140" s="50"/>
      <c r="SGF140" s="50"/>
      <c r="SGG140" s="50"/>
      <c r="SGH140" s="50"/>
      <c r="SGI140" s="50"/>
      <c r="SGJ140" s="50"/>
      <c r="SGK140" s="50"/>
      <c r="SGL140" s="50"/>
      <c r="SGM140" s="50"/>
      <c r="SGN140" s="50"/>
      <c r="SGO140" s="50"/>
      <c r="SGP140" s="50"/>
      <c r="SGQ140" s="50"/>
      <c r="SGR140" s="50"/>
      <c r="SGS140" s="50"/>
      <c r="SGT140" s="50"/>
      <c r="SGU140" s="50"/>
      <c r="SGV140" s="50"/>
      <c r="SGW140" s="50"/>
      <c r="SGX140" s="50"/>
      <c r="SGY140" s="50"/>
      <c r="SGZ140" s="50"/>
      <c r="SHA140" s="50"/>
      <c r="SHB140" s="50"/>
      <c r="SHC140" s="50"/>
      <c r="SHD140" s="50"/>
      <c r="SHE140" s="50"/>
      <c r="SHF140" s="50"/>
      <c r="SHG140" s="50"/>
      <c r="SHH140" s="50"/>
      <c r="SHI140" s="50"/>
      <c r="SHJ140" s="50"/>
      <c r="SHK140" s="50"/>
      <c r="SHL140" s="50"/>
      <c r="SHM140" s="50"/>
      <c r="SHN140" s="50"/>
      <c r="SHO140" s="50"/>
      <c r="SHP140" s="50"/>
      <c r="SHQ140" s="50"/>
      <c r="SHR140" s="50"/>
      <c r="SHS140" s="50"/>
      <c r="SHT140" s="50"/>
      <c r="SHU140" s="50"/>
      <c r="SHV140" s="50"/>
      <c r="SHW140" s="50"/>
      <c r="SHX140" s="50"/>
      <c r="SHY140" s="50"/>
      <c r="SHZ140" s="50"/>
      <c r="SIA140" s="50"/>
      <c r="SIB140" s="50"/>
      <c r="SIC140" s="50"/>
      <c r="SID140" s="50"/>
      <c r="SIE140" s="50"/>
      <c r="SIF140" s="50"/>
      <c r="SIG140" s="50"/>
      <c r="SIH140" s="50"/>
      <c r="SII140" s="50"/>
      <c r="SIJ140" s="50"/>
      <c r="SIK140" s="50"/>
      <c r="SIL140" s="50"/>
      <c r="SIM140" s="50"/>
      <c r="SIN140" s="50"/>
      <c r="SIO140" s="50"/>
      <c r="SIP140" s="50"/>
      <c r="SIQ140" s="50"/>
      <c r="SIR140" s="50"/>
      <c r="SIS140" s="50"/>
      <c r="SIT140" s="50"/>
      <c r="SIU140" s="50"/>
      <c r="SIV140" s="50"/>
      <c r="SIW140" s="50"/>
      <c r="SIX140" s="50"/>
      <c r="SIY140" s="50"/>
      <c r="SIZ140" s="50"/>
      <c r="SJA140" s="50"/>
      <c r="SJB140" s="50"/>
      <c r="SJC140" s="50"/>
      <c r="SJD140" s="50"/>
      <c r="SJE140" s="50"/>
      <c r="SJF140" s="50"/>
      <c r="SJG140" s="50"/>
      <c r="SJH140" s="50"/>
      <c r="SJI140" s="50"/>
      <c r="SJJ140" s="50"/>
      <c r="SJK140" s="50"/>
      <c r="SJL140" s="50"/>
      <c r="SJM140" s="50"/>
      <c r="SJN140" s="50"/>
      <c r="SJO140" s="50"/>
      <c r="SJP140" s="50"/>
      <c r="SJQ140" s="50"/>
      <c r="SJR140" s="50"/>
      <c r="SJS140" s="50"/>
      <c r="SJT140" s="50"/>
      <c r="SJU140" s="50"/>
      <c r="SJV140" s="50"/>
      <c r="SJW140" s="50"/>
      <c r="SJX140" s="50"/>
      <c r="SJY140" s="50"/>
      <c r="SJZ140" s="50"/>
      <c r="SKA140" s="50"/>
      <c r="SKB140" s="50"/>
      <c r="SKC140" s="50"/>
      <c r="SKD140" s="50"/>
      <c r="SKE140" s="50"/>
      <c r="SKF140" s="50"/>
      <c r="SKG140" s="50"/>
      <c r="SKH140" s="50"/>
      <c r="SKI140" s="50"/>
      <c r="SKJ140" s="50"/>
      <c r="SKK140" s="50"/>
      <c r="SKL140" s="50"/>
      <c r="SKM140" s="50"/>
      <c r="SKN140" s="50"/>
      <c r="SKO140" s="50"/>
      <c r="SKP140" s="50"/>
      <c r="SKQ140" s="50"/>
      <c r="SKR140" s="50"/>
      <c r="SKS140" s="50"/>
      <c r="SKT140" s="50"/>
      <c r="SKU140" s="50"/>
      <c r="SKV140" s="50"/>
      <c r="SKW140" s="50"/>
      <c r="SKX140" s="50"/>
      <c r="SKY140" s="50"/>
      <c r="SKZ140" s="50"/>
      <c r="SLA140" s="50"/>
      <c r="SLB140" s="50"/>
      <c r="SLC140" s="50"/>
      <c r="SLD140" s="50"/>
      <c r="SLE140" s="50"/>
      <c r="SLF140" s="50"/>
      <c r="SLG140" s="50"/>
      <c r="SLH140" s="50"/>
      <c r="SLI140" s="50"/>
      <c r="SLJ140" s="50"/>
      <c r="SLK140" s="50"/>
      <c r="SLL140" s="50"/>
      <c r="SLM140" s="50"/>
      <c r="SLN140" s="50"/>
      <c r="SLO140" s="50"/>
      <c r="SLP140" s="50"/>
      <c r="SLQ140" s="50"/>
      <c r="SLR140" s="50"/>
      <c r="SLS140" s="50"/>
      <c r="SLT140" s="50"/>
      <c r="SLU140" s="50"/>
      <c r="SLV140" s="50"/>
      <c r="SLW140" s="50"/>
      <c r="SLX140" s="50"/>
      <c r="SLY140" s="50"/>
      <c r="SLZ140" s="50"/>
      <c r="SMA140" s="50"/>
      <c r="SMB140" s="50"/>
      <c r="SMC140" s="50"/>
      <c r="SMD140" s="50"/>
      <c r="SME140" s="50"/>
      <c r="SMF140" s="50"/>
      <c r="SMG140" s="50"/>
      <c r="SMH140" s="50"/>
      <c r="SMI140" s="50"/>
      <c r="SMJ140" s="50"/>
      <c r="SMK140" s="50"/>
      <c r="SML140" s="50"/>
      <c r="SMM140" s="50"/>
      <c r="SMN140" s="50"/>
      <c r="SMO140" s="50"/>
      <c r="SMP140" s="50"/>
      <c r="SMQ140" s="50"/>
      <c r="SMR140" s="50"/>
      <c r="SMS140" s="50"/>
      <c r="SMT140" s="50"/>
      <c r="SMU140" s="50"/>
      <c r="SMV140" s="50"/>
      <c r="SMW140" s="50"/>
      <c r="SMX140" s="50"/>
      <c r="SMY140" s="50"/>
      <c r="SMZ140" s="50"/>
      <c r="SNA140" s="50"/>
      <c r="SNB140" s="50"/>
      <c r="SNC140" s="50"/>
      <c r="SND140" s="50"/>
      <c r="SNE140" s="50"/>
      <c r="SNF140" s="50"/>
      <c r="SNG140" s="50"/>
      <c r="SNH140" s="50"/>
      <c r="SNI140" s="50"/>
      <c r="SNJ140" s="50"/>
      <c r="SNK140" s="50"/>
      <c r="SNL140" s="50"/>
      <c r="SNM140" s="50"/>
      <c r="SNN140" s="50"/>
      <c r="SNO140" s="50"/>
      <c r="SNP140" s="50"/>
      <c r="SNQ140" s="50"/>
      <c r="SNR140" s="50"/>
      <c r="SNS140" s="50"/>
      <c r="SNT140" s="50"/>
      <c r="SNU140" s="50"/>
      <c r="SNV140" s="50"/>
      <c r="SNW140" s="50"/>
      <c r="SNX140" s="50"/>
      <c r="SNY140" s="50"/>
      <c r="SNZ140" s="50"/>
      <c r="SOA140" s="50"/>
      <c r="SOB140" s="50"/>
      <c r="SOC140" s="50"/>
      <c r="SOD140" s="50"/>
      <c r="SOE140" s="50"/>
      <c r="SOF140" s="50"/>
      <c r="SOG140" s="50"/>
      <c r="SOH140" s="50"/>
      <c r="SOI140" s="50"/>
      <c r="SOJ140" s="50"/>
      <c r="SOK140" s="50"/>
      <c r="SOL140" s="50"/>
      <c r="SOM140" s="50"/>
      <c r="SON140" s="50"/>
      <c r="SOO140" s="50"/>
      <c r="SOP140" s="50"/>
      <c r="SOQ140" s="50"/>
      <c r="SOR140" s="50"/>
      <c r="SOS140" s="50"/>
      <c r="SOT140" s="50"/>
      <c r="SOU140" s="50"/>
      <c r="SOV140" s="50"/>
      <c r="SOW140" s="50"/>
      <c r="SOX140" s="50"/>
      <c r="SOY140" s="50"/>
      <c r="SOZ140" s="50"/>
      <c r="SPA140" s="50"/>
      <c r="SPB140" s="50"/>
      <c r="SPC140" s="50"/>
      <c r="SPD140" s="50"/>
      <c r="SPE140" s="50"/>
      <c r="SPF140" s="50"/>
      <c r="SPG140" s="50"/>
      <c r="SPH140" s="50"/>
      <c r="SPI140" s="50"/>
      <c r="SPJ140" s="50"/>
      <c r="SPK140" s="50"/>
      <c r="SPL140" s="50"/>
      <c r="SPM140" s="50"/>
      <c r="SPN140" s="50"/>
      <c r="SPO140" s="50"/>
      <c r="SPP140" s="50"/>
      <c r="SPQ140" s="50"/>
      <c r="SPR140" s="50"/>
      <c r="SPS140" s="50"/>
      <c r="SPT140" s="50"/>
      <c r="SPU140" s="50"/>
      <c r="SPV140" s="50"/>
      <c r="SPW140" s="50"/>
      <c r="SPX140" s="50"/>
      <c r="SPY140" s="50"/>
      <c r="SPZ140" s="50"/>
      <c r="SQA140" s="50"/>
      <c r="SQB140" s="50"/>
      <c r="SQC140" s="50"/>
      <c r="SQD140" s="50"/>
      <c r="SQE140" s="50"/>
      <c r="SQF140" s="50"/>
      <c r="SQG140" s="50"/>
      <c r="SQH140" s="50"/>
      <c r="SQI140" s="50"/>
      <c r="SQJ140" s="50"/>
      <c r="SQK140" s="50"/>
      <c r="SQL140" s="50"/>
      <c r="SQM140" s="50"/>
      <c r="SQN140" s="50"/>
      <c r="SQO140" s="50"/>
      <c r="SQP140" s="50"/>
      <c r="SQQ140" s="50"/>
      <c r="SQR140" s="50"/>
      <c r="SQS140" s="50"/>
      <c r="SQT140" s="50"/>
      <c r="SQU140" s="50"/>
      <c r="SQV140" s="50"/>
      <c r="SQW140" s="50"/>
      <c r="SQX140" s="50"/>
      <c r="SQY140" s="50"/>
      <c r="SQZ140" s="50"/>
      <c r="SRA140" s="50"/>
      <c r="SRB140" s="50"/>
      <c r="SRC140" s="50"/>
      <c r="SRD140" s="50"/>
      <c r="SRE140" s="50"/>
      <c r="SRF140" s="50"/>
      <c r="SRG140" s="50"/>
      <c r="SRH140" s="50"/>
      <c r="SRI140" s="50"/>
      <c r="SRJ140" s="50"/>
      <c r="SRK140" s="50"/>
      <c r="SRL140" s="50"/>
      <c r="SRM140" s="50"/>
      <c r="SRN140" s="50"/>
      <c r="SRO140" s="50"/>
      <c r="SRP140" s="50"/>
      <c r="SRQ140" s="50"/>
      <c r="SRR140" s="50"/>
      <c r="SRS140" s="50"/>
      <c r="SRT140" s="50"/>
      <c r="SRU140" s="50"/>
      <c r="SRV140" s="50"/>
      <c r="SRW140" s="50"/>
      <c r="SRX140" s="50"/>
      <c r="SRY140" s="50"/>
      <c r="SRZ140" s="50"/>
      <c r="SSA140" s="50"/>
      <c r="SSB140" s="50"/>
      <c r="SSC140" s="50"/>
      <c r="SSD140" s="50"/>
      <c r="SSE140" s="50"/>
      <c r="SSF140" s="50"/>
      <c r="SSG140" s="50"/>
      <c r="SSH140" s="50"/>
      <c r="SSI140" s="50"/>
      <c r="SSJ140" s="50"/>
      <c r="SSK140" s="50"/>
      <c r="SSL140" s="50"/>
      <c r="SSM140" s="50"/>
      <c r="SSN140" s="50"/>
      <c r="SSO140" s="50"/>
      <c r="SSP140" s="50"/>
      <c r="SSQ140" s="50"/>
      <c r="SSR140" s="50"/>
      <c r="SSS140" s="50"/>
      <c r="SST140" s="50"/>
      <c r="SSU140" s="50"/>
      <c r="SSV140" s="50"/>
      <c r="SSW140" s="50"/>
      <c r="SSX140" s="50"/>
      <c r="SSY140" s="50"/>
      <c r="SSZ140" s="50"/>
      <c r="STA140" s="50"/>
      <c r="STB140" s="50"/>
      <c r="STC140" s="50"/>
      <c r="STD140" s="50"/>
      <c r="STE140" s="50"/>
      <c r="STF140" s="50"/>
      <c r="STG140" s="50"/>
      <c r="STH140" s="50"/>
      <c r="STI140" s="50"/>
      <c r="STJ140" s="50"/>
      <c r="STK140" s="50"/>
      <c r="STL140" s="50"/>
      <c r="STM140" s="50"/>
      <c r="STN140" s="50"/>
      <c r="STO140" s="50"/>
      <c r="STP140" s="50"/>
      <c r="STQ140" s="50"/>
      <c r="STR140" s="50"/>
      <c r="STS140" s="50"/>
      <c r="STT140" s="50"/>
      <c r="STU140" s="50"/>
      <c r="STV140" s="50"/>
      <c r="STW140" s="50"/>
      <c r="STX140" s="50"/>
      <c r="STY140" s="50"/>
      <c r="STZ140" s="50"/>
      <c r="SUA140" s="50"/>
      <c r="SUB140" s="50"/>
      <c r="SUC140" s="50"/>
      <c r="SUD140" s="50"/>
      <c r="SUE140" s="50"/>
      <c r="SUF140" s="50"/>
      <c r="SUG140" s="50"/>
      <c r="SUH140" s="50"/>
      <c r="SUI140" s="50"/>
      <c r="SUJ140" s="50"/>
      <c r="SUK140" s="50"/>
      <c r="SUL140" s="50"/>
      <c r="SUM140" s="50"/>
      <c r="SUN140" s="50"/>
      <c r="SUO140" s="50"/>
      <c r="SUP140" s="50"/>
      <c r="SUQ140" s="50"/>
      <c r="SUR140" s="50"/>
      <c r="SUS140" s="50"/>
      <c r="SUT140" s="50"/>
      <c r="SUU140" s="50"/>
      <c r="SUV140" s="50"/>
      <c r="SUW140" s="50"/>
      <c r="SUX140" s="50"/>
      <c r="SUY140" s="50"/>
      <c r="SUZ140" s="50"/>
      <c r="SVA140" s="50"/>
      <c r="SVB140" s="50"/>
      <c r="SVC140" s="50"/>
      <c r="SVD140" s="50"/>
      <c r="SVE140" s="50"/>
      <c r="SVF140" s="50"/>
      <c r="SVG140" s="50"/>
      <c r="SVH140" s="50"/>
      <c r="SVI140" s="50"/>
      <c r="SVJ140" s="50"/>
      <c r="SVK140" s="50"/>
      <c r="SVL140" s="50"/>
      <c r="SVM140" s="50"/>
      <c r="SVN140" s="50"/>
      <c r="SVO140" s="50"/>
      <c r="SVP140" s="50"/>
      <c r="SVQ140" s="50"/>
      <c r="SVR140" s="50"/>
      <c r="SVS140" s="50"/>
      <c r="SVT140" s="50"/>
      <c r="SVU140" s="50"/>
      <c r="SVV140" s="50"/>
      <c r="SVW140" s="50"/>
      <c r="SVX140" s="50"/>
      <c r="SVY140" s="50"/>
      <c r="SVZ140" s="50"/>
      <c r="SWA140" s="50"/>
      <c r="SWB140" s="50"/>
      <c r="SWC140" s="50"/>
      <c r="SWD140" s="50"/>
      <c r="SWE140" s="50"/>
      <c r="SWF140" s="50"/>
      <c r="SWG140" s="50"/>
      <c r="SWH140" s="50"/>
      <c r="SWI140" s="50"/>
      <c r="SWJ140" s="50"/>
      <c r="SWK140" s="50"/>
      <c r="SWL140" s="50"/>
      <c r="SWM140" s="50"/>
      <c r="SWN140" s="50"/>
      <c r="SWO140" s="50"/>
      <c r="SWP140" s="50"/>
      <c r="SWQ140" s="50"/>
      <c r="SWR140" s="50"/>
      <c r="SWS140" s="50"/>
      <c r="SWT140" s="50"/>
      <c r="SWU140" s="50"/>
      <c r="SWV140" s="50"/>
      <c r="SWW140" s="50"/>
      <c r="SWX140" s="50"/>
      <c r="SWY140" s="50"/>
      <c r="SWZ140" s="50"/>
      <c r="SXA140" s="50"/>
      <c r="SXB140" s="50"/>
      <c r="SXC140" s="50"/>
      <c r="SXD140" s="50"/>
      <c r="SXE140" s="50"/>
      <c r="SXF140" s="50"/>
      <c r="SXG140" s="50"/>
      <c r="SXH140" s="50"/>
      <c r="SXI140" s="50"/>
      <c r="SXJ140" s="50"/>
      <c r="SXK140" s="50"/>
      <c r="SXL140" s="50"/>
      <c r="SXM140" s="50"/>
      <c r="SXN140" s="50"/>
      <c r="SXO140" s="50"/>
      <c r="SXP140" s="50"/>
      <c r="SXQ140" s="50"/>
      <c r="SXR140" s="50"/>
      <c r="SXS140" s="50"/>
      <c r="SXT140" s="50"/>
      <c r="SXU140" s="50"/>
      <c r="SXV140" s="50"/>
      <c r="SXW140" s="50"/>
      <c r="SXX140" s="50"/>
      <c r="SXY140" s="50"/>
      <c r="SXZ140" s="50"/>
      <c r="SYA140" s="50"/>
      <c r="SYB140" s="50"/>
      <c r="SYC140" s="50"/>
      <c r="SYD140" s="50"/>
      <c r="SYE140" s="50"/>
      <c r="SYF140" s="50"/>
      <c r="SYG140" s="50"/>
      <c r="SYH140" s="50"/>
      <c r="SYI140" s="50"/>
      <c r="SYJ140" s="50"/>
      <c r="SYK140" s="50"/>
      <c r="SYL140" s="50"/>
      <c r="SYM140" s="50"/>
      <c r="SYN140" s="50"/>
      <c r="SYO140" s="50"/>
      <c r="SYP140" s="50"/>
      <c r="SYQ140" s="50"/>
      <c r="SYR140" s="50"/>
      <c r="SYS140" s="50"/>
      <c r="SYT140" s="50"/>
      <c r="SYU140" s="50"/>
      <c r="SYV140" s="50"/>
      <c r="SYW140" s="50"/>
      <c r="SYX140" s="50"/>
      <c r="SYY140" s="50"/>
      <c r="SYZ140" s="50"/>
      <c r="SZA140" s="50"/>
      <c r="SZB140" s="50"/>
      <c r="SZC140" s="50"/>
      <c r="SZD140" s="50"/>
      <c r="SZE140" s="50"/>
      <c r="SZF140" s="50"/>
      <c r="SZG140" s="50"/>
      <c r="SZH140" s="50"/>
      <c r="SZI140" s="50"/>
      <c r="SZJ140" s="50"/>
      <c r="SZK140" s="50"/>
      <c r="SZL140" s="50"/>
      <c r="SZM140" s="50"/>
      <c r="SZN140" s="50"/>
      <c r="SZO140" s="50"/>
      <c r="SZP140" s="50"/>
      <c r="SZQ140" s="50"/>
      <c r="SZR140" s="50"/>
      <c r="SZS140" s="50"/>
      <c r="SZT140" s="50"/>
      <c r="SZU140" s="50"/>
      <c r="SZV140" s="50"/>
      <c r="SZW140" s="50"/>
      <c r="SZX140" s="50"/>
      <c r="SZY140" s="50"/>
      <c r="SZZ140" s="50"/>
      <c r="TAA140" s="50"/>
      <c r="TAB140" s="50"/>
      <c r="TAC140" s="50"/>
      <c r="TAD140" s="50"/>
      <c r="TAE140" s="50"/>
      <c r="TAF140" s="50"/>
      <c r="TAG140" s="50"/>
      <c r="TAH140" s="50"/>
      <c r="TAI140" s="50"/>
      <c r="TAJ140" s="50"/>
      <c r="TAK140" s="50"/>
      <c r="TAL140" s="50"/>
      <c r="TAM140" s="50"/>
      <c r="TAN140" s="50"/>
      <c r="TAO140" s="50"/>
      <c r="TAP140" s="50"/>
      <c r="TAQ140" s="50"/>
      <c r="TAR140" s="50"/>
      <c r="TAS140" s="50"/>
      <c r="TAT140" s="50"/>
      <c r="TAU140" s="50"/>
      <c r="TAV140" s="50"/>
      <c r="TAW140" s="50"/>
      <c r="TAX140" s="50"/>
      <c r="TAY140" s="50"/>
      <c r="TAZ140" s="50"/>
      <c r="TBA140" s="50"/>
      <c r="TBB140" s="50"/>
      <c r="TBC140" s="50"/>
      <c r="TBD140" s="50"/>
      <c r="TBE140" s="50"/>
      <c r="TBF140" s="50"/>
      <c r="TBG140" s="50"/>
      <c r="TBH140" s="50"/>
      <c r="TBI140" s="50"/>
      <c r="TBJ140" s="50"/>
      <c r="TBK140" s="50"/>
      <c r="TBL140" s="50"/>
      <c r="TBM140" s="50"/>
      <c r="TBN140" s="50"/>
      <c r="TBO140" s="50"/>
      <c r="TBP140" s="50"/>
      <c r="TBQ140" s="50"/>
      <c r="TBR140" s="50"/>
      <c r="TBS140" s="50"/>
      <c r="TBT140" s="50"/>
      <c r="TBU140" s="50"/>
      <c r="TBV140" s="50"/>
      <c r="TBW140" s="50"/>
      <c r="TBX140" s="50"/>
      <c r="TBY140" s="50"/>
      <c r="TBZ140" s="50"/>
      <c r="TCA140" s="50"/>
      <c r="TCB140" s="50"/>
      <c r="TCC140" s="50"/>
      <c r="TCD140" s="50"/>
      <c r="TCE140" s="50"/>
      <c r="TCF140" s="50"/>
      <c r="TCG140" s="50"/>
      <c r="TCH140" s="50"/>
      <c r="TCI140" s="50"/>
      <c r="TCJ140" s="50"/>
      <c r="TCK140" s="50"/>
      <c r="TCL140" s="50"/>
      <c r="TCM140" s="50"/>
      <c r="TCN140" s="50"/>
      <c r="TCO140" s="50"/>
      <c r="TCP140" s="50"/>
      <c r="TCQ140" s="50"/>
      <c r="TCR140" s="50"/>
      <c r="TCS140" s="50"/>
      <c r="TCT140" s="50"/>
      <c r="TCU140" s="50"/>
      <c r="TCV140" s="50"/>
      <c r="TCW140" s="50"/>
      <c r="TCX140" s="50"/>
      <c r="TCY140" s="50"/>
      <c r="TCZ140" s="50"/>
      <c r="TDA140" s="50"/>
      <c r="TDB140" s="50"/>
      <c r="TDC140" s="50"/>
      <c r="TDD140" s="50"/>
      <c r="TDE140" s="50"/>
      <c r="TDF140" s="50"/>
      <c r="TDG140" s="50"/>
      <c r="TDH140" s="50"/>
      <c r="TDI140" s="50"/>
      <c r="TDJ140" s="50"/>
      <c r="TDK140" s="50"/>
      <c r="TDL140" s="50"/>
      <c r="TDM140" s="50"/>
      <c r="TDN140" s="50"/>
      <c r="TDO140" s="50"/>
      <c r="TDP140" s="50"/>
      <c r="TDQ140" s="50"/>
      <c r="TDR140" s="50"/>
      <c r="TDS140" s="50"/>
      <c r="TDT140" s="50"/>
      <c r="TDU140" s="50"/>
      <c r="TDV140" s="50"/>
      <c r="TDW140" s="50"/>
      <c r="TDX140" s="50"/>
      <c r="TDY140" s="50"/>
      <c r="TDZ140" s="50"/>
      <c r="TEA140" s="50"/>
      <c r="TEB140" s="50"/>
      <c r="TEC140" s="50"/>
      <c r="TED140" s="50"/>
      <c r="TEE140" s="50"/>
      <c r="TEF140" s="50"/>
      <c r="TEG140" s="50"/>
      <c r="TEH140" s="50"/>
      <c r="TEI140" s="50"/>
      <c r="TEJ140" s="50"/>
      <c r="TEK140" s="50"/>
      <c r="TEL140" s="50"/>
      <c r="TEM140" s="50"/>
      <c r="TEN140" s="50"/>
      <c r="TEO140" s="50"/>
      <c r="TEP140" s="50"/>
      <c r="TEQ140" s="50"/>
      <c r="TER140" s="50"/>
      <c r="TES140" s="50"/>
      <c r="TET140" s="50"/>
      <c r="TEU140" s="50"/>
      <c r="TEV140" s="50"/>
      <c r="TEW140" s="50"/>
      <c r="TEX140" s="50"/>
      <c r="TEY140" s="50"/>
      <c r="TEZ140" s="50"/>
      <c r="TFA140" s="50"/>
      <c r="TFB140" s="50"/>
      <c r="TFC140" s="50"/>
      <c r="TFD140" s="50"/>
      <c r="TFE140" s="50"/>
      <c r="TFF140" s="50"/>
      <c r="TFG140" s="50"/>
      <c r="TFH140" s="50"/>
      <c r="TFI140" s="50"/>
      <c r="TFJ140" s="50"/>
      <c r="TFK140" s="50"/>
      <c r="TFL140" s="50"/>
      <c r="TFM140" s="50"/>
      <c r="TFN140" s="50"/>
      <c r="TFO140" s="50"/>
      <c r="TFP140" s="50"/>
      <c r="TFQ140" s="50"/>
      <c r="TFR140" s="50"/>
      <c r="TFS140" s="50"/>
      <c r="TFT140" s="50"/>
      <c r="TFU140" s="50"/>
      <c r="TFV140" s="50"/>
      <c r="TFW140" s="50"/>
      <c r="TFX140" s="50"/>
      <c r="TFY140" s="50"/>
      <c r="TFZ140" s="50"/>
      <c r="TGA140" s="50"/>
      <c r="TGB140" s="50"/>
      <c r="TGC140" s="50"/>
      <c r="TGD140" s="50"/>
      <c r="TGE140" s="50"/>
      <c r="TGF140" s="50"/>
      <c r="TGG140" s="50"/>
      <c r="TGH140" s="50"/>
      <c r="TGI140" s="50"/>
      <c r="TGJ140" s="50"/>
      <c r="TGK140" s="50"/>
      <c r="TGL140" s="50"/>
      <c r="TGM140" s="50"/>
      <c r="TGN140" s="50"/>
      <c r="TGO140" s="50"/>
      <c r="TGP140" s="50"/>
      <c r="TGQ140" s="50"/>
      <c r="TGR140" s="50"/>
      <c r="TGS140" s="50"/>
      <c r="TGT140" s="50"/>
      <c r="TGU140" s="50"/>
      <c r="TGV140" s="50"/>
      <c r="TGW140" s="50"/>
      <c r="TGX140" s="50"/>
      <c r="TGY140" s="50"/>
      <c r="TGZ140" s="50"/>
      <c r="THA140" s="50"/>
      <c r="THB140" s="50"/>
      <c r="THC140" s="50"/>
      <c r="THD140" s="50"/>
      <c r="THE140" s="50"/>
      <c r="THF140" s="50"/>
      <c r="THG140" s="50"/>
      <c r="THH140" s="50"/>
      <c r="THI140" s="50"/>
      <c r="THJ140" s="50"/>
      <c r="THK140" s="50"/>
      <c r="THL140" s="50"/>
      <c r="THM140" s="50"/>
      <c r="THN140" s="50"/>
      <c r="THO140" s="50"/>
      <c r="THP140" s="50"/>
      <c r="THQ140" s="50"/>
      <c r="THR140" s="50"/>
      <c r="THS140" s="50"/>
      <c r="THT140" s="50"/>
      <c r="THU140" s="50"/>
      <c r="THV140" s="50"/>
      <c r="THW140" s="50"/>
      <c r="THX140" s="50"/>
      <c r="THY140" s="50"/>
      <c r="THZ140" s="50"/>
      <c r="TIA140" s="50"/>
      <c r="TIB140" s="50"/>
      <c r="TIC140" s="50"/>
      <c r="TID140" s="50"/>
      <c r="TIE140" s="50"/>
      <c r="TIF140" s="50"/>
      <c r="TIG140" s="50"/>
      <c r="TIH140" s="50"/>
      <c r="TII140" s="50"/>
      <c r="TIJ140" s="50"/>
      <c r="TIK140" s="50"/>
      <c r="TIL140" s="50"/>
      <c r="TIM140" s="50"/>
      <c r="TIN140" s="50"/>
      <c r="TIO140" s="50"/>
      <c r="TIP140" s="50"/>
      <c r="TIQ140" s="50"/>
      <c r="TIR140" s="50"/>
      <c r="TIS140" s="50"/>
      <c r="TIT140" s="50"/>
      <c r="TIU140" s="50"/>
      <c r="TIV140" s="50"/>
      <c r="TIW140" s="50"/>
      <c r="TIX140" s="50"/>
      <c r="TIY140" s="50"/>
      <c r="TIZ140" s="50"/>
      <c r="TJA140" s="50"/>
      <c r="TJB140" s="50"/>
      <c r="TJC140" s="50"/>
      <c r="TJD140" s="50"/>
      <c r="TJE140" s="50"/>
      <c r="TJF140" s="50"/>
      <c r="TJG140" s="50"/>
      <c r="TJH140" s="50"/>
      <c r="TJI140" s="50"/>
      <c r="TJJ140" s="50"/>
      <c r="TJK140" s="50"/>
      <c r="TJL140" s="50"/>
      <c r="TJM140" s="50"/>
      <c r="TJN140" s="50"/>
      <c r="TJO140" s="50"/>
      <c r="TJP140" s="50"/>
      <c r="TJQ140" s="50"/>
      <c r="TJR140" s="50"/>
      <c r="TJS140" s="50"/>
      <c r="TJT140" s="50"/>
      <c r="TJU140" s="50"/>
      <c r="TJV140" s="50"/>
      <c r="TJW140" s="50"/>
      <c r="TJX140" s="50"/>
      <c r="TJY140" s="50"/>
      <c r="TJZ140" s="50"/>
      <c r="TKA140" s="50"/>
      <c r="TKB140" s="50"/>
      <c r="TKC140" s="50"/>
      <c r="TKD140" s="50"/>
      <c r="TKE140" s="50"/>
      <c r="TKF140" s="50"/>
      <c r="TKG140" s="50"/>
      <c r="TKH140" s="50"/>
      <c r="TKI140" s="50"/>
      <c r="TKJ140" s="50"/>
      <c r="TKK140" s="50"/>
      <c r="TKL140" s="50"/>
      <c r="TKM140" s="50"/>
      <c r="TKN140" s="50"/>
      <c r="TKO140" s="50"/>
      <c r="TKP140" s="50"/>
      <c r="TKQ140" s="50"/>
      <c r="TKR140" s="50"/>
      <c r="TKS140" s="50"/>
      <c r="TKT140" s="50"/>
      <c r="TKU140" s="50"/>
      <c r="TKV140" s="50"/>
      <c r="TKW140" s="50"/>
      <c r="TKX140" s="50"/>
      <c r="TKY140" s="50"/>
      <c r="TKZ140" s="50"/>
      <c r="TLA140" s="50"/>
      <c r="TLB140" s="50"/>
      <c r="TLC140" s="50"/>
      <c r="TLD140" s="50"/>
      <c r="TLE140" s="50"/>
      <c r="TLF140" s="50"/>
      <c r="TLG140" s="50"/>
      <c r="TLH140" s="50"/>
      <c r="TLI140" s="50"/>
      <c r="TLJ140" s="50"/>
      <c r="TLK140" s="50"/>
      <c r="TLL140" s="50"/>
      <c r="TLM140" s="50"/>
      <c r="TLN140" s="50"/>
      <c r="TLO140" s="50"/>
      <c r="TLP140" s="50"/>
      <c r="TLQ140" s="50"/>
      <c r="TLR140" s="50"/>
      <c r="TLS140" s="50"/>
      <c r="TLT140" s="50"/>
      <c r="TLU140" s="50"/>
      <c r="TLV140" s="50"/>
      <c r="TLW140" s="50"/>
      <c r="TLX140" s="50"/>
      <c r="TLY140" s="50"/>
      <c r="TLZ140" s="50"/>
      <c r="TMA140" s="50"/>
      <c r="TMB140" s="50"/>
      <c r="TMC140" s="50"/>
      <c r="TMD140" s="50"/>
      <c r="TME140" s="50"/>
      <c r="TMF140" s="50"/>
      <c r="TMG140" s="50"/>
      <c r="TMH140" s="50"/>
      <c r="TMI140" s="50"/>
      <c r="TMJ140" s="50"/>
      <c r="TMK140" s="50"/>
      <c r="TML140" s="50"/>
      <c r="TMM140" s="50"/>
      <c r="TMN140" s="50"/>
      <c r="TMO140" s="50"/>
      <c r="TMP140" s="50"/>
      <c r="TMQ140" s="50"/>
      <c r="TMR140" s="50"/>
      <c r="TMS140" s="50"/>
      <c r="TMT140" s="50"/>
      <c r="TMU140" s="50"/>
      <c r="TMV140" s="50"/>
      <c r="TMW140" s="50"/>
      <c r="TMX140" s="50"/>
      <c r="TMY140" s="50"/>
      <c r="TMZ140" s="50"/>
      <c r="TNA140" s="50"/>
      <c r="TNB140" s="50"/>
      <c r="TNC140" s="50"/>
      <c r="TND140" s="50"/>
      <c r="TNE140" s="50"/>
      <c r="TNF140" s="50"/>
      <c r="TNG140" s="50"/>
      <c r="TNH140" s="50"/>
      <c r="TNI140" s="50"/>
      <c r="TNJ140" s="50"/>
      <c r="TNK140" s="50"/>
      <c r="TNL140" s="50"/>
      <c r="TNM140" s="50"/>
      <c r="TNN140" s="50"/>
      <c r="TNO140" s="50"/>
      <c r="TNP140" s="50"/>
      <c r="TNQ140" s="50"/>
      <c r="TNR140" s="50"/>
      <c r="TNS140" s="50"/>
      <c r="TNT140" s="50"/>
      <c r="TNU140" s="50"/>
      <c r="TNV140" s="50"/>
      <c r="TNW140" s="50"/>
      <c r="TNX140" s="50"/>
      <c r="TNY140" s="50"/>
      <c r="TNZ140" s="50"/>
      <c r="TOA140" s="50"/>
      <c r="TOB140" s="50"/>
      <c r="TOC140" s="50"/>
      <c r="TOD140" s="50"/>
      <c r="TOE140" s="50"/>
      <c r="TOF140" s="50"/>
      <c r="TOG140" s="50"/>
      <c r="TOH140" s="50"/>
      <c r="TOI140" s="50"/>
      <c r="TOJ140" s="50"/>
      <c r="TOK140" s="50"/>
      <c r="TOL140" s="50"/>
      <c r="TOM140" s="50"/>
      <c r="TON140" s="50"/>
      <c r="TOO140" s="50"/>
      <c r="TOP140" s="50"/>
      <c r="TOQ140" s="50"/>
      <c r="TOR140" s="50"/>
      <c r="TOS140" s="50"/>
      <c r="TOT140" s="50"/>
      <c r="TOU140" s="50"/>
      <c r="TOV140" s="50"/>
      <c r="TOW140" s="50"/>
      <c r="TOX140" s="50"/>
      <c r="TOY140" s="50"/>
      <c r="TOZ140" s="50"/>
      <c r="TPA140" s="50"/>
      <c r="TPB140" s="50"/>
      <c r="TPC140" s="50"/>
      <c r="TPD140" s="50"/>
      <c r="TPE140" s="50"/>
      <c r="TPF140" s="50"/>
      <c r="TPG140" s="50"/>
      <c r="TPH140" s="50"/>
      <c r="TPI140" s="50"/>
      <c r="TPJ140" s="50"/>
      <c r="TPK140" s="50"/>
      <c r="TPL140" s="50"/>
      <c r="TPM140" s="50"/>
      <c r="TPN140" s="50"/>
      <c r="TPO140" s="50"/>
      <c r="TPP140" s="50"/>
      <c r="TPQ140" s="50"/>
      <c r="TPR140" s="50"/>
      <c r="TPS140" s="50"/>
      <c r="TPT140" s="50"/>
      <c r="TPU140" s="50"/>
      <c r="TPV140" s="50"/>
      <c r="TPW140" s="50"/>
      <c r="TPX140" s="50"/>
      <c r="TPY140" s="50"/>
      <c r="TPZ140" s="50"/>
      <c r="TQA140" s="50"/>
      <c r="TQB140" s="50"/>
      <c r="TQC140" s="50"/>
      <c r="TQD140" s="50"/>
      <c r="TQE140" s="50"/>
      <c r="TQF140" s="50"/>
      <c r="TQG140" s="50"/>
      <c r="TQH140" s="50"/>
      <c r="TQI140" s="50"/>
      <c r="TQJ140" s="50"/>
      <c r="TQK140" s="50"/>
      <c r="TQL140" s="50"/>
      <c r="TQM140" s="50"/>
      <c r="TQN140" s="50"/>
      <c r="TQO140" s="50"/>
      <c r="TQP140" s="50"/>
      <c r="TQQ140" s="50"/>
      <c r="TQR140" s="50"/>
      <c r="TQS140" s="50"/>
      <c r="TQT140" s="50"/>
      <c r="TQU140" s="50"/>
      <c r="TQV140" s="50"/>
      <c r="TQW140" s="50"/>
      <c r="TQX140" s="50"/>
      <c r="TQY140" s="50"/>
      <c r="TQZ140" s="50"/>
      <c r="TRA140" s="50"/>
      <c r="TRB140" s="50"/>
      <c r="TRC140" s="50"/>
      <c r="TRD140" s="50"/>
      <c r="TRE140" s="50"/>
      <c r="TRF140" s="50"/>
      <c r="TRG140" s="50"/>
      <c r="TRH140" s="50"/>
      <c r="TRI140" s="50"/>
      <c r="TRJ140" s="50"/>
      <c r="TRK140" s="50"/>
      <c r="TRL140" s="50"/>
      <c r="TRM140" s="50"/>
      <c r="TRN140" s="50"/>
      <c r="TRO140" s="50"/>
      <c r="TRP140" s="50"/>
      <c r="TRQ140" s="50"/>
      <c r="TRR140" s="50"/>
      <c r="TRS140" s="50"/>
      <c r="TRT140" s="50"/>
      <c r="TRU140" s="50"/>
      <c r="TRV140" s="50"/>
      <c r="TRW140" s="50"/>
      <c r="TRX140" s="50"/>
      <c r="TRY140" s="50"/>
      <c r="TRZ140" s="50"/>
      <c r="TSA140" s="50"/>
      <c r="TSB140" s="50"/>
      <c r="TSC140" s="50"/>
      <c r="TSD140" s="50"/>
      <c r="TSE140" s="50"/>
      <c r="TSF140" s="50"/>
      <c r="TSG140" s="50"/>
      <c r="TSH140" s="50"/>
      <c r="TSI140" s="50"/>
      <c r="TSJ140" s="50"/>
      <c r="TSK140" s="50"/>
      <c r="TSL140" s="50"/>
      <c r="TSM140" s="50"/>
      <c r="TSN140" s="50"/>
      <c r="TSO140" s="50"/>
      <c r="TSP140" s="50"/>
      <c r="TSQ140" s="50"/>
      <c r="TSR140" s="50"/>
      <c r="TSS140" s="50"/>
      <c r="TST140" s="50"/>
      <c r="TSU140" s="50"/>
      <c r="TSV140" s="50"/>
      <c r="TSW140" s="50"/>
      <c r="TSX140" s="50"/>
      <c r="TSY140" s="50"/>
      <c r="TSZ140" s="50"/>
      <c r="TTA140" s="50"/>
      <c r="TTB140" s="50"/>
      <c r="TTC140" s="50"/>
      <c r="TTD140" s="50"/>
      <c r="TTE140" s="50"/>
      <c r="TTF140" s="50"/>
      <c r="TTG140" s="50"/>
      <c r="TTH140" s="50"/>
      <c r="TTI140" s="50"/>
      <c r="TTJ140" s="50"/>
      <c r="TTK140" s="50"/>
      <c r="TTL140" s="50"/>
      <c r="TTM140" s="50"/>
      <c r="TTN140" s="50"/>
      <c r="TTO140" s="50"/>
      <c r="TTP140" s="50"/>
      <c r="TTQ140" s="50"/>
      <c r="TTR140" s="50"/>
      <c r="TTS140" s="50"/>
      <c r="TTT140" s="50"/>
      <c r="TTU140" s="50"/>
      <c r="TTV140" s="50"/>
      <c r="TTW140" s="50"/>
      <c r="TTX140" s="50"/>
      <c r="TTY140" s="50"/>
      <c r="TTZ140" s="50"/>
      <c r="TUA140" s="50"/>
      <c r="TUB140" s="50"/>
      <c r="TUC140" s="50"/>
      <c r="TUD140" s="50"/>
      <c r="TUE140" s="50"/>
      <c r="TUF140" s="50"/>
      <c r="TUG140" s="50"/>
      <c r="TUH140" s="50"/>
      <c r="TUI140" s="50"/>
      <c r="TUJ140" s="50"/>
      <c r="TUK140" s="50"/>
      <c r="TUL140" s="50"/>
      <c r="TUM140" s="50"/>
      <c r="TUN140" s="50"/>
      <c r="TUO140" s="50"/>
      <c r="TUP140" s="50"/>
      <c r="TUQ140" s="50"/>
      <c r="TUR140" s="50"/>
      <c r="TUS140" s="50"/>
      <c r="TUT140" s="50"/>
      <c r="TUU140" s="50"/>
      <c r="TUV140" s="50"/>
      <c r="TUW140" s="50"/>
      <c r="TUX140" s="50"/>
      <c r="TUY140" s="50"/>
      <c r="TUZ140" s="50"/>
      <c r="TVA140" s="50"/>
      <c r="TVB140" s="50"/>
      <c r="TVC140" s="50"/>
      <c r="TVD140" s="50"/>
      <c r="TVE140" s="50"/>
      <c r="TVF140" s="50"/>
      <c r="TVG140" s="50"/>
      <c r="TVH140" s="50"/>
      <c r="TVI140" s="50"/>
      <c r="TVJ140" s="50"/>
      <c r="TVK140" s="50"/>
      <c r="TVL140" s="50"/>
      <c r="TVM140" s="50"/>
      <c r="TVN140" s="50"/>
      <c r="TVO140" s="50"/>
      <c r="TVP140" s="50"/>
      <c r="TVQ140" s="50"/>
      <c r="TVR140" s="50"/>
      <c r="TVS140" s="50"/>
      <c r="TVT140" s="50"/>
      <c r="TVU140" s="50"/>
      <c r="TVV140" s="50"/>
      <c r="TVW140" s="50"/>
      <c r="TVX140" s="50"/>
      <c r="TVY140" s="50"/>
      <c r="TVZ140" s="50"/>
      <c r="TWA140" s="50"/>
      <c r="TWB140" s="50"/>
      <c r="TWC140" s="50"/>
      <c r="TWD140" s="50"/>
      <c r="TWE140" s="50"/>
      <c r="TWF140" s="50"/>
      <c r="TWG140" s="50"/>
      <c r="TWH140" s="50"/>
      <c r="TWI140" s="50"/>
      <c r="TWJ140" s="50"/>
      <c r="TWK140" s="50"/>
      <c r="TWL140" s="50"/>
      <c r="TWM140" s="50"/>
      <c r="TWN140" s="50"/>
      <c r="TWO140" s="50"/>
      <c r="TWP140" s="50"/>
      <c r="TWQ140" s="50"/>
      <c r="TWR140" s="50"/>
      <c r="TWS140" s="50"/>
      <c r="TWT140" s="50"/>
      <c r="TWU140" s="50"/>
      <c r="TWV140" s="50"/>
      <c r="TWW140" s="50"/>
      <c r="TWX140" s="50"/>
      <c r="TWY140" s="50"/>
      <c r="TWZ140" s="50"/>
      <c r="TXA140" s="50"/>
      <c r="TXB140" s="50"/>
      <c r="TXC140" s="50"/>
      <c r="TXD140" s="50"/>
      <c r="TXE140" s="50"/>
      <c r="TXF140" s="50"/>
      <c r="TXG140" s="50"/>
      <c r="TXH140" s="50"/>
      <c r="TXI140" s="50"/>
      <c r="TXJ140" s="50"/>
      <c r="TXK140" s="50"/>
      <c r="TXL140" s="50"/>
      <c r="TXM140" s="50"/>
      <c r="TXN140" s="50"/>
      <c r="TXO140" s="50"/>
      <c r="TXP140" s="50"/>
      <c r="TXQ140" s="50"/>
      <c r="TXR140" s="50"/>
      <c r="TXS140" s="50"/>
      <c r="TXT140" s="50"/>
      <c r="TXU140" s="50"/>
      <c r="TXV140" s="50"/>
      <c r="TXW140" s="50"/>
      <c r="TXX140" s="50"/>
      <c r="TXY140" s="50"/>
      <c r="TXZ140" s="50"/>
      <c r="TYA140" s="50"/>
      <c r="TYB140" s="50"/>
      <c r="TYC140" s="50"/>
      <c r="TYD140" s="50"/>
      <c r="TYE140" s="50"/>
      <c r="TYF140" s="50"/>
      <c r="TYG140" s="50"/>
      <c r="TYH140" s="50"/>
      <c r="TYI140" s="50"/>
      <c r="TYJ140" s="50"/>
      <c r="TYK140" s="50"/>
      <c r="TYL140" s="50"/>
      <c r="TYM140" s="50"/>
      <c r="TYN140" s="50"/>
      <c r="TYO140" s="50"/>
      <c r="TYP140" s="50"/>
      <c r="TYQ140" s="50"/>
      <c r="TYR140" s="50"/>
      <c r="TYS140" s="50"/>
      <c r="TYT140" s="50"/>
      <c r="TYU140" s="50"/>
      <c r="TYV140" s="50"/>
      <c r="TYW140" s="50"/>
      <c r="TYX140" s="50"/>
      <c r="TYY140" s="50"/>
      <c r="TYZ140" s="50"/>
      <c r="TZA140" s="50"/>
      <c r="TZB140" s="50"/>
      <c r="TZC140" s="50"/>
      <c r="TZD140" s="50"/>
      <c r="TZE140" s="50"/>
      <c r="TZF140" s="50"/>
      <c r="TZG140" s="50"/>
      <c r="TZH140" s="50"/>
      <c r="TZI140" s="50"/>
      <c r="TZJ140" s="50"/>
      <c r="TZK140" s="50"/>
      <c r="TZL140" s="50"/>
      <c r="TZM140" s="50"/>
      <c r="TZN140" s="50"/>
      <c r="TZO140" s="50"/>
      <c r="TZP140" s="50"/>
      <c r="TZQ140" s="50"/>
      <c r="TZR140" s="50"/>
      <c r="TZS140" s="50"/>
      <c r="TZT140" s="50"/>
      <c r="TZU140" s="50"/>
      <c r="TZV140" s="50"/>
      <c r="TZW140" s="50"/>
      <c r="TZX140" s="50"/>
      <c r="TZY140" s="50"/>
      <c r="TZZ140" s="50"/>
      <c r="UAA140" s="50"/>
      <c r="UAB140" s="50"/>
      <c r="UAC140" s="50"/>
      <c r="UAD140" s="50"/>
      <c r="UAE140" s="50"/>
      <c r="UAF140" s="50"/>
      <c r="UAG140" s="50"/>
      <c r="UAH140" s="50"/>
      <c r="UAI140" s="50"/>
      <c r="UAJ140" s="50"/>
      <c r="UAK140" s="50"/>
      <c r="UAL140" s="50"/>
      <c r="UAM140" s="50"/>
      <c r="UAN140" s="50"/>
      <c r="UAO140" s="50"/>
      <c r="UAP140" s="50"/>
      <c r="UAQ140" s="50"/>
      <c r="UAR140" s="50"/>
      <c r="UAS140" s="50"/>
      <c r="UAT140" s="50"/>
      <c r="UAU140" s="50"/>
      <c r="UAV140" s="50"/>
      <c r="UAW140" s="50"/>
      <c r="UAX140" s="50"/>
      <c r="UAY140" s="50"/>
      <c r="UAZ140" s="50"/>
      <c r="UBA140" s="50"/>
      <c r="UBB140" s="50"/>
      <c r="UBC140" s="50"/>
      <c r="UBD140" s="50"/>
      <c r="UBE140" s="50"/>
      <c r="UBF140" s="50"/>
      <c r="UBG140" s="50"/>
      <c r="UBH140" s="50"/>
      <c r="UBI140" s="50"/>
      <c r="UBJ140" s="50"/>
      <c r="UBK140" s="50"/>
      <c r="UBL140" s="50"/>
      <c r="UBM140" s="50"/>
      <c r="UBN140" s="50"/>
      <c r="UBO140" s="50"/>
      <c r="UBP140" s="50"/>
      <c r="UBQ140" s="50"/>
      <c r="UBR140" s="50"/>
      <c r="UBS140" s="50"/>
      <c r="UBT140" s="50"/>
      <c r="UBU140" s="50"/>
      <c r="UBV140" s="50"/>
      <c r="UBW140" s="50"/>
      <c r="UBX140" s="50"/>
      <c r="UBY140" s="50"/>
      <c r="UBZ140" s="50"/>
      <c r="UCA140" s="50"/>
      <c r="UCB140" s="50"/>
      <c r="UCC140" s="50"/>
      <c r="UCD140" s="50"/>
      <c r="UCE140" s="50"/>
      <c r="UCF140" s="50"/>
      <c r="UCG140" s="50"/>
      <c r="UCH140" s="50"/>
      <c r="UCI140" s="50"/>
      <c r="UCJ140" s="50"/>
      <c r="UCK140" s="50"/>
      <c r="UCL140" s="50"/>
      <c r="UCM140" s="50"/>
      <c r="UCN140" s="50"/>
      <c r="UCO140" s="50"/>
      <c r="UCP140" s="50"/>
      <c r="UCQ140" s="50"/>
      <c r="UCR140" s="50"/>
      <c r="UCS140" s="50"/>
      <c r="UCT140" s="50"/>
      <c r="UCU140" s="50"/>
      <c r="UCV140" s="50"/>
      <c r="UCW140" s="50"/>
      <c r="UCX140" s="50"/>
      <c r="UCY140" s="50"/>
      <c r="UCZ140" s="50"/>
      <c r="UDA140" s="50"/>
      <c r="UDB140" s="50"/>
      <c r="UDC140" s="50"/>
      <c r="UDD140" s="50"/>
      <c r="UDE140" s="50"/>
      <c r="UDF140" s="50"/>
      <c r="UDG140" s="50"/>
      <c r="UDH140" s="50"/>
      <c r="UDI140" s="50"/>
      <c r="UDJ140" s="50"/>
      <c r="UDK140" s="50"/>
      <c r="UDL140" s="50"/>
      <c r="UDM140" s="50"/>
      <c r="UDN140" s="50"/>
      <c r="UDO140" s="50"/>
      <c r="UDP140" s="50"/>
      <c r="UDQ140" s="50"/>
      <c r="UDR140" s="50"/>
      <c r="UDS140" s="50"/>
      <c r="UDT140" s="50"/>
      <c r="UDU140" s="50"/>
      <c r="UDV140" s="50"/>
      <c r="UDW140" s="50"/>
      <c r="UDX140" s="50"/>
      <c r="UDY140" s="50"/>
      <c r="UDZ140" s="50"/>
      <c r="UEA140" s="50"/>
      <c r="UEB140" s="50"/>
      <c r="UEC140" s="50"/>
      <c r="UED140" s="50"/>
      <c r="UEE140" s="50"/>
      <c r="UEF140" s="50"/>
      <c r="UEG140" s="50"/>
      <c r="UEH140" s="50"/>
      <c r="UEI140" s="50"/>
      <c r="UEJ140" s="50"/>
      <c r="UEK140" s="50"/>
      <c r="UEL140" s="50"/>
      <c r="UEM140" s="50"/>
      <c r="UEN140" s="50"/>
      <c r="UEO140" s="50"/>
      <c r="UEP140" s="50"/>
      <c r="UEQ140" s="50"/>
      <c r="UER140" s="50"/>
      <c r="UES140" s="50"/>
      <c r="UET140" s="50"/>
      <c r="UEU140" s="50"/>
      <c r="UEV140" s="50"/>
      <c r="UEW140" s="50"/>
      <c r="UEX140" s="50"/>
      <c r="UEY140" s="50"/>
      <c r="UEZ140" s="50"/>
      <c r="UFA140" s="50"/>
      <c r="UFB140" s="50"/>
      <c r="UFC140" s="50"/>
      <c r="UFD140" s="50"/>
      <c r="UFE140" s="50"/>
      <c r="UFF140" s="50"/>
      <c r="UFG140" s="50"/>
      <c r="UFH140" s="50"/>
      <c r="UFI140" s="50"/>
      <c r="UFJ140" s="50"/>
      <c r="UFK140" s="50"/>
      <c r="UFL140" s="50"/>
      <c r="UFM140" s="50"/>
      <c r="UFN140" s="50"/>
      <c r="UFO140" s="50"/>
      <c r="UFP140" s="50"/>
      <c r="UFQ140" s="50"/>
      <c r="UFR140" s="50"/>
      <c r="UFS140" s="50"/>
      <c r="UFT140" s="50"/>
      <c r="UFU140" s="50"/>
      <c r="UFV140" s="50"/>
      <c r="UFW140" s="50"/>
      <c r="UFX140" s="50"/>
      <c r="UFY140" s="50"/>
      <c r="UFZ140" s="50"/>
      <c r="UGA140" s="50"/>
      <c r="UGB140" s="50"/>
      <c r="UGC140" s="50"/>
      <c r="UGD140" s="50"/>
      <c r="UGE140" s="50"/>
      <c r="UGF140" s="50"/>
      <c r="UGG140" s="50"/>
      <c r="UGH140" s="50"/>
      <c r="UGI140" s="50"/>
      <c r="UGJ140" s="50"/>
      <c r="UGK140" s="50"/>
      <c r="UGL140" s="50"/>
      <c r="UGM140" s="50"/>
      <c r="UGN140" s="50"/>
      <c r="UGO140" s="50"/>
      <c r="UGP140" s="50"/>
      <c r="UGQ140" s="50"/>
      <c r="UGR140" s="50"/>
      <c r="UGS140" s="50"/>
      <c r="UGT140" s="50"/>
      <c r="UGU140" s="50"/>
      <c r="UGV140" s="50"/>
      <c r="UGW140" s="50"/>
      <c r="UGX140" s="50"/>
      <c r="UGY140" s="50"/>
      <c r="UGZ140" s="50"/>
      <c r="UHA140" s="50"/>
      <c r="UHB140" s="50"/>
      <c r="UHC140" s="50"/>
      <c r="UHD140" s="50"/>
      <c r="UHE140" s="50"/>
      <c r="UHF140" s="50"/>
      <c r="UHG140" s="50"/>
      <c r="UHH140" s="50"/>
      <c r="UHI140" s="50"/>
      <c r="UHJ140" s="50"/>
      <c r="UHK140" s="50"/>
      <c r="UHL140" s="50"/>
      <c r="UHM140" s="50"/>
      <c r="UHN140" s="50"/>
      <c r="UHO140" s="50"/>
      <c r="UHP140" s="50"/>
      <c r="UHQ140" s="50"/>
      <c r="UHR140" s="50"/>
      <c r="UHS140" s="50"/>
      <c r="UHT140" s="50"/>
      <c r="UHU140" s="50"/>
      <c r="UHV140" s="50"/>
      <c r="UHW140" s="50"/>
      <c r="UHX140" s="50"/>
      <c r="UHY140" s="50"/>
      <c r="UHZ140" s="50"/>
      <c r="UIA140" s="50"/>
      <c r="UIB140" s="50"/>
      <c r="UIC140" s="50"/>
      <c r="UID140" s="50"/>
      <c r="UIE140" s="50"/>
      <c r="UIF140" s="50"/>
      <c r="UIG140" s="50"/>
      <c r="UIH140" s="50"/>
      <c r="UII140" s="50"/>
      <c r="UIJ140" s="50"/>
      <c r="UIK140" s="50"/>
      <c r="UIL140" s="50"/>
      <c r="UIM140" s="50"/>
      <c r="UIN140" s="50"/>
      <c r="UIO140" s="50"/>
      <c r="UIP140" s="50"/>
      <c r="UIQ140" s="50"/>
      <c r="UIR140" s="50"/>
      <c r="UIS140" s="50"/>
      <c r="UIT140" s="50"/>
      <c r="UIU140" s="50"/>
      <c r="UIV140" s="50"/>
      <c r="UIW140" s="50"/>
      <c r="UIX140" s="50"/>
      <c r="UIY140" s="50"/>
      <c r="UIZ140" s="50"/>
      <c r="UJA140" s="50"/>
      <c r="UJB140" s="50"/>
      <c r="UJC140" s="50"/>
      <c r="UJD140" s="50"/>
      <c r="UJE140" s="50"/>
      <c r="UJF140" s="50"/>
      <c r="UJG140" s="50"/>
      <c r="UJH140" s="50"/>
      <c r="UJI140" s="50"/>
      <c r="UJJ140" s="50"/>
      <c r="UJK140" s="50"/>
      <c r="UJL140" s="50"/>
      <c r="UJM140" s="50"/>
      <c r="UJN140" s="50"/>
      <c r="UJO140" s="50"/>
      <c r="UJP140" s="50"/>
      <c r="UJQ140" s="50"/>
      <c r="UJR140" s="50"/>
      <c r="UJS140" s="50"/>
      <c r="UJT140" s="50"/>
      <c r="UJU140" s="50"/>
      <c r="UJV140" s="50"/>
      <c r="UJW140" s="50"/>
      <c r="UJX140" s="50"/>
      <c r="UJY140" s="50"/>
      <c r="UJZ140" s="50"/>
      <c r="UKA140" s="50"/>
      <c r="UKB140" s="50"/>
      <c r="UKC140" s="50"/>
      <c r="UKD140" s="50"/>
      <c r="UKE140" s="50"/>
      <c r="UKF140" s="50"/>
      <c r="UKG140" s="50"/>
      <c r="UKH140" s="50"/>
      <c r="UKI140" s="50"/>
      <c r="UKJ140" s="50"/>
      <c r="UKK140" s="50"/>
      <c r="UKL140" s="50"/>
      <c r="UKM140" s="50"/>
      <c r="UKN140" s="50"/>
      <c r="UKO140" s="50"/>
      <c r="UKP140" s="50"/>
      <c r="UKQ140" s="50"/>
      <c r="UKR140" s="50"/>
      <c r="UKS140" s="50"/>
      <c r="UKT140" s="50"/>
      <c r="UKU140" s="50"/>
      <c r="UKV140" s="50"/>
      <c r="UKW140" s="50"/>
      <c r="UKX140" s="50"/>
      <c r="UKY140" s="50"/>
      <c r="UKZ140" s="50"/>
      <c r="ULA140" s="50"/>
      <c r="ULB140" s="50"/>
      <c r="ULC140" s="50"/>
      <c r="ULD140" s="50"/>
      <c r="ULE140" s="50"/>
      <c r="ULF140" s="50"/>
      <c r="ULG140" s="50"/>
      <c r="ULH140" s="50"/>
      <c r="ULI140" s="50"/>
      <c r="ULJ140" s="50"/>
      <c r="ULK140" s="50"/>
      <c r="ULL140" s="50"/>
      <c r="ULM140" s="50"/>
      <c r="ULN140" s="50"/>
      <c r="ULO140" s="50"/>
      <c r="ULP140" s="50"/>
      <c r="ULQ140" s="50"/>
      <c r="ULR140" s="50"/>
      <c r="ULS140" s="50"/>
      <c r="ULT140" s="50"/>
      <c r="ULU140" s="50"/>
      <c r="ULV140" s="50"/>
      <c r="ULW140" s="50"/>
      <c r="ULX140" s="50"/>
      <c r="ULY140" s="50"/>
      <c r="ULZ140" s="50"/>
      <c r="UMA140" s="50"/>
      <c r="UMB140" s="50"/>
      <c r="UMC140" s="50"/>
      <c r="UMD140" s="50"/>
      <c r="UME140" s="50"/>
      <c r="UMF140" s="50"/>
      <c r="UMG140" s="50"/>
      <c r="UMH140" s="50"/>
      <c r="UMI140" s="50"/>
      <c r="UMJ140" s="50"/>
      <c r="UMK140" s="50"/>
      <c r="UML140" s="50"/>
      <c r="UMM140" s="50"/>
      <c r="UMN140" s="50"/>
      <c r="UMO140" s="50"/>
      <c r="UMP140" s="50"/>
      <c r="UMQ140" s="50"/>
      <c r="UMR140" s="50"/>
      <c r="UMS140" s="50"/>
      <c r="UMT140" s="50"/>
      <c r="UMU140" s="50"/>
      <c r="UMV140" s="50"/>
      <c r="UMW140" s="50"/>
      <c r="UMX140" s="50"/>
      <c r="UMY140" s="50"/>
      <c r="UMZ140" s="50"/>
      <c r="UNA140" s="50"/>
      <c r="UNB140" s="50"/>
      <c r="UNC140" s="50"/>
      <c r="UND140" s="50"/>
      <c r="UNE140" s="50"/>
      <c r="UNF140" s="50"/>
      <c r="UNG140" s="50"/>
      <c r="UNH140" s="50"/>
      <c r="UNI140" s="50"/>
      <c r="UNJ140" s="50"/>
      <c r="UNK140" s="50"/>
      <c r="UNL140" s="50"/>
      <c r="UNM140" s="50"/>
      <c r="UNN140" s="50"/>
      <c r="UNO140" s="50"/>
      <c r="UNP140" s="50"/>
      <c r="UNQ140" s="50"/>
      <c r="UNR140" s="50"/>
      <c r="UNS140" s="50"/>
      <c r="UNT140" s="50"/>
      <c r="UNU140" s="50"/>
      <c r="UNV140" s="50"/>
      <c r="UNW140" s="50"/>
      <c r="UNX140" s="50"/>
      <c r="UNY140" s="50"/>
      <c r="UNZ140" s="50"/>
      <c r="UOA140" s="50"/>
      <c r="UOB140" s="50"/>
      <c r="UOC140" s="50"/>
      <c r="UOD140" s="50"/>
      <c r="UOE140" s="50"/>
      <c r="UOF140" s="50"/>
      <c r="UOG140" s="50"/>
      <c r="UOH140" s="50"/>
      <c r="UOI140" s="50"/>
      <c r="UOJ140" s="50"/>
      <c r="UOK140" s="50"/>
      <c r="UOL140" s="50"/>
      <c r="UOM140" s="50"/>
      <c r="UON140" s="50"/>
      <c r="UOO140" s="50"/>
      <c r="UOP140" s="50"/>
      <c r="UOQ140" s="50"/>
      <c r="UOR140" s="50"/>
      <c r="UOS140" s="50"/>
      <c r="UOT140" s="50"/>
      <c r="UOU140" s="50"/>
      <c r="UOV140" s="50"/>
      <c r="UOW140" s="50"/>
      <c r="UOX140" s="50"/>
      <c r="UOY140" s="50"/>
      <c r="UOZ140" s="50"/>
      <c r="UPA140" s="50"/>
      <c r="UPB140" s="50"/>
      <c r="UPC140" s="50"/>
      <c r="UPD140" s="50"/>
      <c r="UPE140" s="50"/>
      <c r="UPF140" s="50"/>
      <c r="UPG140" s="50"/>
      <c r="UPH140" s="50"/>
      <c r="UPI140" s="50"/>
      <c r="UPJ140" s="50"/>
      <c r="UPK140" s="50"/>
      <c r="UPL140" s="50"/>
      <c r="UPM140" s="50"/>
      <c r="UPN140" s="50"/>
      <c r="UPO140" s="50"/>
      <c r="UPP140" s="50"/>
      <c r="UPQ140" s="50"/>
      <c r="UPR140" s="50"/>
      <c r="UPS140" s="50"/>
      <c r="UPT140" s="50"/>
      <c r="UPU140" s="50"/>
      <c r="UPV140" s="50"/>
      <c r="UPW140" s="50"/>
      <c r="UPX140" s="50"/>
      <c r="UPY140" s="50"/>
      <c r="UPZ140" s="50"/>
      <c r="UQA140" s="50"/>
      <c r="UQB140" s="50"/>
      <c r="UQC140" s="50"/>
      <c r="UQD140" s="50"/>
      <c r="UQE140" s="50"/>
      <c r="UQF140" s="50"/>
      <c r="UQG140" s="50"/>
      <c r="UQH140" s="50"/>
      <c r="UQI140" s="50"/>
      <c r="UQJ140" s="50"/>
      <c r="UQK140" s="50"/>
      <c r="UQL140" s="50"/>
      <c r="UQM140" s="50"/>
      <c r="UQN140" s="50"/>
      <c r="UQO140" s="50"/>
      <c r="UQP140" s="50"/>
      <c r="UQQ140" s="50"/>
      <c r="UQR140" s="50"/>
      <c r="UQS140" s="50"/>
      <c r="UQT140" s="50"/>
      <c r="UQU140" s="50"/>
      <c r="UQV140" s="50"/>
      <c r="UQW140" s="50"/>
      <c r="UQX140" s="50"/>
      <c r="UQY140" s="50"/>
      <c r="UQZ140" s="50"/>
      <c r="URA140" s="50"/>
      <c r="URB140" s="50"/>
      <c r="URC140" s="50"/>
      <c r="URD140" s="50"/>
      <c r="URE140" s="50"/>
      <c r="URF140" s="50"/>
      <c r="URG140" s="50"/>
      <c r="URH140" s="50"/>
      <c r="URI140" s="50"/>
      <c r="URJ140" s="50"/>
      <c r="URK140" s="50"/>
      <c r="URL140" s="50"/>
      <c r="URM140" s="50"/>
      <c r="URN140" s="50"/>
      <c r="URO140" s="50"/>
      <c r="URP140" s="50"/>
      <c r="URQ140" s="50"/>
      <c r="URR140" s="50"/>
      <c r="URS140" s="50"/>
      <c r="URT140" s="50"/>
      <c r="URU140" s="50"/>
      <c r="URV140" s="50"/>
      <c r="URW140" s="50"/>
      <c r="URX140" s="50"/>
      <c r="URY140" s="50"/>
      <c r="URZ140" s="50"/>
      <c r="USA140" s="50"/>
      <c r="USB140" s="50"/>
      <c r="USC140" s="50"/>
      <c r="USD140" s="50"/>
      <c r="USE140" s="50"/>
      <c r="USF140" s="50"/>
      <c r="USG140" s="50"/>
      <c r="USH140" s="50"/>
      <c r="USI140" s="50"/>
      <c r="USJ140" s="50"/>
      <c r="USK140" s="50"/>
      <c r="USL140" s="50"/>
      <c r="USM140" s="50"/>
      <c r="USN140" s="50"/>
      <c r="USO140" s="50"/>
      <c r="USP140" s="50"/>
      <c r="USQ140" s="50"/>
      <c r="USR140" s="50"/>
      <c r="USS140" s="50"/>
      <c r="UST140" s="50"/>
      <c r="USU140" s="50"/>
      <c r="USV140" s="50"/>
      <c r="USW140" s="50"/>
      <c r="USX140" s="50"/>
      <c r="USY140" s="50"/>
      <c r="USZ140" s="50"/>
      <c r="UTA140" s="50"/>
      <c r="UTB140" s="50"/>
      <c r="UTC140" s="50"/>
      <c r="UTD140" s="50"/>
      <c r="UTE140" s="50"/>
      <c r="UTF140" s="50"/>
      <c r="UTG140" s="50"/>
      <c r="UTH140" s="50"/>
      <c r="UTI140" s="50"/>
      <c r="UTJ140" s="50"/>
      <c r="UTK140" s="50"/>
      <c r="UTL140" s="50"/>
      <c r="UTM140" s="50"/>
      <c r="UTN140" s="50"/>
      <c r="UTO140" s="50"/>
      <c r="UTP140" s="50"/>
      <c r="UTQ140" s="50"/>
      <c r="UTR140" s="50"/>
      <c r="UTS140" s="50"/>
      <c r="UTT140" s="50"/>
      <c r="UTU140" s="50"/>
      <c r="UTV140" s="50"/>
      <c r="UTW140" s="50"/>
      <c r="UTX140" s="50"/>
      <c r="UTY140" s="50"/>
      <c r="UTZ140" s="50"/>
      <c r="UUA140" s="50"/>
      <c r="UUB140" s="50"/>
      <c r="UUC140" s="50"/>
      <c r="UUD140" s="50"/>
      <c r="UUE140" s="50"/>
      <c r="UUF140" s="50"/>
      <c r="UUG140" s="50"/>
      <c r="UUH140" s="50"/>
      <c r="UUI140" s="50"/>
      <c r="UUJ140" s="50"/>
      <c r="UUK140" s="50"/>
      <c r="UUL140" s="50"/>
      <c r="UUM140" s="50"/>
      <c r="UUN140" s="50"/>
      <c r="UUO140" s="50"/>
      <c r="UUP140" s="50"/>
      <c r="UUQ140" s="50"/>
      <c r="UUR140" s="50"/>
      <c r="UUS140" s="50"/>
      <c r="UUT140" s="50"/>
      <c r="UUU140" s="50"/>
      <c r="UUV140" s="50"/>
      <c r="UUW140" s="50"/>
      <c r="UUX140" s="50"/>
      <c r="UUY140" s="50"/>
      <c r="UUZ140" s="50"/>
      <c r="UVA140" s="50"/>
      <c r="UVB140" s="50"/>
      <c r="UVC140" s="50"/>
      <c r="UVD140" s="50"/>
      <c r="UVE140" s="50"/>
      <c r="UVF140" s="50"/>
      <c r="UVG140" s="50"/>
      <c r="UVH140" s="50"/>
      <c r="UVI140" s="50"/>
      <c r="UVJ140" s="50"/>
      <c r="UVK140" s="50"/>
      <c r="UVL140" s="50"/>
      <c r="UVM140" s="50"/>
      <c r="UVN140" s="50"/>
      <c r="UVO140" s="50"/>
      <c r="UVP140" s="50"/>
      <c r="UVQ140" s="50"/>
      <c r="UVR140" s="50"/>
      <c r="UVS140" s="50"/>
      <c r="UVT140" s="50"/>
      <c r="UVU140" s="50"/>
      <c r="UVV140" s="50"/>
      <c r="UVW140" s="50"/>
      <c r="UVX140" s="50"/>
      <c r="UVY140" s="50"/>
      <c r="UVZ140" s="50"/>
      <c r="UWA140" s="50"/>
      <c r="UWB140" s="50"/>
      <c r="UWC140" s="50"/>
      <c r="UWD140" s="50"/>
      <c r="UWE140" s="50"/>
      <c r="UWF140" s="50"/>
      <c r="UWG140" s="50"/>
      <c r="UWH140" s="50"/>
      <c r="UWI140" s="50"/>
      <c r="UWJ140" s="50"/>
      <c r="UWK140" s="50"/>
      <c r="UWL140" s="50"/>
      <c r="UWM140" s="50"/>
      <c r="UWN140" s="50"/>
      <c r="UWO140" s="50"/>
      <c r="UWP140" s="50"/>
      <c r="UWQ140" s="50"/>
      <c r="UWR140" s="50"/>
      <c r="UWS140" s="50"/>
      <c r="UWT140" s="50"/>
      <c r="UWU140" s="50"/>
      <c r="UWV140" s="50"/>
      <c r="UWW140" s="50"/>
      <c r="UWX140" s="50"/>
      <c r="UWY140" s="50"/>
      <c r="UWZ140" s="50"/>
      <c r="UXA140" s="50"/>
      <c r="UXB140" s="50"/>
      <c r="UXC140" s="50"/>
      <c r="UXD140" s="50"/>
      <c r="UXE140" s="50"/>
      <c r="UXF140" s="50"/>
      <c r="UXG140" s="50"/>
      <c r="UXH140" s="50"/>
      <c r="UXI140" s="50"/>
      <c r="UXJ140" s="50"/>
      <c r="UXK140" s="50"/>
      <c r="UXL140" s="50"/>
      <c r="UXM140" s="50"/>
      <c r="UXN140" s="50"/>
      <c r="UXO140" s="50"/>
      <c r="UXP140" s="50"/>
      <c r="UXQ140" s="50"/>
      <c r="UXR140" s="50"/>
      <c r="UXS140" s="50"/>
      <c r="UXT140" s="50"/>
      <c r="UXU140" s="50"/>
      <c r="UXV140" s="50"/>
      <c r="UXW140" s="50"/>
      <c r="UXX140" s="50"/>
      <c r="UXY140" s="50"/>
      <c r="UXZ140" s="50"/>
      <c r="UYA140" s="50"/>
      <c r="UYB140" s="50"/>
      <c r="UYC140" s="50"/>
      <c r="UYD140" s="50"/>
      <c r="UYE140" s="50"/>
      <c r="UYF140" s="50"/>
      <c r="UYG140" s="50"/>
      <c r="UYH140" s="50"/>
      <c r="UYI140" s="50"/>
      <c r="UYJ140" s="50"/>
      <c r="UYK140" s="50"/>
      <c r="UYL140" s="50"/>
      <c r="UYM140" s="50"/>
      <c r="UYN140" s="50"/>
      <c r="UYO140" s="50"/>
      <c r="UYP140" s="50"/>
      <c r="UYQ140" s="50"/>
      <c r="UYR140" s="50"/>
      <c r="UYS140" s="50"/>
      <c r="UYT140" s="50"/>
      <c r="UYU140" s="50"/>
      <c r="UYV140" s="50"/>
      <c r="UYW140" s="50"/>
      <c r="UYX140" s="50"/>
      <c r="UYY140" s="50"/>
      <c r="UYZ140" s="50"/>
      <c r="UZA140" s="50"/>
      <c r="UZB140" s="50"/>
      <c r="UZC140" s="50"/>
      <c r="UZD140" s="50"/>
      <c r="UZE140" s="50"/>
      <c r="UZF140" s="50"/>
      <c r="UZG140" s="50"/>
      <c r="UZH140" s="50"/>
      <c r="UZI140" s="50"/>
      <c r="UZJ140" s="50"/>
      <c r="UZK140" s="50"/>
      <c r="UZL140" s="50"/>
      <c r="UZM140" s="50"/>
      <c r="UZN140" s="50"/>
      <c r="UZO140" s="50"/>
      <c r="UZP140" s="50"/>
      <c r="UZQ140" s="50"/>
      <c r="UZR140" s="50"/>
      <c r="UZS140" s="50"/>
      <c r="UZT140" s="50"/>
      <c r="UZU140" s="50"/>
      <c r="UZV140" s="50"/>
      <c r="UZW140" s="50"/>
      <c r="UZX140" s="50"/>
      <c r="UZY140" s="50"/>
      <c r="UZZ140" s="50"/>
      <c r="VAA140" s="50"/>
      <c r="VAB140" s="50"/>
      <c r="VAC140" s="50"/>
      <c r="VAD140" s="50"/>
      <c r="VAE140" s="50"/>
      <c r="VAF140" s="50"/>
      <c r="VAG140" s="50"/>
      <c r="VAH140" s="50"/>
      <c r="VAI140" s="50"/>
      <c r="VAJ140" s="50"/>
      <c r="VAK140" s="50"/>
      <c r="VAL140" s="50"/>
      <c r="VAM140" s="50"/>
      <c r="VAN140" s="50"/>
      <c r="VAO140" s="50"/>
      <c r="VAP140" s="50"/>
      <c r="VAQ140" s="50"/>
      <c r="VAR140" s="50"/>
      <c r="VAS140" s="50"/>
      <c r="VAT140" s="50"/>
      <c r="VAU140" s="50"/>
      <c r="VAV140" s="50"/>
      <c r="VAW140" s="50"/>
      <c r="VAX140" s="50"/>
      <c r="VAY140" s="50"/>
      <c r="VAZ140" s="50"/>
      <c r="VBA140" s="50"/>
      <c r="VBB140" s="50"/>
      <c r="VBC140" s="50"/>
      <c r="VBD140" s="50"/>
      <c r="VBE140" s="50"/>
      <c r="VBF140" s="50"/>
      <c r="VBG140" s="50"/>
      <c r="VBH140" s="50"/>
      <c r="VBI140" s="50"/>
      <c r="VBJ140" s="50"/>
      <c r="VBK140" s="50"/>
      <c r="VBL140" s="50"/>
      <c r="VBM140" s="50"/>
      <c r="VBN140" s="50"/>
      <c r="VBO140" s="50"/>
      <c r="VBP140" s="50"/>
      <c r="VBQ140" s="50"/>
      <c r="VBR140" s="50"/>
      <c r="VBS140" s="50"/>
      <c r="VBT140" s="50"/>
      <c r="VBU140" s="50"/>
      <c r="VBV140" s="50"/>
      <c r="VBW140" s="50"/>
      <c r="VBX140" s="50"/>
      <c r="VBY140" s="50"/>
      <c r="VBZ140" s="50"/>
      <c r="VCA140" s="50"/>
      <c r="VCB140" s="50"/>
      <c r="VCC140" s="50"/>
      <c r="VCD140" s="50"/>
      <c r="VCE140" s="50"/>
      <c r="VCF140" s="50"/>
      <c r="VCG140" s="50"/>
      <c r="VCH140" s="50"/>
      <c r="VCI140" s="50"/>
      <c r="VCJ140" s="50"/>
      <c r="VCK140" s="50"/>
      <c r="VCL140" s="50"/>
      <c r="VCM140" s="50"/>
      <c r="VCN140" s="50"/>
      <c r="VCO140" s="50"/>
      <c r="VCP140" s="50"/>
      <c r="VCQ140" s="50"/>
      <c r="VCR140" s="50"/>
      <c r="VCS140" s="50"/>
      <c r="VCT140" s="50"/>
      <c r="VCU140" s="50"/>
      <c r="VCV140" s="50"/>
      <c r="VCW140" s="50"/>
      <c r="VCX140" s="50"/>
      <c r="VCY140" s="50"/>
      <c r="VCZ140" s="50"/>
      <c r="VDA140" s="50"/>
      <c r="VDB140" s="50"/>
      <c r="VDC140" s="50"/>
      <c r="VDD140" s="50"/>
      <c r="VDE140" s="50"/>
      <c r="VDF140" s="50"/>
      <c r="VDG140" s="50"/>
      <c r="VDH140" s="50"/>
      <c r="VDI140" s="50"/>
      <c r="VDJ140" s="50"/>
      <c r="VDK140" s="50"/>
      <c r="VDL140" s="50"/>
      <c r="VDM140" s="50"/>
      <c r="VDN140" s="50"/>
      <c r="VDO140" s="50"/>
      <c r="VDP140" s="50"/>
      <c r="VDQ140" s="50"/>
      <c r="VDR140" s="50"/>
      <c r="VDS140" s="50"/>
      <c r="VDT140" s="50"/>
      <c r="VDU140" s="50"/>
      <c r="VDV140" s="50"/>
      <c r="VDW140" s="50"/>
      <c r="VDX140" s="50"/>
      <c r="VDY140" s="50"/>
      <c r="VDZ140" s="50"/>
      <c r="VEA140" s="50"/>
      <c r="VEB140" s="50"/>
      <c r="VEC140" s="50"/>
      <c r="VED140" s="50"/>
      <c r="VEE140" s="50"/>
      <c r="VEF140" s="50"/>
      <c r="VEG140" s="50"/>
      <c r="VEH140" s="50"/>
      <c r="VEI140" s="50"/>
      <c r="VEJ140" s="50"/>
      <c r="VEK140" s="50"/>
      <c r="VEL140" s="50"/>
      <c r="VEM140" s="50"/>
      <c r="VEN140" s="50"/>
      <c r="VEO140" s="50"/>
      <c r="VEP140" s="50"/>
      <c r="VEQ140" s="50"/>
      <c r="VER140" s="50"/>
      <c r="VES140" s="50"/>
      <c r="VET140" s="50"/>
      <c r="VEU140" s="50"/>
      <c r="VEV140" s="50"/>
      <c r="VEW140" s="50"/>
      <c r="VEX140" s="50"/>
      <c r="VEY140" s="50"/>
      <c r="VEZ140" s="50"/>
      <c r="VFA140" s="50"/>
      <c r="VFB140" s="50"/>
      <c r="VFC140" s="50"/>
      <c r="VFD140" s="50"/>
      <c r="VFE140" s="50"/>
      <c r="VFF140" s="50"/>
      <c r="VFG140" s="50"/>
      <c r="VFH140" s="50"/>
      <c r="VFI140" s="50"/>
      <c r="VFJ140" s="50"/>
      <c r="VFK140" s="50"/>
      <c r="VFL140" s="50"/>
      <c r="VFM140" s="50"/>
      <c r="VFN140" s="50"/>
      <c r="VFO140" s="50"/>
      <c r="VFP140" s="50"/>
      <c r="VFQ140" s="50"/>
      <c r="VFR140" s="50"/>
      <c r="VFS140" s="50"/>
      <c r="VFT140" s="50"/>
      <c r="VFU140" s="50"/>
      <c r="VFV140" s="50"/>
      <c r="VFW140" s="50"/>
      <c r="VFX140" s="50"/>
      <c r="VFY140" s="50"/>
      <c r="VFZ140" s="50"/>
      <c r="VGA140" s="50"/>
      <c r="VGB140" s="50"/>
      <c r="VGC140" s="50"/>
      <c r="VGD140" s="50"/>
      <c r="VGE140" s="50"/>
      <c r="VGF140" s="50"/>
      <c r="VGG140" s="50"/>
      <c r="VGH140" s="50"/>
      <c r="VGI140" s="50"/>
      <c r="VGJ140" s="50"/>
      <c r="VGK140" s="50"/>
      <c r="VGL140" s="50"/>
      <c r="VGM140" s="50"/>
      <c r="VGN140" s="50"/>
      <c r="VGO140" s="50"/>
      <c r="VGP140" s="50"/>
      <c r="VGQ140" s="50"/>
      <c r="VGR140" s="50"/>
      <c r="VGS140" s="50"/>
      <c r="VGT140" s="50"/>
      <c r="VGU140" s="50"/>
      <c r="VGV140" s="50"/>
      <c r="VGW140" s="50"/>
      <c r="VGX140" s="50"/>
      <c r="VGY140" s="50"/>
      <c r="VGZ140" s="50"/>
      <c r="VHA140" s="50"/>
      <c r="VHB140" s="50"/>
      <c r="VHC140" s="50"/>
      <c r="VHD140" s="50"/>
      <c r="VHE140" s="50"/>
      <c r="VHF140" s="50"/>
      <c r="VHG140" s="50"/>
      <c r="VHH140" s="50"/>
      <c r="VHI140" s="50"/>
      <c r="VHJ140" s="50"/>
      <c r="VHK140" s="50"/>
      <c r="VHL140" s="50"/>
      <c r="VHM140" s="50"/>
      <c r="VHN140" s="50"/>
      <c r="VHO140" s="50"/>
      <c r="VHP140" s="50"/>
      <c r="VHQ140" s="50"/>
      <c r="VHR140" s="50"/>
      <c r="VHS140" s="50"/>
      <c r="VHT140" s="50"/>
      <c r="VHU140" s="50"/>
      <c r="VHV140" s="50"/>
      <c r="VHW140" s="50"/>
      <c r="VHX140" s="50"/>
      <c r="VHY140" s="50"/>
      <c r="VHZ140" s="50"/>
      <c r="VIA140" s="50"/>
      <c r="VIB140" s="50"/>
      <c r="VIC140" s="50"/>
      <c r="VID140" s="50"/>
      <c r="VIE140" s="50"/>
      <c r="VIF140" s="50"/>
      <c r="VIG140" s="50"/>
      <c r="VIH140" s="50"/>
      <c r="VII140" s="50"/>
      <c r="VIJ140" s="50"/>
      <c r="VIK140" s="50"/>
      <c r="VIL140" s="50"/>
      <c r="VIM140" s="50"/>
      <c r="VIN140" s="50"/>
      <c r="VIO140" s="50"/>
      <c r="VIP140" s="50"/>
      <c r="VIQ140" s="50"/>
      <c r="VIR140" s="50"/>
      <c r="VIS140" s="50"/>
      <c r="VIT140" s="50"/>
      <c r="VIU140" s="50"/>
      <c r="VIV140" s="50"/>
      <c r="VIW140" s="50"/>
      <c r="VIX140" s="50"/>
      <c r="VIY140" s="50"/>
      <c r="VIZ140" s="50"/>
      <c r="VJA140" s="50"/>
      <c r="VJB140" s="50"/>
      <c r="VJC140" s="50"/>
      <c r="VJD140" s="50"/>
      <c r="VJE140" s="50"/>
      <c r="VJF140" s="50"/>
      <c r="VJG140" s="50"/>
      <c r="VJH140" s="50"/>
      <c r="VJI140" s="50"/>
      <c r="VJJ140" s="50"/>
      <c r="VJK140" s="50"/>
      <c r="VJL140" s="50"/>
      <c r="VJM140" s="50"/>
      <c r="VJN140" s="50"/>
      <c r="VJO140" s="50"/>
      <c r="VJP140" s="50"/>
      <c r="VJQ140" s="50"/>
      <c r="VJR140" s="50"/>
      <c r="VJS140" s="50"/>
      <c r="VJT140" s="50"/>
      <c r="VJU140" s="50"/>
      <c r="VJV140" s="50"/>
      <c r="VJW140" s="50"/>
      <c r="VJX140" s="50"/>
      <c r="VJY140" s="50"/>
      <c r="VJZ140" s="50"/>
      <c r="VKA140" s="50"/>
      <c r="VKB140" s="50"/>
      <c r="VKC140" s="50"/>
      <c r="VKD140" s="50"/>
      <c r="VKE140" s="50"/>
      <c r="VKF140" s="50"/>
      <c r="VKG140" s="50"/>
      <c r="VKH140" s="50"/>
      <c r="VKI140" s="50"/>
      <c r="VKJ140" s="50"/>
      <c r="VKK140" s="50"/>
      <c r="VKL140" s="50"/>
      <c r="VKM140" s="50"/>
      <c r="VKN140" s="50"/>
      <c r="VKO140" s="50"/>
      <c r="VKP140" s="50"/>
      <c r="VKQ140" s="50"/>
      <c r="VKR140" s="50"/>
      <c r="VKS140" s="50"/>
      <c r="VKT140" s="50"/>
      <c r="VKU140" s="50"/>
      <c r="VKV140" s="50"/>
      <c r="VKW140" s="50"/>
      <c r="VKX140" s="50"/>
      <c r="VKY140" s="50"/>
      <c r="VKZ140" s="50"/>
      <c r="VLA140" s="50"/>
      <c r="VLB140" s="50"/>
      <c r="VLC140" s="50"/>
      <c r="VLD140" s="50"/>
      <c r="VLE140" s="50"/>
      <c r="VLF140" s="50"/>
      <c r="VLG140" s="50"/>
      <c r="VLH140" s="50"/>
      <c r="VLI140" s="50"/>
      <c r="VLJ140" s="50"/>
      <c r="VLK140" s="50"/>
      <c r="VLL140" s="50"/>
      <c r="VLM140" s="50"/>
      <c r="VLN140" s="50"/>
      <c r="VLO140" s="50"/>
      <c r="VLP140" s="50"/>
      <c r="VLQ140" s="50"/>
      <c r="VLR140" s="50"/>
      <c r="VLS140" s="50"/>
      <c r="VLT140" s="50"/>
      <c r="VLU140" s="50"/>
      <c r="VLV140" s="50"/>
      <c r="VLW140" s="50"/>
      <c r="VLX140" s="50"/>
      <c r="VLY140" s="50"/>
      <c r="VLZ140" s="50"/>
      <c r="VMA140" s="50"/>
      <c r="VMB140" s="50"/>
      <c r="VMC140" s="50"/>
      <c r="VMD140" s="50"/>
      <c r="VME140" s="50"/>
      <c r="VMF140" s="50"/>
      <c r="VMG140" s="50"/>
      <c r="VMH140" s="50"/>
      <c r="VMI140" s="50"/>
      <c r="VMJ140" s="50"/>
      <c r="VMK140" s="50"/>
      <c r="VML140" s="50"/>
      <c r="VMM140" s="50"/>
      <c r="VMN140" s="50"/>
      <c r="VMO140" s="50"/>
      <c r="VMP140" s="50"/>
      <c r="VMQ140" s="50"/>
      <c r="VMR140" s="50"/>
      <c r="VMS140" s="50"/>
      <c r="VMT140" s="50"/>
      <c r="VMU140" s="50"/>
      <c r="VMV140" s="50"/>
      <c r="VMW140" s="50"/>
      <c r="VMX140" s="50"/>
      <c r="VMY140" s="50"/>
      <c r="VMZ140" s="50"/>
      <c r="VNA140" s="50"/>
      <c r="VNB140" s="50"/>
      <c r="VNC140" s="50"/>
      <c r="VND140" s="50"/>
      <c r="VNE140" s="50"/>
      <c r="VNF140" s="50"/>
      <c r="VNG140" s="50"/>
      <c r="VNH140" s="50"/>
      <c r="VNI140" s="50"/>
      <c r="VNJ140" s="50"/>
      <c r="VNK140" s="50"/>
      <c r="VNL140" s="50"/>
      <c r="VNM140" s="50"/>
      <c r="VNN140" s="50"/>
      <c r="VNO140" s="50"/>
      <c r="VNP140" s="50"/>
      <c r="VNQ140" s="50"/>
      <c r="VNR140" s="50"/>
      <c r="VNS140" s="50"/>
      <c r="VNT140" s="50"/>
      <c r="VNU140" s="50"/>
      <c r="VNV140" s="50"/>
      <c r="VNW140" s="50"/>
      <c r="VNX140" s="50"/>
      <c r="VNY140" s="50"/>
      <c r="VNZ140" s="50"/>
      <c r="VOA140" s="50"/>
      <c r="VOB140" s="50"/>
      <c r="VOC140" s="50"/>
      <c r="VOD140" s="50"/>
      <c r="VOE140" s="50"/>
      <c r="VOF140" s="50"/>
      <c r="VOG140" s="50"/>
      <c r="VOH140" s="50"/>
      <c r="VOI140" s="50"/>
      <c r="VOJ140" s="50"/>
      <c r="VOK140" s="50"/>
      <c r="VOL140" s="50"/>
      <c r="VOM140" s="50"/>
      <c r="VON140" s="50"/>
      <c r="VOO140" s="50"/>
      <c r="VOP140" s="50"/>
      <c r="VOQ140" s="50"/>
      <c r="VOR140" s="50"/>
      <c r="VOS140" s="50"/>
      <c r="VOT140" s="50"/>
      <c r="VOU140" s="50"/>
      <c r="VOV140" s="50"/>
      <c r="VOW140" s="50"/>
      <c r="VOX140" s="50"/>
      <c r="VOY140" s="50"/>
      <c r="VOZ140" s="50"/>
      <c r="VPA140" s="50"/>
      <c r="VPB140" s="50"/>
      <c r="VPC140" s="50"/>
      <c r="VPD140" s="50"/>
      <c r="VPE140" s="50"/>
      <c r="VPF140" s="50"/>
      <c r="VPG140" s="50"/>
      <c r="VPH140" s="50"/>
      <c r="VPI140" s="50"/>
      <c r="VPJ140" s="50"/>
      <c r="VPK140" s="50"/>
      <c r="VPL140" s="50"/>
      <c r="VPM140" s="50"/>
      <c r="VPN140" s="50"/>
      <c r="VPO140" s="50"/>
      <c r="VPP140" s="50"/>
      <c r="VPQ140" s="50"/>
      <c r="VPR140" s="50"/>
      <c r="VPS140" s="50"/>
      <c r="VPT140" s="50"/>
      <c r="VPU140" s="50"/>
      <c r="VPV140" s="50"/>
      <c r="VPW140" s="50"/>
      <c r="VPX140" s="50"/>
      <c r="VPY140" s="50"/>
      <c r="VPZ140" s="50"/>
      <c r="VQA140" s="50"/>
      <c r="VQB140" s="50"/>
      <c r="VQC140" s="50"/>
      <c r="VQD140" s="50"/>
      <c r="VQE140" s="50"/>
      <c r="VQF140" s="50"/>
      <c r="VQG140" s="50"/>
      <c r="VQH140" s="50"/>
      <c r="VQI140" s="50"/>
      <c r="VQJ140" s="50"/>
      <c r="VQK140" s="50"/>
      <c r="VQL140" s="50"/>
      <c r="VQM140" s="50"/>
      <c r="VQN140" s="50"/>
      <c r="VQO140" s="50"/>
      <c r="VQP140" s="50"/>
      <c r="VQQ140" s="50"/>
      <c r="VQR140" s="50"/>
      <c r="VQS140" s="50"/>
      <c r="VQT140" s="50"/>
      <c r="VQU140" s="50"/>
      <c r="VQV140" s="50"/>
      <c r="VQW140" s="50"/>
      <c r="VQX140" s="50"/>
      <c r="VQY140" s="50"/>
      <c r="VQZ140" s="50"/>
      <c r="VRA140" s="50"/>
      <c r="VRB140" s="50"/>
      <c r="VRC140" s="50"/>
      <c r="VRD140" s="50"/>
      <c r="VRE140" s="50"/>
      <c r="VRF140" s="50"/>
      <c r="VRG140" s="50"/>
      <c r="VRH140" s="50"/>
      <c r="VRI140" s="50"/>
      <c r="VRJ140" s="50"/>
      <c r="VRK140" s="50"/>
      <c r="VRL140" s="50"/>
      <c r="VRM140" s="50"/>
      <c r="VRN140" s="50"/>
      <c r="VRO140" s="50"/>
      <c r="VRP140" s="50"/>
      <c r="VRQ140" s="50"/>
      <c r="VRR140" s="50"/>
      <c r="VRS140" s="50"/>
      <c r="VRT140" s="50"/>
      <c r="VRU140" s="50"/>
      <c r="VRV140" s="50"/>
      <c r="VRW140" s="50"/>
      <c r="VRX140" s="50"/>
      <c r="VRY140" s="50"/>
      <c r="VRZ140" s="50"/>
      <c r="VSA140" s="50"/>
      <c r="VSB140" s="50"/>
      <c r="VSC140" s="50"/>
      <c r="VSD140" s="50"/>
      <c r="VSE140" s="50"/>
      <c r="VSF140" s="50"/>
      <c r="VSG140" s="50"/>
      <c r="VSH140" s="50"/>
      <c r="VSI140" s="50"/>
      <c r="VSJ140" s="50"/>
      <c r="VSK140" s="50"/>
      <c r="VSL140" s="50"/>
      <c r="VSM140" s="50"/>
      <c r="VSN140" s="50"/>
      <c r="VSO140" s="50"/>
      <c r="VSP140" s="50"/>
      <c r="VSQ140" s="50"/>
      <c r="VSR140" s="50"/>
      <c r="VSS140" s="50"/>
      <c r="VST140" s="50"/>
      <c r="VSU140" s="50"/>
      <c r="VSV140" s="50"/>
      <c r="VSW140" s="50"/>
      <c r="VSX140" s="50"/>
      <c r="VSY140" s="50"/>
      <c r="VSZ140" s="50"/>
      <c r="VTA140" s="50"/>
      <c r="VTB140" s="50"/>
      <c r="VTC140" s="50"/>
      <c r="VTD140" s="50"/>
      <c r="VTE140" s="50"/>
      <c r="VTF140" s="50"/>
      <c r="VTG140" s="50"/>
      <c r="VTH140" s="50"/>
      <c r="VTI140" s="50"/>
      <c r="VTJ140" s="50"/>
      <c r="VTK140" s="50"/>
      <c r="VTL140" s="50"/>
      <c r="VTM140" s="50"/>
      <c r="VTN140" s="50"/>
      <c r="VTO140" s="50"/>
      <c r="VTP140" s="50"/>
      <c r="VTQ140" s="50"/>
      <c r="VTR140" s="50"/>
      <c r="VTS140" s="50"/>
      <c r="VTT140" s="50"/>
      <c r="VTU140" s="50"/>
      <c r="VTV140" s="50"/>
      <c r="VTW140" s="50"/>
      <c r="VTX140" s="50"/>
      <c r="VTY140" s="50"/>
      <c r="VTZ140" s="50"/>
      <c r="VUA140" s="50"/>
      <c r="VUB140" s="50"/>
      <c r="VUC140" s="50"/>
      <c r="VUD140" s="50"/>
      <c r="VUE140" s="50"/>
      <c r="VUF140" s="50"/>
      <c r="VUG140" s="50"/>
      <c r="VUH140" s="50"/>
      <c r="VUI140" s="50"/>
      <c r="VUJ140" s="50"/>
      <c r="VUK140" s="50"/>
      <c r="VUL140" s="50"/>
      <c r="VUM140" s="50"/>
      <c r="VUN140" s="50"/>
      <c r="VUO140" s="50"/>
      <c r="VUP140" s="50"/>
      <c r="VUQ140" s="50"/>
      <c r="VUR140" s="50"/>
      <c r="VUS140" s="50"/>
      <c r="VUT140" s="50"/>
      <c r="VUU140" s="50"/>
      <c r="VUV140" s="50"/>
      <c r="VUW140" s="50"/>
      <c r="VUX140" s="50"/>
      <c r="VUY140" s="50"/>
      <c r="VUZ140" s="50"/>
      <c r="VVA140" s="50"/>
      <c r="VVB140" s="50"/>
      <c r="VVC140" s="50"/>
      <c r="VVD140" s="50"/>
      <c r="VVE140" s="50"/>
      <c r="VVF140" s="50"/>
      <c r="VVG140" s="50"/>
      <c r="VVH140" s="50"/>
      <c r="VVI140" s="50"/>
      <c r="VVJ140" s="50"/>
      <c r="VVK140" s="50"/>
      <c r="VVL140" s="50"/>
      <c r="VVM140" s="50"/>
      <c r="VVN140" s="50"/>
      <c r="VVO140" s="50"/>
      <c r="VVP140" s="50"/>
      <c r="VVQ140" s="50"/>
      <c r="VVR140" s="50"/>
      <c r="VVS140" s="50"/>
      <c r="VVT140" s="50"/>
      <c r="VVU140" s="50"/>
      <c r="VVV140" s="50"/>
      <c r="VVW140" s="50"/>
      <c r="VVX140" s="50"/>
      <c r="VVY140" s="50"/>
      <c r="VVZ140" s="50"/>
      <c r="VWA140" s="50"/>
      <c r="VWB140" s="50"/>
      <c r="VWC140" s="50"/>
      <c r="VWD140" s="50"/>
      <c r="VWE140" s="50"/>
      <c r="VWF140" s="50"/>
      <c r="VWG140" s="50"/>
      <c r="VWH140" s="50"/>
      <c r="VWI140" s="50"/>
      <c r="VWJ140" s="50"/>
      <c r="VWK140" s="50"/>
      <c r="VWL140" s="50"/>
      <c r="VWM140" s="50"/>
      <c r="VWN140" s="50"/>
      <c r="VWO140" s="50"/>
      <c r="VWP140" s="50"/>
      <c r="VWQ140" s="50"/>
      <c r="VWR140" s="50"/>
      <c r="VWS140" s="50"/>
      <c r="VWT140" s="50"/>
      <c r="VWU140" s="50"/>
      <c r="VWV140" s="50"/>
      <c r="VWW140" s="50"/>
      <c r="VWX140" s="50"/>
      <c r="VWY140" s="50"/>
      <c r="VWZ140" s="50"/>
      <c r="VXA140" s="50"/>
      <c r="VXB140" s="50"/>
      <c r="VXC140" s="50"/>
      <c r="VXD140" s="50"/>
      <c r="VXE140" s="50"/>
      <c r="VXF140" s="50"/>
      <c r="VXG140" s="50"/>
      <c r="VXH140" s="50"/>
      <c r="VXI140" s="50"/>
      <c r="VXJ140" s="50"/>
      <c r="VXK140" s="50"/>
      <c r="VXL140" s="50"/>
      <c r="VXM140" s="50"/>
      <c r="VXN140" s="50"/>
      <c r="VXO140" s="50"/>
      <c r="VXP140" s="50"/>
      <c r="VXQ140" s="50"/>
      <c r="VXR140" s="50"/>
      <c r="VXS140" s="50"/>
      <c r="VXT140" s="50"/>
      <c r="VXU140" s="50"/>
      <c r="VXV140" s="50"/>
      <c r="VXW140" s="50"/>
      <c r="VXX140" s="50"/>
      <c r="VXY140" s="50"/>
      <c r="VXZ140" s="50"/>
      <c r="VYA140" s="50"/>
      <c r="VYB140" s="50"/>
      <c r="VYC140" s="50"/>
      <c r="VYD140" s="50"/>
      <c r="VYE140" s="50"/>
      <c r="VYF140" s="50"/>
      <c r="VYG140" s="50"/>
      <c r="VYH140" s="50"/>
      <c r="VYI140" s="50"/>
      <c r="VYJ140" s="50"/>
      <c r="VYK140" s="50"/>
      <c r="VYL140" s="50"/>
      <c r="VYM140" s="50"/>
      <c r="VYN140" s="50"/>
      <c r="VYO140" s="50"/>
      <c r="VYP140" s="50"/>
      <c r="VYQ140" s="50"/>
      <c r="VYR140" s="50"/>
      <c r="VYS140" s="50"/>
      <c r="VYT140" s="50"/>
      <c r="VYU140" s="50"/>
      <c r="VYV140" s="50"/>
      <c r="VYW140" s="50"/>
      <c r="VYX140" s="50"/>
      <c r="VYY140" s="50"/>
      <c r="VYZ140" s="50"/>
      <c r="VZA140" s="50"/>
      <c r="VZB140" s="50"/>
      <c r="VZC140" s="50"/>
      <c r="VZD140" s="50"/>
      <c r="VZE140" s="50"/>
      <c r="VZF140" s="50"/>
      <c r="VZG140" s="50"/>
      <c r="VZH140" s="50"/>
      <c r="VZI140" s="50"/>
      <c r="VZJ140" s="50"/>
      <c r="VZK140" s="50"/>
      <c r="VZL140" s="50"/>
      <c r="VZM140" s="50"/>
      <c r="VZN140" s="50"/>
      <c r="VZO140" s="50"/>
      <c r="VZP140" s="50"/>
      <c r="VZQ140" s="50"/>
      <c r="VZR140" s="50"/>
      <c r="VZS140" s="50"/>
      <c r="VZT140" s="50"/>
      <c r="VZU140" s="50"/>
      <c r="VZV140" s="50"/>
      <c r="VZW140" s="50"/>
      <c r="VZX140" s="50"/>
      <c r="VZY140" s="50"/>
      <c r="VZZ140" s="50"/>
      <c r="WAA140" s="50"/>
      <c r="WAB140" s="50"/>
      <c r="WAC140" s="50"/>
      <c r="WAD140" s="50"/>
      <c r="WAE140" s="50"/>
      <c r="WAF140" s="50"/>
      <c r="WAG140" s="50"/>
      <c r="WAH140" s="50"/>
      <c r="WAI140" s="50"/>
      <c r="WAJ140" s="50"/>
      <c r="WAK140" s="50"/>
      <c r="WAL140" s="50"/>
      <c r="WAM140" s="50"/>
      <c r="WAN140" s="50"/>
      <c r="WAO140" s="50"/>
      <c r="WAP140" s="50"/>
      <c r="WAQ140" s="50"/>
      <c r="WAR140" s="50"/>
      <c r="WAS140" s="50"/>
      <c r="WAT140" s="50"/>
      <c r="WAU140" s="50"/>
      <c r="WAV140" s="50"/>
      <c r="WAW140" s="50"/>
      <c r="WAX140" s="50"/>
      <c r="WAY140" s="50"/>
      <c r="WAZ140" s="50"/>
      <c r="WBA140" s="50"/>
      <c r="WBB140" s="50"/>
      <c r="WBC140" s="50"/>
      <c r="WBD140" s="50"/>
      <c r="WBE140" s="50"/>
      <c r="WBF140" s="50"/>
      <c r="WBG140" s="50"/>
      <c r="WBH140" s="50"/>
      <c r="WBI140" s="50"/>
      <c r="WBJ140" s="50"/>
      <c r="WBK140" s="50"/>
      <c r="WBL140" s="50"/>
      <c r="WBM140" s="50"/>
      <c r="WBN140" s="50"/>
      <c r="WBO140" s="50"/>
      <c r="WBP140" s="50"/>
      <c r="WBQ140" s="50"/>
      <c r="WBR140" s="50"/>
      <c r="WBS140" s="50"/>
      <c r="WBT140" s="50"/>
      <c r="WBU140" s="50"/>
      <c r="WBV140" s="50"/>
      <c r="WBW140" s="50"/>
      <c r="WBX140" s="50"/>
      <c r="WBY140" s="50"/>
      <c r="WBZ140" s="50"/>
      <c r="WCA140" s="50"/>
      <c r="WCB140" s="50"/>
      <c r="WCC140" s="50"/>
      <c r="WCD140" s="50"/>
      <c r="WCE140" s="50"/>
      <c r="WCF140" s="50"/>
      <c r="WCG140" s="50"/>
      <c r="WCH140" s="50"/>
      <c r="WCI140" s="50"/>
      <c r="WCJ140" s="50"/>
      <c r="WCK140" s="50"/>
      <c r="WCL140" s="50"/>
      <c r="WCM140" s="50"/>
      <c r="WCN140" s="50"/>
      <c r="WCO140" s="50"/>
      <c r="WCP140" s="50"/>
      <c r="WCQ140" s="50"/>
      <c r="WCR140" s="50"/>
      <c r="WCS140" s="50"/>
      <c r="WCT140" s="50"/>
      <c r="WCU140" s="50"/>
      <c r="WCV140" s="50"/>
      <c r="WCW140" s="50"/>
      <c r="WCX140" s="50"/>
      <c r="WCY140" s="50"/>
      <c r="WCZ140" s="50"/>
      <c r="WDA140" s="50"/>
      <c r="WDB140" s="50"/>
      <c r="WDC140" s="50"/>
      <c r="WDD140" s="50"/>
      <c r="WDE140" s="50"/>
      <c r="WDF140" s="50"/>
      <c r="WDG140" s="50"/>
      <c r="WDH140" s="50"/>
      <c r="WDI140" s="50"/>
      <c r="WDJ140" s="50"/>
      <c r="WDK140" s="50"/>
      <c r="WDL140" s="50"/>
      <c r="WDM140" s="50"/>
      <c r="WDN140" s="50"/>
      <c r="WDO140" s="50"/>
      <c r="WDP140" s="50"/>
      <c r="WDQ140" s="50"/>
      <c r="WDR140" s="50"/>
      <c r="WDS140" s="50"/>
      <c r="WDT140" s="50"/>
      <c r="WDU140" s="50"/>
      <c r="WDV140" s="50"/>
      <c r="WDW140" s="50"/>
      <c r="WDX140" s="50"/>
      <c r="WDY140" s="50"/>
      <c r="WDZ140" s="50"/>
      <c r="WEA140" s="50"/>
      <c r="WEB140" s="50"/>
      <c r="WEC140" s="50"/>
      <c r="WED140" s="50"/>
      <c r="WEE140" s="50"/>
      <c r="WEF140" s="50"/>
      <c r="WEG140" s="50"/>
      <c r="WEH140" s="50"/>
      <c r="WEI140" s="50"/>
      <c r="WEJ140" s="50"/>
      <c r="WEK140" s="50"/>
      <c r="WEL140" s="50"/>
      <c r="WEM140" s="50"/>
      <c r="WEN140" s="50"/>
      <c r="WEO140" s="50"/>
      <c r="WEP140" s="50"/>
      <c r="WEQ140" s="50"/>
      <c r="WER140" s="50"/>
      <c r="WES140" s="50"/>
      <c r="WET140" s="50"/>
      <c r="WEU140" s="50"/>
      <c r="WEV140" s="50"/>
      <c r="WEW140" s="50"/>
      <c r="WEX140" s="50"/>
      <c r="WEY140" s="50"/>
      <c r="WEZ140" s="50"/>
      <c r="WFA140" s="50"/>
      <c r="WFB140" s="50"/>
      <c r="WFC140" s="50"/>
      <c r="WFD140" s="50"/>
      <c r="WFE140" s="50"/>
      <c r="WFF140" s="50"/>
      <c r="WFG140" s="50"/>
      <c r="WFH140" s="50"/>
      <c r="WFI140" s="50"/>
      <c r="WFJ140" s="50"/>
      <c r="WFK140" s="50"/>
      <c r="WFL140" s="50"/>
      <c r="WFM140" s="50"/>
      <c r="WFN140" s="50"/>
      <c r="WFO140" s="50"/>
      <c r="WFP140" s="50"/>
      <c r="WFQ140" s="50"/>
      <c r="WFR140" s="50"/>
      <c r="WFS140" s="50"/>
      <c r="WFT140" s="50"/>
      <c r="WFU140" s="50"/>
      <c r="WFV140" s="50"/>
      <c r="WFW140" s="50"/>
      <c r="WFX140" s="50"/>
      <c r="WFY140" s="50"/>
      <c r="WFZ140" s="50"/>
      <c r="WGA140" s="50"/>
      <c r="WGB140" s="50"/>
      <c r="WGC140" s="50"/>
      <c r="WGD140" s="50"/>
      <c r="WGE140" s="50"/>
      <c r="WGF140" s="50"/>
      <c r="WGG140" s="50"/>
      <c r="WGH140" s="50"/>
      <c r="WGI140" s="50"/>
      <c r="WGJ140" s="50"/>
      <c r="WGK140" s="50"/>
      <c r="WGL140" s="50"/>
      <c r="WGM140" s="50"/>
      <c r="WGN140" s="50"/>
      <c r="WGO140" s="50"/>
      <c r="WGP140" s="50"/>
      <c r="WGQ140" s="50"/>
      <c r="WGR140" s="50"/>
      <c r="WGS140" s="50"/>
      <c r="WGT140" s="50"/>
      <c r="WGU140" s="50"/>
      <c r="WGV140" s="50"/>
      <c r="WGW140" s="50"/>
      <c r="WGX140" s="50"/>
      <c r="WGY140" s="50"/>
      <c r="WGZ140" s="50"/>
      <c r="WHA140" s="50"/>
      <c r="WHB140" s="50"/>
      <c r="WHC140" s="50"/>
      <c r="WHD140" s="50"/>
      <c r="WHE140" s="50"/>
      <c r="WHF140" s="50"/>
      <c r="WHG140" s="50"/>
      <c r="WHH140" s="50"/>
      <c r="WHI140" s="50"/>
      <c r="WHJ140" s="50"/>
      <c r="WHK140" s="50"/>
      <c r="WHL140" s="50"/>
      <c r="WHM140" s="50"/>
      <c r="WHN140" s="50"/>
      <c r="WHO140" s="50"/>
      <c r="WHP140" s="50"/>
      <c r="WHQ140" s="50"/>
      <c r="WHR140" s="50"/>
      <c r="WHS140" s="50"/>
      <c r="WHT140" s="50"/>
      <c r="WHU140" s="50"/>
      <c r="WHV140" s="50"/>
      <c r="WHW140" s="50"/>
      <c r="WHX140" s="50"/>
      <c r="WHY140" s="50"/>
      <c r="WHZ140" s="50"/>
      <c r="WIA140" s="50"/>
      <c r="WIB140" s="50"/>
      <c r="WIC140" s="50"/>
      <c r="WID140" s="50"/>
      <c r="WIE140" s="50"/>
      <c r="WIF140" s="50"/>
      <c r="WIG140" s="50"/>
      <c r="WIH140" s="50"/>
      <c r="WII140" s="50"/>
      <c r="WIJ140" s="50"/>
      <c r="WIK140" s="50"/>
      <c r="WIL140" s="50"/>
      <c r="WIM140" s="50"/>
      <c r="WIN140" s="50"/>
      <c r="WIO140" s="50"/>
      <c r="WIP140" s="50"/>
      <c r="WIQ140" s="50"/>
      <c r="WIR140" s="50"/>
      <c r="WIS140" s="50"/>
      <c r="WIT140" s="50"/>
      <c r="WIU140" s="50"/>
      <c r="WIV140" s="50"/>
      <c r="WIW140" s="50"/>
      <c r="WIX140" s="50"/>
      <c r="WIY140" s="50"/>
      <c r="WIZ140" s="50"/>
      <c r="WJA140" s="50"/>
      <c r="WJB140" s="50"/>
      <c r="WJC140" s="50"/>
      <c r="WJD140" s="50"/>
      <c r="WJE140" s="50"/>
      <c r="WJF140" s="50"/>
      <c r="WJG140" s="50"/>
      <c r="WJH140" s="50"/>
      <c r="WJI140" s="50"/>
      <c r="WJJ140" s="50"/>
      <c r="WJK140" s="50"/>
      <c r="WJL140" s="50"/>
      <c r="WJM140" s="50"/>
      <c r="WJN140" s="50"/>
      <c r="WJO140" s="50"/>
      <c r="WJP140" s="50"/>
      <c r="WJQ140" s="50"/>
      <c r="WJR140" s="50"/>
      <c r="WJS140" s="50"/>
      <c r="WJT140" s="50"/>
      <c r="WJU140" s="50"/>
      <c r="WJV140" s="50"/>
      <c r="WJW140" s="50"/>
      <c r="WJX140" s="50"/>
      <c r="WJY140" s="50"/>
      <c r="WJZ140" s="50"/>
      <c r="WKA140" s="50"/>
      <c r="WKB140" s="50"/>
      <c r="WKC140" s="50"/>
      <c r="WKD140" s="50"/>
      <c r="WKE140" s="50"/>
      <c r="WKF140" s="50"/>
      <c r="WKG140" s="50"/>
      <c r="WKH140" s="50"/>
      <c r="WKI140" s="50"/>
      <c r="WKJ140" s="50"/>
      <c r="WKK140" s="50"/>
      <c r="WKL140" s="50"/>
      <c r="WKM140" s="50"/>
      <c r="WKN140" s="50"/>
      <c r="WKO140" s="50"/>
      <c r="WKP140" s="50"/>
      <c r="WKQ140" s="50"/>
      <c r="WKR140" s="50"/>
      <c r="WKS140" s="50"/>
      <c r="WKT140" s="50"/>
      <c r="WKU140" s="50"/>
      <c r="WKV140" s="50"/>
      <c r="WKW140" s="50"/>
      <c r="WKX140" s="50"/>
      <c r="WKY140" s="50"/>
      <c r="WKZ140" s="50"/>
      <c r="WLA140" s="50"/>
      <c r="WLB140" s="50"/>
      <c r="WLC140" s="50"/>
      <c r="WLD140" s="50"/>
      <c r="WLE140" s="50"/>
      <c r="WLF140" s="50"/>
      <c r="WLG140" s="50"/>
      <c r="WLH140" s="50"/>
      <c r="WLI140" s="50"/>
      <c r="WLJ140" s="50"/>
      <c r="WLK140" s="50"/>
      <c r="WLL140" s="50"/>
      <c r="WLM140" s="50"/>
      <c r="WLN140" s="50"/>
      <c r="WLO140" s="50"/>
      <c r="WLP140" s="50"/>
      <c r="WLQ140" s="50"/>
      <c r="WLR140" s="50"/>
      <c r="WLS140" s="50"/>
      <c r="WLT140" s="50"/>
      <c r="WLU140" s="50"/>
      <c r="WLV140" s="50"/>
      <c r="WLW140" s="50"/>
      <c r="WLX140" s="50"/>
      <c r="WLY140" s="50"/>
      <c r="WLZ140" s="50"/>
      <c r="WMA140" s="50"/>
      <c r="WMB140" s="50"/>
      <c r="WMC140" s="50"/>
      <c r="WMD140" s="50"/>
      <c r="WME140" s="50"/>
      <c r="WMF140" s="50"/>
      <c r="WMG140" s="50"/>
      <c r="WMH140" s="50"/>
      <c r="WMI140" s="50"/>
      <c r="WMJ140" s="50"/>
      <c r="WMK140" s="50"/>
      <c r="WML140" s="50"/>
      <c r="WMM140" s="50"/>
      <c r="WMN140" s="50"/>
      <c r="WMO140" s="50"/>
      <c r="WMP140" s="50"/>
      <c r="WMQ140" s="50"/>
      <c r="WMR140" s="50"/>
      <c r="WMS140" s="50"/>
      <c r="WMT140" s="50"/>
      <c r="WMU140" s="50"/>
      <c r="WMV140" s="50"/>
      <c r="WMW140" s="50"/>
      <c r="WMX140" s="50"/>
      <c r="WMY140" s="50"/>
      <c r="WMZ140" s="50"/>
      <c r="WNA140" s="50"/>
      <c r="WNB140" s="50"/>
      <c r="WNC140" s="50"/>
      <c r="WND140" s="50"/>
      <c r="WNE140" s="50"/>
      <c r="WNF140" s="50"/>
      <c r="WNG140" s="50"/>
      <c r="WNH140" s="50"/>
      <c r="WNI140" s="50"/>
      <c r="WNJ140" s="50"/>
      <c r="WNK140" s="50"/>
      <c r="WNL140" s="50"/>
      <c r="WNM140" s="50"/>
      <c r="WNN140" s="50"/>
      <c r="WNO140" s="50"/>
      <c r="WNP140" s="50"/>
      <c r="WNQ140" s="50"/>
      <c r="WNR140" s="50"/>
      <c r="WNS140" s="50"/>
      <c r="WNT140" s="50"/>
      <c r="WNU140" s="50"/>
      <c r="WNV140" s="50"/>
      <c r="WNW140" s="50"/>
      <c r="WNX140" s="50"/>
      <c r="WNY140" s="50"/>
      <c r="WNZ140" s="50"/>
      <c r="WOA140" s="50"/>
      <c r="WOB140" s="50"/>
      <c r="WOC140" s="50"/>
      <c r="WOD140" s="50"/>
      <c r="WOE140" s="50"/>
      <c r="WOF140" s="50"/>
      <c r="WOG140" s="50"/>
      <c r="WOH140" s="50"/>
      <c r="WOI140" s="50"/>
      <c r="WOJ140" s="50"/>
      <c r="WOK140" s="50"/>
      <c r="WOL140" s="50"/>
      <c r="WOM140" s="50"/>
      <c r="WON140" s="50"/>
      <c r="WOO140" s="50"/>
      <c r="WOP140" s="50"/>
      <c r="WOQ140" s="50"/>
      <c r="WOR140" s="50"/>
      <c r="WOS140" s="50"/>
      <c r="WOT140" s="50"/>
      <c r="WOU140" s="50"/>
      <c r="WOV140" s="50"/>
      <c r="WOW140" s="50"/>
      <c r="WOX140" s="50"/>
      <c r="WOY140" s="50"/>
      <c r="WOZ140" s="50"/>
      <c r="WPA140" s="50"/>
      <c r="WPB140" s="50"/>
      <c r="WPC140" s="50"/>
      <c r="WPD140" s="50"/>
      <c r="WPE140" s="50"/>
      <c r="WPF140" s="50"/>
      <c r="WPG140" s="50"/>
      <c r="WPH140" s="50"/>
      <c r="WPI140" s="50"/>
      <c r="WPJ140" s="50"/>
      <c r="WPK140" s="50"/>
      <c r="WPL140" s="50"/>
      <c r="WPM140" s="50"/>
      <c r="WPN140" s="50"/>
      <c r="WPO140" s="50"/>
      <c r="WPP140" s="50"/>
      <c r="WPQ140" s="50"/>
      <c r="WPR140" s="50"/>
      <c r="WPS140" s="50"/>
      <c r="WPT140" s="50"/>
      <c r="WPU140" s="50"/>
      <c r="WPV140" s="50"/>
      <c r="WPW140" s="50"/>
      <c r="WPX140" s="50"/>
      <c r="WPY140" s="50"/>
      <c r="WPZ140" s="50"/>
      <c r="WQA140" s="50"/>
      <c r="WQB140" s="50"/>
      <c r="WQC140" s="50"/>
      <c r="WQD140" s="50"/>
      <c r="WQE140" s="50"/>
      <c r="WQF140" s="50"/>
      <c r="WQG140" s="50"/>
      <c r="WQH140" s="50"/>
      <c r="WQI140" s="50"/>
      <c r="WQJ140" s="50"/>
      <c r="WQK140" s="50"/>
      <c r="WQL140" s="50"/>
      <c r="WQM140" s="50"/>
      <c r="WQN140" s="50"/>
      <c r="WQO140" s="50"/>
      <c r="WQP140" s="50"/>
      <c r="WQQ140" s="50"/>
      <c r="WQR140" s="50"/>
      <c r="WQS140" s="50"/>
      <c r="WQT140" s="50"/>
      <c r="WQU140" s="50"/>
      <c r="WQV140" s="50"/>
      <c r="WQW140" s="50"/>
      <c r="WQX140" s="50"/>
      <c r="WQY140" s="50"/>
      <c r="WQZ140" s="50"/>
      <c r="WRA140" s="50"/>
      <c r="WRB140" s="50"/>
      <c r="WRC140" s="50"/>
      <c r="WRD140" s="50"/>
      <c r="WRE140" s="50"/>
      <c r="WRF140" s="50"/>
      <c r="WRG140" s="50"/>
      <c r="WRH140" s="50"/>
      <c r="WRI140" s="50"/>
      <c r="WRJ140" s="50"/>
      <c r="WRK140" s="50"/>
      <c r="WRL140" s="50"/>
      <c r="WRM140" s="50"/>
      <c r="WRN140" s="50"/>
      <c r="WRO140" s="50"/>
      <c r="WRP140" s="50"/>
      <c r="WRQ140" s="50"/>
      <c r="WRR140" s="50"/>
      <c r="WRS140" s="50"/>
      <c r="WRT140" s="50"/>
      <c r="WRU140" s="50"/>
      <c r="WRV140" s="50"/>
      <c r="WRW140" s="50"/>
      <c r="WRX140" s="50"/>
      <c r="WRY140" s="50"/>
      <c r="WRZ140" s="50"/>
      <c r="WSA140" s="50"/>
      <c r="WSB140" s="50"/>
      <c r="WSC140" s="50"/>
      <c r="WSD140" s="50"/>
      <c r="WSE140" s="50"/>
      <c r="WSF140" s="50"/>
      <c r="WSG140" s="50"/>
      <c r="WSH140" s="50"/>
      <c r="WSI140" s="50"/>
      <c r="WSJ140" s="50"/>
      <c r="WSK140" s="50"/>
      <c r="WSL140" s="50"/>
      <c r="WSM140" s="50"/>
      <c r="WSN140" s="50"/>
      <c r="WSO140" s="50"/>
      <c r="WSP140" s="50"/>
      <c r="WSQ140" s="50"/>
      <c r="WSR140" s="50"/>
      <c r="WSS140" s="50"/>
      <c r="WST140" s="50"/>
      <c r="WSU140" s="50"/>
      <c r="WSV140" s="50"/>
      <c r="WSW140" s="50"/>
      <c r="WSX140" s="50"/>
      <c r="WSY140" s="50"/>
      <c r="WSZ140" s="50"/>
      <c r="WTA140" s="50"/>
      <c r="WTB140" s="50"/>
      <c r="WTC140" s="50"/>
      <c r="WTD140" s="50"/>
      <c r="WTE140" s="50"/>
      <c r="WTF140" s="50"/>
      <c r="WTG140" s="50"/>
      <c r="WTH140" s="50"/>
      <c r="WTI140" s="50"/>
      <c r="WTJ140" s="50"/>
      <c r="WTK140" s="50"/>
      <c r="WTL140" s="50"/>
      <c r="WTM140" s="50"/>
      <c r="WTN140" s="50"/>
      <c r="WTO140" s="50"/>
      <c r="WTP140" s="50"/>
      <c r="WTQ140" s="50"/>
      <c r="WTR140" s="50"/>
      <c r="WTS140" s="50"/>
      <c r="WTT140" s="50"/>
      <c r="WTU140" s="50"/>
      <c r="WTV140" s="50"/>
      <c r="WTW140" s="50"/>
      <c r="WTX140" s="50"/>
      <c r="WTY140" s="50"/>
      <c r="WTZ140" s="50"/>
      <c r="WUA140" s="50"/>
      <c r="WUB140" s="50"/>
      <c r="WUC140" s="50"/>
      <c r="WUD140" s="50"/>
      <c r="WUE140" s="50"/>
      <c r="WUF140" s="50"/>
      <c r="WUG140" s="50"/>
      <c r="WUH140" s="50"/>
      <c r="WUI140" s="50"/>
      <c r="WUJ140" s="50"/>
      <c r="WUK140" s="50"/>
      <c r="WUL140" s="50"/>
      <c r="WUM140" s="50"/>
      <c r="WUN140" s="50"/>
      <c r="WUO140" s="50"/>
      <c r="WUP140" s="50"/>
      <c r="WUQ140" s="50"/>
      <c r="WUR140" s="50"/>
      <c r="WUS140" s="50"/>
      <c r="WUT140" s="50"/>
      <c r="WUU140" s="50"/>
      <c r="WUV140" s="50"/>
      <c r="WUW140" s="50"/>
      <c r="WUX140" s="50"/>
      <c r="WUY140" s="50"/>
      <c r="WUZ140" s="50"/>
      <c r="WVA140" s="50"/>
      <c r="WVB140" s="50"/>
      <c r="WVC140" s="50"/>
      <c r="WVD140" s="50"/>
      <c r="WVE140" s="50"/>
      <c r="WVF140" s="50"/>
      <c r="WVG140" s="50"/>
      <c r="WVH140" s="50"/>
      <c r="WVI140" s="50"/>
      <c r="WVJ140" s="50"/>
      <c r="WVK140" s="50"/>
      <c r="WVL140" s="50"/>
      <c r="WVM140" s="50"/>
      <c r="WVN140" s="50"/>
      <c r="WVO140" s="50"/>
      <c r="WVP140" s="50"/>
      <c r="WVQ140" s="50"/>
      <c r="WVR140" s="50"/>
      <c r="WVS140" s="50"/>
      <c r="WVT140" s="50"/>
      <c r="WVU140" s="50"/>
      <c r="WVV140" s="50"/>
      <c r="WVW140" s="50"/>
      <c r="WVX140" s="50"/>
      <c r="WVY140" s="50"/>
      <c r="WVZ140" s="50"/>
      <c r="WWA140" s="50"/>
      <c r="WWB140" s="50"/>
      <c r="WWC140" s="50"/>
      <c r="WWD140" s="50"/>
      <c r="WWE140" s="50"/>
      <c r="WWF140" s="50"/>
      <c r="WWG140" s="50"/>
      <c r="WWH140" s="50"/>
      <c r="WWI140" s="50"/>
      <c r="WWJ140" s="50"/>
      <c r="WWK140" s="50"/>
      <c r="WWL140" s="50"/>
      <c r="WWM140" s="50"/>
      <c r="WWN140" s="50"/>
      <c r="WWO140" s="50"/>
      <c r="WWP140" s="50"/>
      <c r="WWQ140" s="50"/>
      <c r="WWR140" s="50"/>
      <c r="WWS140" s="50"/>
      <c r="WWT140" s="50"/>
      <c r="WWU140" s="50"/>
      <c r="WWV140" s="50"/>
      <c r="WWW140" s="50"/>
      <c r="WWX140" s="50"/>
      <c r="WWY140" s="50"/>
      <c r="WWZ140" s="50"/>
      <c r="WXA140" s="50"/>
      <c r="WXB140" s="50"/>
      <c r="WXC140" s="50"/>
      <c r="WXD140" s="50"/>
      <c r="WXE140" s="50"/>
      <c r="WXF140" s="50"/>
      <c r="WXG140" s="50"/>
      <c r="WXH140" s="50"/>
      <c r="WXI140" s="50"/>
      <c r="WXJ140" s="50"/>
      <c r="WXK140" s="50"/>
      <c r="WXL140" s="50"/>
      <c r="WXM140" s="50"/>
      <c r="WXN140" s="50"/>
      <c r="WXO140" s="50"/>
      <c r="WXP140" s="50"/>
      <c r="WXQ140" s="50"/>
      <c r="WXR140" s="50"/>
      <c r="WXS140" s="50"/>
      <c r="WXT140" s="50"/>
      <c r="WXU140" s="50"/>
      <c r="WXV140" s="50"/>
      <c r="WXW140" s="50"/>
      <c r="WXX140" s="50"/>
      <c r="WXY140" s="50"/>
      <c r="WXZ140" s="50"/>
      <c r="WYA140" s="50"/>
      <c r="WYB140" s="50"/>
      <c r="WYC140" s="50"/>
      <c r="WYD140" s="50"/>
      <c r="WYE140" s="50"/>
      <c r="WYF140" s="50"/>
      <c r="WYG140" s="50"/>
      <c r="WYH140" s="50"/>
      <c r="WYI140" s="50"/>
      <c r="WYJ140" s="50"/>
      <c r="WYK140" s="50"/>
      <c r="WYL140" s="50"/>
      <c r="WYM140" s="50"/>
      <c r="WYN140" s="50"/>
      <c r="WYO140" s="50"/>
      <c r="WYP140" s="50"/>
      <c r="WYQ140" s="50"/>
      <c r="WYR140" s="50"/>
      <c r="WYS140" s="50"/>
      <c r="WYT140" s="50"/>
      <c r="WYU140" s="50"/>
      <c r="WYV140" s="50"/>
      <c r="WYW140" s="50"/>
      <c r="WYX140" s="50"/>
      <c r="WYY140" s="50"/>
      <c r="WYZ140" s="50"/>
      <c r="WZA140" s="50"/>
      <c r="WZB140" s="50"/>
      <c r="WZC140" s="50"/>
      <c r="WZD140" s="50"/>
      <c r="WZE140" s="50"/>
      <c r="WZF140" s="50"/>
      <c r="WZG140" s="50"/>
      <c r="WZH140" s="50"/>
      <c r="WZI140" s="50"/>
      <c r="WZJ140" s="50"/>
      <c r="WZK140" s="50"/>
      <c r="WZL140" s="50"/>
      <c r="WZM140" s="50"/>
      <c r="WZN140" s="50"/>
      <c r="WZO140" s="50"/>
      <c r="WZP140" s="50"/>
      <c r="WZQ140" s="50"/>
      <c r="WZR140" s="50"/>
      <c r="WZS140" s="50"/>
      <c r="WZT140" s="50"/>
      <c r="WZU140" s="50"/>
      <c r="WZV140" s="50"/>
      <c r="WZW140" s="50"/>
      <c r="WZX140" s="50"/>
      <c r="WZY140" s="50"/>
      <c r="WZZ140" s="50"/>
      <c r="XAA140" s="50"/>
      <c r="XAB140" s="50"/>
      <c r="XAC140" s="50"/>
      <c r="XAD140" s="50"/>
      <c r="XAE140" s="50"/>
      <c r="XAF140" s="50"/>
      <c r="XAG140" s="50"/>
      <c r="XAH140" s="50"/>
      <c r="XAI140" s="50"/>
      <c r="XAJ140" s="50"/>
      <c r="XAK140" s="50"/>
      <c r="XAL140" s="50"/>
      <c r="XAM140" s="50"/>
      <c r="XAN140" s="50"/>
      <c r="XAO140" s="50"/>
      <c r="XAP140" s="50"/>
      <c r="XAQ140" s="50"/>
      <c r="XAR140" s="50"/>
      <c r="XAS140" s="50"/>
      <c r="XAT140" s="50"/>
      <c r="XAU140" s="50"/>
      <c r="XAV140" s="50"/>
      <c r="XAW140" s="50"/>
      <c r="XAX140" s="50"/>
      <c r="XAY140" s="50"/>
      <c r="XAZ140" s="50"/>
      <c r="XBA140" s="50"/>
      <c r="XBB140" s="50"/>
      <c r="XBC140" s="50"/>
      <c r="XBD140" s="50"/>
      <c r="XBE140" s="50"/>
      <c r="XBF140" s="50"/>
      <c r="XBG140" s="50"/>
      <c r="XBH140" s="50"/>
      <c r="XBI140" s="50"/>
      <c r="XBJ140" s="50"/>
      <c r="XBK140" s="50"/>
      <c r="XBL140" s="50"/>
      <c r="XBM140" s="50"/>
      <c r="XBN140" s="50"/>
      <c r="XBO140" s="50"/>
      <c r="XBP140" s="50"/>
      <c r="XBQ140" s="50"/>
      <c r="XBR140" s="50"/>
      <c r="XBS140" s="50"/>
      <c r="XBT140" s="50"/>
      <c r="XBU140" s="50"/>
      <c r="XBV140" s="50"/>
      <c r="XBW140" s="50"/>
      <c r="XBX140" s="50"/>
      <c r="XBY140" s="50"/>
      <c r="XBZ140" s="50"/>
      <c r="XCA140" s="50"/>
      <c r="XCB140" s="50"/>
      <c r="XCC140" s="50"/>
    </row>
    <row r="141" spans="1:16305" ht="33" customHeight="1" x14ac:dyDescent="0.25">
      <c r="B141" s="668" t="s">
        <v>323</v>
      </c>
      <c r="C141" s="569">
        <f>SUMIF(F92:F97,"до 1 року",E92:E97)+SUMIF(F99:F100,"до 1 року",E99:E100)+SUMIF(F102,"до 1 року",E102)</f>
        <v>70000</v>
      </c>
      <c r="D141" s="997"/>
      <c r="E141" s="997"/>
      <c r="F141" s="997"/>
      <c r="H141" s="51"/>
      <c r="I141" s="51"/>
      <c r="J141" s="51"/>
      <c r="K141" s="51"/>
      <c r="L141" s="51"/>
      <c r="M141" s="51"/>
      <c r="N141" s="51"/>
      <c r="O141" s="51"/>
      <c r="P141" s="51"/>
      <c r="Q141" s="51"/>
      <c r="R141" s="51"/>
    </row>
    <row r="142" spans="1:16305" ht="33" customHeight="1" x14ac:dyDescent="0.25">
      <c r="B142" s="668" t="s">
        <v>321</v>
      </c>
      <c r="C142" s="569">
        <f>SUMIFS(E92:E97,F92:F97,"більше 1 року",D92:D97,"&gt;=20000")+SUMIFS(E99:E100,F99:F100,"більше 1 року",D99:D100,"&gt;=20000")+SUMIFS(E102,F102,"більше 1 року",D102,"&gt;=20000")</f>
        <v>150000</v>
      </c>
      <c r="D142" s="997"/>
      <c r="E142" s="997"/>
      <c r="F142" s="997"/>
    </row>
    <row r="143" spans="1:16305" ht="33" customHeight="1" x14ac:dyDescent="0.25">
      <c r="B143" s="668" t="s">
        <v>322</v>
      </c>
      <c r="C143" s="569">
        <f>SUMIFS(E92:E97,F92:F97,"більше 1 року",D92:D97,"&lt;20000")+SUMIFS(E99:E100,F99:F100,"більше 1 року",D99:D100,"&lt;20000")+SUMIFS(E102,F102,"більше 1 року",D102,"&lt;20000")</f>
        <v>45000</v>
      </c>
      <c r="D143" s="997"/>
      <c r="E143" s="997"/>
      <c r="F143" s="997"/>
    </row>
    <row r="145" spans="1:6" ht="25.9" customHeight="1" x14ac:dyDescent="0.25"/>
    <row r="146" spans="1:6" ht="60" customHeight="1" x14ac:dyDescent="0.25">
      <c r="B146" s="992" t="s">
        <v>528</v>
      </c>
      <c r="C146" s="992"/>
    </row>
    <row r="147" spans="1:6" ht="25.9" customHeight="1" x14ac:dyDescent="0.25">
      <c r="B147" s="668" t="s">
        <v>323</v>
      </c>
      <c r="C147" s="569">
        <f>SUMIF(F22:F38,"до 1 року",E22:E38)+SUMIF(F40:F49,"до 1 року",E40:E49)+SUMIF(F51:F69,"до 1 року",E51:E69)+SUMIF(F71:F90,"до 1 року",E71:E90)+SUMIF(F101,"до 1 року",E101)+SUMIF(F103:F104,"до 1 року",E103:E104)+SUMIF(F106:F118,"до 1 року",E106:E118)+SUMIF(F120:F124,"до 1 року",E120:E124)+SUMIF(F126:F136,"до 1 року",E126:E136)</f>
        <v>192090.4</v>
      </c>
    </row>
    <row r="148" spans="1:6" ht="25.9" customHeight="1" x14ac:dyDescent="0.25">
      <c r="B148" s="668" t="s">
        <v>321</v>
      </c>
      <c r="C148" s="574">
        <f>SUMIFS(E22:E38,F22:F38,"більше 1 року",D22:D38,"&gt;=20000")+SUMIFS(E40:E49,F40:F49,"більше 1 року",D40:D49,"&gt;=20000")+SUMIFS(E51:E69,F51:F69,"більше 1 року",D51:D69,"&gt;=20000")+SUMIFS(E71:E90,F71:F90,"більше 1 року",D71:D90,"&gt;=20000")+SUMIFS(E101,F101,"більше 1 року",D101,"&gt;=20000")+SUMIFS(E103:E104,F103:F104,"більше 1 року",D103:D104,"&gt;=20000")+SUMIFS(E106:E118,F106:F118,"більше 1 року",D106:D118,"&gt;=20000")+SUMIFS(E120:E124,F120:F124,"більше 1 року",D120:D124,"&gt;=20000")+SUMIFS(E126:E136,F126:F136,"більше 1 року",D126:D136,"&gt;=20000")</f>
        <v>180000</v>
      </c>
    </row>
    <row r="149" spans="1:6" ht="25.9" customHeight="1" x14ac:dyDescent="0.25">
      <c r="B149" s="668" t="s">
        <v>322</v>
      </c>
      <c r="C149" s="569">
        <f>SUMIFS(E22:E38,F22:F38,"більше 1 року",D22:D38,"&lt;20000")+SUMIFS(E40:E49,F40:F49,"більше 1 року",D40:D49,"&lt;20000")+SUMIFS(E51:E69,F51:F69,"більше 1 року",D51:D69,"&lt;20000")+SUMIFS(E71:E90,F71:F90,"більше 1 року",D71:D90,"&lt;20000")+SUMIFS(E101,F101,"більше 1 року",D101,"&lt;20000")+SUMIFS(E103:E104,F103:F104,"більше 1 року",D103:D104,"&lt;20000")+SUMIFS(E106:E118,F106:F118,"більше 1 року",D106:D118,"&lt;20000")+SUMIFS(E120:E124,F120:F124,"більше 1 року",D120:D124,"&lt;20000")+SUMIFS(E126:E136,F126:F136,"більше 1 року",D126:D136,"&lt;20000")</f>
        <v>121010</v>
      </c>
    </row>
    <row r="150" spans="1:6" ht="25.9" customHeight="1" x14ac:dyDescent="0.25"/>
    <row r="151" spans="1:6" ht="46.5" x14ac:dyDescent="0.25">
      <c r="B151" s="78" t="s">
        <v>509</v>
      </c>
      <c r="C151" s="79">
        <v>0.05</v>
      </c>
      <c r="D151" s="79">
        <v>0.45</v>
      </c>
      <c r="E151" s="79">
        <v>0.25</v>
      </c>
      <c r="F151" s="79">
        <v>0.25</v>
      </c>
    </row>
    <row r="152" spans="1:6" ht="25.9" customHeight="1" x14ac:dyDescent="0.25">
      <c r="B152" s="80"/>
      <c r="C152" s="81"/>
      <c r="D152" s="81"/>
      <c r="E152" s="81"/>
      <c r="F152" s="81"/>
    </row>
    <row r="153" spans="1:6" ht="81" x14ac:dyDescent="0.3">
      <c r="B153" s="53" t="s">
        <v>507</v>
      </c>
      <c r="C153" s="82" t="s">
        <v>181</v>
      </c>
      <c r="D153" s="82" t="s">
        <v>145</v>
      </c>
      <c r="E153" s="82" t="s">
        <v>146</v>
      </c>
      <c r="F153" s="82" t="s">
        <v>325</v>
      </c>
    </row>
    <row r="154" spans="1:6" ht="38.450000000000003" customHeight="1" x14ac:dyDescent="0.25">
      <c r="B154" s="46" t="s">
        <v>323</v>
      </c>
      <c r="C154" s="570">
        <f>C141*C151</f>
        <v>3500</v>
      </c>
      <c r="D154" s="570">
        <f>C141*D151</f>
        <v>31500</v>
      </c>
      <c r="E154" s="570">
        <f>C141*E151</f>
        <v>17500</v>
      </c>
      <c r="F154" s="570">
        <f>C141*F151</f>
        <v>17500</v>
      </c>
    </row>
    <row r="155" spans="1:6" ht="38.450000000000003" customHeight="1" x14ac:dyDescent="0.25">
      <c r="B155" s="46" t="s">
        <v>321</v>
      </c>
      <c r="C155" s="570">
        <f>C142*C151</f>
        <v>7500</v>
      </c>
      <c r="D155" s="570">
        <f>C142*D151</f>
        <v>67500</v>
      </c>
      <c r="E155" s="570">
        <f>C142*E151</f>
        <v>37500</v>
      </c>
      <c r="F155" s="570">
        <f>C142*F151</f>
        <v>37500</v>
      </c>
    </row>
    <row r="156" spans="1:6" ht="38.450000000000003" customHeight="1" x14ac:dyDescent="0.25">
      <c r="B156" s="46" t="s">
        <v>322</v>
      </c>
      <c r="C156" s="570">
        <f>C143*C151</f>
        <v>2250</v>
      </c>
      <c r="D156" s="570">
        <f>C143*D151</f>
        <v>20250</v>
      </c>
      <c r="E156" s="570">
        <f>C143*E151</f>
        <v>11250</v>
      </c>
      <c r="F156" s="570">
        <f>C143*F151</f>
        <v>11250</v>
      </c>
    </row>
    <row r="157" spans="1:6" s="573" customFormat="1" ht="38.450000000000003" customHeight="1" x14ac:dyDescent="0.25">
      <c r="A157" s="571"/>
      <c r="B157" s="530" t="s">
        <v>453</v>
      </c>
      <c r="C157" s="572">
        <f>C154+C155+C156</f>
        <v>13250</v>
      </c>
      <c r="D157" s="572">
        <f>D154+D155+D156</f>
        <v>119250</v>
      </c>
      <c r="E157" s="572">
        <f>E154+E155+E156</f>
        <v>66250</v>
      </c>
      <c r="F157" s="572">
        <f>F154+F155+F156</f>
        <v>66250</v>
      </c>
    </row>
    <row r="158" spans="1:6" ht="48.6" customHeight="1" x14ac:dyDescent="0.25">
      <c r="B158" s="54"/>
      <c r="C158" s="83"/>
      <c r="D158" s="83"/>
      <c r="E158" s="83"/>
      <c r="F158" s="83"/>
    </row>
    <row r="159" spans="1:6" ht="77.45" customHeight="1" x14ac:dyDescent="0.25">
      <c r="B159" s="78" t="s">
        <v>508</v>
      </c>
      <c r="C159" s="79">
        <v>0.25</v>
      </c>
      <c r="D159" s="79">
        <v>0.25</v>
      </c>
      <c r="E159" s="79">
        <v>0.25</v>
      </c>
      <c r="F159" s="79">
        <v>0.25</v>
      </c>
    </row>
    <row r="160" spans="1:6" ht="33.6" customHeight="1" x14ac:dyDescent="0.25">
      <c r="B160" s="80"/>
      <c r="C160" s="81"/>
      <c r="D160" s="81"/>
      <c r="E160" s="81"/>
      <c r="F160" s="81"/>
    </row>
    <row r="161" spans="1:6" ht="97.15" customHeight="1" x14ac:dyDescent="0.25">
      <c r="B161" s="55" t="s">
        <v>510</v>
      </c>
      <c r="C161" s="82" t="s">
        <v>181</v>
      </c>
      <c r="D161" s="82" t="s">
        <v>145</v>
      </c>
      <c r="E161" s="82" t="s">
        <v>146</v>
      </c>
      <c r="F161" s="82" t="s">
        <v>325</v>
      </c>
    </row>
    <row r="162" spans="1:6" ht="32.450000000000003" customHeight="1" x14ac:dyDescent="0.25">
      <c r="B162" s="46" t="s">
        <v>323</v>
      </c>
      <c r="C162" s="570">
        <f>$C$147*C159</f>
        <v>48022.6</v>
      </c>
      <c r="D162" s="570">
        <f>$C$147*D159</f>
        <v>48022.6</v>
      </c>
      <c r="E162" s="570">
        <f>$C$147*E159</f>
        <v>48022.6</v>
      </c>
      <c r="F162" s="570">
        <f>$C$147*F159</f>
        <v>48022.6</v>
      </c>
    </row>
    <row r="163" spans="1:6" ht="29.45" customHeight="1" x14ac:dyDescent="0.25">
      <c r="B163" s="46" t="s">
        <v>321</v>
      </c>
      <c r="C163" s="570">
        <f>$C$148*C159</f>
        <v>45000</v>
      </c>
      <c r="D163" s="570">
        <f t="shared" ref="D163:F163" si="6">$C$148*D159</f>
        <v>45000</v>
      </c>
      <c r="E163" s="570">
        <f t="shared" si="6"/>
        <v>45000</v>
      </c>
      <c r="F163" s="570">
        <f t="shared" si="6"/>
        <v>45000</v>
      </c>
    </row>
    <row r="164" spans="1:6" ht="30.6" customHeight="1" x14ac:dyDescent="0.25">
      <c r="B164" s="46" t="s">
        <v>322</v>
      </c>
      <c r="C164" s="570">
        <f>$C$149*C159</f>
        <v>30252.5</v>
      </c>
      <c r="D164" s="570">
        <f t="shared" ref="D164:F164" si="7">$C$149*D159</f>
        <v>30252.5</v>
      </c>
      <c r="E164" s="570">
        <f>$C$149*E159</f>
        <v>30252.5</v>
      </c>
      <c r="F164" s="570">
        <f t="shared" si="7"/>
        <v>30252.5</v>
      </c>
    </row>
    <row r="165" spans="1:6" s="573" customFormat="1" ht="33" customHeight="1" x14ac:dyDescent="0.25">
      <c r="A165" s="571"/>
      <c r="B165" s="530" t="s">
        <v>453</v>
      </c>
      <c r="C165" s="572">
        <f>C162+C163+C164</f>
        <v>123275.1</v>
      </c>
      <c r="D165" s="572">
        <f t="shared" ref="D165" si="8">D162+D163+D164</f>
        <v>123275.1</v>
      </c>
      <c r="E165" s="572">
        <f>E162+E163+E164</f>
        <v>123275.1</v>
      </c>
      <c r="F165" s="572">
        <f>F162+F163+F164</f>
        <v>123275.1</v>
      </c>
    </row>
  </sheetData>
  <sheetProtection autoFilter="0"/>
  <protectedRanges>
    <protectedRange sqref="B126:B136" name="Найменування інші"/>
    <protectedRange sqref="D92:D97 D99:D104 D106:D118 D120:D124 D126:D136 D40:D90 D22:D38" name="Оціночна вартість"/>
  </protectedRanges>
  <autoFilter ref="B20:E20"/>
  <mergeCells count="21">
    <mergeCell ref="B146:C146"/>
    <mergeCell ref="B3:E3"/>
    <mergeCell ref="A2:AF2"/>
    <mergeCell ref="D141:F141"/>
    <mergeCell ref="D142:F142"/>
    <mergeCell ref="D143:F143"/>
    <mergeCell ref="B11:D11"/>
    <mergeCell ref="B13:D13"/>
    <mergeCell ref="B16:D16"/>
    <mergeCell ref="B17:D17"/>
    <mergeCell ref="B12:D12"/>
    <mergeCell ref="B14:D14"/>
    <mergeCell ref="B15:D15"/>
    <mergeCell ref="B140:C140"/>
    <mergeCell ref="B5:E5"/>
    <mergeCell ref="B7:D7"/>
    <mergeCell ref="E7:G7"/>
    <mergeCell ref="B8:D8"/>
    <mergeCell ref="E8:G8"/>
    <mergeCell ref="B9:D9"/>
    <mergeCell ref="E9:G9"/>
  </mergeCells>
  <conditionalFormatting sqref="C22:D136 F22:F136">
    <cfRule type="notContainsBlanks" dxfId="46" priority="3">
      <formula>LEN(TRIM(C22))&gt;0</formula>
    </cfRule>
    <cfRule type="notContainsBlanks" dxfId="45" priority="4">
      <formula>LEN(TRIM(C22))&gt;0</formula>
    </cfRule>
  </conditionalFormatting>
  <dataValidations count="2">
    <dataValidation type="decimal" operator="greaterThanOrEqual" allowBlank="1" showInputMessage="1" showErrorMessage="1" error="Розділення цілої та дробової частини числа має бути введено через крапку &quot;.&quot;_x000a_Наприклад: 23.10" sqref="D106:D118 D120:D124 D126:D136 D22:D104">
      <formula1>0</formula1>
    </dataValidation>
    <dataValidation type="list" allowBlank="1" showInputMessage="1" showErrorMessage="1" sqref="F22:F38 F92:F97 F106:F118 F99:F104 F120:F124 F126:F136 F40:F49 F51:F90">
      <formula1>$F$15:$F$16</formula1>
    </dataValidation>
  </dataValidations>
  <pageMargins left="0.31496062992125984" right="0.31496062992125984" top="0.35433070866141736" bottom="0.35433070866141736" header="0.31496062992125984" footer="0.31496062992125984"/>
  <pageSetup paperSize="9" scale="47" orientation="portrait" horizontalDpi="4294967293" r:id="rId1"/>
  <rowBreaks count="2" manualBreakCount="2">
    <brk id="70" max="16304" man="1"/>
    <brk id="143" max="16383" man="1"/>
  </rowBreaks>
  <colBreaks count="1" manualBreakCount="1">
    <brk id="6" max="1048575" man="1"/>
  </colBreaks>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39997558519241921"/>
  </sheetPr>
  <dimension ref="A1:AO47"/>
  <sheetViews>
    <sheetView showGridLines="0" view="pageBreakPreview" topLeftCell="A37" zoomScale="70" zoomScaleNormal="70" zoomScaleSheetLayoutView="70" workbookViewId="0">
      <selection activeCell="E40" sqref="E40"/>
    </sheetView>
  </sheetViews>
  <sheetFormatPr defaultColWidth="8.85546875" defaultRowHeight="15" x14ac:dyDescent="0.25"/>
  <cols>
    <col min="1" max="1" width="6.28515625" style="110" customWidth="1"/>
    <col min="2" max="2" width="8.140625" style="110" customWidth="1"/>
    <col min="3" max="3" width="89.140625" style="110" customWidth="1"/>
    <col min="4" max="4" width="31.85546875" style="110" bestFit="1" customWidth="1"/>
    <col min="5" max="8" width="20.85546875" style="110" customWidth="1"/>
    <col min="9" max="9" width="17.5703125" style="110" customWidth="1"/>
    <col min="10" max="18" width="12.5703125" style="501" customWidth="1"/>
    <col min="19" max="21" width="11.7109375" style="113" customWidth="1"/>
    <col min="22" max="16384" width="8.85546875" style="110"/>
  </cols>
  <sheetData>
    <row r="1" spans="1:41" s="62" customFormat="1" ht="16.5" x14ac:dyDescent="0.25">
      <c r="J1" s="496"/>
      <c r="K1" s="496"/>
      <c r="L1" s="496"/>
      <c r="M1" s="496"/>
      <c r="N1" s="496"/>
      <c r="O1" s="496"/>
      <c r="P1" s="496"/>
      <c r="Q1" s="496"/>
      <c r="R1" s="497"/>
      <c r="S1" s="531"/>
      <c r="T1" s="531"/>
      <c r="U1" s="532"/>
      <c r="Z1" s="63"/>
      <c r="AE1" s="63"/>
      <c r="AJ1" s="63"/>
      <c r="AO1" s="63"/>
    </row>
    <row r="2" spans="1:41" s="65" customFormat="1" ht="27" x14ac:dyDescent="0.35">
      <c r="A2" s="996" t="s">
        <v>624</v>
      </c>
      <c r="B2" s="996"/>
      <c r="C2" s="996"/>
      <c r="D2" s="996"/>
      <c r="E2" s="996"/>
      <c r="F2" s="996"/>
      <c r="G2" s="996"/>
      <c r="H2" s="996"/>
      <c r="I2" s="996"/>
      <c r="J2" s="996"/>
      <c r="K2" s="996"/>
      <c r="L2" s="996"/>
      <c r="M2" s="996"/>
      <c r="N2" s="996"/>
      <c r="O2" s="996"/>
      <c r="P2" s="996"/>
      <c r="Q2" s="996"/>
      <c r="R2" s="996"/>
      <c r="S2" s="996"/>
      <c r="T2" s="996"/>
      <c r="U2" s="996"/>
      <c r="V2" s="996"/>
      <c r="W2" s="996"/>
      <c r="X2" s="996"/>
      <c r="Y2" s="996"/>
      <c r="Z2" s="996"/>
      <c r="AA2" s="996"/>
      <c r="AB2" s="996"/>
      <c r="AC2" s="996"/>
      <c r="AD2" s="996"/>
      <c r="AE2" s="996"/>
      <c r="AF2" s="996"/>
      <c r="AG2" s="64"/>
      <c r="AH2" s="64"/>
      <c r="AI2" s="64"/>
      <c r="AJ2" s="64"/>
      <c r="AK2" s="64"/>
      <c r="AL2" s="64"/>
      <c r="AM2" s="64"/>
      <c r="AN2" s="64"/>
      <c r="AO2" s="64"/>
    </row>
    <row r="3" spans="1:41" s="65" customFormat="1" ht="26.25" thickBot="1" x14ac:dyDescent="0.3">
      <c r="G3" s="112"/>
      <c r="H3" s="112"/>
      <c r="I3" s="112"/>
      <c r="J3" s="498"/>
      <c r="K3" s="498"/>
      <c r="L3" s="498"/>
      <c r="M3" s="498"/>
      <c r="N3" s="498"/>
      <c r="O3" s="498"/>
      <c r="P3" s="498"/>
      <c r="Q3" s="498"/>
      <c r="R3" s="499"/>
      <c r="S3" s="108"/>
      <c r="T3" s="108"/>
      <c r="U3" s="533"/>
      <c r="Z3" s="323"/>
      <c r="AE3" s="323"/>
      <c r="AJ3" s="323"/>
      <c r="AO3" s="323"/>
    </row>
    <row r="4" spans="1:41" ht="43.9" customHeight="1" thickTop="1" thickBot="1" x14ac:dyDescent="0.5">
      <c r="B4" s="1021" t="s">
        <v>215</v>
      </c>
      <c r="C4" s="1022"/>
      <c r="D4" s="1022"/>
      <c r="E4" s="1022"/>
      <c r="F4" s="1022"/>
      <c r="G4" s="1022"/>
      <c r="H4" s="1023"/>
      <c r="I4" s="500"/>
    </row>
    <row r="5" spans="1:41" ht="61.9" customHeight="1" thickTop="1" x14ac:dyDescent="0.25">
      <c r="C5" s="1018" t="s">
        <v>503</v>
      </c>
      <c r="D5" s="1019"/>
      <c r="E5" s="1019"/>
      <c r="F5" s="1019"/>
      <c r="G5" s="1019"/>
    </row>
    <row r="6" spans="1:41" ht="15.75" thickBot="1" x14ac:dyDescent="0.3"/>
    <row r="7" spans="1:41" s="164" customFormat="1" ht="38.25" customHeight="1" x14ac:dyDescent="0.3">
      <c r="C7" s="326" t="str">
        <f>'0_Загальне'!B11</f>
        <v>Офіційна повна назва надавача ПМД:</v>
      </c>
      <c r="D7" s="1010" t="str">
        <f>'0_Загальне'!C11</f>
        <v>Комунальне некомерційне підприємство "Центр первинної медико-санітарної допомоги" Брацлавської селищної ради</v>
      </c>
      <c r="E7" s="1011"/>
      <c r="G7" s="1024" t="s">
        <v>438</v>
      </c>
      <c r="H7" s="1024"/>
      <c r="I7" s="502"/>
      <c r="J7" s="499"/>
      <c r="K7" s="499"/>
      <c r="L7" s="499"/>
      <c r="M7" s="499"/>
      <c r="N7" s="499"/>
      <c r="O7" s="499"/>
      <c r="P7" s="499"/>
      <c r="Q7" s="499"/>
      <c r="R7" s="499"/>
      <c r="S7" s="534"/>
      <c r="T7" s="534"/>
      <c r="U7" s="534"/>
    </row>
    <row r="8" spans="1:41" s="164" customFormat="1" ht="26.45" customHeight="1" x14ac:dyDescent="0.3">
      <c r="C8" s="327" t="str">
        <f>'0_Загальне'!B32</f>
        <v>Плановий період (рік):</v>
      </c>
      <c r="D8" s="1012">
        <f>'0_Загальне'!C32</f>
        <v>2024</v>
      </c>
      <c r="E8" s="1013"/>
      <c r="G8" s="1024"/>
      <c r="H8" s="1024"/>
      <c r="I8" s="502"/>
      <c r="J8" s="499"/>
      <c r="K8" s="499"/>
      <c r="L8" s="499"/>
      <c r="M8" s="499"/>
      <c r="N8" s="499"/>
      <c r="O8" s="499"/>
      <c r="P8" s="499"/>
      <c r="Q8" s="499"/>
      <c r="R8" s="499"/>
      <c r="S8" s="534"/>
      <c r="T8" s="534"/>
      <c r="U8" s="534"/>
    </row>
    <row r="9" spans="1:41" ht="22.9" customHeight="1" thickBot="1" x14ac:dyDescent="0.3">
      <c r="C9" s="495" t="s">
        <v>475</v>
      </c>
      <c r="D9" s="1016" t="str">
        <f>'0_Загальне'!C34</f>
        <v>12.11.2023</v>
      </c>
      <c r="E9" s="1017"/>
    </row>
    <row r="12" spans="1:41" s="249" customFormat="1" ht="28.15" customHeight="1" x14ac:dyDescent="0.3">
      <c r="B12" s="1020" t="s">
        <v>10</v>
      </c>
      <c r="C12" s="1020" t="s">
        <v>458</v>
      </c>
      <c r="D12" s="1026" t="s">
        <v>504</v>
      </c>
      <c r="E12" s="1020" t="s">
        <v>24</v>
      </c>
      <c r="F12" s="1020"/>
      <c r="G12" s="1020"/>
      <c r="H12" s="1020"/>
      <c r="I12" s="504"/>
      <c r="J12" s="1015" t="s">
        <v>436</v>
      </c>
      <c r="K12" s="1015"/>
      <c r="L12" s="1015"/>
      <c r="M12" s="1015"/>
      <c r="N12" s="1015"/>
      <c r="O12" s="1015"/>
      <c r="P12" s="1015"/>
      <c r="Q12" s="1015"/>
      <c r="R12" s="1015" t="s">
        <v>437</v>
      </c>
      <c r="S12" s="1015"/>
      <c r="T12" s="1015"/>
      <c r="U12" s="1015"/>
    </row>
    <row r="13" spans="1:41" s="249" customFormat="1" ht="28.15" customHeight="1" x14ac:dyDescent="0.3">
      <c r="B13" s="1020"/>
      <c r="C13" s="1020"/>
      <c r="D13" s="1026"/>
      <c r="E13" s="503" t="s">
        <v>144</v>
      </c>
      <c r="F13" s="506" t="s">
        <v>145</v>
      </c>
      <c r="G13" s="506" t="s">
        <v>146</v>
      </c>
      <c r="H13" s="506" t="s">
        <v>147</v>
      </c>
      <c r="I13" s="245"/>
      <c r="J13" s="1014" t="s">
        <v>144</v>
      </c>
      <c r="K13" s="1014"/>
      <c r="L13" s="1015" t="s">
        <v>145</v>
      </c>
      <c r="M13" s="1015"/>
      <c r="N13" s="1015" t="s">
        <v>146</v>
      </c>
      <c r="O13" s="1015"/>
      <c r="P13" s="1015" t="s">
        <v>147</v>
      </c>
      <c r="Q13" s="1015"/>
      <c r="R13" s="505" t="s">
        <v>144</v>
      </c>
      <c r="S13" s="505" t="s">
        <v>145</v>
      </c>
      <c r="T13" s="505" t="s">
        <v>146</v>
      </c>
      <c r="U13" s="505" t="s">
        <v>147</v>
      </c>
    </row>
    <row r="14" spans="1:41" s="69" customFormat="1" ht="26.45" customHeight="1" x14ac:dyDescent="0.4">
      <c r="B14" s="1025" t="s">
        <v>12</v>
      </c>
      <c r="C14" s="1025"/>
      <c r="D14" s="1025"/>
      <c r="E14" s="1025"/>
      <c r="F14" s="1025"/>
      <c r="G14" s="1025"/>
      <c r="H14" s="1025"/>
      <c r="I14" s="507"/>
      <c r="J14" s="501"/>
      <c r="K14" s="501"/>
      <c r="L14" s="501"/>
      <c r="M14" s="501"/>
      <c r="N14" s="501"/>
      <c r="O14" s="501"/>
      <c r="P14" s="501"/>
      <c r="Q14" s="501"/>
      <c r="R14" s="501"/>
      <c r="S14" s="138"/>
      <c r="T14" s="138"/>
      <c r="U14" s="138"/>
    </row>
    <row r="15" spans="1:41" s="246" customFormat="1" ht="30" customHeight="1" x14ac:dyDescent="0.3">
      <c r="B15" s="508">
        <v>1</v>
      </c>
      <c r="C15" s="509" t="s">
        <v>412</v>
      </c>
      <c r="D15" s="510"/>
      <c r="E15" s="510"/>
      <c r="F15" s="510"/>
      <c r="G15" s="510"/>
      <c r="H15" s="510"/>
      <c r="J15" s="501"/>
      <c r="K15" s="501"/>
      <c r="L15" s="501"/>
      <c r="M15" s="501"/>
      <c r="N15" s="501"/>
      <c r="O15" s="501"/>
      <c r="P15" s="501"/>
      <c r="Q15" s="501"/>
      <c r="R15" s="501"/>
      <c r="S15" s="247"/>
      <c r="T15" s="247"/>
      <c r="U15" s="247"/>
    </row>
    <row r="16" spans="1:41" s="246" customFormat="1" ht="27.6" customHeight="1" x14ac:dyDescent="0.3">
      <c r="B16" s="508"/>
      <c r="C16" s="511" t="s">
        <v>212</v>
      </c>
      <c r="D16" s="536">
        <v>900</v>
      </c>
      <c r="E16" s="513" t="e">
        <f>J16/R16</f>
        <v>#DIV/0!</v>
      </c>
      <c r="F16" s="513" t="e">
        <f>L16/S16</f>
        <v>#DIV/0!</v>
      </c>
      <c r="G16" s="513" t="e">
        <f>N16/T16</f>
        <v>#DIV/0!</v>
      </c>
      <c r="H16" s="513" t="e">
        <f>P16/U16</f>
        <v>#DIV/0!</v>
      </c>
      <c r="I16" s="514"/>
      <c r="J16" s="558">
        <f>IF('01_Доходи'!$B$34="Лікар-педіатр",'01_Доходи'!L38,0)+IF('01_Доходи'!$B$47="Лікар-педіатр",'01_Доходи'!L51,0)+IF('01_Доходи'!$B$60="Лікар-педіатр",'01_Доходи'!L64,0)+IF('01_Доходи'!$B$73="Лікар-педіатр",'01_Доходи'!L77,0)+IF('01_Доходи'!$B$86="Лікар-педіатр",'01_Доходи'!L90,0)+IF('01_Доходи'!$B$99="Лікар-педіатр",'01_Доходи'!L103,0)+IF('01_Доходи'!$B$112="Лікар-педіатр",'01_Доходи'!L116,0)+IF('01_Доходи'!$B$125="Лікар-педіатр",'01_Доходи'!L129,0)+IF('01_Доходи'!$B$138="Лікар-педіатр",'01_Доходи'!L142,0)+IF('01_Доходи'!$B$151="Лікар-педіатр",'01_Доходи'!L155,0)+IF('01_Доходи'!$B$164="Лікар-педіатр",'01_Доходи'!L168,0)+IF('01_Доходи'!$B$177="Лікар-педіатр",'01_Доходи'!L181,0)+IF('01_Доходи'!$B$190="Лікар-педіатр",'01_Доходи'!L194,0)+IF('01_Доходи'!$B$203="Лікар-педіатр",'01_Доходи'!L207,0)+IF('01_Доходи'!$B$216="Лікар-педіатр",'01_Доходи'!L220,0)+IF('01_Доходи'!$B$229="Лікар-педіатр",'01_Доходи'!L233,0)+IF('01_Доходи'!$B$242="Лікар-педіатр",'01_Доходи'!L246,0)+IF('01_Доходи'!$B$255="Лікар-педіатр",'01_Доходи'!L259,0)+IF('01_Доходи'!$B$268="Лікар-педіатр",'01_Доходи'!L272,0)+IF('01_Доходи'!$B$281="Лікар-педіатр",'01_Доходи'!L285,0)+IF('01_Доходи'!$B$294="Лікар-педіатр",'01_Доходи'!L298,0)+IF('01_Доходи'!$B$307="Лікар-педіатр",'01_Доходи'!L311,0)+IF('01_Доходи'!$B$320="Лікар-педіатр",'01_Доходи'!L324,0)+IF('01_Доходи'!$B$333="Лікар-педіатр",'01_Доходи'!L337,0)+IF('01_Доходи'!$B$346="Лікар-педіатр",'01_Доходи'!L350,0)+IF('01_Доходи'!$B$359="Лікар-педіатр",'01_Доходи'!L363,0)+IF('01_Доходи'!$B$372="Лікар-педіатр",'01_Доходи'!L376,0)+IF('01_Доходи'!$B$385="Лікар-педіатр",'01_Доходи'!L389,0)+IF('01_Доходи'!$B$398="Лікар-педіатр",'01_Доходи'!L402,0)+IF('01_Доходи'!$B$411="Лікар-педіатр",'01_Доходи'!L415,0)+IF('01_Доходи'!$B$424="Лікар-педіатр",'01_Доходи'!L428,0)+IF('01_Доходи'!$B$437="Лікар-педіатр",'01_Доходи'!L441,0)+IF('01_Доходи'!$B$450="Лікар-педіатр",'01_Доходи'!L454,0)+IF('01_Доходи'!$B$463="Лікар-педіатр",'01_Доходи'!L467,0)+IF('01_Доходи'!$B$476="Лікар-педіатр",'01_Доходи'!L480,0)+IF('01_Доходи'!$B$489="Лікар-педіатр",'01_Доходи'!L493,0)+IF('01_Доходи'!$B$502="Лікар-педіатр",'01_Доходи'!L502,0)+IF('01_Доходи'!$B$515="Лікар-педіатр",'01_Доходи'!L519,0)+IF('01_Доходи'!$B$528="Лікар-педіатр",'01_Доходи'!L532,0)+IF('01_Доходи'!$B$541="Лікар-педіатр",'01_Доходи'!L545,0)+IF('01_Доходи'!$B$554="Лікар-педіатр",'01_Доходи'!L558,0)+IF('01_Доходи'!$B$567="Лікар-педіатр",'01_Доходи'!L571,0)+IF('01_Доходи'!$B$580="Лікар-педіатр",'01_Доходи'!L584,0)+IF('01_Доходи'!$B$593="Лікар-педіатр",'01_Доходи'!L597,0)+IF('01_Доходи'!$B$606="Лікар-педіатр",'01_Доходи'!L610,0)+IF('01_Доходи'!$B$619="Лікар-педіатр",'01_Доходи'!L623,0)+IF('01_Доходи'!$B$632="Лікар-педіатр",'01_Доходи'!L636,0)+IF('01_Доходи'!$B$645="Лікар-педіатр",'01_Доходи'!L649,0)+IF('01_Доходи'!$B$658="Лікар-педіатр",'01_Доходи'!L662,0)+IF('01_Доходи'!$B$671="Лікар-педіатр",'01_Доходи'!L675,0)+IF('01_Доходи'!$B$684="Лікар-педіатр",'01_Доходи'!L688,0)+IF('01_Доходи'!$B$697="Лікар-педіатр",'01_Доходи'!L701,0)+IF('01_Доходи'!$B$710="Лікар-педіатр",'01_Доходи'!L714,0)+IF('01_Доходи'!$B$723="Лікар-педіатр",'01_Доходи'!L727,0)+IF('01_Доходи'!$B$736="Лікар-педіатр",'01_Доходи'!L740,0)+IF('01_Доходи'!$B$749="Лікар-педіатр",'01_Доходи'!L753,0)+IF('01_Доходи'!$B$762="Лікар-педіатр",'01_Доходи'!L766,0)+IF('01_Доходи'!$B$775="Лікар-педіатр",'01_Доходи'!L779,0)+IF('01_Доходи'!$B$788="Лікар-педіатр",'01_Доходи'!L792,0)+IF('01_Доходи'!$B$801="Лікар-педіатр",'01_Доходи'!L805,0)+IF('01_Доходи'!$B$814="Лікар-педіатр",'01_Доходи'!L818,0)+IF('01_Доходи'!$B$827="Лікар-педіатр",'01_Доходи'!L831,0)+IF('01_Доходи'!$B$840="Лікар-педіатр",'01_Доходи'!L844,0)+IF('01_Доходи'!$B$853="Лікар-педіатр",'01_Доходи'!L857,0)+IF('01_Доходи'!$B$866="Лікар-педіатр",'01_Доходи'!L870,0)+IF('01_Доходи'!$B$879="Лікар-педіатр",'01_Доходи'!L883,0)+IF('01_Доходи'!$B$892="Лікар-педіатр",'01_Доходи'!L896,0)+IF('01_Доходи'!$B$905="Лікар-педіатр",'01_Доходи'!L909,0)+IF('01_Доходи'!$B$918="Лікар-педіатр",'01_Доходи'!L922,0)+IF('01_Доходи'!$B$931="Лікар-педіатр",'01_Доходи'!L935,0)+IF('01_Доходи'!$B$944="Лікар-педіатр",'01_Доходи'!L948,0)+IF('01_Доходи'!$B$957="Лікар-педіатр",'01_Доходи'!L961,0)+IF('01_Доходи'!$B$970="Лікар-педіатр",'01_Доходи'!L974,0)+IF('01_Доходи'!$B$983="Лікар-педіатр",'01_Доходи'!L987,0)+IF('01_Доходи'!$B$996="Лікар-педіатр",'01_Доходи'!L1000,0)+IF('01_Доходи'!$B$1009="Лікар-педіатр",'01_Доходи'!L1013,0)+IF('01_Доходи'!$B$1022="Лікар-педіатр",'01_Доходи'!L1026,0)+IF('01_Доходи'!$B$1035="Лікар-педіатр",'01_Доходи'!L1039,0)+IF('01_Доходи'!$B$1048="Лікар-педіатр",'01_Доходи'!L1052,0)+IF('01_Доходи'!$B$1061="Лікар-педіатр",'01_Доходи'!L1065,0)+IF('01_Доходи'!$B$1074="Лікар-педіатр",'01_Доходи'!L1078,0)+IF('01_Доходи'!$B$1087="Лікар-педіатр",'01_Доходи'!L1091,0)+IF('01_Доходи'!$B$1100="Лікар-педіатр",'01_Доходи'!L1104,0)+IF('01_Доходи'!$B$1113="Лікар-педіатр",'01_Доходи'!L1117,0)+IF('01_Доходи'!$B$1126="Лікар-педіатр",'01_Доходи'!L1130,0)+IF('01_Доходи'!$B$1139="Лікар-педіатр",'01_Доходи'!L1143,0)+IF('01_Доходи'!$B$1152="Лікар-педіатр",'01_Доходи'!L1156,0)+IF('01_Доходи'!$B$1165="Лікар-педіатр",'01_Доходи'!L1169,0)+IF('01_Доходи'!$B$1178="Лікар-педіатр",'01_Доходи'!L1182,0)+IF('01_Доходи'!$B$1191="Лікар-педіатр",'01_Доходи'!L1195,0)+IF('01_Доходи'!$B$1204="Лікар-педіатр",'01_Доходи'!L1208,0)+IF('01_Доходи'!$B$1217="Лікар-педіатр",'01_Доходи'!L1221,0)+IF('01_Доходи'!$B$1230="Лікар-педіатр",'01_Доходи'!L1234,0)+IF('01_Доходи'!$B$1243="Лікар-педіатр",'01_Доходи'!L1247,0)+IF('01_Доходи'!$B$1256="Лікар-педіатр",'01_Доходи'!L1260,0)+IF('01_Доходи'!$B$1269="Лікар-педіатр",'01_Доходи'!L1273,0)+IF('01_Доходи'!$B$1282="Лікар-педіатр",'01_Доходи'!L1286,0)+IF('01_Доходи'!$B$1295="Лікар-педіатр",'01_Доходи'!L1299,0)+IF('01_Доходи'!$B$1308="Лікар-педіатр",'01_Доходи'!L1312,0)+IF('01_Доходи'!$B$1321="Лікар-педіатр",'01_Доходи'!L1325,0)</f>
        <v>0</v>
      </c>
      <c r="K16" s="558"/>
      <c r="L16" s="558">
        <f>IF('01_Доходи'!$B$34="Лікар-педіатр",'01_Доходи'!S38,0)+IF('01_Доходи'!$B$47="Лікар-педіатр",'01_Доходи'!S51,0)+IF('01_Доходи'!$B$60="Лікар-педіатр",'01_Доходи'!S64,0)+IF('01_Доходи'!$B$73="Лікар-педіатр",'01_Доходи'!S77,0)+IF('01_Доходи'!$B$86="Лікар-педіатр",'01_Доходи'!S90,0)+IF('01_Доходи'!$B$99="Лікар-педіатр",'01_Доходи'!S103,0)+IF('01_Доходи'!$B$112="Лікар-педіатр",'01_Доходи'!S116,0)+IF('01_Доходи'!$B$125="Лікар-педіатр",'01_Доходи'!S129,0)+IF('01_Доходи'!$B$138="Лікар-педіатр",'01_Доходи'!S142,0)+IF('01_Доходи'!$B$151="Лікар-педіатр",'01_Доходи'!S155,0)+IF('01_Доходи'!$B$164="Лікар-педіатр",'01_Доходи'!S168,0)+IF('01_Доходи'!$B$177="Лікар-педіатр",'01_Доходи'!S181,0)+IF('01_Доходи'!$B$190="Лікар-педіатр",'01_Доходи'!S194,0)+IF('01_Доходи'!$B$203="Лікар-педіатр",'01_Доходи'!S207,0)+IF('01_Доходи'!$B$216="Лікар-педіатр",'01_Доходи'!S220,0)+IF('01_Доходи'!$B$229="Лікар-педіатр",'01_Доходи'!S233,0)+IF('01_Доходи'!$B$242="Лікар-педіатр",'01_Доходи'!S246,0)+IF('01_Доходи'!$B$255="Лікар-педіатр",'01_Доходи'!S259,0)+IF('01_Доходи'!$B$268="Лікар-педіатр",'01_Доходи'!S272,0)+IF('01_Доходи'!$B$281="Лікар-педіатр",'01_Доходи'!S285,0)+IF('01_Доходи'!$B$294="Лікар-педіатр",'01_Доходи'!S298,0)+IF('01_Доходи'!$B$307="Лікар-педіатр",'01_Доходи'!S311,0)+IF('01_Доходи'!$B$320="Лікар-педіатр",'01_Доходи'!S324,0)+IF('01_Доходи'!$B$333="Лікар-педіатр",'01_Доходи'!S337,0)+IF('01_Доходи'!$B$346="Лікар-педіатр",'01_Доходи'!S350,0)+IF('01_Доходи'!$B$359="Лікар-педіатр",'01_Доходи'!S363,0)+IF('01_Доходи'!$B$372="Лікар-педіатр",'01_Доходи'!S376,0)+IF('01_Доходи'!$B$385="Лікар-педіатр",'01_Доходи'!S389,0)+IF('01_Доходи'!$B$398="Лікар-педіатр",'01_Доходи'!S402,0)+IF('01_Доходи'!$B$411="Лікар-педіатр",'01_Доходи'!S415,0)+IF('01_Доходи'!$B$424="Лікар-педіатр",'01_Доходи'!S428,0)+IF('01_Доходи'!$B$437="Лікар-педіатр",'01_Доходи'!S441,0)+IF('01_Доходи'!$B$450="Лікар-педіатр",'01_Доходи'!S454,0)+IF('01_Доходи'!$B$463="Лікар-педіатр",'01_Доходи'!S467,0)+IF('01_Доходи'!$B$476="Лікар-педіатр",'01_Доходи'!S480,0)+IF('01_Доходи'!$B$489="Лікар-педіатр",'01_Доходи'!S493,0)+IF('01_Доходи'!$B$502="Лікар-педіатр",'01_Доходи'!S506,0)+IF('01_Доходи'!$B$515="Лікар-педіатр",'01_Доходи'!S519,0)+IF('01_Доходи'!$B$528="Лікар-педіатр",'01_Доходи'!S532,0)+IF('01_Доходи'!$B$541="Лікар-педіатр",'01_Доходи'!S545,0)+IF('01_Доходи'!$B$554="Лікар-педіатр",'01_Доходи'!S558,0)+IF('01_Доходи'!$B$567="Лікар-педіатр",'01_Доходи'!S571,0)+IF('01_Доходи'!$B$580="Лікар-педіатр",'01_Доходи'!S584,0)+IF('01_Доходи'!$B$593="Лікар-педіатр",'01_Доходи'!S597,0)+IF('01_Доходи'!$B$606="Лікар-педіатр",'01_Доходи'!S610,0)+IF('01_Доходи'!$B$619="Лікар-педіатр",'01_Доходи'!S623,0)+IF('01_Доходи'!$B$632="Лікар-педіатр",'01_Доходи'!S636,0)+IF('01_Доходи'!$B$645="Лікар-педіатр",'01_Доходи'!S649,0)+IF('01_Доходи'!$B$658="Лікар-педіатр",'01_Доходи'!S662,0)+IF('01_Доходи'!$B$671="Лікар-педіатр",'01_Доходи'!S675,0)+IF('01_Доходи'!$B$684="Лікар-педіатр",'01_Доходи'!S688,0)+IF('01_Доходи'!$B$697="Лікар-педіатр",'01_Доходи'!S701,0)+IF('01_Доходи'!$B$710="Лікар-педіатр",'01_Доходи'!S714,0)+IF('01_Доходи'!$B$723="Лікар-педіатр",'01_Доходи'!S727,0)+IF('01_Доходи'!$B$736="Лікар-педіатр",'01_Доходи'!S740,0)+IF('01_Доходи'!$B$749="Лікар-педіатр",'01_Доходи'!S753,0)+IF('01_Доходи'!$B$762="Лікар-педіатр",'01_Доходи'!S766,0)+IF('01_Доходи'!$B$775="Лікар-педіатр",'01_Доходи'!S779,0)+IF('01_Доходи'!$B$788="Лікар-педіатр",'01_Доходи'!S792,0)+IF('01_Доходи'!$B$801="Лікар-педіатр",'01_Доходи'!S805,0)+IF('01_Доходи'!$B$814="Лікар-педіатр",'01_Доходи'!S818,0)+IF('01_Доходи'!$B$827="Лікар-педіатр",'01_Доходи'!S831,0)+IF('01_Доходи'!$B$840="Лікар-педіатр",'01_Доходи'!S844,0)+IF('01_Доходи'!$B$853="Лікар-педіатр",'01_Доходи'!S857,0)+IF('01_Доходи'!$B$866="Лікар-педіатр",'01_Доходи'!S870,0)+IF('01_Доходи'!$B$879="Лікар-педіатр",'01_Доходи'!S883,0)+IF('01_Доходи'!$B$892="Лікар-педіатр",'01_Доходи'!S896,0)+IF('01_Доходи'!$B$905="Лікар-педіатр",'01_Доходи'!S909,0)+IF('01_Доходи'!$B$918="Лікар-педіатр",'01_Доходи'!S922,0)+IF('01_Доходи'!$B$931="Лікар-педіатр",'01_Доходи'!S935,0)+IF('01_Доходи'!$B$944="Лікар-педіатр",'01_Доходи'!S948,0)+IF('01_Доходи'!$B$957="Лікар-педіатр",'01_Доходи'!S961,0)+IF('01_Доходи'!$B$970="Лікар-педіатр",'01_Доходи'!S974,0)+IF('01_Доходи'!$B$983="Лікар-педіатр",'01_Доходи'!S987,0)+IF('01_Доходи'!$B$996="Лікар-педіатр",'01_Доходи'!S1000,0)+IF('01_Доходи'!$B$1009="Лікар-педіатр",'01_Доходи'!S1013,0)+IF('01_Доходи'!$B$1022="Лікар-педіатр",'01_Доходи'!S1026,0)+IF('01_Доходи'!$B$1035="Лікар-педіатр",'01_Доходи'!S1039,0)+IF('01_Доходи'!$B$1048="Лікар-педіатр",'01_Доходи'!S1052,0)+IF('01_Доходи'!$B$1061="Лікар-педіатр",'01_Доходи'!S1065,0)+IF('01_Доходи'!$B$1074="Лікар-педіатр",'01_Доходи'!S1078,0)+IF('01_Доходи'!$B$1087="Лікар-педіатр",'01_Доходи'!S1091,0)+IF('01_Доходи'!$B$1100="Лікар-педіатр",'01_Доходи'!S1104,0)+IF('01_Доходи'!$B$1113="Лікар-педіатр",'01_Доходи'!S1117,0)+IF('01_Доходи'!$B$1126="Лікар-педіатр",'01_Доходи'!S1130,0)+IF('01_Доходи'!$B$1139="Лікар-педіатр",'01_Доходи'!S1143,0)+IF('01_Доходи'!$B$1152="Лікар-педіатр",'01_Доходи'!S1156,0)+IF('01_Доходи'!$B$1165="Лікар-педіатр",'01_Доходи'!S1169,0)+IF('01_Доходи'!$B$1178="Лікар-педіатр",'01_Доходи'!S1182,0)+IF('01_Доходи'!$B$1191="Лікар-педіатр",'01_Доходи'!S1195,0)+IF('01_Доходи'!$B$1204="Лікар-педіатр",'01_Доходи'!S1208,0)+IF('01_Доходи'!$B$1217="Лікар-педіатр",'01_Доходи'!S1221,0)+IF('01_Доходи'!$B$1230="Лікар-педіатр",'01_Доходи'!S1234,0)+IF('01_Доходи'!$B$1243="Лікар-педіатр",'01_Доходи'!S1247,0)+IF('01_Доходи'!$B$1256="Лікар-педіатр",'01_Доходи'!S1260,0)+IF('01_Доходи'!$B$1269="Лікар-педіатр",'01_Доходи'!S1273,0)+IF('01_Доходи'!$B$1282="Лікар-педіатр",'01_Доходи'!S1286,0)+IF('01_Доходи'!$B$1295="Лікар-педіатр",'01_Доходи'!S1299,0)+IF('01_Доходи'!$B$1308="Лікар-педіатр",'01_Доходи'!S1312,0)+IF('01_Доходи'!$B$1321="Лікар-педіатр",'01_Доходи'!S1325,0)</f>
        <v>0</v>
      </c>
      <c r="M16" s="558"/>
      <c r="N16" s="558">
        <f>IF('01_Доходи'!$B$34="Лікар-педіатр",'01_Доходи'!Z38,0)+IF('01_Доходи'!$B$47="Лікар-педіатр",'01_Доходи'!Z51,0)+IF('01_Доходи'!$B$60="Лікар-педіатр",'01_Доходи'!Z64,0)+IF('01_Доходи'!$B$73="Лікар-педіатр",'01_Доходи'!Z77,0)+IF('01_Доходи'!$B$86="Лікар-педіатр",'01_Доходи'!Z90,0)+IF('01_Доходи'!$B$99="Лікар-педіатр",'01_Доходи'!Z103,0)+IF('01_Доходи'!$B$112="Лікар-педіатр",'01_Доходи'!Z116,0)+IF('01_Доходи'!$B$125="Лікар-педіатр",'01_Доходи'!Z129,0)+IF('01_Доходи'!$B$138="Лікар-педіатр",'01_Доходи'!Z142,0)+IF('01_Доходи'!$B$151="Лікар-педіатр",'01_Доходи'!Z155,0)+IF('01_Доходи'!$B$164="Лікар-педіатр",'01_Доходи'!Z168,0)+IF('01_Доходи'!$B$177="Лікар-педіатр",'01_Доходи'!Z181,0)+IF('01_Доходи'!$B$190="Лікар-педіатр",'01_Доходи'!Z194,0)+IF('01_Доходи'!$B$203="Лікар-педіатр",'01_Доходи'!Z207,0)+IF('01_Доходи'!$B$216="Лікар-педіатр",'01_Доходи'!Z220,0)+IF('01_Доходи'!$B$229="Лікар-педіатр",'01_Доходи'!Z233,0)+IF('01_Доходи'!$B$242="Лікар-педіатр",'01_Доходи'!Z246,0)+IF('01_Доходи'!$B$255="Лікар-педіатр",'01_Доходи'!Z259,0)+IF('01_Доходи'!$B$268="Лікар-педіатр",'01_Доходи'!Z272,0)+IF('01_Доходи'!$B$281="Лікар-педіатр",'01_Доходи'!Z285,0)+IF('01_Доходи'!$B$294="Лікар-педіатр",'01_Доходи'!Z298,0)+IF('01_Доходи'!$B$307="Лікар-педіатр",'01_Доходи'!Z311,0)+IF('01_Доходи'!$B$320="Лікар-педіатр",'01_Доходи'!Z324,0)+IF('01_Доходи'!$B$333="Лікар-педіатр",'01_Доходи'!Z337,0)+IF('01_Доходи'!$B$346="Лікар-педіатр",'01_Доходи'!Z350,0)+IF('01_Доходи'!$B$359="Лікар-педіатр",'01_Доходи'!Z363,0)+IF('01_Доходи'!$B$372="Лікар-педіатр",'01_Доходи'!Z376,0)+IF('01_Доходи'!$B$385="Лікар-педіатр",'01_Доходи'!Z389,0)+IF('01_Доходи'!$B$398="Лікар-педіатр",'01_Доходи'!Z402,0)+IF('01_Доходи'!$B$411="Лікар-педіатр",'01_Доходи'!Z415,0)+IF('01_Доходи'!$B$424="Лікар-педіатр",'01_Доходи'!Z428,0)+IF('01_Доходи'!$B$437="Лікар-педіатр",'01_Доходи'!Z441,0)+IF('01_Доходи'!$B$450="Лікар-педіатр",'01_Доходи'!Z454,0)+IF('01_Доходи'!$B$463="Лікар-педіатр",'01_Доходи'!Z467,0)+IF('01_Доходи'!$B$476="Лікар-педіатр",'01_Доходи'!Z480,0)+IF('01_Доходи'!$B$489="Лікар-педіатр",'01_Доходи'!Z493,0)+IF('01_Доходи'!$B$502="Лікар-педіатр",'01_Доходи'!Z506,0)+IF('01_Доходи'!$B$515="Лікар-педіатр",'01_Доходи'!Z519,0)+IF('01_Доходи'!$B$528="Лікар-педіатр",'01_Доходи'!Z532,0)+IF('01_Доходи'!$B$541="Лікар-педіатр",'01_Доходи'!Z545,0)+IF('01_Доходи'!$B$554="Лікар-педіатр",'01_Доходи'!Z558,0)+IF('01_Доходи'!$B$567="Лікар-педіатр",'01_Доходи'!Z571,0)+IF('01_Доходи'!$B$580="Лікар-педіатр",'01_Доходи'!Z584,0)+IF('01_Доходи'!$B$593="Лікар-педіатр",'01_Доходи'!Z597,0)+IF('01_Доходи'!$B$606="Лікар-педіатр",'01_Доходи'!Z610,0)+IF('01_Доходи'!$B$619="Лікар-педіатр",'01_Доходи'!Z623,0)+IF('01_Доходи'!$B$632="Лікар-педіатр",'01_Доходи'!Z636,0)+IF('01_Доходи'!$B$645="Лікар-педіатр",'01_Доходи'!Z649,0)+IF('01_Доходи'!$B$658="Лікар-педіатр",'01_Доходи'!Z662,0)+IF('01_Доходи'!$B$671="Лікар-педіатр",'01_Доходи'!Z675,0)+IF('01_Доходи'!$B$684="Лікар-педіатр",'01_Доходи'!Z688,0)+IF('01_Доходи'!$B$697="Лікар-педіатр",'01_Доходи'!Z701,0)+IF('01_Доходи'!$B$710="Лікар-педіатр",'01_Доходи'!Z714,0)+IF('01_Доходи'!$B$723="Лікар-педіатр",'01_Доходи'!Z727,0)+IF('01_Доходи'!$B$736="Лікар-педіатр",'01_Доходи'!Z740,0)+IF('01_Доходи'!$B$749="Лікар-педіатр",'01_Доходи'!Z753,0)+IF('01_Доходи'!$B$762="Лікар-педіатр",'01_Доходи'!Z766,0)+IF('01_Доходи'!$B$775="Лікар-педіатр",'01_Доходи'!Z779,0)+IF('01_Доходи'!$B$788="Лікар-педіатр",'01_Доходи'!Z792,0)+IF('01_Доходи'!$B$801="Лікар-педіатр",'01_Доходи'!Z805,0)+IF('01_Доходи'!$B$814="Лікар-педіатр",'01_Доходи'!Z818,0)+IF('01_Доходи'!$B$827="Лікар-педіатр",'01_Доходи'!Z831,0)+IF('01_Доходи'!$B$840="Лікар-педіатр",'01_Доходи'!Z844,0)+IF('01_Доходи'!$B$853="Лікар-педіатр",'01_Доходи'!Z857,0)+IF('01_Доходи'!$B$866="Лікар-педіатр",'01_Доходи'!Z870,0)+IF('01_Доходи'!$B$879="Лікар-педіатр",'01_Доходи'!Z883,0)+IF('01_Доходи'!$B$892="Лікар-педіатр",'01_Доходи'!Z896,0)+IF('01_Доходи'!$B$905="Лікар-педіатр",'01_Доходи'!Z909,0)+IF('01_Доходи'!$B$918="Лікар-педіатр",'01_Доходи'!Z922,0)+IF('01_Доходи'!$B$931="Лікар-педіатр",'01_Доходи'!Z935,0)+IF('01_Доходи'!$B$944="Лікар-педіатр",'01_Доходи'!Z948,0)+IF('01_Доходи'!$B$957="Лікар-педіатр",'01_Доходи'!Z961,0)+IF('01_Доходи'!$B$970="Лікар-педіатр",'01_Доходи'!Z974,0)+IF('01_Доходи'!$B$983="Лікар-педіатр",'01_Доходи'!Z987,0)+IF('01_Доходи'!$B$996="Лікар-педіатр",'01_Доходи'!Z1000,0)+IF('01_Доходи'!$B$1009="Лікар-педіатр",'01_Доходи'!Z1013,0)+IF('01_Доходи'!$B$1022="Лікар-педіатр",'01_Доходи'!Z1026,0)+IF('01_Доходи'!$B$1035="Лікар-педіатр",'01_Доходи'!Z1039,0)+IF('01_Доходи'!$B$1048="Лікар-педіатр",'01_Доходи'!Z1052,0)+IF('01_Доходи'!$B$1061="Лікар-педіатр",'01_Доходи'!Z1065,0)+IF('01_Доходи'!$B$1074="Лікар-педіатр",'01_Доходи'!Z1078,0)+IF('01_Доходи'!$B$1087="Лікар-педіатр",'01_Доходи'!Z1091,0)+IF('01_Доходи'!$B$1100="Лікар-педіатр",'01_Доходи'!Z1104,0)+IF('01_Доходи'!$B$1113="Лікар-педіатр",'01_Доходи'!Z1117,0)+IF('01_Доходи'!$B$1126="Лікар-педіатр",'01_Доходи'!Z1130,0)+IF('01_Доходи'!$B$1139="Лікар-педіатр",'01_Доходи'!Z1143,0)+IF('01_Доходи'!$B$1152="Лікар-педіатр",'01_Доходи'!Z1156,0)+IF('01_Доходи'!$B$1165="Лікар-педіатр",'01_Доходи'!Z1169,0)+IF('01_Доходи'!$B$1178="Лікар-педіатр",'01_Доходи'!Z1182,0)+IF('01_Доходи'!$B$1191="Лікар-педіатр",'01_Доходи'!Z1195,0)+IF('01_Доходи'!$B$1204="Лікар-педіатр",'01_Доходи'!Z1208,0)+IF('01_Доходи'!$B$1217="Лікар-педіатр",'01_Доходи'!Z1221,0)+IF('01_Доходи'!$B$1230="Лікар-педіатр",'01_Доходи'!Z1234,0)+IF('01_Доходи'!$B$1243="Лікар-педіатр",'01_Доходи'!Z1247,0)+IF('01_Доходи'!$B$1256="Лікар-педіатр",'01_Доходи'!Z1260,0)+IF('01_Доходи'!$B$1269="Лікар-педіатр",'01_Доходи'!Z1273,0)+IF('01_Доходи'!$B$1282="Лікар-педіатр",'01_Доходи'!Z1286,0)+IF('01_Доходи'!$B$1295="Лікар-педіатр",'01_Доходи'!Z1299,0)+IF('01_Доходи'!$B$1308="Лікар-педіатр",'01_Доходи'!Z1312,0)+IF('01_Доходи'!$B$1321="Лікар-педіатр",'01_Доходи'!Z1325,0)</f>
        <v>0</v>
      </c>
      <c r="O16" s="558"/>
      <c r="P16" s="558">
        <f>IF('01_Доходи'!$B$34="Лікар-педіатр",'01_Доходи'!AG38,0)+IF('01_Доходи'!$B$47="Лікар-педіатр",'01_Доходи'!AG51,0)+IF('01_Доходи'!$B$60="Лікар-педіатр",'01_Доходи'!AG64,0)+IF('01_Доходи'!$B$73="Лікар-педіатр",'01_Доходи'!AG77,0)+IF('01_Доходи'!$B$86="Лікар-педіатр",'01_Доходи'!AG90,0)+IF('01_Доходи'!$B$99="Лікар-педіатр",'01_Доходи'!AG103,0)+IF('01_Доходи'!$B$112="Лікар-педіатр",'01_Доходи'!AG116,0)+IF('01_Доходи'!$B$125="Лікар-педіатр",'01_Доходи'!AG129,0)+IF('01_Доходи'!$B$138="Лікар-педіатр",'01_Доходи'!AG142,0)+IF('01_Доходи'!$B$151="Лікар-педіатр",'01_Доходи'!AG155,0)+IF('01_Доходи'!$B$164="Лікар-педіатр",'01_Доходи'!AG168,0)+IF('01_Доходи'!$B$177="Лікар-педіатр",'01_Доходи'!AG181,0)+IF('01_Доходи'!$B$190="Лікар-педіатр",'01_Доходи'!AG194,0)+IF('01_Доходи'!$B$203="Лікар-педіатр",'01_Доходи'!AG207,0)+IF('01_Доходи'!$B$216="Лікар-педіатр",'01_Доходи'!AG220,0)+IF('01_Доходи'!$B$229="Лікар-педіатр",'01_Доходи'!AG233,0)+IF('01_Доходи'!$B$242="Лікар-педіатр",'01_Доходи'!AG246,0)+IF('01_Доходи'!$B$255="Лікар-педіатр",'01_Доходи'!AG259,0)+IF('01_Доходи'!$B$268="Лікар-педіатр",'01_Доходи'!AG272,0)+IF('01_Доходи'!$B$281="Лікар-педіатр",'01_Доходи'!AG285,0)+IF('01_Доходи'!$B$294="Лікар-педіатр",'01_Доходи'!AG298,0)+IF('01_Доходи'!$B$307="Лікар-педіатр",'01_Доходи'!AG311,0)+IF('01_Доходи'!$B$320="Лікар-педіатр",'01_Доходи'!AG324,0)+IF('01_Доходи'!$B$333="Лікар-педіатр",'01_Доходи'!AG337,0)+IF('01_Доходи'!$B$346="Лікар-педіатр",'01_Доходи'!AG350,0)+IF('01_Доходи'!$B$359="Лікар-педіатр",'01_Доходи'!AG363,0)+IF('01_Доходи'!$B$372="Лікар-педіатр",'01_Доходи'!AG376,0)+IF('01_Доходи'!$B$385="Лікар-педіатр",'01_Доходи'!AG389,0)+IF('01_Доходи'!$B$398="Лікар-педіатр",'01_Доходи'!AG402,0)+IF('01_Доходи'!$B$411="Лікар-педіатр",'01_Доходи'!AG415,0)+IF('01_Доходи'!$B$424="Лікар-педіатр",'01_Доходи'!AG428,0)+IF('01_Доходи'!$B$437="Лікар-педіатр",'01_Доходи'!AG441,0)+IF('01_Доходи'!$B$450="Лікар-педіатр",'01_Доходи'!AG454,0)+IF('01_Доходи'!$B$463="Лікар-педіатр",'01_Доходи'!AG467,0)+IF('01_Доходи'!$B$476="Лікар-педіатр",'01_Доходи'!AG480,0)+IF('01_Доходи'!$B$489="Лікар-педіатр",'01_Доходи'!AG493,0)+IF('01_Доходи'!$B$502="Лікар-педіатр",'01_Доходи'!AG506,0)+IF('01_Доходи'!$B$515="Лікар-педіатр",'01_Доходи'!AG519,0)+IF('01_Доходи'!$B$528="Лікар-педіатр",'01_Доходи'!AG532,0)+IF('01_Доходи'!$B$541="Лікар-педіатр",'01_Доходи'!AG545,0)+IF('01_Доходи'!$B$554="Лікар-педіатр",'01_Доходи'!AG558,0)+IF('01_Доходи'!$B$567="Лікар-педіатр",'01_Доходи'!AG571,0)+IF('01_Доходи'!$B$580="Лікар-педіатр",'01_Доходи'!AG584,0)+IF('01_Доходи'!$B$593="Лікар-педіатр",'01_Доходи'!AG597,0)+IF('01_Доходи'!$B$606="Лікар-педіатр",'01_Доходи'!AG610,0)+IF('01_Доходи'!$B$619="Лікар-педіатр",'01_Доходи'!AG623,0)+IF('01_Доходи'!$B$632="Лікар-педіатр",'01_Доходи'!AG636,0)+IF('01_Доходи'!$B$645="Лікар-педіатр",'01_Доходи'!AG649,0)+IF('01_Доходи'!$B$658="Лікар-педіатр",'01_Доходи'!AG662,0)+IF('01_Доходи'!$B$671="Лікар-педіатр",'01_Доходи'!AG675,0)+IF('01_Доходи'!$B$684="Лікар-педіатр",'01_Доходи'!AG688,0)+IF('01_Доходи'!$B$697="Лікар-педіатр",'01_Доходи'!AG701,0)+IF('01_Доходи'!$B$710="Лікар-педіатр",'01_Доходи'!AG714,0)+IF('01_Доходи'!$B$723="Лікар-педіатр",'01_Доходи'!AG727,0)+IF('01_Доходи'!$B$736="Лікар-педіатр",'01_Доходи'!AG740,0)+IF('01_Доходи'!$B$749="Лікар-педіатр",'01_Доходи'!AG753,0)+IF('01_Доходи'!$B$762="Лікар-педіатр",'01_Доходи'!AG766,0)+IF('01_Доходи'!$B$775="Лікар-педіатр",'01_Доходи'!AG779,0)+IF('01_Доходи'!$B$788="Лікар-педіатр",'01_Доходи'!AG792,0)+IF('01_Доходи'!$B$801="Лікар-педіатр",'01_Доходи'!AG805,0)+IF('01_Доходи'!$B$814="Лікар-педіатр",'01_Доходи'!AG818,0)+IF('01_Доходи'!$B$827="Лікар-педіатр",'01_Доходи'!AG831,0)+IF('01_Доходи'!$B$840="Лікар-педіатр",'01_Доходи'!AG844,0)+IF('01_Доходи'!$B$853="Лікар-педіатр",'01_Доходи'!AG857,0)+IF('01_Доходи'!$B$866="Лікар-педіатр",'01_Доходи'!AG870,0)+IF('01_Доходи'!$B$879="Лікар-педіатр",'01_Доходи'!AG883,0)+IF('01_Доходи'!$B$892="Лікар-педіатр",'01_Доходи'!AG896,0)+IF('01_Доходи'!$B$905="Лікар-педіатр",'01_Доходи'!AG909,0)+IF('01_Доходи'!$B$918="Лікар-педіатр",'01_Доходи'!AG922,0)+IF('01_Доходи'!$B$931="Лікар-педіатр",'01_Доходи'!AG935,0)+IF('01_Доходи'!$B$944="Лікар-педіатр",'01_Доходи'!AG948,0)+IF('01_Доходи'!$B$957="Лікар-педіатр",'01_Доходи'!AG961,0)+IF('01_Доходи'!$B$970="Лікар-педіатр",'01_Доходи'!AG974,0)+IF('01_Доходи'!$B$983="Лікар-педіатр",'01_Доходи'!AG987,0)+IF('01_Доходи'!$B$996="Лікар-педіатр",'01_Доходи'!AG1000,0)+IF('01_Доходи'!$B$1009="Лікар-педіатр",'01_Доходи'!AG1013,0)+IF('01_Доходи'!$B$1022="Лікар-педіатр",'01_Доходи'!AG1026,0)+IF('01_Доходи'!$B$1035="Лікар-педіатр",'01_Доходи'!AG1039,0)+IF('01_Доходи'!$B$1048="Лікар-педіатр",'01_Доходи'!AG1052,0)+IF('01_Доходи'!$B$1061="Лікар-педіатр",'01_Доходи'!AG1065,0)+IF('01_Доходи'!$B$1074="Лікар-педіатр",'01_Доходи'!AG1078,0)+IF('01_Доходи'!$B$1087="Лікар-педіатр",'01_Доходи'!AG1091,0)+IF('01_Доходи'!$B$1100="Лікар-педіатр",'01_Доходи'!AG1104,0)+IF('01_Доходи'!$B$1113="Лікар-педіатр",'01_Доходи'!AG1117,0)+IF('01_Доходи'!$B$1126="Лікар-педіатр",'01_Доходи'!AG1130,0)+IF('01_Доходи'!$B$1139="Лікар-педіатр",'01_Доходи'!AG1143,0)+IF('01_Доходи'!$B$1152="Лікар-педіатр",'01_Доходи'!AG1156,0)+IF('01_Доходи'!$B$1165="Лікар-педіатр",'01_Доходи'!AG1169,0)+IF('01_Доходи'!$B$1178="Лікар-педіатр",'01_Доходи'!AG1182,0)+IF('01_Доходи'!$B$1191="Лікар-педіатр",'01_Доходи'!AG1195,0)+IF('01_Доходи'!$B$1204="Лікар-педіатр",'01_Доходи'!AG1208,0)+IF('01_Доходи'!$B$1217="Лікар-педіатр",'01_Доходи'!AG1221,0)+IF('01_Доходи'!$B$1230="Лікар-педіатр",'01_Доходи'!AG1234,0)+IF('01_Доходи'!$B$1243="Лікар-педіатр",'01_Доходи'!AG1247,0)+IF('01_Доходи'!$B$1256="Лікар-педіатр",'01_Доходи'!AG1260,0)+IF('01_Доходи'!$B$1269="Лікар-педіатр",'01_Доходи'!AG1273,0)+IF('01_Доходи'!$B$1282="Лікар-педіатр",'01_Доходи'!AG1286,0)+IF('01_Доходи'!$B$1295="Лікар-педіатр",'01_Доходи'!AG1299,0)+IF('01_Доходи'!$B$1308="Лікар-педіатр",'01_Доходи'!AG1312,0)+IF('01_Доходи'!$B$1321="Лікар-педіатр",'01_Доходи'!AG1325,0)</f>
        <v>0</v>
      </c>
      <c r="Q16" s="558"/>
      <c r="R16" s="558">
        <f>'02_Видатки'!I29</f>
        <v>0</v>
      </c>
      <c r="S16" s="558">
        <f>'02_Видатки'!J29</f>
        <v>0</v>
      </c>
      <c r="T16" s="558">
        <f>'02_Видатки'!K29</f>
        <v>0</v>
      </c>
      <c r="U16" s="558">
        <f>'02_Видатки'!L29</f>
        <v>0</v>
      </c>
      <c r="V16" s="559"/>
      <c r="W16" s="559"/>
    </row>
    <row r="17" spans="2:23" s="246" customFormat="1" ht="27.6" customHeight="1" x14ac:dyDescent="0.3">
      <c r="B17" s="508"/>
      <c r="C17" s="511" t="s">
        <v>213</v>
      </c>
      <c r="D17" s="537">
        <v>1800</v>
      </c>
      <c r="E17" s="513">
        <f>(J17+K17)/R17</f>
        <v>1808.75</v>
      </c>
      <c r="F17" s="513">
        <f>(L17+M17)/S17</f>
        <v>1809.75</v>
      </c>
      <c r="G17" s="513">
        <f>(N17+O17)/T17</f>
        <v>1821.25</v>
      </c>
      <c r="H17" s="513">
        <f>(P17+Q17)/U17</f>
        <v>1830.3333333333333</v>
      </c>
      <c r="I17" s="514"/>
      <c r="J17" s="558">
        <f>IF('01_Доходи'!$B$34="Лікар загальної практики - сімейний лікар",'01_Доходи'!L38,0)+IF('01_Доходи'!$B$47="Лікар загальної практики - сімейний лікар",'01_Доходи'!L51,0)+IF('01_Доходи'!$B$60="Лікар загальної практики - сімейний лікар",'01_Доходи'!L64,0)+IF('01_Доходи'!$B$73="Лікар загальної практики - сімейний лікар",'01_Доходи'!L77,0)+IF('01_Доходи'!$B$86="Лікар загальної практики - сімейний лікар",'01_Доходи'!L90,0)+IF('01_Доходи'!$B$99="Лікар загальної практики - сімейний лікар",'01_Доходи'!L103,0)+IF('01_Доходи'!$B$112="Лікар загальної практики - сімейний лікар",'01_Доходи'!L116,0)+IF('01_Доходи'!$B$125="Лікар загальної практики - сімейний лікар",'01_Доходи'!L129,0)+IF('01_Доходи'!$B$138="Лікар загальної практики - сімейний лікар",'01_Доходи'!L142,0)+IF('01_Доходи'!$B$151="Лікар загальної практики - сімейний лікар",'01_Доходи'!L155,0)+IF('01_Доходи'!$B$164="Лікар загальної практики - сімейний лікар",'01_Доходи'!L168,0)+IF('01_Доходи'!$B$177="Лікар загальної практики - сімейний лікар",'01_Доходи'!L181,0)+IF('01_Доходи'!$B$190="Лікар загальної практики - сімейний лікар",'01_Доходи'!L194,0)+IF('01_Доходи'!$B$203="Лікар загальної практики - сімейний лікар",'01_Доходи'!L207,0)+IF('01_Доходи'!$B$216="Лікар загальної практики - сімейний лікар",'01_Доходи'!L220,0)+IF('01_Доходи'!$B$229="Лікар загальної практики - сімейний лікар",'01_Доходи'!L233,0)+IF('01_Доходи'!$B$242="Лікар загальної практики - сімейний лікар",'01_Доходи'!L246,0)+IF('01_Доходи'!$B$255="Лікар загальної практики - сімейний лікар",'01_Доходи'!L259,0)+IF('01_Доходи'!$B$268="Лікар загальної практики - сімейний лікар",'01_Доходи'!L272,0)+IF('01_Доходи'!$B$281="Лікар загальної практики - сімейний лікар",'01_Доходи'!L285,0)+IF('01_Доходи'!$B$294="Лікар загальної практики - сімейний лікар",'01_Доходи'!L298,0)+IF('01_Доходи'!$B$307="Лікар загальної практики - сімейний лікар",'01_Доходи'!L311,0)+IF('01_Доходи'!$B$320="Лікар загальної практики - сімейний лікар",'01_Доходи'!L324,0)+IF('01_Доходи'!$B$333="Лікар загальної практики - сімейний лікар",'01_Доходи'!L337,0)+IF('01_Доходи'!$B$346="Лікар загальної практики - сімейний лікар",'01_Доходи'!L350,0)+IF('01_Доходи'!$B$359="Лікар загальної практики - сімейний лікар",'01_Доходи'!L363,0)+IF('01_Доходи'!$B$372="Лікар загальної практики - сімейний лікар",'01_Доходи'!L376,0)+IF('01_Доходи'!$B$385="Лікар загальної практики - сімейний лікар",'01_Доходи'!L389,0)+IF('01_Доходи'!$B$398="Лікар загальної практики - сімейний лікар",'01_Доходи'!L402,0)+IF('01_Доходи'!$B$411="Лікар загальної практики - сімейний лікар",'01_Доходи'!L415,0)+IF('01_Доходи'!$B$424="Лікар загальної практики - сімейний лікар",'01_Доходи'!L428,0)+IF('01_Доходи'!$B$437="Лікар загальної практики - сімейний лікар",'01_Доходи'!L441,0)+IF('01_Доходи'!$B$450="Лікар загальної практики - сімейний лікар",'01_Доходи'!L454,0)+IF('01_Доходи'!$B$463="Лікар загальної практики - сімейний лікар",'01_Доходи'!L467,0)+IF('01_Доходи'!$B$476="Лікар загальної практики - сімейний лікар",'01_Доходи'!L480,0)+IF('01_Доходи'!$B$489="Лікар загальної практики - сімейний лікар",'01_Доходи'!L493,0)+IF('01_Доходи'!$B$502="Лікар загальної практики - сімейний лікар",'01_Доходи'!L506,0)+IF('01_Доходи'!$B$515="Лікар загальної практики - сімейний лікар",'01_Доходи'!L519,0)+IF('01_Доходи'!$B$528="Лікар загальної практики - сімейний лікар",'01_Доходи'!L532,0)+IF('01_Доходи'!$B$541="Лікар загальної практики - сімейний лікар",'01_Доходи'!L545,0)+IF('01_Доходи'!$B$554="Лікар загальної практики - сімейний лікар",'01_Доходи'!L558,0)+IF('01_Доходи'!$B$567="Лікар загальної практики - сімейний лікар",'01_Доходи'!L571,0)+IF('01_Доходи'!$B$580="Лікар загальної практики - сімейний лікар",'01_Доходи'!L584,0)+IF('01_Доходи'!$B$593="Лікар загальної практики - сімейний лікар",'01_Доходи'!L597,0)+IF('01_Доходи'!$B$606="Лікар загальної практики - сімейний лікар",'01_Доходи'!L610,0)+IF('01_Доходи'!$B$619="Лікар загальної практики - сімейний лікар",'01_Доходи'!L623,0)+IF('01_Доходи'!$B$632="Лікар загальної практики - сімейний лікар",'01_Доходи'!L636,0)+IF('01_Доходи'!$B$645="Лікар загальної практики - сімейний лікар",'01_Доходи'!L649,0)+IF('01_Доходи'!$B$658="Лікар загальної практики - сімейний лікар",'01_Доходи'!L662,0)+IF('01_Доходи'!$B$671="Лікар загальної практики - сімейний лікар",'01_Доходи'!L675,0)</f>
        <v>7235</v>
      </c>
      <c r="K17" s="558">
        <f>IF('01_Доходи'!$B$684="Лікар загальної практики - сімейний лікар",'01_Доходи'!L688,0)+IF('01_Доходи'!$B$697="Лікар загальної практики - сімейний лікар",'01_Доходи'!L701,0)+IF('01_Доходи'!$B$710="Лікар загальної практики - сімейний лікар",'01_Доходи'!L714,0)+IF('01_Доходи'!$B$723="Лікар загальної практики - сімейний лікар",'01_Доходи'!L727,0)+IF('01_Доходи'!$B$736="Лікар загальної практики - сімейний лікар",'01_Доходи'!L740,0)+IF('01_Доходи'!$B$749="Лікар загальної практики - сімейний лікар",'01_Доходи'!L753,0)+IF('01_Доходи'!$B$762="Лікар загальної практики - сімейний лікар",'01_Доходи'!L766,0)+IF('01_Доходи'!$B$775="Лікар загальної практики - сімейний лікар",'01_Доходи'!L779,0)+IF('01_Доходи'!$B$788="Лікар загальної практики - сімейний лікар",'01_Доходи'!L792,0)+IF('01_Доходи'!$B$801="Лікар загальної практики - сімейний лікар",'01_Доходи'!L805,0)+IF('01_Доходи'!$B$814="Лікар загальної практики - сімейний лікар",'01_Доходи'!L818,0)+IF('01_Доходи'!$B$827="Лікар загальної практики - сімейний лікар",'01_Доходи'!L831,0)+IF('01_Доходи'!$B$840="Лікар загальної практики - сімейний лікар",'01_Доходи'!L844,0)+IF('01_Доходи'!$B$853="Лікар загальної практики - сімейний лікар",'01_Доходи'!L857,0)+IF('01_Доходи'!$B$866="Лікар загальної практики - сімейний лікар",'01_Доходи'!L870,0)+IF('01_Доходи'!$B$879="Лікар загальної практики - сімейний лікар",'01_Доходи'!L883,0)+IF('01_Доходи'!$B$892="Лікар загальної практики - сімейний лікар",'01_Доходи'!L896,0)+IF('01_Доходи'!$B$905="Лікар загальної практики - сімейний лікар",'01_Доходи'!L909,0)+IF('01_Доходи'!$B$918="Лікар загальної практики - сімейний лікар",'01_Доходи'!L922,0)+IF('01_Доходи'!$B$931="Лікар загальної практики - сімейний лікар",'01_Доходи'!L935,0)+IF('01_Доходи'!$B$944="Лікар загальної практики - сімейний лікар",'01_Доходи'!L948,0)+IF('01_Доходи'!$B$957="Лікар загальної практики - сімейний лікар",'01_Доходи'!L961,0)+IF('01_Доходи'!$B$970="Лікар загальної практики - сімейний лікар",'01_Доходи'!L974,0)+IF('01_Доходи'!$B$983="Лікар загальної практики - сімейний лікар",'01_Доходи'!L987,0)+IF('01_Доходи'!$B$996="Лікар загальної практики - сімейний лікар",'01_Доходи'!L1000,0)+IF('01_Доходи'!$B$1009="Лікар загальної практики - сімейний лікар",'01_Доходи'!L1013,0)+IF('01_Доходи'!$B$1022="Лікар загальної практики - сімейний лікар",'01_Доходи'!L1026,0)+IF('01_Доходи'!$B$1035="Лікар загальної практики - сімейний лікар",'01_Доходи'!L1039,0)+IF('01_Доходи'!$B$1048="Лікар загальної практики - сімейний лікар",'01_Доходи'!L1052,0)+IF('01_Доходи'!$B$1061="Лікар загальної практики - сімейний лікар",'01_Доходи'!L1065,0)+IF('01_Доходи'!$B$1074="Лікар загальної практики - сімейний лікар",'01_Доходи'!L1078,0)+IF('01_Доходи'!$B$1087="Лікар загальної практики - сімейний лікар",'01_Доходи'!L1091,0)+IF('01_Доходи'!$B$1100="Лікар загальної практики - сімейний лікар",'01_Доходи'!L1104,0)+IF('01_Доходи'!$B$1113="Лікар загальної практики - сімейний лікар",'01_Доходи'!L1117,0)+IF('01_Доходи'!$B$1126="Лікар загальної практики - сімейний лікар",'01_Доходи'!L1130,0)+IF('01_Доходи'!$B$1139="Лікар загальної практики - сімейний лікар",'01_Доходи'!L1143,0)+IF('01_Доходи'!$B$1152="Лікар загальної практики - сімейний лікар",'01_Доходи'!L1156,0)+IF('01_Доходи'!$B$1165="Лікар загальної практики - сімейний лікар",'01_Доходи'!L1169,0)+IF('01_Доходи'!$B$1178="Лікар загальної практики - сімейний лікар",'01_Доходи'!L1182,0)+IF('01_Доходи'!$B$1191="Лікар загальної практики - сімейний лікар",'01_Доходи'!L1195,0)+IF('01_Доходи'!$B$1204="Лікар загальної практики - сімейний лікар",'01_Доходи'!L1208,0)+IF('01_Доходи'!$B$1217="Лікар загальної практики - сімейний лікар",'01_Доходи'!L1221,0)+IF('01_Доходи'!$B$1230="Лікар загальної практики - сімейний лікар",'01_Доходи'!L1234,0)+IF('01_Доходи'!$B$1243="Лікар загальної практики - сімейний лікар",'01_Доходи'!L1247,0)+IF('01_Доходи'!$B$1256="Лікар загальної практики - сімейний лікар",'01_Доходи'!L1260,0)+IF('01_Доходи'!$B$1269="Лікар загальної практики - сімейний лікар",'01_Доходи'!L1273,0)+IF('01_Доходи'!$B$1282="Лікар загальної практики - сімейний лікар",'01_Доходи'!L1286,0)+IF('01_Доходи'!$B$1295="Лікар загальної практики - сімейний лікар",'01_Доходи'!L1299,0)+IF('01_Доходи'!$B$1308="Лікар загальної практики - сімейний лікар",'01_Доходи'!L1312,0)+IF('01_Доходи'!$B$1321="Лікар загальної практики - сімейний лікар",'01_Доходи'!L1325,0)</f>
        <v>0</v>
      </c>
      <c r="L17" s="558">
        <f>IF('01_Доходи'!$B$34="Лікар загальної практики - сімейний лікар",'01_Доходи'!S38,0)+IF('01_Доходи'!$B$47="Лікар загальної практики - сімейний лікар",'01_Доходи'!S51,0)+IF('01_Доходи'!$B$60="Лікар загальної практики - сімейний лікар",'01_Доходи'!S64,0)+IF('01_Доходи'!$B$73="Лікар загальної практики - сімейний лікар",'01_Доходи'!S77,0)+IF('01_Доходи'!$B$86="Лікар загальної практики - сімейний лікар",'01_Доходи'!S90,0)+IF('01_Доходи'!$B$99="Лікар загальної практики - сімейний лікар",'01_Доходи'!S103,0)+IF('01_Доходи'!$B$112="Лікар загальної практики - сімейний лікар",'01_Доходи'!S116,0)+IF('01_Доходи'!$B$125="Лікар загальної практики - сімейний лікар",'01_Доходи'!S129,0)+IF('01_Доходи'!$B$138="Лікар загальної практики - сімейний лікар",'01_Доходи'!S142,0)+IF('01_Доходи'!$B$151="Лікар загальної практики - сімейний лікар",'01_Доходи'!S155,0)+IF('01_Доходи'!$B$164="Лікар загальної практики - сімейний лікар",'01_Доходи'!S168,0)+IF('01_Доходи'!$B$177="Лікар загальної практики - сімейний лікар",'01_Доходи'!S181,0)+IF('01_Доходи'!$B$190="Лікар загальної практики - сімейний лікар",'01_Доходи'!S194,0)+IF('01_Доходи'!$B$203="Лікар загальної практики - сімейний лікар",'01_Доходи'!S207,0)+IF('01_Доходи'!$B$216="Лікар загальної практики - сімейний лікар",'01_Доходи'!S220,0)+IF('01_Доходи'!$B$229="Лікар загальної практики - сімейний лікар",'01_Доходи'!S233,0)+IF('01_Доходи'!$B$242="Лікар загальної практики - сімейний лікар",'01_Доходи'!S246,0)+IF('01_Доходи'!$B$255="Лікар загальної практики - сімейний лікар",'01_Доходи'!S259,0)+IF('01_Доходи'!$B$268="Лікар загальної практики - сімейний лікар",'01_Доходи'!S272,0)+IF('01_Доходи'!$B$281="Лікар загальної практики - сімейний лікар",'01_Доходи'!S285,0)+IF('01_Доходи'!$B$294="Лікар загальної практики - сімейний лікар",'01_Доходи'!S298,0)+IF('01_Доходи'!$B$307="Лікар загальної практики - сімейний лікар",'01_Доходи'!S311,0)+IF('01_Доходи'!$B$320="Лікар загальної практики - сімейний лікар",'01_Доходи'!S324,0)+IF('01_Доходи'!$B$333="Лікар загальної практики - сімейний лікар",'01_Доходи'!S337,0)+IF('01_Доходи'!$B$346="Лікар загальної практики - сімейний лікар",'01_Доходи'!S350,0)+IF('01_Доходи'!$B$359="Лікар загальної практики - сімейний лікар",'01_Доходи'!S363,0)+IF('01_Доходи'!$B$372="Лікар загальної практики - сімейний лікар",'01_Доходи'!S376,0)+IF('01_Доходи'!$B$385="Лікар загальної практики - сімейний лікар",'01_Доходи'!S389,0)+IF('01_Доходи'!$B$398="Лікар загальної практики - сімейний лікар",'01_Доходи'!S402,0)+IF('01_Доходи'!$B$411="Лікар загальної практики - сімейний лікар",'01_Доходи'!S415,0)+IF('01_Доходи'!$B$424="Лікар загальної практики - сімейний лікар",'01_Доходи'!S428,0)+IF('01_Доходи'!$B$437="Лікар загальної практики - сімейний лікар",'01_Доходи'!S441,0)+IF('01_Доходи'!$B$450="Лікар загальної практики - сімейний лікар",'01_Доходи'!S454,0)+IF('01_Доходи'!$B$463="Лікар загальної практики - сімейний лікар",'01_Доходи'!S467,0)+IF('01_Доходи'!$B$476="Лікар загальної практики - сімейний лікар",'01_Доходи'!S480,0)+IF('01_Доходи'!$B$489="Лікар загальної практики - сімейний лікар",'01_Доходи'!S493,0)+IF('01_Доходи'!$B$502="Лікар загальної практики - сімейний лікар",'01_Доходи'!S506,0)+IF('01_Доходи'!$B$515="Лікар загальної практики - сімейний лікар",'01_Доходи'!S519,0)+IF('01_Доходи'!$B$528="Лікар загальної практики - сімейний лікар",'01_Доходи'!S532,0)+IF('01_Доходи'!$B$541="Лікар загальної практики - сімейний лікар",'01_Доходи'!S545,0)+IF('01_Доходи'!$B$554="Лікар загальної практики - сімейний лікар",'01_Доходи'!S558,0)+IF('01_Доходи'!$B$567="Лікар загальної практики - сімейний лікар",'01_Доходи'!S571,0)+IF('01_Доходи'!$B$580="Лікар загальної практики - сімейний лікар",'01_Доходи'!S584,0)+IF('01_Доходи'!$B$593="Лікар загальної практики - сімейний лікар",'01_Доходи'!S597,0)+IF('01_Доходи'!$B$606="Лікар загальної практики - сімейний лікар",'01_Доходи'!S610,0)+IF('01_Доходи'!$B$619="Лікар загальної практики - сімейний лікар",'01_Доходи'!S623,0)+IF('01_Доходи'!$B$632="Лікар загальної практики - сімейний лікар",'01_Доходи'!S636,0)+IF('01_Доходи'!$B$645="Лікар загальної практики - сімейний лікар",'01_Доходи'!S649,0)+IF('01_Доходи'!$B$658="Лікар загальної практики - сімейний лікар",'01_Доходи'!S662,0)+IF('01_Доходи'!$B$671="Лікар загальної практики - сімейний лікар",'01_Доходи'!S675,0)</f>
        <v>7239</v>
      </c>
      <c r="M17" s="558">
        <f>IF('01_Доходи'!$B$684="Лікар загальної практики - сімейний лікар",'01_Доходи'!S688,0)+IF('01_Доходи'!$B$697="Лікар загальної практики - сімейний лікар",'01_Доходи'!S701,0)+IF('01_Доходи'!$B$710="Лікар загальної практики - сімейний лікар",'01_Доходи'!S714,0)+IF('01_Доходи'!$B$723="Лікар загальної практики - сімейний лікар",'01_Доходи'!S727,0)+IF('01_Доходи'!$B$736="Лікар загальної практики - сімейний лікар",'01_Доходи'!S740,0)+IF('01_Доходи'!$B$749="Лікар загальної практики - сімейний лікар",'01_Доходи'!S753,0)+IF('01_Доходи'!$B$762="Лікар загальної практики - сімейний лікар",'01_Доходи'!S766,0)+IF('01_Доходи'!$B$775="Лікар загальної практики - сімейний лікар",'01_Доходи'!S779,0)+IF('01_Доходи'!$B$788="Лікар загальної практики - сімейний лікар",'01_Доходи'!S792,0)+IF('01_Доходи'!$B$801="Лікар загальної практики - сімейний лікар",'01_Доходи'!S805,0)+IF('01_Доходи'!$B$814="Лікар загальної практики - сімейний лікар",'01_Доходи'!S818,0)+IF('01_Доходи'!$B$827="Лікар загальної практики - сімейний лікар",'01_Доходи'!S831,0)+IF('01_Доходи'!$B$840="Лікар загальної практики - сімейний лікар",'01_Доходи'!S844,0)+IF('01_Доходи'!$B$853="Лікар загальної практики - сімейний лікар",'01_Доходи'!S857,0)+IF('01_Доходи'!$B$866="Лікар загальної практики - сімейний лікар",'01_Доходи'!S870,0)+IF('01_Доходи'!$B$879="Лікар загальної практики - сімейний лікар",'01_Доходи'!S883,0)+IF('01_Доходи'!$B$892="Лікар загальної практики - сімейний лікар",'01_Доходи'!S896,0)+IF('01_Доходи'!$B$905="Лікар загальної практики - сімейний лікар",'01_Доходи'!S909,0)+IF('01_Доходи'!$B$918="Лікар загальної практики - сімейний лікар",'01_Доходи'!S922,0)+IF('01_Доходи'!$B$931="Лікар загальної практики - сімейний лікар",'01_Доходи'!S935,0)+IF('01_Доходи'!$B$944="Лікар загальної практики - сімейний лікар",'01_Доходи'!S948,0)+IF('01_Доходи'!$B$957="Лікар загальної практики - сімейний лікар",'01_Доходи'!S961,0)+IF('01_Доходи'!$B$970="Лікар загальної практики - сімейний лікар",'01_Доходи'!S974,0)+IF('01_Доходи'!$B$983="Лікар загальної практики - сімейний лікар",'01_Доходи'!S987,0)+IF('01_Доходи'!$B$996="Лікар загальної практики - сімейний лікар",'01_Доходи'!S1000,0)+IF('01_Доходи'!$B$1009="Лікар загальної практики - сімейний лікар",'01_Доходи'!S1013,0)+IF('01_Доходи'!$B$1022="Лікар загальної практики - сімейний лікар",'01_Доходи'!S1026,0)+IF('01_Доходи'!$B$1035="Лікар загальної практики - сімейний лікар",'01_Доходи'!S1039,0)+IF('01_Доходи'!$B$1048="Лікар загальної практики - сімейний лікар",'01_Доходи'!S1052,0)+IF('01_Доходи'!$B$1061="Лікар загальної практики - сімейний лікар",'01_Доходи'!S1065,0)+IF('01_Доходи'!$B$1074="Лікар загальної практики - сімейний лікар",'01_Доходи'!S1078,0)+IF('01_Доходи'!$B$1087="Лікар загальної практики - сімейний лікар",'01_Доходи'!S1091,0)+IF('01_Доходи'!$B$1100="Лікар загальної практики - сімейний лікар",'01_Доходи'!S1104,0)+IF('01_Доходи'!$B$1113="Лікар загальної практики - сімейний лікар",'01_Доходи'!S1117,0)+IF('01_Доходи'!$B$1126="Лікар загальної практики - сімейний лікар",'01_Доходи'!S1130,0)+IF('01_Доходи'!$B$1139="Лікар загальної практики - сімейний лікар",'01_Доходи'!S1143,0)+IF('01_Доходи'!$B$1152="Лікар загальної практики - сімейний лікар",'01_Доходи'!S1156,0)+IF('01_Доходи'!$B$1165="Лікар загальної практики - сімейний лікар",'01_Доходи'!S1169,0)+IF('01_Доходи'!$B$1178="Лікар загальної практики - сімейний лікар",'01_Доходи'!S1182,0)+IF('01_Доходи'!$B$1191="Лікар загальної практики - сімейний лікар",'01_Доходи'!S1195,0)+IF('01_Доходи'!$B$1204="Лікар загальної практики - сімейний лікар",'01_Доходи'!S1208,0)+IF('01_Доходи'!$B$1217="Лікар загальної практики - сімейний лікар",'01_Доходи'!S1221,0)+IF('01_Доходи'!$B$1230="Лікар загальної практики - сімейний лікар",'01_Доходи'!S1234,0)+IF('01_Доходи'!$B$1243="Лікар загальної практики - сімейний лікар",'01_Доходи'!S1247,0)+IF('01_Доходи'!$B$1256="Лікар загальної практики - сімейний лікар",'01_Доходи'!S1260,0)+IF('01_Доходи'!$B$1269="Лікар загальної практики - сімейний лікар",'01_Доходи'!S1273,0)+IF('01_Доходи'!$B$1282="Лікар загальної практики - сімейний лікар",'01_Доходи'!S1286,0)+IF('01_Доходи'!$B$1295="Лікар загальної практики - сімейний лікар",'01_Доходи'!S1299,0)+IF('01_Доходи'!$B$1308="Лікар загальної практики - сімейний лікар",'01_Доходи'!S1312,0)+IF('01_Доходи'!$B$1321="Лікар загальної практики - сімейний лікар",'01_Доходи'!S1325,0)</f>
        <v>0</v>
      </c>
      <c r="N17" s="558">
        <f>IF('01_Доходи'!$B$34="Лікар загальної практики - сімейний лікар",'01_Доходи'!Z38,0)+IF('01_Доходи'!$B$47="Лікар загальної практики - сімейний лікар",'01_Доходи'!Z51,0)+IF('01_Доходи'!$B$60="Лікар загальної практики - сімейний лікар",'01_Доходи'!Z64,0)+IF('01_Доходи'!$B$73="Лікар загальної практики - сімейний лікар",'01_Доходи'!Z77,0)+IF('01_Доходи'!$B$86="Лікар загальної практики - сімейний лікар",'01_Доходи'!Z90,0)+IF('01_Доходи'!$B$99="Лікар загальної практики - сімейний лікар",'01_Доходи'!Z103,0)+IF('01_Доходи'!$B$112="Лікар загальної практики - сімейний лікар",'01_Доходи'!Z116,0)+IF('01_Доходи'!$B$125="Лікар загальної практики - сімейний лікар",'01_Доходи'!Z129,0)+IF('01_Доходи'!$B$138="Лікар загальної практики - сімейний лікар",'01_Доходи'!Z142,0)+IF('01_Доходи'!$B$151="Лікар загальної практики - сімейний лікар",'01_Доходи'!Z155,0)+IF('01_Доходи'!$B$164="Лікар загальної практики - сімейний лікар",'01_Доходи'!Z168,0)+IF('01_Доходи'!$B$177="Лікар загальної практики - сімейний лікар",'01_Доходи'!Z181,0)+IF('01_Доходи'!$B$190="Лікар загальної практики - сімейний лікар",'01_Доходи'!Z194,0)+IF('01_Доходи'!$B$203="Лікар загальної практики - сімейний лікар",'01_Доходи'!Z207,0)+IF('01_Доходи'!$B$216="Лікар загальної практики - сімейний лікар",'01_Доходи'!Z220,0)+IF('01_Доходи'!$B$229="Лікар загальної практики - сімейний лікар",'01_Доходи'!Z233,0)+IF('01_Доходи'!$B$242="Лікар загальної практики - сімейний лікар",'01_Доходи'!Z246,0)+IF('01_Доходи'!$B$255="Лікар загальної практики - сімейний лікар",'01_Доходи'!Z259,0)+IF('01_Доходи'!$B$268="Лікар загальної практики - сімейний лікар",'01_Доходи'!Z272,0)+IF('01_Доходи'!$B$281="Лікар загальної практики - сімейний лікар",'01_Доходи'!Z285,0)+IF('01_Доходи'!$B$294="Лікар загальної практики - сімейний лікар",'01_Доходи'!Z298,0)+IF('01_Доходи'!$B$307="Лікар загальної практики - сімейний лікар",'01_Доходи'!Z311,0)+IF('01_Доходи'!$B$320="Лікар загальної практики - сімейний лікар",'01_Доходи'!Z324,0)+IF('01_Доходи'!$B$333="Лікар загальної практики - сімейний лікар",'01_Доходи'!Z337,0)+IF('01_Доходи'!$B$346="Лікар загальної практики - сімейний лікар",'01_Доходи'!Z350,0)+IF('01_Доходи'!$B$359="Лікар загальної практики - сімейний лікар",'01_Доходи'!Z363,0)+IF('01_Доходи'!$B$372="Лікар загальної практики - сімейний лікар",'01_Доходи'!Z376,0)+IF('01_Доходи'!$B$385="Лікар загальної практики - сімейний лікар",'01_Доходи'!Z389,0)+IF('01_Доходи'!$B$398="Лікар загальної практики - сімейний лікар",'01_Доходи'!Z402,0)+IF('01_Доходи'!$B$411="Лікар загальної практики - сімейний лікар",'01_Доходи'!Z415,0)+IF('01_Доходи'!$B$424="Лікар загальної практики - сімейний лікар",'01_Доходи'!Z428,0)+IF('01_Доходи'!$B$437="Лікар загальної практики - сімейний лікар",'01_Доходи'!Z441,0)+IF('01_Доходи'!$B$450="Лікар загальної практики - сімейний лікар",'01_Доходи'!Z454,0)+IF('01_Доходи'!$B$463="Лікар загальної практики - сімейний лікар",'01_Доходи'!Z467,0)+IF('01_Доходи'!$B$476="Лікар загальної практики - сімейний лікар",'01_Доходи'!Z480,0)+IF('01_Доходи'!$B$489="Лікар загальної практики - сімейний лікар",'01_Доходи'!Z493,0)+IF('01_Доходи'!$B$502="Лікар загальної практики - сімейний лікар",'01_Доходи'!Z506,0)+IF('01_Доходи'!$B$515="Лікар загальної практики - сімейний лікар",'01_Доходи'!Z519,0)+IF('01_Доходи'!$B$528="Лікар загальної практики - сімейний лікар",'01_Доходи'!Z532,0)+IF('01_Доходи'!$B$541="Лікар загальної практики - сімейний лікар",'01_Доходи'!Z545,0)+IF('01_Доходи'!$B$554="Лікар загальної практики - сімейний лікар",'01_Доходи'!Z558,0)+IF('01_Доходи'!$B$567="Лікар загальної практики - сімейний лікар",'01_Доходи'!Z571,0)+IF('01_Доходи'!$B$580="Лікар загальної практики - сімейний лікар",'01_Доходи'!Z584,0)+IF('01_Доходи'!$B$593="Лікар загальної практики - сімейний лікар",'01_Доходи'!Z597,0)+IF('01_Доходи'!$B$606="Лікар загальної практики - сімейний лікар",'01_Доходи'!Z610,0)+IF('01_Доходи'!$B$619="Лікар загальної практики - сімейний лікар",'01_Доходи'!Z623,0)+IF('01_Доходи'!$B$632="Лікар загальної практики - сімейний лікар",'01_Доходи'!Z636,0)+IF('01_Доходи'!$B$645="Лікар загальної практики - сімейний лікар",'01_Доходи'!Z649,0)+IF('01_Доходи'!$B$658="Лікар загальної практики - сімейний лікар",'01_Доходи'!Z662,0)+IF('01_Доходи'!$B$671="Лікар загальної практики - сімейний лікар",'01_Доходи'!Z675,0)</f>
        <v>7285</v>
      </c>
      <c r="O17" s="558">
        <f>IF('01_Доходи'!$B$684="Лікар загальної практики - сімейний лікар",'01_Доходи'!Z688,0)+IF('01_Доходи'!$B$697="Лікар загальної практики - сімейний лікар",'01_Доходи'!Z701,0)+IF('01_Доходи'!$B$710="Лікар загальної практики - сімейний лікар",'01_Доходи'!Z714,0)+IF('01_Доходи'!$B$723="Лікар загальної практики - сімейний лікар",'01_Доходи'!Z727,0)+IF('01_Доходи'!$B$736="Лікар загальної практики - сімейний лікар",'01_Доходи'!Z740,0)+IF('01_Доходи'!$B$749="Лікар загальної практики - сімейний лікар",'01_Доходи'!Z753,0)+IF('01_Доходи'!$B$762="Лікар загальної практики - сімейний лікар",'01_Доходи'!Z766,0)+IF('01_Доходи'!$B$775="Лікар загальної практики - сімейний лікар",'01_Доходи'!Z779,0)+IF('01_Доходи'!$B$788="Лікар загальної практики - сімейний лікар",'01_Доходи'!Z792,0)+IF('01_Доходи'!$B$801="Лікар загальної практики - сімейний лікар",'01_Доходи'!Z805,0)+IF('01_Доходи'!$B$814="Лікар загальної практики - сімейний лікар",'01_Доходи'!Z818,0)+IF('01_Доходи'!$B$827="Лікар загальної практики - сімейний лікар",'01_Доходи'!Z831,0)+IF('01_Доходи'!$B$840="Лікар загальної практики - сімейний лікар",'01_Доходи'!Z844,0)+IF('01_Доходи'!$B$853="Лікар загальної практики - сімейний лікар",'01_Доходи'!Z857,0)+IF('01_Доходи'!$B$866="Лікар загальної практики - сімейний лікар",'01_Доходи'!Z870,0)+IF('01_Доходи'!$B$879="Лікар загальної практики - сімейний лікар",'01_Доходи'!Z883,0)+IF('01_Доходи'!$B$892="Лікар загальної практики - сімейний лікар",'01_Доходи'!Z896,0)+IF('01_Доходи'!$B$905="Лікар загальної практики - сімейний лікар",'01_Доходи'!Z909,0)+IF('01_Доходи'!$B$918="Лікар загальної практики - сімейний лікар",'01_Доходи'!Z922,0)+IF('01_Доходи'!$B$931="Лікар загальної практики - сімейний лікар",'01_Доходи'!Z935,0)+IF('01_Доходи'!$B$944="Лікар загальної практики - сімейний лікар",'01_Доходи'!Z948,0)+IF('01_Доходи'!$B$957="Лікар загальної практики - сімейний лікар",'01_Доходи'!Z961,0)+IF('01_Доходи'!$B$970="Лікар загальної практики - сімейний лікар",'01_Доходи'!Z974,0)+IF('01_Доходи'!$B$983="Лікар загальної практики - сімейний лікар",'01_Доходи'!Z987,0)+IF('01_Доходи'!$B$996="Лікар загальної практики - сімейний лікар",'01_Доходи'!Z1000,0)+IF('01_Доходи'!$B$1009="Лікар загальної практики - сімейний лікар",'01_Доходи'!Z1013,0)+IF('01_Доходи'!$B$1022="Лікар загальної практики - сімейний лікар",'01_Доходи'!Z1026,0)+IF('01_Доходи'!$B$1035="Лікар загальної практики - сімейний лікар",'01_Доходи'!Z1039,0)+IF('01_Доходи'!$B$1048="Лікар загальної практики - сімейний лікар",'01_Доходи'!Z1052,0)+IF('01_Доходи'!$B$1061="Лікар загальної практики - сімейний лікар",'01_Доходи'!Z1065,0)+IF('01_Доходи'!$B$1074="Лікар загальної практики - сімейний лікар",'01_Доходи'!Z1078,0)+IF('01_Доходи'!$B$1087="Лікар загальної практики - сімейний лікар",'01_Доходи'!Z1091,0)+IF('01_Доходи'!$B$1100="Лікар загальної практики - сімейний лікар",'01_Доходи'!Z1104,0)+IF('01_Доходи'!$B$1113="Лікар загальної практики - сімейний лікар",'01_Доходи'!Z1117,0)+IF('01_Доходи'!$B$1126="Лікар загальної практики - сімейний лікар",'01_Доходи'!Z1130,0)+IF('01_Доходи'!$B$1139="Лікар загальної практики - сімейний лікар",'01_Доходи'!Z1143,0)+IF('01_Доходи'!$B$1152="Лікар загальної практики - сімейний лікар",'01_Доходи'!Z1156,0)+IF('01_Доходи'!$B$1165="Лікар загальної практики - сімейний лікар",'01_Доходи'!Z1169,0)+IF('01_Доходи'!$B$1178="Лікар загальної практики - сімейний лікар",'01_Доходи'!Z1182,0)+IF('01_Доходи'!$B$1191="Лікар загальної практики - сімейний лікар",'01_Доходи'!Z1195,0)+IF('01_Доходи'!$B$1204="Лікар загальної практики - сімейний лікар",'01_Доходи'!Z1208,0)+IF('01_Доходи'!$B$1217="Лікар загальної практики - сімейний лікар",'01_Доходи'!Z1221,0)+IF('01_Доходи'!$B$1230="Лікар загальної практики - сімейний лікар",'01_Доходи'!Z1234,0)+IF('01_Доходи'!$B$1243="Лікар загальної практики - сімейний лікар",'01_Доходи'!Z1247,0)+IF('01_Доходи'!$B$1256="Лікар загальної практики - сімейний лікар",'01_Доходи'!Z1260,0)+IF('01_Доходи'!$B$1269="Лікар загальної практики - сімейний лікар",'01_Доходи'!Z1273,0)+IF('01_Доходи'!$B$1282="Лікар загальної практики - сімейний лікар",'01_Доходи'!Z1286,0)+IF('01_Доходи'!$B$1295="Лікар загальної практики - сімейний лікар",'01_Доходи'!Z1299,0)+IF('01_Доходи'!$B$1308="Лікар загальної практики - сімейний лікар",'01_Доходи'!Z1312,0)+IF('01_Доходи'!$B$1321="Лікар загальної практики - сімейний лікар",'01_Доходи'!Z1325,0)</f>
        <v>0</v>
      </c>
      <c r="P17" s="558">
        <f>IF('01_Доходи'!$B$34="Лікар загальної практики - сімейний лікар",'01_Доходи'!AG38,0)+IF('01_Доходи'!$B$47="Лікар загальної практики - сімейний лікар",'01_Доходи'!AG51,0)+IF('01_Доходи'!$B$60="Лікар загальної практики - сімейний лікар",'01_Доходи'!AG64,0)+IF('01_Доходи'!$B$73="Лікар загальної практики - сімейний лікар",'01_Доходи'!AG77,0)+IF('01_Доходи'!$B$86="Лікар загальної практики - сімейний лікар",'01_Доходи'!AG90,0)+IF('01_Доходи'!$B$99="Лікар загальної практики - сімейний лікар",'01_Доходи'!AG103,0)+IF('01_Доходи'!$B$112="Лікар загальної практики - сімейний лікар",'01_Доходи'!AG116,0)+IF('01_Доходи'!$B$125="Лікар загальної практики - сімейний лікар",'01_Доходи'!AG129,0)+IF('01_Доходи'!$B$138="Лікар загальної практики - сімейний лікар",'01_Доходи'!AG142,0)+IF('01_Доходи'!$B$151="Лікар загальної практики - сімейний лікар",'01_Доходи'!AG155,0)+IF('01_Доходи'!$B$164="Лікар загальної практики - сімейний лікар",'01_Доходи'!AG168,0)+IF('01_Доходи'!$B$177="Лікар загальної практики - сімейний лікар",'01_Доходи'!AG181,0)+IF('01_Доходи'!$B$190="Лікар загальної практики - сімейний лікар",'01_Доходи'!AG194,0)+IF('01_Доходи'!$B$203="Лікар загальної практики - сімейний лікар",'01_Доходи'!AG207,0)+IF('01_Доходи'!$B$216="Лікар загальної практики - сімейний лікар",'01_Доходи'!AG220,0)+IF('01_Доходи'!$B$229="Лікар загальної практики - сімейний лікар",'01_Доходи'!AG233,0)+IF('01_Доходи'!$B$242="Лікар загальної практики - сімейний лікар",'01_Доходи'!AG246,0)+IF('01_Доходи'!$B$255="Лікар загальної практики - сімейний лікар",'01_Доходи'!AG259,0)+IF('01_Доходи'!$B$268="Лікар загальної практики - сімейний лікар",'01_Доходи'!AG272,0)+IF('01_Доходи'!$B$281="Лікар загальної практики - сімейний лікар",'01_Доходи'!AG285,0)+IF('01_Доходи'!$B$294="Лікар загальної практики - сімейний лікар",'01_Доходи'!AG298,0)+IF('01_Доходи'!$B$307="Лікар загальної практики - сімейний лікар",'01_Доходи'!AG311,0)+IF('01_Доходи'!$B$320="Лікар загальної практики - сімейний лікар",'01_Доходи'!AG324,0)+IF('01_Доходи'!$B$333="Лікар загальної практики - сімейний лікар",'01_Доходи'!AG337,0)+IF('01_Доходи'!$B$346="Лікар загальної практики - сімейний лікар",'01_Доходи'!AG350,0)+IF('01_Доходи'!$B$359="Лікар загальної практики - сімейний лікар",'01_Доходи'!AG363,0)+IF('01_Доходи'!$B$372="Лікар загальної практики - сімейний лікар",'01_Доходи'!AG376,0)+IF('01_Доходи'!$B$385="Лікар загальної практики - сімейний лікар",'01_Доходи'!AG389,0)+IF('01_Доходи'!$B$398="Лікар загальної практики - сімейний лікар",'01_Доходи'!AG402,0)+IF('01_Доходи'!$B$411="Лікар загальної практики - сімейний лікар",'01_Доходи'!AG415,0)+IF('01_Доходи'!$B$424="Лікар загальної практики - сімейний лікар",'01_Доходи'!AG428,0)+IF('01_Доходи'!$B$437="Лікар загальної практики - сімейний лікар",'01_Доходи'!AG441,0)+IF('01_Доходи'!$B$450="Лікар загальної практики - сімейний лікар",'01_Доходи'!AG454,0)+IF('01_Доходи'!$B$463="Лікар загальної практики - сімейний лікар",'01_Доходи'!AG467,0)+IF('01_Доходи'!$B$476="Лікар загальної практики - сімейний лікар",'01_Доходи'!AG480,0)+IF('01_Доходи'!$B$489="Лікар загальної практики - сімейний лікар",'01_Доходи'!AG493,0)+IF('01_Доходи'!$B$502="Лікар загальної практики - сімейний лікар",'01_Доходи'!AG506,0)+IF('01_Доходи'!$B$515="Лікар загальної практики - сімейний лікар",'01_Доходи'!AG519,0)+IF('01_Доходи'!$B$528="Лікар загальної практики - сімейний лікар",'01_Доходи'!AG532,0)+IF('01_Доходи'!$B$541="Лікар загальної практики - сімейний лікар",'01_Доходи'!AG545,0)+IF('01_Доходи'!$B$554="Лікар загальної практики - сімейний лікар",'01_Доходи'!AG558,0)+IF('01_Доходи'!$B$567="Лікар загальної практики - сімейний лікар",'01_Доходи'!AG571,0)+IF('01_Доходи'!$B$580="Лікар загальної практики - сімейний лікар",'01_Доходи'!AG584,0)+IF('01_Доходи'!$B$593="Лікар загальної практики - сімейний лікар",'01_Доходи'!AG597,0)+IF('01_Доходи'!$B$606="Лікар загальної практики - сімейний лікар",'01_Доходи'!AG610,0)+IF('01_Доходи'!$B$619="Лікар загальної практики - сімейний лікар",'01_Доходи'!AG623,0)+IF('01_Доходи'!$B$632="Лікар загальної практики - сімейний лікар",'01_Доходи'!AG636,0)+IF('01_Доходи'!$B$645="Лікар загальної практики - сімейний лікар",'01_Доходи'!AG649,0)+IF('01_Доходи'!$B$658="Лікар загальної практики - сімейний лікар",'01_Доходи'!AG662,0)+IF('01_Доходи'!$B$671="Лікар загальної практики - сімейний лікар",'01_Доходи'!AG675,0)</f>
        <v>7321.333333333333</v>
      </c>
      <c r="Q17" s="558">
        <f>IF('01_Доходи'!$B$684="Лікар загальної практики - сімейний лікар",'01_Доходи'!AG688,0)+IF('01_Доходи'!$B$697="Лікар загальної практики - сімейний лікар",'01_Доходи'!AG701,0)+IF('01_Доходи'!$B$710="Лікар загальної практики - сімейний лікар",'01_Доходи'!AG714,0)+IF('01_Доходи'!$B$723="Лікар загальної практики - сімейний лікар",'01_Доходи'!AG727,0)+IF('01_Доходи'!$B$736="Лікар загальної практики - сімейний лікар",'01_Доходи'!AG740,0)+IF('01_Доходи'!$B$749="Лікар загальної практики - сімейний лікар",'01_Доходи'!AG753,0)+IF('01_Доходи'!$B$762="Лікар загальної практики - сімейний лікар",'01_Доходи'!AG766,0)+IF('01_Доходи'!$B$775="Лікар загальної практики - сімейний лікар",'01_Доходи'!AG779,0)+IF('01_Доходи'!$B$788="Лікар загальної практики - сімейний лікар",'01_Доходи'!AG792,0)+IF('01_Доходи'!$B$801="Лікар загальної практики - сімейний лікар",'01_Доходи'!AG805,0)+IF('01_Доходи'!$B$814="Лікар загальної практики - сімейний лікар",'01_Доходи'!AG818,0)+IF('01_Доходи'!$B$827="Лікар загальної практики - сімейний лікар",'01_Доходи'!AG831,0)+IF('01_Доходи'!$B$840="Лікар загальної практики - сімейний лікар",'01_Доходи'!AG844,0)+IF('01_Доходи'!$B$853="Лікар загальної практики - сімейний лікар",'01_Доходи'!AG857,0)+IF('01_Доходи'!$B$866="Лікар загальної практики - сімейний лікар",'01_Доходи'!AG870,0)+IF('01_Доходи'!$B$879="Лікар загальної практики - сімейний лікар",'01_Доходи'!AG883,0)+IF('01_Доходи'!$B$892="Лікар загальної практики - сімейний лікар",'01_Доходи'!AG896,0)+IF('01_Доходи'!$B$905="Лікар загальної практики - сімейний лікар",'01_Доходи'!AG909,0)+IF('01_Доходи'!$B$918="Лікар загальної практики - сімейний лікар",'01_Доходи'!AG922,0)+IF('01_Доходи'!$B$931="Лікар загальної практики - сімейний лікар",'01_Доходи'!AG935,0)+IF('01_Доходи'!$B$944="Лікар загальної практики - сімейний лікар",'01_Доходи'!AG948,0)+IF('01_Доходи'!$B$957="Лікар загальної практики - сімейний лікар",'01_Доходи'!AG961,0)+IF('01_Доходи'!$B$970="Лікар загальної практики - сімейний лікар",'01_Доходи'!AG974,0)+IF('01_Доходи'!$B$983="Лікар загальної практики - сімейний лікар",'01_Доходи'!AG987,0)+IF('01_Доходи'!$B$996="Лікар загальної практики - сімейний лікар",'01_Доходи'!AG1000,0)+IF('01_Доходи'!$B$1009="Лікар загальної практики - сімейний лікар",'01_Доходи'!AG1013,0)+IF('01_Доходи'!$B$1022="Лікар загальної практики - сімейний лікар",'01_Доходи'!AG1026,0)+IF('01_Доходи'!$B$1035="Лікар загальної практики - сімейний лікар",'01_Доходи'!AG1039,0)+IF('01_Доходи'!$B$1048="Лікар загальної практики - сімейний лікар",'01_Доходи'!AG1052,0)+IF('01_Доходи'!$B$1061="Лікар загальної практики - сімейний лікар",'01_Доходи'!AG1065,0)+IF('01_Доходи'!$B$1074="Лікар загальної практики - сімейний лікар",'01_Доходи'!AG1078,0)+IF('01_Доходи'!$B$1087="Лікар загальної практики - сімейний лікар",'01_Доходи'!AG1091,0)+IF('01_Доходи'!$B$1100="Лікар загальної практики - сімейний лікар",'01_Доходи'!AG1104,0)+IF('01_Доходи'!$B$1113="Лікар загальної практики - сімейний лікар",'01_Доходи'!AG1117,0)+IF('01_Доходи'!$B$1126="Лікар загальної практики - сімейний лікар",'01_Доходи'!AG1130,0)+IF('01_Доходи'!$B$1139="Лікар загальної практики - сімейний лікар",'01_Доходи'!AG1143,0)+IF('01_Доходи'!$B$1152="Лікар загальної практики - сімейний лікар",'01_Доходи'!AG1156,0)+IF('01_Доходи'!$B$1165="Лікар загальної практики - сімейний лікар",'01_Доходи'!AG1169,0)+IF('01_Доходи'!$B$1178="Лікар загальної практики - сімейний лікар",'01_Доходи'!AG1182,0)+IF('01_Доходи'!$B$1191="Лікар загальної практики - сімейний лікар",'01_Доходи'!AG1195,0)+IF('01_Доходи'!$B$1204="Лікар загальної практики - сімейний лікар",'01_Доходи'!AG1208,0)+IF('01_Доходи'!$B$1217="Лікар загальної практики - сімейний лікар",'01_Доходи'!AG1221,0)+IF('01_Доходи'!$B$1230="Лікар загальної практики - сімейний лікар",'01_Доходи'!AG1234,0)+IF('01_Доходи'!$B$1243="Лікар загальної практики - сімейний лікар",'01_Доходи'!AG1247,0)+IF('01_Доходи'!$B$1256="Лікар загальної практики - сімейний лікар",'01_Доходи'!AG1260,0)+IF('01_Доходи'!$B$1269="Лікар загальної практики - сімейний лікар",'01_Доходи'!AG1273,0)+IF('01_Доходи'!$B$1282="Лікар загальної практики - сімейний лікар",'01_Доходи'!AG1286,0)+IF('01_Доходи'!$B$1295="Лікар загальної практики - сімейний лікар",'01_Доходи'!AG1299,0)+IF('01_Доходи'!$B$1308="Лікар загальної практики - сімейний лікар",'01_Доходи'!AG1312,0)+IF('01_Доходи'!$B$1321="Лікар загальної практики - сімейний лікар",'01_Доходи'!AG1325,0)</f>
        <v>0</v>
      </c>
      <c r="R17" s="558">
        <f>'02_Видатки'!I30</f>
        <v>4</v>
      </c>
      <c r="S17" s="558">
        <f>'02_Видатки'!J30</f>
        <v>4</v>
      </c>
      <c r="T17" s="558">
        <f>'02_Видатки'!K30</f>
        <v>4</v>
      </c>
      <c r="U17" s="558">
        <f>'02_Видатки'!L30</f>
        <v>4</v>
      </c>
      <c r="V17" s="559"/>
      <c r="W17" s="559"/>
    </row>
    <row r="18" spans="2:23" s="246" customFormat="1" ht="28.15" customHeight="1" x14ac:dyDescent="0.3">
      <c r="B18" s="508"/>
      <c r="C18" s="511" t="s">
        <v>214</v>
      </c>
      <c r="D18" s="536">
        <v>2000</v>
      </c>
      <c r="E18" s="513" t="e">
        <f>(J18+K18)/R18</f>
        <v>#DIV/0!</v>
      </c>
      <c r="F18" s="513" t="e">
        <f>(L18+M18)/S18</f>
        <v>#DIV/0!</v>
      </c>
      <c r="G18" s="513" t="e">
        <f>(N18+O18)/T18</f>
        <v>#DIV/0!</v>
      </c>
      <c r="H18" s="513" t="e">
        <f>(P18+Q18)/U18</f>
        <v>#DIV/0!</v>
      </c>
      <c r="I18" s="514"/>
      <c r="J18" s="558">
        <f>IF('01_Доходи'!$B$34="Лікар-терапевт",'01_Доходи'!L38,0)+IF('01_Доходи'!$B$47="Лікар-терапевт",'01_Доходи'!L51,0)+IF('01_Доходи'!$B$60="Лікар-терапевт",'01_Доходи'!L64,0)+IF('01_Доходи'!$B$73="Лікар-терапевт",'01_Доходи'!L77,0)+IF('01_Доходи'!$B$86="Лікар-терапевт",'01_Доходи'!L90,0)+IF('01_Доходи'!$B$99="Лікар-терапевт",'01_Доходи'!L103,0)+IF('01_Доходи'!$B$112="Лікар-терапевт",'01_Доходи'!L116,0)+IF('01_Доходи'!$B$125="Лікар-терапевт",'01_Доходи'!L129,0)+IF('01_Доходи'!$B$138="Лікар-терапевт",'01_Доходи'!L142,0)+IF('01_Доходи'!$B$151="Лікар-терапевт",'01_Доходи'!L155,0)+IF('01_Доходи'!$B$164="Лікар-терапевт",'01_Доходи'!L168,0)+IF('01_Доходи'!$B$177="Лікар-терапевт",'01_Доходи'!L181,0)+IF('01_Доходи'!$B$190="Лікар-терапевт",'01_Доходи'!L194,0)+IF('01_Доходи'!$B$203="Лікар-терапевт",'01_Доходи'!L207,0)+IF('01_Доходи'!$B$216="Лікар-терапевт",'01_Доходи'!L220,0)+IF('01_Доходи'!$B$229="Лікар-терапевт",'01_Доходи'!L233,0)+IF('01_Доходи'!$B$242="Лікар-терапевт",'01_Доходи'!L246,0)+IF('01_Доходи'!$B$255="Лікар-терапевт",'01_Доходи'!L259,0)+IF('01_Доходи'!$B$268="Лікар-терапевт",'01_Доходи'!L272,0)+IF('01_Доходи'!$B$281="Лікар-терапевт",'01_Доходи'!L285,0)+IF('01_Доходи'!$B$294="Лікар-терапевт",'01_Доходи'!L298,0)+IF('01_Доходи'!$B$307="Лікар-терапевт",'01_Доходи'!L311,0)+IF('01_Доходи'!$B$320="Лікар-терапевт",'01_Доходи'!L324,0)+IF('01_Доходи'!$B$333="Лікар-терапевт",'01_Доходи'!L337,0)+IF('01_Доходи'!$B$346="Лікар-терапевт",'01_Доходи'!L350,0)+IF('01_Доходи'!$B$359="Лікар-терапевт",'01_Доходи'!L363,0)+IF('01_Доходи'!$B$372="Лікар-терапевт",'01_Доходи'!L376,0)+IF('01_Доходи'!$B$385="Лікар-терапевт",'01_Доходи'!L389,0)+IF('01_Доходи'!$B$398="Лікар-терапевт",'01_Доходи'!L402,0)+IF('01_Доходи'!$B$411="Лікар-терапевт",'01_Доходи'!L415,0)+IF('01_Доходи'!$B$424="Лікар-терапевт",'01_Доходи'!L428,0)+IF('01_Доходи'!$B$437="Лікар-терапевт",'01_Доходи'!L441,0)+IF('01_Доходи'!$B$450="Лікар-терапевт",'01_Доходи'!L454,0)+IF('01_Доходи'!$B$463="Лікар-терапевт",'01_Доходи'!L467,0)+IF('01_Доходи'!$B$476="Лікар-терапевт",'01_Доходи'!L480,0)+IF('01_Доходи'!$B$489="Лікар-терапевт",'01_Доходи'!L493,0)+IF('01_Доходи'!$B$502="Лікар-терапевт",'01_Доходи'!L506,0)+IF('01_Доходи'!$B$515="Лікар-терапевт",'01_Доходи'!L519,0)+IF('01_Доходи'!$B$528="Лікар-терапевт",'01_Доходи'!L532,0)+IF('01_Доходи'!$B$541="Лікар-терапевт",'01_Доходи'!L545,0)+IF('01_Доходи'!$B$554="Лікар-терапевт",'01_Доходи'!L558,0)+IF('01_Доходи'!$B$567="Лікар-терапевт",'01_Доходи'!L571,0)+IF('01_Доходи'!$B$580="Лікар-терапевт",'01_Доходи'!L584,0)+IF('01_Доходи'!$B$593="Лікар-терапевт",'01_Доходи'!L597,0)+IF('01_Доходи'!$B$606="Лікар-терапевт",'01_Доходи'!L610,0)+IF('01_Доходи'!$B$619="Лікар-терапевт",'01_Доходи'!L623,0)+IF('01_Доходи'!$B$632="Лікар-терапевт",'01_Доходи'!L636,0)+IF('01_Доходи'!$B$645="Лікар-терапевт",'01_Доходи'!L649,0)+IF('01_Доходи'!$B$658="Лікар-терапевт",'01_Доходи'!L662,0)+IF('01_Доходи'!$B$671="Лікар-терапевт",'01_Доходи'!L675,0)</f>
        <v>0</v>
      </c>
      <c r="K18" s="558">
        <f>IF('01_Доходи'!$B$684="Лікар-терапевт",'01_Доходи'!L688,0)+IF('01_Доходи'!$B$697="Лікар-терапевт",'01_Доходи'!L701,0)+IF('01_Доходи'!$B$710="Лікар-терапевт",'01_Доходи'!L714,0)+IF('01_Доходи'!$B$723="Лікар-терапевт",'01_Доходи'!L727,0)+IF('01_Доходи'!$B$736="Лікар-терапевт",'01_Доходи'!L740,0)+IF('01_Доходи'!$B$749="Лікар-терапевт",'01_Доходи'!L753,0)+IF('01_Доходи'!$B$762="Лікар-терапевт",'01_Доходи'!L766,0)+IF('01_Доходи'!$B$775="Лікар-терапевт",'01_Доходи'!L779,0)+IF('01_Доходи'!$B$788="Лікар-терапевт",'01_Доходи'!L792,0)+IF('01_Доходи'!$B$801="Лікар-терапевт",'01_Доходи'!L805,0)+IF('01_Доходи'!$B$814="Лікар-терапевт",'01_Доходи'!L818,0)+IF('01_Доходи'!$B$827="Лікар-терапевт",'01_Доходи'!L831,0)+IF('01_Доходи'!$B$840="Лікар-терапевт",'01_Доходи'!L844,0)+IF('01_Доходи'!$B$853="Лікар-терапевт",'01_Доходи'!L857,0)+IF('01_Доходи'!$B$866="Лікар-терапевт",'01_Доходи'!L870,0)+IF('01_Доходи'!$B$879="Лікар-терапевт",'01_Доходи'!L883,0)+IF('01_Доходи'!$B$892="Лікар-терапевт",'01_Доходи'!L896,0)+IF('01_Доходи'!$B$905="Лікар-терапевт",'01_Доходи'!L909,0)+IF('01_Доходи'!$B$918="Лікар-терапевт",'01_Доходи'!L922,0)+IF('01_Доходи'!$B$931="Лікар-терапевт",'01_Доходи'!L935,0)+IF('01_Доходи'!$B$944="Лікар-терапевт",'01_Доходи'!L948,0)+IF('01_Доходи'!$B$957="Лікар-терапевт",'01_Доходи'!L961,0)+IF('01_Доходи'!$B$970="Лікар-терапевт",'01_Доходи'!L974,0)+IF('01_Доходи'!$B$983="Лікар-терапевт",'01_Доходи'!L987,0)+IF('01_Доходи'!$B$996="Лікар-терапевт",'01_Доходи'!L1000,0)+IF('01_Доходи'!$B$1009="Лікар-терапевт",'01_Доходи'!L1013,0)+IF('01_Доходи'!$B$1022="Лікар-терапевт",'01_Доходи'!L1026,0)+IF('01_Доходи'!$B$1035="Лікар-терапевт",'01_Доходи'!L1039,0)+IF('01_Доходи'!$B$1048="Лікар-терапевт",'01_Доходи'!L1052,0)+IF('01_Доходи'!$B$1061="Лікар-терапевт",'01_Доходи'!L1065,0)+IF('01_Доходи'!$B$1074="Лікар-терапевт",'01_Доходи'!L1078,0)+IF('01_Доходи'!$B$1087="Лікар-терапевт",'01_Доходи'!L1091,0)+IF('01_Доходи'!$B$1100="Лікар-терапевт",'01_Доходи'!L1104,0)+IF('01_Доходи'!$B$1113="Лікар-терапевт",'01_Доходи'!L1117,0)+IF('01_Доходи'!$B$1126="Лікар-терапевт",'01_Доходи'!L1130,0)+IF('01_Доходи'!$B$1139="Лікар-терапевт",'01_Доходи'!L1143,0)+IF('01_Доходи'!$B$1152="Лікар-терапевт",'01_Доходи'!L1156,0)+IF('01_Доходи'!$B$1165="Лікар-терапевт",'01_Доходи'!L1169,0)+IF('01_Доходи'!$B$1178="Лікар-терапевт",'01_Доходи'!L1182,0)+IF('01_Доходи'!$B$1191="Лікар-терапевт",'01_Доходи'!L1195,0)+IF('01_Доходи'!$B$1204="Лікар-терапевт",'01_Доходи'!L1208,0)+IF('01_Доходи'!$B$1217="Лікар-терапевт",'01_Доходи'!L1221,0)+IF('01_Доходи'!$B$1230="Лікар-терапевт",'01_Доходи'!L1234,0)+IF('01_Доходи'!$B$1243="Лікар-терапевт",'01_Доходи'!L1247,0)+IF('01_Доходи'!$B$1256="Лікар-терапевт",'01_Доходи'!L1260,0)+IF('01_Доходи'!$B$1269="Лікар-терапевт",'01_Доходи'!L1273,0)+IF('01_Доходи'!$B$1282="Лікар-терапевт",'01_Доходи'!L1286,0)+IF('01_Доходи'!$B$1295="Лікар-терапевт",'01_Доходи'!L1299,0)+IF('01_Доходи'!$B$1308="Лікар-терапевт",'01_Доходи'!L1312,0)+IF('01_Доходи'!$B$1321="Лікар-терапевт",'01_Доходи'!L1325,0)</f>
        <v>0</v>
      </c>
      <c r="L18" s="558">
        <f>IF('01_Доходи'!$B$34="Лікар-терапевт",'01_Доходи'!S38,0)+IF('01_Доходи'!$B$47="Лікар-терапевт",'01_Доходи'!S51,0)+IF('01_Доходи'!$B$60="Лікар-терапевт",'01_Доходи'!S64,0)+IF('01_Доходи'!$B$73="Лікар-терапевт",'01_Доходи'!S77,0)+IF('01_Доходи'!$B$86="Лікар-терапевт",'01_Доходи'!S90,0)+IF('01_Доходи'!$B$99="Лікар-терапевт",'01_Доходи'!S103,0)+IF('01_Доходи'!$B$112="Лікар-терапевт",'01_Доходи'!S116,0)+IF('01_Доходи'!$B$125="Лікар-терапевт",'01_Доходи'!S129,0)+IF('01_Доходи'!$B$138="Лікар-терапевт",'01_Доходи'!S142,0)+IF('01_Доходи'!$B$151="Лікар-терапевт",'01_Доходи'!S155,0)+IF('01_Доходи'!$B$164="Лікар-терапевт",'01_Доходи'!S168,0)+IF('01_Доходи'!$B$177="Лікар-терапевт",'01_Доходи'!S181,0)+IF('01_Доходи'!$B$190="Лікар-терапевт",'01_Доходи'!S194,0)+IF('01_Доходи'!$B$203="Лікар-терапевт",'01_Доходи'!S207,0)+IF('01_Доходи'!$B$216="Лікар-терапевт",'01_Доходи'!S220,0)+IF('01_Доходи'!$B$229="Лікар-терапевт",'01_Доходи'!S233,0)+IF('01_Доходи'!$B$242="Лікар-терапевт",'01_Доходи'!S246,0)+IF('01_Доходи'!$B$255="Лікар-терапевт",'01_Доходи'!S259,0)+IF('01_Доходи'!$B$268="Лікар-терапевт",'01_Доходи'!S272,0)+IF('01_Доходи'!$B$281="Лікар-терапевт",'01_Доходи'!S285,0)+IF('01_Доходи'!$B$294="Лікар-терапевт",'01_Доходи'!S298,0)+IF('01_Доходи'!$B$307="Лікар-терапевт",'01_Доходи'!S311,0)+IF('01_Доходи'!$B$320="Лікар-терапевт",'01_Доходи'!S324,0)+IF('01_Доходи'!$B$333="Лікар-терапевт",'01_Доходи'!S337,0)+IF('01_Доходи'!$B$346="Лікар-терапевт",'01_Доходи'!S350,0)+IF('01_Доходи'!$B$359="Лікар-терапевт",'01_Доходи'!S363,0)+IF('01_Доходи'!$B$372="Лікар-терапевт",'01_Доходи'!S376,0)+IF('01_Доходи'!$B$385="Лікар-терапевт",'01_Доходи'!S389,0)+IF('01_Доходи'!$B$398="Лікар-терапевт",'01_Доходи'!S402,0)+IF('01_Доходи'!$B$411="Лікар-терапевт",'01_Доходи'!S415,0)+IF('01_Доходи'!$B$424="Лікар-терапевт",'01_Доходи'!S428,0)+IF('01_Доходи'!$B$437="Лікар-терапевт",'01_Доходи'!S441,0)+IF('01_Доходи'!$B$450="Лікар-терапевт",'01_Доходи'!S454,0)+IF('01_Доходи'!$B$463="Лікар-терапевт",'01_Доходи'!S467,0)+IF('01_Доходи'!$B$476="Лікар-терапевт",'01_Доходи'!S480,0)+IF('01_Доходи'!$B$489="Лікар-терапевт",'01_Доходи'!S493,0)+IF('01_Доходи'!$B$502="Лікар-терапевт",'01_Доходи'!S506,0)+IF('01_Доходи'!$B$515="Лікар-терапевт",'01_Доходи'!S519,0)+IF('01_Доходи'!$B$528="Лікар-терапевт",'01_Доходи'!S532,0)+IF('01_Доходи'!$B$541="Лікар-терапевт",'01_Доходи'!S545,0)+IF('01_Доходи'!$B$554="Лікар-терапевт",'01_Доходи'!S558,0)+IF('01_Доходи'!$B$567="Лікар-терапевт",'01_Доходи'!S571,0)+IF('01_Доходи'!$B$580="Лікар-терапевт",'01_Доходи'!S584,0)+IF('01_Доходи'!$B$593="Лікар-терапевт",'01_Доходи'!S597,0)+IF('01_Доходи'!$B$606="Лікар-терапевт",'01_Доходи'!S610,0)+IF('01_Доходи'!$B$619="Лікар-терапевт",'01_Доходи'!S623,0)+IF('01_Доходи'!$B$632="Лікар-терапевт",'01_Доходи'!S636,0)+IF('01_Доходи'!$B$645="Лікар-терапевт",'01_Доходи'!S649,0)+IF('01_Доходи'!$B$658="Лікар-терапевт",'01_Доходи'!S662,0)+IF('01_Доходи'!$B$671="Лікар-терапевт",'01_Доходи'!S675,0)</f>
        <v>0</v>
      </c>
      <c r="M18" s="558">
        <f>IF('01_Доходи'!$B$684="Лікар-терапевт",'01_Доходи'!S688,0)+IF('01_Доходи'!$B$697="Лікар-терапевт",'01_Доходи'!S701,0)+IF('01_Доходи'!$B$710="Лікар-терапевт",'01_Доходи'!S714,0)+IF('01_Доходи'!$B$723="Лікар-терапевт",'01_Доходи'!S727,0)+IF('01_Доходи'!$B$736="Лікар-терапевт",'01_Доходи'!S740,0)+IF('01_Доходи'!$B$749="Лікар-терапевт",'01_Доходи'!S753,0)+IF('01_Доходи'!$B$762="Лікар-терапевт",'01_Доходи'!S766,0)+IF('01_Доходи'!$B$775="Лікар-терапевт",'01_Доходи'!S779,0)+IF('01_Доходи'!$B$788="Лікар-терапевт",'01_Доходи'!S792,0)+IF('01_Доходи'!$B$801="Лікар-терапевт",'01_Доходи'!S805,0)+IF('01_Доходи'!$B$814="Лікар-терапевт",'01_Доходи'!S818,0)+IF('01_Доходи'!$B$827="Лікар-терапевт",'01_Доходи'!S831,0)+IF('01_Доходи'!$B$840="Лікар-терапевт",'01_Доходи'!S844,0)+IF('01_Доходи'!$B$853="Лікар-терапевт",'01_Доходи'!S857,0)+IF('01_Доходи'!$B$866="Лікар-терапевт",'01_Доходи'!S870,0)+IF('01_Доходи'!$B$879="Лікар-терапевт",'01_Доходи'!S883,0)+IF('01_Доходи'!$B$892="Лікар-терапевт",'01_Доходи'!S896,0)+IF('01_Доходи'!$B$905="Лікар-терапевт",'01_Доходи'!S909,0)+IF('01_Доходи'!$B$918="Лікар-терапевт",'01_Доходи'!S922,0)+IF('01_Доходи'!$B$931="Лікар-терапевт",'01_Доходи'!S935,0)+IF('01_Доходи'!$B$944="Лікар-терапевт",'01_Доходи'!S948,0)+IF('01_Доходи'!$B$957="Лікар-терапевт",'01_Доходи'!S961,0)+IF('01_Доходи'!$B$970="Лікар-терапевт",'01_Доходи'!S974,0)+IF('01_Доходи'!$B$983="Лікар-терапевт",'01_Доходи'!S987,0)+IF('01_Доходи'!$B$996="Лікар-терапевт",'01_Доходи'!S1000,0)+IF('01_Доходи'!$B$1009="Лікар-терапевт",'01_Доходи'!S1013,0)+IF('01_Доходи'!$B$1022="Лікар-терапевт",'01_Доходи'!S1026,0)+IF('01_Доходи'!$B$1035="Лікар-терапевт",'01_Доходи'!S1039,0)+IF('01_Доходи'!$B$1048="Лікар-терапевт",'01_Доходи'!S1052,0)+IF('01_Доходи'!$B$1061="Лікар-терапевт",'01_Доходи'!S1065,0)+IF('01_Доходи'!$B$1074="Лікар-терапевт",'01_Доходи'!S1078,0)+IF('01_Доходи'!$B$1087="Лікар-терапевт",'01_Доходи'!S1091,0)+IF('01_Доходи'!$B$1100="Лікар-терапевт",'01_Доходи'!S1104,0)+IF('01_Доходи'!$B$1113="Лікар-терапевт",'01_Доходи'!S1117,0)+IF('01_Доходи'!$B$1126="Лікар-терапевт",'01_Доходи'!S1130,0)+IF('01_Доходи'!$B$1139="Лікар-терапевт",'01_Доходи'!S1143,0)+IF('01_Доходи'!$B$1152="Лікар-терапевт",'01_Доходи'!S1156,0)+IF('01_Доходи'!$B$1165="Лікар-терапевт",'01_Доходи'!S1169,0)+IF('01_Доходи'!$B$1178="Лікар-терапевт",'01_Доходи'!S1182,0)+IF('01_Доходи'!$B$1191="Лікар-терапевт",'01_Доходи'!S1195,0)+IF('01_Доходи'!$B$1204="Лікар-терапевт",'01_Доходи'!S1208,0)+IF('01_Доходи'!$B$1217="Лікар-терапевт",'01_Доходи'!S1221,0)+IF('01_Доходи'!$B$1230="Лікар-терапевт",'01_Доходи'!S1234,0)+IF('01_Доходи'!$B$1243="Лікар-терапевт",'01_Доходи'!S1247,0)+IF('01_Доходи'!$B$1256="Лікар-терапевт",'01_Доходи'!S1260,0)+IF('01_Доходи'!$B$1269="Лікар-терапевт",'01_Доходи'!S1273,0)+IF('01_Доходи'!$B$1282="Лікар-терапевт",'01_Доходи'!S1286,0)+IF('01_Доходи'!$B$1295="Лікар-терапевт",'01_Доходи'!S1299,0)+IF('01_Доходи'!$B$1308="Лікар-терапевт",'01_Доходи'!S1312,0)+IF('01_Доходи'!$B$1321="Лікар-терапевт",'01_Доходи'!S1325,0)</f>
        <v>0</v>
      </c>
      <c r="N18" s="558">
        <f>IF('01_Доходи'!$B$34="Лікар-терапевт",'01_Доходи'!Z38,0)+IF('01_Доходи'!$B$47="Лікар-терапевт",'01_Доходи'!Z51,0)+IF('01_Доходи'!$B$60="Лікар-терапевт",'01_Доходи'!Z64,0)+IF('01_Доходи'!$B$73="Лікар-терапевт",'01_Доходи'!Z77,0)+IF('01_Доходи'!$B$86="Лікар-терапевт",'01_Доходи'!Z90,0)+IF('01_Доходи'!$B$99="Лікар-терапевт",'01_Доходи'!Z103,0)+IF('01_Доходи'!$B$112="Лікар-терапевт",'01_Доходи'!Z116,0)+IF('01_Доходи'!$B$125="Лікар-терапевт",'01_Доходи'!Z129,0)+IF('01_Доходи'!$B$138="Лікар-терапевт",'01_Доходи'!Z142,0)+IF('01_Доходи'!$B$151="Лікар-терапевт",'01_Доходи'!Z155,0)+IF('01_Доходи'!$B$164="Лікар-терапевт",'01_Доходи'!Z168,0)+IF('01_Доходи'!$B$177="Лікар-терапевт",'01_Доходи'!Z181,0)+IF('01_Доходи'!$B$190="Лікар-терапевт",'01_Доходи'!Z194,0)+IF('01_Доходи'!$B$203="Лікар-терапевт",'01_Доходи'!Z207,0)+IF('01_Доходи'!$B$216="Лікар-терапевт",'01_Доходи'!Z220,0)+IF('01_Доходи'!$B$229="Лікар-терапевт",'01_Доходи'!Z233,0)+IF('01_Доходи'!$B$242="Лікар-терапевт",'01_Доходи'!Z246,0)+IF('01_Доходи'!$B$255="Лікар-терапевт",'01_Доходи'!Z259,0)+IF('01_Доходи'!$B$268="Лікар-терапевт",'01_Доходи'!Z272,0)+IF('01_Доходи'!$B$281="Лікар-терапевт",'01_Доходи'!Z285,0)+IF('01_Доходи'!$B$294="Лікар-терапевт",'01_Доходи'!Z298,0)+IF('01_Доходи'!$B$307="Лікар-терапевт",'01_Доходи'!Z311,0)+IF('01_Доходи'!$B$320="Лікар-терапевт",'01_Доходи'!Z324,0)+IF('01_Доходи'!$B$333="Лікар-терапевт",'01_Доходи'!Z337,0)+IF('01_Доходи'!$B$346="Лікар-терапевт",'01_Доходи'!Z350,0)+IF('01_Доходи'!$B$359="Лікар-терапевт",'01_Доходи'!Z363,0)+IF('01_Доходи'!$B$372="Лікар-терапевт",'01_Доходи'!Z376,0)+IF('01_Доходи'!$B$385="Лікар-терапевт",'01_Доходи'!Z389,0)+IF('01_Доходи'!$B$398="Лікар-терапевт",'01_Доходи'!Z402,0)+IF('01_Доходи'!$B$411="Лікар-терапевт",'01_Доходи'!Z415,0)+IF('01_Доходи'!$B$424="Лікар-терапевт",'01_Доходи'!Z428,0)+IF('01_Доходи'!$B$437="Лікар-терапевт",'01_Доходи'!Z441,0)+IF('01_Доходи'!$B$450="Лікар-терапевт",'01_Доходи'!Z454,0)+IF('01_Доходи'!$B$463="Лікар-терапевт",'01_Доходи'!Z467,0)+IF('01_Доходи'!$B$476="Лікар-терапевт",'01_Доходи'!Z480,0)+IF('01_Доходи'!$B$489="Лікар-терапевт",'01_Доходи'!Z493,0)+IF('01_Доходи'!$B$502="Лікар-терапевт",'01_Доходи'!Z506)+IF('01_Доходи'!$B$515="Лікар-терапевт",'01_Доходи'!Z519,0)+IF('01_Доходи'!$B$528="Лікар-терапевт",'01_Доходи'!Z532,0)+IF('01_Доходи'!$B$541="Лікар-терапевт",'01_Доходи'!Z545,0)+IF('01_Доходи'!$B$554="Лікар-терапевт",'01_Доходи'!Z558,0)+IF('01_Доходи'!$B$567="Лікар-терапевт",'01_Доходи'!Z571,0)+IF('01_Доходи'!$B$580="Лікар-терапевт",'01_Доходи'!Z584,0)+IF('01_Доходи'!$B$593="Лікар-терапевт",'01_Доходи'!Z597,0)+IF('01_Доходи'!$B$606="Лікар-терапевт",'01_Доходи'!Z610,0)+IF('01_Доходи'!$B$619="Лікар-терапевт",'01_Доходи'!Z623,0)+IF('01_Доходи'!$B$632="Лікар-терапевт",'01_Доходи'!Z636,0)+IF('01_Доходи'!$B$645="Лікар-терапевт",'01_Доходи'!Z649,0)+IF('01_Доходи'!$B$658="Лікар-терапевт",'01_Доходи'!Z662,0)+IF('01_Доходи'!$B$671="Лікар-терапевт",'01_Доходи'!Z675,0)</f>
        <v>0</v>
      </c>
      <c r="O18" s="558">
        <f>IF('01_Доходи'!$B$684="Лікар-терапевт",'01_Доходи'!Z688,0)+IF('01_Доходи'!$B$697="Лікар-терапевт",'01_Доходи'!Z701,0)+IF('01_Доходи'!$B$710="Лікар-терапевт",'01_Доходи'!Z714,0)+IF('01_Доходи'!$B$723="Лікар-терапевт",'01_Доходи'!Z727,0)+IF('01_Доходи'!$B$736="Лікар-терапевт",'01_Доходи'!Z740,0)+IF('01_Доходи'!$B$749="Лікар-терапевт",'01_Доходи'!Z753,0)+IF('01_Доходи'!$B$762="Лікар-терапевт",'01_Доходи'!Z766,0)+IF('01_Доходи'!$B$775="Лікар-терапевт",'01_Доходи'!Z779,0)+IF('01_Доходи'!$B$788="Лікар-терапевт",'01_Доходи'!Z792,0)+IF('01_Доходи'!$B$801="Лікар-терапевт",'01_Доходи'!Z805,0)+IF('01_Доходи'!$B$814="Лікар-терапевт",'01_Доходи'!Z818,0)+IF('01_Доходи'!$B$827="Лікар-терапевт",'01_Доходи'!Z831,0)+IF('01_Доходи'!$B$840="Лікар-терапевт",'01_Доходи'!Z844,0)+IF('01_Доходи'!$B$853="Лікар-терапевт",'01_Доходи'!Z857,0)+IF('01_Доходи'!$B$866="Лікар-терапевт",'01_Доходи'!Z870,0)+IF('01_Доходи'!$B$879="Лікар-терапевт",'01_Доходи'!Z883,0)+IF('01_Доходи'!$B$892="Лікар-терапевт",'01_Доходи'!Z896,0)+IF('01_Доходи'!$B$905="Лікар-терапевт",'01_Доходи'!Z909,0)+IF('01_Доходи'!$B$918="Лікар-терапевт",'01_Доходи'!Z922,0)+IF('01_Доходи'!$B$931="Лікар-терапевт",'01_Доходи'!Z935,0)+IF('01_Доходи'!$B$944="Лікар-терапевт",'01_Доходи'!Z948,0)+IF('01_Доходи'!$B$957="Лікар-терапевт",'01_Доходи'!Z961,0)+IF('01_Доходи'!$B$970="Лікар-терапевт",'01_Доходи'!Z974,0)+IF('01_Доходи'!$B$983="Лікар-терапевт",'01_Доходи'!Z987,0)+IF('01_Доходи'!$B$996="Лікар-терапевт",'01_Доходи'!Z1000,0)+IF('01_Доходи'!$B$1009="Лікар-терапевт",'01_Доходи'!Z1013,0)+IF('01_Доходи'!$B$1022="Лікар-терапевт",'01_Доходи'!Z1026,0)+IF('01_Доходи'!$B$1035="Лікар-терапевт",'01_Доходи'!Z1039,0)+IF('01_Доходи'!$B$1048="Лікар-терапевт",'01_Доходи'!Z1052,0)+IF('01_Доходи'!$B$1061="Лікар-терапевт",'01_Доходи'!Z1065,0)+IF('01_Доходи'!$B$1074="Лікар-терапевт",'01_Доходи'!Z1078,0)+IF('01_Доходи'!$B$1087="Лікар-терапевт",'01_Доходи'!Z1091,0)+IF('01_Доходи'!$B$1100="Лікар-терапевт",'01_Доходи'!Z1104,0)+IF('01_Доходи'!$B$1113="Лікар-терапевт",'01_Доходи'!Z1117,0)+IF('01_Доходи'!$B$1126="Лікар-терапевт",'01_Доходи'!Z1130,0)+IF('01_Доходи'!$B$1139="Лікар-терапевт",'01_Доходи'!Z1143,0)+IF('01_Доходи'!$B$1152="Лікар-терапевт",'01_Доходи'!Z1156,0)+IF('01_Доходи'!$B$1165="Лікар-терапевт",'01_Доходи'!Z1169,0)+IF('01_Доходи'!$B$1178="Лікар-терапевт",'01_Доходи'!Z1182,0)+IF('01_Доходи'!$B$1191="Лікар-терапевт",'01_Доходи'!Z1195,0)+IF('01_Доходи'!$B$1204="Лікар-терапевт",'01_Доходи'!Z1208,0)+IF('01_Доходи'!$B$1217="Лікар-терапевт",'01_Доходи'!Z1221,0)+IF('01_Доходи'!$B$1230="Лікар-терапевт",'01_Доходи'!Z1234,0)+IF('01_Доходи'!$B$1243="Лікар-терапевт",'01_Доходи'!Z1247,0)+IF('01_Доходи'!$B$1256="Лікар-терапевт",'01_Доходи'!Z1260,0)+IF('01_Доходи'!$B$1269="Лікар-терапевт",'01_Доходи'!Z1273,0)+IF('01_Доходи'!$B$1282="Лікар-терапевт",'01_Доходи'!Z1286,0)+IF('01_Доходи'!$B$1295="Лікар-терапевт",'01_Доходи'!Z1299,0)+IF('01_Доходи'!$B$1308="Лікар-терапевт",'01_Доходи'!Z1312,0)+IF('01_Доходи'!$B$1321="Лікар-терапевт",'01_Доходи'!Z1325,0)</f>
        <v>0</v>
      </c>
      <c r="P18" s="558">
        <f>IF('01_Доходи'!$B$34="Лікар-терапевт",'01_Доходи'!AG38,0)+IF('01_Доходи'!$B$47="Лікар-терапевт",'01_Доходи'!AG51,0)+IF('01_Доходи'!$B$60="Лікар-терапевт",'01_Доходи'!AG64,0)+IF('01_Доходи'!$B$73="Лікар-терапевт",'01_Доходи'!AG77,0)+IF('01_Доходи'!$B$86="Лікар-терапевт",'01_Доходи'!AG90,0)+IF('01_Доходи'!$B$99="Лікар-терапевт",'01_Доходи'!AG103,0)+IF('01_Доходи'!$B$112="Лікар-терапевт",'01_Доходи'!AG116,0)+IF('01_Доходи'!$B$125="Лікар-терапевт",'01_Доходи'!AG129,0)+IF('01_Доходи'!$B$138="Лікар-терапевт",'01_Доходи'!AG142,0)+IF('01_Доходи'!$B$151="Лікар-терапевт",'01_Доходи'!AG155,0)+IF('01_Доходи'!$B$164="Лікар-терапевт",'01_Доходи'!AG168,0)+IF('01_Доходи'!$B$177="Лікар-терапевт",'01_Доходи'!AG181,0)+IF('01_Доходи'!$B$190="Лікар-терапевт",'01_Доходи'!AG194,0)+IF('01_Доходи'!$B$203="Лікар-терапевт",'01_Доходи'!AG207,0)+IF('01_Доходи'!$B$216="Лікар-терапевт",'01_Доходи'!AG220,0)+IF('01_Доходи'!$B$229="Лікар-терапевт",'01_Доходи'!AG233,0)+IF('01_Доходи'!$B$242="Лікар-терапевт",'01_Доходи'!AG246,0)+IF('01_Доходи'!$B$255="Лікар-терапевт",'01_Доходи'!AG259,0)+IF('01_Доходи'!$B$268="Лікар-терапевт",'01_Доходи'!AG272,0)+IF('01_Доходи'!$B$281="Лікар-терапевт",'01_Доходи'!AG285,0)+IF('01_Доходи'!$B$294="Лікар-терапевт",'01_Доходи'!AG298,0)+IF('01_Доходи'!$B$307="Лікар-терапевт",'01_Доходи'!AG311,0)+IF('01_Доходи'!$B$320="Лікар-терапевт",'01_Доходи'!AG324,0)+IF('01_Доходи'!$B$333="Лікар-терапевт",'01_Доходи'!AG337,0)+IF('01_Доходи'!$B$346="Лікар-терапевт",'01_Доходи'!AG350,0)+IF('01_Доходи'!$B$359="Лікар-терапевт",'01_Доходи'!AG363,0)+IF('01_Доходи'!$B$372="Лікар-терапевт",'01_Доходи'!AG376,0)+IF('01_Доходи'!$B$385="Лікар-терапевт",'01_Доходи'!AG389,0)+IF('01_Доходи'!$B$398="Лікар-терапевт",'01_Доходи'!AG402,0)+IF('01_Доходи'!$B$411="Лікар-терапевт",'01_Доходи'!AG415,0)+IF('01_Доходи'!$B$424="Лікар-терапевт",'01_Доходи'!AG428,0)+IF('01_Доходи'!$B$437="Лікар-терапевт",'01_Доходи'!AG441,0)+IF('01_Доходи'!$B$450="Лікар-терапевт",'01_Доходи'!AG454,0)+IF('01_Доходи'!$B$463="Лікар-терапевт",'01_Доходи'!AG467,0)+IF('01_Доходи'!$B$476="Лікар-терапевт",'01_Доходи'!AG480,0)+IF('01_Доходи'!$B$489="Лікар-терапевт",'01_Доходи'!AG493,0)+IF('01_Доходи'!$B$502="Лікар-терапевт",'01_Доходи'!AG506,0)+IF('01_Доходи'!$B$515="Лікар-терапевт",'01_Доходи'!AG519,0)+IF('01_Доходи'!$B$528="Лікар-терапевт",'01_Доходи'!AG532,0)+IF('01_Доходи'!$B$541="Лікар-терапевт",'01_Доходи'!AG545,0)+IF('01_Доходи'!$B$554="Лікар-терапевт",'01_Доходи'!AG558,0)+IF('01_Доходи'!$B$567="Лікар-терапевт",'01_Доходи'!AG571,0)+IF('01_Доходи'!$B$580="Лікар-терапевт",'01_Доходи'!AG584,0)+IF('01_Доходи'!$B$593="Лікар-терапевт",'01_Доходи'!AG597,0)+IF('01_Доходи'!$B$606="Лікар-терапевт",'01_Доходи'!AG610,0)+IF('01_Доходи'!$B$619="Лікар-терапевт",'01_Доходи'!AG623,0)+IF('01_Доходи'!$B$632="Лікар-терапевт",'01_Доходи'!AG636,0)+IF('01_Доходи'!$B$645="Лікар-терапевт",'01_Доходи'!AG649,0)+IF('01_Доходи'!$B$658="Лікар-терапевт",'01_Доходи'!AG662,0)+IF('01_Доходи'!$B$671="Лікар-терапевт",'01_Доходи'!AG675,0)</f>
        <v>0</v>
      </c>
      <c r="Q18" s="558">
        <f>IF('01_Доходи'!$B$684="Лікар-терапевт",'01_Доходи'!AG688,0)+IF('01_Доходи'!$B$697="Лікар-терапевт",'01_Доходи'!AG701,0)+IF('01_Доходи'!$B$710="Лікар-терапевт",'01_Доходи'!AG714,0)+IF('01_Доходи'!$B$723="Лікар-терапевт",'01_Доходи'!AG727,0)+IF('01_Доходи'!$B$736="Лікар-терапевт",'01_Доходи'!AG740,0)+IF('01_Доходи'!$B$749="Лікар-терапевт",'01_Доходи'!AG753,0)+IF('01_Доходи'!$B$762="Лікар-терапевт",'01_Доходи'!AG766,0)+IF('01_Доходи'!$B$775="Лікар-терапевт",'01_Доходи'!AG779,0)+IF('01_Доходи'!$B$788="Лікар-терапевт",'01_Доходи'!AG792,0)+IF('01_Доходи'!$B$801="Лікар-терапевт",'01_Доходи'!AG805,0)+IF('01_Доходи'!$B$814="Лікар-терапевт",'01_Доходи'!AG818,0)+IF('01_Доходи'!$B$827="Лікар-терапевт",'01_Доходи'!AG831,0)+IF('01_Доходи'!$B$840="Лікар-терапевт",'01_Доходи'!AG844,0)+IF('01_Доходи'!$B$853="Лікар-терапевт",'01_Доходи'!AG857,0)+IF('01_Доходи'!$B$866="Лікар-терапевт",'01_Доходи'!AG870,0)+IF('01_Доходи'!$B$879="Лікар-терапевт",'01_Доходи'!AG883,0)+IF('01_Доходи'!$B$892="Лікар-терапевт",'01_Доходи'!AG896,0)+IF('01_Доходи'!$B$905="Лікар-терапевт",'01_Доходи'!AG909,0)+IF('01_Доходи'!$B$918="Лікар-терапевт",'01_Доходи'!AG922,0)+IF('01_Доходи'!$B$931="Лікар-терапевт",'01_Доходи'!AG935,0)+IF('01_Доходи'!$B$944="Лікар-терапевт",'01_Доходи'!AG948,0)+IF('01_Доходи'!$B$957="Лікар-терапевт",'01_Доходи'!AG961,0)+IF('01_Доходи'!$B$970="Лікар-терапевт",'01_Доходи'!AG974,0)+IF('01_Доходи'!$B$983="Лікар-терапевт",'01_Доходи'!AG987,0)+IF('01_Доходи'!$B$996="Лікар-терапевт",'01_Доходи'!AG1000,0)+IF('01_Доходи'!$B$1009="Лікар-терапевт",'01_Доходи'!AG1013,0)+IF('01_Доходи'!$B$1022="Лікар-терапевт",'01_Доходи'!AG1026,0)+IF('01_Доходи'!$B$1035="Лікар-терапевт",'01_Доходи'!AG1039,0)+IF('01_Доходи'!$B$1048="Лікар-терапевт",'01_Доходи'!AG1052,0)+IF('01_Доходи'!$B$1061="Лікар-терапевт",'01_Доходи'!AG1065,0)+IF('01_Доходи'!$B$1074="Лікар-терапевт",'01_Доходи'!AG1078,0)+IF('01_Доходи'!$B$1087="Лікар-терапевт",'01_Доходи'!AG1091,0)+IF('01_Доходи'!$B$1100="Лікар-терапевт",'01_Доходи'!AG1104,0)+IF('01_Доходи'!$B$1113="Лікар-терапевт",'01_Доходи'!AG1117,0)+IF('01_Доходи'!$B$1126="Лікар-терапевт",'01_Доходи'!AG1130,0)+IF('01_Доходи'!$B$1139="Лікар-терапевт",'01_Доходи'!AG1143,0)+IF('01_Доходи'!$B$1152="Лікар-терапевт",'01_Доходи'!AG1156,0)+IF('01_Доходи'!$B$1165="Лікар-терапевт",'01_Доходи'!AG1169,0)+IF('01_Доходи'!$B$1178="Лікар-терапевт",'01_Доходи'!AG1182,0)+IF('01_Доходи'!$B$1191="Лікар-терапевт",'01_Доходи'!AG1195,0)+IF('01_Доходи'!$B$1204="Лікар-терапевт",'01_Доходи'!AG1208,0)+IF('01_Доходи'!$B$1217="Лікар-терапевт",'01_Доходи'!AG1221,0)+IF('01_Доходи'!$B$1230="Лікар-терапевт",'01_Доходи'!AG1234,0)+IF('01_Доходи'!$B$1243="Лікар-терапевт",'01_Доходи'!AG1247,0)+IF('01_Доходи'!$B$1256="Лікар-терапевт",'01_Доходи'!AG1260,0)+IF('01_Доходи'!$B$1269="Лікар-терапевт",'01_Доходи'!AG1273,0)+IF('01_Доходи'!$B$1282="Лікар-терапевт",'01_Доходи'!AG1286,0)+IF('01_Доходи'!$B$1295="Лікар-терапевт",'01_Доходи'!AG1299,0)+IF('01_Доходи'!$B$1308="Лікар-терапевт",'01_Доходи'!AG1312,0)+IF('01_Доходи'!$B$1321="Лікар-терапевт",'01_Доходи'!AG1325,0)</f>
        <v>0</v>
      </c>
      <c r="R18" s="558">
        <f>'02_Видатки'!I31</f>
        <v>0</v>
      </c>
      <c r="S18" s="558">
        <f>'02_Видатки'!J31</f>
        <v>0</v>
      </c>
      <c r="T18" s="558">
        <f>'02_Видатки'!K31</f>
        <v>0</v>
      </c>
      <c r="U18" s="558">
        <f>'02_Видатки'!L31</f>
        <v>0</v>
      </c>
      <c r="V18" s="559"/>
      <c r="W18" s="559"/>
    </row>
    <row r="19" spans="2:23" s="538" customFormat="1" ht="27.6" customHeight="1" x14ac:dyDescent="0.3">
      <c r="B19" s="512"/>
      <c r="C19" s="539" t="s">
        <v>526</v>
      </c>
      <c r="D19" s="536" t="s">
        <v>160</v>
      </c>
      <c r="E19" s="540" t="e">
        <f>(E16*E16)/(E16+E17+E18)+(E17*E17)/(E16+E17+E18)+(E18*E18)/(E16+E17+E18)</f>
        <v>#DIV/0!</v>
      </c>
      <c r="F19" s="540" t="e">
        <f>(F16*F16)/(F16+F17+F18)+(F17*F17)/(F16+F17+F18)+(F18*F18)/(F16+F17+F18)</f>
        <v>#DIV/0!</v>
      </c>
      <c r="G19" s="540" t="e">
        <f>(G16*G16)/(G16+G17+G18)+(G17*G17)/(G16+G17+G18)+(G18*G18)/(G16+G17+G18)</f>
        <v>#DIV/0!</v>
      </c>
      <c r="H19" s="540" t="e">
        <f>(H16*H16)/(H16+H17+H18)+(H17*H17)/(H16+H17+H18)+(H18*H18)/(H16+H17+H18)</f>
        <v>#DIV/0!</v>
      </c>
      <c r="I19" s="541"/>
      <c r="J19" s="560"/>
      <c r="K19" s="560"/>
      <c r="L19" s="560"/>
      <c r="M19" s="560"/>
      <c r="N19" s="560"/>
      <c r="O19" s="560"/>
      <c r="P19" s="560"/>
      <c r="Q19" s="560"/>
      <c r="R19" s="561"/>
      <c r="S19" s="561"/>
      <c r="T19" s="561"/>
      <c r="U19" s="561"/>
      <c r="V19" s="562"/>
      <c r="W19" s="562"/>
    </row>
    <row r="20" spans="2:23" s="246" customFormat="1" ht="36.6" customHeight="1" x14ac:dyDescent="0.3">
      <c r="B20" s="508">
        <v>2</v>
      </c>
      <c r="C20" s="509" t="s">
        <v>413</v>
      </c>
      <c r="D20" s="536"/>
      <c r="E20" s="547"/>
      <c r="F20" s="547"/>
      <c r="G20" s="547"/>
      <c r="H20" s="547"/>
      <c r="I20" s="248"/>
      <c r="J20" s="1008" t="s">
        <v>439</v>
      </c>
      <c r="K20" s="1008"/>
      <c r="L20" s="1008"/>
      <c r="M20" s="1008"/>
      <c r="N20" s="1008"/>
      <c r="O20" s="1008"/>
      <c r="P20" s="1008"/>
      <c r="Q20" s="1008"/>
      <c r="R20" s="563"/>
      <c r="S20" s="560"/>
      <c r="T20" s="560"/>
      <c r="U20" s="560"/>
      <c r="V20" s="559"/>
      <c r="W20" s="559"/>
    </row>
    <row r="21" spans="2:23" s="246" customFormat="1" ht="27.6" customHeight="1" x14ac:dyDescent="0.3">
      <c r="B21" s="508"/>
      <c r="C21" s="511" t="s">
        <v>415</v>
      </c>
      <c r="D21" s="536">
        <v>450</v>
      </c>
      <c r="E21" s="513" t="e">
        <f>J16/J21</f>
        <v>#DIV/0!</v>
      </c>
      <c r="F21" s="513" t="e">
        <f>L16/L21</f>
        <v>#DIV/0!</v>
      </c>
      <c r="G21" s="513" t="e">
        <f>N16/N21</f>
        <v>#DIV/0!</v>
      </c>
      <c r="H21" s="513" t="e">
        <f>P16/P21</f>
        <v>#DIV/0!</v>
      </c>
      <c r="I21" s="514"/>
      <c r="J21" s="558">
        <f>IF('01_Доходи'!$B$34="Лікар-педіатр",'01_Доходи'!M34,0)+IF('01_Доходи'!$B$47="Лікар-педіатр",'01_Доходи'!M47,0)+IF('01_Доходи'!$B$60="Лікар-педіатр",'01_Доходи'!M60,0)+IF('01_Доходи'!$B$73="Лікар-педіатр",'01_Доходи'!M73,0)+IF('01_Доходи'!$B$86="Лікар-педіатр",'01_Доходи'!M86,0)+IF('01_Доходи'!$B$99="Лікар-педіатр",'01_Доходи'!M99,0)+IF('01_Доходи'!$B$112="Лікар-педіатр",'01_Доходи'!M112,0)+IF('01_Доходи'!$B$125="Лікар-педіатр",'01_Доходи'!M125,0)+IF('01_Доходи'!$B$138="Лікар-педіатр",'01_Доходи'!M138,0)+IF('01_Доходи'!$B$151="Лікар-педіатр",'01_Доходи'!M151,0)+IF('01_Доходи'!$B$164="Лікар-педіатр",'01_Доходи'!M164,0)+IF('01_Доходи'!$B$177="Лікар-педіатр",'01_Доходи'!M177,0)+IF('01_Доходи'!$B$190="Лікар-педіатр",'01_Доходи'!M190,0)+IF('01_Доходи'!$B$203="Лікар-педіатр",'01_Доходи'!M203,0)+IF('01_Доходи'!$B$216="Лікар-педіатр",'01_Доходи'!M216,0)+IF('01_Доходи'!$B$229="Лікар-педіатр",'01_Доходи'!M229,0)+IF('01_Доходи'!$B$242="Лікар-педіатр",'01_Доходи'!M242,0)+IF('01_Доходи'!$B$255="Лікар-педіатр",'01_Доходи'!M255,0)+IF('01_Доходи'!$B$268="Лікар-педіатр",'01_Доходи'!M268,0)+IF('01_Доходи'!$B$281="Лікар-педіатр",'01_Доходи'!M281,0)+IF('01_Доходи'!$B$294="Лікар-педіатр",'01_Доходи'!M294,0)+IF('01_Доходи'!$B$307="Лікар-педіатр",'01_Доходи'!M307,0)+IF('01_Доходи'!$B$320="Лікар-педіатр",'01_Доходи'!M320,0)+IF('01_Доходи'!$B$333="Лікар-педіатр",'01_Доходи'!M333,0)+IF('01_Доходи'!$B$346="Лікар-педіатр",'01_Доходи'!M346,0)+IF('01_Доходи'!$B$359="Лікар-педіатр",'01_Доходи'!M359,0)+IF('01_Доходи'!$B$372="Лікар-педіатр",'01_Доходи'!M372,0)+IF('01_Доходи'!$B$385="Лікар-педіатр",'01_Доходи'!M385,0)+IF('01_Доходи'!$B$398="Лікар-педіатр",'01_Доходи'!M398,0)+IF('01_Доходи'!$B$411="Лікар-педіатр",'01_Доходи'!M411,0)+IF('01_Доходи'!$B$424="Лікар-педіатр",'01_Доходи'!M424,0)+IF('01_Доходи'!$B$437="Лікар-педіатр",'01_Доходи'!M437,0)+IF('01_Доходи'!$B$450="Лікар-педіатр",'01_Доходи'!M450,0)+IF('01_Доходи'!$B$463="Лікар-педіатр",'01_Доходи'!M463,0)+IF('01_Доходи'!$B$476="Лікар-педіатр",'01_Доходи'!M476,0)+IF('01_Доходи'!$B$489="Лікар-педіатр",'01_Доходи'!M489,0)+IF('01_Доходи'!$B$502="Лікар-педіатр",'01_Доходи'!M502,0)+IF('01_Доходи'!$B$515="Лікар-педіатр",'01_Доходи'!M515,0)+IF('01_Доходи'!$B$528="Лікар-педіатр",'01_Доходи'!M528,0)+IF('01_Доходи'!$B$541="Лікар-педіатр",'01_Доходи'!M541,0)+IF('01_Доходи'!$B$554="Лікар-педіатр",'01_Доходи'!M554,0)+IF('01_Доходи'!$B$567="Лікар-педіатр",'01_Доходи'!M567,0)+IF('01_Доходи'!$B$580="Лікар-педіатр",'01_Доходи'!M580,0)+IF('01_Доходи'!$B$593="Лікар-педіатр",'01_Доходи'!M593,0)+IF('01_Доходи'!$B$606="Лікар-педіатр",'01_Доходи'!M606,0)+IF('01_Доходи'!$B$619="Лікар-педіатр",'01_Доходи'!M619,0)+IF('01_Доходи'!$B$632="Лікар-педіатр",'01_Доходи'!M632,0)+IF('01_Доходи'!$B$645="Лікар-педіатр",'01_Доходи'!M645,0)+IF('01_Доходи'!$B$658="Лікар-педіатр",'01_Доходи'!M658,0)+IF('01_Доходи'!$B$671="Лікар-педіатр",'01_Доходи'!M671,0)+IF('01_Доходи'!$B$684="Лікар-педіатр",'01_Доходи'!M684,0)+IF('01_Доходи'!$B$697="Лікар-педіатр",'01_Доходи'!M697,0)+IF('01_Доходи'!$B$710="Лікар-педіатр",'01_Доходи'!M710,0)+IF('01_Доходи'!$B$723="Лікар-педіатр",'01_Доходи'!M723,0)+IF('01_Доходи'!$B$736="Лікар-педіатр",'01_Доходи'!M736,0)+IF('01_Доходи'!$B$749="Лікар-педіатр",'01_Доходи'!M749,0)+IF('01_Доходи'!$B$762="Лікар-педіатр",'01_Доходи'!M762,0)+IF('01_Доходи'!$B$775="Лікар-педіатр",'01_Доходи'!M775,0)+IF('01_Доходи'!$B$788="Лікар-педіатр",'01_Доходи'!M788,0)+IF('01_Доходи'!$B$801="Лікар-педіатр",'01_Доходи'!M801,0)+IF('01_Доходи'!$B$814="Лікар-педіатр",'01_Доходи'!M814,0)+IF('01_Доходи'!$B$827="Лікар-педіатр",'01_Доходи'!M827,0)+IF('01_Доходи'!$B$840="Лікар-педіатр",'01_Доходи'!M840,0)+IF('01_Доходи'!$B$853="Лікар-педіатр",'01_Доходи'!M853,0)+IF('01_Доходи'!$B$866="Лікар-педіатр",'01_Доходи'!M866,0)+IF('01_Доходи'!$B$879="Лікар-педіатр",'01_Доходи'!M879,0)+IF('01_Доходи'!$B$892="Лікар-педіатр",'01_Доходи'!M892,0)+IF('01_Доходи'!$B$905="Лікар-педіатр",'01_Доходи'!M905,0)+IF('01_Доходи'!$B$918="Лікар-педіатр",'01_Доходи'!M918,0)+IF('01_Доходи'!$B$931="Лікар-педіатр",'01_Доходи'!M931,0)+IF('01_Доходи'!$B$944="Лікар-педіатр",'01_Доходи'!M944,0)+IF('01_Доходи'!$B$957="Лікар-педіатр",'01_Доходи'!M957,0)+IF('01_Доходи'!$B$970="Лікар-педіатр",'01_Доходи'!M970,0)+IF('01_Доходи'!$B$983="Лікар-педіатр",'01_Доходи'!M983,0)+IF('01_Доходи'!$B$996="Лікар-педіатр",'01_Доходи'!M996,0)+IF('01_Доходи'!$B$1009="Лікар-педіатр",'01_Доходи'!M1009,0)+IF('01_Доходи'!$B$1022="Лікар-педіатр",'01_Доходи'!M1022,0)+IF('01_Доходи'!$B$1035="Лікар-педіатр",'01_Доходи'!M1035,0)+IF('01_Доходи'!$B$1048="Лікар-педіатр",'01_Доходи'!M1048,0)+IF('01_Доходи'!$B$1061="Лікар-педіатр",'01_Доходи'!M1061,0)+IF('01_Доходи'!$B$1074="Лікар-педіатр",'01_Доходи'!M1074,0)+IF('01_Доходи'!$B$1087="Лікар-педіатр",'01_Доходи'!M1087,0)+IF('01_Доходи'!$B$1100="Лікар-педіатр",'01_Доходи'!M1100,0)+IF('01_Доходи'!$B$1113="Лікар-педіатр",'01_Доходи'!M1113,0)+IF('01_Доходи'!$B$1126="Лікар-педіатр",'01_Доходи'!M1126,0)+IF('01_Доходи'!$B$1139="Лікар-педіатр",'01_Доходи'!M1139,0)+IF('01_Доходи'!$B$1152="Лікар-педіатр",'01_Доходи'!M1152,0)+IF('01_Доходи'!$B$1165="Лікар-педіатр",'01_Доходи'!M1165,0)+IF('01_Доходи'!$B$1178="Лікар-педіатр",'01_Доходи'!M1178,0)+IF('01_Доходи'!$B$1191="Лікар-педіатр",'01_Доходи'!M1191,0)+IF('01_Доходи'!$B$1204="Лікар-педіатр",'01_Доходи'!M1204,0)+IF('01_Доходи'!$B$1217="Лікар-педіатр",'01_Доходи'!M1217,0)+IF('01_Доходи'!$B$1230="Лікар-педіатр",'01_Доходи'!M1230,0)+IF('01_Доходи'!$B$1243="Лікар-педіатр",'01_Доходи'!M1243,0)+IF('01_Доходи'!$B$1256="Лікар-педіатр",'01_Доходи'!M1256,0)+IF('01_Доходи'!$B$1269="Лікар-педіатр",'01_Доходи'!M1269,0)+IF('01_Доходи'!$B$1282="Лікар-педіатр",'01_Доходи'!M1282,0)+IF('01_Доходи'!$B$1295="Лікар-педіатр",'01_Доходи'!M1295,0)+IF('01_Доходи'!$B$1308="Лікар-педіатр",'01_Доходи'!M1308,0)+IF('01_Доходи'!$B$1321="Лікар-педіатр",'01_Доходи'!M1321,0)</f>
        <v>0</v>
      </c>
      <c r="K21" s="564"/>
      <c r="L21" s="558">
        <f>IF('01_Доходи'!$B$34="Лікар-педіатр",'01_Доходи'!T34,0)+IF('01_Доходи'!$B$47="Лікар-педіатр",'01_Доходи'!T47,0)+IF('01_Доходи'!$B$60="Лікар-педіатр",'01_Доходи'!T60,0)+IF('01_Доходи'!$B$73="Лікар-педіатр",'01_Доходи'!T73,0)+IF('01_Доходи'!$B$86="Лікар-педіатр",'01_Доходи'!T86,0)+IF('01_Доходи'!$B$99="Лікар-педіатр",'01_Доходи'!T99,0)+IF('01_Доходи'!$B$112="Лікар-педіатр",'01_Доходи'!T112,0)+IF('01_Доходи'!$B$125="Лікар-педіатр",'01_Доходи'!T125,0)+IF('01_Доходи'!$B$138="Лікар-педіатр",'01_Доходи'!T138,0)+IF('01_Доходи'!$B$151="Лікар-педіатр",'01_Доходи'!T151,0)+IF('01_Доходи'!$B$164="Лікар-педіатр",'01_Доходи'!T164,0)+IF('01_Доходи'!$B$177="Лікар-педіатр",'01_Доходи'!T177,0)+IF('01_Доходи'!$B$190="Лікар-педіатр",'01_Доходи'!T190,0)+IF('01_Доходи'!$B$203="Лікар-педіатр",'01_Доходи'!T203,0)+IF('01_Доходи'!$B$216="Лікар-педіатр",'01_Доходи'!T216,0)+IF('01_Доходи'!$B$229="Лікар-педіатр",'01_Доходи'!T229,0)+IF('01_Доходи'!$B$242="Лікар-педіатр",'01_Доходи'!T242,0)+IF('01_Доходи'!$B$255="Лікар-педіатр",'01_Доходи'!T255,0)+IF('01_Доходи'!$B$268="Лікар-педіатр",'01_Доходи'!T268,0)+IF('01_Доходи'!$B$281="Лікар-педіатр",'01_Доходи'!T281,0)+IF('01_Доходи'!$B$294="Лікар-педіатр",'01_Доходи'!T294,0)+IF('01_Доходи'!$B$307="Лікар-педіатр",'01_Доходи'!T307,0)+IF('01_Доходи'!$B$320="Лікар-педіатр",'01_Доходи'!T320,0)+IF('01_Доходи'!$B$333="Лікар-педіатр",'01_Доходи'!T333,0)+IF('01_Доходи'!$B$346="Лікар-педіатр",'01_Доходи'!T346,0)+IF('01_Доходи'!$B$359="Лікар-педіатр",'01_Доходи'!T359,0)+IF('01_Доходи'!$B$372="Лікар-педіатр",'01_Доходи'!T372,0)+IF('01_Доходи'!$B$385="Лікар-педіатр",'01_Доходи'!T385,0)+IF('01_Доходи'!$B$398="Лікар-педіатр",'01_Доходи'!T398,0)+IF('01_Доходи'!$B$411="Лікар-педіатр",'01_Доходи'!T411,0)+IF('01_Доходи'!$B$424="Лікар-педіатр",'01_Доходи'!T424,0)+IF('01_Доходи'!$B$437="Лікар-педіатр",'01_Доходи'!T437,0)+IF('01_Доходи'!$B$450="Лікар-педіатр",'01_Доходи'!T450,0)+IF('01_Доходи'!$B$463="Лікар-педіатр",'01_Доходи'!T463,0)+IF('01_Доходи'!$B$476="Лікар-педіатр",'01_Доходи'!T476,0)+IF('01_Доходи'!$B$489="Лікар-педіатр",'01_Доходи'!T489,0)+IF('01_Доходи'!$B$502="Лікар-педіатр",'01_Доходи'!T502,0)+IF('01_Доходи'!$B$515="Лікар-педіатр",'01_Доходи'!T515,0)+IF('01_Доходи'!$B$528="Лікар-педіатр",'01_Доходи'!T528,0)+IF('01_Доходи'!$B$541="Лікар-педіатр",'01_Доходи'!T541,0)+IF('01_Доходи'!$B$554="Лікар-педіатр",'01_Доходи'!T554,0)+IF('01_Доходи'!$B$567="Лікар-педіатр",'01_Доходи'!T567,0)+IF('01_Доходи'!$B$580="Лікар-педіатр",'01_Доходи'!T580,0)+IF('01_Доходи'!$B$593="Лікар-педіатр",'01_Доходи'!T593,0)+IF('01_Доходи'!$B$606="Лікар-педіатр",'01_Доходи'!T606,0)+IF('01_Доходи'!$B$619="Лікар-педіатр",'01_Доходи'!T619,0)+IF('01_Доходи'!$B$632="Лікар-педіатр",'01_Доходи'!T632,0)+IF('01_Доходи'!$B$645="Лікар-педіатр",'01_Доходи'!T645,0)+IF('01_Доходи'!$B$658="Лікар-педіатр",'01_Доходи'!T658,0)+IF('01_Доходи'!$B$671="Лікар-педіатр",'01_Доходи'!T671,0)+IF('01_Доходи'!$B$684="Лікар-педіатр",'01_Доходи'!T684,0)+IF('01_Доходи'!$B$697="Лікар-педіатр",'01_Доходи'!T697,0)+IF('01_Доходи'!$B$710="Лікар-педіатр",'01_Доходи'!T710,0)+IF('01_Доходи'!$B$723="Лікар-педіатр",'01_Доходи'!T723,0)+IF('01_Доходи'!$B$736="Лікар-педіатр",'01_Доходи'!T736,0)+IF('01_Доходи'!$B$749="Лікар-педіатр",'01_Доходи'!T749,0)+IF('01_Доходи'!$B$762="Лікар-педіатр",'01_Доходи'!T762,0)+IF('01_Доходи'!$B$775="Лікар-педіатр",'01_Доходи'!T775,0)+IF('01_Доходи'!$B$788="Лікар-педіатр",'01_Доходи'!T788,0)+IF('01_Доходи'!$B$801="Лікар-педіатр",'01_Доходи'!T801,0)+IF('01_Доходи'!$B$814="Лікар-педіатр",'01_Доходи'!T814,0)+IF('01_Доходи'!$B$827="Лікар-педіатр",'01_Доходи'!T827,0)+IF('01_Доходи'!$B$840="Лікар-педіатр",'01_Доходи'!T840,0)+IF('01_Доходи'!$B$853="Лікар-педіатр",'01_Доходи'!T853,0)+IF('01_Доходи'!$B$866="Лікар-педіатр",'01_Доходи'!T866,0)+IF('01_Доходи'!$B$879="Лікар-педіатр",'01_Доходи'!T879,0)+IF('01_Доходи'!$B$892="Лікар-педіатр",'01_Доходи'!T892,0)+IF('01_Доходи'!$B$905="Лікар-педіатр",'01_Доходи'!T905,0)+IF('01_Доходи'!$B$918="Лікар-педіатр",'01_Доходи'!T918,0)+IF('01_Доходи'!$B$931="Лікар-педіатр",'01_Доходи'!T931,0)+IF('01_Доходи'!$B$944="Лікар-педіатр",'01_Доходи'!T944,0)+IF('01_Доходи'!$B$957="Лікар-педіатр",'01_Доходи'!T957,0)+IF('01_Доходи'!$B$970="Лікар-педіатр",'01_Доходи'!T970,0)+IF('01_Доходи'!$B$983="Лікар-педіатр",'01_Доходи'!T983,0)+IF('01_Доходи'!$B$996="Лікар-педіатр",'01_Доходи'!T996,0)+IF('01_Доходи'!$B$1009="Лікар-педіатр",'01_Доходи'!T1009,0)+IF('01_Доходи'!$B$1022="Лікар-педіатр",'01_Доходи'!T1022,0)+IF('01_Доходи'!$B$1035="Лікар-педіатр",'01_Доходи'!T1035,0)+IF('01_Доходи'!$B$1048="Лікар-педіатр",'01_Доходи'!T1048,0)+IF('01_Доходи'!$B$1061="Лікар-педіатр",'01_Доходи'!T1061,0)+IF('01_Доходи'!$B$1074="Лікар-педіатр",'01_Доходи'!T1074,0)+IF('01_Доходи'!$B$1087="Лікар-педіатр",'01_Доходи'!T1087,0)+IF('01_Доходи'!$B$1100="Лікар-педіатр",'01_Доходи'!T1100,0)+IF('01_Доходи'!$B$1113="Лікар-педіатр",'01_Доходи'!T1113,0)+IF('01_Доходи'!$B$1126="Лікар-педіатр",'01_Доходи'!T1126,0)+IF('01_Доходи'!$B$1139="Лікар-педіатр",'01_Доходи'!T1139,0)+IF('01_Доходи'!$B$1152="Лікар-педіатр",'01_Доходи'!T1152,0)+IF('01_Доходи'!$B$1165="Лікар-педіатр",'01_Доходи'!T1165,0)+IF('01_Доходи'!$B$1178="Лікар-педіатр",'01_Доходи'!T1178,0)+IF('01_Доходи'!$B$1191="Лікар-педіатр",'01_Доходи'!T1191,0)+IF('01_Доходи'!$B$1204="Лікар-педіатр",'01_Доходи'!T1204,0)+IF('01_Доходи'!$B$1217="Лікар-педіатр",'01_Доходи'!T1217,0)+IF('01_Доходи'!$B$1230="Лікар-педіатр",'01_Доходи'!T1230,0)+IF('01_Доходи'!$B$1243="Лікар-педіатр",'01_Доходи'!T1243,0)+IF('01_Доходи'!$B$1256="Лікар-педіатр",'01_Доходи'!T1256,0)+IF('01_Доходи'!$B$1269="Лікар-педіатр",'01_Доходи'!T1269,0)+IF('01_Доходи'!$B$1282="Лікар-педіатр",'01_Доходи'!T1282,0)+IF('01_Доходи'!$B$1295="Лікар-педіатр",'01_Доходи'!T1295,0)+IF('01_Доходи'!$B$1308="Лікар-педіатр",'01_Доходи'!T1308,0)+IF('01_Доходи'!$B$1321="Лікар-педіатр",'01_Доходи'!T1321,0)</f>
        <v>0</v>
      </c>
      <c r="M21" s="564"/>
      <c r="N21" s="558">
        <f>IF('01_Доходи'!$B$34="Лікар-педіатр",'01_Доходи'!AA34,0)+IF('01_Доходи'!$B$47="Лікар-педіатр",'01_Доходи'!AA47,0)+IF('01_Доходи'!$B$60="Лікар-педіатр",'01_Доходи'!AA60,0)+IF('01_Доходи'!$B$73="Лікар-педіатр",'01_Доходи'!AA73,0)+IF('01_Доходи'!$B$86="Лікар-педіатр",'01_Доходи'!AA86,0)+IF('01_Доходи'!$B$99="Лікар-педіатр",'01_Доходи'!AA99,0)+IF('01_Доходи'!$B$112="Лікар-педіатр",'01_Доходи'!AA112,0)+IF('01_Доходи'!$B$125="Лікар-педіатр",'01_Доходи'!AA125,0)+IF('01_Доходи'!$B$138="Лікар-педіатр",'01_Доходи'!AA138,0)+IF('01_Доходи'!$B$151="Лікар-педіатр",'01_Доходи'!AA151,0)+IF('01_Доходи'!$B$164="Лікар-педіатр",'01_Доходи'!AA164,0)+IF('01_Доходи'!$B$177="Лікар-педіатр",'01_Доходи'!AA177,0)+IF('01_Доходи'!$B$190="Лікар-педіатр",'01_Доходи'!AA190,0)+IF('01_Доходи'!$B$203="Лікар-педіатр",'01_Доходи'!AA203,0)+IF('01_Доходи'!$B$216="Лікар-педіатр",'01_Доходи'!AA216,0)+IF('01_Доходи'!$B$229="Лікар-педіатр",'01_Доходи'!AA229,0)+IF('01_Доходи'!$B$242="Лікар-педіатр",'01_Доходи'!AA242,0)+IF('01_Доходи'!$B$255="Лікар-педіатр",'01_Доходи'!AA255,0)+IF('01_Доходи'!$B$268="Лікар-педіатр",'01_Доходи'!AA268,0)+IF('01_Доходи'!$B$281="Лікар-педіатр",'01_Доходи'!AA281,0)+IF('01_Доходи'!$B$294="Лікар-педіатр",'01_Доходи'!AA294,0)+IF('01_Доходи'!$B$307="Лікар-педіатр",'01_Доходи'!AA307,0)+IF('01_Доходи'!$B$320="Лікар-педіатр",'01_Доходи'!AA320,0)+IF('01_Доходи'!$B$333="Лікар-педіатр",'01_Доходи'!AA333,0)+IF('01_Доходи'!$B$346="Лікар-педіатр",'01_Доходи'!AA346,0)+IF('01_Доходи'!$B$359="Лікар-педіатр",'01_Доходи'!AA359,0)+IF('01_Доходи'!$B$372="Лікар-педіатр",'01_Доходи'!AA372,0)+IF('01_Доходи'!$B$385="Лікар-педіатр",'01_Доходи'!AA385,0)+IF('01_Доходи'!$B$398="Лікар-педіатр",'01_Доходи'!AA398,0)+IF('01_Доходи'!$B$411="Лікар-педіатр",'01_Доходи'!AA411,0)+IF('01_Доходи'!$B$424="Лікар-педіатр",'01_Доходи'!AA424,0)+IF('01_Доходи'!$B$437="Лікар-педіатр",'01_Доходи'!AA437,0)+IF('01_Доходи'!$B$450="Лікар-педіатр",'01_Доходи'!AA450,0)+IF('01_Доходи'!$B$463="Лікар-педіатр",'01_Доходи'!AA463,0)+IF('01_Доходи'!$B$476="Лікар-педіатр",'01_Доходи'!AA476,0)+IF('01_Доходи'!$B$489="Лікар-педіатр",'01_Доходи'!AA489,0)+IF('01_Доходи'!$B$502="Лікар-педіатр",'01_Доходи'!AA502,0)+IF('01_Доходи'!$B$515="Лікар-педіатр",'01_Доходи'!AA515,0)+IF('01_Доходи'!$B$528="Лікар-педіатр",'01_Доходи'!AA528,0)+IF('01_Доходи'!$B$541="Лікар-педіатр",'01_Доходи'!AA541,0)+IF('01_Доходи'!$B$554="Лікар-педіатр",'01_Доходи'!AA554,0)+IF('01_Доходи'!$B$567="Лікар-педіатр",'01_Доходи'!AA567,0)+IF('01_Доходи'!$B$580="Лікар-педіатр",'01_Доходи'!AA580,0)+IF('01_Доходи'!$B$593="Лікар-педіатр",'01_Доходи'!AA593,0)+IF('01_Доходи'!$B$606="Лікар-педіатр",'01_Доходи'!AA606,0)+IF('01_Доходи'!$B$619="Лікар-педіатр",'01_Доходи'!AA619,0)+IF('01_Доходи'!$B$632="Лікар-педіатр",'01_Доходи'!AA632,0)+IF('01_Доходи'!$B$645="Лікар-педіатр",'01_Доходи'!AA645,0)+IF('01_Доходи'!$B$658="Лікар-педіатр",'01_Доходи'!AA658,0)+IF('01_Доходи'!$B$671="Лікар-педіатр",'01_Доходи'!AA671,0)+IF('01_Доходи'!$B$684="Лікар-педіатр",'01_Доходи'!AA684,0)+IF('01_Доходи'!$B$697="Лікар-педіатр",'01_Доходи'!AA697,0)+IF('01_Доходи'!$B$710="Лікар-педіатр",'01_Доходи'!AA710,0)+IF('01_Доходи'!$B$723="Лікар-педіатр",'01_Доходи'!AA723,0)+IF('01_Доходи'!$B$736="Лікар-педіатр",'01_Доходи'!AA736,0)+IF('01_Доходи'!$B$749="Лікар-педіатр",'01_Доходи'!AA749,0)+IF('01_Доходи'!$B$762="Лікар-педіатр",'01_Доходи'!AA762,0)+IF('01_Доходи'!$B$775="Лікар-педіатр",'01_Доходи'!AA775,0)+IF('01_Доходи'!$B$788="Лікар-педіатр",'01_Доходи'!AA788,0)+IF('01_Доходи'!$B$801="Лікар-педіатр",'01_Доходи'!AA801,0)+IF('01_Доходи'!$B$814="Лікар-педіатр",'01_Доходи'!AA814,0)+IF('01_Доходи'!$B$827="Лікар-педіатр",'01_Доходи'!AA827,0)+IF('01_Доходи'!$B$840="Лікар-педіатр",'01_Доходи'!AA840,0)+IF('01_Доходи'!$B$853="Лікар-педіатр",'01_Доходи'!AA853,0)+IF('01_Доходи'!$B$866="Лікар-педіатр",'01_Доходи'!AA866,0)+IF('01_Доходи'!$B$879="Лікар-педіатр",'01_Доходи'!AA879,0)+IF('01_Доходи'!$B$892="Лікар-педіатр",'01_Доходи'!AA892,0)+IF('01_Доходи'!$B$905="Лікар-педіатр",'01_Доходи'!AA905,0)+IF('01_Доходи'!$B$918="Лікар-педіатр",'01_Доходи'!AA918,0)+IF('01_Доходи'!$B$931="Лікар-педіатр",'01_Доходи'!AA931,0)+IF('01_Доходи'!$B$944="Лікар-педіатр",'01_Доходи'!AA944,0)+IF('01_Доходи'!$B$957="Лікар-педіатр",'01_Доходи'!AA957,0)+IF('01_Доходи'!$B$970="Лікар-педіатр",'01_Доходи'!AA970,0)+IF('01_Доходи'!$B$983="Лікар-педіатр",'01_Доходи'!AA983,0)+IF('01_Доходи'!$B$996="Лікар-педіатр",'01_Доходи'!AA996,0)+IF('01_Доходи'!$B$1009="Лікар-педіатр",'01_Доходи'!AA1009,0)+IF('01_Доходи'!$B$1022="Лікар-педіатр",'01_Доходи'!AA1022,0)+IF('01_Доходи'!$B$1035="Лікар-педіатр",'01_Доходи'!AA1035,0)+IF('01_Доходи'!$B$1048="Лікар-педіатр",'01_Доходи'!AA1048,0)+IF('01_Доходи'!$B$1061="Лікар-педіатр",'01_Доходи'!AA1061,0)+IF('01_Доходи'!$B$1074="Лікар-педіатр",'01_Доходи'!AA1074,0)+IF('01_Доходи'!$B$1087="Лікар-педіатр",'01_Доходи'!AA1087,0)+IF('01_Доходи'!$B$1100="Лікар-педіатр",'01_Доходи'!AA1100,0)+IF('01_Доходи'!$B$1113="Лікар-педіатр",'01_Доходи'!AA1113,0)+IF('01_Доходи'!$B$1126="Лікар-педіатр",'01_Доходи'!AA1126,0)+IF('01_Доходи'!$B$1139="Лікар-педіатр",'01_Доходи'!AA1139,0)+IF('01_Доходи'!$B$1152="Лікар-педіатр",'01_Доходи'!AA1152,0)+IF('01_Доходи'!$B$1165="Лікар-педіатр",'01_Доходи'!AA1165,0)+IF('01_Доходи'!$B$1178="Лікар-педіатр",'01_Доходи'!AA1178,0)+IF('01_Доходи'!$B$1191="Лікар-педіатр",'01_Доходи'!AA1191,0)+IF('01_Доходи'!$B$1204="Лікар-педіатр",'01_Доходи'!AA1204,0)+IF('01_Доходи'!$B$1217="Лікар-педіатр",'01_Доходи'!AA1217,0)+IF('01_Доходи'!$B$1230="Лікар-педіатр",'01_Доходи'!AA1230,0)+IF('01_Доходи'!$B$1243="Лікар-педіатр",'01_Доходи'!AA1243,0)+IF('01_Доходи'!$B$1256="Лікар-педіатр",'01_Доходи'!AA1256,0)+IF('01_Доходи'!$B$1269="Лікар-педіатр",'01_Доходи'!AA1269,0)+IF('01_Доходи'!$B$1282="Лікар-педіатр",'01_Доходи'!AA1282,0)+IF('01_Доходи'!$B$1295="Лікар-педіатр",'01_Доходи'!AA1295,0)+IF('01_Доходи'!$B$1308="Лікар-педіатр",'01_Доходи'!AA1308,0)+IF('01_Доходи'!$B$1321="Лікар-педіатр",'01_Доходи'!AA1321,0)</f>
        <v>0</v>
      </c>
      <c r="O21" s="564"/>
      <c r="P21" s="558">
        <f>IF('01_Доходи'!$B$34="Лікар-педіатр",'01_Доходи'!AH34,0)+IF('01_Доходи'!$B$47="Лікар-педіатр",'01_Доходи'!AH47,0)+IF('01_Доходи'!$B$60="Лікар-педіатр",'01_Доходи'!AH60,0)+IF('01_Доходи'!$B$73="Лікар-педіатр",'01_Доходи'!AH73,0)+IF('01_Доходи'!$B$86="Лікар-педіатр",'01_Доходи'!AH86,0)+IF('01_Доходи'!$B$99="Лікар-педіатр",'01_Доходи'!AH99,0)+IF('01_Доходи'!$B$112="Лікар-педіатр",'01_Доходи'!AH112,0)+IF('01_Доходи'!$B$125="Лікар-педіатр",'01_Доходи'!AH125,0)+IF('01_Доходи'!$B$138="Лікар-педіатр",'01_Доходи'!AH138,0)+IF('01_Доходи'!$B$151="Лікар-педіатр",'01_Доходи'!AH151,0)+IF('01_Доходи'!$B$164="Лікар-педіатр",'01_Доходи'!AH164,0)+IF('01_Доходи'!$B$177="Лікар-педіатр",'01_Доходи'!AH177,0)+IF('01_Доходи'!$B$190="Лікар-педіатр",'01_Доходи'!AH190,0)+IF('01_Доходи'!$B$203="Лікар-педіатр",'01_Доходи'!AH203,0)+IF('01_Доходи'!$B$216="Лікар-педіатр",'01_Доходи'!AH216,0)+IF('01_Доходи'!$B$229="Лікар-педіатр",'01_Доходи'!AH229,0)+IF('01_Доходи'!$B$242="Лікар-педіатр",'01_Доходи'!AH242,0)+IF('01_Доходи'!$B$255="Лікар-педіатр",'01_Доходи'!AH255,0)+IF('01_Доходи'!$B$268="Лікар-педіатр",'01_Доходи'!AH268,0)+IF('01_Доходи'!$B$281="Лікар-педіатр",'01_Доходи'!AH281,0)+IF('01_Доходи'!$B$294="Лікар-педіатр",'01_Доходи'!AH294,0)+IF('01_Доходи'!$B$307="Лікар-педіатр",'01_Доходи'!AH307,0)+IF('01_Доходи'!$B$320="Лікар-педіатр",'01_Доходи'!AH320,0)+IF('01_Доходи'!$B$333="Лікар-педіатр",'01_Доходи'!AH333,0)+IF('01_Доходи'!$B$346="Лікар-педіатр",'01_Доходи'!AH346,0)+IF('01_Доходи'!$B$359="Лікар-педіатр",'01_Доходи'!AH359,0)+IF('01_Доходи'!$B$372="Лікар-педіатр",'01_Доходи'!AH372,0)+IF('01_Доходи'!$B$385="Лікар-педіатр",'01_Доходи'!AH385,0)+IF('01_Доходи'!$B$398="Лікар-педіатр",'01_Доходи'!AH398,0)+IF('01_Доходи'!$B$411="Лікар-педіатр",'01_Доходи'!AH411,0)+IF('01_Доходи'!$B$424="Лікар-педіатр",'01_Доходи'!AH424,0)+IF('01_Доходи'!$B$437="Лікар-педіатр",'01_Доходи'!AH437,0)+IF('01_Доходи'!$B$450="Лікар-педіатр",'01_Доходи'!AH450,0)+IF('01_Доходи'!$B$463="Лікар-педіатр",'01_Доходи'!AH463,0)+IF('01_Доходи'!$B$476="Лікар-педіатр",'01_Доходи'!AH476,0)+IF('01_Доходи'!$B$489="Лікар-педіатр",'01_Доходи'!AH489,0)+IF('01_Доходи'!$B$502="Лікар-педіатр",'01_Доходи'!AH502,0)+IF('01_Доходи'!$B$515="Лікар-педіатр",'01_Доходи'!AH515,0)+IF('01_Доходи'!$B$528="Лікар-педіатр",'01_Доходи'!AH528,0)+IF('01_Доходи'!$B$541="Лікар-педіатр",'01_Доходи'!AH541,0)+IF('01_Доходи'!$B$554="Лікар-педіатр",'01_Доходи'!AH554,0)+IF('01_Доходи'!$B$567="Лікар-педіатр",'01_Доходи'!AH567,0)+IF('01_Доходи'!$B$580="Лікар-педіатр",'01_Доходи'!AH580,0)+IF('01_Доходи'!$B$593="Лікар-педіатр",'01_Доходи'!AH593,0)+IF('01_Доходи'!$B$606="Лікар-педіатр",'01_Доходи'!AH606,0)+IF('01_Доходи'!$B$619="Лікар-педіатр",'01_Доходи'!AH619,0)+IF('01_Доходи'!$B$632="Лікар-педіатр",'01_Доходи'!AH632,0)+IF('01_Доходи'!$B$645="Лікар-педіатр",'01_Доходи'!AH645,0)+IF('01_Доходи'!$B$658="Лікар-педіатр",'01_Доходи'!AH658,0)+IF('01_Доходи'!$B$671="Лікар-педіатр",'01_Доходи'!AH671,0)+IF('01_Доходи'!$B$684="Лікар-педіатр",'01_Доходи'!AH684,0)+IF('01_Доходи'!$B$697="Лікар-педіатр",'01_Доходи'!AH697,0)+IF('01_Доходи'!$B$710="Лікар-педіатр",'01_Доходи'!AH710,0)+IF('01_Доходи'!$B$723="Лікар-педіатр",'01_Доходи'!AH723,0)+IF('01_Доходи'!$B$736="Лікар-педіатр",'01_Доходи'!AH736,0)+IF('01_Доходи'!$B$749="Лікар-педіатр",'01_Доходи'!AH749,0)+IF('01_Доходи'!$B$762="Лікар-педіатр",'01_Доходи'!AH762,0)+IF('01_Доходи'!$B$775="Лікар-педіатр",'01_Доходи'!AH775,0)+IF('01_Доходи'!$B$788="Лікар-педіатр",'01_Доходи'!AH788,0)+IF('01_Доходи'!$B$801="Лікар-педіатр",'01_Доходи'!AH801,0)+IF('01_Доходи'!$B$814="Лікар-педіатр",'01_Доходи'!AH814,0)+IF('01_Доходи'!$B$827="Лікар-педіатр",'01_Доходи'!AH827,0)+IF('01_Доходи'!$B$840="Лікар-педіатр",'01_Доходи'!AH840,0)+IF('01_Доходи'!$B$853="Лікар-педіатр",'01_Доходи'!AH853,0)+IF('01_Доходи'!$B$866="Лікар-педіатр",'01_Доходи'!AH866,0)+IF('01_Доходи'!$B$879="Лікар-педіатр",'01_Доходи'!AH879,0)+IF('01_Доходи'!$B$892="Лікар-педіатр",'01_Доходи'!AH892,0)+IF('01_Доходи'!$B$905="Лікар-педіатр",'01_Доходи'!AH905,0)+IF('01_Доходи'!$B$918="Лікар-педіатр",'01_Доходи'!AH918,0)+IF('01_Доходи'!$B$931="Лікар-педіатр",'01_Доходи'!AH931,0)+IF('01_Доходи'!$B$944="Лікар-педіатр",'01_Доходи'!AH944,0)+IF('01_Доходи'!$B$957="Лікар-педіатр",'01_Доходи'!AH957,0)+IF('01_Доходи'!$B$970="Лікар-педіатр",'01_Доходи'!AH970,0)+IF('01_Доходи'!$B$983="Лікар-педіатр",'01_Доходи'!AH983,0)+IF('01_Доходи'!$B$996="Лікар-педіатр",'01_Доходи'!AH996,0)+IF('01_Доходи'!$B$1009="Лікар-педіатр",'01_Доходи'!AH1009,0)+IF('01_Доходи'!$B$1022="Лікар-педіатр",'01_Доходи'!AH1022,0)+IF('01_Доходи'!$B$1035="Лікар-педіатр",'01_Доходи'!AH1035,0)+IF('01_Доходи'!$B$1048="Лікар-педіатр",'01_Доходи'!AH1048,0)+IF('01_Доходи'!$B$1061="Лікар-педіатр",'01_Доходи'!AH1061,0)+IF('01_Доходи'!$B$1074="Лікар-педіатр",'01_Доходи'!AH1074,0)+IF('01_Доходи'!$B$1087="Лікар-педіатр",'01_Доходи'!AH1087,0)+IF('01_Доходи'!$B$1100="Лікар-педіатр",'01_Доходи'!AH1100,0)+IF('01_Доходи'!$B$1113="Лікар-педіатр",'01_Доходи'!AH1113,0)+IF('01_Доходи'!$B$1126="Лікар-педіатр",'01_Доходи'!AH1126,0)+IF('01_Доходи'!$B$1139="Лікар-педіатр",'01_Доходи'!AH1139,0)+IF('01_Доходи'!$B$1152="Лікар-педіатр",'01_Доходи'!AH1152,0)+IF('01_Доходи'!$B$1165="Лікар-педіатр",'01_Доходи'!AH1165,0)+IF('01_Доходи'!$B$1178="Лікар-педіатр",'01_Доходи'!AH1178,0)+IF('01_Доходи'!$B$1191="Лікар-педіатр",'01_Доходи'!AH1191,0)+IF('01_Доходи'!$B$1204="Лікар-педіатр",'01_Доходи'!AH1204,0)+IF('01_Доходи'!$B$1217="Лікар-педіатр",'01_Доходи'!AH1217,0)+IF('01_Доходи'!$B$1230="Лікар-педіатр",'01_Доходи'!AH1230,0)+IF('01_Доходи'!$B$1243="Лікар-педіатр",'01_Доходи'!AH1243,0)+IF('01_Доходи'!$B$1256="Лікар-педіатр",'01_Доходи'!AH1256,0)+IF('01_Доходи'!$B$1269="Лікар-педіатр",'01_Доходи'!AH1269,0)+IF('01_Доходи'!$B$1282="Лікар-педіатр",'01_Доходи'!AH1282,0)+IF('01_Доходи'!$B$1295="Лікар-педіатр",'01_Доходи'!AH1295,0)+IF('01_Доходи'!$B$1308="Лікар-педіатр",'01_Доходи'!AH1308,0)+IF('01_Доходи'!$B$1321="Лікар-педіатр",'01_Доходи'!AH1321,0)</f>
        <v>0</v>
      </c>
      <c r="Q21" s="558"/>
      <c r="R21" s="563"/>
      <c r="S21" s="563"/>
      <c r="T21" s="563"/>
      <c r="U21" s="560"/>
      <c r="V21" s="559"/>
      <c r="W21" s="559"/>
    </row>
    <row r="22" spans="2:23" s="246" customFormat="1" ht="27.6" customHeight="1" x14ac:dyDescent="0.3">
      <c r="B22" s="508"/>
      <c r="C22" s="511" t="s">
        <v>416</v>
      </c>
      <c r="D22" s="536">
        <v>900</v>
      </c>
      <c r="E22" s="513">
        <f>(J17+K17)/(J22+K22)</f>
        <v>1447</v>
      </c>
      <c r="F22" s="513">
        <f>(L17+M17)/(L22+M22)</f>
        <v>1447.8</v>
      </c>
      <c r="G22" s="513">
        <f>(N17+O17)/(N22+O22)</f>
        <v>1457</v>
      </c>
      <c r="H22" s="513">
        <f>(Q17+P17)/(P22+Q22)</f>
        <v>1464.2666666666667</v>
      </c>
      <c r="I22" s="514"/>
      <c r="J22" s="558">
        <f>IF('01_Доходи'!$B$34="Лікар загальної практики - сімейний лікар",'01_Доходи'!M34,0)+IF('01_Доходи'!$B$47="Лікар загальної практики - сімейний лікар",'01_Доходи'!M47,0)+IF('01_Доходи'!$B$60="Лікар загальної практики - сімейний лікар",'01_Доходи'!M60,0)+IF('01_Доходи'!$B$73="Лікар загальної практики - сімейний лікар",'01_Доходи'!M73,0)+IF('01_Доходи'!$B$86="Лікар загальної практики - сімейний лікар",'01_Доходи'!M86,0)+IF('01_Доходи'!$B$99="Лікар загальної практики - сімейний лікар",'01_Доходи'!M99,0)+IF('01_Доходи'!$B$112="Лікар загальної практики - сімейний лікар",'01_Доходи'!M112,0)+IF('01_Доходи'!$B$125="Лікар загальної практики - сімейний лікар",'01_Доходи'!M125,0)+IF('01_Доходи'!$B$138="Лікар загальної практики - сімейний лікар",'01_Доходи'!M138,0)+IF('01_Доходи'!$B$151="Лікар загальної практики - сімейний лікар",'01_Доходи'!M151,0)+IF('01_Доходи'!$B$164="Лікар загальної практики - сімейний лікар",'01_Доходи'!M164,0)+IF('01_Доходи'!$B$177="Лікар загальної практики - сімейний лікар",'01_Доходи'!M177,0)+IF('01_Доходи'!$B$190="Лікар загальної практики - сімейний лікар",'01_Доходи'!M190,0)+IF('01_Доходи'!$B$203="Лікар загальної практики - сімейний лікар",'01_Доходи'!M203,0)+IF('01_Доходи'!$B$216="Лікар загальної практики - сімейний лікар",'01_Доходи'!M216,0)+IF('01_Доходи'!$B$229="Лікар загальної практики - сімейний лікар",'01_Доходи'!M229,0)+IF('01_Доходи'!$B$242="Лікар загальної практики - сімейний лікар",'01_Доходи'!M242,0)+IF('01_Доходи'!$B$255="Лікар загальної практики - сімейний лікар",'01_Доходи'!M255,0)+IF('01_Доходи'!$B$268="Лікар загальної практики - сімейний лікар",'01_Доходи'!M268,0)+IF('01_Доходи'!$B$281="Лікар загальної практики - сімейний лікар",'01_Доходи'!M281,0)+IF('01_Доходи'!$B$294="Лікар загальної практики - сімейний лікар",'01_Доходи'!M294,0)+IF('01_Доходи'!$B$307="Лікар загальної практики - сімейний лікар",'01_Доходи'!M307,0)+IF('01_Доходи'!$B$320="Лікар загальної практики - сімейний лікар",'01_Доходи'!M320,0)+IF('01_Доходи'!$B$333="Лікар загальної практики - сімейний лікар",'01_Доходи'!M333,0)+IF('01_Доходи'!$B$346="Лікар загальної практики - сімейний лікар",'01_Доходи'!M346,0)+IF('01_Доходи'!$B$359="Лікар загальної практики - сімейний лікар",'01_Доходи'!M359,0)+IF('01_Доходи'!$B$372="Лікар загальної практики - сімейний лікар",'01_Доходи'!M372,0)+IF('01_Доходи'!$B$385="Лікар загальної практики - сімейний лікар",'01_Доходи'!M385,0)+IF('01_Доходи'!$B$398="Лікар загальної практики - сімейний лікар",'01_Доходи'!M398,0)+IF('01_Доходи'!$B$411="Лікар загальної практики - сімейний лікар",'01_Доходи'!M411,0)+IF('01_Доходи'!$B$424="Лікар загальної практики - сімейний лікар",'01_Доходи'!M424,0)+IF('01_Доходи'!$B$437="Лікар загальної практики - сімейний лікар",'01_Доходи'!M437,0)+IF('01_Доходи'!$B$450="Лікар загальної практики - сімейний лікар",'01_Доходи'!M450,0)+IF('01_Доходи'!$B$463="Лікар загальної практики - сімейний лікар",'01_Доходи'!M463,0)+IF('01_Доходи'!$B$476="Лікар загальної практики - сімейний лікар",'01_Доходи'!M476,0)+IF('01_Доходи'!$B$489="Лікар загальної практики - сімейний лікар",'01_Доходи'!M489,0)+IF('01_Доходи'!$B$502="Лікар загальної практики - сімейний лікар",'01_Доходи'!M502,0)+IF('01_Доходи'!$B$515="Лікар загальної практики - сімейний лікар",'01_Доходи'!M515,0)+IF('01_Доходи'!$B$528="Лікар загальної практики - сімейний лікар",'01_Доходи'!M528,0)+IF('01_Доходи'!$B$541="Лікар загальної практики - сімейний лікар",'01_Доходи'!M541,0)+IF('01_Доходи'!$B$554="Лікар загальної практики - сімейний лікар",'01_Доходи'!M554,0)+IF('01_Доходи'!$B$567="Лікар загальної практики - сімейний лікар",'01_Доходи'!M567,0)+IF('01_Доходи'!$B$580="Лікар загальної практики - сімейний лікар",'01_Доходи'!M580,0)+IF('01_Доходи'!$B$593="Лікар загальної практики - сімейний лікар",'01_Доходи'!M593,0)+IF('01_Доходи'!$B$606="Лікар загальної практики - сімейний лікар",'01_Доходи'!M606,0)+IF('01_Доходи'!$B$619="Лікар загальної практики - сімейний лікар",'01_Доходи'!M619,0)+IF('01_Доходи'!$B$632="Лікар загальної практики - сімейний лікар",'01_Доходи'!M632,0)+IF('01_Доходи'!$B$645="Лікар загальної практики - сімейний лікар",'01_Доходи'!M645,0)+IF('01_Доходи'!$B$658="Лікар загальної практики - сімейний лікар",'01_Доходи'!M658,0)+IF('01_Доходи'!$B$671="Лікар загальної практики - сімейний лікар",'01_Доходи'!M671,0)</f>
        <v>5</v>
      </c>
      <c r="K22" s="558">
        <f>IF('01_Доходи'!$B$684="Лікар загальної практики - сімейний лікар",'01_Доходи'!M684,0)+IF('01_Доходи'!$B$697="Лікар загальної практики - сімейний лікар",'01_Доходи'!M697,0)+IF('01_Доходи'!$B$710="Лікар загальної практики - сімейний лікар",'01_Доходи'!M710,0)+IF('01_Доходи'!$B$723="Лікар загальної практики - сімейний лікар",'01_Доходи'!M723,0)+IF('01_Доходи'!$B$736="Лікар загальної практики - сімейний лікар",'01_Доходи'!M736,0)+IF('01_Доходи'!$B$749="Лікар загальної практики - сімейний лікар",'01_Доходи'!M749,0)+IF('01_Доходи'!$B$762="Лікар загальної практики - сімейний лікар",'01_Доходи'!M762,0)+IF('01_Доходи'!$B$775="Лікар загальної практики - сімейний лікар",'01_Доходи'!M775,0)+IF('01_Доходи'!$B$788="Лікар загальної практики - сімейний лікар",'01_Доходи'!M788,0)+IF('01_Доходи'!$B$801="Лікар загальної практики - сімейний лікар",'01_Доходи'!M801,0)+IF('01_Доходи'!$B$814="Лікар загальної практики - сімейний лікар",'01_Доходи'!M814,0)+IF('01_Доходи'!$B$827="Лікар загальної практики - сімейний лікар",'01_Доходи'!M827)+IF('01_Доходи'!$B$840="Лікар загальної практики - сімейний лікар",'01_Доходи'!M840,0)+IF('01_Доходи'!$B$853="Лікар загальної практики - сімейний лікар",'01_Доходи'!M853,0)+IF('01_Доходи'!$B$866="Лікар загальної практики - сімейний лікар",'01_Доходи'!M866,0)+IF('01_Доходи'!$B$879="Лікар загальної практики - сімейний лікар",'01_Доходи'!M879,0)+IF('01_Доходи'!$B$892="Лікар загальної практики - сімейний лікар",'01_Доходи'!M892,0)+IF('01_Доходи'!$B$905="Лікар загальної практики - сімейний лікар",'01_Доходи'!M905,0)+IF('01_Доходи'!$B$918="Лікар загальної практики - сімейний лікар",'01_Доходи'!M918,0)+IF('01_Доходи'!$B$931="Лікар загальної практики - сімейний лікар",'01_Доходи'!M931,0)+IF('01_Доходи'!$B$944="Лікар загальної практики - сімейний лікар",'01_Доходи'!M944,0)+IF('01_Доходи'!$B$957="Лікар загальної практики - сімейний лікар",'01_Доходи'!M957,0)+IF('01_Доходи'!$B$970="Лікар загальної практики - сімейний лікар",'01_Доходи'!M970,0)+IF('01_Доходи'!$B$983="Лікар загальної практики - сімейний лікар",'01_Доходи'!M983,0)+IF('01_Доходи'!$B$996="Лікар загальної практики - сімейний лікар",'01_Доходи'!M996,0)+IF('01_Доходи'!$B$1009="Лікар загальної практики - сімейний лікар",'01_Доходи'!M1009,0)+IF('01_Доходи'!$B$1022="Лікар загальної практики - сімейний лікар",'01_Доходи'!M1022,0)+IF('01_Доходи'!$B$1035="Лікар загальної практики - сімейний лікар",'01_Доходи'!M1035,0)+IF('01_Доходи'!$B$1048="Лікар загальної практики - сімейний лікар",'01_Доходи'!M1048,0)+IF('01_Доходи'!$B$1061="Лікар загальної практики - сімейний лікар",'01_Доходи'!M1061,0)+IF('01_Доходи'!$B$1074="Лікар загальної практики - сімейний лікар",'01_Доходи'!M1074,0)+IF('01_Доходи'!$B$1087="Лікар загальної практики - сімейний лікар",'01_Доходи'!M1087,0)+IF('01_Доходи'!$B$1100="Лікар загальної практики - сімейний лікар",'01_Доходи'!M1100,0)+IF('01_Доходи'!$B$1113="Лікар загальної практики - сімейний лікар",'01_Доходи'!M1113,0)+IF('01_Доходи'!$B$1126="Лікар загальної практики - сімейний лікар",'01_Доходи'!M1126,0)+IF('01_Доходи'!$B$1139="Лікар загальної практики - сімейний лікар",'01_Доходи'!M1139,0)+IF('01_Доходи'!$B$1152="Лікар загальної практики - сімейний лікар",'01_Доходи'!M1152,0)+IF('01_Доходи'!$B$1165="Лікар загальної практики - сімейний лікар",'01_Доходи'!M1165,0)+IF('01_Доходи'!$B$1178="Лікар загальної практики - сімейний лікар",'01_Доходи'!M1178,0)+IF('01_Доходи'!$B$1191="Лікар загальної практики - сімейний лікар",'01_Доходи'!M1191,0)+IF('01_Доходи'!$B$1204="Лікар загальної практики - сімейний лікар",'01_Доходи'!M1204,0)+IF('01_Доходи'!$B$1217="Лікар загальної практики - сімейний лікар",'01_Доходи'!M1217,0)+IF('01_Доходи'!$B$1230="Лікар загальної практики - сімейний лікар",'01_Доходи'!M1230,0)+IF('01_Доходи'!$B$1243="Лікар загальної практики - сімейний лікар",'01_Доходи'!M1243,0)+IF('01_Доходи'!$B$1256="Лікар загальної практики - сімейний лікар",'01_Доходи'!M1256,0)+IF('01_Доходи'!$B$1269="Лікар загальної практики - сімейний лікар",'01_Доходи'!M1269,0)+IF('01_Доходи'!$B$1282="Лікар загальної практики - сімейний лікар",'01_Доходи'!M1282,0)+IF('01_Доходи'!$B$1295="Лікар загальної практики - сімейний лікар",'01_Доходи'!M1295,0)+IF('01_Доходи'!$B$1308="Лікар загальної практики - сімейний лікар",'01_Доходи'!M1308,0)+IF('01_Доходи'!$B$1321="Лікар загальної практики - сімейний лікар",'01_Доходи'!M1321,0)</f>
        <v>0</v>
      </c>
      <c r="L22" s="558">
        <f>IF('01_Доходи'!$B$34="Лікар загальної практики - сімейний лікар",'01_Доходи'!T34,0)+IF('01_Доходи'!$B$47="Лікар загальної практики - сімейний лікар",'01_Доходи'!T47,0)+IF('01_Доходи'!$B$60="Лікар загальної практики - сімейний лікар",'01_Доходи'!T60,0)+IF('01_Доходи'!$B$73="Лікар загальної практики - сімейний лікар",'01_Доходи'!T73,0)+IF('01_Доходи'!$B$86="Лікар загальної практики - сімейний лікар",'01_Доходи'!T86,0)+IF('01_Доходи'!$B$99="Лікар загальної практики - сімейний лікар",'01_Доходи'!T99,0)+IF('01_Доходи'!$B$112="Лікар загальної практики - сімейний лікар",'01_Доходи'!T112,0)+IF('01_Доходи'!$B$125="Лікар загальної практики - сімейний лікар",'01_Доходи'!T125,0)+IF('01_Доходи'!$B$138="Лікар загальної практики - сімейний лікар",'01_Доходи'!T138,0)+IF('01_Доходи'!$B$151="Лікар загальної практики - сімейний лікар",'01_Доходи'!T151,0)+IF('01_Доходи'!$B$164="Лікар загальної практики - сімейний лікар",'01_Доходи'!T164,0)+IF('01_Доходи'!$B$177="Лікар загальної практики - сімейний лікар",'01_Доходи'!T177,0)+IF('01_Доходи'!$B$190="Лікар загальної практики - сімейний лікар",'01_Доходи'!T190,0)+IF('01_Доходи'!$B$203="Лікар загальної практики - сімейний лікар",'01_Доходи'!T203,0)+IF('01_Доходи'!$B$216="Лікар загальної практики - сімейний лікар",'01_Доходи'!T216,0)+IF('01_Доходи'!$B$229="Лікар загальної практики - сімейний лікар",'01_Доходи'!T229,0)+IF('01_Доходи'!$B$242="Лікар загальної практики - сімейний лікар",'01_Доходи'!T242,0)+IF('01_Доходи'!$B$255="Лікар загальної практики - сімейний лікар",'01_Доходи'!T255,0)+IF('01_Доходи'!$B$268="Лікар загальної практики - сімейний лікар",'01_Доходи'!T268,0)+IF('01_Доходи'!$B$281="Лікар загальної практики - сімейний лікар",'01_Доходи'!T281,0)+IF('01_Доходи'!$B$294="Лікар загальної практики - сімейний лікар",'01_Доходи'!T294,0)+IF('01_Доходи'!$B$307="Лікар загальної практики - сімейний лікар",'01_Доходи'!T307,0)+IF('01_Доходи'!$B$320="Лікар загальної практики - сімейний лікар",'01_Доходи'!T320,0)+IF('01_Доходи'!$B$333="Лікар загальної практики - сімейний лікар",'01_Доходи'!T333,0)+IF('01_Доходи'!$B$346="Лікар загальної практики - сімейний лікар",'01_Доходи'!T346,0)+IF('01_Доходи'!$B$359="Лікар загальної практики - сімейний лікар",'01_Доходи'!T359,0)+IF('01_Доходи'!$B$372="Лікар загальної практики - сімейний лікар",'01_Доходи'!T372,0)+IF('01_Доходи'!$B$385="Лікар загальної практики - сімейний лікар",'01_Доходи'!T385,0)+IF('01_Доходи'!$B$398="Лікар загальної практики - сімейний лікар",'01_Доходи'!T398,0)+IF('01_Доходи'!$B$411="Лікар загальної практики - сімейний лікар",'01_Доходи'!T411,0)+IF('01_Доходи'!$B$424="Лікар загальної практики - сімейний лікар",'01_Доходи'!T424,0)+IF('01_Доходи'!$B$437="Лікар загальної практики - сімейний лікар",'01_Доходи'!T437,0)+IF('01_Доходи'!$B$450="Лікар загальної практики - сімейний лікар",'01_Доходи'!T450,0)+IF('01_Доходи'!$B$463="Лікар загальної практики - сімейний лікар",'01_Доходи'!T463,0)+IF('01_Доходи'!$B$476="Лікар загальної практики - сімейний лікар",'01_Доходи'!T476,0)+IF('01_Доходи'!$B$489="Лікар загальної практики - сімейний лікар",'01_Доходи'!T489,0)+IF('01_Доходи'!$B$502="Лікар загальної практики - сімейний лікар",'01_Доходи'!T502,0)+IF('01_Доходи'!$B$515="Лікар загальної практики - сімейний лікар",'01_Доходи'!T515,0)+IF('01_Доходи'!$B$528="Лікар загальної практики - сімейний лікар",'01_Доходи'!T528,0)+IF('01_Доходи'!$B$541="Лікар загальної практики - сімейний лікар",'01_Доходи'!T541,0)+IF('01_Доходи'!$B$554="Лікар загальної практики - сімейний лікар",'01_Доходи'!T554,0)+IF('01_Доходи'!$B$567="Лікар загальної практики - сімейний лікар",'01_Доходи'!T567,0)+IF('01_Доходи'!$B$580="Лікар загальної практики - сімейний лікар",'01_Доходи'!T580,0)+IF('01_Доходи'!$B$593="Лікар загальної практики - сімейний лікар",'01_Доходи'!T593,0)+IF('01_Доходи'!$B$606="Лікар загальної практики - сімейний лікар",'01_Доходи'!T606,0)+IF('01_Доходи'!$B$619="Лікар загальної практики - сімейний лікар",'01_Доходи'!T619,0)+IF('01_Доходи'!$B$632="Лікар загальної практики - сімейний лікар",'01_Доходи'!T632,0)+IF('01_Доходи'!$B$645="Лікар загальної практики - сімейний лікар",'01_Доходи'!T645,0)+IF('01_Доходи'!$B$658="Лікар загальної практики - сімейний лікар",'01_Доходи'!T658,0)+IF('01_Доходи'!$B$671="Лікар загальної практики - сімейний лікар",'01_Доходи'!T671,0)</f>
        <v>5</v>
      </c>
      <c r="M22" s="558">
        <f>IF('01_Доходи'!$B$684="Лікар загальної практики - сімейний лікар",'01_Доходи'!T684,0)+IF('01_Доходи'!$B$697="Лікар загальної практики - сімейний лікар",'01_Доходи'!T697,0)+IF('01_Доходи'!$B$710="Лікар загальної практики - сімейний лікар",'01_Доходи'!T710,0)+IF('01_Доходи'!$B$723="Лікар загальної практики - сімейний лікар",'01_Доходи'!T723,0)+IF('01_Доходи'!$B$736="Лікар загальної практики - сімейний лікар",'01_Доходи'!T736,0)+IF('01_Доходи'!$B$749="Лікар загальної практики - сімейний лікар",'01_Доходи'!T749,0)+IF('01_Доходи'!$B$762="Лікар загальної практики - сімейний лікар",'01_Доходи'!T762,0)+IF('01_Доходи'!$B$775="Лікар загальної практики - сімейний лікар",'01_Доходи'!T775,0)+IF('01_Доходи'!$B$788="Лікар загальної практики - сімейний лікар",'01_Доходи'!T788,0)+IF('01_Доходи'!$B$801="Лікар загальної практики - сімейний лікар",'01_Доходи'!T801,0)+IF('01_Доходи'!$B$814="Лікар загальної практики - сімейний лікар",'01_Доходи'!T814,0)+IF('01_Доходи'!$B$827="Лікар загальної практики - сімейний лікар",'01_Доходи'!T827)+IF('01_Доходи'!$B$840="Лікар загальної практики - сімейний лікар",'01_Доходи'!T840,0)+IF('01_Доходи'!$B$853="Лікар загальної практики - сімейний лікар",'01_Доходи'!T853,0)+IF('01_Доходи'!$B$866="Лікар загальної практики - сімейний лікар",'01_Доходи'!T866,0)+IF('01_Доходи'!$B$879="Лікар загальної практики - сімейний лікар",'01_Доходи'!T879,0)+IF('01_Доходи'!$B$892="Лікар загальної практики - сімейний лікар",'01_Доходи'!T892,0)+IF('01_Доходи'!$B$905="Лікар загальної практики - сімейний лікар",'01_Доходи'!T905,0)+IF('01_Доходи'!$B$918="Лікар загальної практики - сімейний лікар",'01_Доходи'!T918,0)+IF('01_Доходи'!$B$931="Лікар загальної практики - сімейний лікар",'01_Доходи'!T931,0)+IF('01_Доходи'!$B$944="Лікар загальної практики - сімейний лікар",'01_Доходи'!T944,0)+IF('01_Доходи'!$B$957="Лікар загальної практики - сімейний лікар",'01_Доходи'!T957,0)+IF('01_Доходи'!$B$970="Лікар загальної практики - сімейний лікар",'01_Доходи'!T970,0)+IF('01_Доходи'!$B$983="Лікар загальної практики - сімейний лікар",'01_Доходи'!T983,0)+IF('01_Доходи'!$B$996="Лікар загальної практики - сімейний лікар",'01_Доходи'!T996,0)+IF('01_Доходи'!$B$1009="Лікар загальної практики - сімейний лікар",'01_Доходи'!T1009,0)+IF('01_Доходи'!$B$1022="Лікар загальної практики - сімейний лікар",'01_Доходи'!T1022,0)+IF('01_Доходи'!$B$1035="Лікар загальної практики - сімейний лікар",'01_Доходи'!T1035,0)+IF('01_Доходи'!$B$1048="Лікар загальної практики - сімейний лікар",'01_Доходи'!T1048,0)+IF('01_Доходи'!$B$1061="Лікар загальної практики - сімейний лікар",'01_Доходи'!T1061,0)+IF('01_Доходи'!$B$1074="Лікар загальної практики - сімейний лікар",'01_Доходи'!T1074,0)+IF('01_Доходи'!$B$1087="Лікар загальної практики - сімейний лікар",'01_Доходи'!T1087,0)+IF('01_Доходи'!$B$1100="Лікар загальної практики - сімейний лікар",'01_Доходи'!T1100,0)+IF('01_Доходи'!$B$1113="Лікар загальної практики - сімейний лікар",'01_Доходи'!T1113,0)+IF('01_Доходи'!$B$1126="Лікар загальної практики - сімейний лікар",'01_Доходи'!T1126,0)+IF('01_Доходи'!$B$1139="Лікар загальної практики - сімейний лікар",'01_Доходи'!T1139,0)+IF('01_Доходи'!$B$1152="Лікар загальної практики - сімейний лікар",'01_Доходи'!T1152,0)+IF('01_Доходи'!$B$1165="Лікар загальної практики - сімейний лікар",'01_Доходи'!T1165,0)+IF('01_Доходи'!$B$1178="Лікар загальної практики - сімейний лікар",'01_Доходи'!T1178,0)+IF('01_Доходи'!$B$1191="Лікар загальної практики - сімейний лікар",'01_Доходи'!T1191,0)+IF('01_Доходи'!$B$1204="Лікар загальної практики - сімейний лікар",'01_Доходи'!T1204,0)+IF('01_Доходи'!$B$1217="Лікар загальної практики - сімейний лікар",'01_Доходи'!T1217,0)+IF('01_Доходи'!$B$1230="Лікар загальної практики - сімейний лікар",'01_Доходи'!T1230,0)+IF('01_Доходи'!$B$1243="Лікар загальної практики - сімейний лікар",'01_Доходи'!T1243,0)+IF('01_Доходи'!$B$1256="Лікар загальної практики - сімейний лікар",'01_Доходи'!T1256,0)+IF('01_Доходи'!$B$1269="Лікар загальної практики - сімейний лікар",'01_Доходи'!T1269,0)+IF('01_Доходи'!$B$1282="Лікар загальної практики - сімейний лікар",'01_Доходи'!T1282,0)+IF('01_Доходи'!$B$1295="Лікар загальної практики - сімейний лікар",'01_Доходи'!T1295,0)+IF('01_Доходи'!$B$1308="Лікар загальної практики - сімейний лікар",'01_Доходи'!T1308,0)+IF('01_Доходи'!$B$1321="Лікар загальної практики - сімейний лікар",'01_Доходи'!T1321,0)</f>
        <v>0</v>
      </c>
      <c r="N22" s="558">
        <f>IF('01_Доходи'!$B$34="Лікар загальної практики - сімейний лікар",'01_Доходи'!AA34,0)+IF('01_Доходи'!$B$47="Лікар загальної практики - сімейний лікар",'01_Доходи'!AA47,0)+IF('01_Доходи'!$B$60="Лікар загальної практики - сімейний лікар",'01_Доходи'!AA60,0)+IF('01_Доходи'!$B$73="Лікар загальної практики - сімейний лікар",'01_Доходи'!AA73,0)+IF('01_Доходи'!$B$86="Лікар загальної практики - сімейний лікар",'01_Доходи'!AA86,0)+IF('01_Доходи'!$B$99="Лікар загальної практики - сімейний лікар",'01_Доходи'!AA99,0)+IF('01_Доходи'!$B$112="Лікар загальної практики - сімейний лікар",'01_Доходи'!AA112,0)+IF('01_Доходи'!$B$125="Лікар загальної практики - сімейний лікар",'01_Доходи'!AA125,0)+IF('01_Доходи'!$B$138="Лікар загальної практики - сімейний лікар",'01_Доходи'!AA138,0)+IF('01_Доходи'!$B$151="Лікар загальної практики - сімейний лікар",'01_Доходи'!AA151,0)+IF('01_Доходи'!$B$164="Лікар загальної практики - сімейний лікар",'01_Доходи'!AA164,0)+IF('01_Доходи'!$B$177="Лікар загальної практики - сімейний лікар",'01_Доходи'!AA177,0)+IF('01_Доходи'!$B$190="Лікар загальної практики - сімейний лікар",'01_Доходи'!AA190,0)+IF('01_Доходи'!$B$203="Лікар загальної практики - сімейний лікар",'01_Доходи'!AA203,0)+IF('01_Доходи'!$B$216="Лікар загальної практики - сімейний лікар",'01_Доходи'!AA216,0)+IF('01_Доходи'!$B$229="Лікар загальної практики - сімейний лікар",'01_Доходи'!AA229,0)+IF('01_Доходи'!$B$242="Лікар загальної практики - сімейний лікар",'01_Доходи'!AA242,0)+IF('01_Доходи'!$B$255="Лікар загальної практики - сімейний лікар",'01_Доходи'!AA255,0)+IF('01_Доходи'!$B$268="Лікар загальної практики - сімейний лікар",'01_Доходи'!AA268,0)+IF('01_Доходи'!$B$281="Лікар загальної практики - сімейний лікар",'01_Доходи'!AA281,0)+IF('01_Доходи'!$B$294="Лікар загальної практики - сімейний лікар",'01_Доходи'!AA294,0)+IF('01_Доходи'!$B$307="Лікар загальної практики - сімейний лікар",'01_Доходи'!AA307,0)+IF('01_Доходи'!$B$320="Лікар загальної практики - сімейний лікар",'01_Доходи'!AA320,0)+IF('01_Доходи'!$B$333="Лікар загальної практики - сімейний лікар",'01_Доходи'!AA333,0)+IF('01_Доходи'!$B$346="Лікар загальної практики - сімейний лікар",'01_Доходи'!AA346,0)+IF('01_Доходи'!$B$359="Лікар загальної практики - сімейний лікар",'01_Доходи'!AA359,0)+IF('01_Доходи'!$B$372="Лікар загальної практики - сімейний лікар",'01_Доходи'!AA372,0)+IF('01_Доходи'!$B$385="Лікар загальної практики - сімейний лікар",'01_Доходи'!AA385,0)+IF('01_Доходи'!$B$398="Лікар загальної практики - сімейний лікар",'01_Доходи'!AA398,0)+IF('01_Доходи'!$B$411="Лікар загальної практики - сімейний лікар",'01_Доходи'!AA411,0)+IF('01_Доходи'!$B$424="Лікар загальної практики - сімейний лікар",'01_Доходи'!AA424,0)+IF('01_Доходи'!$B$437="Лікар загальної практики - сімейний лікар",'01_Доходи'!AA437,0)+IF('01_Доходи'!$B$450="Лікар загальної практики - сімейний лікар",'01_Доходи'!AA450,0)+IF('01_Доходи'!$B$463="Лікар загальної практики - сімейний лікар",'01_Доходи'!AA463,0)+IF('01_Доходи'!$B$476="Лікар загальної практики - сімейний лікар",'01_Доходи'!AA476,0)+IF('01_Доходи'!$B$489="Лікар загальної практики - сімейний лікар",'01_Доходи'!AA489,0)+IF('01_Доходи'!$B$502="Лікар загальної практики - сімейний лікар",'01_Доходи'!AA502,0)+IF('01_Доходи'!$B$515="Лікар загальної практики - сімейний лікар",'01_Доходи'!AA515,0)+IF('01_Доходи'!$B$528="Лікар загальної практики - сімейний лікар",'01_Доходи'!AA528,0)+IF('01_Доходи'!$B$541="Лікар загальної практики - сімейний лікар",'01_Доходи'!AA541,0)+IF('01_Доходи'!$B$554="Лікар загальної практики - сімейний лікар",'01_Доходи'!AA554,0)+IF('01_Доходи'!$B$567="Лікар загальної практики - сімейний лікар",'01_Доходи'!AA567,0)+IF('01_Доходи'!$B$580="Лікар загальної практики - сімейний лікар",'01_Доходи'!AA580,0)+IF('01_Доходи'!$B$593="Лікар загальної практики - сімейний лікар",'01_Доходи'!AA593,0)+IF('01_Доходи'!$B$606="Лікар загальної практики - сімейний лікар",'01_Доходи'!AA606,0)+IF('01_Доходи'!$B$619="Лікар загальної практики - сімейний лікар",'01_Доходи'!AA619,0)+IF('01_Доходи'!$B$632="Лікар загальної практики - сімейний лікар",'01_Доходи'!AA632,0)+IF('01_Доходи'!$B$645="Лікар загальної практики - сімейний лікар",'01_Доходи'!AA645,0)+IF('01_Доходи'!$B$658="Лікар загальної практики - сімейний лікар",'01_Доходи'!AA658,0)+IF('01_Доходи'!$B$671="Лікар загальної практики - сімейний лікар",'01_Доходи'!AA671,0)</f>
        <v>5</v>
      </c>
      <c r="O22" s="558">
        <f>IF('01_Доходи'!$B$684="Лікар загальної практики - сімейний лікар",'01_Доходи'!AA684,0)+IF('01_Доходи'!$B$697="Лікар загальної практики - сімейний лікар",'01_Доходи'!AA697,0)+IF('01_Доходи'!$B$710="Лікар загальної практики - сімейний лікар",'01_Доходи'!AA710,0)+IF('01_Доходи'!$B$723="Лікар загальної практики - сімейний лікар",'01_Доходи'!AA723,0)+IF('01_Доходи'!$B$736="Лікар загальної практики - сімейний лікар",'01_Доходи'!AA736,0)+IF('01_Доходи'!$B$749="Лікар загальної практики - сімейний лікар",'01_Доходи'!AA749,0)+IF('01_Доходи'!$B$762="Лікар загальної практики - сімейний лікар",'01_Доходи'!AA762,0)+IF('01_Доходи'!$B$775="Лікар загальної практики - сімейний лікар",'01_Доходи'!AA775,0)+IF('01_Доходи'!$B$788="Лікар загальної практики - сімейний лікар",'01_Доходи'!AA788,0)+IF('01_Доходи'!$B$801="Лікар загальної практики - сімейний лікар",'01_Доходи'!AA801,0)+IF('01_Доходи'!$B$814="Лікар загальної практики - сімейний лікар",'01_Доходи'!AA814,0)+IF('01_Доходи'!$B$827="Лікар загальної практики - сімейний лікар",'01_Доходи'!AA827)+IF('01_Доходи'!$B$840="Лікар загальної практики - сімейний лікар",'01_Доходи'!AA840,0)+IF('01_Доходи'!$B$853="Лікар загальної практики - сімейний лікар",'01_Доходи'!AA853,0)+IF('01_Доходи'!$B$866="Лікар загальної практики - сімейний лікар",'01_Доходи'!AA866,0)+IF('01_Доходи'!$B$879="Лікар загальної практики - сімейний лікар",'01_Доходи'!AA879,0)+IF('01_Доходи'!$B$892="Лікар загальної практики - сімейний лікар",'01_Доходи'!AA892,0)+IF('01_Доходи'!$B$905="Лікар загальної практики - сімейний лікар",'01_Доходи'!AA905,0)+IF('01_Доходи'!$B$918="Лікар загальної практики - сімейний лікар",'01_Доходи'!AA918,0)+IF('01_Доходи'!$B$931="Лікар загальної практики - сімейний лікар",'01_Доходи'!AA931,0)+IF('01_Доходи'!$B$944="Лікар загальної практики - сімейний лікар",'01_Доходи'!AA944,0)+IF('01_Доходи'!$B$957="Лікар загальної практики - сімейний лікар",'01_Доходи'!AA957,0)+IF('01_Доходи'!$B$970="Лікар загальної практики - сімейний лікар",'01_Доходи'!AA970,0)+IF('01_Доходи'!$B$983="Лікар загальної практики - сімейний лікар",'01_Доходи'!AA983,0)+IF('01_Доходи'!$B$996="Лікар загальної практики - сімейний лікар",'01_Доходи'!AA996,0)+IF('01_Доходи'!$B$1009="Лікар загальної практики - сімейний лікар",'01_Доходи'!AA1009,0)+IF('01_Доходи'!$B$1022="Лікар загальної практики - сімейний лікар",'01_Доходи'!AA1022,0)+IF('01_Доходи'!$B$1035="Лікар загальної практики - сімейний лікар",'01_Доходи'!AA1035,0)+IF('01_Доходи'!$B$1048="Лікар загальної практики - сімейний лікар",'01_Доходи'!AA1048,0)+IF('01_Доходи'!$B$1061="Лікар загальної практики - сімейний лікар",'01_Доходи'!AA1061,0)+IF('01_Доходи'!$B$1074="Лікар загальної практики - сімейний лікар",'01_Доходи'!AA1074,0)+IF('01_Доходи'!$B$1087="Лікар загальної практики - сімейний лікар",'01_Доходи'!AA1087,0)+IF('01_Доходи'!$B$1100="Лікар загальної практики - сімейний лікар",'01_Доходи'!AA1100,0)+IF('01_Доходи'!$B$1113="Лікар загальної практики - сімейний лікар",'01_Доходи'!AA1113,0)+IF('01_Доходи'!$B$1126="Лікар загальної практики - сімейний лікар",'01_Доходи'!AA1126,0)+IF('01_Доходи'!$B$1139="Лікар загальної практики - сімейний лікар",'01_Доходи'!AA1139,0)+IF('01_Доходи'!$B$1152="Лікар загальної практики - сімейний лікар",'01_Доходи'!AA1152,0)+IF('01_Доходи'!$B$1165="Лікар загальної практики - сімейний лікар",'01_Доходи'!AA1165,0)+IF('01_Доходи'!$B$1178="Лікар загальної практики - сімейний лікар",'01_Доходи'!AA1178,0)+IF('01_Доходи'!$B$1191="Лікар загальної практики - сімейний лікар",'01_Доходи'!AA1191,0)+IF('01_Доходи'!$B$1204="Лікар загальної практики - сімейний лікар",'01_Доходи'!AA1204,0)+IF('01_Доходи'!$B$1217="Лікар загальної практики - сімейний лікар",'01_Доходи'!AA1217,0)+IF('01_Доходи'!$B$1230="Лікар загальної практики - сімейний лікар",'01_Доходи'!AA1230,0)+IF('01_Доходи'!$B$1243="Лікар загальної практики - сімейний лікар",'01_Доходи'!AA1243,0)+IF('01_Доходи'!$B$1256="Лікар загальної практики - сімейний лікар",'01_Доходи'!AA1256,0)+IF('01_Доходи'!$B$1269="Лікар загальної практики - сімейний лікар",'01_Доходи'!AA1269,0)+IF('01_Доходи'!$B$1282="Лікар загальної практики - сімейний лікар",'01_Доходи'!AA1282,0)+IF('01_Доходи'!$B$1295="Лікар загальної практики - сімейний лікар",'01_Доходи'!AA1295,0)+IF('01_Доходи'!$B$1308="Лікар загальної практики - сімейний лікар",'01_Доходи'!AA1308,0)+IF('01_Доходи'!$B$1321="Лікар загальної практики - сімейний лікар",'01_Доходи'!AA1321,0)</f>
        <v>0</v>
      </c>
      <c r="P22" s="558">
        <f>IF('01_Доходи'!$B$34="Лікар загальної практики - сімейний лікар",'01_Доходи'!AH34,0)+IF('01_Доходи'!$B$47="Лікар загальної практики - сімейний лікар",'01_Доходи'!AH47,0)+IF('01_Доходи'!$B$60="Лікар загальної практики - сімейний лікар",'01_Доходи'!AH60,0)+IF('01_Доходи'!$B$73="Лікар загальної практики - сімейний лікар",'01_Доходи'!AH73,0)+IF('01_Доходи'!$B$86="Лікар загальної практики - сімейний лікар",'01_Доходи'!AH86,0)+IF('01_Доходи'!$B$99="Лікар загальної практики - сімейний лікар",'01_Доходи'!AH99,0)+IF('01_Доходи'!$B$112="Лікар загальної практики - сімейний лікар",'01_Доходи'!AH112,0)+IF('01_Доходи'!$B$125="Лікар загальної практики - сімейний лікар",'01_Доходи'!AH125,0)+IF('01_Доходи'!$B$138="Лікар загальної практики - сімейний лікар",'01_Доходи'!AH138,0)+IF('01_Доходи'!$B$151="Лікар загальної практики - сімейний лікар",'01_Доходи'!AH151,0)+IF('01_Доходи'!$B$164="Лікар загальної практики - сімейний лікар",'01_Доходи'!AH164,0)+IF('01_Доходи'!$B$177="Лікар загальної практики - сімейний лікар",'01_Доходи'!AH177,0)+IF('01_Доходи'!$B$190="Лікар загальної практики - сімейний лікар",'01_Доходи'!AH190,0)+IF('01_Доходи'!$B$203="Лікар загальної практики - сімейний лікар",'01_Доходи'!AH203,0)+IF('01_Доходи'!$B$216="Лікар загальної практики - сімейний лікар",'01_Доходи'!AH216,0)+IF('01_Доходи'!$B$229="Лікар загальної практики - сімейний лікар",'01_Доходи'!AH229,0)+IF('01_Доходи'!$B$242="Лікар загальної практики - сімейний лікар",'01_Доходи'!AH242,0)+IF('01_Доходи'!$B$255="Лікар загальної практики - сімейний лікар",'01_Доходи'!AH255,0)+IF('01_Доходи'!$B$268="Лікар загальної практики - сімейний лікар",'01_Доходи'!AH268,0)+IF('01_Доходи'!$B$281="Лікар загальної практики - сімейний лікар",'01_Доходи'!AH281,0)+IF('01_Доходи'!$B$294="Лікар загальної практики - сімейний лікар",'01_Доходи'!AH294,0)+IF('01_Доходи'!$B$307="Лікар загальної практики - сімейний лікар",'01_Доходи'!AH307,0)+IF('01_Доходи'!$B$320="Лікар загальної практики - сімейний лікар",'01_Доходи'!AH320,0)+IF('01_Доходи'!$B$333="Лікар загальної практики - сімейний лікар",'01_Доходи'!AH333,0)+IF('01_Доходи'!$B$346="Лікар загальної практики - сімейний лікар",'01_Доходи'!AH346,0)+IF('01_Доходи'!$B$359="Лікар загальної практики - сімейний лікар",'01_Доходи'!AH359,0)+IF('01_Доходи'!$B$372="Лікар загальної практики - сімейний лікар",'01_Доходи'!AH372,0)+IF('01_Доходи'!$B$385="Лікар загальної практики - сімейний лікар",'01_Доходи'!AH385,0)+IF('01_Доходи'!$B$398="Лікар загальної практики - сімейний лікар",'01_Доходи'!AH398,0)+IF('01_Доходи'!$B$411="Лікар загальної практики - сімейний лікар",'01_Доходи'!AH411,0)+IF('01_Доходи'!$B$424="Лікар загальної практики - сімейний лікар",'01_Доходи'!AH424,0)+IF('01_Доходи'!$B$437="Лікар загальної практики - сімейний лікар",'01_Доходи'!AH437,0)+IF('01_Доходи'!$B$450="Лікар загальної практики - сімейний лікар",'01_Доходи'!AH450,0)+IF('01_Доходи'!$B$463="Лікар загальної практики - сімейний лікар",'01_Доходи'!AH463,0)+IF('01_Доходи'!$B$476="Лікар загальної практики - сімейний лікар",'01_Доходи'!AH476,0)+IF('01_Доходи'!$B$489="Лікар загальної практики - сімейний лікар",'01_Доходи'!AH489,0)+IF('01_Доходи'!$B$502="Лікар загальної практики - сімейний лікар",'01_Доходи'!AH502,0)+IF('01_Доходи'!$B$515="Лікар загальної практики - сімейний лікар",'01_Доходи'!AH515,0)+IF('01_Доходи'!$B$528="Лікар загальної практики - сімейний лікар",'01_Доходи'!AH528,0)+IF('01_Доходи'!$B$541="Лікар загальної практики - сімейний лікар",'01_Доходи'!AH541,0)+IF('01_Доходи'!$B$554="Лікар загальної практики - сімейний лікар",'01_Доходи'!AH554,0)+IF('01_Доходи'!$B$567="Лікар загальної практики - сімейний лікар",'01_Доходи'!AH567,0)+IF('01_Доходи'!$B$580="Лікар загальної практики - сімейний лікар",'01_Доходи'!AH580,0)+IF('01_Доходи'!$B$593="Лікар загальної практики - сімейний лікар",'01_Доходи'!AH593,0)+IF('01_Доходи'!$B$606="Лікар загальної практики - сімейний лікар",'01_Доходи'!AH606,0)+IF('01_Доходи'!$B$619="Лікар загальної практики - сімейний лікар",'01_Доходи'!AH619,0)+IF('01_Доходи'!$B$632="Лікар загальної практики - сімейний лікар",'01_Доходи'!AH632,0)+IF('01_Доходи'!$B$645="Лікар загальної практики - сімейний лікар",'01_Доходи'!AH645,0)+IF('01_Доходи'!$B$658="Лікар загальної практики - сімейний лікар",'01_Доходи'!AH658,0)+IF('01_Доходи'!$B$671="Лікар загальної практики - сімейний лікар",'01_Доходи'!AH671,0)</f>
        <v>5</v>
      </c>
      <c r="Q22" s="558">
        <f>IF('01_Доходи'!$B$684="Лікар загальної практики - сімейний лікар",'01_Доходи'!AH684,0)+IF('01_Доходи'!$B$697="Лікар загальної практики - сімейний лікар",'01_Доходи'!AH697,0)+IF('01_Доходи'!$B$710="Лікар загальної практики - сімейний лікар",'01_Доходи'!AH710,0)+IF('01_Доходи'!$B$723="Лікар загальної практики - сімейний лікар",'01_Доходи'!AH723,0)+IF('01_Доходи'!$B$736="Лікар загальної практики - сімейний лікар",'01_Доходи'!AH736,0)+IF('01_Доходи'!$B$749="Лікар загальної практики - сімейний лікар",'01_Доходи'!AH749,0)+IF('01_Доходи'!$B$762="Лікар загальної практики - сімейний лікар",'01_Доходи'!AH762,0)+IF('01_Доходи'!$B$775="Лікар загальної практики - сімейний лікар",'01_Доходи'!AH775,0)+IF('01_Доходи'!$B$788="Лікар загальної практики - сімейний лікар",'01_Доходи'!AH788,0)+IF('01_Доходи'!$B$801="Лікар загальної практики - сімейний лікар",'01_Доходи'!AH801,0)+IF('01_Доходи'!$B$814="Лікар загальної практики - сімейний лікар",'01_Доходи'!AH814,0)+IF('01_Доходи'!$B$827="Лікар загальної практики - сімейний лікар",'01_Доходи'!AH827)+IF('01_Доходи'!$B$840="Лікар загальної практики - сімейний лікар",'01_Доходи'!AH840,0)+IF('01_Доходи'!$B$853="Лікар загальної практики - сімейний лікар",'01_Доходи'!AH853,0)+IF('01_Доходи'!$B$866="Лікар загальної практики - сімейний лікар",'01_Доходи'!AH866,0)+IF('01_Доходи'!$B$879="Лікар загальної практики - сімейний лікар",'01_Доходи'!AH879,0)+IF('01_Доходи'!$B$892="Лікар загальної практики - сімейний лікар",'01_Доходи'!AH892,0)+IF('01_Доходи'!$B$905="Лікар загальної практики - сімейний лікар",'01_Доходи'!AH905,0)+IF('01_Доходи'!$B$918="Лікар загальної практики - сімейний лікар",'01_Доходи'!AH918,0)+IF('01_Доходи'!$B$931="Лікар загальної практики - сімейний лікар",'01_Доходи'!AH931,0)+IF('01_Доходи'!$B$944="Лікар загальної практики - сімейний лікар",'01_Доходи'!AH944,0)+IF('01_Доходи'!$B$957="Лікар загальної практики - сімейний лікар",'01_Доходи'!AH957,0)+IF('01_Доходи'!$B$970="Лікар загальної практики - сімейний лікар",'01_Доходи'!AH970,0)+IF('01_Доходи'!$B$983="Лікар загальної практики - сімейний лікар",'01_Доходи'!AH983,0)+IF('01_Доходи'!$B$996="Лікар загальної практики - сімейний лікар",'01_Доходи'!AH996,0)+IF('01_Доходи'!$B$1009="Лікар загальної практики - сімейний лікар",'01_Доходи'!AH1009,0)+IF('01_Доходи'!$B$1022="Лікар загальної практики - сімейний лікар",'01_Доходи'!AH1022,0)+IF('01_Доходи'!$B$1035="Лікар загальної практики - сімейний лікар",'01_Доходи'!AH1035,0)+IF('01_Доходи'!$B$1048="Лікар загальної практики - сімейний лікар",'01_Доходи'!AH1048,0)+IF('01_Доходи'!$B$1061="Лікар загальної практики - сімейний лікар",'01_Доходи'!AH1061,0)+IF('01_Доходи'!$B$1074="Лікар загальної практики - сімейний лікар",'01_Доходи'!AH1074,0)+IF('01_Доходи'!$B$1087="Лікар загальної практики - сімейний лікар",'01_Доходи'!AH1087,0)+IF('01_Доходи'!$B$1100="Лікар загальної практики - сімейний лікар",'01_Доходи'!AH1100,0)+IF('01_Доходи'!$B$1113="Лікар загальної практики - сімейний лікар",'01_Доходи'!AH1113,0)+IF('01_Доходи'!$B$1126="Лікар загальної практики - сімейний лікар",'01_Доходи'!AH1126,0)+IF('01_Доходи'!$B$1139="Лікар загальної практики - сімейний лікар",'01_Доходи'!AH1139,0)+IF('01_Доходи'!$B$1152="Лікар загальної практики - сімейний лікар",'01_Доходи'!AH1152,0)+IF('01_Доходи'!$B$1165="Лікар загальної практики - сімейний лікар",'01_Доходи'!AH1165,0)+IF('01_Доходи'!$B$1178="Лікар загальної практики - сімейний лікар",'01_Доходи'!AH1178,0)+IF('01_Доходи'!$B$1191="Лікар загальної практики - сімейний лікар",'01_Доходи'!AH1191,0)+IF('01_Доходи'!$B$1204="Лікар загальної практики - сімейний лікар",'01_Доходи'!AH1204,0)+IF('01_Доходи'!$B$1217="Лікар загальної практики - сімейний лікар",'01_Доходи'!AH1217,0)+IF('01_Доходи'!$B$1230="Лікар загальної практики - сімейний лікар",'01_Доходи'!AH1230,0)+IF('01_Доходи'!$B$1243="Лікар загальної практики - сімейний лікар",'01_Доходи'!AH1243,0)+IF('01_Доходи'!$B$1256="Лікар загальної практики - сімейний лікар",'01_Доходи'!AH1256,0)+IF('01_Доходи'!$B$1269="Лікар загальної практики - сімейний лікар",'01_Доходи'!AH1269,0)+IF('01_Доходи'!$B$1282="Лікар загальної практики - сімейний лікар",'01_Доходи'!AH1282,0)+IF('01_Доходи'!$B$1295="Лікар загальної практики - сімейний лікар",'01_Доходи'!AH1295,0)+IF('01_Доходи'!$B$1308="Лікар загальної практики - сімейний лікар",'01_Доходи'!AH1308,0)+IF('01_Доходи'!$B$1321="Лікар загальної практики - сімейний лікар",'01_Доходи'!AH1321,0)</f>
        <v>0</v>
      </c>
      <c r="R22" s="563"/>
      <c r="S22" s="560"/>
      <c r="T22" s="560"/>
      <c r="U22" s="560"/>
      <c r="V22" s="559"/>
      <c r="W22" s="559"/>
    </row>
    <row r="23" spans="2:23" s="246" customFormat="1" ht="27.6" customHeight="1" x14ac:dyDescent="0.3">
      <c r="B23" s="508"/>
      <c r="C23" s="511" t="s">
        <v>417</v>
      </c>
      <c r="D23" s="536">
        <v>1000</v>
      </c>
      <c r="E23" s="513" t="e">
        <f>(J18+K18)/(J23+K23)</f>
        <v>#DIV/0!</v>
      </c>
      <c r="F23" s="513" t="e">
        <f>(L18+M18)/(L23+M23)</f>
        <v>#DIV/0!</v>
      </c>
      <c r="G23" s="513" t="e">
        <f>(N18+O18)/(N23+O23)</f>
        <v>#DIV/0!</v>
      </c>
      <c r="H23" s="513" t="e">
        <f>(P18+Q18)/(P23+Q23)</f>
        <v>#DIV/0!</v>
      </c>
      <c r="I23" s="514"/>
      <c r="J23" s="558">
        <f>IF('01_Доходи'!$B$34="Лікар-терапевт",'01_Доходи'!M34,0)+IF('01_Доходи'!$B$47="Лікар-терапевт",'01_Доходи'!M47,0)+IF('01_Доходи'!$B$60="Лікар-терапевт",'01_Доходи'!M60,0)+IF('01_Доходи'!$B$73="Лікар-терапевт",'01_Доходи'!M73,0)+IF('01_Доходи'!$B$86="Лікар-терапевт",'01_Доходи'!M86,0)+IF('01_Доходи'!$B$99="Лікар-терапевт",'01_Доходи'!M99,0)+IF('01_Доходи'!$B$112="Лікар-терапевт",'01_Доходи'!M112,0)+IF('01_Доходи'!$B$125="Лікар-терапевт",'01_Доходи'!M125,0)+IF('01_Доходи'!$B$138="Лікар-терапевт",'01_Доходи'!M138,0)+IF('01_Доходи'!$B$151="Лікар-терапевт",'01_Доходи'!M151,0)+IF('01_Доходи'!$B$164="Лікар-терапевт",'01_Доходи'!M164,0)+IF('01_Доходи'!$B$177="Лікар-терапевт",'01_Доходи'!M177,0)+IF('01_Доходи'!$B$190="Лікар-терапевт",'01_Доходи'!M190,0)+IF('01_Доходи'!$B$203="Лікар-терапевт",'01_Доходи'!M203,0)+IF('01_Доходи'!$B$216="Лікар-терапевт",'01_Доходи'!M216,0)+IF('01_Доходи'!$B$229="Лікар-терапевт",'01_Доходи'!M229,0)+IF('01_Доходи'!$B$242="Лікар-терапевт",'01_Доходи'!M242,0)+IF('01_Доходи'!$B$255="Лікар-терапевт",'01_Доходи'!M255,0)+IF('01_Доходи'!$B$268="Лікар-терапевт",'01_Доходи'!M268,0)+IF('01_Доходи'!$B$281="Лікар-терапевт",'01_Доходи'!M281,0)+IF('01_Доходи'!$B$294="Лікар-терапевт",'01_Доходи'!M294,0)+IF('01_Доходи'!$B$307="Лікар-терапевт",'01_Доходи'!M307,0)+IF('01_Доходи'!$B$320="Лікар-терапевт",'01_Доходи'!M320,0)+IF('01_Доходи'!$B$333="Лікар-терапевт",'01_Доходи'!M333,0)+IF('01_Доходи'!$B$346="Лікар-терапевт",'01_Доходи'!M346,0)+IF('01_Доходи'!$B$359="Лікар-терапевт",'01_Доходи'!M359,0)+IF('01_Доходи'!$B$372="Лікар-терапевт",'01_Доходи'!M372,0)+IF('01_Доходи'!$B$385="Лікар-терапевт",'01_Доходи'!M385,0)+IF('01_Доходи'!$B$398="Лікар-терапевт",'01_Доходи'!M398,0)+IF('01_Доходи'!$B$411="Лікар-терапевт",'01_Доходи'!M411,0)+IF('01_Доходи'!$B$424="Лікар-терапевт",'01_Доходи'!M424,0)+IF('01_Доходи'!$B$437="Лікар-терапевт",'01_Доходи'!M437,0)+IF('01_Доходи'!$B$450="Лікар-терапевт",'01_Доходи'!M450,0)+IF('01_Доходи'!$B$463="Лікар-терапевт",'01_Доходи'!M463,0)+IF('01_Доходи'!$B$476="Лікар-терапевт",'01_Доходи'!M476,0)+IF('01_Доходи'!$B$489="Лікар-терапевт",'01_Доходи'!M489,0)+IF('01_Доходи'!$B$502="Лікар-терапевт",'01_Доходи'!M502,0)+IF('01_Доходи'!$B$515="Лікар-терапевт",'01_Доходи'!M515,0)+IF('01_Доходи'!$B$528="Лікар-терапевт",'01_Доходи'!M528,0)+IF('01_Доходи'!$B$541="Лікар-терапевт",'01_Доходи'!M541,0)+IF('01_Доходи'!$B$554="Лікар-терапевт",'01_Доходи'!M554,0)+IF('01_Доходи'!$B$567="Лікар-терапевт",'01_Доходи'!M567,0)+IF('01_Доходи'!$B$580="Лікар-терапевт",'01_Доходи'!M580,0)+IF('01_Доходи'!$B$593="Лікар-терапевт",'01_Доходи'!M593,0)+IF('01_Доходи'!$B$606="Лікар-терапевт",'01_Доходи'!M606,0)+IF('01_Доходи'!$B$619="Лікар-терапевт",'01_Доходи'!M619,0)+IF('01_Доходи'!$B$632="Лікар-терапевт",'01_Доходи'!M632,0)+IF('01_Доходи'!$B$645="Лікар-терапевт",'01_Доходи'!M645,0)+IF('01_Доходи'!$B$658="Лікар-терапевт",'01_Доходи'!M658,0)+IF('01_Доходи'!$B$671="Лікар-терапевт",'01_Доходи'!M671,0)</f>
        <v>0</v>
      </c>
      <c r="K23" s="558">
        <f>IF('01_Доходи'!$B$684="Лікар-терапевт",'01_Доходи'!M684,0)+IF('01_Доходи'!$B$697="Лікар-терапевт",'01_Доходи'!M697,0)+IF('01_Доходи'!$B$710="Лікар-терапевт",'01_Доходи'!M710,0)+IF('01_Доходи'!$B$723="Лікар-терапевт",'01_Доходи'!M723,0)+IF('01_Доходи'!$B$736="Лікар-терапевт",'01_Доходи'!M736,0)+IF('01_Доходи'!$B$749="Лікар-терапевт",'01_Доходи'!M749,0)+IF('01_Доходи'!$B$762="Лікар-терапевт",'01_Доходи'!M762,0)+IF('01_Доходи'!$B$775="Лікар-терапевт",'01_Доходи'!M775,0)+IF('01_Доходи'!$B$788="Лікар-терапевт",'01_Доходи'!M788,0)+IF('01_Доходи'!$B$801="Лікар-терапевт",'01_Доходи'!M801,0)+IF('01_Доходи'!$B$814="Лікар-терапевт",'01_Доходи'!M814,0)+IF('01_Доходи'!$B$827="Лікар-терапевт",'01_Доходи'!M827,0)+IF('01_Доходи'!$B$840="Лікар-терапевт",'01_Доходи'!M840,0)+IF('01_Доходи'!$B$853="Лікар-терапевт",'01_Доходи'!M853,0)+IF('01_Доходи'!$B$866="Лікар-терапевт",'01_Доходи'!M866,0)+IF('01_Доходи'!$B$879="Лікар-терапевт",'01_Доходи'!M879,0)+IF('01_Доходи'!$B$892="Лікар-терапевт",'01_Доходи'!M892,0)+IF('01_Доходи'!$B$905="Лікар-терапевт",'01_Доходи'!M905,0)+IF('01_Доходи'!$B$918="Лікар-терапевт",'01_Доходи'!M918,0)+IF('01_Доходи'!$B$931="Лікар-терапевт",'01_Доходи'!M931,0)+IF('01_Доходи'!$B$944="Лікар-терапевт",'01_Доходи'!M944,0)+IF('01_Доходи'!$B$957="Лікар-терапевт",'01_Доходи'!M957,0)+IF('01_Доходи'!$B$970="Лікар-терапевт",'01_Доходи'!M970,0)+IF('01_Доходи'!$B$983="Лікар-терапевт",'01_Доходи'!M983,0)+IF('01_Доходи'!$B$996="Лікар-терапевт",'01_Доходи'!M996,0)+IF('01_Доходи'!$B$1009="Лікар-терапевт",'01_Доходи'!M1009,0)+IF('01_Доходи'!$B$1022="Лікар-терапевт",'01_Доходи'!M1022,0)+IF('01_Доходи'!$B$1035="Лікар-терапевт",'01_Доходи'!M1035,0)+IF('01_Доходи'!$B$1048="Лікар-терапевт",'01_Доходи'!M1048,0)+IF('01_Доходи'!$B$1061="Лікар-терапевт",'01_Доходи'!M1061,0)+IF('01_Доходи'!$B$1074="Лікар-терапевт",'01_Доходи'!M1074,0)+IF('01_Доходи'!$B$1087="Лікар-терапевт",'01_Доходи'!M1087,0)+IF('01_Доходи'!$B$1100="Лікар-терапевт",'01_Доходи'!M1100,0)+IF('01_Доходи'!$B$1113="Лікар-терапевт",'01_Доходи'!M1113,0)+IF('01_Доходи'!$B$1126="Лікар-терапевт",'01_Доходи'!M1126,0)+IF('01_Доходи'!$B$1139="Лікар-терапевт",'01_Доходи'!M1139,0)+IF('01_Доходи'!$B$1152="Лікар-терапевт",'01_Доходи'!M1152,0)+IF('01_Доходи'!$B$1165="Лікар-терапевт",'01_Доходи'!M1165,0)+IF('01_Доходи'!$B$1178="Лікар-терапевт",'01_Доходи'!M1178,0)+IF('01_Доходи'!$B$1191="Лікар-терапевт",'01_Доходи'!M1191,0)+IF('01_Доходи'!$B$1204="Лікар-терапевт",'01_Доходи'!M1204,0)+IF('01_Доходи'!$B$1217="Лікар-терапевт",'01_Доходи'!M1217,0)+IF('01_Доходи'!$B$1230="Лікар-терапевт",'01_Доходи'!M1230,0)+IF('01_Доходи'!$B$1243="Лікар-терапевт",'01_Доходи'!M1243,0)+IF('01_Доходи'!$B$1256="Лікар-терапевт",'01_Доходи'!M1256,0)+IF('01_Доходи'!$B$1269="Лікар-терапевт",'01_Доходи'!M1269,0)+IF('01_Доходи'!$B$1282="Лікар-терапевт",'01_Доходи'!M1282,0)+IF('01_Доходи'!$B$1295="Лікар-терапевт",'01_Доходи'!M1295,0)+IF('01_Доходи'!$B$1308="Лікар-терапевт",'01_Доходи'!M1308,0)+IF('01_Доходи'!$B$1321="Лікар-терапевт",'01_Доходи'!M1321,0)</f>
        <v>0</v>
      </c>
      <c r="L23" s="558">
        <f>IF('01_Доходи'!$B$34="Лікар-терапевт",'01_Доходи'!T34,0)+IF('01_Доходи'!$B$47="Лікар-терапевт",'01_Доходи'!T47,0)+IF('01_Доходи'!$B$60="Лікар-терапевт",'01_Доходи'!T60,0)+IF('01_Доходи'!$B$73="Лікар-терапевт",'01_Доходи'!T73,0)+IF('01_Доходи'!$B$86="Лікар-терапевт",'01_Доходи'!T86,0)+IF('01_Доходи'!$B$99="Лікар-терапевт",'01_Доходи'!T99,0)+IF('01_Доходи'!$B$112="Лікар-терапевт",'01_Доходи'!T112,0)+IF('01_Доходи'!$B$125="Лікар-терапевт",'01_Доходи'!T125,0)+IF('01_Доходи'!$B$138="Лікар-терапевт",'01_Доходи'!T138,0)+IF('01_Доходи'!$B$151="Лікар-терапевт",'01_Доходи'!T151,0)+IF('01_Доходи'!$B$164="Лікар-терапевт",'01_Доходи'!T164,0)+IF('01_Доходи'!$B$177="Лікар-терапевт",'01_Доходи'!T177,0)+IF('01_Доходи'!$B$190="Лікар-терапевт",'01_Доходи'!T190,0)+IF('01_Доходи'!$B$203="Лікар-терапевт",'01_Доходи'!T203,0)+IF('01_Доходи'!$B$216="Лікар-терапевт",'01_Доходи'!T216,0)+IF('01_Доходи'!$B$229="Лікар-терапевт",'01_Доходи'!T229,0)+IF('01_Доходи'!$B$242="Лікар-терапевт",'01_Доходи'!T242,0)+IF('01_Доходи'!$B$255="Лікар-терапевт",'01_Доходи'!T255,0)+IF('01_Доходи'!$B$268="Лікар-терапевт",'01_Доходи'!T268,0)+IF('01_Доходи'!$B$281="Лікар-терапевт",'01_Доходи'!T281,0)+IF('01_Доходи'!$B$294="Лікар-терапевт",'01_Доходи'!T294,0)+IF('01_Доходи'!$B$307="Лікар-терапевт",'01_Доходи'!T307,0)+IF('01_Доходи'!$B$320="Лікар-терапевт",'01_Доходи'!T320,0)+IF('01_Доходи'!$B$333="Лікар-терапевт",'01_Доходи'!T333,0)+IF('01_Доходи'!$B$346="Лікар-терапевт",'01_Доходи'!T346,0)+IF('01_Доходи'!$B$359="Лікар-терапевт",'01_Доходи'!T359,0)+IF('01_Доходи'!$B$372="Лікар-терапевт",'01_Доходи'!T372,0)+IF('01_Доходи'!$B$385="Лікар-терапевт",'01_Доходи'!T385,0)+IF('01_Доходи'!$B$398="Лікар-терапевт",'01_Доходи'!T398,0)+IF('01_Доходи'!$B$411="Лікар-терапевт",'01_Доходи'!T411,0)+IF('01_Доходи'!$B$424="Лікар-терапевт",'01_Доходи'!T424,0)+IF('01_Доходи'!$B$437="Лікар-терапевт",'01_Доходи'!T437,0)+IF('01_Доходи'!$B$450="Лікар-терапевт",'01_Доходи'!T450,0)+IF('01_Доходи'!$B$463="Лікар-терапевт",'01_Доходи'!T463,0)+IF('01_Доходи'!$B$476="Лікар-терапевт",'01_Доходи'!T476,0)+IF('01_Доходи'!$B$489="Лікар-терапевт",'01_Доходи'!T489,0)+IF('01_Доходи'!$B$502="Лікар-терапевт",'01_Доходи'!T502,0)+IF('01_Доходи'!$B$515="Лікар-терапевт",'01_Доходи'!T515,0)+IF('01_Доходи'!$B$528="Лікар-терапевт",'01_Доходи'!T528,0)+IF('01_Доходи'!$B$541="Лікар-терапевт",'01_Доходи'!T541,0)+IF('01_Доходи'!$B$554="Лікар-терапевт",'01_Доходи'!T554,0)+IF('01_Доходи'!$B$567="Лікар-терапевт",'01_Доходи'!T567,0)+IF('01_Доходи'!$B$580="Лікар-терапевт",'01_Доходи'!T580,0)+IF('01_Доходи'!$B$593="Лікар-терапевт",'01_Доходи'!T593,0)+IF('01_Доходи'!$B$606="Лікар-терапевт",'01_Доходи'!T606,0)+IF('01_Доходи'!$B$619="Лікар-терапевт",'01_Доходи'!T619,0)+IF('01_Доходи'!$B$632="Лікар-терапевт",'01_Доходи'!T632,0)+IF('01_Доходи'!$B$645="Лікар-терапевт",'01_Доходи'!T645,0)+IF('01_Доходи'!$B$658="Лікар-терапевт",'01_Доходи'!T658,0)+IF('01_Доходи'!$B$671="Лікар-терапевт",'01_Доходи'!T671,0)</f>
        <v>0</v>
      </c>
      <c r="M23" s="558">
        <f>IF('01_Доходи'!$B$684="Лікар-терапевт",'01_Доходи'!T684,0)+IF('01_Доходи'!$B$697="Лікар-терапевт",'01_Доходи'!T697,0)+IF('01_Доходи'!$B$710="Лікар-терапевт",'01_Доходи'!T710,0)+IF('01_Доходи'!$B$723="Лікар-терапевт",'01_Доходи'!T723,0)+IF('01_Доходи'!$B$736="Лікар-терапевт",'01_Доходи'!T736,0)+IF('01_Доходи'!$B$749="Лікар-терапевт",'01_Доходи'!T749,0)+IF('01_Доходи'!$B$762="Лікар-терапевт",'01_Доходи'!T762,0)+IF('01_Доходи'!$B$775="Лікар-терапевт",'01_Доходи'!T775,0)+IF('01_Доходи'!$B$788="Лікар-терапевт",'01_Доходи'!T788,0)+IF('01_Доходи'!$B$801="Лікар-терапевт",'01_Доходи'!T801,0)+IF('01_Доходи'!$B$814="Лікар-терапевт",'01_Доходи'!T814,0)+IF('01_Доходи'!$B$827="Лікар-терапевт",'01_Доходи'!T827,0)+IF('01_Доходи'!$B$840="Лікар-терапевт",'01_Доходи'!T840,0)+IF('01_Доходи'!$B$853="Лікар-терапевт",'01_Доходи'!T853,0)+IF('01_Доходи'!$B$866="Лікар-терапевт",'01_Доходи'!T866,0)+IF('01_Доходи'!$B$879="Лікар-терапевт",'01_Доходи'!T879,0)+IF('01_Доходи'!$B$892="Лікар-терапевт",'01_Доходи'!T892,0)+IF('01_Доходи'!$B$905="Лікар-терапевт",'01_Доходи'!T905,0)+IF('01_Доходи'!$B$918="Лікар-терапевт",'01_Доходи'!T918,0)+IF('01_Доходи'!$B$931="Лікар-терапевт",'01_Доходи'!T931,0)+IF('01_Доходи'!$B$944="Лікар-терапевт",'01_Доходи'!T944,0)+IF('01_Доходи'!$B$957="Лікар-терапевт",'01_Доходи'!T957,0)+IF('01_Доходи'!$B$970="Лікар-терапевт",'01_Доходи'!T970,0)+IF('01_Доходи'!$B$983="Лікар-терапевт",'01_Доходи'!T983,0)+IF('01_Доходи'!$B$996="Лікар-терапевт",'01_Доходи'!T996,0)+IF('01_Доходи'!$B$1009="Лікар-терапевт",'01_Доходи'!T1009,0)+IF('01_Доходи'!$B$1022="Лікар-терапевт",'01_Доходи'!T1022,0)+IF('01_Доходи'!$B$1035="Лікар-терапевт",'01_Доходи'!T1035,0)+IF('01_Доходи'!$B$1048="Лікар-терапевт",'01_Доходи'!T1048,0)+IF('01_Доходи'!$B$1061="Лікар-терапевт",'01_Доходи'!T1061,0)+IF('01_Доходи'!$B$1074="Лікар-терапевт",'01_Доходи'!T1074,0)+IF('01_Доходи'!$B$1087="Лікар-терапевт",'01_Доходи'!T1087,0)+IF('01_Доходи'!$B$1100="Лікар-терапевт",'01_Доходи'!T1100,0)+IF('01_Доходи'!$B$1113="Лікар-терапевт",'01_Доходи'!T1113,0)+IF('01_Доходи'!$B$1126="Лікар-терапевт",'01_Доходи'!T1126,0)+IF('01_Доходи'!$B$1139="Лікар-терапевт",'01_Доходи'!T1139,0)+IF('01_Доходи'!$B$1152="Лікар-терапевт",'01_Доходи'!T1152,0)+IF('01_Доходи'!$B$1165="Лікар-терапевт",'01_Доходи'!T1165,0)+IF('01_Доходи'!$B$1178="Лікар-терапевт",'01_Доходи'!T1178,0)+IF('01_Доходи'!$B$1191="Лікар-терапевт",'01_Доходи'!T1191,0)+IF('01_Доходи'!$B$1204="Лікар-терапевт",'01_Доходи'!T1204,0)+IF('01_Доходи'!$B$1217="Лікар-терапевт",'01_Доходи'!T1217,0)+IF('01_Доходи'!$B$1230="Лікар-терапевт",'01_Доходи'!T1230,0)+IF('01_Доходи'!$B$1243="Лікар-терапевт",'01_Доходи'!T1243,0)+IF('01_Доходи'!$B$1256="Лікар-терапевт",'01_Доходи'!T1256,0)+IF('01_Доходи'!$B$1269="Лікар-терапевт",'01_Доходи'!T1269,0)+IF('01_Доходи'!$B$1282="Лікар-терапевт",'01_Доходи'!T1282,0)+IF('01_Доходи'!$B$1295="Лікар-терапевт",'01_Доходи'!T1295,0)+IF('01_Доходи'!$B$1308="Лікар-терапевт",'01_Доходи'!T1308,0)+IF('01_Доходи'!$B$1321="Лікар-терапевт",'01_Доходи'!T1321,0)</f>
        <v>0</v>
      </c>
      <c r="N23" s="558">
        <f>IF('01_Доходи'!$B$34="Лікар-терапевт",'01_Доходи'!AA34,0)+IF('01_Доходи'!$B$47="Лікар-терапевт",'01_Доходи'!AA47,0)+IF('01_Доходи'!$B$60="Лікар-терапевт",'01_Доходи'!AA60,0)+IF('01_Доходи'!$B$73="Лікар-терапевт",'01_Доходи'!AA73,0)+IF('01_Доходи'!$B$86="Лікар-терапевт",'01_Доходи'!AA86,0)+IF('01_Доходи'!$B$99="Лікар-терапевт",'01_Доходи'!AA99,0)+IF('01_Доходи'!$B$112="Лікар-терапевт",'01_Доходи'!AA112,0)+IF('01_Доходи'!$B$125="Лікар-терапевт",'01_Доходи'!AA125,0)+IF('01_Доходи'!$B$138="Лікар-терапевт",'01_Доходи'!AA138,0)+IF('01_Доходи'!$B$151="Лікар-терапевт",'01_Доходи'!AA151,0)+IF('01_Доходи'!$B$164="Лікар-терапевт",'01_Доходи'!AA164,0)+IF('01_Доходи'!$B$177="Лікар-терапевт",'01_Доходи'!AA177,0)+IF('01_Доходи'!$B$190="Лікар-терапевт",'01_Доходи'!AA190,0)+IF('01_Доходи'!$B$203="Лікар-терапевт",'01_Доходи'!AA203,0)+IF('01_Доходи'!$B$216="Лікар-терапевт",'01_Доходи'!AA216,0)+IF('01_Доходи'!$B$229="Лікар-терапевт",'01_Доходи'!AA229,0)+IF('01_Доходи'!$B$242="Лікар-терапевт",'01_Доходи'!AA242,0)+IF('01_Доходи'!$B$255="Лікар-терапевт",'01_Доходи'!AA255,0)+IF('01_Доходи'!$B$268="Лікар-терапевт",'01_Доходи'!AA268,0)+IF('01_Доходи'!$B$281="Лікар-терапевт",'01_Доходи'!AA281,0)+IF('01_Доходи'!$B$294="Лікар-терапевт",'01_Доходи'!AA294,0)+IF('01_Доходи'!$B$307="Лікар-терапевт",'01_Доходи'!AA307,0)+IF('01_Доходи'!$B$320="Лікар-терапевт",'01_Доходи'!AA320,0)+IF('01_Доходи'!$B$333="Лікар-терапевт",'01_Доходи'!AA333,0)+IF('01_Доходи'!$B$346="Лікар-терапевт",'01_Доходи'!AA346,0)+IF('01_Доходи'!$B$359="Лікар-терапевт",'01_Доходи'!AA359,0)+IF('01_Доходи'!$B$372="Лікар-терапевт",'01_Доходи'!AA372,0)+IF('01_Доходи'!$B$385="Лікар-терапевт",'01_Доходи'!AA385,0)+IF('01_Доходи'!$B$398="Лікар-терапевт",'01_Доходи'!AA398,0)+IF('01_Доходи'!$B$411="Лікар-терапевт",'01_Доходи'!AA411,0)+IF('01_Доходи'!$B$424="Лікар-терапевт",'01_Доходи'!AA424,0)+IF('01_Доходи'!$B$437="Лікар-терапевт",'01_Доходи'!AA437,0)+IF('01_Доходи'!$B$450="Лікар-терапевт",'01_Доходи'!AA450,0)+IF('01_Доходи'!$B$463="Лікар-терапевт",'01_Доходи'!AA463,0)+IF('01_Доходи'!$B$476="Лікар-терапевт",'01_Доходи'!AA476,0)+IF('01_Доходи'!$B$489="Лікар-терапевт",'01_Доходи'!AA489,0)+IF('01_Доходи'!$B$502="Лікар-терапевт",'01_Доходи'!AA502,0)+IF('01_Доходи'!$B$515="Лікар-терапевт",'01_Доходи'!AA515,0)+IF('01_Доходи'!$B$528="Лікар-терапевт",'01_Доходи'!AA528,0)+IF('01_Доходи'!$B$541="Лікар-терапевт",'01_Доходи'!AA541,0)+IF('01_Доходи'!$B$554="Лікар-терапевт",'01_Доходи'!AA554,0)+IF('01_Доходи'!$B$567="Лікар-терапевт",'01_Доходи'!AA567,0)+IF('01_Доходи'!$B$580="Лікар-терапевт",'01_Доходи'!AA580,0)+IF('01_Доходи'!$B$593="Лікар-терапевт",'01_Доходи'!AA593,0)+IF('01_Доходи'!$B$606="Лікар-терапевт",'01_Доходи'!AA606,0)+IF('01_Доходи'!$B$619="Лікар-терапевт",'01_Доходи'!AA619,0)+IF('01_Доходи'!$B$632="Лікар-терапевт",'01_Доходи'!AA632,0)+IF('01_Доходи'!$B$645="Лікар-терапевт",'01_Доходи'!AA645,0)+IF('01_Доходи'!$B$658="Лікар-терапевт",'01_Доходи'!AA658,0)+IF('01_Доходи'!$B$671="Лікар-терапевт",'01_Доходи'!AA671,0)</f>
        <v>0</v>
      </c>
      <c r="O23" s="558">
        <f>IF('01_Доходи'!$B$684="Лікар-терапевт",'01_Доходи'!AA684,0)+IF('01_Доходи'!$B$697="Лікар-терапевт",'01_Доходи'!AA697,0)+IF('01_Доходи'!$B$710="Лікар-терапевт",'01_Доходи'!AA710,0)+IF('01_Доходи'!$B$723="Лікар-терапевт",'01_Доходи'!AA723,0)+IF('01_Доходи'!$B$736="Лікар-терапевт",'01_Доходи'!AA736,0)+IF('01_Доходи'!$B$749="Лікар-терапевт",'01_Доходи'!AA749,0)+IF('01_Доходи'!$B$762="Лікар-терапевт",'01_Доходи'!AA762,0)+IF('01_Доходи'!$B$775="Лікар-терапевт",'01_Доходи'!AA775,0)+IF('01_Доходи'!$B$788="Лікар-терапевт",'01_Доходи'!AA788,0)+IF('01_Доходи'!$B$801="Лікар-терапевт",'01_Доходи'!AA801,0)+IF('01_Доходи'!$B$814="Лікар-терапевт",'01_Доходи'!AA814,0)+IF('01_Доходи'!$B$827="Лікар-терапевт",'01_Доходи'!AA827,0)+IF('01_Доходи'!$B$840="Лікар-терапевт",'01_Доходи'!AA840,0)+IF('01_Доходи'!$B$853="Лікар-терапевт",'01_Доходи'!AA853,0)+IF('01_Доходи'!$B$866="Лікар-терапевт",'01_Доходи'!AA866,0)+IF('01_Доходи'!$B$879="Лікар-терапевт",'01_Доходи'!AA879,0)+IF('01_Доходи'!$B$892="Лікар-терапевт",'01_Доходи'!AA892,0)+IF('01_Доходи'!$B$905="Лікар-терапевт",'01_Доходи'!AA905,0)+IF('01_Доходи'!$B$918="Лікар-терапевт",'01_Доходи'!AA918,0)+IF('01_Доходи'!$B$931="Лікар-терапевт",'01_Доходи'!AA931,0)+IF('01_Доходи'!$B$944="Лікар-терапевт",'01_Доходи'!AA944,0)+IF('01_Доходи'!$B$957="Лікар-терапевт",'01_Доходи'!AA957,0)+IF('01_Доходи'!$B$970="Лікар-терапевт",'01_Доходи'!AA970,0)+IF('01_Доходи'!$B$983="Лікар-терапевт",'01_Доходи'!AA983,0)+IF('01_Доходи'!$B$996="Лікар-терапевт",'01_Доходи'!AA996,0)+IF('01_Доходи'!$B$1009="Лікар-терапевт",'01_Доходи'!AA1009,0)+IF('01_Доходи'!$B$1022="Лікар-терапевт",'01_Доходи'!AA1022,0)+IF('01_Доходи'!$B$1035="Лікар-терапевт",'01_Доходи'!AA1035,0)+IF('01_Доходи'!$B$1048="Лікар-терапевт",'01_Доходи'!AA1048,0)+IF('01_Доходи'!$B$1061="Лікар-терапевт",'01_Доходи'!AA1061,0)+IF('01_Доходи'!$B$1074="Лікар-терапевт",'01_Доходи'!AA1074,0)+IF('01_Доходи'!$B$1087="Лікар-терапевт",'01_Доходи'!AA1087,0)+IF('01_Доходи'!$B$1100="Лікар-терапевт",'01_Доходи'!AA1100,0)+IF('01_Доходи'!$B$1113="Лікар-терапевт",'01_Доходи'!AA1113,0)+IF('01_Доходи'!$B$1126="Лікар-терапевт",'01_Доходи'!AA1126,0)+IF('01_Доходи'!$B$1139="Лікар-терапевт",'01_Доходи'!AA1139,0)+IF('01_Доходи'!$B$1152="Лікар-терапевт",'01_Доходи'!AA1152,0)+IF('01_Доходи'!$B$1165="Лікар-терапевт",'01_Доходи'!AA1165,0)+IF('01_Доходи'!$B$1178="Лікар-терапевт",'01_Доходи'!AA1178,0)+IF('01_Доходи'!$B$1191="Лікар-терапевт",'01_Доходи'!AA1191,0)+IF('01_Доходи'!$B$1204="Лікар-терапевт",'01_Доходи'!AA1204,0)+IF('01_Доходи'!$B$1217="Лікар-терапевт",'01_Доходи'!AA1217,0)+IF('01_Доходи'!$B$1230="Лікар-терапевт",'01_Доходи'!AA1230,0)+IF('01_Доходи'!$B$1243="Лікар-терапевт",'01_Доходи'!AA1243,0)+IF('01_Доходи'!$B$1256="Лікар-терапевт",'01_Доходи'!AA1256,0)+IF('01_Доходи'!$B$1269="Лікар-терапевт",'01_Доходи'!AA1269,0)+IF('01_Доходи'!$B$1282="Лікар-терапевт",'01_Доходи'!AA1282,0)+IF('01_Доходи'!$B$1295="Лікар-терапевт",'01_Доходи'!AA1295,0)+IF('01_Доходи'!$B$1308="Лікар-терапевт",'01_Доходи'!AA1308,0)+IF('01_Доходи'!$B$1321="Лікар-терапевт",'01_Доходи'!AA1321,0)</f>
        <v>0</v>
      </c>
      <c r="P23" s="558">
        <f>IF('01_Доходи'!$B$34="Лікар-терапевт",'01_Доходи'!AH34,0)+IF('01_Доходи'!$B$47="Лікар-терапевт",'01_Доходи'!AH47,0)+IF('01_Доходи'!$B$60="Лікар-терапевт",'01_Доходи'!AH60,0)+IF('01_Доходи'!$B$73="Лікар-терапевт",'01_Доходи'!AH73,0)+IF('01_Доходи'!$B$86="Лікар-терапевт",'01_Доходи'!AH86,0)+IF('01_Доходи'!$B$99="Лікар-терапевт",'01_Доходи'!AH99,0)+IF('01_Доходи'!$B$112="Лікар-терапевт",'01_Доходи'!AH112,0)+IF('01_Доходи'!$B$125="Лікар-терапевт",'01_Доходи'!AH125,0)+IF('01_Доходи'!$B$138="Лікар-терапевт",'01_Доходи'!AH138,0)+IF('01_Доходи'!$B$151="Лікар-терапевт",'01_Доходи'!AH151,0)+IF('01_Доходи'!$B$164="Лікар-терапевт",'01_Доходи'!AH164,0)+IF('01_Доходи'!$B$177="Лікар-терапевт",'01_Доходи'!AH177,0)+IF('01_Доходи'!$B$190="Лікар-терапевт",'01_Доходи'!AH190,0)+IF('01_Доходи'!$B$203="Лікар-терапевт",'01_Доходи'!AH203,0)+IF('01_Доходи'!$B$216="Лікар-терапевт",'01_Доходи'!AH216,0)+IF('01_Доходи'!$B$229="Лікар-терапевт",'01_Доходи'!AH229,0)+IF('01_Доходи'!$B$242="Лікар-терапевт",'01_Доходи'!AH242,0)+IF('01_Доходи'!$B$255="Лікар-терапевт",'01_Доходи'!AH255,0)+IF('01_Доходи'!$B$268="Лікар-терапевт",'01_Доходи'!AH268,0)+IF('01_Доходи'!$B$281="Лікар-терапевт",'01_Доходи'!AH281,0)+IF('01_Доходи'!$B$294="Лікар-терапевт",'01_Доходи'!AH294,0)+IF('01_Доходи'!$B$307="Лікар-терапевт",'01_Доходи'!AH307,0)+IF('01_Доходи'!$B$320="Лікар-терапевт",'01_Доходи'!AH320,0)+IF('01_Доходи'!$B$333="Лікар-терапевт",'01_Доходи'!AH333,0)+IF('01_Доходи'!$B$346="Лікар-терапевт",'01_Доходи'!AH346,0)+IF('01_Доходи'!$B$359="Лікар-терапевт",'01_Доходи'!AH359,0)+IF('01_Доходи'!$B$372="Лікар-терапевт",'01_Доходи'!AH372,0)+IF('01_Доходи'!$B$385="Лікар-терапевт",'01_Доходи'!AH385,0)+IF('01_Доходи'!$B$398="Лікар-терапевт",'01_Доходи'!AH398,0)+IF('01_Доходи'!$B$411="Лікар-терапевт",'01_Доходи'!AH411,0)+IF('01_Доходи'!$B$424="Лікар-терапевт",'01_Доходи'!AH424,0)+IF('01_Доходи'!$B$437="Лікар-терапевт",'01_Доходи'!AH437,0)+IF('01_Доходи'!$B$450="Лікар-терапевт",'01_Доходи'!AH450,0)+IF('01_Доходи'!$B$463="Лікар-терапевт",'01_Доходи'!AH463,0)+IF('01_Доходи'!$B$476="Лікар-терапевт",'01_Доходи'!AH476,0)+IF('01_Доходи'!$B$489="Лікар-терапевт",'01_Доходи'!AH489,0)+IF('01_Доходи'!$B$502="Лікар-терапевт",'01_Доходи'!AH502,0)+IF('01_Доходи'!$B$515="Лікар-терапевт",'01_Доходи'!AH515,0)+IF('01_Доходи'!$B$528="Лікар-терапевт",'01_Доходи'!AH528,0)+IF('01_Доходи'!$B$541="Лікар-терапевт",'01_Доходи'!AH541,0)+IF('01_Доходи'!$B$554="Лікар-терапевт",'01_Доходи'!AH554,0)+IF('01_Доходи'!$B$567="Лікар-терапевт",'01_Доходи'!AH567,0)+IF('01_Доходи'!$B$580="Лікар-терапевт",'01_Доходи'!AH580,0)+IF('01_Доходи'!$B$593="Лікар-терапевт",'01_Доходи'!AH593,0)+IF('01_Доходи'!$B$606="Лікар-терапевт",'01_Доходи'!AH606,0)+IF('01_Доходи'!$B$619="Лікар-терапевт",'01_Доходи'!AH619,0)+IF('01_Доходи'!$B$632="Лікар-терапевт",'01_Доходи'!AH632,0)+IF('01_Доходи'!$B$645="Лікар-терапевт",'01_Доходи'!AH645,0)+IF('01_Доходи'!$B$658="Лікар-терапевт",'01_Доходи'!AH658,0)+IF('01_Доходи'!$B$671="Лікар-терапевт",'01_Доходи'!AH671,0)</f>
        <v>0</v>
      </c>
      <c r="Q23" s="558">
        <f>IF('01_Доходи'!$B$684="Лікар-терапевт",'01_Доходи'!AH684,0)+IF('01_Доходи'!$B$697="Лікар-терапевт",'01_Доходи'!AH697,0)+IF('01_Доходи'!$B$710="Лікар-терапевт",'01_Доходи'!AH710,0)+IF('01_Доходи'!$B$723="Лікар-терапевт",'01_Доходи'!AH723,0)+IF('01_Доходи'!$B$736="Лікар-терапевт",'01_Доходи'!AH736,0)+IF('01_Доходи'!$B$749="Лікар-терапевт",'01_Доходи'!AH749,0)+IF('01_Доходи'!$B$762="Лікар-терапевт",'01_Доходи'!AH762,0)+IF('01_Доходи'!$B$775="Лікар-терапевт",'01_Доходи'!AH775,0)+IF('01_Доходи'!$B$788="Лікар-терапевт",'01_Доходи'!AH788,0)+IF('01_Доходи'!$B$801="Лікар-терапевт",'01_Доходи'!AH801,0)+IF('01_Доходи'!$B$814="Лікар-терапевт",'01_Доходи'!AH814,0)+IF('01_Доходи'!$B$827="Лікар-терапевт",'01_Доходи'!AH827,0)+IF('01_Доходи'!$B$840="Лікар-терапевт",'01_Доходи'!AH840,0)+IF('01_Доходи'!$B$853="Лікар-терапевт",'01_Доходи'!AH853,0)+IF('01_Доходи'!$B$866="Лікар-терапевт",'01_Доходи'!AH866,0)+IF('01_Доходи'!$B$879="Лікар-терапевт",'01_Доходи'!AH879,0)+IF('01_Доходи'!$B$892="Лікар-терапевт",'01_Доходи'!AH892,0)+IF('01_Доходи'!$B$905="Лікар-терапевт",'01_Доходи'!AH905,0)+IF('01_Доходи'!$B$918="Лікар-терапевт",'01_Доходи'!AH918,0)+IF('01_Доходи'!$B$931="Лікар-терапевт",'01_Доходи'!AH931,0)+IF('01_Доходи'!$B$944="Лікар-терапевт",'01_Доходи'!AH944,0)+IF('01_Доходи'!$B$957="Лікар-терапевт",'01_Доходи'!AH957,0)+IF('01_Доходи'!$B$970="Лікар-терапевт",'01_Доходи'!AH970,0)+IF('01_Доходи'!$B$983="Лікар-терапевт",'01_Доходи'!AH983,0)+IF('01_Доходи'!$B$996="Лікар-терапевт",'01_Доходи'!AH996,0)+IF('01_Доходи'!$B$1009="Лікар-терапевт",'01_Доходи'!AH1009,0)+IF('01_Доходи'!$B$1022="Лікар-терапевт",'01_Доходи'!AH1022,0)+IF('01_Доходи'!$B$1035="Лікар-терапевт",'01_Доходи'!AH1035,0)+IF('01_Доходи'!$B$1048="Лікар-терапевт",'01_Доходи'!AH1048,0)+IF('01_Доходи'!$B$1061="Лікар-терапевт",'01_Доходи'!AH1061,0)+IF('01_Доходи'!$B$1074="Лікар-терапевт",'01_Доходи'!AH1074,0)+IF('01_Доходи'!$B$1087="Лікар-терапевт",'01_Доходи'!AH1087,0)+IF('01_Доходи'!$B$1100="Лікар-терапевт",'01_Доходи'!AH1100,0)+IF('01_Доходи'!$B$1113="Лікар-терапевт",'01_Доходи'!AH1113,0)+IF('01_Доходи'!$B$1126="Лікар-терапевт",'01_Доходи'!AH1126,0)+IF('01_Доходи'!$B$1139="Лікар-терапевт",'01_Доходи'!AH1139,0)+IF('01_Доходи'!$B$1152="Лікар-терапевт",'01_Доходи'!AH1152,0)+IF('01_Доходи'!$B$1165="Лікар-терапевт",'01_Доходи'!AH1165,0)+IF('01_Доходи'!$B$1178="Лікар-терапевт",'01_Доходи'!AH1178,0)+IF('01_Доходи'!$B$1191="Лікар-терапевт",'01_Доходи'!AH1191,0)+IF('01_Доходи'!$B$1204="Лікар-терапевт",'01_Доходи'!AH1204,0)+IF('01_Доходи'!$B$1217="Лікар-терапевт",'01_Доходи'!AH1217,0)+IF('01_Доходи'!$B$1230="Лікар-терапевт",'01_Доходи'!AH1230,0)+IF('01_Доходи'!$B$1243="Лікар-терапевт",'01_Доходи'!AH1243,0)+IF('01_Доходи'!$B$1256="Лікар-терапевт",'01_Доходи'!AH1256,0)+IF('01_Доходи'!$B$1269="Лікар-терапевт",'01_Доходи'!AH1269,0)+IF('01_Доходи'!$B$1282="Лікар-терапевт",'01_Доходи'!AH1282,0)+IF('01_Доходи'!$B$1295="Лікар-терапевт",'01_Доходи'!AH1295,0)+IF('01_Доходи'!$B$1308="Лікар-терапевт",'01_Доходи'!AH1308,0)+IF('01_Доходи'!$B$1321="Лікар-терапевт",'01_Доходи'!AH1321,0)</f>
        <v>0</v>
      </c>
      <c r="R23" s="563"/>
      <c r="S23" s="560"/>
      <c r="T23" s="560"/>
      <c r="U23" s="560"/>
      <c r="V23" s="559"/>
      <c r="W23" s="559"/>
    </row>
    <row r="24" spans="2:23" s="246" customFormat="1" ht="51.6" customHeight="1" x14ac:dyDescent="0.3">
      <c r="B24" s="508">
        <v>3</v>
      </c>
      <c r="C24" s="515" t="s">
        <v>414</v>
      </c>
      <c r="D24" s="510"/>
      <c r="E24" s="516"/>
      <c r="F24" s="516"/>
      <c r="G24" s="516"/>
      <c r="H24" s="516"/>
      <c r="I24" s="77"/>
      <c r="J24" s="1008" t="s">
        <v>505</v>
      </c>
      <c r="K24" s="1008"/>
      <c r="L24" s="1008"/>
      <c r="M24" s="1008"/>
      <c r="N24" s="1008"/>
      <c r="O24" s="1008"/>
      <c r="P24" s="1008"/>
      <c r="Q24" s="1008"/>
      <c r="R24" s="563"/>
      <c r="S24" s="560"/>
      <c r="T24" s="560"/>
      <c r="U24" s="560"/>
      <c r="V24" s="559"/>
      <c r="W24" s="559"/>
    </row>
    <row r="25" spans="2:23" s="246" customFormat="1" ht="31.9" customHeight="1" x14ac:dyDescent="0.3">
      <c r="B25" s="508"/>
      <c r="C25" s="511" t="s">
        <v>418</v>
      </c>
      <c r="D25" s="1009" t="s">
        <v>420</v>
      </c>
      <c r="E25" s="516">
        <f>(J16+J17+J18+K17+K18)/J25</f>
        <v>615.74468085106378</v>
      </c>
      <c r="F25" s="516">
        <f>(L16+L17+L18+M17+M18)/L25</f>
        <v>616.08510638297878</v>
      </c>
      <c r="G25" s="516">
        <f>(N16+N17+N18+O17+O18)/N25</f>
        <v>620</v>
      </c>
      <c r="H25" s="516">
        <f>(P16+P17+P18+Q17+Q18)/P25</f>
        <v>623.0921985815603</v>
      </c>
      <c r="I25" s="77"/>
      <c r="J25" s="558">
        <f>'02_Видатки'!I107+'02_Видатки'!I28</f>
        <v>11.75</v>
      </c>
      <c r="K25" s="564"/>
      <c r="L25" s="558">
        <f>'02_Видатки'!J107+'02_Видатки'!J28</f>
        <v>11.75</v>
      </c>
      <c r="M25" s="564"/>
      <c r="N25" s="558">
        <f>'02_Видатки'!K107+'02_Видатки'!K28</f>
        <v>11.75</v>
      </c>
      <c r="O25" s="564"/>
      <c r="P25" s="558">
        <f>'02_Видатки'!L107+'02_Видатки'!L28</f>
        <v>11.75</v>
      </c>
      <c r="Q25" s="564"/>
      <c r="R25" s="563"/>
      <c r="S25" s="560"/>
      <c r="T25" s="560"/>
      <c r="U25" s="560"/>
      <c r="V25" s="559"/>
      <c r="W25" s="559"/>
    </row>
    <row r="26" spans="2:23" s="246" customFormat="1" ht="31.9" customHeight="1" x14ac:dyDescent="0.3">
      <c r="B26" s="508"/>
      <c r="C26" s="511" t="s">
        <v>419</v>
      </c>
      <c r="D26" s="1009"/>
      <c r="E26" s="516">
        <f>(J16+J17+J18+K17+K18)/J26</f>
        <v>1447</v>
      </c>
      <c r="F26" s="516">
        <f>(L16+L17+L18+M17+M18)/L26</f>
        <v>1447.8</v>
      </c>
      <c r="G26" s="516">
        <f>(N16+N17+N18+O17+O18)/N26</f>
        <v>2428.3333333333335</v>
      </c>
      <c r="H26" s="516">
        <f>(P16+P17+P18+Q17+Q18)/P26</f>
        <v>1464.2666666666667</v>
      </c>
      <c r="I26" s="77"/>
      <c r="J26" s="558">
        <f>'02_Видатки'!I134</f>
        <v>5</v>
      </c>
      <c r="K26" s="564"/>
      <c r="L26" s="558">
        <f>'02_Видатки'!J134</f>
        <v>5</v>
      </c>
      <c r="M26" s="564"/>
      <c r="N26" s="558">
        <f>'02_Видатки'!K134</f>
        <v>3</v>
      </c>
      <c r="O26" s="564"/>
      <c r="P26" s="558">
        <f>'02_Видатки'!L134</f>
        <v>5</v>
      </c>
      <c r="Q26" s="564"/>
      <c r="R26" s="563"/>
      <c r="S26" s="560"/>
      <c r="T26" s="560"/>
      <c r="U26" s="560"/>
      <c r="V26" s="559"/>
      <c r="W26" s="559"/>
    </row>
    <row r="27" spans="2:23" s="246" customFormat="1" ht="40.9" customHeight="1" x14ac:dyDescent="0.3">
      <c r="B27" s="508">
        <v>4</v>
      </c>
      <c r="C27" s="509" t="s">
        <v>495</v>
      </c>
      <c r="D27" s="512" t="s">
        <v>13</v>
      </c>
      <c r="E27" s="548" t="e">
        <f>'05_Фін_план'!E57/'0_Загальне'!$C$23</f>
        <v>#DIV/0!</v>
      </c>
      <c r="F27" s="548" t="e">
        <f>'05_Фін_план'!F57/'0_Загальне'!$C$23</f>
        <v>#DIV/0!</v>
      </c>
      <c r="G27" s="548" t="e">
        <f>'05_Фін_план'!G57/'0_Загальне'!$C$23</f>
        <v>#DIV/0!</v>
      </c>
      <c r="H27" s="548" t="e">
        <f>'05_Фін_план'!H57/'0_Загальне'!$C$23</f>
        <v>#DIV/0!</v>
      </c>
      <c r="I27" s="517"/>
      <c r="J27" s="501"/>
      <c r="K27" s="501"/>
      <c r="L27" s="501"/>
      <c r="M27" s="501"/>
      <c r="N27" s="501"/>
      <c r="O27" s="501"/>
      <c r="P27" s="501"/>
      <c r="Q27" s="501"/>
      <c r="R27" s="501"/>
      <c r="S27" s="247"/>
      <c r="T27" s="247"/>
      <c r="U27" s="247"/>
    </row>
    <row r="28" spans="2:23" s="246" customFormat="1" ht="56.45" customHeight="1" x14ac:dyDescent="0.3">
      <c r="B28" s="508">
        <v>5</v>
      </c>
      <c r="C28" s="509" t="s">
        <v>18</v>
      </c>
      <c r="D28" s="512" t="s">
        <v>421</v>
      </c>
      <c r="E28" s="549">
        <f>'05_Фін_план'!E75/'05_Фін_план'!E76</f>
        <v>1</v>
      </c>
      <c r="F28" s="549">
        <f>'05_Фін_план'!F75/'05_Фін_план'!F76</f>
        <v>1</v>
      </c>
      <c r="G28" s="549">
        <f>'05_Фін_план'!G75/'05_Фін_план'!G76</f>
        <v>0.99999986224599846</v>
      </c>
      <c r="H28" s="549">
        <f>'05_Фін_план'!H75/'05_Фін_план'!H76</f>
        <v>0.99999983646573398</v>
      </c>
      <c r="I28" s="518"/>
      <c r="J28" s="501"/>
      <c r="K28" s="501"/>
      <c r="L28" s="501"/>
      <c r="M28" s="501"/>
      <c r="N28" s="501"/>
      <c r="O28" s="501"/>
      <c r="P28" s="501"/>
      <c r="Q28" s="501"/>
      <c r="R28" s="501"/>
      <c r="S28" s="247"/>
      <c r="T28" s="247"/>
      <c r="U28" s="247"/>
    </row>
    <row r="29" spans="2:23" s="69" customFormat="1" ht="26.45" customHeight="1" x14ac:dyDescent="0.4">
      <c r="B29" s="1025" t="s">
        <v>14</v>
      </c>
      <c r="C29" s="1025"/>
      <c r="D29" s="1025"/>
      <c r="E29" s="1025"/>
      <c r="F29" s="1025"/>
      <c r="G29" s="1025"/>
      <c r="H29" s="1025"/>
      <c r="I29" s="507"/>
      <c r="J29" s="501"/>
      <c r="K29" s="501"/>
      <c r="L29" s="501"/>
      <c r="M29" s="501"/>
      <c r="N29" s="501"/>
      <c r="O29" s="501"/>
      <c r="P29" s="501"/>
      <c r="Q29" s="501"/>
      <c r="R29" s="501"/>
      <c r="S29" s="138"/>
      <c r="T29" s="138"/>
      <c r="U29" s="138"/>
    </row>
    <row r="30" spans="2:23" s="246" customFormat="1" ht="61.15" customHeight="1" x14ac:dyDescent="0.3">
      <c r="B30" s="508">
        <v>1</v>
      </c>
      <c r="C30" s="509" t="s">
        <v>19</v>
      </c>
      <c r="D30" s="512" t="s">
        <v>15</v>
      </c>
      <c r="E30" s="550">
        <f>('01_Доходи'!E17+'01_Доходи'!E18)/'05_Фін_план'!E75</f>
        <v>0.63692552193227492</v>
      </c>
      <c r="F30" s="550">
        <f>('01_Доходи'!F17)/'05_Фін_план'!F75</f>
        <v>0.67001231330043054</v>
      </c>
      <c r="G30" s="550">
        <f>('01_Доходи'!G17)/'05_Фін_план'!G75</f>
        <v>0.57611777335139225</v>
      </c>
      <c r="H30" s="550">
        <f>('01_Доходи'!H17)/'05_Фін_план'!H75</f>
        <v>0.68770282099788282</v>
      </c>
      <c r="I30" s="520"/>
      <c r="J30" s="501"/>
      <c r="K30" s="501"/>
      <c r="L30" s="501"/>
      <c r="M30" s="501"/>
      <c r="N30" s="501"/>
      <c r="O30" s="501"/>
      <c r="P30" s="501"/>
      <c r="Q30" s="501"/>
      <c r="R30" s="501"/>
      <c r="S30" s="247"/>
      <c r="T30" s="247"/>
      <c r="U30" s="247"/>
    </row>
    <row r="31" spans="2:23" s="246" customFormat="1" ht="60" customHeight="1" x14ac:dyDescent="0.3">
      <c r="B31" s="508">
        <v>2</v>
      </c>
      <c r="C31" s="509" t="s">
        <v>576</v>
      </c>
      <c r="D31" s="512" t="s">
        <v>440</v>
      </c>
      <c r="E31" s="551">
        <f>'01_Доходи'!D1350/'05_Фін_план'!E75</f>
        <v>0.3410391455986288</v>
      </c>
      <c r="F31" s="551">
        <f>'01_Доходи'!E1350/'05_Фін_план'!F75</f>
        <v>0.3068508702112987</v>
      </c>
      <c r="G31" s="551">
        <f>'01_Доходи'!F1350/'05_Фін_план'!G75</f>
        <v>0.40420404193546361</v>
      </c>
      <c r="H31" s="551">
        <f>'01_Доходи'!G1350/'05_Фін_план'!H75</f>
        <v>0.288923436043104</v>
      </c>
      <c r="I31" s="521"/>
      <c r="J31" s="501"/>
      <c r="K31" s="501"/>
      <c r="L31" s="501"/>
      <c r="M31" s="501"/>
      <c r="N31" s="501"/>
      <c r="O31" s="501"/>
      <c r="P31" s="501"/>
      <c r="Q31" s="501"/>
      <c r="R31" s="501"/>
      <c r="S31" s="247"/>
      <c r="T31" s="247"/>
      <c r="U31" s="247"/>
    </row>
    <row r="32" spans="2:23" s="246" customFormat="1" ht="63" customHeight="1" x14ac:dyDescent="0.3">
      <c r="B32" s="508">
        <v>3</v>
      </c>
      <c r="C32" s="509" t="s">
        <v>240</v>
      </c>
      <c r="D32" s="512" t="s">
        <v>441</v>
      </c>
      <c r="E32" s="516">
        <f>('01_Доходи'!E17)/('01_Доходи'!K26+'01_Доходи'!K28)</f>
        <v>194.76240497581202</v>
      </c>
      <c r="F32" s="516">
        <f>('01_Доходи'!F17)/('01_Доходи'!Q26+'01_Доходи'!Q28)</f>
        <v>195.01689934152967</v>
      </c>
      <c r="G32" s="516">
        <f>('01_Доходи'!G17)/('01_Доходи'!W26+'01_Доходи'!W28)</f>
        <v>195.91663126058108</v>
      </c>
      <c r="H32" s="516">
        <f>('01_Доходи'!H17)/('01_Доходи'!AC26+'01_Доходи'!AC28)</f>
        <v>195.91017013123746</v>
      </c>
      <c r="I32" s="522"/>
      <c r="J32" s="501"/>
      <c r="K32" s="501"/>
      <c r="L32" s="501"/>
      <c r="M32" s="501"/>
      <c r="N32" s="501"/>
      <c r="O32" s="501"/>
      <c r="P32" s="501"/>
      <c r="Q32" s="501"/>
      <c r="R32" s="501"/>
      <c r="S32" s="247"/>
      <c r="T32" s="247"/>
      <c r="U32" s="247"/>
    </row>
    <row r="33" spans="2:21" s="246" customFormat="1" ht="30.6" customHeight="1" x14ac:dyDescent="0.3">
      <c r="B33" s="508">
        <v>4</v>
      </c>
      <c r="C33" s="1027" t="s">
        <v>571</v>
      </c>
      <c r="D33" s="1028"/>
      <c r="E33" s="1028"/>
      <c r="F33" s="1028"/>
      <c r="G33" s="1028"/>
      <c r="H33" s="1029"/>
      <c r="I33" s="226"/>
      <c r="J33" s="523"/>
      <c r="K33" s="501"/>
      <c r="L33" s="501"/>
      <c r="M33" s="501"/>
      <c r="N33" s="501"/>
      <c r="O33" s="501"/>
      <c r="P33" s="501"/>
      <c r="Q33" s="501"/>
      <c r="R33" s="501"/>
      <c r="S33" s="247"/>
      <c r="T33" s="247"/>
      <c r="U33" s="247"/>
    </row>
    <row r="34" spans="2:21" s="246" customFormat="1" ht="33" customHeight="1" x14ac:dyDescent="0.3">
      <c r="B34" s="508"/>
      <c r="C34" s="511" t="s">
        <v>242</v>
      </c>
      <c r="D34" s="512" t="s">
        <v>442</v>
      </c>
      <c r="E34" s="516" t="e">
        <f>('01_Доходи'!E17)/'04_Фін_стійкість'!R16</f>
        <v>#DIV/0!</v>
      </c>
      <c r="F34" s="516" t="e">
        <f>('01_Доходи'!F17)/'04_Фін_стійкість'!S16</f>
        <v>#DIV/0!</v>
      </c>
      <c r="G34" s="516" t="e">
        <f>('01_Доходи'!G17)/'04_Фін_стійкість'!T16</f>
        <v>#DIV/0!</v>
      </c>
      <c r="H34" s="516" t="e">
        <f>('01_Доходи'!H17)/'04_Фін_стійкість'!U16</f>
        <v>#DIV/0!</v>
      </c>
      <c r="I34" s="77"/>
      <c r="J34" s="501"/>
      <c r="K34" s="501"/>
      <c r="L34" s="501"/>
      <c r="M34" s="501"/>
      <c r="N34" s="501"/>
      <c r="O34" s="501"/>
      <c r="P34" s="501"/>
      <c r="Q34" s="501"/>
      <c r="R34" s="501"/>
      <c r="S34" s="247"/>
      <c r="T34" s="247"/>
      <c r="U34" s="247"/>
    </row>
    <row r="35" spans="2:21" s="246" customFormat="1" ht="33" customHeight="1" x14ac:dyDescent="0.3">
      <c r="B35" s="508"/>
      <c r="C35" s="511" t="s">
        <v>243</v>
      </c>
      <c r="D35" s="512" t="s">
        <v>443</v>
      </c>
      <c r="E35" s="516">
        <f>('01_Доходи'!E17)/'04_Фін_стійкість'!R17</f>
        <v>352276.5</v>
      </c>
      <c r="F35" s="516">
        <f>('01_Доходи'!F17)/'04_Фін_стійкість'!S17</f>
        <v>352931.8335833333</v>
      </c>
      <c r="G35" s="516">
        <f>('01_Доходи'!G17)/'04_Фін_стійкість'!T17</f>
        <v>356813.16468333331</v>
      </c>
      <c r="H35" s="516">
        <f>('01_Доходи'!H17)/'04_Фін_стійкість'!U17</f>
        <v>358580.91473020829</v>
      </c>
      <c r="I35" s="77"/>
      <c r="J35" s="501"/>
      <c r="K35" s="501"/>
      <c r="L35" s="501"/>
      <c r="M35" s="501"/>
      <c r="N35" s="501"/>
      <c r="O35" s="501"/>
      <c r="P35" s="501"/>
      <c r="Q35" s="501"/>
      <c r="R35" s="501"/>
      <c r="S35" s="247"/>
      <c r="T35" s="247"/>
      <c r="U35" s="247"/>
    </row>
    <row r="36" spans="2:21" s="246" customFormat="1" ht="33" customHeight="1" x14ac:dyDescent="0.3">
      <c r="B36" s="508"/>
      <c r="C36" s="511" t="s">
        <v>244</v>
      </c>
      <c r="D36" s="512" t="s">
        <v>442</v>
      </c>
      <c r="E36" s="516" t="e">
        <f>('01_Доходи'!E17)/'04_Фін_стійкість'!R18</f>
        <v>#DIV/0!</v>
      </c>
      <c r="F36" s="516" t="e">
        <f>('01_Доходи'!F17)/'04_Фін_стійкість'!S18</f>
        <v>#DIV/0!</v>
      </c>
      <c r="G36" s="516" t="e">
        <f>('01_Доходи'!G17)/'04_Фін_стійкість'!T18</f>
        <v>#DIV/0!</v>
      </c>
      <c r="H36" s="516" t="e">
        <f>('01_Доходи'!H17)/'04_Фін_стійкість'!U18</f>
        <v>#DIV/0!</v>
      </c>
      <c r="I36" s="77"/>
      <c r="J36" s="501"/>
      <c r="K36" s="501"/>
      <c r="L36" s="501"/>
      <c r="M36" s="501"/>
      <c r="N36" s="501"/>
      <c r="O36" s="501"/>
      <c r="P36" s="501"/>
      <c r="Q36" s="501"/>
      <c r="R36" s="501"/>
      <c r="S36" s="247"/>
      <c r="T36" s="247"/>
      <c r="U36" s="247"/>
    </row>
    <row r="37" spans="2:21" s="246" customFormat="1" ht="67.150000000000006" customHeight="1" x14ac:dyDescent="0.3">
      <c r="B37" s="508">
        <v>5</v>
      </c>
      <c r="C37" s="509" t="s">
        <v>572</v>
      </c>
      <c r="D37" s="512" t="s">
        <v>511</v>
      </c>
      <c r="E37" s="516">
        <f>('01_Доходи'!E17+'01_Доходи'!E18)/(J25+J26)</f>
        <v>84125.73134328358</v>
      </c>
      <c r="F37" s="516">
        <f>('01_Доходи'!F17)/(L25+L26)</f>
        <v>84282.228915422878</v>
      </c>
      <c r="G37" s="516">
        <f>('01_Доходи'!G17)/(N25+N26)</f>
        <v>96762.892117514115</v>
      </c>
      <c r="H37" s="516">
        <f>('01_Доходи'!H17)/(P25+P26)</f>
        <v>85631.263219154222</v>
      </c>
      <c r="I37" s="77"/>
      <c r="J37" s="501"/>
      <c r="K37" s="501"/>
      <c r="L37" s="501"/>
      <c r="M37" s="501"/>
      <c r="N37" s="501"/>
      <c r="O37" s="501"/>
      <c r="P37" s="501"/>
      <c r="Q37" s="501"/>
      <c r="R37" s="501"/>
      <c r="S37" s="247"/>
      <c r="T37" s="247"/>
      <c r="U37" s="247"/>
    </row>
    <row r="38" spans="2:21" s="69" customFormat="1" ht="33" customHeight="1" x14ac:dyDescent="0.4">
      <c r="B38" s="1025" t="s">
        <v>16</v>
      </c>
      <c r="C38" s="1025"/>
      <c r="D38" s="1025"/>
      <c r="E38" s="1025"/>
      <c r="F38" s="1025"/>
      <c r="G38" s="1025"/>
      <c r="H38" s="1025"/>
      <c r="I38" s="507"/>
      <c r="J38" s="501"/>
      <c r="K38" s="501"/>
      <c r="L38" s="501"/>
      <c r="M38" s="501"/>
      <c r="N38" s="501"/>
      <c r="O38" s="501"/>
      <c r="P38" s="501"/>
      <c r="Q38" s="501"/>
      <c r="R38" s="501"/>
      <c r="S38" s="138"/>
      <c r="T38" s="138"/>
      <c r="U38" s="138"/>
    </row>
    <row r="39" spans="2:21" s="246" customFormat="1" ht="56.45" customHeight="1" x14ac:dyDescent="0.3">
      <c r="B39" s="508">
        <v>1</v>
      </c>
      <c r="C39" s="552" t="s">
        <v>529</v>
      </c>
      <c r="D39" s="512" t="s">
        <v>450</v>
      </c>
      <c r="E39" s="524">
        <f>('02_Видатки'!AQ107+'02_Видатки'!AQ28+'02_Видатки'!BB28+'02_Видатки'!BB107)/'05_Фін_план'!E76</f>
        <v>0.28781851564576405</v>
      </c>
      <c r="F39" s="524">
        <f>('02_Видатки'!AR107+'02_Видатки'!AR28+'02_Видатки'!BC28+'02_Видатки'!BC107)/'05_Фін_план'!F76</f>
        <v>0.31011720361060208</v>
      </c>
      <c r="G39" s="524">
        <f>('02_Видатки'!AS107+'02_Видатки'!AS28+'02_Видатки'!BD28+'02_Видатки'!BD107)/'05_Фін_план'!G76</f>
        <v>0.28702669588590768</v>
      </c>
      <c r="H39" s="524">
        <f>('02_Видатки'!AT107+'02_Видатки'!AT28+'02_Видатки'!BE28+'02_Видатки'!BE107)/'05_Фін_план'!H76</f>
        <v>0.31378202921453691</v>
      </c>
      <c r="I39" s="520"/>
      <c r="J39" s="501"/>
      <c r="K39" s="501"/>
      <c r="L39" s="501"/>
      <c r="M39" s="501"/>
      <c r="N39" s="501"/>
      <c r="O39" s="501"/>
      <c r="P39" s="501"/>
      <c r="Q39" s="501"/>
      <c r="R39" s="501"/>
      <c r="S39" s="247"/>
      <c r="T39" s="247"/>
      <c r="U39" s="247"/>
    </row>
    <row r="40" spans="2:21" s="246" customFormat="1" ht="54" customHeight="1" x14ac:dyDescent="0.3">
      <c r="B40" s="508">
        <v>2</v>
      </c>
      <c r="C40" s="552" t="s">
        <v>530</v>
      </c>
      <c r="D40" s="512" t="s">
        <v>513</v>
      </c>
      <c r="E40" s="553">
        <f>('02_Видатки'!AQ46+'02_Видатки'!BB46)/'05_Фін_план'!E76</f>
        <v>0.15219973638962264</v>
      </c>
      <c r="F40" s="553">
        <f>('02_Видатки'!AR46+'02_Видатки'!BC46)/'05_Фін_план'!F76</f>
        <v>0.17312627283026194</v>
      </c>
      <c r="G40" s="553">
        <f>('02_Видатки'!AS46+'02_Видатки'!BD46)/'05_Фін_план'!G76</f>
        <v>0.14724527652992314</v>
      </c>
      <c r="H40" s="553">
        <f>('02_Видатки'!AT46+'02_Видатки'!BE46)/'05_Фін_план'!H76</f>
        <v>0.17606778432295747</v>
      </c>
      <c r="J40" s="501"/>
      <c r="K40" s="501"/>
      <c r="L40" s="501"/>
      <c r="M40" s="501"/>
      <c r="N40" s="501"/>
      <c r="O40" s="501"/>
      <c r="P40" s="501"/>
      <c r="Q40" s="501"/>
      <c r="R40" s="501"/>
      <c r="S40" s="247"/>
      <c r="T40" s="247"/>
      <c r="U40" s="247"/>
    </row>
    <row r="41" spans="2:21" s="246" customFormat="1" ht="40.5" x14ac:dyDescent="0.3">
      <c r="B41" s="508">
        <v>3</v>
      </c>
      <c r="C41" s="552" t="s">
        <v>531</v>
      </c>
      <c r="D41" s="512" t="s">
        <v>512</v>
      </c>
      <c r="E41" s="519">
        <f>('05_Фін_план'!E47+'05_Фін_план'!E48+'05_Фін_план'!E50+'05_Фін_план'!E51)/'05_Фін_план'!E76</f>
        <v>0.83976358235293058</v>
      </c>
      <c r="F41" s="519">
        <f>('05_Фін_план'!F47+'05_Фін_план'!F48+'05_Фін_план'!F50+'05_Фін_план'!F51)/'05_Фін_план'!F76</f>
        <v>0.83125907384705489</v>
      </c>
      <c r="G41" s="519">
        <f>('05_Фін_план'!G47+'05_Фін_план'!G48+'05_Фін_план'!G50+'05_Фін_план'!G51)/'05_Фін_план'!G76</f>
        <v>0.73949699741216768</v>
      </c>
      <c r="H41" s="519">
        <f>('05_Фін_план'!H47+'05_Фін_план'!H48+'05_Фін_план'!H50+'05_Фін_план'!H51)/'05_Фін_план'!H76</f>
        <v>0.87025776799250509</v>
      </c>
      <c r="I41" s="520"/>
      <c r="J41" s="501"/>
      <c r="K41" s="501"/>
      <c r="L41" s="501"/>
      <c r="M41" s="501"/>
      <c r="N41" s="501"/>
      <c r="O41" s="501"/>
      <c r="P41" s="501"/>
      <c r="Q41" s="501"/>
      <c r="R41" s="501"/>
      <c r="S41" s="247"/>
      <c r="T41" s="247"/>
      <c r="U41" s="247"/>
    </row>
    <row r="42" spans="2:21" s="246" customFormat="1" ht="40.5" x14ac:dyDescent="0.3">
      <c r="B42" s="508">
        <v>4</v>
      </c>
      <c r="C42" s="552" t="s">
        <v>532</v>
      </c>
      <c r="D42" s="512" t="s">
        <v>444</v>
      </c>
      <c r="E42" s="524">
        <f>('02_Видатки'!R28+'02_Видатки'!R46+'02_Видатки'!R64+'02_Видатки'!R77+'02_Видатки'!R107+'02_Видатки'!R134+'02_Видатки'!W28+'02_Видатки'!W46+'02_Видатки'!W64+'02_Видатки'!W77+'02_Видатки'!W107+'02_Видатки'!W134+'02_Видатки'!AB28+'02_Видатки'!AB46+'02_Видатки'!AB64+'02_Видатки'!AB77+'02_Видатки'!AB107+'02_Видатки'!AB134+'02_Видатки'!AG28+'02_Видатки'!AG46+'02_Видатки'!AG64+'02_Видатки'!AG77+'02_Видатки'!AG107+'02_Видатки'!AG134)/('05_Фін_план'!E47+'05_Фін_план'!E50+'05_Фін_план'!E48+'05_Фін_план'!E51)</f>
        <v>0.24002667591029661</v>
      </c>
      <c r="F42" s="524">
        <f>('02_Видатки'!S28+'02_Видатки'!S46+'02_Видатки'!S64+'02_Видатки'!S77+'02_Видатки'!S107+'02_Видатки'!S134+'02_Видатки'!X28+'02_Видатки'!X46+'02_Видатки'!X64+'02_Видатки'!X77+'02_Видатки'!X107+'02_Видатки'!X134+'02_Видатки'!AC28+'02_Видатки'!AC46+'02_Видатки'!AC64+'02_Видатки'!AC77+'02_Видатки'!AC107+'02_Видатки'!AC134+'02_Видатки'!AH28+'02_Видатки'!AH46+'02_Видатки'!AH64+'02_Видатки'!AH77+'02_Видатки'!AH107+'02_Видатки'!AH134)/('05_Фін_план'!F47+'05_Фін_план'!F50+'05_Фін_план'!F48+'05_Фін_план'!F51)</f>
        <v>0.25186456916077116</v>
      </c>
      <c r="G42" s="524">
        <f>('02_Видатки'!T28+'02_Видатки'!T46+'02_Видатки'!T64+'02_Видатки'!T77+'02_Видатки'!T107+'02_Видатки'!T134+'02_Видатки'!Y28+'02_Видатки'!Y46+'02_Видатки'!Y64+'02_Видатки'!Y77+'02_Видатки'!Y107+'02_Видатки'!Y134+'02_Видатки'!AD28+'02_Видатки'!AD46+'02_Видатки'!AD64+'02_Видатки'!AD77+'02_Видатки'!AD107+'02_Видатки'!AD134+'02_Видатки'!AI28+'02_Видатки'!AI46+'02_Видатки'!AI64+'02_Видатки'!AI77+'02_Видатки'!AI107+'02_Видатки'!AI134)/('05_Фін_план'!G47+'05_Фін_план'!G50+'05_Фін_план'!G48+'05_Фін_план'!G51)</f>
        <v>0.23751878067851981</v>
      </c>
      <c r="H42" s="524">
        <f>('02_Видатки'!U28+'02_Видатки'!U46+'02_Видатки'!U64+'02_Видатки'!U77+'02_Видатки'!U107+'02_Видатки'!U134+'02_Видатки'!Z28+'02_Видатки'!Z46+'02_Видатки'!Z64+'02_Видатки'!Z77+'02_Видатки'!Z107+'02_Видатки'!Z134+'02_Видатки'!AE28+'02_Видатки'!AE46+'02_Видатки'!AE64+'02_Видатки'!AE77+'02_Видатки'!AE107+'02_Видатки'!AE134+'02_Видатки'!AJ28+'02_Видатки'!AJ46+'02_Видатки'!AJ64+'02_Видатки'!AJ77+'02_Видатки'!AJ107+'02_Видатки'!AJ134)/('05_Фін_план'!H47+'05_Фін_план'!H50+'05_Фін_план'!H48+'05_Фін_план'!H51)</f>
        <v>0.24634532806926879</v>
      </c>
      <c r="I42" s="520"/>
      <c r="J42" s="501"/>
      <c r="K42" s="501"/>
      <c r="L42" s="501"/>
      <c r="M42" s="501"/>
      <c r="N42" s="501"/>
      <c r="O42" s="501"/>
      <c r="P42" s="501"/>
      <c r="Q42" s="501"/>
      <c r="R42" s="501"/>
      <c r="S42" s="247"/>
      <c r="T42" s="247"/>
      <c r="U42" s="247"/>
    </row>
    <row r="43" spans="2:21" s="246" customFormat="1" ht="50.45" customHeight="1" x14ac:dyDescent="0.3">
      <c r="B43" s="508">
        <v>5</v>
      </c>
      <c r="C43" s="535" t="s">
        <v>20</v>
      </c>
      <c r="D43" s="512" t="s">
        <v>445</v>
      </c>
      <c r="E43" s="524">
        <f>'05_Фін_план'!E93/'05_Фін_план'!E92</f>
        <v>0.20210174739427911</v>
      </c>
      <c r="F43" s="524">
        <f>'05_Фін_план'!F93/'05_Фін_план'!F92</f>
        <v>0.20210174739427911</v>
      </c>
      <c r="G43" s="524">
        <f>'05_Фін_план'!G93/'05_Фін_план'!G92</f>
        <v>0.20210174739427911</v>
      </c>
      <c r="H43" s="524">
        <f>'05_Фін_план'!H93/'05_Фін_план'!H92</f>
        <v>0.20210174739427911</v>
      </c>
      <c r="I43" s="521"/>
      <c r="J43" s="501"/>
      <c r="K43" s="501"/>
      <c r="L43" s="501"/>
      <c r="M43" s="501"/>
      <c r="N43" s="501"/>
      <c r="O43" s="501"/>
      <c r="P43" s="501"/>
      <c r="Q43" s="501"/>
      <c r="R43" s="501"/>
      <c r="S43" s="247"/>
      <c r="T43" s="247"/>
      <c r="U43" s="247"/>
    </row>
    <row r="44" spans="2:21" s="246" customFormat="1" ht="40.5" x14ac:dyDescent="0.3">
      <c r="B44" s="508">
        <v>6</v>
      </c>
      <c r="C44" s="535" t="s">
        <v>21</v>
      </c>
      <c r="D44" s="512" t="s">
        <v>440</v>
      </c>
      <c r="E44" s="524">
        <f>'05_Фін_план'!E57/'05_Фін_план'!E76</f>
        <v>4.8590733136981569E-2</v>
      </c>
      <c r="F44" s="524">
        <f>'05_Фін_план'!F57/'05_Фін_план'!F76</f>
        <v>2.4935726669504801E-2</v>
      </c>
      <c r="G44" s="524">
        <f>'05_Фін_план'!G57/'05_Фін_план'!G76</f>
        <v>4.4951022518702345E-2</v>
      </c>
      <c r="H44" s="524">
        <f>'05_Фін_план'!H57/'05_Фін_план'!H76</f>
        <v>4.5357040457904736E-2</v>
      </c>
      <c r="I44" s="521"/>
      <c r="J44" s="501"/>
      <c r="K44" s="501"/>
      <c r="L44" s="501"/>
      <c r="M44" s="501"/>
      <c r="N44" s="501"/>
      <c r="O44" s="501"/>
      <c r="P44" s="501"/>
      <c r="Q44" s="501"/>
      <c r="R44" s="501"/>
      <c r="S44" s="247"/>
      <c r="T44" s="247"/>
      <c r="U44" s="247"/>
    </row>
    <row r="45" spans="2:21" s="246" customFormat="1" ht="40.5" x14ac:dyDescent="0.3">
      <c r="B45" s="508">
        <v>7</v>
      </c>
      <c r="C45" s="535" t="s">
        <v>22</v>
      </c>
      <c r="D45" s="512" t="s">
        <v>17</v>
      </c>
      <c r="E45" s="519">
        <f>'05_Фін_план'!E67/'05_Фін_план'!E76</f>
        <v>0</v>
      </c>
      <c r="F45" s="519">
        <f>'05_Фін_план'!F67/'05_Фін_план'!F76</f>
        <v>0</v>
      </c>
      <c r="G45" s="519">
        <f>'05_Фін_план'!G67/'05_Фін_план'!G76</f>
        <v>0</v>
      </c>
      <c r="H45" s="519">
        <f>'05_Фін_план'!H67/'05_Фін_план'!H76</f>
        <v>0</v>
      </c>
      <c r="I45" s="520"/>
      <c r="J45" s="501"/>
      <c r="K45" s="501"/>
      <c r="L45" s="501"/>
      <c r="M45" s="501"/>
      <c r="N45" s="501"/>
      <c r="O45" s="501"/>
      <c r="P45" s="501"/>
      <c r="Q45" s="501"/>
      <c r="R45" s="501"/>
      <c r="S45" s="247"/>
      <c r="T45" s="247"/>
      <c r="U45" s="247"/>
    </row>
    <row r="46" spans="2:21" s="246" customFormat="1" ht="40.5" x14ac:dyDescent="0.3">
      <c r="B46" s="508">
        <v>8</v>
      </c>
      <c r="C46" s="535" t="s">
        <v>23</v>
      </c>
      <c r="D46" s="512">
        <v>5</v>
      </c>
      <c r="E46" s="524">
        <f>'05_Фін_план'!E74/'05_Фін_план'!E76</f>
        <v>0</v>
      </c>
      <c r="F46" s="524">
        <f>'05_Фін_план'!F74/'05_Фін_план'!F76</f>
        <v>0</v>
      </c>
      <c r="G46" s="524">
        <f>'05_Фін_план'!G74/'05_Фін_план'!G76</f>
        <v>0</v>
      </c>
      <c r="H46" s="524">
        <f>'05_Фін_план'!H74/'05_Фін_план'!H76</f>
        <v>0</v>
      </c>
      <c r="I46" s="520"/>
      <c r="J46" s="501"/>
      <c r="K46" s="501"/>
      <c r="L46" s="501"/>
      <c r="M46" s="501"/>
      <c r="N46" s="501"/>
      <c r="O46" s="501"/>
      <c r="P46" s="501"/>
      <c r="Q46" s="501"/>
      <c r="R46" s="501"/>
      <c r="S46" s="247"/>
      <c r="T46" s="247"/>
      <c r="U46" s="247"/>
    </row>
    <row r="47" spans="2:21" s="246" customFormat="1" ht="20.25" x14ac:dyDescent="0.3">
      <c r="J47" s="501"/>
      <c r="K47" s="501"/>
      <c r="L47" s="501"/>
      <c r="M47" s="501"/>
      <c r="N47" s="501"/>
      <c r="O47" s="501"/>
      <c r="P47" s="501"/>
      <c r="Q47" s="501"/>
      <c r="R47" s="501"/>
      <c r="S47" s="247"/>
      <c r="T47" s="247"/>
      <c r="U47" s="247"/>
    </row>
  </sheetData>
  <mergeCells count="24">
    <mergeCell ref="B38:H38"/>
    <mergeCell ref="B14:H14"/>
    <mergeCell ref="B12:B13"/>
    <mergeCell ref="C12:C13"/>
    <mergeCell ref="D12:D13"/>
    <mergeCell ref="B29:H29"/>
    <mergeCell ref="C33:H33"/>
    <mergeCell ref="A2:AF2"/>
    <mergeCell ref="C5:G5"/>
    <mergeCell ref="E12:H12"/>
    <mergeCell ref="B4:H4"/>
    <mergeCell ref="G7:H8"/>
    <mergeCell ref="J12:Q12"/>
    <mergeCell ref="R12:U12"/>
    <mergeCell ref="J20:Q20"/>
    <mergeCell ref="D25:D26"/>
    <mergeCell ref="J24:Q24"/>
    <mergeCell ref="D7:E7"/>
    <mergeCell ref="D8:E8"/>
    <mergeCell ref="J13:K13"/>
    <mergeCell ref="L13:M13"/>
    <mergeCell ref="N13:O13"/>
    <mergeCell ref="P13:Q13"/>
    <mergeCell ref="D9:E9"/>
  </mergeCells>
  <conditionalFormatting sqref="E16:H16">
    <cfRule type="cellIs" dxfId="44" priority="28" operator="greaterThan">
      <formula>900</formula>
    </cfRule>
  </conditionalFormatting>
  <conditionalFormatting sqref="E17:H17">
    <cfRule type="cellIs" dxfId="43" priority="27" operator="greaterThan">
      <formula>1800</formula>
    </cfRule>
  </conditionalFormatting>
  <conditionalFormatting sqref="E18:H18">
    <cfRule type="cellIs" dxfId="42" priority="26" operator="greaterThan">
      <formula>2000</formula>
    </cfRule>
  </conditionalFormatting>
  <conditionalFormatting sqref="E21:H21">
    <cfRule type="cellIs" dxfId="41" priority="25" operator="greaterThan">
      <formula>450</formula>
    </cfRule>
  </conditionalFormatting>
  <conditionalFormatting sqref="E22:H22">
    <cfRule type="cellIs" dxfId="40" priority="24" operator="greaterThan">
      <formula>900</formula>
    </cfRule>
  </conditionalFormatting>
  <conditionalFormatting sqref="E23:H23">
    <cfRule type="cellIs" dxfId="39" priority="23" operator="greaterThan">
      <formula>1000</formula>
    </cfRule>
  </conditionalFormatting>
  <conditionalFormatting sqref="E25">
    <cfRule type="cellIs" dxfId="38" priority="22" operator="lessThan">
      <formula>$E$19</formula>
    </cfRule>
  </conditionalFormatting>
  <conditionalFormatting sqref="F25">
    <cfRule type="cellIs" dxfId="37" priority="21" operator="lessThan">
      <formula>$F$19</formula>
    </cfRule>
  </conditionalFormatting>
  <conditionalFormatting sqref="G25">
    <cfRule type="cellIs" dxfId="36" priority="20" operator="lessThan">
      <formula>$G$19</formula>
    </cfRule>
  </conditionalFormatting>
  <conditionalFormatting sqref="H25">
    <cfRule type="cellIs" dxfId="35" priority="19" operator="lessThan">
      <formula>$H$19</formula>
    </cfRule>
  </conditionalFormatting>
  <conditionalFormatting sqref="E26">
    <cfRule type="cellIs" dxfId="34" priority="18" operator="lessThan">
      <formula>$E$19</formula>
    </cfRule>
  </conditionalFormatting>
  <conditionalFormatting sqref="F26">
    <cfRule type="cellIs" dxfId="33" priority="17" operator="lessThan">
      <formula>$F$19</formula>
    </cfRule>
  </conditionalFormatting>
  <conditionalFormatting sqref="G26">
    <cfRule type="cellIs" dxfId="32" priority="16" operator="lessThan">
      <formula>$G$19</formula>
    </cfRule>
  </conditionalFormatting>
  <conditionalFormatting sqref="H26">
    <cfRule type="cellIs" dxfId="31" priority="15" operator="lessThan">
      <formula>$H$19</formula>
    </cfRule>
  </conditionalFormatting>
  <conditionalFormatting sqref="E28:H28">
    <cfRule type="cellIs" dxfId="30" priority="14" operator="lessThan">
      <formula>1</formula>
    </cfRule>
  </conditionalFormatting>
  <conditionalFormatting sqref="E30:H30">
    <cfRule type="cellIs" dxfId="29" priority="12" operator="between">
      <formula>0.7</formula>
      <formula>0.9</formula>
    </cfRule>
    <cfRule type="cellIs" dxfId="28" priority="13" operator="between">
      <formula>70</formula>
      <formula>90</formula>
    </cfRule>
  </conditionalFormatting>
  <conditionalFormatting sqref="E31:H31">
    <cfRule type="cellIs" dxfId="27" priority="11" operator="greaterThanOrEqual">
      <formula>0.1</formula>
    </cfRule>
  </conditionalFormatting>
  <conditionalFormatting sqref="E32:H32">
    <cfRule type="cellIs" dxfId="26" priority="10" operator="lessThan">
      <formula>125</formula>
    </cfRule>
  </conditionalFormatting>
  <conditionalFormatting sqref="E34:H34">
    <cfRule type="cellIs" dxfId="25" priority="9" operator="lessThan">
      <formula>210000</formula>
    </cfRule>
  </conditionalFormatting>
  <conditionalFormatting sqref="E35:H35">
    <cfRule type="cellIs" dxfId="24" priority="8" operator="lessThan">
      <formula>230000</formula>
    </cfRule>
  </conditionalFormatting>
  <conditionalFormatting sqref="E36:H36">
    <cfRule type="cellIs" dxfId="23" priority="7" operator="lessThan">
      <formula>210000</formula>
    </cfRule>
  </conditionalFormatting>
  <conditionalFormatting sqref="E39:H39">
    <cfRule type="cellIs" dxfId="22" priority="6" operator="greaterThan">
      <formula>0.2</formula>
    </cfRule>
  </conditionalFormatting>
  <conditionalFormatting sqref="E40:H40">
    <cfRule type="cellIs" dxfId="21" priority="5" operator="lessThan">
      <formula>0.4</formula>
    </cfRule>
  </conditionalFormatting>
  <conditionalFormatting sqref="E41:H41">
    <cfRule type="cellIs" dxfId="20" priority="4" operator="between">
      <formula>0.7</formula>
      <formula>0.9</formula>
    </cfRule>
  </conditionalFormatting>
  <conditionalFormatting sqref="E42:H42">
    <cfRule type="cellIs" dxfId="19" priority="3" operator="greaterThan">
      <formula>0.4</formula>
    </cfRule>
  </conditionalFormatting>
  <conditionalFormatting sqref="E43:H43">
    <cfRule type="cellIs" dxfId="18" priority="2" operator="greaterThan">
      <formula>0.3</formula>
    </cfRule>
  </conditionalFormatting>
  <conditionalFormatting sqref="E44:H44">
    <cfRule type="cellIs" dxfId="17" priority="1" operator="greaterThan">
      <formula>0.1</formula>
    </cfRule>
  </conditionalFormatting>
  <pageMargins left="0.7" right="0.7" top="0.75" bottom="0.75" header="0.3" footer="0.3"/>
  <pageSetup paperSize="9" scale="36" orientation="portrait" r:id="rId1"/>
  <ignoredErrors>
    <ignoredError sqref="E20:H20 G34:H34 E35:H36 E34:F34 F27:H27 E28:H28 E27 E22:H22 E43:H43 E45:H46 E44:H44 E37 E41:H41 F16:H16 E17:H19 E16 E31:H31 E21:G21 H21 F23 E23 G23:H23 F26:G26 E25:H25 E26 H26 E39:H39 E40:H40 E42:H42 E30 G30:H30 H32 G37:H37" evalError="1"/>
  </ignoredErrors>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pageSetUpPr fitToPage="1"/>
  </sheetPr>
  <dimension ref="A3:H341"/>
  <sheetViews>
    <sheetView showGridLines="0" tabSelected="1" view="pageBreakPreview" zoomScale="75" zoomScaleNormal="75" zoomScaleSheetLayoutView="75" workbookViewId="0">
      <selection activeCell="F10" sqref="F10:G10"/>
    </sheetView>
  </sheetViews>
  <sheetFormatPr defaultColWidth="9.140625" defaultRowHeight="18.75" x14ac:dyDescent="0.25"/>
  <cols>
    <col min="1" max="1" width="93.140625" style="3" customWidth="1"/>
    <col min="2" max="2" width="17.85546875" style="4" customWidth="1"/>
    <col min="3" max="3" width="19.7109375" style="4" hidden="1" customWidth="1"/>
    <col min="4" max="4" width="17.42578125" style="3" customWidth="1"/>
    <col min="5" max="5" width="16.28515625" style="3" customWidth="1"/>
    <col min="6" max="6" width="20" style="3" customWidth="1"/>
    <col min="7" max="7" width="18.5703125" style="3" customWidth="1"/>
    <col min="8" max="8" width="20.7109375" style="3" customWidth="1"/>
    <col min="9" max="9" width="9.7109375" style="3" bestFit="1" customWidth="1"/>
    <col min="10" max="253" width="9.140625" style="3"/>
    <col min="254" max="254" width="93.140625" style="3" customWidth="1"/>
    <col min="255" max="255" width="17.85546875" style="3" customWidth="1"/>
    <col min="256" max="256" width="16.5703125" style="3" customWidth="1"/>
    <col min="257" max="257" width="19.7109375" style="3" customWidth="1"/>
    <col min="258" max="258" width="16.85546875" style="3" customWidth="1"/>
    <col min="259" max="259" width="17.42578125" style="3" customWidth="1"/>
    <col min="260" max="260" width="16.28515625" style="3" customWidth="1"/>
    <col min="261" max="261" width="20" style="3" customWidth="1"/>
    <col min="262" max="262" width="18.5703125" style="3" customWidth="1"/>
    <col min="263" max="263" width="20.7109375" style="3" customWidth="1"/>
    <col min="264" max="264" width="9.140625" style="3"/>
    <col min="265" max="265" width="9.7109375" style="3" bestFit="1" customWidth="1"/>
    <col min="266" max="509" width="9.140625" style="3"/>
    <col min="510" max="510" width="93.140625" style="3" customWidth="1"/>
    <col min="511" max="511" width="17.85546875" style="3" customWidth="1"/>
    <col min="512" max="512" width="16.5703125" style="3" customWidth="1"/>
    <col min="513" max="513" width="19.7109375" style="3" customWidth="1"/>
    <col min="514" max="514" width="16.85546875" style="3" customWidth="1"/>
    <col min="515" max="515" width="17.42578125" style="3" customWidth="1"/>
    <col min="516" max="516" width="16.28515625" style="3" customWidth="1"/>
    <col min="517" max="517" width="20" style="3" customWidth="1"/>
    <col min="518" max="518" width="18.5703125" style="3" customWidth="1"/>
    <col min="519" max="519" width="20.7109375" style="3" customWidth="1"/>
    <col min="520" max="520" width="9.140625" style="3"/>
    <col min="521" max="521" width="9.7109375" style="3" bestFit="1" customWidth="1"/>
    <col min="522" max="765" width="9.140625" style="3"/>
    <col min="766" max="766" width="93.140625" style="3" customWidth="1"/>
    <col min="767" max="767" width="17.85546875" style="3" customWidth="1"/>
    <col min="768" max="768" width="16.5703125" style="3" customWidth="1"/>
    <col min="769" max="769" width="19.7109375" style="3" customWidth="1"/>
    <col min="770" max="770" width="16.85546875" style="3" customWidth="1"/>
    <col min="771" max="771" width="17.42578125" style="3" customWidth="1"/>
    <col min="772" max="772" width="16.28515625" style="3" customWidth="1"/>
    <col min="773" max="773" width="20" style="3" customWidth="1"/>
    <col min="774" max="774" width="18.5703125" style="3" customWidth="1"/>
    <col min="775" max="775" width="20.7109375" style="3" customWidth="1"/>
    <col min="776" max="776" width="9.140625" style="3"/>
    <col min="777" max="777" width="9.7109375" style="3" bestFit="1" customWidth="1"/>
    <col min="778" max="1021" width="9.140625" style="3"/>
    <col min="1022" max="1022" width="93.140625" style="3" customWidth="1"/>
    <col min="1023" max="1023" width="17.85546875" style="3" customWidth="1"/>
    <col min="1024" max="1024" width="16.5703125" style="3" customWidth="1"/>
    <col min="1025" max="1025" width="19.7109375" style="3" customWidth="1"/>
    <col min="1026" max="1026" width="16.85546875" style="3" customWidth="1"/>
    <col min="1027" max="1027" width="17.42578125" style="3" customWidth="1"/>
    <col min="1028" max="1028" width="16.28515625" style="3" customWidth="1"/>
    <col min="1029" max="1029" width="20" style="3" customWidth="1"/>
    <col min="1030" max="1030" width="18.5703125" style="3" customWidth="1"/>
    <col min="1031" max="1031" width="20.7109375" style="3" customWidth="1"/>
    <col min="1032" max="1032" width="9.140625" style="3"/>
    <col min="1033" max="1033" width="9.7109375" style="3" bestFit="1" customWidth="1"/>
    <col min="1034" max="1277" width="9.140625" style="3"/>
    <col min="1278" max="1278" width="93.140625" style="3" customWidth="1"/>
    <col min="1279" max="1279" width="17.85546875" style="3" customWidth="1"/>
    <col min="1280" max="1280" width="16.5703125" style="3" customWidth="1"/>
    <col min="1281" max="1281" width="19.7109375" style="3" customWidth="1"/>
    <col min="1282" max="1282" width="16.85546875" style="3" customWidth="1"/>
    <col min="1283" max="1283" width="17.42578125" style="3" customWidth="1"/>
    <col min="1284" max="1284" width="16.28515625" style="3" customWidth="1"/>
    <col min="1285" max="1285" width="20" style="3" customWidth="1"/>
    <col min="1286" max="1286" width="18.5703125" style="3" customWidth="1"/>
    <col min="1287" max="1287" width="20.7109375" style="3" customWidth="1"/>
    <col min="1288" max="1288" width="9.140625" style="3"/>
    <col min="1289" max="1289" width="9.7109375" style="3" bestFit="1" customWidth="1"/>
    <col min="1290" max="1533" width="9.140625" style="3"/>
    <col min="1534" max="1534" width="93.140625" style="3" customWidth="1"/>
    <col min="1535" max="1535" width="17.85546875" style="3" customWidth="1"/>
    <col min="1536" max="1536" width="16.5703125" style="3" customWidth="1"/>
    <col min="1537" max="1537" width="19.7109375" style="3" customWidth="1"/>
    <col min="1538" max="1538" width="16.85546875" style="3" customWidth="1"/>
    <col min="1539" max="1539" width="17.42578125" style="3" customWidth="1"/>
    <col min="1540" max="1540" width="16.28515625" style="3" customWidth="1"/>
    <col min="1541" max="1541" width="20" style="3" customWidth="1"/>
    <col min="1542" max="1542" width="18.5703125" style="3" customWidth="1"/>
    <col min="1543" max="1543" width="20.7109375" style="3" customWidth="1"/>
    <col min="1544" max="1544" width="9.140625" style="3"/>
    <col min="1545" max="1545" width="9.7109375" style="3" bestFit="1" customWidth="1"/>
    <col min="1546" max="1789" width="9.140625" style="3"/>
    <col min="1790" max="1790" width="93.140625" style="3" customWidth="1"/>
    <col min="1791" max="1791" width="17.85546875" style="3" customWidth="1"/>
    <col min="1792" max="1792" width="16.5703125" style="3" customWidth="1"/>
    <col min="1793" max="1793" width="19.7109375" style="3" customWidth="1"/>
    <col min="1794" max="1794" width="16.85546875" style="3" customWidth="1"/>
    <col min="1795" max="1795" width="17.42578125" style="3" customWidth="1"/>
    <col min="1796" max="1796" width="16.28515625" style="3" customWidth="1"/>
    <col min="1797" max="1797" width="20" style="3" customWidth="1"/>
    <col min="1798" max="1798" width="18.5703125" style="3" customWidth="1"/>
    <col min="1799" max="1799" width="20.7109375" style="3" customWidth="1"/>
    <col min="1800" max="1800" width="9.140625" style="3"/>
    <col min="1801" max="1801" width="9.7109375" style="3" bestFit="1" customWidth="1"/>
    <col min="1802" max="2045" width="9.140625" style="3"/>
    <col min="2046" max="2046" width="93.140625" style="3" customWidth="1"/>
    <col min="2047" max="2047" width="17.85546875" style="3" customWidth="1"/>
    <col min="2048" max="2048" width="16.5703125" style="3" customWidth="1"/>
    <col min="2049" max="2049" width="19.7109375" style="3" customWidth="1"/>
    <col min="2050" max="2050" width="16.85546875" style="3" customWidth="1"/>
    <col min="2051" max="2051" width="17.42578125" style="3" customWidth="1"/>
    <col min="2052" max="2052" width="16.28515625" style="3" customWidth="1"/>
    <col min="2053" max="2053" width="20" style="3" customWidth="1"/>
    <col min="2054" max="2054" width="18.5703125" style="3" customWidth="1"/>
    <col min="2055" max="2055" width="20.7109375" style="3" customWidth="1"/>
    <col min="2056" max="2056" width="9.140625" style="3"/>
    <col min="2057" max="2057" width="9.7109375" style="3" bestFit="1" customWidth="1"/>
    <col min="2058" max="2301" width="9.140625" style="3"/>
    <col min="2302" max="2302" width="93.140625" style="3" customWidth="1"/>
    <col min="2303" max="2303" width="17.85546875" style="3" customWidth="1"/>
    <col min="2304" max="2304" width="16.5703125" style="3" customWidth="1"/>
    <col min="2305" max="2305" width="19.7109375" style="3" customWidth="1"/>
    <col min="2306" max="2306" width="16.85546875" style="3" customWidth="1"/>
    <col min="2307" max="2307" width="17.42578125" style="3" customWidth="1"/>
    <col min="2308" max="2308" width="16.28515625" style="3" customWidth="1"/>
    <col min="2309" max="2309" width="20" style="3" customWidth="1"/>
    <col min="2310" max="2310" width="18.5703125" style="3" customWidth="1"/>
    <col min="2311" max="2311" width="20.7109375" style="3" customWidth="1"/>
    <col min="2312" max="2312" width="9.140625" style="3"/>
    <col min="2313" max="2313" width="9.7109375" style="3" bestFit="1" customWidth="1"/>
    <col min="2314" max="2557" width="9.140625" style="3"/>
    <col min="2558" max="2558" width="93.140625" style="3" customWidth="1"/>
    <col min="2559" max="2559" width="17.85546875" style="3" customWidth="1"/>
    <col min="2560" max="2560" width="16.5703125" style="3" customWidth="1"/>
    <col min="2561" max="2561" width="19.7109375" style="3" customWidth="1"/>
    <col min="2562" max="2562" width="16.85546875" style="3" customWidth="1"/>
    <col min="2563" max="2563" width="17.42578125" style="3" customWidth="1"/>
    <col min="2564" max="2564" width="16.28515625" style="3" customWidth="1"/>
    <col min="2565" max="2565" width="20" style="3" customWidth="1"/>
    <col min="2566" max="2566" width="18.5703125" style="3" customWidth="1"/>
    <col min="2567" max="2567" width="20.7109375" style="3" customWidth="1"/>
    <col min="2568" max="2568" width="9.140625" style="3"/>
    <col min="2569" max="2569" width="9.7109375" style="3" bestFit="1" customWidth="1"/>
    <col min="2570" max="2813" width="9.140625" style="3"/>
    <col min="2814" max="2814" width="93.140625" style="3" customWidth="1"/>
    <col min="2815" max="2815" width="17.85546875" style="3" customWidth="1"/>
    <col min="2816" max="2816" width="16.5703125" style="3" customWidth="1"/>
    <col min="2817" max="2817" width="19.7109375" style="3" customWidth="1"/>
    <col min="2818" max="2818" width="16.85546875" style="3" customWidth="1"/>
    <col min="2819" max="2819" width="17.42578125" style="3" customWidth="1"/>
    <col min="2820" max="2820" width="16.28515625" style="3" customWidth="1"/>
    <col min="2821" max="2821" width="20" style="3" customWidth="1"/>
    <col min="2822" max="2822" width="18.5703125" style="3" customWidth="1"/>
    <col min="2823" max="2823" width="20.7109375" style="3" customWidth="1"/>
    <col min="2824" max="2824" width="9.140625" style="3"/>
    <col min="2825" max="2825" width="9.7109375" style="3" bestFit="1" customWidth="1"/>
    <col min="2826" max="3069" width="9.140625" style="3"/>
    <col min="3070" max="3070" width="93.140625" style="3" customWidth="1"/>
    <col min="3071" max="3071" width="17.85546875" style="3" customWidth="1"/>
    <col min="3072" max="3072" width="16.5703125" style="3" customWidth="1"/>
    <col min="3073" max="3073" width="19.7109375" style="3" customWidth="1"/>
    <col min="3074" max="3074" width="16.85546875" style="3" customWidth="1"/>
    <col min="3075" max="3075" width="17.42578125" style="3" customWidth="1"/>
    <col min="3076" max="3076" width="16.28515625" style="3" customWidth="1"/>
    <col min="3077" max="3077" width="20" style="3" customWidth="1"/>
    <col min="3078" max="3078" width="18.5703125" style="3" customWidth="1"/>
    <col min="3079" max="3079" width="20.7109375" style="3" customWidth="1"/>
    <col min="3080" max="3080" width="9.140625" style="3"/>
    <col min="3081" max="3081" width="9.7109375" style="3" bestFit="1" customWidth="1"/>
    <col min="3082" max="3325" width="9.140625" style="3"/>
    <col min="3326" max="3326" width="93.140625" style="3" customWidth="1"/>
    <col min="3327" max="3327" width="17.85546875" style="3" customWidth="1"/>
    <col min="3328" max="3328" width="16.5703125" style="3" customWidth="1"/>
    <col min="3329" max="3329" width="19.7109375" style="3" customWidth="1"/>
    <col min="3330" max="3330" width="16.85546875" style="3" customWidth="1"/>
    <col min="3331" max="3331" width="17.42578125" style="3" customWidth="1"/>
    <col min="3332" max="3332" width="16.28515625" style="3" customWidth="1"/>
    <col min="3333" max="3333" width="20" style="3" customWidth="1"/>
    <col min="3334" max="3334" width="18.5703125" style="3" customWidth="1"/>
    <col min="3335" max="3335" width="20.7109375" style="3" customWidth="1"/>
    <col min="3336" max="3336" width="9.140625" style="3"/>
    <col min="3337" max="3337" width="9.7109375" style="3" bestFit="1" customWidth="1"/>
    <col min="3338" max="3581" width="9.140625" style="3"/>
    <col min="3582" max="3582" width="93.140625" style="3" customWidth="1"/>
    <col min="3583" max="3583" width="17.85546875" style="3" customWidth="1"/>
    <col min="3584" max="3584" width="16.5703125" style="3" customWidth="1"/>
    <col min="3585" max="3585" width="19.7109375" style="3" customWidth="1"/>
    <col min="3586" max="3586" width="16.85546875" style="3" customWidth="1"/>
    <col min="3587" max="3587" width="17.42578125" style="3" customWidth="1"/>
    <col min="3588" max="3588" width="16.28515625" style="3" customWidth="1"/>
    <col min="3589" max="3589" width="20" style="3" customWidth="1"/>
    <col min="3590" max="3590" width="18.5703125" style="3" customWidth="1"/>
    <col min="3591" max="3591" width="20.7109375" style="3" customWidth="1"/>
    <col min="3592" max="3592" width="9.140625" style="3"/>
    <col min="3593" max="3593" width="9.7109375" style="3" bestFit="1" customWidth="1"/>
    <col min="3594" max="3837" width="9.140625" style="3"/>
    <col min="3838" max="3838" width="93.140625" style="3" customWidth="1"/>
    <col min="3839" max="3839" width="17.85546875" style="3" customWidth="1"/>
    <col min="3840" max="3840" width="16.5703125" style="3" customWidth="1"/>
    <col min="3841" max="3841" width="19.7109375" style="3" customWidth="1"/>
    <col min="3842" max="3842" width="16.85546875" style="3" customWidth="1"/>
    <col min="3843" max="3843" width="17.42578125" style="3" customWidth="1"/>
    <col min="3844" max="3844" width="16.28515625" style="3" customWidth="1"/>
    <col min="3845" max="3845" width="20" style="3" customWidth="1"/>
    <col min="3846" max="3846" width="18.5703125" style="3" customWidth="1"/>
    <col min="3847" max="3847" width="20.7109375" style="3" customWidth="1"/>
    <col min="3848" max="3848" width="9.140625" style="3"/>
    <col min="3849" max="3849" width="9.7109375" style="3" bestFit="1" customWidth="1"/>
    <col min="3850" max="4093" width="9.140625" style="3"/>
    <col min="4094" max="4094" width="93.140625" style="3" customWidth="1"/>
    <col min="4095" max="4095" width="17.85546875" style="3" customWidth="1"/>
    <col min="4096" max="4096" width="16.5703125" style="3" customWidth="1"/>
    <col min="4097" max="4097" width="19.7109375" style="3" customWidth="1"/>
    <col min="4098" max="4098" width="16.85546875" style="3" customWidth="1"/>
    <col min="4099" max="4099" width="17.42578125" style="3" customWidth="1"/>
    <col min="4100" max="4100" width="16.28515625" style="3" customWidth="1"/>
    <col min="4101" max="4101" width="20" style="3" customWidth="1"/>
    <col min="4102" max="4102" width="18.5703125" style="3" customWidth="1"/>
    <col min="4103" max="4103" width="20.7109375" style="3" customWidth="1"/>
    <col min="4104" max="4104" width="9.140625" style="3"/>
    <col min="4105" max="4105" width="9.7109375" style="3" bestFit="1" customWidth="1"/>
    <col min="4106" max="4349" width="9.140625" style="3"/>
    <col min="4350" max="4350" width="93.140625" style="3" customWidth="1"/>
    <col min="4351" max="4351" width="17.85546875" style="3" customWidth="1"/>
    <col min="4352" max="4352" width="16.5703125" style="3" customWidth="1"/>
    <col min="4353" max="4353" width="19.7109375" style="3" customWidth="1"/>
    <col min="4354" max="4354" width="16.85546875" style="3" customWidth="1"/>
    <col min="4355" max="4355" width="17.42578125" style="3" customWidth="1"/>
    <col min="4356" max="4356" width="16.28515625" style="3" customWidth="1"/>
    <col min="4357" max="4357" width="20" style="3" customWidth="1"/>
    <col min="4358" max="4358" width="18.5703125" style="3" customWidth="1"/>
    <col min="4359" max="4359" width="20.7109375" style="3" customWidth="1"/>
    <col min="4360" max="4360" width="9.140625" style="3"/>
    <col min="4361" max="4361" width="9.7109375" style="3" bestFit="1" customWidth="1"/>
    <col min="4362" max="4605" width="9.140625" style="3"/>
    <col min="4606" max="4606" width="93.140625" style="3" customWidth="1"/>
    <col min="4607" max="4607" width="17.85546875" style="3" customWidth="1"/>
    <col min="4608" max="4608" width="16.5703125" style="3" customWidth="1"/>
    <col min="4609" max="4609" width="19.7109375" style="3" customWidth="1"/>
    <col min="4610" max="4610" width="16.85546875" style="3" customWidth="1"/>
    <col min="4611" max="4611" width="17.42578125" style="3" customWidth="1"/>
    <col min="4612" max="4612" width="16.28515625" style="3" customWidth="1"/>
    <col min="4613" max="4613" width="20" style="3" customWidth="1"/>
    <col min="4614" max="4614" width="18.5703125" style="3" customWidth="1"/>
    <col min="4615" max="4615" width="20.7109375" style="3" customWidth="1"/>
    <col min="4616" max="4616" width="9.140625" style="3"/>
    <col min="4617" max="4617" width="9.7109375" style="3" bestFit="1" customWidth="1"/>
    <col min="4618" max="4861" width="9.140625" style="3"/>
    <col min="4862" max="4862" width="93.140625" style="3" customWidth="1"/>
    <col min="4863" max="4863" width="17.85546875" style="3" customWidth="1"/>
    <col min="4864" max="4864" width="16.5703125" style="3" customWidth="1"/>
    <col min="4865" max="4865" width="19.7109375" style="3" customWidth="1"/>
    <col min="4866" max="4866" width="16.85546875" style="3" customWidth="1"/>
    <col min="4867" max="4867" width="17.42578125" style="3" customWidth="1"/>
    <col min="4868" max="4868" width="16.28515625" style="3" customWidth="1"/>
    <col min="4869" max="4869" width="20" style="3" customWidth="1"/>
    <col min="4870" max="4870" width="18.5703125" style="3" customWidth="1"/>
    <col min="4871" max="4871" width="20.7109375" style="3" customWidth="1"/>
    <col min="4872" max="4872" width="9.140625" style="3"/>
    <col min="4873" max="4873" width="9.7109375" style="3" bestFit="1" customWidth="1"/>
    <col min="4874" max="5117" width="9.140625" style="3"/>
    <col min="5118" max="5118" width="93.140625" style="3" customWidth="1"/>
    <col min="5119" max="5119" width="17.85546875" style="3" customWidth="1"/>
    <col min="5120" max="5120" width="16.5703125" style="3" customWidth="1"/>
    <col min="5121" max="5121" width="19.7109375" style="3" customWidth="1"/>
    <col min="5122" max="5122" width="16.85546875" style="3" customWidth="1"/>
    <col min="5123" max="5123" width="17.42578125" style="3" customWidth="1"/>
    <col min="5124" max="5124" width="16.28515625" style="3" customWidth="1"/>
    <col min="5125" max="5125" width="20" style="3" customWidth="1"/>
    <col min="5126" max="5126" width="18.5703125" style="3" customWidth="1"/>
    <col min="5127" max="5127" width="20.7109375" style="3" customWidth="1"/>
    <col min="5128" max="5128" width="9.140625" style="3"/>
    <col min="5129" max="5129" width="9.7109375" style="3" bestFit="1" customWidth="1"/>
    <col min="5130" max="5373" width="9.140625" style="3"/>
    <col min="5374" max="5374" width="93.140625" style="3" customWidth="1"/>
    <col min="5375" max="5375" width="17.85546875" style="3" customWidth="1"/>
    <col min="5376" max="5376" width="16.5703125" style="3" customWidth="1"/>
    <col min="5377" max="5377" width="19.7109375" style="3" customWidth="1"/>
    <col min="5378" max="5378" width="16.85546875" style="3" customWidth="1"/>
    <col min="5379" max="5379" width="17.42578125" style="3" customWidth="1"/>
    <col min="5380" max="5380" width="16.28515625" style="3" customWidth="1"/>
    <col min="5381" max="5381" width="20" style="3" customWidth="1"/>
    <col min="5382" max="5382" width="18.5703125" style="3" customWidth="1"/>
    <col min="5383" max="5383" width="20.7109375" style="3" customWidth="1"/>
    <col min="5384" max="5384" width="9.140625" style="3"/>
    <col min="5385" max="5385" width="9.7109375" style="3" bestFit="1" customWidth="1"/>
    <col min="5386" max="5629" width="9.140625" style="3"/>
    <col min="5630" max="5630" width="93.140625" style="3" customWidth="1"/>
    <col min="5631" max="5631" width="17.85546875" style="3" customWidth="1"/>
    <col min="5632" max="5632" width="16.5703125" style="3" customWidth="1"/>
    <col min="5633" max="5633" width="19.7109375" style="3" customWidth="1"/>
    <col min="5634" max="5634" width="16.85546875" style="3" customWidth="1"/>
    <col min="5635" max="5635" width="17.42578125" style="3" customWidth="1"/>
    <col min="5636" max="5636" width="16.28515625" style="3" customWidth="1"/>
    <col min="5637" max="5637" width="20" style="3" customWidth="1"/>
    <col min="5638" max="5638" width="18.5703125" style="3" customWidth="1"/>
    <col min="5639" max="5639" width="20.7109375" style="3" customWidth="1"/>
    <col min="5640" max="5640" width="9.140625" style="3"/>
    <col min="5641" max="5641" width="9.7109375" style="3" bestFit="1" customWidth="1"/>
    <col min="5642" max="5885" width="9.140625" style="3"/>
    <col min="5886" max="5886" width="93.140625" style="3" customWidth="1"/>
    <col min="5887" max="5887" width="17.85546875" style="3" customWidth="1"/>
    <col min="5888" max="5888" width="16.5703125" style="3" customWidth="1"/>
    <col min="5889" max="5889" width="19.7109375" style="3" customWidth="1"/>
    <col min="5890" max="5890" width="16.85546875" style="3" customWidth="1"/>
    <col min="5891" max="5891" width="17.42578125" style="3" customWidth="1"/>
    <col min="5892" max="5892" width="16.28515625" style="3" customWidth="1"/>
    <col min="5893" max="5893" width="20" style="3" customWidth="1"/>
    <col min="5894" max="5894" width="18.5703125" style="3" customWidth="1"/>
    <col min="5895" max="5895" width="20.7109375" style="3" customWidth="1"/>
    <col min="5896" max="5896" width="9.140625" style="3"/>
    <col min="5897" max="5897" width="9.7109375" style="3" bestFit="1" customWidth="1"/>
    <col min="5898" max="6141" width="9.140625" style="3"/>
    <col min="6142" max="6142" width="93.140625" style="3" customWidth="1"/>
    <col min="6143" max="6143" width="17.85546875" style="3" customWidth="1"/>
    <col min="6144" max="6144" width="16.5703125" style="3" customWidth="1"/>
    <col min="6145" max="6145" width="19.7109375" style="3" customWidth="1"/>
    <col min="6146" max="6146" width="16.85546875" style="3" customWidth="1"/>
    <col min="6147" max="6147" width="17.42578125" style="3" customWidth="1"/>
    <col min="6148" max="6148" width="16.28515625" style="3" customWidth="1"/>
    <col min="6149" max="6149" width="20" style="3" customWidth="1"/>
    <col min="6150" max="6150" width="18.5703125" style="3" customWidth="1"/>
    <col min="6151" max="6151" width="20.7109375" style="3" customWidth="1"/>
    <col min="6152" max="6152" width="9.140625" style="3"/>
    <col min="6153" max="6153" width="9.7109375" style="3" bestFit="1" customWidth="1"/>
    <col min="6154" max="6397" width="9.140625" style="3"/>
    <col min="6398" max="6398" width="93.140625" style="3" customWidth="1"/>
    <col min="6399" max="6399" width="17.85546875" style="3" customWidth="1"/>
    <col min="6400" max="6400" width="16.5703125" style="3" customWidth="1"/>
    <col min="6401" max="6401" width="19.7109375" style="3" customWidth="1"/>
    <col min="6402" max="6402" width="16.85546875" style="3" customWidth="1"/>
    <col min="6403" max="6403" width="17.42578125" style="3" customWidth="1"/>
    <col min="6404" max="6404" width="16.28515625" style="3" customWidth="1"/>
    <col min="6405" max="6405" width="20" style="3" customWidth="1"/>
    <col min="6406" max="6406" width="18.5703125" style="3" customWidth="1"/>
    <col min="6407" max="6407" width="20.7109375" style="3" customWidth="1"/>
    <col min="6408" max="6408" width="9.140625" style="3"/>
    <col min="6409" max="6409" width="9.7109375" style="3" bestFit="1" customWidth="1"/>
    <col min="6410" max="6653" width="9.140625" style="3"/>
    <col min="6654" max="6654" width="93.140625" style="3" customWidth="1"/>
    <col min="6655" max="6655" width="17.85546875" style="3" customWidth="1"/>
    <col min="6656" max="6656" width="16.5703125" style="3" customWidth="1"/>
    <col min="6657" max="6657" width="19.7109375" style="3" customWidth="1"/>
    <col min="6658" max="6658" width="16.85546875" style="3" customWidth="1"/>
    <col min="6659" max="6659" width="17.42578125" style="3" customWidth="1"/>
    <col min="6660" max="6660" width="16.28515625" style="3" customWidth="1"/>
    <col min="6661" max="6661" width="20" style="3" customWidth="1"/>
    <col min="6662" max="6662" width="18.5703125" style="3" customWidth="1"/>
    <col min="6663" max="6663" width="20.7109375" style="3" customWidth="1"/>
    <col min="6664" max="6664" width="9.140625" style="3"/>
    <col min="6665" max="6665" width="9.7109375" style="3" bestFit="1" customWidth="1"/>
    <col min="6666" max="6909" width="9.140625" style="3"/>
    <col min="6910" max="6910" width="93.140625" style="3" customWidth="1"/>
    <col min="6911" max="6911" width="17.85546875" style="3" customWidth="1"/>
    <col min="6912" max="6912" width="16.5703125" style="3" customWidth="1"/>
    <col min="6913" max="6913" width="19.7109375" style="3" customWidth="1"/>
    <col min="6914" max="6914" width="16.85546875" style="3" customWidth="1"/>
    <col min="6915" max="6915" width="17.42578125" style="3" customWidth="1"/>
    <col min="6916" max="6916" width="16.28515625" style="3" customWidth="1"/>
    <col min="6917" max="6917" width="20" style="3" customWidth="1"/>
    <col min="6918" max="6918" width="18.5703125" style="3" customWidth="1"/>
    <col min="6919" max="6919" width="20.7109375" style="3" customWidth="1"/>
    <col min="6920" max="6920" width="9.140625" style="3"/>
    <col min="6921" max="6921" width="9.7109375" style="3" bestFit="1" customWidth="1"/>
    <col min="6922" max="7165" width="9.140625" style="3"/>
    <col min="7166" max="7166" width="93.140625" style="3" customWidth="1"/>
    <col min="7167" max="7167" width="17.85546875" style="3" customWidth="1"/>
    <col min="7168" max="7168" width="16.5703125" style="3" customWidth="1"/>
    <col min="7169" max="7169" width="19.7109375" style="3" customWidth="1"/>
    <col min="7170" max="7170" width="16.85546875" style="3" customWidth="1"/>
    <col min="7171" max="7171" width="17.42578125" style="3" customWidth="1"/>
    <col min="7172" max="7172" width="16.28515625" style="3" customWidth="1"/>
    <col min="7173" max="7173" width="20" style="3" customWidth="1"/>
    <col min="7174" max="7174" width="18.5703125" style="3" customWidth="1"/>
    <col min="7175" max="7175" width="20.7109375" style="3" customWidth="1"/>
    <col min="7176" max="7176" width="9.140625" style="3"/>
    <col min="7177" max="7177" width="9.7109375" style="3" bestFit="1" customWidth="1"/>
    <col min="7178" max="7421" width="9.140625" style="3"/>
    <col min="7422" max="7422" width="93.140625" style="3" customWidth="1"/>
    <col min="7423" max="7423" width="17.85546875" style="3" customWidth="1"/>
    <col min="7424" max="7424" width="16.5703125" style="3" customWidth="1"/>
    <col min="7425" max="7425" width="19.7109375" style="3" customWidth="1"/>
    <col min="7426" max="7426" width="16.85546875" style="3" customWidth="1"/>
    <col min="7427" max="7427" width="17.42578125" style="3" customWidth="1"/>
    <col min="7428" max="7428" width="16.28515625" style="3" customWidth="1"/>
    <col min="7429" max="7429" width="20" style="3" customWidth="1"/>
    <col min="7430" max="7430" width="18.5703125" style="3" customWidth="1"/>
    <col min="7431" max="7431" width="20.7109375" style="3" customWidth="1"/>
    <col min="7432" max="7432" width="9.140625" style="3"/>
    <col min="7433" max="7433" width="9.7109375" style="3" bestFit="1" customWidth="1"/>
    <col min="7434" max="7677" width="9.140625" style="3"/>
    <col min="7678" max="7678" width="93.140625" style="3" customWidth="1"/>
    <col min="7679" max="7679" width="17.85546875" style="3" customWidth="1"/>
    <col min="7680" max="7680" width="16.5703125" style="3" customWidth="1"/>
    <col min="7681" max="7681" width="19.7109375" style="3" customWidth="1"/>
    <col min="7682" max="7682" width="16.85546875" style="3" customWidth="1"/>
    <col min="7683" max="7683" width="17.42578125" style="3" customWidth="1"/>
    <col min="7684" max="7684" width="16.28515625" style="3" customWidth="1"/>
    <col min="7685" max="7685" width="20" style="3" customWidth="1"/>
    <col min="7686" max="7686" width="18.5703125" style="3" customWidth="1"/>
    <col min="7687" max="7687" width="20.7109375" style="3" customWidth="1"/>
    <col min="7688" max="7688" width="9.140625" style="3"/>
    <col min="7689" max="7689" width="9.7109375" style="3" bestFit="1" customWidth="1"/>
    <col min="7690" max="7933" width="9.140625" style="3"/>
    <col min="7934" max="7934" width="93.140625" style="3" customWidth="1"/>
    <col min="7935" max="7935" width="17.85546875" style="3" customWidth="1"/>
    <col min="7936" max="7936" width="16.5703125" style="3" customWidth="1"/>
    <col min="7937" max="7937" width="19.7109375" style="3" customWidth="1"/>
    <col min="7938" max="7938" width="16.85546875" style="3" customWidth="1"/>
    <col min="7939" max="7939" width="17.42578125" style="3" customWidth="1"/>
    <col min="7940" max="7940" width="16.28515625" style="3" customWidth="1"/>
    <col min="7941" max="7941" width="20" style="3" customWidth="1"/>
    <col min="7942" max="7942" width="18.5703125" style="3" customWidth="1"/>
    <col min="7943" max="7943" width="20.7109375" style="3" customWidth="1"/>
    <col min="7944" max="7944" width="9.140625" style="3"/>
    <col min="7945" max="7945" width="9.7109375" style="3" bestFit="1" customWidth="1"/>
    <col min="7946" max="8189" width="9.140625" style="3"/>
    <col min="8190" max="8190" width="93.140625" style="3" customWidth="1"/>
    <col min="8191" max="8191" width="17.85546875" style="3" customWidth="1"/>
    <col min="8192" max="8192" width="16.5703125" style="3" customWidth="1"/>
    <col min="8193" max="8193" width="19.7109375" style="3" customWidth="1"/>
    <col min="8194" max="8194" width="16.85546875" style="3" customWidth="1"/>
    <col min="8195" max="8195" width="17.42578125" style="3" customWidth="1"/>
    <col min="8196" max="8196" width="16.28515625" style="3" customWidth="1"/>
    <col min="8197" max="8197" width="20" style="3" customWidth="1"/>
    <col min="8198" max="8198" width="18.5703125" style="3" customWidth="1"/>
    <col min="8199" max="8199" width="20.7109375" style="3" customWidth="1"/>
    <col min="8200" max="8200" width="9.140625" style="3"/>
    <col min="8201" max="8201" width="9.7109375" style="3" bestFit="1" customWidth="1"/>
    <col min="8202" max="8445" width="9.140625" style="3"/>
    <col min="8446" max="8446" width="93.140625" style="3" customWidth="1"/>
    <col min="8447" max="8447" width="17.85546875" style="3" customWidth="1"/>
    <col min="8448" max="8448" width="16.5703125" style="3" customWidth="1"/>
    <col min="8449" max="8449" width="19.7109375" style="3" customWidth="1"/>
    <col min="8450" max="8450" width="16.85546875" style="3" customWidth="1"/>
    <col min="8451" max="8451" width="17.42578125" style="3" customWidth="1"/>
    <col min="8452" max="8452" width="16.28515625" style="3" customWidth="1"/>
    <col min="8453" max="8453" width="20" style="3" customWidth="1"/>
    <col min="8454" max="8454" width="18.5703125" style="3" customWidth="1"/>
    <col min="8455" max="8455" width="20.7109375" style="3" customWidth="1"/>
    <col min="8456" max="8456" width="9.140625" style="3"/>
    <col min="8457" max="8457" width="9.7109375" style="3" bestFit="1" customWidth="1"/>
    <col min="8458" max="8701" width="9.140625" style="3"/>
    <col min="8702" max="8702" width="93.140625" style="3" customWidth="1"/>
    <col min="8703" max="8703" width="17.85546875" style="3" customWidth="1"/>
    <col min="8704" max="8704" width="16.5703125" style="3" customWidth="1"/>
    <col min="8705" max="8705" width="19.7109375" style="3" customWidth="1"/>
    <col min="8706" max="8706" width="16.85546875" style="3" customWidth="1"/>
    <col min="8707" max="8707" width="17.42578125" style="3" customWidth="1"/>
    <col min="8708" max="8708" width="16.28515625" style="3" customWidth="1"/>
    <col min="8709" max="8709" width="20" style="3" customWidth="1"/>
    <col min="8710" max="8710" width="18.5703125" style="3" customWidth="1"/>
    <col min="8711" max="8711" width="20.7109375" style="3" customWidth="1"/>
    <col min="8712" max="8712" width="9.140625" style="3"/>
    <col min="8713" max="8713" width="9.7109375" style="3" bestFit="1" customWidth="1"/>
    <col min="8714" max="8957" width="9.140625" style="3"/>
    <col min="8958" max="8958" width="93.140625" style="3" customWidth="1"/>
    <col min="8959" max="8959" width="17.85546875" style="3" customWidth="1"/>
    <col min="8960" max="8960" width="16.5703125" style="3" customWidth="1"/>
    <col min="8961" max="8961" width="19.7109375" style="3" customWidth="1"/>
    <col min="8962" max="8962" width="16.85546875" style="3" customWidth="1"/>
    <col min="8963" max="8963" width="17.42578125" style="3" customWidth="1"/>
    <col min="8964" max="8964" width="16.28515625" style="3" customWidth="1"/>
    <col min="8965" max="8965" width="20" style="3" customWidth="1"/>
    <col min="8966" max="8966" width="18.5703125" style="3" customWidth="1"/>
    <col min="8967" max="8967" width="20.7109375" style="3" customWidth="1"/>
    <col min="8968" max="8968" width="9.140625" style="3"/>
    <col min="8969" max="8969" width="9.7109375" style="3" bestFit="1" customWidth="1"/>
    <col min="8970" max="9213" width="9.140625" style="3"/>
    <col min="9214" max="9214" width="93.140625" style="3" customWidth="1"/>
    <col min="9215" max="9215" width="17.85546875" style="3" customWidth="1"/>
    <col min="9216" max="9216" width="16.5703125" style="3" customWidth="1"/>
    <col min="9217" max="9217" width="19.7109375" style="3" customWidth="1"/>
    <col min="9218" max="9218" width="16.85546875" style="3" customWidth="1"/>
    <col min="9219" max="9219" width="17.42578125" style="3" customWidth="1"/>
    <col min="9220" max="9220" width="16.28515625" style="3" customWidth="1"/>
    <col min="9221" max="9221" width="20" style="3" customWidth="1"/>
    <col min="9222" max="9222" width="18.5703125" style="3" customWidth="1"/>
    <col min="9223" max="9223" width="20.7109375" style="3" customWidth="1"/>
    <col min="9224" max="9224" width="9.140625" style="3"/>
    <col min="9225" max="9225" width="9.7109375" style="3" bestFit="1" customWidth="1"/>
    <col min="9226" max="9469" width="9.140625" style="3"/>
    <col min="9470" max="9470" width="93.140625" style="3" customWidth="1"/>
    <col min="9471" max="9471" width="17.85546875" style="3" customWidth="1"/>
    <col min="9472" max="9472" width="16.5703125" style="3" customWidth="1"/>
    <col min="9473" max="9473" width="19.7109375" style="3" customWidth="1"/>
    <col min="9474" max="9474" width="16.85546875" style="3" customWidth="1"/>
    <col min="9475" max="9475" width="17.42578125" style="3" customWidth="1"/>
    <col min="9476" max="9476" width="16.28515625" style="3" customWidth="1"/>
    <col min="9477" max="9477" width="20" style="3" customWidth="1"/>
    <col min="9478" max="9478" width="18.5703125" style="3" customWidth="1"/>
    <col min="9479" max="9479" width="20.7109375" style="3" customWidth="1"/>
    <col min="9480" max="9480" width="9.140625" style="3"/>
    <col min="9481" max="9481" width="9.7109375" style="3" bestFit="1" customWidth="1"/>
    <col min="9482" max="9725" width="9.140625" style="3"/>
    <col min="9726" max="9726" width="93.140625" style="3" customWidth="1"/>
    <col min="9727" max="9727" width="17.85546875" style="3" customWidth="1"/>
    <col min="9728" max="9728" width="16.5703125" style="3" customWidth="1"/>
    <col min="9729" max="9729" width="19.7109375" style="3" customWidth="1"/>
    <col min="9730" max="9730" width="16.85546875" style="3" customWidth="1"/>
    <col min="9731" max="9731" width="17.42578125" style="3" customWidth="1"/>
    <col min="9732" max="9732" width="16.28515625" style="3" customWidth="1"/>
    <col min="9733" max="9733" width="20" style="3" customWidth="1"/>
    <col min="9734" max="9734" width="18.5703125" style="3" customWidth="1"/>
    <col min="9735" max="9735" width="20.7109375" style="3" customWidth="1"/>
    <col min="9736" max="9736" width="9.140625" style="3"/>
    <col min="9737" max="9737" width="9.7109375" style="3" bestFit="1" customWidth="1"/>
    <col min="9738" max="9981" width="9.140625" style="3"/>
    <col min="9982" max="9982" width="93.140625" style="3" customWidth="1"/>
    <col min="9983" max="9983" width="17.85546875" style="3" customWidth="1"/>
    <col min="9984" max="9984" width="16.5703125" style="3" customWidth="1"/>
    <col min="9985" max="9985" width="19.7109375" style="3" customWidth="1"/>
    <col min="9986" max="9986" width="16.85546875" style="3" customWidth="1"/>
    <col min="9987" max="9987" width="17.42578125" style="3" customWidth="1"/>
    <col min="9988" max="9988" width="16.28515625" style="3" customWidth="1"/>
    <col min="9989" max="9989" width="20" style="3" customWidth="1"/>
    <col min="9990" max="9990" width="18.5703125" style="3" customWidth="1"/>
    <col min="9991" max="9991" width="20.7109375" style="3" customWidth="1"/>
    <col min="9992" max="9992" width="9.140625" style="3"/>
    <col min="9993" max="9993" width="9.7109375" style="3" bestFit="1" customWidth="1"/>
    <col min="9994" max="10237" width="9.140625" style="3"/>
    <col min="10238" max="10238" width="93.140625" style="3" customWidth="1"/>
    <col min="10239" max="10239" width="17.85546875" style="3" customWidth="1"/>
    <col min="10240" max="10240" width="16.5703125" style="3" customWidth="1"/>
    <col min="10241" max="10241" width="19.7109375" style="3" customWidth="1"/>
    <col min="10242" max="10242" width="16.85546875" style="3" customWidth="1"/>
    <col min="10243" max="10243" width="17.42578125" style="3" customWidth="1"/>
    <col min="10244" max="10244" width="16.28515625" style="3" customWidth="1"/>
    <col min="10245" max="10245" width="20" style="3" customWidth="1"/>
    <col min="10246" max="10246" width="18.5703125" style="3" customWidth="1"/>
    <col min="10247" max="10247" width="20.7109375" style="3" customWidth="1"/>
    <col min="10248" max="10248" width="9.140625" style="3"/>
    <col min="10249" max="10249" width="9.7109375" style="3" bestFit="1" customWidth="1"/>
    <col min="10250" max="10493" width="9.140625" style="3"/>
    <col min="10494" max="10494" width="93.140625" style="3" customWidth="1"/>
    <col min="10495" max="10495" width="17.85546875" style="3" customWidth="1"/>
    <col min="10496" max="10496" width="16.5703125" style="3" customWidth="1"/>
    <col min="10497" max="10497" width="19.7109375" style="3" customWidth="1"/>
    <col min="10498" max="10498" width="16.85546875" style="3" customWidth="1"/>
    <col min="10499" max="10499" width="17.42578125" style="3" customWidth="1"/>
    <col min="10500" max="10500" width="16.28515625" style="3" customWidth="1"/>
    <col min="10501" max="10501" width="20" style="3" customWidth="1"/>
    <col min="10502" max="10502" width="18.5703125" style="3" customWidth="1"/>
    <col min="10503" max="10503" width="20.7109375" style="3" customWidth="1"/>
    <col min="10504" max="10504" width="9.140625" style="3"/>
    <col min="10505" max="10505" width="9.7109375" style="3" bestFit="1" customWidth="1"/>
    <col min="10506" max="10749" width="9.140625" style="3"/>
    <col min="10750" max="10750" width="93.140625" style="3" customWidth="1"/>
    <col min="10751" max="10751" width="17.85546875" style="3" customWidth="1"/>
    <col min="10752" max="10752" width="16.5703125" style="3" customWidth="1"/>
    <col min="10753" max="10753" width="19.7109375" style="3" customWidth="1"/>
    <col min="10754" max="10754" width="16.85546875" style="3" customWidth="1"/>
    <col min="10755" max="10755" width="17.42578125" style="3" customWidth="1"/>
    <col min="10756" max="10756" width="16.28515625" style="3" customWidth="1"/>
    <col min="10757" max="10757" width="20" style="3" customWidth="1"/>
    <col min="10758" max="10758" width="18.5703125" style="3" customWidth="1"/>
    <col min="10759" max="10759" width="20.7109375" style="3" customWidth="1"/>
    <col min="10760" max="10760" width="9.140625" style="3"/>
    <col min="10761" max="10761" width="9.7109375" style="3" bestFit="1" customWidth="1"/>
    <col min="10762" max="11005" width="9.140625" style="3"/>
    <col min="11006" max="11006" width="93.140625" style="3" customWidth="1"/>
    <col min="11007" max="11007" width="17.85546875" style="3" customWidth="1"/>
    <col min="11008" max="11008" width="16.5703125" style="3" customWidth="1"/>
    <col min="11009" max="11009" width="19.7109375" style="3" customWidth="1"/>
    <col min="11010" max="11010" width="16.85546875" style="3" customWidth="1"/>
    <col min="11011" max="11011" width="17.42578125" style="3" customWidth="1"/>
    <col min="11012" max="11012" width="16.28515625" style="3" customWidth="1"/>
    <col min="11013" max="11013" width="20" style="3" customWidth="1"/>
    <col min="11014" max="11014" width="18.5703125" style="3" customWidth="1"/>
    <col min="11015" max="11015" width="20.7109375" style="3" customWidth="1"/>
    <col min="11016" max="11016" width="9.140625" style="3"/>
    <col min="11017" max="11017" width="9.7109375" style="3" bestFit="1" customWidth="1"/>
    <col min="11018" max="11261" width="9.140625" style="3"/>
    <col min="11262" max="11262" width="93.140625" style="3" customWidth="1"/>
    <col min="11263" max="11263" width="17.85546875" style="3" customWidth="1"/>
    <col min="11264" max="11264" width="16.5703125" style="3" customWidth="1"/>
    <col min="11265" max="11265" width="19.7109375" style="3" customWidth="1"/>
    <col min="11266" max="11266" width="16.85546875" style="3" customWidth="1"/>
    <col min="11267" max="11267" width="17.42578125" style="3" customWidth="1"/>
    <col min="11268" max="11268" width="16.28515625" style="3" customWidth="1"/>
    <col min="11269" max="11269" width="20" style="3" customWidth="1"/>
    <col min="11270" max="11270" width="18.5703125" style="3" customWidth="1"/>
    <col min="11271" max="11271" width="20.7109375" style="3" customWidth="1"/>
    <col min="11272" max="11272" width="9.140625" style="3"/>
    <col min="11273" max="11273" width="9.7109375" style="3" bestFit="1" customWidth="1"/>
    <col min="11274" max="11517" width="9.140625" style="3"/>
    <col min="11518" max="11518" width="93.140625" style="3" customWidth="1"/>
    <col min="11519" max="11519" width="17.85546875" style="3" customWidth="1"/>
    <col min="11520" max="11520" width="16.5703125" style="3" customWidth="1"/>
    <col min="11521" max="11521" width="19.7109375" style="3" customWidth="1"/>
    <col min="11522" max="11522" width="16.85546875" style="3" customWidth="1"/>
    <col min="11523" max="11523" width="17.42578125" style="3" customWidth="1"/>
    <col min="11524" max="11524" width="16.28515625" style="3" customWidth="1"/>
    <col min="11525" max="11525" width="20" style="3" customWidth="1"/>
    <col min="11526" max="11526" width="18.5703125" style="3" customWidth="1"/>
    <col min="11527" max="11527" width="20.7109375" style="3" customWidth="1"/>
    <col min="11528" max="11528" width="9.140625" style="3"/>
    <col min="11529" max="11529" width="9.7109375" style="3" bestFit="1" customWidth="1"/>
    <col min="11530" max="11773" width="9.140625" style="3"/>
    <col min="11774" max="11774" width="93.140625" style="3" customWidth="1"/>
    <col min="11775" max="11775" width="17.85546875" style="3" customWidth="1"/>
    <col min="11776" max="11776" width="16.5703125" style="3" customWidth="1"/>
    <col min="11777" max="11777" width="19.7109375" style="3" customWidth="1"/>
    <col min="11778" max="11778" width="16.85546875" style="3" customWidth="1"/>
    <col min="11779" max="11779" width="17.42578125" style="3" customWidth="1"/>
    <col min="11780" max="11780" width="16.28515625" style="3" customWidth="1"/>
    <col min="11781" max="11781" width="20" style="3" customWidth="1"/>
    <col min="11782" max="11782" width="18.5703125" style="3" customWidth="1"/>
    <col min="11783" max="11783" width="20.7109375" style="3" customWidth="1"/>
    <col min="11784" max="11784" width="9.140625" style="3"/>
    <col min="11785" max="11785" width="9.7109375" style="3" bestFit="1" customWidth="1"/>
    <col min="11786" max="12029" width="9.140625" style="3"/>
    <col min="12030" max="12030" width="93.140625" style="3" customWidth="1"/>
    <col min="12031" max="12031" width="17.85546875" style="3" customWidth="1"/>
    <col min="12032" max="12032" width="16.5703125" style="3" customWidth="1"/>
    <col min="12033" max="12033" width="19.7109375" style="3" customWidth="1"/>
    <col min="12034" max="12034" width="16.85546875" style="3" customWidth="1"/>
    <col min="12035" max="12035" width="17.42578125" style="3" customWidth="1"/>
    <col min="12036" max="12036" width="16.28515625" style="3" customWidth="1"/>
    <col min="12037" max="12037" width="20" style="3" customWidth="1"/>
    <col min="12038" max="12038" width="18.5703125" style="3" customWidth="1"/>
    <col min="12039" max="12039" width="20.7109375" style="3" customWidth="1"/>
    <col min="12040" max="12040" width="9.140625" style="3"/>
    <col min="12041" max="12041" width="9.7109375" style="3" bestFit="1" customWidth="1"/>
    <col min="12042" max="12285" width="9.140625" style="3"/>
    <col min="12286" max="12286" width="93.140625" style="3" customWidth="1"/>
    <col min="12287" max="12287" width="17.85546875" style="3" customWidth="1"/>
    <col min="12288" max="12288" width="16.5703125" style="3" customWidth="1"/>
    <col min="12289" max="12289" width="19.7109375" style="3" customWidth="1"/>
    <col min="12290" max="12290" width="16.85546875" style="3" customWidth="1"/>
    <col min="12291" max="12291" width="17.42578125" style="3" customWidth="1"/>
    <col min="12292" max="12292" width="16.28515625" style="3" customWidth="1"/>
    <col min="12293" max="12293" width="20" style="3" customWidth="1"/>
    <col min="12294" max="12294" width="18.5703125" style="3" customWidth="1"/>
    <col min="12295" max="12295" width="20.7109375" style="3" customWidth="1"/>
    <col min="12296" max="12296" width="9.140625" style="3"/>
    <col min="12297" max="12297" width="9.7109375" style="3" bestFit="1" customWidth="1"/>
    <col min="12298" max="12541" width="9.140625" style="3"/>
    <col min="12542" max="12542" width="93.140625" style="3" customWidth="1"/>
    <col min="12543" max="12543" width="17.85546875" style="3" customWidth="1"/>
    <col min="12544" max="12544" width="16.5703125" style="3" customWidth="1"/>
    <col min="12545" max="12545" width="19.7109375" style="3" customWidth="1"/>
    <col min="12546" max="12546" width="16.85546875" style="3" customWidth="1"/>
    <col min="12547" max="12547" width="17.42578125" style="3" customWidth="1"/>
    <col min="12548" max="12548" width="16.28515625" style="3" customWidth="1"/>
    <col min="12549" max="12549" width="20" style="3" customWidth="1"/>
    <col min="12550" max="12550" width="18.5703125" style="3" customWidth="1"/>
    <col min="12551" max="12551" width="20.7109375" style="3" customWidth="1"/>
    <col min="12552" max="12552" width="9.140625" style="3"/>
    <col min="12553" max="12553" width="9.7109375" style="3" bestFit="1" customWidth="1"/>
    <col min="12554" max="12797" width="9.140625" style="3"/>
    <col min="12798" max="12798" width="93.140625" style="3" customWidth="1"/>
    <col min="12799" max="12799" width="17.85546875" style="3" customWidth="1"/>
    <col min="12800" max="12800" width="16.5703125" style="3" customWidth="1"/>
    <col min="12801" max="12801" width="19.7109375" style="3" customWidth="1"/>
    <col min="12802" max="12802" width="16.85546875" style="3" customWidth="1"/>
    <col min="12803" max="12803" width="17.42578125" style="3" customWidth="1"/>
    <col min="12804" max="12804" width="16.28515625" style="3" customWidth="1"/>
    <col min="12805" max="12805" width="20" style="3" customWidth="1"/>
    <col min="12806" max="12806" width="18.5703125" style="3" customWidth="1"/>
    <col min="12807" max="12807" width="20.7109375" style="3" customWidth="1"/>
    <col min="12808" max="12808" width="9.140625" style="3"/>
    <col min="12809" max="12809" width="9.7109375" style="3" bestFit="1" customWidth="1"/>
    <col min="12810" max="13053" width="9.140625" style="3"/>
    <col min="13054" max="13054" width="93.140625" style="3" customWidth="1"/>
    <col min="13055" max="13055" width="17.85546875" style="3" customWidth="1"/>
    <col min="13056" max="13056" width="16.5703125" style="3" customWidth="1"/>
    <col min="13057" max="13057" width="19.7109375" style="3" customWidth="1"/>
    <col min="13058" max="13058" width="16.85546875" style="3" customWidth="1"/>
    <col min="13059" max="13059" width="17.42578125" style="3" customWidth="1"/>
    <col min="13060" max="13060" width="16.28515625" style="3" customWidth="1"/>
    <col min="13061" max="13061" width="20" style="3" customWidth="1"/>
    <col min="13062" max="13062" width="18.5703125" style="3" customWidth="1"/>
    <col min="13063" max="13063" width="20.7109375" style="3" customWidth="1"/>
    <col min="13064" max="13064" width="9.140625" style="3"/>
    <col min="13065" max="13065" width="9.7109375" style="3" bestFit="1" customWidth="1"/>
    <col min="13066" max="13309" width="9.140625" style="3"/>
    <col min="13310" max="13310" width="93.140625" style="3" customWidth="1"/>
    <col min="13311" max="13311" width="17.85546875" style="3" customWidth="1"/>
    <col min="13312" max="13312" width="16.5703125" style="3" customWidth="1"/>
    <col min="13313" max="13313" width="19.7109375" style="3" customWidth="1"/>
    <col min="13314" max="13314" width="16.85546875" style="3" customWidth="1"/>
    <col min="13315" max="13315" width="17.42578125" style="3" customWidth="1"/>
    <col min="13316" max="13316" width="16.28515625" style="3" customWidth="1"/>
    <col min="13317" max="13317" width="20" style="3" customWidth="1"/>
    <col min="13318" max="13318" width="18.5703125" style="3" customWidth="1"/>
    <col min="13319" max="13319" width="20.7109375" style="3" customWidth="1"/>
    <col min="13320" max="13320" width="9.140625" style="3"/>
    <col min="13321" max="13321" width="9.7109375" style="3" bestFit="1" customWidth="1"/>
    <col min="13322" max="13565" width="9.140625" style="3"/>
    <col min="13566" max="13566" width="93.140625" style="3" customWidth="1"/>
    <col min="13567" max="13567" width="17.85546875" style="3" customWidth="1"/>
    <col min="13568" max="13568" width="16.5703125" style="3" customWidth="1"/>
    <col min="13569" max="13569" width="19.7109375" style="3" customWidth="1"/>
    <col min="13570" max="13570" width="16.85546875" style="3" customWidth="1"/>
    <col min="13571" max="13571" width="17.42578125" style="3" customWidth="1"/>
    <col min="13572" max="13572" width="16.28515625" style="3" customWidth="1"/>
    <col min="13573" max="13573" width="20" style="3" customWidth="1"/>
    <col min="13574" max="13574" width="18.5703125" style="3" customWidth="1"/>
    <col min="13575" max="13575" width="20.7109375" style="3" customWidth="1"/>
    <col min="13576" max="13576" width="9.140625" style="3"/>
    <col min="13577" max="13577" width="9.7109375" style="3" bestFit="1" customWidth="1"/>
    <col min="13578" max="13821" width="9.140625" style="3"/>
    <col min="13822" max="13822" width="93.140625" style="3" customWidth="1"/>
    <col min="13823" max="13823" width="17.85546875" style="3" customWidth="1"/>
    <col min="13824" max="13824" width="16.5703125" style="3" customWidth="1"/>
    <col min="13825" max="13825" width="19.7109375" style="3" customWidth="1"/>
    <col min="13826" max="13826" width="16.85546875" style="3" customWidth="1"/>
    <col min="13827" max="13827" width="17.42578125" style="3" customWidth="1"/>
    <col min="13828" max="13828" width="16.28515625" style="3" customWidth="1"/>
    <col min="13829" max="13829" width="20" style="3" customWidth="1"/>
    <col min="13830" max="13830" width="18.5703125" style="3" customWidth="1"/>
    <col min="13831" max="13831" width="20.7109375" style="3" customWidth="1"/>
    <col min="13832" max="13832" width="9.140625" style="3"/>
    <col min="13833" max="13833" width="9.7109375" style="3" bestFit="1" customWidth="1"/>
    <col min="13834" max="14077" width="9.140625" style="3"/>
    <col min="14078" max="14078" width="93.140625" style="3" customWidth="1"/>
    <col min="14079" max="14079" width="17.85546875" style="3" customWidth="1"/>
    <col min="14080" max="14080" width="16.5703125" style="3" customWidth="1"/>
    <col min="14081" max="14081" width="19.7109375" style="3" customWidth="1"/>
    <col min="14082" max="14082" width="16.85546875" style="3" customWidth="1"/>
    <col min="14083" max="14083" width="17.42578125" style="3" customWidth="1"/>
    <col min="14084" max="14084" width="16.28515625" style="3" customWidth="1"/>
    <col min="14085" max="14085" width="20" style="3" customWidth="1"/>
    <col min="14086" max="14086" width="18.5703125" style="3" customWidth="1"/>
    <col min="14087" max="14087" width="20.7109375" style="3" customWidth="1"/>
    <col min="14088" max="14088" width="9.140625" style="3"/>
    <col min="14089" max="14089" width="9.7109375" style="3" bestFit="1" customWidth="1"/>
    <col min="14090" max="14333" width="9.140625" style="3"/>
    <col min="14334" max="14334" width="93.140625" style="3" customWidth="1"/>
    <col min="14335" max="14335" width="17.85546875" style="3" customWidth="1"/>
    <col min="14336" max="14336" width="16.5703125" style="3" customWidth="1"/>
    <col min="14337" max="14337" width="19.7109375" style="3" customWidth="1"/>
    <col min="14338" max="14338" width="16.85546875" style="3" customWidth="1"/>
    <col min="14339" max="14339" width="17.42578125" style="3" customWidth="1"/>
    <col min="14340" max="14340" width="16.28515625" style="3" customWidth="1"/>
    <col min="14341" max="14341" width="20" style="3" customWidth="1"/>
    <col min="14342" max="14342" width="18.5703125" style="3" customWidth="1"/>
    <col min="14343" max="14343" width="20.7109375" style="3" customWidth="1"/>
    <col min="14344" max="14344" width="9.140625" style="3"/>
    <col min="14345" max="14345" width="9.7109375" style="3" bestFit="1" customWidth="1"/>
    <col min="14346" max="14589" width="9.140625" style="3"/>
    <col min="14590" max="14590" width="93.140625" style="3" customWidth="1"/>
    <col min="14591" max="14591" width="17.85546875" style="3" customWidth="1"/>
    <col min="14592" max="14592" width="16.5703125" style="3" customWidth="1"/>
    <col min="14593" max="14593" width="19.7109375" style="3" customWidth="1"/>
    <col min="14594" max="14594" width="16.85546875" style="3" customWidth="1"/>
    <col min="14595" max="14595" width="17.42578125" style="3" customWidth="1"/>
    <col min="14596" max="14596" width="16.28515625" style="3" customWidth="1"/>
    <col min="14597" max="14597" width="20" style="3" customWidth="1"/>
    <col min="14598" max="14598" width="18.5703125" style="3" customWidth="1"/>
    <col min="14599" max="14599" width="20.7109375" style="3" customWidth="1"/>
    <col min="14600" max="14600" width="9.140625" style="3"/>
    <col min="14601" max="14601" width="9.7109375" style="3" bestFit="1" customWidth="1"/>
    <col min="14602" max="14845" width="9.140625" style="3"/>
    <col min="14846" max="14846" width="93.140625" style="3" customWidth="1"/>
    <col min="14847" max="14847" width="17.85546875" style="3" customWidth="1"/>
    <col min="14848" max="14848" width="16.5703125" style="3" customWidth="1"/>
    <col min="14849" max="14849" width="19.7109375" style="3" customWidth="1"/>
    <col min="14850" max="14850" width="16.85546875" style="3" customWidth="1"/>
    <col min="14851" max="14851" width="17.42578125" style="3" customWidth="1"/>
    <col min="14852" max="14852" width="16.28515625" style="3" customWidth="1"/>
    <col min="14853" max="14853" width="20" style="3" customWidth="1"/>
    <col min="14854" max="14854" width="18.5703125" style="3" customWidth="1"/>
    <col min="14855" max="14855" width="20.7109375" style="3" customWidth="1"/>
    <col min="14856" max="14856" width="9.140625" style="3"/>
    <col min="14857" max="14857" width="9.7109375" style="3" bestFit="1" customWidth="1"/>
    <col min="14858" max="15101" width="9.140625" style="3"/>
    <col min="15102" max="15102" width="93.140625" style="3" customWidth="1"/>
    <col min="15103" max="15103" width="17.85546875" style="3" customWidth="1"/>
    <col min="15104" max="15104" width="16.5703125" style="3" customWidth="1"/>
    <col min="15105" max="15105" width="19.7109375" style="3" customWidth="1"/>
    <col min="15106" max="15106" width="16.85546875" style="3" customWidth="1"/>
    <col min="15107" max="15107" width="17.42578125" style="3" customWidth="1"/>
    <col min="15108" max="15108" width="16.28515625" style="3" customWidth="1"/>
    <col min="15109" max="15109" width="20" style="3" customWidth="1"/>
    <col min="15110" max="15110" width="18.5703125" style="3" customWidth="1"/>
    <col min="15111" max="15111" width="20.7109375" style="3" customWidth="1"/>
    <col min="15112" max="15112" width="9.140625" style="3"/>
    <col min="15113" max="15113" width="9.7109375" style="3" bestFit="1" customWidth="1"/>
    <col min="15114" max="15357" width="9.140625" style="3"/>
    <col min="15358" max="15358" width="93.140625" style="3" customWidth="1"/>
    <col min="15359" max="15359" width="17.85546875" style="3" customWidth="1"/>
    <col min="15360" max="15360" width="16.5703125" style="3" customWidth="1"/>
    <col min="15361" max="15361" width="19.7109375" style="3" customWidth="1"/>
    <col min="15362" max="15362" width="16.85546875" style="3" customWidth="1"/>
    <col min="15363" max="15363" width="17.42578125" style="3" customWidth="1"/>
    <col min="15364" max="15364" width="16.28515625" style="3" customWidth="1"/>
    <col min="15365" max="15365" width="20" style="3" customWidth="1"/>
    <col min="15366" max="15366" width="18.5703125" style="3" customWidth="1"/>
    <col min="15367" max="15367" width="20.7109375" style="3" customWidth="1"/>
    <col min="15368" max="15368" width="9.140625" style="3"/>
    <col min="15369" max="15369" width="9.7109375" style="3" bestFit="1" customWidth="1"/>
    <col min="15370" max="15613" width="9.140625" style="3"/>
    <col min="15614" max="15614" width="93.140625" style="3" customWidth="1"/>
    <col min="15615" max="15615" width="17.85546875" style="3" customWidth="1"/>
    <col min="15616" max="15616" width="16.5703125" style="3" customWidth="1"/>
    <col min="15617" max="15617" width="19.7109375" style="3" customWidth="1"/>
    <col min="15618" max="15618" width="16.85546875" style="3" customWidth="1"/>
    <col min="15619" max="15619" width="17.42578125" style="3" customWidth="1"/>
    <col min="15620" max="15620" width="16.28515625" style="3" customWidth="1"/>
    <col min="15621" max="15621" width="20" style="3" customWidth="1"/>
    <col min="15622" max="15622" width="18.5703125" style="3" customWidth="1"/>
    <col min="15623" max="15623" width="20.7109375" style="3" customWidth="1"/>
    <col min="15624" max="15624" width="9.140625" style="3"/>
    <col min="15625" max="15625" width="9.7109375" style="3" bestFit="1" customWidth="1"/>
    <col min="15626" max="15869" width="9.140625" style="3"/>
    <col min="15870" max="15870" width="93.140625" style="3" customWidth="1"/>
    <col min="15871" max="15871" width="17.85546875" style="3" customWidth="1"/>
    <col min="15872" max="15872" width="16.5703125" style="3" customWidth="1"/>
    <col min="15873" max="15873" width="19.7109375" style="3" customWidth="1"/>
    <col min="15874" max="15874" width="16.85546875" style="3" customWidth="1"/>
    <col min="15875" max="15875" width="17.42578125" style="3" customWidth="1"/>
    <col min="15876" max="15876" width="16.28515625" style="3" customWidth="1"/>
    <col min="15877" max="15877" width="20" style="3" customWidth="1"/>
    <col min="15878" max="15878" width="18.5703125" style="3" customWidth="1"/>
    <col min="15879" max="15879" width="20.7109375" style="3" customWidth="1"/>
    <col min="15880" max="15880" width="9.140625" style="3"/>
    <col min="15881" max="15881" width="9.7109375" style="3" bestFit="1" customWidth="1"/>
    <col min="15882" max="16125" width="9.140625" style="3"/>
    <col min="16126" max="16126" width="93.140625" style="3" customWidth="1"/>
    <col min="16127" max="16127" width="17.85546875" style="3" customWidth="1"/>
    <col min="16128" max="16128" width="16.5703125" style="3" customWidth="1"/>
    <col min="16129" max="16129" width="19.7109375" style="3" customWidth="1"/>
    <col min="16130" max="16130" width="16.85546875" style="3" customWidth="1"/>
    <col min="16131" max="16131" width="17.42578125" style="3" customWidth="1"/>
    <col min="16132" max="16132" width="16.28515625" style="3" customWidth="1"/>
    <col min="16133" max="16133" width="20" style="3" customWidth="1"/>
    <col min="16134" max="16134" width="18.5703125" style="3" customWidth="1"/>
    <col min="16135" max="16135" width="20.7109375" style="3" customWidth="1"/>
    <col min="16136" max="16136" width="9.140625" style="3"/>
    <col min="16137" max="16137" width="9.7109375" style="3" bestFit="1" customWidth="1"/>
    <col min="16138" max="16384" width="9.140625" style="3"/>
  </cols>
  <sheetData>
    <row r="3" spans="1:8" s="1" customFormat="1" ht="20.25" x14ac:dyDescent="0.3">
      <c r="A3" s="698"/>
      <c r="B3" s="2"/>
      <c r="C3" s="2"/>
      <c r="D3" s="2"/>
      <c r="E3" s="2" t="s">
        <v>52</v>
      </c>
      <c r="G3" s="2"/>
      <c r="H3" s="2"/>
    </row>
    <row r="4" spans="1:8" s="1" customFormat="1" ht="20.25" x14ac:dyDescent="0.3">
      <c r="A4" s="698"/>
      <c r="B4" s="2" t="s">
        <v>0</v>
      </c>
      <c r="C4" s="2"/>
      <c r="D4" s="2"/>
      <c r="E4" s="1068" t="s">
        <v>675</v>
      </c>
      <c r="F4" s="1068"/>
      <c r="G4" s="1068"/>
      <c r="H4" s="1068"/>
    </row>
    <row r="5" spans="1:8" s="1" customFormat="1" ht="20.25" x14ac:dyDescent="0.3">
      <c r="A5" s="698" t="s">
        <v>677</v>
      </c>
      <c r="B5" s="2"/>
      <c r="C5" s="2"/>
      <c r="D5" s="2"/>
      <c r="E5" s="1069" t="s">
        <v>676</v>
      </c>
      <c r="F5" s="1069"/>
      <c r="G5" s="33"/>
      <c r="H5" s="2"/>
    </row>
    <row r="6" spans="1:8" s="1" customFormat="1" ht="20.25" x14ac:dyDescent="0.3">
      <c r="A6" s="1063" t="s">
        <v>674</v>
      </c>
      <c r="B6" s="2"/>
      <c r="C6" s="2"/>
      <c r="D6" s="2"/>
      <c r="E6" s="1061" t="s">
        <v>53</v>
      </c>
      <c r="F6" s="1061"/>
      <c r="G6" s="1062"/>
      <c r="H6" s="2"/>
    </row>
    <row r="7" spans="1:8" x14ac:dyDescent="0.25">
      <c r="F7" s="1056" t="s">
        <v>54</v>
      </c>
      <c r="G7" s="1056"/>
      <c r="H7" s="38"/>
    </row>
    <row r="8" spans="1:8" x14ac:dyDescent="0.25">
      <c r="F8" s="1056" t="s">
        <v>55</v>
      </c>
      <c r="G8" s="1056"/>
      <c r="H8" s="38" t="s">
        <v>678</v>
      </c>
    </row>
    <row r="9" spans="1:8" x14ac:dyDescent="0.25">
      <c r="F9" s="1056" t="s">
        <v>56</v>
      </c>
      <c r="G9" s="1056"/>
      <c r="H9" s="38"/>
    </row>
    <row r="10" spans="1:8" x14ac:dyDescent="0.25">
      <c r="F10" s="1056" t="s">
        <v>57</v>
      </c>
      <c r="G10" s="1056"/>
      <c r="H10" s="38"/>
    </row>
    <row r="11" spans="1:8" x14ac:dyDescent="0.3">
      <c r="F11" s="1064" t="s">
        <v>58</v>
      </c>
      <c r="G11" s="1065"/>
      <c r="H11" s="1066"/>
    </row>
    <row r="12" spans="1:8" x14ac:dyDescent="0.25">
      <c r="A12" s="40" t="s">
        <v>59</v>
      </c>
      <c r="B12" s="5"/>
      <c r="C12" s="5"/>
      <c r="D12" s="5"/>
      <c r="E12" s="5"/>
      <c r="F12" s="1057" t="s">
        <v>60</v>
      </c>
      <c r="G12" s="1036"/>
      <c r="H12" s="1037"/>
    </row>
    <row r="13" spans="1:8" ht="90" customHeight="1" x14ac:dyDescent="0.25">
      <c r="A13" s="39" t="s">
        <v>207</v>
      </c>
      <c r="B13" s="1051" t="s">
        <v>648</v>
      </c>
      <c r="C13" s="1051"/>
      <c r="D13" s="1051"/>
      <c r="E13" s="1055"/>
      <c r="F13" s="1052" t="s">
        <v>61</v>
      </c>
      <c r="G13" s="1053"/>
      <c r="H13" s="7">
        <v>44080242</v>
      </c>
    </row>
    <row r="14" spans="1:8" ht="34.5" customHeight="1" x14ac:dyDescent="0.25">
      <c r="A14" s="39" t="s">
        <v>62</v>
      </c>
      <c r="B14" s="1051" t="s">
        <v>626</v>
      </c>
      <c r="C14" s="1051"/>
      <c r="D14" s="1051"/>
      <c r="E14" s="8"/>
      <c r="F14" s="1052" t="s">
        <v>63</v>
      </c>
      <c r="G14" s="1053"/>
      <c r="H14" s="7">
        <v>150</v>
      </c>
    </row>
    <row r="15" spans="1:8" ht="40.5" customHeight="1" x14ac:dyDescent="0.25">
      <c r="A15" s="39" t="s">
        <v>64</v>
      </c>
      <c r="B15" s="1051" t="s">
        <v>668</v>
      </c>
      <c r="C15" s="1051"/>
      <c r="D15" s="1051"/>
      <c r="E15" s="8"/>
      <c r="F15" s="1052" t="s">
        <v>65</v>
      </c>
      <c r="G15" s="1053"/>
      <c r="H15" s="16" t="s">
        <v>669</v>
      </c>
    </row>
    <row r="16" spans="1:8" ht="39" customHeight="1" x14ac:dyDescent="0.25">
      <c r="A16" s="39" t="s">
        <v>66</v>
      </c>
      <c r="B16" s="1051"/>
      <c r="C16" s="1051"/>
      <c r="D16" s="1051"/>
      <c r="E16" s="6"/>
      <c r="F16" s="1052" t="s">
        <v>67</v>
      </c>
      <c r="G16" s="1053"/>
      <c r="H16" s="7"/>
    </row>
    <row r="17" spans="1:8" ht="42.75" customHeight="1" x14ac:dyDescent="0.25">
      <c r="A17" s="39" t="s">
        <v>68</v>
      </c>
      <c r="B17" s="1051" t="s">
        <v>629</v>
      </c>
      <c r="C17" s="1051"/>
      <c r="D17" s="1051"/>
      <c r="E17" s="1055"/>
      <c r="F17" s="1052" t="s">
        <v>69</v>
      </c>
      <c r="G17" s="1053"/>
      <c r="H17" s="7">
        <v>86</v>
      </c>
    </row>
    <row r="18" spans="1:8" ht="38.25" customHeight="1" x14ac:dyDescent="0.25">
      <c r="A18" s="39" t="s">
        <v>70</v>
      </c>
      <c r="B18" s="1051" t="s">
        <v>628</v>
      </c>
      <c r="C18" s="1051"/>
      <c r="D18" s="1051"/>
      <c r="E18" s="6"/>
      <c r="F18" s="1052" t="s">
        <v>71</v>
      </c>
      <c r="G18" s="1053"/>
      <c r="H18" s="7" t="s">
        <v>627</v>
      </c>
    </row>
    <row r="19" spans="1:8" ht="34.5" customHeight="1" x14ac:dyDescent="0.25">
      <c r="A19" s="39" t="s">
        <v>72</v>
      </c>
      <c r="B19" s="1051" t="s">
        <v>642</v>
      </c>
      <c r="C19" s="1051"/>
      <c r="D19" s="1051"/>
      <c r="E19" s="9"/>
      <c r="F19" s="10"/>
      <c r="G19" s="11"/>
      <c r="H19" s="12"/>
    </row>
    <row r="20" spans="1:8" ht="30" customHeight="1" x14ac:dyDescent="0.25">
      <c r="A20" s="39" t="s">
        <v>73</v>
      </c>
      <c r="B20" s="1051" t="s">
        <v>626</v>
      </c>
      <c r="C20" s="1051"/>
      <c r="D20" s="1051"/>
      <c r="E20" s="9"/>
      <c r="F20" s="13"/>
      <c r="G20" s="14"/>
      <c r="H20" s="15"/>
    </row>
    <row r="21" spans="1:8" ht="47.25" customHeight="1" x14ac:dyDescent="0.25">
      <c r="A21" s="39" t="s">
        <v>74</v>
      </c>
      <c r="B21" s="1051">
        <v>46.5</v>
      </c>
      <c r="C21" s="1051"/>
      <c r="D21" s="1051"/>
      <c r="E21" s="6"/>
      <c r="F21" s="1054" t="s">
        <v>75</v>
      </c>
      <c r="G21" s="1055"/>
      <c r="H21" s="16"/>
    </row>
    <row r="22" spans="1:8" ht="59.25" customHeight="1" x14ac:dyDescent="0.25">
      <c r="A22" s="39" t="s">
        <v>76</v>
      </c>
      <c r="B22" s="1051" t="s">
        <v>670</v>
      </c>
      <c r="C22" s="1051"/>
      <c r="D22" s="1051"/>
      <c r="E22" s="1051"/>
      <c r="F22" s="1054" t="s">
        <v>77</v>
      </c>
      <c r="G22" s="1055"/>
      <c r="H22" s="17"/>
    </row>
    <row r="23" spans="1:8" ht="27" customHeight="1" x14ac:dyDescent="0.25">
      <c r="A23" s="39" t="s">
        <v>78</v>
      </c>
      <c r="B23" s="1051" t="s">
        <v>671</v>
      </c>
      <c r="C23" s="1051"/>
      <c r="D23" s="1051"/>
      <c r="E23" s="37"/>
      <c r="F23" s="6"/>
      <c r="G23" s="6"/>
      <c r="H23" s="18"/>
    </row>
    <row r="24" spans="1:8" ht="42" customHeight="1" x14ac:dyDescent="0.25">
      <c r="A24" s="39" t="s">
        <v>208</v>
      </c>
      <c r="B24" s="1051" t="s">
        <v>659</v>
      </c>
      <c r="C24" s="1051"/>
      <c r="D24" s="1051"/>
      <c r="E24" s="19"/>
      <c r="F24" s="8"/>
      <c r="G24" s="8"/>
      <c r="H24" s="20"/>
    </row>
    <row r="25" spans="1:8" ht="4.5" customHeight="1" x14ac:dyDescent="0.25">
      <c r="A25" s="694"/>
      <c r="B25" s="694"/>
      <c r="C25" s="694"/>
      <c r="D25" s="694"/>
      <c r="E25" s="695"/>
      <c r="F25" s="696"/>
      <c r="G25" s="696"/>
      <c r="H25" s="696"/>
    </row>
    <row r="27" spans="1:8" ht="20.25" x14ac:dyDescent="0.25">
      <c r="A27" s="1048" t="s">
        <v>661</v>
      </c>
      <c r="B27" s="1048"/>
      <c r="C27" s="1048"/>
      <c r="D27" s="1048"/>
      <c r="E27" s="1048"/>
      <c r="F27" s="1048"/>
      <c r="G27" s="1048"/>
      <c r="H27" s="1048"/>
    </row>
    <row r="28" spans="1:8" x14ac:dyDescent="0.25">
      <c r="A28" s="21"/>
      <c r="B28" s="60"/>
      <c r="C28" s="21"/>
      <c r="D28" s="21"/>
      <c r="E28" s="21"/>
      <c r="F28" s="21"/>
      <c r="G28" s="21"/>
      <c r="H28" s="21" t="s">
        <v>642</v>
      </c>
    </row>
    <row r="29" spans="1:8" ht="51" customHeight="1" x14ac:dyDescent="0.25">
      <c r="A29" s="1049" t="s">
        <v>79</v>
      </c>
      <c r="B29" s="1050" t="s">
        <v>80</v>
      </c>
      <c r="C29" s="1050" t="s">
        <v>204</v>
      </c>
      <c r="D29" s="1050" t="s">
        <v>81</v>
      </c>
      <c r="E29" s="1050" t="s">
        <v>205</v>
      </c>
      <c r="F29" s="1050"/>
      <c r="G29" s="1050"/>
      <c r="H29" s="1050"/>
    </row>
    <row r="30" spans="1:8" ht="60.6" customHeight="1" x14ac:dyDescent="0.25">
      <c r="A30" s="1049"/>
      <c r="B30" s="1050"/>
      <c r="C30" s="1050"/>
      <c r="D30" s="1050"/>
      <c r="E30" s="22" t="s">
        <v>82</v>
      </c>
      <c r="F30" s="22" t="s">
        <v>83</v>
      </c>
      <c r="G30" s="22" t="s">
        <v>84</v>
      </c>
      <c r="H30" s="22" t="s">
        <v>85</v>
      </c>
    </row>
    <row r="31" spans="1:8" ht="18" customHeight="1" x14ac:dyDescent="0.25">
      <c r="A31" s="38">
        <v>1</v>
      </c>
      <c r="B31" s="36">
        <v>2</v>
      </c>
      <c r="C31" s="36">
        <v>4</v>
      </c>
      <c r="D31" s="36">
        <v>6</v>
      </c>
      <c r="E31" s="36">
        <v>7</v>
      </c>
      <c r="F31" s="36">
        <v>8</v>
      </c>
      <c r="G31" s="36">
        <v>9</v>
      </c>
      <c r="H31" s="36">
        <v>10</v>
      </c>
    </row>
    <row r="32" spans="1:8" ht="18" customHeight="1" x14ac:dyDescent="0.25">
      <c r="A32" s="1030" t="s">
        <v>206</v>
      </c>
      <c r="B32" s="1031"/>
      <c r="C32" s="1031"/>
      <c r="D32" s="1031"/>
      <c r="E32" s="1031"/>
      <c r="F32" s="1031"/>
      <c r="G32" s="1031"/>
      <c r="H32" s="1032"/>
    </row>
    <row r="33" spans="1:8" s="23" customFormat="1" ht="20.100000000000001" customHeight="1" x14ac:dyDescent="0.25">
      <c r="A33" s="1030" t="s">
        <v>86</v>
      </c>
      <c r="B33" s="1031"/>
      <c r="C33" s="1031"/>
      <c r="D33" s="1031"/>
      <c r="E33" s="1031"/>
      <c r="F33" s="1031"/>
      <c r="G33" s="1031"/>
      <c r="H33" s="1032"/>
    </row>
    <row r="34" spans="1:8" x14ac:dyDescent="0.25">
      <c r="A34" s="24" t="s">
        <v>87</v>
      </c>
      <c r="B34" s="49">
        <v>1010</v>
      </c>
      <c r="C34" s="44">
        <f>14576233+420272</f>
        <v>14996505</v>
      </c>
      <c r="D34" s="43">
        <f t="shared" ref="D34:D45" si="0">E34+F34+G34+H34</f>
        <v>5682409.6519874996</v>
      </c>
      <c r="E34" s="43">
        <f>'01_Доходи'!E17+'01_Доходи'!D1357+'01_Доходи'!D1358</f>
        <v>1409106</v>
      </c>
      <c r="F34" s="43">
        <f>'01_Доходи'!F17+'01_Доходи'!E1357+'01_Доходи'!E1358</f>
        <v>1411727.3343333332</v>
      </c>
      <c r="G34" s="43">
        <f>'01_Доходи'!G17+'01_Доходи'!F1357+'01_Доходи'!F1358</f>
        <v>1427252.6587333332</v>
      </c>
      <c r="H34" s="43">
        <f>'01_Доходи'!H17+'01_Доходи'!G1357+'01_Доходи'!G1358</f>
        <v>1434323.6589208331</v>
      </c>
    </row>
    <row r="35" spans="1:8" x14ac:dyDescent="0.25">
      <c r="A35" s="24" t="s">
        <v>577</v>
      </c>
      <c r="B35" s="49">
        <v>1020</v>
      </c>
      <c r="C35" s="43">
        <f>SUM(C36:C38)</f>
        <v>6374075</v>
      </c>
      <c r="D35" s="43">
        <f t="shared" si="0"/>
        <v>3005000</v>
      </c>
      <c r="E35" s="43">
        <f>SUM(E36:E38)</f>
        <v>754500</v>
      </c>
      <c r="F35" s="43">
        <f t="shared" ref="F35:H35" si="1">SUM(F36:F38)</f>
        <v>646540</v>
      </c>
      <c r="G35" s="43">
        <f t="shared" si="1"/>
        <v>1001360</v>
      </c>
      <c r="H35" s="43">
        <f t="shared" si="1"/>
        <v>602600</v>
      </c>
    </row>
    <row r="36" spans="1:8" ht="56.25" x14ac:dyDescent="0.25">
      <c r="A36" s="25" t="s">
        <v>645</v>
      </c>
      <c r="B36" s="49">
        <v>1021</v>
      </c>
      <c r="C36" s="44">
        <v>1690893</v>
      </c>
      <c r="D36" s="43">
        <f t="shared" si="0"/>
        <v>3005000</v>
      </c>
      <c r="E36" s="43">
        <f>'01_Доходи'!D1351+'01_Доходи'!D1354+'01_Доходи'!D1355</f>
        <v>754500</v>
      </c>
      <c r="F36" s="43">
        <f>'01_Доходи'!E1351+'01_Доходи'!E1354+'01_Доходи'!E1355</f>
        <v>646540</v>
      </c>
      <c r="G36" s="43">
        <f>'01_Доходи'!F1351+'01_Доходи'!F1354+'01_Доходи'!F1355+'01_Доходи'!F1352</f>
        <v>1001360</v>
      </c>
      <c r="H36" s="43">
        <f>'01_Доходи'!G1351+'01_Доходи'!G1354+'01_Доходи'!G1355</f>
        <v>602600</v>
      </c>
    </row>
    <row r="37" spans="1:8" s="23" customFormat="1" ht="37.5" x14ac:dyDescent="0.25">
      <c r="A37" s="25" t="s">
        <v>643</v>
      </c>
      <c r="B37" s="49">
        <v>1022</v>
      </c>
      <c r="C37" s="44">
        <v>531558</v>
      </c>
      <c r="D37" s="43">
        <f t="shared" si="0"/>
        <v>0</v>
      </c>
      <c r="E37" s="43">
        <f>'01_Доходи'!D1352</f>
        <v>0</v>
      </c>
      <c r="F37" s="43">
        <f>'01_Доходи'!E1352</f>
        <v>0</v>
      </c>
      <c r="G37" s="43">
        <v>0</v>
      </c>
      <c r="H37" s="43">
        <f>'01_Доходи'!G1352</f>
        <v>0</v>
      </c>
    </row>
    <row r="38" spans="1:8" s="23" customFormat="1" hidden="1" x14ac:dyDescent="0.25">
      <c r="A38" s="25" t="s">
        <v>88</v>
      </c>
      <c r="B38" s="49">
        <v>1023</v>
      </c>
      <c r="C38" s="44">
        <v>4151624</v>
      </c>
      <c r="D38" s="43">
        <f t="shared" si="0"/>
        <v>0</v>
      </c>
      <c r="E38" s="43">
        <v>0</v>
      </c>
      <c r="F38" s="43">
        <v>0</v>
      </c>
      <c r="G38" s="43">
        <v>0</v>
      </c>
      <c r="H38" s="43">
        <v>0</v>
      </c>
    </row>
    <row r="39" spans="1:8" s="23" customFormat="1" x14ac:dyDescent="0.25">
      <c r="A39" s="24" t="s">
        <v>335</v>
      </c>
      <c r="B39" s="49">
        <v>1030</v>
      </c>
      <c r="C39" s="43">
        <f>SUM(C40:C42)</f>
        <v>42000</v>
      </c>
      <c r="D39" s="43">
        <f t="shared" si="0"/>
        <v>195000</v>
      </c>
      <c r="E39" s="43">
        <f>SUM(E40:E42)+'01_Доходи'!D1362</f>
        <v>48750</v>
      </c>
      <c r="F39" s="43">
        <f>SUM(F40:F42)+'01_Доходи'!E1362</f>
        <v>48750</v>
      </c>
      <c r="G39" s="43">
        <f>SUM(G40:G42)+'01_Доходи'!F1362</f>
        <v>48750</v>
      </c>
      <c r="H39" s="43">
        <f>SUM(H40:H42)+'01_Доходи'!G1362</f>
        <v>48750</v>
      </c>
    </row>
    <row r="40" spans="1:8" s="23" customFormat="1" x14ac:dyDescent="0.25">
      <c r="A40" s="25" t="s">
        <v>89</v>
      </c>
      <c r="B40" s="707">
        <v>1031</v>
      </c>
      <c r="C40" s="44">
        <v>27000</v>
      </c>
      <c r="D40" s="43">
        <f t="shared" si="0"/>
        <v>0</v>
      </c>
      <c r="E40" s="43">
        <f>'01_Доходи'!D1359</f>
        <v>0</v>
      </c>
      <c r="F40" s="43">
        <f>'01_Доходи'!E1359</f>
        <v>0</v>
      </c>
      <c r="G40" s="43">
        <f>'01_Доходи'!F1359</f>
        <v>0</v>
      </c>
      <c r="H40" s="43">
        <f>'01_Доходи'!G1359</f>
        <v>0</v>
      </c>
    </row>
    <row r="41" spans="1:8" s="23" customFormat="1" x14ac:dyDescent="0.25">
      <c r="A41" s="25" t="s">
        <v>290</v>
      </c>
      <c r="B41" s="707">
        <v>1032</v>
      </c>
      <c r="C41" s="44">
        <v>0</v>
      </c>
      <c r="D41" s="43">
        <f t="shared" si="0"/>
        <v>0</v>
      </c>
      <c r="E41" s="43">
        <f>'01_Доходи'!D1361</f>
        <v>0</v>
      </c>
      <c r="F41" s="43">
        <f>'01_Доходи'!E1361</f>
        <v>0</v>
      </c>
      <c r="G41" s="43">
        <f>'01_Доходи'!F1361</f>
        <v>0</v>
      </c>
      <c r="H41" s="43">
        <f>'01_Доходи'!G1361</f>
        <v>0</v>
      </c>
    </row>
    <row r="42" spans="1:8" s="23" customFormat="1" x14ac:dyDescent="0.25">
      <c r="A42" s="25" t="s">
        <v>289</v>
      </c>
      <c r="B42" s="707">
        <v>1033</v>
      </c>
      <c r="C42" s="44">
        <v>15000</v>
      </c>
      <c r="D42" s="43">
        <f t="shared" si="0"/>
        <v>195000</v>
      </c>
      <c r="E42" s="43">
        <f>'01_Доходи'!D1363</f>
        <v>48750</v>
      </c>
      <c r="F42" s="43">
        <f>'01_Доходи'!E1363</f>
        <v>48750</v>
      </c>
      <c r="G42" s="43">
        <f>'01_Доходи'!F1363</f>
        <v>48750</v>
      </c>
      <c r="H42" s="43">
        <f>'01_Доходи'!G1363</f>
        <v>48750</v>
      </c>
    </row>
    <row r="43" spans="1:8" s="23" customFormat="1" x14ac:dyDescent="0.25">
      <c r="A43" s="24" t="s">
        <v>289</v>
      </c>
      <c r="B43" s="707">
        <v>1040</v>
      </c>
      <c r="C43" s="43">
        <f>C45+C44</f>
        <v>0</v>
      </c>
      <c r="D43" s="43">
        <f t="shared" si="0"/>
        <v>0</v>
      </c>
      <c r="E43" s="43">
        <f>E45+E44</f>
        <v>0</v>
      </c>
      <c r="F43" s="43">
        <f t="shared" ref="F43:H43" si="2">F45+F44</f>
        <v>0</v>
      </c>
      <c r="G43" s="43">
        <f t="shared" si="2"/>
        <v>0</v>
      </c>
      <c r="H43" s="43">
        <f t="shared" si="2"/>
        <v>0</v>
      </c>
    </row>
    <row r="44" spans="1:8" s="23" customFormat="1" x14ac:dyDescent="0.25">
      <c r="A44" s="25" t="s">
        <v>291</v>
      </c>
      <c r="B44" s="707">
        <v>1041</v>
      </c>
      <c r="C44" s="44">
        <v>0</v>
      </c>
      <c r="D44" s="43">
        <f t="shared" si="0"/>
        <v>0</v>
      </c>
      <c r="E44" s="43">
        <f>'01_Доходи'!D1360</f>
        <v>0</v>
      </c>
      <c r="F44" s="43">
        <f>'01_Доходи'!E1360</f>
        <v>0</v>
      </c>
      <c r="G44" s="43">
        <f>'01_Доходи'!F1360</f>
        <v>0</v>
      </c>
      <c r="H44" s="43">
        <f>'01_Доходи'!G1360</f>
        <v>0</v>
      </c>
    </row>
    <row r="45" spans="1:8" s="23" customFormat="1" x14ac:dyDescent="0.25">
      <c r="A45" s="25" t="s">
        <v>90</v>
      </c>
      <c r="B45" s="707">
        <v>1042</v>
      </c>
      <c r="C45" s="44">
        <v>0</v>
      </c>
      <c r="D45" s="43">
        <f t="shared" si="0"/>
        <v>0</v>
      </c>
      <c r="E45" s="43">
        <f>'01_Доходи'!D1364</f>
        <v>0</v>
      </c>
      <c r="F45" s="43">
        <f>'01_Доходи'!E1364</f>
        <v>0</v>
      </c>
      <c r="G45" s="43">
        <f>'01_Доходи'!F1364</f>
        <v>0</v>
      </c>
      <c r="H45" s="43">
        <f>'01_Доходи'!G1364</f>
        <v>0</v>
      </c>
    </row>
    <row r="46" spans="1:8" ht="20.100000000000001" customHeight="1" x14ac:dyDescent="0.25">
      <c r="A46" s="1030" t="s">
        <v>91</v>
      </c>
      <c r="B46" s="1031"/>
      <c r="C46" s="1031"/>
      <c r="D46" s="1031"/>
      <c r="E46" s="1031"/>
      <c r="F46" s="1031"/>
      <c r="G46" s="1031"/>
      <c r="H46" s="1032"/>
    </row>
    <row r="47" spans="1:8" ht="20.100000000000001" customHeight="1" x14ac:dyDescent="0.25">
      <c r="A47" s="24" t="s">
        <v>92</v>
      </c>
      <c r="B47" s="707">
        <v>1050</v>
      </c>
      <c r="C47" s="44">
        <v>10003370</v>
      </c>
      <c r="D47" s="43">
        <f>E47+F47+G47+H47</f>
        <v>3235534</v>
      </c>
      <c r="E47" s="43">
        <v>910188</v>
      </c>
      <c r="F47" s="43">
        <v>767896</v>
      </c>
      <c r="G47" s="43">
        <v>787263</v>
      </c>
      <c r="H47" s="43">
        <v>770187</v>
      </c>
    </row>
    <row r="48" spans="1:8" ht="20.100000000000001" customHeight="1" x14ac:dyDescent="0.25">
      <c r="A48" s="24" t="s">
        <v>93</v>
      </c>
      <c r="B48" s="707">
        <v>1060</v>
      </c>
      <c r="C48" s="44">
        <v>2194930</v>
      </c>
      <c r="D48" s="43">
        <f>E48+F48+G48+H48</f>
        <v>571741</v>
      </c>
      <c r="E48" s="43">
        <v>173989</v>
      </c>
      <c r="F48" s="43">
        <v>130242</v>
      </c>
      <c r="G48" s="43">
        <v>137402</v>
      </c>
      <c r="H48" s="43">
        <v>130108</v>
      </c>
    </row>
    <row r="49" spans="1:8" x14ac:dyDescent="0.25">
      <c r="A49" s="58" t="s">
        <v>449</v>
      </c>
      <c r="B49" s="707">
        <v>1070</v>
      </c>
      <c r="C49" s="1036"/>
      <c r="D49" s="1036"/>
      <c r="E49" s="1036"/>
      <c r="F49" s="1036"/>
      <c r="G49" s="1036"/>
      <c r="H49" s="1037"/>
    </row>
    <row r="50" spans="1:8" x14ac:dyDescent="0.25">
      <c r="A50" s="25" t="s">
        <v>523</v>
      </c>
      <c r="B50" s="707">
        <v>1071</v>
      </c>
      <c r="C50" s="44"/>
      <c r="D50" s="43">
        <f t="shared" ref="D50:D70" si="3">E50+F50+G50+H50</f>
        <v>2460058.5</v>
      </c>
      <c r="E50" s="43">
        <f>'02_Видатки'!AQ28+'02_Видатки'!AQ107</f>
        <v>526410</v>
      </c>
      <c r="F50" s="43">
        <f>'02_Видатки'!AR28+'02_Видатки'!AR107+'02_Видатки'!AR134</f>
        <v>606070</v>
      </c>
      <c r="G50" s="43">
        <f>'02_Видатки'!AS28+'02_Видатки'!AS107+'02_Видатки'!AS134</f>
        <v>660068.5</v>
      </c>
      <c r="H50" s="43">
        <f>'02_Видатки'!AT28+'02_Видатки'!AT107+'02_Видатки'!AT134</f>
        <v>667510</v>
      </c>
    </row>
    <row r="51" spans="1:8" x14ac:dyDescent="0.25">
      <c r="A51" s="25" t="s">
        <v>524</v>
      </c>
      <c r="B51" s="707">
        <v>1072</v>
      </c>
      <c r="C51" s="44"/>
      <c r="D51" s="43">
        <f>SUM(E51:H51)</f>
        <v>989076</v>
      </c>
      <c r="E51" s="43">
        <v>247269</v>
      </c>
      <c r="F51" s="43">
        <v>247269</v>
      </c>
      <c r="G51" s="43">
        <v>247269</v>
      </c>
      <c r="H51" s="43">
        <v>247269</v>
      </c>
    </row>
    <row r="52" spans="1:8" ht="37.15" customHeight="1" x14ac:dyDescent="0.25">
      <c r="A52" s="25" t="s">
        <v>525</v>
      </c>
      <c r="B52" s="707">
        <v>1073</v>
      </c>
      <c r="C52" s="44">
        <v>65000</v>
      </c>
      <c r="D52" s="43">
        <f t="shared" si="3"/>
        <v>265000</v>
      </c>
      <c r="E52" s="43">
        <f>'03_МТО'!C157</f>
        <v>13250</v>
      </c>
      <c r="F52" s="43">
        <f>'03_МТО'!D157</f>
        <v>119250</v>
      </c>
      <c r="G52" s="43">
        <f>'03_МТО'!E157</f>
        <v>66250</v>
      </c>
      <c r="H52" s="43">
        <f>'03_МТО'!F157</f>
        <v>66250</v>
      </c>
    </row>
    <row r="53" spans="1:8" x14ac:dyDescent="0.25">
      <c r="A53" s="48" t="s">
        <v>94</v>
      </c>
      <c r="B53" s="707">
        <v>1080</v>
      </c>
      <c r="C53" s="44"/>
      <c r="D53" s="43">
        <f t="shared" si="3"/>
        <v>300000</v>
      </c>
      <c r="E53" s="43">
        <f>'02_Видатки'!E183</f>
        <v>125000</v>
      </c>
      <c r="F53" s="43">
        <f>'02_Видатки'!F183</f>
        <v>75000</v>
      </c>
      <c r="G53" s="43">
        <f>'02_Видатки'!G183</f>
        <v>75000</v>
      </c>
      <c r="H53" s="43">
        <f>'02_Видатки'!H183</f>
        <v>25000</v>
      </c>
    </row>
    <row r="54" spans="1:8" ht="20.100000000000001" customHeight="1" x14ac:dyDescent="0.25">
      <c r="A54" s="24" t="s">
        <v>95</v>
      </c>
      <c r="B54" s="707">
        <v>1090</v>
      </c>
      <c r="C54" s="44"/>
      <c r="D54" s="43">
        <f t="shared" si="3"/>
        <v>300000</v>
      </c>
      <c r="E54" s="43">
        <f>'02_Видатки'!E184</f>
        <v>0</v>
      </c>
      <c r="F54" s="43">
        <f>'02_Видатки'!F184</f>
        <v>0</v>
      </c>
      <c r="G54" s="43">
        <f>'02_Видатки'!G184</f>
        <v>300000</v>
      </c>
      <c r="H54" s="43">
        <f>'02_Видатки'!H184</f>
        <v>0</v>
      </c>
    </row>
    <row r="55" spans="1:8" ht="20.100000000000001" customHeight="1" x14ac:dyDescent="0.25">
      <c r="A55" s="24" t="s">
        <v>96</v>
      </c>
      <c r="B55" s="707">
        <v>1100</v>
      </c>
      <c r="C55" s="44"/>
      <c r="D55" s="43">
        <f t="shared" si="3"/>
        <v>200000</v>
      </c>
      <c r="E55" s="43">
        <f>'02_Видатки'!E185</f>
        <v>60000</v>
      </c>
      <c r="F55" s="43">
        <f>'02_Видатки'!F185</f>
        <v>60000</v>
      </c>
      <c r="G55" s="43">
        <f>'02_Видатки'!G185</f>
        <v>44000</v>
      </c>
      <c r="H55" s="43">
        <f>'02_Видатки'!H185</f>
        <v>36000</v>
      </c>
    </row>
    <row r="56" spans="1:8" ht="20.100000000000001" customHeight="1" x14ac:dyDescent="0.25">
      <c r="A56" s="24" t="s">
        <v>97</v>
      </c>
      <c r="B56" s="707">
        <v>1110</v>
      </c>
      <c r="C56" s="44"/>
      <c r="D56" s="43">
        <f t="shared" si="3"/>
        <v>0</v>
      </c>
      <c r="E56" s="43">
        <f>'02_Видатки'!AV28+'02_Видатки'!AV46+'02_Видатки'!AV64+'02_Видатки'!AV77+'02_Видатки'!AV107+'02_Видатки'!AV134</f>
        <v>0</v>
      </c>
      <c r="F56" s="43">
        <f>'02_Видатки'!AW28+'02_Видатки'!AW46+'02_Видатки'!AW64+'02_Видатки'!AW77+'02_Видатки'!AW107+'02_Видатки'!AW134</f>
        <v>0</v>
      </c>
      <c r="G56" s="43">
        <f>'02_Видатки'!AX28+'02_Видатки'!AX46+'02_Видатки'!AX64+'02_Видатки'!AX77+'02_Видатки'!AX107+'02_Видатки'!AX134</f>
        <v>0</v>
      </c>
      <c r="H56" s="43">
        <f>'02_Видатки'!AY28+'02_Видатки'!AY46+'02_Видатки'!AY64+'02_Видатки'!AY77+'02_Видатки'!AY107+'02_Видатки'!AY134</f>
        <v>0</v>
      </c>
    </row>
    <row r="57" spans="1:8" ht="19.899999999999999" customHeight="1" x14ac:dyDescent="0.25">
      <c r="A57" s="24" t="s">
        <v>644</v>
      </c>
      <c r="B57" s="707">
        <v>1120</v>
      </c>
      <c r="C57" s="43"/>
      <c r="D57" s="43">
        <f t="shared" si="3"/>
        <v>366000</v>
      </c>
      <c r="E57" s="43">
        <v>107500</v>
      </c>
      <c r="F57" s="43">
        <v>52540</v>
      </c>
      <c r="G57" s="43">
        <v>111360</v>
      </c>
      <c r="H57" s="43">
        <v>94600</v>
      </c>
    </row>
    <row r="58" spans="1:8" ht="20.100000000000001" hidden="1" customHeight="1" x14ac:dyDescent="0.25">
      <c r="A58" s="25" t="s">
        <v>517</v>
      </c>
      <c r="B58" s="707">
        <v>1121</v>
      </c>
      <c r="C58" s="44">
        <v>0</v>
      </c>
      <c r="D58" s="43">
        <f t="shared" si="3"/>
        <v>0</v>
      </c>
      <c r="E58" s="43">
        <f>'02_Видатки'!E145</f>
        <v>0</v>
      </c>
      <c r="F58" s="43">
        <f>'02_Видатки'!F145</f>
        <v>0</v>
      </c>
      <c r="G58" s="43">
        <f>'02_Видатки'!G145</f>
        <v>0</v>
      </c>
      <c r="H58" s="43">
        <f>'02_Видатки'!H145</f>
        <v>0</v>
      </c>
    </row>
    <row r="59" spans="1:8" ht="20.100000000000001" hidden="1" customHeight="1" x14ac:dyDescent="0.25">
      <c r="A59" s="25" t="s">
        <v>518</v>
      </c>
      <c r="B59" s="707">
        <v>1122</v>
      </c>
      <c r="C59" s="44">
        <v>29665</v>
      </c>
      <c r="D59" s="43">
        <f t="shared" si="3"/>
        <v>3999.9960000000001</v>
      </c>
      <c r="E59" s="43">
        <f>'02_Видатки'!E157+'02_Видатки'!E154+'02_Видатки'!E151</f>
        <v>999.99900000000002</v>
      </c>
      <c r="F59" s="43">
        <f>'02_Видатки'!F157+'02_Видатки'!F154+'02_Видатки'!F151</f>
        <v>999.99900000000002</v>
      </c>
      <c r="G59" s="43">
        <f>'02_Видатки'!G157+'02_Видатки'!G154+'02_Видатки'!G151</f>
        <v>999.99900000000002</v>
      </c>
      <c r="H59" s="43">
        <f>'02_Видатки'!H157+'02_Видатки'!H154+'02_Видатки'!H151</f>
        <v>999.99900000000002</v>
      </c>
    </row>
    <row r="60" spans="1:8" ht="20.100000000000001" hidden="1" customHeight="1" x14ac:dyDescent="0.25">
      <c r="A60" s="25" t="s">
        <v>519</v>
      </c>
      <c r="B60" s="707">
        <v>1123</v>
      </c>
      <c r="C60" s="44">
        <v>502879</v>
      </c>
      <c r="D60" s="43">
        <f t="shared" si="3"/>
        <v>280000.08</v>
      </c>
      <c r="E60" s="43">
        <f>'02_Видатки'!E167</f>
        <v>90000</v>
      </c>
      <c r="F60" s="43">
        <f>'02_Видатки'!F167</f>
        <v>50000.04</v>
      </c>
      <c r="G60" s="43">
        <f>'02_Видатки'!G167</f>
        <v>50000.04</v>
      </c>
      <c r="H60" s="43">
        <f>'02_Видатки'!H167</f>
        <v>90000</v>
      </c>
    </row>
    <row r="61" spans="1:8" ht="20.100000000000001" hidden="1" customHeight="1" x14ac:dyDescent="0.25">
      <c r="A61" s="25" t="s">
        <v>520</v>
      </c>
      <c r="B61" s="707">
        <v>1124</v>
      </c>
      <c r="C61" s="44">
        <v>960149</v>
      </c>
      <c r="D61" s="43">
        <f t="shared" si="3"/>
        <v>10000.018400000001</v>
      </c>
      <c r="E61" s="43">
        <f>'02_Видатки'!E173</f>
        <v>4500</v>
      </c>
      <c r="F61" s="43">
        <f>'02_Видатки'!F173</f>
        <v>1540</v>
      </c>
      <c r="G61" s="43">
        <f>'02_Видатки'!G173</f>
        <v>360.01839999999999</v>
      </c>
      <c r="H61" s="43">
        <f>'02_Видатки'!H173</f>
        <v>3600</v>
      </c>
    </row>
    <row r="62" spans="1:8" ht="20.100000000000001" hidden="1" customHeight="1" x14ac:dyDescent="0.25">
      <c r="A62" s="25" t="s">
        <v>521</v>
      </c>
      <c r="B62" s="707">
        <v>1125</v>
      </c>
      <c r="C62" s="44">
        <v>198200</v>
      </c>
      <c r="D62" s="43">
        <f t="shared" si="3"/>
        <v>72000</v>
      </c>
      <c r="E62" s="43">
        <f>'02_Видатки'!E186</f>
        <v>12000</v>
      </c>
      <c r="F62" s="43">
        <f>'02_Видатки'!F186</f>
        <v>0</v>
      </c>
      <c r="G62" s="43">
        <f>'02_Видатки'!G186</f>
        <v>60000</v>
      </c>
      <c r="H62" s="43">
        <f>'02_Видатки'!H186</f>
        <v>0</v>
      </c>
    </row>
    <row r="63" spans="1:8" ht="20.100000000000001" hidden="1" customHeight="1" x14ac:dyDescent="0.25">
      <c r="A63" s="25" t="s">
        <v>522</v>
      </c>
      <c r="B63" s="707">
        <v>1126</v>
      </c>
      <c r="C63" s="44">
        <v>0</v>
      </c>
      <c r="D63" s="43">
        <f t="shared" si="3"/>
        <v>294000</v>
      </c>
      <c r="E63" s="43">
        <f>'02_Видатки'!E187</f>
        <v>95500</v>
      </c>
      <c r="F63" s="43">
        <f>'02_Видатки'!F187</f>
        <v>52540</v>
      </c>
      <c r="G63" s="43">
        <f>'02_Видатки'!G187</f>
        <v>51360</v>
      </c>
      <c r="H63" s="43">
        <f>'02_Видатки'!H187</f>
        <v>94600</v>
      </c>
    </row>
    <row r="64" spans="1:8" ht="37.5" customHeight="1" x14ac:dyDescent="0.25">
      <c r="A64" s="24" t="s">
        <v>100</v>
      </c>
      <c r="B64" s="707">
        <v>1130</v>
      </c>
      <c r="C64" s="44">
        <v>0</v>
      </c>
      <c r="D64" s="43">
        <f t="shared" si="3"/>
        <v>0</v>
      </c>
      <c r="E64" s="43">
        <f>'02_Видатки'!E188</f>
        <v>0</v>
      </c>
      <c r="F64" s="43">
        <f>'02_Видатки'!F188</f>
        <v>0</v>
      </c>
      <c r="G64" s="43">
        <f>'02_Видатки'!G188</f>
        <v>0</v>
      </c>
      <c r="H64" s="43">
        <f>'02_Видатки'!H188</f>
        <v>0</v>
      </c>
    </row>
    <row r="65" spans="1:8" ht="20.100000000000001" customHeight="1" x14ac:dyDescent="0.25">
      <c r="A65" s="24" t="s">
        <v>101</v>
      </c>
      <c r="B65" s="707">
        <v>1140</v>
      </c>
      <c r="C65" s="44">
        <v>76000</v>
      </c>
      <c r="D65" s="43">
        <f t="shared" si="3"/>
        <v>195000</v>
      </c>
      <c r="E65" s="43">
        <f>'02_Видатки'!E189</f>
        <v>48750</v>
      </c>
      <c r="F65" s="43">
        <f>'02_Видатки'!F189</f>
        <v>48750</v>
      </c>
      <c r="G65" s="43">
        <f>'02_Видатки'!G189</f>
        <v>48750</v>
      </c>
      <c r="H65" s="43">
        <f>'02_Видатки'!H189</f>
        <v>48750</v>
      </c>
    </row>
    <row r="66" spans="1:8" ht="20.100000000000001" customHeight="1" x14ac:dyDescent="0.25">
      <c r="A66" s="24" t="s">
        <v>102</v>
      </c>
      <c r="B66" s="707">
        <v>1150</v>
      </c>
      <c r="C66" s="44">
        <v>444201</v>
      </c>
      <c r="D66" s="43">
        <f t="shared" si="3"/>
        <v>0</v>
      </c>
      <c r="E66" s="43">
        <f>'02_Видатки'!E190</f>
        <v>0</v>
      </c>
      <c r="F66" s="43">
        <f>'02_Видатки'!F190</f>
        <v>0</v>
      </c>
      <c r="G66" s="43">
        <f>'02_Видатки'!G190</f>
        <v>0</v>
      </c>
      <c r="H66" s="43">
        <f>'02_Видатки'!H190</f>
        <v>0</v>
      </c>
    </row>
    <row r="67" spans="1:8" s="42" customFormat="1" ht="20.45" customHeight="1" x14ac:dyDescent="0.25">
      <c r="A67" s="24" t="s">
        <v>448</v>
      </c>
      <c r="B67" s="707">
        <v>1160</v>
      </c>
      <c r="C67" s="43"/>
      <c r="D67" s="43">
        <f t="shared" si="3"/>
        <v>0</v>
      </c>
      <c r="E67" s="43">
        <v>0</v>
      </c>
      <c r="F67" s="43">
        <v>0</v>
      </c>
      <c r="G67" s="43">
        <v>0</v>
      </c>
      <c r="H67" s="43">
        <v>0</v>
      </c>
    </row>
    <row r="68" spans="1:8" ht="33.6" customHeight="1" x14ac:dyDescent="0.25">
      <c r="A68" s="25" t="s">
        <v>514</v>
      </c>
      <c r="B68" s="707">
        <v>1161</v>
      </c>
      <c r="C68" s="44"/>
      <c r="D68" s="43">
        <f t="shared" si="3"/>
        <v>43480</v>
      </c>
      <c r="E68" s="43">
        <v>10870</v>
      </c>
      <c r="F68" s="43">
        <v>10870</v>
      </c>
      <c r="G68" s="43">
        <v>10870</v>
      </c>
      <c r="H68" s="43">
        <v>10870</v>
      </c>
    </row>
    <row r="69" spans="1:8" ht="19.899999999999999" customHeight="1" x14ac:dyDescent="0.25">
      <c r="A69" s="25" t="s">
        <v>515</v>
      </c>
      <c r="B69" s="707">
        <v>1162</v>
      </c>
      <c r="C69" s="44"/>
      <c r="D69" s="43">
        <f t="shared" si="3"/>
        <v>0</v>
      </c>
      <c r="E69" s="43">
        <v>0</v>
      </c>
      <c r="F69" s="43">
        <v>0</v>
      </c>
      <c r="G69" s="43">
        <v>0</v>
      </c>
      <c r="H69" s="43">
        <v>0</v>
      </c>
    </row>
    <row r="70" spans="1:8" ht="37.5" x14ac:dyDescent="0.25">
      <c r="A70" s="25" t="s">
        <v>516</v>
      </c>
      <c r="B70" s="707">
        <v>1163</v>
      </c>
      <c r="C70" s="44"/>
      <c r="D70" s="43">
        <f t="shared" si="3"/>
        <v>0</v>
      </c>
      <c r="E70" s="43">
        <v>0</v>
      </c>
      <c r="F70" s="43">
        <v>0</v>
      </c>
      <c r="G70" s="43">
        <v>0</v>
      </c>
      <c r="H70" s="43">
        <v>0</v>
      </c>
    </row>
    <row r="71" spans="1:8" ht="20.100000000000001" customHeight="1" x14ac:dyDescent="0.25">
      <c r="A71" s="24" t="s">
        <v>103</v>
      </c>
      <c r="B71" s="707">
        <v>1170</v>
      </c>
      <c r="C71" s="43"/>
      <c r="D71" s="43">
        <v>0</v>
      </c>
      <c r="E71" s="43">
        <v>0</v>
      </c>
      <c r="F71" s="43">
        <v>0</v>
      </c>
      <c r="G71" s="43">
        <v>0</v>
      </c>
      <c r="H71" s="43">
        <v>0</v>
      </c>
    </row>
    <row r="72" spans="1:8" ht="20.100000000000001" customHeight="1" x14ac:dyDescent="0.25">
      <c r="A72" s="25" t="s">
        <v>338</v>
      </c>
      <c r="B72" s="707">
        <v>1171</v>
      </c>
      <c r="C72" s="44"/>
      <c r="D72" s="43">
        <f>SUM(E72:H72)</f>
        <v>0</v>
      </c>
      <c r="E72" s="43">
        <f>'02_Видатки'!E193</f>
        <v>0</v>
      </c>
      <c r="F72" s="43">
        <f>'02_Видатки'!F193</f>
        <v>0</v>
      </c>
      <c r="G72" s="43">
        <f>'02_Видатки'!G193</f>
        <v>0</v>
      </c>
      <c r="H72" s="43">
        <f>'02_Видатки'!H193</f>
        <v>0</v>
      </c>
    </row>
    <row r="73" spans="1:8" ht="20.100000000000001" hidden="1" customHeight="1" x14ac:dyDescent="0.25">
      <c r="A73" s="25" t="s">
        <v>88</v>
      </c>
      <c r="B73" s="707">
        <v>1172</v>
      </c>
      <c r="C73" s="44">
        <v>0</v>
      </c>
      <c r="D73" s="43">
        <v>0</v>
      </c>
      <c r="E73" s="43">
        <v>0</v>
      </c>
      <c r="F73" s="43">
        <v>0</v>
      </c>
      <c r="G73" s="43">
        <v>0</v>
      </c>
      <c r="H73" s="43">
        <v>0</v>
      </c>
    </row>
    <row r="74" spans="1:8" ht="20.100000000000001" customHeight="1" x14ac:dyDescent="0.25">
      <c r="A74" s="24" t="s">
        <v>104</v>
      </c>
      <c r="B74" s="707">
        <v>1180</v>
      </c>
      <c r="C74" s="44">
        <v>0</v>
      </c>
      <c r="D74" s="43">
        <f>E74+F74+G74+H74</f>
        <v>0</v>
      </c>
      <c r="E74" s="43">
        <f>'02_Видатки'!E192</f>
        <v>0</v>
      </c>
      <c r="F74" s="43">
        <f>'02_Видатки'!F192</f>
        <v>0</v>
      </c>
      <c r="G74" s="43">
        <f>'02_Видатки'!G192</f>
        <v>0</v>
      </c>
      <c r="H74" s="43">
        <f>'02_Видатки'!H192</f>
        <v>0</v>
      </c>
    </row>
    <row r="75" spans="1:8" ht="19.5" customHeight="1" x14ac:dyDescent="0.25">
      <c r="A75" s="35" t="s">
        <v>105</v>
      </c>
      <c r="B75" s="707">
        <v>1200</v>
      </c>
      <c r="C75" s="43">
        <f>C34+C35+C39+C43</f>
        <v>21412580</v>
      </c>
      <c r="D75" s="43">
        <f>ROUND(E75+F75+G75+H75,0)</f>
        <v>8882409</v>
      </c>
      <c r="E75" s="43">
        <f>ROUND(E34+E35+E39+E43,0)</f>
        <v>2212356</v>
      </c>
      <c r="F75" s="43">
        <f>ROUND(F34+F35+F39+F43,0)</f>
        <v>2107017</v>
      </c>
      <c r="G75" s="43">
        <f>G34+G35+G39+G43</f>
        <v>2477362.6587333335</v>
      </c>
      <c r="H75" s="43">
        <f>H34+H35+H39+H43</f>
        <v>2085673.6589208331</v>
      </c>
    </row>
    <row r="76" spans="1:8" ht="19.5" customHeight="1" x14ac:dyDescent="0.25">
      <c r="A76" s="35" t="s">
        <v>106</v>
      </c>
      <c r="B76" s="707">
        <v>1300</v>
      </c>
      <c r="C76" s="43">
        <f>SUM(C47:C48)+C64+C65+C66+C71+C74+C50+C51+C52+SUM(C53:C57)+C67</f>
        <v>12783501</v>
      </c>
      <c r="D76" s="43">
        <v>8882409</v>
      </c>
      <c r="E76" s="43">
        <f>SUM(E47:E48)+E64+E65+E66+E71+E74+E50+E51+E52+SUM(E53:E57)+E67</f>
        <v>2212356</v>
      </c>
      <c r="F76" s="43">
        <f>ROUND(SUM(F47:F48)+F64+F65+F66+F71+F74+F50+F51+F52+SUM(F53:F57)+F67,0)</f>
        <v>2107017</v>
      </c>
      <c r="G76" s="43">
        <f>ROUND(SUM(G47:G48)+G64+G65+G66+G71+G74+G50+G51+G52+SUM(G53:G57)+G67,0)</f>
        <v>2477363</v>
      </c>
      <c r="H76" s="43">
        <f>ROUND(SUM(H47:H48)+H64+H65+H66+H71+H74+H50+H51+H52+SUM(H53:H57)+H67,0)</f>
        <v>2085674</v>
      </c>
    </row>
    <row r="77" spans="1:8" ht="19.5" customHeight="1" x14ac:dyDescent="0.25">
      <c r="A77" s="35" t="s">
        <v>107</v>
      </c>
      <c r="B77" s="707">
        <v>1400</v>
      </c>
      <c r="C77" s="43">
        <f t="shared" ref="C77" si="4">C75-C76</f>
        <v>8629079</v>
      </c>
      <c r="D77" s="43">
        <f>D75-D76</f>
        <v>0</v>
      </c>
      <c r="E77" s="43">
        <f>E75-E76</f>
        <v>0</v>
      </c>
      <c r="F77" s="43">
        <f>F75-F76</f>
        <v>0</v>
      </c>
      <c r="G77" s="43">
        <f>G75-G76</f>
        <v>-0.34126666653901339</v>
      </c>
      <c r="H77" s="43">
        <f>H75-H76</f>
        <v>-0.34107916685752571</v>
      </c>
    </row>
    <row r="78" spans="1:8" ht="19.5" customHeight="1" x14ac:dyDescent="0.25">
      <c r="A78" s="1030" t="s">
        <v>108</v>
      </c>
      <c r="B78" s="1031"/>
      <c r="C78" s="1031"/>
      <c r="D78" s="1031"/>
      <c r="E78" s="1031"/>
      <c r="F78" s="1031"/>
      <c r="G78" s="1031"/>
      <c r="H78" s="1032"/>
    </row>
    <row r="79" spans="1:8" ht="19.5" customHeight="1" x14ac:dyDescent="0.25">
      <c r="A79" s="24" t="s">
        <v>109</v>
      </c>
      <c r="B79" s="707">
        <v>2010</v>
      </c>
      <c r="C79" s="44"/>
      <c r="D79" s="43">
        <f>E79+F79+G79+H79</f>
        <v>1191635.9325000001</v>
      </c>
      <c r="E79" s="43">
        <f>'02_Видатки'!BH28+'02_Видатки'!BH46+'02_Видатки'!BH64+'02_Видатки'!BH77+'02_Видатки'!BH107+'02_Видатки'!BH134+'02_Видатки'!E194</f>
        <v>287973.07499999995</v>
      </c>
      <c r="F79" s="43">
        <f>'02_Видатки'!BI28+'02_Видатки'!BI46+'02_Видатки'!BI64+'02_Видатки'!BI77+'02_Видатки'!BI107+'02_Видатки'!BI134+'02_Видатки'!F194</f>
        <v>298733.17499999999</v>
      </c>
      <c r="G79" s="43">
        <f>'02_Видатки'!BJ28+'02_Видатки'!BJ46+'02_Видатки'!BJ64+'02_Видатки'!BJ77+'02_Видатки'!BJ107+'02_Видатки'!BJ134+'02_Видатки'!G194</f>
        <v>304287.45750000002</v>
      </c>
      <c r="H79" s="43">
        <f>'02_Видатки'!BK28+'02_Видатки'!BK46+'02_Видатки'!BK64+'02_Видатки'!BK77+'02_Видатки'!BK107+'02_Видатки'!BK134+'02_Видатки'!H194</f>
        <v>300642.22499999998</v>
      </c>
    </row>
    <row r="80" spans="1:8" ht="28.15" customHeight="1" x14ac:dyDescent="0.25">
      <c r="A80" s="24" t="s">
        <v>110</v>
      </c>
      <c r="B80" s="707">
        <v>2020</v>
      </c>
      <c r="C80" s="44">
        <v>0</v>
      </c>
      <c r="D80" s="43">
        <f>E80+F80+G80+H80</f>
        <v>0</v>
      </c>
      <c r="E80" s="43">
        <f>'02_Видатки'!E195+'02_Видатки'!E196+'02_Видатки'!E197+'02_Видатки'!E198</f>
        <v>0</v>
      </c>
      <c r="F80" s="43">
        <f>'02_Видатки'!F195+'02_Видатки'!F196+'02_Видатки'!F197+'02_Видатки'!F198</f>
        <v>0</v>
      </c>
      <c r="G80" s="43">
        <f>'02_Видатки'!G195+'02_Видатки'!G196+'02_Видатки'!G197+'02_Видатки'!G198</f>
        <v>0</v>
      </c>
      <c r="H80" s="43">
        <f>'02_Видатки'!H195+'02_Видатки'!H196+'02_Видатки'!H197+'02_Видатки'!H198</f>
        <v>0</v>
      </c>
    </row>
    <row r="81" spans="1:8" ht="19.5" customHeight="1" x14ac:dyDescent="0.25">
      <c r="A81" s="24" t="s">
        <v>111</v>
      </c>
      <c r="B81" s="707">
        <v>2030</v>
      </c>
      <c r="C81" s="43">
        <f>C48+'02_Видатки'!B199</f>
        <v>2194930</v>
      </c>
      <c r="D81" s="43">
        <f>E81+F81+G81+H81</f>
        <v>571741</v>
      </c>
      <c r="E81" s="43">
        <f>E48+'02_Видатки'!E199</f>
        <v>173989</v>
      </c>
      <c r="F81" s="43">
        <f>F48+'02_Видатки'!F199</f>
        <v>130242</v>
      </c>
      <c r="G81" s="43">
        <f>G48+'02_Видатки'!G199</f>
        <v>137402</v>
      </c>
      <c r="H81" s="43">
        <f>H48+'02_Видатки'!H199</f>
        <v>130108</v>
      </c>
    </row>
    <row r="82" spans="1:8" ht="29.45" customHeight="1" x14ac:dyDescent="0.25">
      <c r="A82" s="24" t="s">
        <v>112</v>
      </c>
      <c r="B82" s="707">
        <v>2040</v>
      </c>
      <c r="C82" s="44">
        <v>0</v>
      </c>
      <c r="D82" s="43">
        <f>E82+F82+G82+H82</f>
        <v>0</v>
      </c>
      <c r="E82" s="43">
        <f>'02_Видатки'!E200</f>
        <v>0</v>
      </c>
      <c r="F82" s="43">
        <f>'02_Видатки'!F200</f>
        <v>0</v>
      </c>
      <c r="G82" s="43">
        <f>'02_Видатки'!G200</f>
        <v>0</v>
      </c>
      <c r="H82" s="43">
        <f>'02_Видатки'!H200</f>
        <v>0</v>
      </c>
    </row>
    <row r="83" spans="1:8" ht="19.5" customHeight="1" x14ac:dyDescent="0.25">
      <c r="A83" s="1033"/>
      <c r="B83" s="1034"/>
      <c r="C83" s="1034"/>
      <c r="D83" s="1034"/>
      <c r="E83" s="1034"/>
      <c r="F83" s="1034"/>
      <c r="G83" s="1034"/>
      <c r="H83" s="1035"/>
    </row>
    <row r="84" spans="1:8" ht="20.100000000000001" customHeight="1" x14ac:dyDescent="0.25">
      <c r="A84" s="1030" t="s">
        <v>209</v>
      </c>
      <c r="B84" s="1031"/>
      <c r="C84" s="1031"/>
      <c r="D84" s="1031"/>
      <c r="E84" s="1031"/>
      <c r="F84" s="1031"/>
      <c r="G84" s="1031"/>
      <c r="H84" s="1032"/>
    </row>
    <row r="85" spans="1:8" ht="22.15" customHeight="1" x14ac:dyDescent="0.25">
      <c r="A85" s="35" t="s">
        <v>210</v>
      </c>
      <c r="B85" s="59">
        <v>3020</v>
      </c>
      <c r="C85" s="43">
        <f t="shared" ref="C85" si="5">SUM(C86:C91)</f>
        <v>22000</v>
      </c>
      <c r="D85" s="43">
        <f t="shared" ref="D85:D91" si="6">E85+F85+G85+H85</f>
        <v>758100.4</v>
      </c>
      <c r="E85" s="43">
        <f>SUM(E86:E91)</f>
        <v>136525.1</v>
      </c>
      <c r="F85" s="43">
        <f t="shared" ref="F85:H85" si="7">SUM(F86:F91)</f>
        <v>242525.1</v>
      </c>
      <c r="G85" s="43">
        <f t="shared" si="7"/>
        <v>189525.1</v>
      </c>
      <c r="H85" s="43">
        <f t="shared" si="7"/>
        <v>189525.1</v>
      </c>
    </row>
    <row r="86" spans="1:8" ht="20.100000000000001" customHeight="1" x14ac:dyDescent="0.25">
      <c r="A86" s="25" t="s">
        <v>113</v>
      </c>
      <c r="B86" s="708">
        <v>3021</v>
      </c>
      <c r="C86" s="44">
        <v>0</v>
      </c>
      <c r="D86" s="43">
        <f t="shared" si="6"/>
        <v>0</v>
      </c>
      <c r="E86" s="43">
        <f>'02_Видатки'!E201</f>
        <v>0</v>
      </c>
      <c r="F86" s="43">
        <f>'02_Видатки'!F201</f>
        <v>0</v>
      </c>
      <c r="G86" s="43">
        <f>'02_Видатки'!G201</f>
        <v>0</v>
      </c>
      <c r="H86" s="43">
        <f>'02_Видатки'!H201</f>
        <v>0</v>
      </c>
    </row>
    <row r="87" spans="1:8" ht="20.100000000000001" customHeight="1" x14ac:dyDescent="0.25">
      <c r="A87" s="25" t="s">
        <v>114</v>
      </c>
      <c r="B87" s="59">
        <v>3022</v>
      </c>
      <c r="C87" s="44">
        <v>22000</v>
      </c>
      <c r="D87" s="43">
        <f t="shared" si="6"/>
        <v>330000</v>
      </c>
      <c r="E87" s="43">
        <f>'03_МТО'!C155+'03_МТО'!C163+'02_Видатки'!E202</f>
        <v>52500</v>
      </c>
      <c r="F87" s="43">
        <f>'03_МТО'!D155+'03_МТО'!D163+'02_Видатки'!F202</f>
        <v>112500</v>
      </c>
      <c r="G87" s="43">
        <f>'03_МТО'!E155+'03_МТО'!E163+'02_Видатки'!G202</f>
        <v>82500</v>
      </c>
      <c r="H87" s="43">
        <f>'03_МТО'!F155+'03_МТО'!F163+'02_Видатки'!H202</f>
        <v>82500</v>
      </c>
    </row>
    <row r="88" spans="1:8" ht="20.100000000000001" customHeight="1" x14ac:dyDescent="0.25">
      <c r="A88" s="25" t="s">
        <v>115</v>
      </c>
      <c r="B88" s="708">
        <v>3023</v>
      </c>
      <c r="C88" s="44">
        <v>0</v>
      </c>
      <c r="D88" s="43">
        <f t="shared" si="6"/>
        <v>428100.4</v>
      </c>
      <c r="E88" s="43">
        <f>'03_МТО'!C154+'03_МТО'!C156+'03_МТО'!C162+'03_МТО'!C164+'02_Видатки'!E203</f>
        <v>84025.1</v>
      </c>
      <c r="F88" s="43">
        <f>'03_МТО'!D154+'03_МТО'!D156+'03_МТО'!D162+'03_МТО'!D164+'02_Видатки'!F203</f>
        <v>130025.1</v>
      </c>
      <c r="G88" s="43">
        <f>'03_МТО'!E154+'03_МТО'!E156+'03_МТО'!E162+'03_МТО'!E164+'02_Видатки'!G203</f>
        <v>107025.1</v>
      </c>
      <c r="H88" s="43">
        <f>'03_МТО'!F154+'03_МТО'!F156+'03_МТО'!F162+'03_МТО'!F164+'02_Видатки'!H203</f>
        <v>107025.1</v>
      </c>
    </row>
    <row r="89" spans="1:8" ht="20.100000000000001" customHeight="1" x14ac:dyDescent="0.25">
      <c r="A89" s="25" t="s">
        <v>116</v>
      </c>
      <c r="B89" s="59">
        <v>3024</v>
      </c>
      <c r="C89" s="44">
        <v>0</v>
      </c>
      <c r="D89" s="43">
        <f t="shared" si="6"/>
        <v>0</v>
      </c>
      <c r="E89" s="43">
        <f>'02_Видатки'!E204</f>
        <v>0</v>
      </c>
      <c r="F89" s="43">
        <f>'02_Видатки'!F204</f>
        <v>0</v>
      </c>
      <c r="G89" s="43">
        <f>'02_Видатки'!G204</f>
        <v>0</v>
      </c>
      <c r="H89" s="43">
        <f>'02_Видатки'!H204</f>
        <v>0</v>
      </c>
    </row>
    <row r="90" spans="1:8" ht="37.9" customHeight="1" x14ac:dyDescent="0.25">
      <c r="A90" s="25" t="s">
        <v>117</v>
      </c>
      <c r="B90" s="708">
        <v>3025</v>
      </c>
      <c r="C90" s="44">
        <v>0</v>
      </c>
      <c r="D90" s="43">
        <f t="shared" si="6"/>
        <v>0</v>
      </c>
      <c r="E90" s="43">
        <f>'02_Видатки'!E205</f>
        <v>0</v>
      </c>
      <c r="F90" s="43">
        <f>'02_Видатки'!F205</f>
        <v>0</v>
      </c>
      <c r="G90" s="43">
        <f>'02_Видатки'!G205</f>
        <v>0</v>
      </c>
      <c r="H90" s="43">
        <f>'02_Видатки'!H205</f>
        <v>0</v>
      </c>
    </row>
    <row r="91" spans="1:8" ht="20.100000000000001" customHeight="1" x14ac:dyDescent="0.25">
      <c r="A91" s="25" t="s">
        <v>118</v>
      </c>
      <c r="B91" s="59">
        <v>3026</v>
      </c>
      <c r="C91" s="44">
        <v>0</v>
      </c>
      <c r="D91" s="43">
        <f t="shared" si="6"/>
        <v>0</v>
      </c>
      <c r="E91" s="43">
        <f>'02_Видатки'!E206</f>
        <v>0</v>
      </c>
      <c r="F91" s="43">
        <f>'02_Видатки'!F206</f>
        <v>0</v>
      </c>
      <c r="G91" s="43">
        <f>'02_Видатки'!G206</f>
        <v>0</v>
      </c>
      <c r="H91" s="43">
        <f>'02_Видатки'!H206</f>
        <v>0</v>
      </c>
    </row>
    <row r="92" spans="1:8" ht="23.45" customHeight="1" x14ac:dyDescent="0.25">
      <c r="A92" s="24" t="s">
        <v>315</v>
      </c>
      <c r="B92" s="707">
        <v>3030</v>
      </c>
      <c r="C92" s="44">
        <v>7863388</v>
      </c>
      <c r="D92" s="43">
        <v>9824439</v>
      </c>
      <c r="E92" s="43">
        <f>'02_Видатки'!E207</f>
        <v>722161</v>
      </c>
      <c r="F92" s="43">
        <f>'02_Видатки'!F207</f>
        <v>722161</v>
      </c>
      <c r="G92" s="43">
        <f>'02_Видатки'!G207</f>
        <v>722161</v>
      </c>
      <c r="H92" s="43">
        <f>'02_Видатки'!H207</f>
        <v>722161</v>
      </c>
    </row>
    <row r="93" spans="1:8" ht="24" customHeight="1" x14ac:dyDescent="0.25">
      <c r="A93" s="24" t="s">
        <v>455</v>
      </c>
      <c r="B93" s="707">
        <v>3040</v>
      </c>
      <c r="C93" s="44">
        <v>3792734</v>
      </c>
      <c r="D93" s="43">
        <f>E93+F93+G93+H93</f>
        <v>583800</v>
      </c>
      <c r="E93" s="43">
        <v>145950</v>
      </c>
      <c r="F93" s="43">
        <v>145950</v>
      </c>
      <c r="G93" s="43">
        <v>145950</v>
      </c>
      <c r="H93" s="43">
        <v>145950</v>
      </c>
    </row>
    <row r="94" spans="1:8" ht="20.100000000000001" customHeight="1" x14ac:dyDescent="0.25">
      <c r="A94" s="1033"/>
      <c r="B94" s="1034"/>
      <c r="C94" s="1034"/>
      <c r="D94" s="1034"/>
      <c r="E94" s="1034"/>
      <c r="F94" s="1034"/>
      <c r="G94" s="1034"/>
      <c r="H94" s="1035"/>
    </row>
    <row r="95" spans="1:8" ht="20.100000000000001" customHeight="1" x14ac:dyDescent="0.25">
      <c r="A95" s="1030" t="s">
        <v>211</v>
      </c>
      <c r="B95" s="1031"/>
      <c r="C95" s="1031"/>
      <c r="D95" s="1031"/>
      <c r="E95" s="1031"/>
      <c r="F95" s="1031"/>
      <c r="G95" s="1031"/>
      <c r="H95" s="1032"/>
    </row>
    <row r="96" spans="1:8" ht="20.100000000000001" customHeight="1" x14ac:dyDescent="0.25">
      <c r="A96" s="24" t="s">
        <v>119</v>
      </c>
      <c r="B96" s="707">
        <v>4010</v>
      </c>
      <c r="C96" s="43">
        <f t="shared" ref="C96" si="8">C97+C98+C99</f>
        <v>0</v>
      </c>
      <c r="D96" s="43">
        <f t="shared" ref="D96:D105" si="9">E96+F96+G96+H96</f>
        <v>0</v>
      </c>
      <c r="E96" s="45">
        <v>0</v>
      </c>
      <c r="F96" s="45">
        <v>0</v>
      </c>
      <c r="G96" s="45">
        <v>0</v>
      </c>
      <c r="H96" s="45">
        <v>0</v>
      </c>
    </row>
    <row r="97" spans="1:8" ht="20.100000000000001" customHeight="1" x14ac:dyDescent="0.25">
      <c r="A97" s="25" t="s">
        <v>120</v>
      </c>
      <c r="B97" s="707">
        <v>4011</v>
      </c>
      <c r="C97" s="44">
        <v>0</v>
      </c>
      <c r="D97" s="43">
        <f t="shared" si="9"/>
        <v>0</v>
      </c>
      <c r="E97" s="44">
        <v>0</v>
      </c>
      <c r="F97" s="44">
        <v>0</v>
      </c>
      <c r="G97" s="44">
        <v>0</v>
      </c>
      <c r="H97" s="44">
        <v>0</v>
      </c>
    </row>
    <row r="98" spans="1:8" ht="20.100000000000001" customHeight="1" x14ac:dyDescent="0.25">
      <c r="A98" s="25" t="s">
        <v>121</v>
      </c>
      <c r="B98" s="707">
        <v>4012</v>
      </c>
      <c r="C98" s="44">
        <v>0</v>
      </c>
      <c r="D98" s="43">
        <f t="shared" si="9"/>
        <v>0</v>
      </c>
      <c r="E98" s="44">
        <v>0</v>
      </c>
      <c r="F98" s="44">
        <v>0</v>
      </c>
      <c r="G98" s="44">
        <v>0</v>
      </c>
      <c r="H98" s="44">
        <v>0</v>
      </c>
    </row>
    <row r="99" spans="1:8" ht="20.100000000000001" customHeight="1" x14ac:dyDescent="0.25">
      <c r="A99" s="25" t="s">
        <v>122</v>
      </c>
      <c r="B99" s="707">
        <v>4013</v>
      </c>
      <c r="C99" s="43">
        <f>C44</f>
        <v>0</v>
      </c>
      <c r="D99" s="43">
        <f t="shared" si="9"/>
        <v>0</v>
      </c>
      <c r="E99" s="44">
        <v>0</v>
      </c>
      <c r="F99" s="44">
        <v>0</v>
      </c>
      <c r="G99" s="44">
        <v>0</v>
      </c>
      <c r="H99" s="44">
        <v>0</v>
      </c>
    </row>
    <row r="100" spans="1:8" ht="20.100000000000001" customHeight="1" x14ac:dyDescent="0.25">
      <c r="A100" s="24" t="s">
        <v>123</v>
      </c>
      <c r="B100" s="707">
        <v>4020</v>
      </c>
      <c r="C100" s="44">
        <v>0</v>
      </c>
      <c r="D100" s="43">
        <f t="shared" si="9"/>
        <v>0</v>
      </c>
      <c r="E100" s="44">
        <v>0</v>
      </c>
      <c r="F100" s="44">
        <v>0</v>
      </c>
      <c r="G100" s="44">
        <v>0</v>
      </c>
      <c r="H100" s="44">
        <v>0</v>
      </c>
    </row>
    <row r="101" spans="1:8" ht="20.100000000000001" customHeight="1" x14ac:dyDescent="0.25">
      <c r="A101" s="24" t="s">
        <v>124</v>
      </c>
      <c r="B101" s="707">
        <v>4030</v>
      </c>
      <c r="C101" s="43">
        <f t="shared" ref="C101" si="10">C102+C103+C104</f>
        <v>0</v>
      </c>
      <c r="D101" s="43">
        <f t="shared" si="9"/>
        <v>0</v>
      </c>
      <c r="E101" s="45">
        <v>0</v>
      </c>
      <c r="F101" s="45">
        <v>0</v>
      </c>
      <c r="G101" s="45">
        <v>0</v>
      </c>
      <c r="H101" s="45">
        <v>0</v>
      </c>
    </row>
    <row r="102" spans="1:8" ht="20.100000000000001" customHeight="1" x14ac:dyDescent="0.25">
      <c r="A102" s="25" t="s">
        <v>120</v>
      </c>
      <c r="B102" s="707">
        <v>4031</v>
      </c>
      <c r="C102" s="44">
        <v>0</v>
      </c>
      <c r="D102" s="43">
        <f t="shared" si="9"/>
        <v>0</v>
      </c>
      <c r="E102" s="44">
        <v>0</v>
      </c>
      <c r="F102" s="44">
        <v>0</v>
      </c>
      <c r="G102" s="44">
        <v>0</v>
      </c>
      <c r="H102" s="44">
        <v>0</v>
      </c>
    </row>
    <row r="103" spans="1:8" ht="20.100000000000001" customHeight="1" x14ac:dyDescent="0.25">
      <c r="A103" s="25" t="s">
        <v>121</v>
      </c>
      <c r="B103" s="707">
        <v>4032</v>
      </c>
      <c r="C103" s="44">
        <v>0</v>
      </c>
      <c r="D103" s="43">
        <f t="shared" si="9"/>
        <v>0</v>
      </c>
      <c r="E103" s="44">
        <v>0</v>
      </c>
      <c r="F103" s="44">
        <v>0</v>
      </c>
      <c r="G103" s="44">
        <v>0</v>
      </c>
      <c r="H103" s="44">
        <v>0</v>
      </c>
    </row>
    <row r="104" spans="1:8" ht="20.100000000000001" customHeight="1" x14ac:dyDescent="0.25">
      <c r="A104" s="25" t="s">
        <v>122</v>
      </c>
      <c r="B104" s="707">
        <v>4033</v>
      </c>
      <c r="C104" s="44">
        <v>0</v>
      </c>
      <c r="D104" s="43">
        <f t="shared" si="9"/>
        <v>0</v>
      </c>
      <c r="E104" s="44">
        <v>0</v>
      </c>
      <c r="F104" s="44">
        <v>0</v>
      </c>
      <c r="G104" s="44">
        <v>0</v>
      </c>
      <c r="H104" s="44">
        <v>0</v>
      </c>
    </row>
    <row r="105" spans="1:8" ht="20.100000000000001" customHeight="1" x14ac:dyDescent="0.25">
      <c r="A105" s="24" t="s">
        <v>125</v>
      </c>
      <c r="B105" s="707">
        <v>4040</v>
      </c>
      <c r="C105" s="44">
        <v>0</v>
      </c>
      <c r="D105" s="43">
        <f t="shared" si="9"/>
        <v>0</v>
      </c>
      <c r="E105" s="44">
        <v>0</v>
      </c>
      <c r="F105" s="44">
        <v>0</v>
      </c>
      <c r="G105" s="44">
        <v>0</v>
      </c>
      <c r="H105" s="44">
        <v>0</v>
      </c>
    </row>
    <row r="106" spans="1:8" s="41" customFormat="1" ht="19.5" customHeight="1" x14ac:dyDescent="0.25">
      <c r="A106" s="1038"/>
      <c r="B106" s="1039"/>
      <c r="C106" s="1039"/>
      <c r="D106" s="1039"/>
      <c r="E106" s="1039"/>
      <c r="F106" s="1039"/>
      <c r="G106" s="1039"/>
      <c r="H106" s="1040"/>
    </row>
    <row r="107" spans="1:8" s="41" customFormat="1" ht="19.5" customHeight="1" x14ac:dyDescent="0.25">
      <c r="A107" s="1030" t="s">
        <v>126</v>
      </c>
      <c r="B107" s="1031"/>
      <c r="C107" s="1031"/>
      <c r="D107" s="1031"/>
      <c r="E107" s="1031"/>
      <c r="F107" s="1031"/>
      <c r="G107" s="1031"/>
      <c r="H107" s="1032"/>
    </row>
    <row r="108" spans="1:8" s="41" customFormat="1" ht="21.6" customHeight="1" x14ac:dyDescent="0.25">
      <c r="A108" s="24" t="s">
        <v>127</v>
      </c>
      <c r="B108" s="707">
        <v>5010</v>
      </c>
      <c r="C108" s="1067">
        <f>C75/C76</f>
        <v>1.6750168830901644</v>
      </c>
      <c r="D108" s="1067">
        <f>D75/D76</f>
        <v>1</v>
      </c>
      <c r="E108" s="708" t="s">
        <v>160</v>
      </c>
      <c r="F108" s="708" t="s">
        <v>160</v>
      </c>
      <c r="G108" s="708" t="s">
        <v>160</v>
      </c>
      <c r="H108" s="708" t="s">
        <v>160</v>
      </c>
    </row>
    <row r="109" spans="1:8" s="41" customFormat="1" x14ac:dyDescent="0.25">
      <c r="A109" s="24" t="s">
        <v>128</v>
      </c>
      <c r="B109" s="707">
        <v>5020</v>
      </c>
      <c r="C109" s="1067">
        <f t="shared" ref="C109:D109" si="11">C85/C93</f>
        <v>5.8005649750285677E-3</v>
      </c>
      <c r="D109" s="1067">
        <f t="shared" si="11"/>
        <v>1.2985618362452895</v>
      </c>
      <c r="E109" s="708" t="s">
        <v>160</v>
      </c>
      <c r="F109" s="708" t="s">
        <v>160</v>
      </c>
      <c r="G109" s="708" t="s">
        <v>160</v>
      </c>
      <c r="H109" s="708" t="s">
        <v>160</v>
      </c>
    </row>
    <row r="110" spans="1:8" s="41" customFormat="1" ht="43.15" customHeight="1" x14ac:dyDescent="0.25">
      <c r="A110" s="24" t="s">
        <v>336</v>
      </c>
      <c r="B110" s="707">
        <v>5030</v>
      </c>
      <c r="C110" s="1067">
        <f>C85/C34</f>
        <v>1.4670084796424233E-3</v>
      </c>
      <c r="D110" s="1067">
        <f>D85/D34</f>
        <v>0.13341178240024357</v>
      </c>
      <c r="E110" s="708" t="s">
        <v>160</v>
      </c>
      <c r="F110" s="708" t="s">
        <v>160</v>
      </c>
      <c r="G110" s="708" t="s">
        <v>160</v>
      </c>
      <c r="H110" s="708" t="s">
        <v>160</v>
      </c>
    </row>
    <row r="111" spans="1:8" s="41" customFormat="1" ht="19.5" customHeight="1" x14ac:dyDescent="0.25">
      <c r="A111" s="24" t="s">
        <v>129</v>
      </c>
      <c r="B111" s="707">
        <v>5040</v>
      </c>
      <c r="C111" s="1067">
        <f t="shared" ref="C111:D111" si="12">C93/C92</f>
        <v>0.4823282279851891</v>
      </c>
      <c r="D111" s="1067">
        <f t="shared" si="12"/>
        <v>5.9423240349907001E-2</v>
      </c>
      <c r="E111" s="708" t="s">
        <v>160</v>
      </c>
      <c r="F111" s="708" t="s">
        <v>160</v>
      </c>
      <c r="G111" s="708" t="s">
        <v>160</v>
      </c>
      <c r="H111" s="708" t="s">
        <v>160</v>
      </c>
    </row>
    <row r="112" spans="1:8" s="41" customFormat="1" ht="19.5" customHeight="1" x14ac:dyDescent="0.25">
      <c r="A112" s="1041"/>
      <c r="B112" s="1042"/>
      <c r="C112" s="1042"/>
      <c r="D112" s="1042"/>
      <c r="E112" s="1042"/>
      <c r="F112" s="1042"/>
      <c r="G112" s="1042"/>
      <c r="H112" s="1043"/>
    </row>
    <row r="113" spans="1:8" ht="19.5" customHeight="1" x14ac:dyDescent="0.25">
      <c r="A113" s="1030" t="s">
        <v>673</v>
      </c>
      <c r="B113" s="1031"/>
      <c r="C113" s="1031"/>
      <c r="D113" s="1031"/>
      <c r="E113" s="1031"/>
      <c r="F113" s="1031"/>
      <c r="G113" s="1031"/>
      <c r="H113" s="1032"/>
    </row>
    <row r="114" spans="1:8" ht="37.5" x14ac:dyDescent="0.25">
      <c r="A114" s="24" t="s">
        <v>130</v>
      </c>
      <c r="B114" s="49">
        <v>7010</v>
      </c>
      <c r="C114" s="44">
        <f t="shared" ref="C114:H114" si="13">C115+C116+C117+C118+C119+C120</f>
        <v>0</v>
      </c>
      <c r="D114" s="697">
        <f t="shared" si="13"/>
        <v>46.5</v>
      </c>
      <c r="E114" s="697">
        <f t="shared" si="13"/>
        <v>46.5</v>
      </c>
      <c r="F114" s="697">
        <f t="shared" si="13"/>
        <v>46.5</v>
      </c>
      <c r="G114" s="697">
        <f t="shared" si="13"/>
        <v>46.5</v>
      </c>
      <c r="H114" s="697">
        <f t="shared" si="13"/>
        <v>46.5</v>
      </c>
    </row>
    <row r="115" spans="1:8" ht="22.9" customHeight="1" x14ac:dyDescent="0.25">
      <c r="A115" s="25" t="s">
        <v>256</v>
      </c>
      <c r="B115" s="49">
        <v>7011</v>
      </c>
      <c r="C115" s="44"/>
      <c r="D115" s="697">
        <v>1</v>
      </c>
      <c r="E115" s="697">
        <v>1</v>
      </c>
      <c r="F115" s="697">
        <v>1</v>
      </c>
      <c r="G115" s="697">
        <v>1</v>
      </c>
      <c r="H115" s="697">
        <v>1</v>
      </c>
    </row>
    <row r="116" spans="1:8" ht="19.5" customHeight="1" x14ac:dyDescent="0.25">
      <c r="A116" s="25" t="s">
        <v>32</v>
      </c>
      <c r="B116" s="49">
        <v>7012</v>
      </c>
      <c r="C116" s="44"/>
      <c r="D116" s="697">
        <v>5</v>
      </c>
      <c r="E116" s="697">
        <v>5</v>
      </c>
      <c r="F116" s="697">
        <v>5</v>
      </c>
      <c r="G116" s="697">
        <v>5</v>
      </c>
      <c r="H116" s="697">
        <v>5</v>
      </c>
    </row>
    <row r="117" spans="1:8" ht="19.5" customHeight="1" x14ac:dyDescent="0.25">
      <c r="A117" s="25" t="s">
        <v>132</v>
      </c>
      <c r="B117" s="49">
        <v>7013</v>
      </c>
      <c r="C117" s="44"/>
      <c r="D117" s="697">
        <v>22</v>
      </c>
      <c r="E117" s="697">
        <v>22</v>
      </c>
      <c r="F117" s="697">
        <v>22</v>
      </c>
      <c r="G117" s="697">
        <v>22</v>
      </c>
      <c r="H117" s="697">
        <v>22</v>
      </c>
    </row>
    <row r="118" spans="1:8" ht="19.5" customHeight="1" x14ac:dyDescent="0.25">
      <c r="A118" s="25" t="s">
        <v>133</v>
      </c>
      <c r="B118" s="49">
        <v>7014</v>
      </c>
      <c r="C118" s="44"/>
      <c r="D118" s="697">
        <v>7.5</v>
      </c>
      <c r="E118" s="697">
        <v>7.5</v>
      </c>
      <c r="F118" s="697">
        <v>7.5</v>
      </c>
      <c r="G118" s="697">
        <v>7.5</v>
      </c>
      <c r="H118" s="697">
        <v>7.5</v>
      </c>
    </row>
    <row r="119" spans="1:8" ht="19.5" customHeight="1" x14ac:dyDescent="0.25">
      <c r="A119" s="25" t="s">
        <v>131</v>
      </c>
      <c r="B119" s="49">
        <v>7015</v>
      </c>
      <c r="C119" s="44"/>
      <c r="D119" s="697">
        <v>3</v>
      </c>
      <c r="E119" s="697">
        <v>3</v>
      </c>
      <c r="F119" s="697">
        <v>3</v>
      </c>
      <c r="G119" s="697">
        <v>3</v>
      </c>
      <c r="H119" s="697">
        <v>3</v>
      </c>
    </row>
    <row r="120" spans="1:8" ht="19.5" customHeight="1" x14ac:dyDescent="0.25">
      <c r="A120" s="25" t="s">
        <v>328</v>
      </c>
      <c r="B120" s="49">
        <v>7016</v>
      </c>
      <c r="C120" s="44"/>
      <c r="D120" s="697">
        <v>8</v>
      </c>
      <c r="E120" s="697">
        <v>8</v>
      </c>
      <c r="F120" s="697">
        <v>8</v>
      </c>
      <c r="G120" s="697">
        <v>8</v>
      </c>
      <c r="H120" s="697">
        <v>8</v>
      </c>
    </row>
    <row r="121" spans="1:8" ht="19.5" customHeight="1" x14ac:dyDescent="0.25">
      <c r="A121" s="24" t="s">
        <v>134</v>
      </c>
      <c r="B121" s="49">
        <v>7017</v>
      </c>
      <c r="C121" s="43" t="e">
        <f>SUM(#REF!)</f>
        <v>#REF!</v>
      </c>
      <c r="D121" s="43">
        <f>E121+F121+G121+H121</f>
        <v>5695592.5</v>
      </c>
      <c r="E121" s="43">
        <f>E47+E50</f>
        <v>1436598</v>
      </c>
      <c r="F121" s="43">
        <f t="shared" ref="F121:H121" si="14">F47+F50</f>
        <v>1373966</v>
      </c>
      <c r="G121" s="43">
        <f t="shared" si="14"/>
        <v>1447331.5</v>
      </c>
      <c r="H121" s="43">
        <f t="shared" si="14"/>
        <v>1437697</v>
      </c>
    </row>
    <row r="122" spans="1:8" ht="19.5" customHeight="1" x14ac:dyDescent="0.25">
      <c r="A122" s="24" t="s">
        <v>135</v>
      </c>
      <c r="B122" s="49">
        <v>7018</v>
      </c>
      <c r="C122" s="43" t="s">
        <v>160</v>
      </c>
      <c r="D122" s="43" t="s">
        <v>160</v>
      </c>
      <c r="E122" s="708" t="s">
        <v>160</v>
      </c>
      <c r="F122" s="708" t="s">
        <v>160</v>
      </c>
      <c r="G122" s="708" t="s">
        <v>160</v>
      </c>
      <c r="H122" s="708" t="s">
        <v>160</v>
      </c>
    </row>
    <row r="123" spans="1:8" ht="19.5" customHeight="1" x14ac:dyDescent="0.25">
      <c r="A123" s="24" t="s">
        <v>136</v>
      </c>
      <c r="B123" s="49">
        <v>7019</v>
      </c>
      <c r="C123" s="44">
        <v>0</v>
      </c>
      <c r="D123" s="43">
        <f>SUM(D124:D129)</f>
        <v>0</v>
      </c>
      <c r="E123" s="708" t="s">
        <v>160</v>
      </c>
      <c r="F123" s="708" t="s">
        <v>160</v>
      </c>
      <c r="G123" s="708" t="s">
        <v>160</v>
      </c>
      <c r="H123" s="708" t="s">
        <v>160</v>
      </c>
    </row>
    <row r="124" spans="1:8" ht="19.5" customHeight="1" x14ac:dyDescent="0.25">
      <c r="A124" s="25" t="s">
        <v>256</v>
      </c>
      <c r="B124" s="49">
        <v>7020</v>
      </c>
      <c r="C124" s="44">
        <v>0</v>
      </c>
      <c r="D124" s="44">
        <v>0</v>
      </c>
      <c r="E124" s="708" t="s">
        <v>160</v>
      </c>
      <c r="F124" s="708" t="s">
        <v>160</v>
      </c>
      <c r="G124" s="708" t="s">
        <v>160</v>
      </c>
      <c r="H124" s="708" t="s">
        <v>160</v>
      </c>
    </row>
    <row r="125" spans="1:8" ht="19.5" customHeight="1" x14ac:dyDescent="0.25">
      <c r="A125" s="25" t="s">
        <v>32</v>
      </c>
      <c r="B125" s="49">
        <v>7021</v>
      </c>
      <c r="C125" s="44">
        <v>0</v>
      </c>
      <c r="D125" s="44">
        <v>0</v>
      </c>
      <c r="E125" s="708" t="s">
        <v>160</v>
      </c>
      <c r="F125" s="708" t="s">
        <v>160</v>
      </c>
      <c r="G125" s="708" t="s">
        <v>160</v>
      </c>
      <c r="H125" s="708" t="s">
        <v>160</v>
      </c>
    </row>
    <row r="126" spans="1:8" ht="19.5" customHeight="1" x14ac:dyDescent="0.25">
      <c r="A126" s="25" t="s">
        <v>132</v>
      </c>
      <c r="B126" s="49">
        <v>7022</v>
      </c>
      <c r="C126" s="44">
        <v>0</v>
      </c>
      <c r="D126" s="44">
        <v>0</v>
      </c>
      <c r="E126" s="708" t="s">
        <v>160</v>
      </c>
      <c r="F126" s="708" t="s">
        <v>160</v>
      </c>
      <c r="G126" s="708" t="s">
        <v>160</v>
      </c>
      <c r="H126" s="708" t="s">
        <v>160</v>
      </c>
    </row>
    <row r="127" spans="1:8" ht="19.5" customHeight="1" x14ac:dyDescent="0.25">
      <c r="A127" s="25" t="s">
        <v>133</v>
      </c>
      <c r="B127" s="49">
        <v>7023</v>
      </c>
      <c r="C127" s="44">
        <v>0</v>
      </c>
      <c r="D127" s="44">
        <v>0</v>
      </c>
      <c r="E127" s="708" t="s">
        <v>160</v>
      </c>
      <c r="F127" s="708" t="s">
        <v>160</v>
      </c>
      <c r="G127" s="708" t="s">
        <v>160</v>
      </c>
      <c r="H127" s="708" t="s">
        <v>160</v>
      </c>
    </row>
    <row r="128" spans="1:8" ht="19.5" customHeight="1" x14ac:dyDescent="0.25">
      <c r="A128" s="25" t="s">
        <v>131</v>
      </c>
      <c r="B128" s="49">
        <v>7024</v>
      </c>
      <c r="C128" s="44">
        <v>0</v>
      </c>
      <c r="D128" s="44">
        <v>0</v>
      </c>
      <c r="E128" s="708" t="s">
        <v>160</v>
      </c>
      <c r="F128" s="708" t="s">
        <v>160</v>
      </c>
      <c r="G128" s="708" t="s">
        <v>160</v>
      </c>
      <c r="H128" s="708" t="s">
        <v>160</v>
      </c>
    </row>
    <row r="129" spans="1:8" ht="19.5" customHeight="1" x14ac:dyDescent="0.25">
      <c r="A129" s="25" t="s">
        <v>328</v>
      </c>
      <c r="B129" s="49">
        <v>7025</v>
      </c>
      <c r="C129" s="44">
        <v>0</v>
      </c>
      <c r="D129" s="44">
        <v>0</v>
      </c>
      <c r="E129" s="708" t="s">
        <v>160</v>
      </c>
      <c r="F129" s="708" t="s">
        <v>160</v>
      </c>
      <c r="G129" s="708" t="s">
        <v>160</v>
      </c>
      <c r="H129" s="708" t="s">
        <v>160</v>
      </c>
    </row>
    <row r="130" spans="1:8" ht="19.5" customHeight="1" x14ac:dyDescent="0.25">
      <c r="A130" s="26"/>
      <c r="B130" s="61"/>
      <c r="C130" s="27"/>
      <c r="D130" s="27"/>
      <c r="E130" s="27"/>
      <c r="F130" s="27"/>
      <c r="G130" s="27"/>
      <c r="H130" s="27"/>
    </row>
    <row r="131" spans="1:8" ht="21.75" customHeight="1" x14ac:dyDescent="0.25">
      <c r="A131" s="26"/>
      <c r="C131" s="28"/>
      <c r="D131" s="28"/>
      <c r="E131" s="28"/>
      <c r="F131" s="28"/>
      <c r="G131" s="28"/>
      <c r="H131" s="28"/>
    </row>
    <row r="132" spans="1:8" ht="19.899999999999999" customHeight="1" x14ac:dyDescent="0.25">
      <c r="A132" s="29" t="s">
        <v>653</v>
      </c>
      <c r="B132" s="61"/>
      <c r="C132" s="1046"/>
      <c r="D132" s="1046"/>
      <c r="E132" s="30"/>
      <c r="F132" s="1047" t="s">
        <v>672</v>
      </c>
      <c r="G132" s="1047"/>
      <c r="H132" s="1047"/>
    </row>
    <row r="133" spans="1:8" ht="20.100000000000001" customHeight="1" x14ac:dyDescent="0.25">
      <c r="A133" s="34" t="s">
        <v>641</v>
      </c>
      <c r="B133" s="3"/>
      <c r="C133" s="1044"/>
      <c r="D133" s="1044"/>
      <c r="E133" s="31"/>
      <c r="F133" s="1045" t="s">
        <v>137</v>
      </c>
      <c r="G133" s="1045"/>
      <c r="H133" s="1045"/>
    </row>
    <row r="134" spans="1:8" ht="20.100000000000001" customHeight="1" x14ac:dyDescent="0.25">
      <c r="A134" s="26"/>
      <c r="C134" s="28"/>
      <c r="D134" s="28"/>
      <c r="E134" s="28"/>
      <c r="F134" s="28"/>
      <c r="G134" s="28"/>
      <c r="H134" s="28"/>
    </row>
    <row r="135" spans="1:8" x14ac:dyDescent="0.25">
      <c r="A135" s="26"/>
      <c r="C135" s="28"/>
      <c r="D135" s="28"/>
      <c r="E135" s="28"/>
      <c r="F135" s="28"/>
      <c r="G135" s="28"/>
      <c r="H135" s="28"/>
    </row>
    <row r="136" spans="1:8" x14ac:dyDescent="0.25">
      <c r="A136" s="26"/>
      <c r="C136" s="28"/>
      <c r="D136" s="28"/>
      <c r="E136" s="28"/>
      <c r="F136" s="28"/>
      <c r="G136" s="28"/>
      <c r="H136" s="28"/>
    </row>
    <row r="137" spans="1:8" x14ac:dyDescent="0.25">
      <c r="A137" s="26"/>
      <c r="C137" s="28"/>
      <c r="D137" s="28"/>
      <c r="E137" s="28"/>
      <c r="F137" s="28"/>
      <c r="G137" s="28"/>
      <c r="H137" s="28"/>
    </row>
    <row r="138" spans="1:8" x14ac:dyDescent="0.25">
      <c r="A138" s="26"/>
      <c r="C138" s="28"/>
      <c r="D138" s="28"/>
      <c r="E138" s="28"/>
      <c r="F138" s="28"/>
      <c r="G138" s="28"/>
      <c r="H138" s="28"/>
    </row>
    <row r="139" spans="1:8" x14ac:dyDescent="0.25">
      <c r="A139" s="26"/>
      <c r="C139" s="28"/>
      <c r="D139" s="28"/>
      <c r="E139" s="28"/>
      <c r="F139" s="28"/>
      <c r="G139" s="28"/>
      <c r="H139" s="28"/>
    </row>
    <row r="140" spans="1:8" x14ac:dyDescent="0.25">
      <c r="A140" s="26"/>
      <c r="C140" s="28"/>
      <c r="D140" s="28"/>
      <c r="E140" s="28"/>
      <c r="F140" s="28"/>
      <c r="G140" s="28"/>
      <c r="H140" s="28"/>
    </row>
    <row r="141" spans="1:8" x14ac:dyDescent="0.25">
      <c r="A141" s="26"/>
      <c r="C141" s="28"/>
      <c r="D141" s="28"/>
      <c r="E141" s="28"/>
      <c r="F141" s="28"/>
      <c r="G141" s="28"/>
      <c r="H141" s="28"/>
    </row>
    <row r="142" spans="1:8" x14ac:dyDescent="0.25">
      <c r="A142" s="26"/>
      <c r="C142" s="28"/>
      <c r="D142" s="28"/>
      <c r="E142" s="28"/>
      <c r="F142" s="28"/>
      <c r="G142" s="28"/>
      <c r="H142" s="28"/>
    </row>
    <row r="143" spans="1:8" x14ac:dyDescent="0.25">
      <c r="A143" s="26"/>
      <c r="C143" s="28"/>
      <c r="D143" s="28"/>
      <c r="E143" s="28"/>
      <c r="F143" s="28"/>
      <c r="G143" s="28"/>
      <c r="H143" s="28"/>
    </row>
    <row r="144" spans="1:8" x14ac:dyDescent="0.25">
      <c r="A144" s="26"/>
      <c r="C144" s="28"/>
      <c r="D144" s="28"/>
      <c r="E144" s="28"/>
      <c r="F144" s="28"/>
      <c r="G144" s="28"/>
      <c r="H144" s="28"/>
    </row>
    <row r="145" spans="1:8" x14ac:dyDescent="0.25">
      <c r="A145" s="26"/>
      <c r="C145" s="28"/>
      <c r="D145" s="28"/>
      <c r="E145" s="28"/>
      <c r="F145" s="28"/>
      <c r="G145" s="28"/>
      <c r="H145" s="28"/>
    </row>
    <row r="146" spans="1:8" x14ac:dyDescent="0.25">
      <c r="A146" s="26"/>
      <c r="C146" s="28"/>
      <c r="D146" s="28"/>
      <c r="E146" s="28"/>
      <c r="F146" s="28"/>
      <c r="G146" s="28"/>
      <c r="H146" s="28"/>
    </row>
    <row r="147" spans="1:8" x14ac:dyDescent="0.25">
      <c r="A147" s="26"/>
      <c r="C147" s="28"/>
      <c r="D147" s="28"/>
      <c r="E147" s="28"/>
      <c r="F147" s="28"/>
      <c r="G147" s="28"/>
      <c r="H147" s="28"/>
    </row>
    <row r="148" spans="1:8" x14ac:dyDescent="0.25">
      <c r="A148" s="26"/>
      <c r="C148" s="28"/>
      <c r="D148" s="28"/>
      <c r="E148" s="28"/>
      <c r="F148" s="28"/>
      <c r="G148" s="28"/>
      <c r="H148" s="28"/>
    </row>
    <row r="149" spans="1:8" x14ac:dyDescent="0.25">
      <c r="A149" s="26"/>
      <c r="C149" s="28"/>
      <c r="D149" s="28"/>
      <c r="E149" s="28"/>
      <c r="F149" s="28"/>
      <c r="G149" s="28"/>
      <c r="H149" s="28"/>
    </row>
    <row r="150" spans="1:8" x14ac:dyDescent="0.25">
      <c r="A150" s="26"/>
      <c r="C150" s="28"/>
      <c r="D150" s="28"/>
      <c r="E150" s="28"/>
      <c r="F150" s="28"/>
      <c r="G150" s="28"/>
      <c r="H150" s="28"/>
    </row>
    <row r="151" spans="1:8" x14ac:dyDescent="0.25">
      <c r="A151" s="26"/>
      <c r="C151" s="28"/>
      <c r="D151" s="28"/>
      <c r="E151" s="28"/>
      <c r="F151" s="28"/>
      <c r="G151" s="28"/>
      <c r="H151" s="28"/>
    </row>
    <row r="152" spans="1:8" x14ac:dyDescent="0.25">
      <c r="A152" s="26"/>
      <c r="C152" s="28"/>
      <c r="D152" s="28"/>
      <c r="E152" s="28"/>
      <c r="F152" s="28"/>
      <c r="G152" s="28"/>
      <c r="H152" s="28"/>
    </row>
    <row r="153" spans="1:8" x14ac:dyDescent="0.25">
      <c r="A153" s="26"/>
      <c r="C153" s="28"/>
      <c r="D153" s="28"/>
      <c r="E153" s="28"/>
      <c r="F153" s="28"/>
      <c r="G153" s="28"/>
      <c r="H153" s="28"/>
    </row>
    <row r="154" spans="1:8" x14ac:dyDescent="0.25">
      <c r="A154" s="26"/>
      <c r="C154" s="28"/>
      <c r="D154" s="28"/>
      <c r="E154" s="28"/>
      <c r="F154" s="28"/>
      <c r="G154" s="28"/>
      <c r="H154" s="28"/>
    </row>
    <row r="155" spans="1:8" x14ac:dyDescent="0.25">
      <c r="A155" s="26"/>
      <c r="C155" s="28"/>
      <c r="D155" s="28"/>
      <c r="E155" s="28"/>
      <c r="F155" s="28"/>
      <c r="G155" s="28"/>
      <c r="H155" s="28"/>
    </row>
    <row r="156" spans="1:8" x14ac:dyDescent="0.25">
      <c r="A156" s="26"/>
      <c r="C156" s="28"/>
      <c r="D156" s="28"/>
      <c r="E156" s="28"/>
      <c r="F156" s="28"/>
      <c r="G156" s="28"/>
      <c r="H156" s="28"/>
    </row>
    <row r="157" spans="1:8" x14ac:dyDescent="0.25">
      <c r="A157" s="26"/>
      <c r="C157" s="28"/>
      <c r="D157" s="28"/>
      <c r="E157" s="28"/>
      <c r="F157" s="28"/>
      <c r="G157" s="28"/>
      <c r="H157" s="28"/>
    </row>
    <row r="158" spans="1:8" x14ac:dyDescent="0.25">
      <c r="A158" s="26"/>
      <c r="C158" s="28"/>
      <c r="D158" s="28"/>
      <c r="E158" s="28"/>
      <c r="F158" s="28"/>
      <c r="G158" s="28"/>
      <c r="H158" s="28"/>
    </row>
    <row r="159" spans="1:8" x14ac:dyDescent="0.25">
      <c r="A159" s="26"/>
      <c r="C159" s="28"/>
      <c r="D159" s="28"/>
      <c r="E159" s="28"/>
      <c r="F159" s="28"/>
      <c r="G159" s="28"/>
      <c r="H159" s="28"/>
    </row>
    <row r="160" spans="1:8" x14ac:dyDescent="0.25">
      <c r="A160" s="26"/>
      <c r="C160" s="28"/>
      <c r="D160" s="28"/>
      <c r="E160" s="28"/>
      <c r="F160" s="28"/>
      <c r="G160" s="28"/>
      <c r="H160" s="28"/>
    </row>
    <row r="161" spans="1:8" x14ac:dyDescent="0.25">
      <c r="A161" s="26"/>
      <c r="C161" s="28"/>
      <c r="D161" s="28"/>
      <c r="E161" s="28"/>
      <c r="F161" s="28"/>
      <c r="G161" s="28"/>
      <c r="H161" s="28"/>
    </row>
    <row r="162" spans="1:8" x14ac:dyDescent="0.25">
      <c r="A162" s="26"/>
      <c r="C162" s="28"/>
      <c r="D162" s="28"/>
      <c r="E162" s="28"/>
      <c r="F162" s="28"/>
      <c r="G162" s="28"/>
      <c r="H162" s="28"/>
    </row>
    <row r="163" spans="1:8" x14ac:dyDescent="0.25">
      <c r="A163" s="26"/>
      <c r="C163" s="28"/>
      <c r="D163" s="28"/>
      <c r="E163" s="28"/>
      <c r="F163" s="28"/>
      <c r="G163" s="28"/>
      <c r="H163" s="28"/>
    </row>
    <row r="164" spans="1:8" x14ac:dyDescent="0.25">
      <c r="A164" s="26"/>
      <c r="C164" s="28"/>
      <c r="D164" s="28"/>
      <c r="E164" s="28"/>
      <c r="F164" s="28"/>
      <c r="G164" s="28"/>
      <c r="H164" s="28"/>
    </row>
    <row r="165" spans="1:8" x14ac:dyDescent="0.25">
      <c r="A165" s="26"/>
      <c r="C165" s="28"/>
      <c r="D165" s="28"/>
      <c r="E165" s="28"/>
      <c r="F165" s="28"/>
      <c r="G165" s="28"/>
      <c r="H165" s="28"/>
    </row>
    <row r="166" spans="1:8" x14ac:dyDescent="0.25">
      <c r="A166" s="26"/>
      <c r="C166" s="28"/>
      <c r="D166" s="28"/>
      <c r="E166" s="28"/>
      <c r="F166" s="28"/>
      <c r="G166" s="28"/>
      <c r="H166" s="28"/>
    </row>
    <row r="167" spans="1:8" x14ac:dyDescent="0.25">
      <c r="A167" s="26"/>
      <c r="C167" s="28"/>
      <c r="D167" s="28"/>
      <c r="E167" s="28"/>
      <c r="F167" s="28"/>
      <c r="G167" s="28"/>
      <c r="H167" s="28"/>
    </row>
    <row r="168" spans="1:8" x14ac:dyDescent="0.25">
      <c r="A168" s="26"/>
      <c r="C168" s="28"/>
      <c r="D168" s="28"/>
      <c r="E168" s="28"/>
      <c r="F168" s="28"/>
      <c r="G168" s="28"/>
      <c r="H168" s="28"/>
    </row>
    <row r="169" spans="1:8" x14ac:dyDescent="0.25">
      <c r="A169" s="26"/>
      <c r="C169" s="28"/>
      <c r="D169" s="28"/>
      <c r="E169" s="28"/>
      <c r="F169" s="28"/>
      <c r="G169" s="28"/>
      <c r="H169" s="28"/>
    </row>
    <row r="170" spans="1:8" x14ac:dyDescent="0.25">
      <c r="A170" s="26"/>
      <c r="C170" s="28"/>
      <c r="D170" s="28"/>
      <c r="E170" s="28"/>
      <c r="F170" s="28"/>
      <c r="G170" s="28"/>
      <c r="H170" s="28"/>
    </row>
    <row r="171" spans="1:8" x14ac:dyDescent="0.25">
      <c r="A171" s="26"/>
      <c r="C171" s="28"/>
      <c r="D171" s="28"/>
      <c r="E171" s="28"/>
      <c r="F171" s="28"/>
      <c r="G171" s="28"/>
      <c r="H171" s="28"/>
    </row>
    <row r="172" spans="1:8" x14ac:dyDescent="0.25">
      <c r="A172" s="26"/>
      <c r="C172" s="28"/>
      <c r="D172" s="28"/>
      <c r="E172" s="28"/>
      <c r="F172" s="28"/>
      <c r="G172" s="28"/>
      <c r="H172" s="28"/>
    </row>
    <row r="173" spans="1:8" x14ac:dyDescent="0.25">
      <c r="A173" s="26"/>
      <c r="C173" s="28"/>
      <c r="D173" s="28"/>
      <c r="E173" s="28"/>
      <c r="F173" s="28"/>
      <c r="G173" s="28"/>
      <c r="H173" s="28"/>
    </row>
    <row r="174" spans="1:8" x14ac:dyDescent="0.25">
      <c r="A174" s="26"/>
      <c r="C174" s="28"/>
      <c r="D174" s="28"/>
      <c r="E174" s="28"/>
      <c r="F174" s="28"/>
      <c r="G174" s="28"/>
      <c r="H174" s="28"/>
    </row>
    <row r="175" spans="1:8" x14ac:dyDescent="0.25">
      <c r="A175" s="32"/>
    </row>
    <row r="176" spans="1:8" x14ac:dyDescent="0.25">
      <c r="A176" s="32"/>
    </row>
    <row r="177" spans="1:1" x14ac:dyDescent="0.25">
      <c r="A177" s="32"/>
    </row>
    <row r="178" spans="1:1" x14ac:dyDescent="0.25">
      <c r="A178" s="32"/>
    </row>
    <row r="179" spans="1:1" x14ac:dyDescent="0.25">
      <c r="A179" s="32"/>
    </row>
    <row r="180" spans="1:1" x14ac:dyDescent="0.25">
      <c r="A180" s="32"/>
    </row>
    <row r="181" spans="1:1" x14ac:dyDescent="0.25">
      <c r="A181" s="32"/>
    </row>
    <row r="182" spans="1:1" x14ac:dyDescent="0.25">
      <c r="A182" s="32"/>
    </row>
    <row r="183" spans="1:1" x14ac:dyDescent="0.25">
      <c r="A183" s="32"/>
    </row>
    <row r="184" spans="1:1" x14ac:dyDescent="0.25">
      <c r="A184" s="32"/>
    </row>
    <row r="185" spans="1:1" x14ac:dyDescent="0.25">
      <c r="A185" s="32"/>
    </row>
    <row r="186" spans="1:1" x14ac:dyDescent="0.25">
      <c r="A186" s="32"/>
    </row>
    <row r="187" spans="1:1" x14ac:dyDescent="0.25">
      <c r="A187" s="32"/>
    </row>
    <row r="188" spans="1:1" x14ac:dyDescent="0.25">
      <c r="A188" s="32"/>
    </row>
    <row r="189" spans="1:1" x14ac:dyDescent="0.25">
      <c r="A189" s="32"/>
    </row>
    <row r="190" spans="1:1" x14ac:dyDescent="0.25">
      <c r="A190" s="32"/>
    </row>
    <row r="191" spans="1:1" x14ac:dyDescent="0.25">
      <c r="A191" s="32"/>
    </row>
    <row r="192" spans="1:1" x14ac:dyDescent="0.25">
      <c r="A192" s="32"/>
    </row>
    <row r="193" spans="1:1" x14ac:dyDescent="0.25">
      <c r="A193" s="32"/>
    </row>
    <row r="194" spans="1:1" x14ac:dyDescent="0.25">
      <c r="A194" s="32"/>
    </row>
    <row r="195" spans="1:1" x14ac:dyDescent="0.25">
      <c r="A195" s="32"/>
    </row>
    <row r="196" spans="1:1" x14ac:dyDescent="0.25">
      <c r="A196" s="32"/>
    </row>
    <row r="197" spans="1:1" x14ac:dyDescent="0.25">
      <c r="A197" s="32"/>
    </row>
    <row r="198" spans="1:1" x14ac:dyDescent="0.25">
      <c r="A198" s="32"/>
    </row>
    <row r="199" spans="1:1" x14ac:dyDescent="0.25">
      <c r="A199" s="32"/>
    </row>
    <row r="200" spans="1:1" x14ac:dyDescent="0.25">
      <c r="A200" s="32"/>
    </row>
    <row r="201" spans="1:1" x14ac:dyDescent="0.25">
      <c r="A201" s="32"/>
    </row>
    <row r="202" spans="1:1" x14ac:dyDescent="0.25">
      <c r="A202" s="32"/>
    </row>
    <row r="203" spans="1:1" x14ac:dyDescent="0.25">
      <c r="A203" s="32"/>
    </row>
    <row r="204" spans="1:1" x14ac:dyDescent="0.25">
      <c r="A204" s="32"/>
    </row>
    <row r="205" spans="1:1" x14ac:dyDescent="0.25">
      <c r="A205" s="32"/>
    </row>
    <row r="206" spans="1:1" x14ac:dyDescent="0.25">
      <c r="A206" s="32"/>
    </row>
    <row r="207" spans="1:1" x14ac:dyDescent="0.25">
      <c r="A207" s="32"/>
    </row>
    <row r="208" spans="1:1" x14ac:dyDescent="0.25">
      <c r="A208" s="32"/>
    </row>
    <row r="209" spans="1:1" x14ac:dyDescent="0.25">
      <c r="A209" s="32"/>
    </row>
    <row r="210" spans="1:1" x14ac:dyDescent="0.25">
      <c r="A210" s="32"/>
    </row>
    <row r="211" spans="1:1" x14ac:dyDescent="0.25">
      <c r="A211" s="32"/>
    </row>
    <row r="212" spans="1:1" x14ac:dyDescent="0.25">
      <c r="A212" s="32"/>
    </row>
    <row r="213" spans="1:1" x14ac:dyDescent="0.25">
      <c r="A213" s="32"/>
    </row>
    <row r="214" spans="1:1" x14ac:dyDescent="0.25">
      <c r="A214" s="32"/>
    </row>
    <row r="215" spans="1:1" x14ac:dyDescent="0.25">
      <c r="A215" s="32"/>
    </row>
    <row r="216" spans="1:1" x14ac:dyDescent="0.25">
      <c r="A216" s="32"/>
    </row>
    <row r="217" spans="1:1" x14ac:dyDescent="0.25">
      <c r="A217" s="32"/>
    </row>
    <row r="218" spans="1:1" x14ac:dyDescent="0.25">
      <c r="A218" s="32"/>
    </row>
    <row r="219" spans="1:1" x14ac:dyDescent="0.25">
      <c r="A219" s="32"/>
    </row>
    <row r="220" spans="1:1" x14ac:dyDescent="0.25">
      <c r="A220" s="32"/>
    </row>
    <row r="221" spans="1:1" x14ac:dyDescent="0.25">
      <c r="A221" s="32"/>
    </row>
    <row r="222" spans="1:1" x14ac:dyDescent="0.25">
      <c r="A222" s="32"/>
    </row>
    <row r="223" spans="1:1" x14ac:dyDescent="0.25">
      <c r="A223" s="32"/>
    </row>
    <row r="224" spans="1:1" x14ac:dyDescent="0.25">
      <c r="A224" s="32"/>
    </row>
    <row r="225" spans="1:1" x14ac:dyDescent="0.25">
      <c r="A225" s="32"/>
    </row>
    <row r="226" spans="1:1" x14ac:dyDescent="0.25">
      <c r="A226" s="32"/>
    </row>
    <row r="227" spans="1:1" x14ac:dyDescent="0.25">
      <c r="A227" s="32"/>
    </row>
    <row r="228" spans="1:1" x14ac:dyDescent="0.25">
      <c r="A228" s="32"/>
    </row>
    <row r="229" spans="1:1" x14ac:dyDescent="0.25">
      <c r="A229" s="32"/>
    </row>
    <row r="230" spans="1:1" x14ac:dyDescent="0.25">
      <c r="A230" s="32"/>
    </row>
    <row r="231" spans="1:1" x14ac:dyDescent="0.25">
      <c r="A231" s="32"/>
    </row>
    <row r="232" spans="1:1" x14ac:dyDescent="0.25">
      <c r="A232" s="32"/>
    </row>
    <row r="233" spans="1:1" x14ac:dyDescent="0.25">
      <c r="A233" s="32"/>
    </row>
    <row r="234" spans="1:1" x14ac:dyDescent="0.25">
      <c r="A234" s="32"/>
    </row>
    <row r="235" spans="1:1" x14ac:dyDescent="0.25">
      <c r="A235" s="32"/>
    </row>
    <row r="236" spans="1:1" x14ac:dyDescent="0.25">
      <c r="A236" s="32"/>
    </row>
    <row r="237" spans="1:1" x14ac:dyDescent="0.25">
      <c r="A237" s="32"/>
    </row>
    <row r="238" spans="1:1" x14ac:dyDescent="0.25">
      <c r="A238" s="32"/>
    </row>
    <row r="239" spans="1:1" x14ac:dyDescent="0.25">
      <c r="A239" s="32"/>
    </row>
    <row r="240" spans="1:1" x14ac:dyDescent="0.25">
      <c r="A240" s="32"/>
    </row>
    <row r="241" spans="1:1" x14ac:dyDescent="0.25">
      <c r="A241" s="32"/>
    </row>
    <row r="242" spans="1:1" x14ac:dyDescent="0.25">
      <c r="A242" s="32"/>
    </row>
    <row r="243" spans="1:1" x14ac:dyDescent="0.25">
      <c r="A243" s="32"/>
    </row>
    <row r="244" spans="1:1" x14ac:dyDescent="0.25">
      <c r="A244" s="32"/>
    </row>
    <row r="245" spans="1:1" x14ac:dyDescent="0.25">
      <c r="A245" s="32"/>
    </row>
    <row r="246" spans="1:1" x14ac:dyDescent="0.25">
      <c r="A246" s="32"/>
    </row>
    <row r="247" spans="1:1" x14ac:dyDescent="0.25">
      <c r="A247" s="32"/>
    </row>
    <row r="248" spans="1:1" x14ac:dyDescent="0.25">
      <c r="A248" s="32"/>
    </row>
    <row r="249" spans="1:1" x14ac:dyDescent="0.25">
      <c r="A249" s="32"/>
    </row>
    <row r="250" spans="1:1" x14ac:dyDescent="0.25">
      <c r="A250" s="32"/>
    </row>
    <row r="251" spans="1:1" x14ac:dyDescent="0.25">
      <c r="A251" s="32"/>
    </row>
    <row r="252" spans="1:1" x14ac:dyDescent="0.25">
      <c r="A252" s="32"/>
    </row>
    <row r="253" spans="1:1" x14ac:dyDescent="0.25">
      <c r="A253" s="32"/>
    </row>
    <row r="254" spans="1:1" x14ac:dyDescent="0.25">
      <c r="A254" s="32"/>
    </row>
    <row r="255" spans="1:1" x14ac:dyDescent="0.25">
      <c r="A255" s="32"/>
    </row>
    <row r="256" spans="1:1" x14ac:dyDescent="0.25">
      <c r="A256" s="32"/>
    </row>
    <row r="257" spans="1:1" x14ac:dyDescent="0.25">
      <c r="A257" s="32"/>
    </row>
    <row r="258" spans="1:1" x14ac:dyDescent="0.25">
      <c r="A258" s="32"/>
    </row>
    <row r="259" spans="1:1" x14ac:dyDescent="0.25">
      <c r="A259" s="32"/>
    </row>
    <row r="260" spans="1:1" x14ac:dyDescent="0.25">
      <c r="A260" s="32"/>
    </row>
    <row r="261" spans="1:1" x14ac:dyDescent="0.25">
      <c r="A261" s="32"/>
    </row>
    <row r="262" spans="1:1" x14ac:dyDescent="0.25">
      <c r="A262" s="32"/>
    </row>
    <row r="263" spans="1:1" x14ac:dyDescent="0.25">
      <c r="A263" s="32"/>
    </row>
    <row r="264" spans="1:1" x14ac:dyDescent="0.25">
      <c r="A264" s="32"/>
    </row>
    <row r="265" spans="1:1" x14ac:dyDescent="0.25">
      <c r="A265" s="32"/>
    </row>
    <row r="266" spans="1:1" x14ac:dyDescent="0.25">
      <c r="A266" s="32"/>
    </row>
    <row r="267" spans="1:1" x14ac:dyDescent="0.25">
      <c r="A267" s="32"/>
    </row>
    <row r="268" spans="1:1" x14ac:dyDescent="0.25">
      <c r="A268" s="32"/>
    </row>
    <row r="269" spans="1:1" x14ac:dyDescent="0.25">
      <c r="A269" s="32"/>
    </row>
    <row r="270" spans="1:1" x14ac:dyDescent="0.25">
      <c r="A270" s="32"/>
    </row>
    <row r="271" spans="1:1" x14ac:dyDescent="0.25">
      <c r="A271" s="32"/>
    </row>
    <row r="272" spans="1:1" x14ac:dyDescent="0.25">
      <c r="A272" s="32"/>
    </row>
    <row r="273" spans="1:1" x14ac:dyDescent="0.25">
      <c r="A273" s="32"/>
    </row>
    <row r="274" spans="1:1" x14ac:dyDescent="0.25">
      <c r="A274" s="32"/>
    </row>
    <row r="275" spans="1:1" x14ac:dyDescent="0.25">
      <c r="A275" s="32"/>
    </row>
    <row r="276" spans="1:1" x14ac:dyDescent="0.25">
      <c r="A276" s="32"/>
    </row>
    <row r="277" spans="1:1" x14ac:dyDescent="0.25">
      <c r="A277" s="32"/>
    </row>
    <row r="278" spans="1:1" x14ac:dyDescent="0.25">
      <c r="A278" s="32"/>
    </row>
    <row r="279" spans="1:1" x14ac:dyDescent="0.25">
      <c r="A279" s="32"/>
    </row>
    <row r="280" spans="1:1" x14ac:dyDescent="0.25">
      <c r="A280" s="32"/>
    </row>
    <row r="281" spans="1:1" x14ac:dyDescent="0.25">
      <c r="A281" s="32"/>
    </row>
    <row r="282" spans="1:1" x14ac:dyDescent="0.25">
      <c r="A282" s="32"/>
    </row>
    <row r="283" spans="1:1" x14ac:dyDescent="0.25">
      <c r="A283" s="32"/>
    </row>
    <row r="284" spans="1:1" x14ac:dyDescent="0.25">
      <c r="A284" s="32"/>
    </row>
    <row r="285" spans="1:1" x14ac:dyDescent="0.25">
      <c r="A285" s="32"/>
    </row>
    <row r="286" spans="1:1" x14ac:dyDescent="0.25">
      <c r="A286" s="32"/>
    </row>
    <row r="287" spans="1:1" x14ac:dyDescent="0.25">
      <c r="A287" s="32"/>
    </row>
    <row r="288" spans="1:1" x14ac:dyDescent="0.25">
      <c r="A288" s="32"/>
    </row>
    <row r="289" spans="1:1" x14ac:dyDescent="0.25">
      <c r="A289" s="32"/>
    </row>
    <row r="290" spans="1:1" x14ac:dyDescent="0.25">
      <c r="A290" s="32"/>
    </row>
    <row r="291" spans="1:1" x14ac:dyDescent="0.25">
      <c r="A291" s="32"/>
    </row>
    <row r="292" spans="1:1" x14ac:dyDescent="0.25">
      <c r="A292" s="32"/>
    </row>
    <row r="293" spans="1:1" x14ac:dyDescent="0.25">
      <c r="A293" s="32"/>
    </row>
    <row r="294" spans="1:1" x14ac:dyDescent="0.25">
      <c r="A294" s="32"/>
    </row>
    <row r="295" spans="1:1" x14ac:dyDescent="0.25">
      <c r="A295" s="32"/>
    </row>
    <row r="296" spans="1:1" x14ac:dyDescent="0.25">
      <c r="A296" s="32"/>
    </row>
    <row r="297" spans="1:1" x14ac:dyDescent="0.25">
      <c r="A297" s="32"/>
    </row>
    <row r="298" spans="1:1" x14ac:dyDescent="0.25">
      <c r="A298" s="32"/>
    </row>
    <row r="299" spans="1:1" x14ac:dyDescent="0.25">
      <c r="A299" s="32"/>
    </row>
    <row r="300" spans="1:1" x14ac:dyDescent="0.25">
      <c r="A300" s="32"/>
    </row>
    <row r="301" spans="1:1" x14ac:dyDescent="0.25">
      <c r="A301" s="32"/>
    </row>
    <row r="302" spans="1:1" x14ac:dyDescent="0.25">
      <c r="A302" s="32"/>
    </row>
    <row r="303" spans="1:1" x14ac:dyDescent="0.25">
      <c r="A303" s="32"/>
    </row>
    <row r="304" spans="1:1" x14ac:dyDescent="0.25">
      <c r="A304" s="32"/>
    </row>
    <row r="305" spans="1:1" x14ac:dyDescent="0.25">
      <c r="A305" s="32"/>
    </row>
    <row r="306" spans="1:1" x14ac:dyDescent="0.25">
      <c r="A306" s="32"/>
    </row>
    <row r="307" spans="1:1" x14ac:dyDescent="0.25">
      <c r="A307" s="32"/>
    </row>
    <row r="308" spans="1:1" x14ac:dyDescent="0.25">
      <c r="A308" s="32"/>
    </row>
    <row r="309" spans="1:1" x14ac:dyDescent="0.25">
      <c r="A309" s="32"/>
    </row>
    <row r="310" spans="1:1" x14ac:dyDescent="0.25">
      <c r="A310" s="32"/>
    </row>
    <row r="311" spans="1:1" x14ac:dyDescent="0.25">
      <c r="A311" s="32"/>
    </row>
    <row r="312" spans="1:1" x14ac:dyDescent="0.25">
      <c r="A312" s="32"/>
    </row>
    <row r="313" spans="1:1" x14ac:dyDescent="0.25">
      <c r="A313" s="32"/>
    </row>
    <row r="314" spans="1:1" x14ac:dyDescent="0.25">
      <c r="A314" s="32"/>
    </row>
    <row r="315" spans="1:1" x14ac:dyDescent="0.25">
      <c r="A315" s="32"/>
    </row>
    <row r="316" spans="1:1" x14ac:dyDescent="0.25">
      <c r="A316" s="32"/>
    </row>
    <row r="317" spans="1:1" x14ac:dyDescent="0.25">
      <c r="A317" s="32"/>
    </row>
    <row r="318" spans="1:1" x14ac:dyDescent="0.25">
      <c r="A318" s="32"/>
    </row>
    <row r="319" spans="1:1" x14ac:dyDescent="0.25">
      <c r="A319" s="32"/>
    </row>
    <row r="320" spans="1:1" x14ac:dyDescent="0.25">
      <c r="A320" s="32"/>
    </row>
    <row r="321" spans="1:1" x14ac:dyDescent="0.25">
      <c r="A321" s="32"/>
    </row>
    <row r="322" spans="1:1" x14ac:dyDescent="0.25">
      <c r="A322" s="32"/>
    </row>
    <row r="323" spans="1:1" x14ac:dyDescent="0.25">
      <c r="A323" s="32"/>
    </row>
    <row r="324" spans="1:1" x14ac:dyDescent="0.25">
      <c r="A324" s="32"/>
    </row>
    <row r="325" spans="1:1" x14ac:dyDescent="0.25">
      <c r="A325" s="32"/>
    </row>
    <row r="326" spans="1:1" x14ac:dyDescent="0.25">
      <c r="A326" s="32"/>
    </row>
    <row r="327" spans="1:1" x14ac:dyDescent="0.25">
      <c r="A327" s="32"/>
    </row>
    <row r="328" spans="1:1" x14ac:dyDescent="0.25">
      <c r="A328" s="32"/>
    </row>
    <row r="329" spans="1:1" x14ac:dyDescent="0.25">
      <c r="A329" s="32"/>
    </row>
    <row r="330" spans="1:1" x14ac:dyDescent="0.25">
      <c r="A330" s="32"/>
    </row>
    <row r="331" spans="1:1" x14ac:dyDescent="0.25">
      <c r="A331" s="32"/>
    </row>
    <row r="332" spans="1:1" x14ac:dyDescent="0.25">
      <c r="A332" s="32"/>
    </row>
    <row r="333" spans="1:1" x14ac:dyDescent="0.25">
      <c r="A333" s="32"/>
    </row>
    <row r="334" spans="1:1" x14ac:dyDescent="0.25">
      <c r="A334" s="32"/>
    </row>
    <row r="335" spans="1:1" x14ac:dyDescent="0.25">
      <c r="A335" s="32"/>
    </row>
    <row r="336" spans="1:1" x14ac:dyDescent="0.25">
      <c r="A336" s="32"/>
    </row>
    <row r="337" spans="1:1" x14ac:dyDescent="0.25">
      <c r="A337" s="32"/>
    </row>
    <row r="338" spans="1:1" x14ac:dyDescent="0.25">
      <c r="A338" s="32"/>
    </row>
    <row r="339" spans="1:1" x14ac:dyDescent="0.25">
      <c r="A339" s="32"/>
    </row>
    <row r="340" spans="1:1" x14ac:dyDescent="0.25">
      <c r="A340" s="32"/>
    </row>
    <row r="341" spans="1:1" x14ac:dyDescent="0.25">
      <c r="A341" s="32"/>
    </row>
  </sheetData>
  <mergeCells count="52">
    <mergeCell ref="E4:H4"/>
    <mergeCell ref="E5:F5"/>
    <mergeCell ref="B17:E17"/>
    <mergeCell ref="F11:H11"/>
    <mergeCell ref="F7:G7"/>
    <mergeCell ref="F8:G8"/>
    <mergeCell ref="F9:G9"/>
    <mergeCell ref="F10:G10"/>
    <mergeCell ref="F12:H12"/>
    <mergeCell ref="F13:G13"/>
    <mergeCell ref="B14:D14"/>
    <mergeCell ref="F14:G14"/>
    <mergeCell ref="B15:D15"/>
    <mergeCell ref="F15:G15"/>
    <mergeCell ref="B13:E13"/>
    <mergeCell ref="E6:F6"/>
    <mergeCell ref="A32:H32"/>
    <mergeCell ref="A78:H78"/>
    <mergeCell ref="A84:H84"/>
    <mergeCell ref="B23:D23"/>
    <mergeCell ref="B16:D16"/>
    <mergeCell ref="F16:G16"/>
    <mergeCell ref="F17:G17"/>
    <mergeCell ref="B18:D18"/>
    <mergeCell ref="F18:G18"/>
    <mergeCell ref="B19:D19"/>
    <mergeCell ref="B20:D20"/>
    <mergeCell ref="B21:D21"/>
    <mergeCell ref="F21:G21"/>
    <mergeCell ref="B22:E22"/>
    <mergeCell ref="F22:G22"/>
    <mergeCell ref="B24:D24"/>
    <mergeCell ref="A27:H27"/>
    <mergeCell ref="A29:A30"/>
    <mergeCell ref="B29:B30"/>
    <mergeCell ref="C29:C30"/>
    <mergeCell ref="D29:D30"/>
    <mergeCell ref="E29:H29"/>
    <mergeCell ref="A95:H95"/>
    <mergeCell ref="A106:H106"/>
    <mergeCell ref="A107:H107"/>
    <mergeCell ref="A112:H112"/>
    <mergeCell ref="C133:D133"/>
    <mergeCell ref="F133:H133"/>
    <mergeCell ref="C132:D132"/>
    <mergeCell ref="F132:H132"/>
    <mergeCell ref="A113:H113"/>
    <mergeCell ref="A33:H33"/>
    <mergeCell ref="A46:H46"/>
    <mergeCell ref="A83:H83"/>
    <mergeCell ref="A94:H94"/>
    <mergeCell ref="C49:H49"/>
  </mergeCells>
  <conditionalFormatting sqref="C77:H77">
    <cfRule type="cellIs" dxfId="16" priority="42" operator="lessThanOrEqual">
      <formula>0</formula>
    </cfRule>
  </conditionalFormatting>
  <conditionalFormatting sqref="D85 E71:H72 D67 C114 C50:C67 D81 C108:D111 C53:D66 C34:D45 C47:D48 C68:D77 C79:D80 C86:D93 C82:D82 C96:H105 C115:D129">
    <cfRule type="notContainsBlanks" dxfId="15" priority="41">
      <formula>LEN(TRIM(C34))&gt;0</formula>
    </cfRule>
  </conditionalFormatting>
  <conditionalFormatting sqref="D50:D52">
    <cfRule type="notContainsBlanks" dxfId="14" priority="39">
      <formula>LEN(TRIM(D50))&gt;0</formula>
    </cfRule>
  </conditionalFormatting>
  <conditionalFormatting sqref="C67">
    <cfRule type="notContainsBlanks" dxfId="13" priority="37">
      <formula>LEN(TRIM(C67))&gt;0</formula>
    </cfRule>
  </conditionalFormatting>
  <conditionalFormatting sqref="E76:H76">
    <cfRule type="notContainsBlanks" dxfId="12" priority="33">
      <formula>LEN(TRIM(E76))&gt;0</formula>
    </cfRule>
  </conditionalFormatting>
  <conditionalFormatting sqref="E76:H76">
    <cfRule type="notContainsBlanks" dxfId="11" priority="32">
      <formula>LEN(TRIM(E76))&gt;0</formula>
    </cfRule>
  </conditionalFormatting>
  <conditionalFormatting sqref="E117:E120">
    <cfRule type="notContainsBlanks" dxfId="10" priority="11">
      <formula>LEN(TRIM(E117))&gt;0</formula>
    </cfRule>
  </conditionalFormatting>
  <conditionalFormatting sqref="F117:F120">
    <cfRule type="notContainsBlanks" dxfId="9" priority="10">
      <formula>LEN(TRIM(F117))&gt;0</formula>
    </cfRule>
  </conditionalFormatting>
  <conditionalFormatting sqref="G117:G120">
    <cfRule type="notContainsBlanks" dxfId="8" priority="9">
      <formula>LEN(TRIM(G117))&gt;0</formula>
    </cfRule>
  </conditionalFormatting>
  <conditionalFormatting sqref="H117:H120">
    <cfRule type="notContainsBlanks" dxfId="7" priority="8">
      <formula>LEN(TRIM(H117))&gt;0</formula>
    </cfRule>
  </conditionalFormatting>
  <conditionalFormatting sqref="D114">
    <cfRule type="notContainsBlanks" dxfId="6" priority="7">
      <formula>LEN(TRIM(D114))&gt;0</formula>
    </cfRule>
  </conditionalFormatting>
  <conditionalFormatting sqref="E114">
    <cfRule type="notContainsBlanks" dxfId="5" priority="6">
      <formula>LEN(TRIM(E114))&gt;0</formula>
    </cfRule>
  </conditionalFormatting>
  <conditionalFormatting sqref="F114">
    <cfRule type="notContainsBlanks" dxfId="4" priority="5">
      <formula>LEN(TRIM(F114))&gt;0</formula>
    </cfRule>
  </conditionalFormatting>
  <conditionalFormatting sqref="G114">
    <cfRule type="notContainsBlanks" dxfId="3" priority="4">
      <formula>LEN(TRIM(G114))&gt;0</formula>
    </cfRule>
  </conditionalFormatting>
  <conditionalFormatting sqref="H114">
    <cfRule type="notContainsBlanks" dxfId="2" priority="3">
      <formula>LEN(TRIM(H114))&gt;0</formula>
    </cfRule>
  </conditionalFormatting>
  <conditionalFormatting sqref="E115:H115">
    <cfRule type="notContainsBlanks" dxfId="1" priority="2">
      <formula>LEN(TRIM(E115))&gt;0</formula>
    </cfRule>
  </conditionalFormatting>
  <conditionalFormatting sqref="E116:H116">
    <cfRule type="notContainsBlanks" dxfId="0" priority="1">
      <formula>LEN(TRIM(E116))&gt;0</formula>
    </cfRule>
  </conditionalFormatting>
  <pageMargins left="0.39370078740157483" right="0.27559055118110237" top="0.47244094488188981" bottom="0.27559055118110237" header="0.39370078740157483" footer="0.19685039370078741"/>
  <pageSetup paperSize="9" scale="47" fitToHeight="0" orientation="portrait" blackAndWhite="1" r:id="rId1"/>
  <headerFooter alignWithMargins="0"/>
  <ignoredErrors>
    <ignoredError sqref="C108:C111 D34 D77:F77 G75:H75 H77 E76 D108:D111" evalError="1"/>
    <ignoredError sqref="D67 D57 D43 D85" formula="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AS23"/>
  <sheetViews>
    <sheetView showGridLines="0" view="pageBreakPreview" zoomScale="70" zoomScaleNormal="100" zoomScaleSheetLayoutView="70" workbookViewId="0">
      <selection activeCell="F12" sqref="F12"/>
    </sheetView>
  </sheetViews>
  <sheetFormatPr defaultColWidth="8.85546875" defaultRowHeight="15" x14ac:dyDescent="0.25"/>
  <cols>
    <col min="1" max="1" width="8.85546875" style="110"/>
    <col min="2" max="2" width="40.140625" style="110" customWidth="1"/>
    <col min="3" max="3" width="25.140625" style="110" customWidth="1"/>
    <col min="4" max="4" width="25.7109375" style="110" customWidth="1"/>
    <col min="5" max="5" width="28.7109375" style="110" customWidth="1"/>
    <col min="6" max="6" width="27.140625" style="110" customWidth="1"/>
    <col min="7" max="7" width="25.28515625" style="110" customWidth="1"/>
    <col min="8" max="8" width="21" style="110" customWidth="1"/>
    <col min="9" max="16384" width="8.85546875" style="110"/>
  </cols>
  <sheetData>
    <row r="1" spans="1:45" s="62" customFormat="1" ht="16.5" x14ac:dyDescent="0.25">
      <c r="O1" s="63"/>
      <c r="T1" s="63"/>
      <c r="Y1" s="63"/>
      <c r="AD1" s="63"/>
      <c r="AI1" s="63"/>
      <c r="AN1" s="63"/>
      <c r="AS1" s="63"/>
    </row>
    <row r="2" spans="1:45" s="65" customFormat="1" ht="22.5" x14ac:dyDescent="0.3">
      <c r="A2" s="1058" t="s">
        <v>621</v>
      </c>
      <c r="B2" s="1058"/>
      <c r="C2" s="1058"/>
      <c r="D2" s="1058"/>
      <c r="E2" s="1058"/>
      <c r="F2" s="1058"/>
      <c r="G2" s="1058"/>
      <c r="H2" s="1058"/>
      <c r="I2" s="1058"/>
      <c r="J2" s="1058"/>
      <c r="K2" s="1058"/>
      <c r="L2" s="1058"/>
      <c r="M2" s="1058"/>
      <c r="N2" s="1058"/>
      <c r="O2" s="1058"/>
      <c r="P2" s="1058"/>
      <c r="Q2" s="1058"/>
      <c r="R2" s="1058"/>
      <c r="S2" s="1058"/>
      <c r="T2" s="1058"/>
      <c r="U2" s="1058"/>
      <c r="V2" s="1058"/>
      <c r="W2" s="1058"/>
      <c r="X2" s="1058"/>
      <c r="Y2" s="1058"/>
      <c r="Z2" s="1058"/>
      <c r="AA2" s="1058"/>
      <c r="AB2" s="1058"/>
      <c r="AC2" s="1058"/>
      <c r="AD2" s="1058"/>
      <c r="AE2" s="1058"/>
      <c r="AF2" s="1058"/>
      <c r="AG2" s="1058"/>
      <c r="AH2" s="1058"/>
      <c r="AI2" s="1058"/>
      <c r="AJ2" s="1058"/>
      <c r="AK2" s="591"/>
      <c r="AL2" s="591"/>
      <c r="AM2" s="591"/>
      <c r="AN2" s="591"/>
      <c r="AO2" s="591"/>
      <c r="AP2" s="591"/>
      <c r="AQ2" s="591"/>
      <c r="AR2" s="591"/>
      <c r="AS2" s="591"/>
    </row>
    <row r="3" spans="1:45" s="65" customFormat="1" ht="23.25" thickBot="1" x14ac:dyDescent="0.35">
      <c r="A3" s="591"/>
      <c r="B3" s="591"/>
      <c r="C3" s="591"/>
      <c r="D3" s="591"/>
      <c r="E3" s="591"/>
      <c r="F3" s="591"/>
      <c r="G3" s="591"/>
      <c r="H3" s="591"/>
      <c r="I3" s="591"/>
      <c r="J3" s="591"/>
      <c r="K3" s="591"/>
      <c r="L3" s="591"/>
      <c r="M3" s="591"/>
      <c r="N3" s="591"/>
      <c r="O3" s="591"/>
      <c r="P3" s="591"/>
      <c r="Q3" s="591"/>
      <c r="R3" s="591"/>
      <c r="S3" s="591"/>
      <c r="T3" s="591"/>
      <c r="U3" s="591"/>
      <c r="V3" s="591"/>
      <c r="W3" s="591"/>
      <c r="X3" s="591"/>
      <c r="Y3" s="591"/>
      <c r="Z3" s="591"/>
      <c r="AA3" s="591"/>
      <c r="AB3" s="591"/>
      <c r="AC3" s="591"/>
      <c r="AD3" s="591"/>
      <c r="AE3" s="591"/>
      <c r="AF3" s="591"/>
      <c r="AG3" s="591"/>
      <c r="AH3" s="591"/>
      <c r="AI3" s="591"/>
      <c r="AJ3" s="591"/>
      <c r="AK3" s="591"/>
      <c r="AL3" s="591"/>
      <c r="AM3" s="591"/>
      <c r="AN3" s="591"/>
      <c r="AO3" s="591"/>
      <c r="AP3" s="591"/>
      <c r="AQ3" s="591"/>
      <c r="AR3" s="591"/>
      <c r="AS3" s="591"/>
    </row>
    <row r="4" spans="1:45" s="65" customFormat="1" ht="78" customHeight="1" x14ac:dyDescent="0.3">
      <c r="A4" s="591"/>
      <c r="B4" s="592" t="str">
        <f>'0_Загальне'!B11</f>
        <v>Офіційна повна назва надавача ПМД:</v>
      </c>
      <c r="C4" s="1010" t="str">
        <f>'0_Загальне'!C11</f>
        <v>Комунальне некомерційне підприємство "Центр первинної медико-санітарної допомоги" Брацлавської селищної ради</v>
      </c>
      <c r="D4" s="1011"/>
      <c r="E4" s="591"/>
      <c r="F4" s="591"/>
      <c r="G4" s="591"/>
      <c r="H4" s="591"/>
      <c r="I4" s="591"/>
      <c r="J4" s="591"/>
      <c r="K4" s="591"/>
      <c r="L4" s="591"/>
      <c r="M4" s="591"/>
      <c r="N4" s="591"/>
      <c r="O4" s="591"/>
      <c r="P4" s="591"/>
      <c r="Q4" s="591"/>
      <c r="R4" s="591"/>
      <c r="S4" s="591"/>
      <c r="T4" s="591"/>
      <c r="U4" s="591"/>
      <c r="V4" s="591"/>
      <c r="W4" s="591"/>
      <c r="X4" s="591"/>
      <c r="Y4" s="591"/>
      <c r="Z4" s="591"/>
      <c r="AA4" s="591"/>
      <c r="AB4" s="591"/>
      <c r="AC4" s="591"/>
      <c r="AD4" s="591"/>
      <c r="AE4" s="591"/>
      <c r="AF4" s="591"/>
      <c r="AG4" s="591"/>
      <c r="AH4" s="591"/>
      <c r="AI4" s="591"/>
      <c r="AJ4" s="591"/>
      <c r="AK4" s="591"/>
      <c r="AL4" s="591"/>
      <c r="AM4" s="591"/>
      <c r="AN4" s="591"/>
      <c r="AO4" s="591"/>
      <c r="AP4" s="591"/>
      <c r="AQ4" s="591"/>
      <c r="AR4" s="591"/>
      <c r="AS4" s="591"/>
    </row>
    <row r="5" spans="1:45" s="65" customFormat="1" ht="22.5" x14ac:dyDescent="0.3">
      <c r="A5" s="591"/>
      <c r="B5" s="593" t="str">
        <f>'0_Загальне'!B32</f>
        <v>Плановий період (рік):</v>
      </c>
      <c r="C5" s="1012">
        <f>'0_Загальне'!C32</f>
        <v>2024</v>
      </c>
      <c r="D5" s="1013"/>
      <c r="E5" s="591"/>
      <c r="F5" s="591"/>
      <c r="G5" s="591"/>
      <c r="H5" s="591"/>
      <c r="I5" s="591"/>
      <c r="J5" s="591"/>
      <c r="K5" s="591"/>
      <c r="L5" s="591"/>
      <c r="M5" s="591"/>
      <c r="N5" s="591"/>
      <c r="O5" s="591"/>
      <c r="P5" s="591"/>
      <c r="Q5" s="591"/>
      <c r="R5" s="591"/>
      <c r="S5" s="591"/>
      <c r="T5" s="591"/>
      <c r="U5" s="591"/>
      <c r="V5" s="591"/>
      <c r="W5" s="591"/>
      <c r="X5" s="591"/>
      <c r="Y5" s="591"/>
      <c r="Z5" s="591"/>
      <c r="AA5" s="591"/>
      <c r="AB5" s="591"/>
      <c r="AC5" s="591"/>
      <c r="AD5" s="591"/>
      <c r="AE5" s="591"/>
      <c r="AF5" s="591"/>
      <c r="AG5" s="591"/>
      <c r="AH5" s="591"/>
      <c r="AI5" s="591"/>
      <c r="AJ5" s="591"/>
      <c r="AK5" s="591"/>
      <c r="AL5" s="591"/>
      <c r="AM5" s="591"/>
      <c r="AN5" s="591"/>
      <c r="AO5" s="591"/>
      <c r="AP5" s="591"/>
      <c r="AQ5" s="591"/>
      <c r="AR5" s="591"/>
      <c r="AS5" s="591"/>
    </row>
    <row r="6" spans="1:45" s="65" customFormat="1" ht="23.25" thickBot="1" x14ac:dyDescent="0.35">
      <c r="A6" s="591"/>
      <c r="B6" s="495" t="s">
        <v>475</v>
      </c>
      <c r="C6" s="1016" t="str">
        <f>'0_Загальне'!C34</f>
        <v>12.11.2023</v>
      </c>
      <c r="D6" s="1059"/>
      <c r="E6" s="591"/>
      <c r="F6" s="591"/>
      <c r="G6" s="591"/>
      <c r="H6" s="591"/>
      <c r="I6" s="591"/>
      <c r="J6" s="591"/>
      <c r="K6" s="591"/>
      <c r="L6" s="591"/>
      <c r="M6" s="591"/>
      <c r="N6" s="591"/>
      <c r="O6" s="591"/>
      <c r="P6" s="591"/>
      <c r="Q6" s="591"/>
      <c r="R6" s="591"/>
      <c r="S6" s="591"/>
      <c r="T6" s="591"/>
      <c r="U6" s="591"/>
      <c r="V6" s="591"/>
      <c r="W6" s="591"/>
      <c r="X6" s="591"/>
      <c r="Y6" s="591"/>
      <c r="Z6" s="591"/>
      <c r="AA6" s="591"/>
      <c r="AB6" s="591"/>
      <c r="AC6" s="591"/>
      <c r="AD6" s="591"/>
      <c r="AE6" s="591"/>
      <c r="AF6" s="591"/>
      <c r="AG6" s="591"/>
      <c r="AH6" s="591"/>
      <c r="AI6" s="591"/>
      <c r="AJ6" s="591"/>
      <c r="AK6" s="591"/>
      <c r="AL6" s="591"/>
      <c r="AM6" s="591"/>
      <c r="AN6" s="591"/>
      <c r="AO6" s="591"/>
      <c r="AP6" s="591"/>
      <c r="AQ6" s="591"/>
      <c r="AR6" s="591"/>
      <c r="AS6" s="591"/>
    </row>
    <row r="7" spans="1:45" s="65" customFormat="1" ht="26.45" customHeight="1" thickBot="1" x14ac:dyDescent="0.3">
      <c r="C7" s="265"/>
      <c r="D7" s="265"/>
      <c r="E7" s="265"/>
      <c r="F7" s="265"/>
      <c r="G7" s="265"/>
      <c r="H7" s="265"/>
      <c r="I7" s="265"/>
      <c r="J7" s="112"/>
      <c r="K7" s="112"/>
      <c r="L7" s="112"/>
      <c r="M7" s="112"/>
      <c r="N7" s="112"/>
      <c r="O7" s="323"/>
      <c r="T7" s="323"/>
      <c r="Y7" s="323"/>
      <c r="AD7" s="323"/>
      <c r="AI7" s="323"/>
      <c r="AN7" s="323"/>
      <c r="AS7" s="323"/>
    </row>
    <row r="8" spans="1:45" ht="75" x14ac:dyDescent="0.3">
      <c r="B8" s="632" t="str">
        <f>'01_Доходи'!B16:D16</f>
        <v>Показник</v>
      </c>
      <c r="C8" s="633" t="str">
        <f>'01_Доходи'!E16</f>
        <v>Доходи у І кварталі, грн.</v>
      </c>
      <c r="D8" s="633" t="str">
        <f>'01_Доходи'!F16</f>
        <v>Доходи у ІІ кварталі, грн.</v>
      </c>
      <c r="E8" s="633" t="str">
        <f>'01_Доходи'!G16</f>
        <v>Доходи у ІІІ кварталі, грн.</v>
      </c>
      <c r="F8" s="634" t="str">
        <f>'01_Доходи'!H16</f>
        <v>Доходи у IV кварталі, грн.</v>
      </c>
      <c r="G8" s="635" t="str">
        <f>'01_Доходи'!I16</f>
        <v>Всього річні ДОХОДИ надавача ПМД, грн.</v>
      </c>
      <c r="H8" s="101" t="s">
        <v>646</v>
      </c>
    </row>
    <row r="9" spans="1:45" ht="70.150000000000006" customHeight="1" x14ac:dyDescent="0.25">
      <c r="B9" s="636" t="str">
        <f>'01_Доходи'!B17:D17</f>
        <v>Надходження надавача ПМД від медичного обслуговування населення за програмою медичних гарантій, грн.</v>
      </c>
      <c r="C9" s="637">
        <f>'01_Доходи'!E17</f>
        <v>1409106</v>
      </c>
      <c r="D9" s="637">
        <f>'01_Доходи'!F17</f>
        <v>1411727.3343333332</v>
      </c>
      <c r="E9" s="637">
        <f>'01_Доходи'!G17</f>
        <v>1427252.6587333332</v>
      </c>
      <c r="F9" s="638">
        <f>'01_Доходи'!H17</f>
        <v>1434323.6589208331</v>
      </c>
      <c r="G9" s="639">
        <f>'01_Доходи'!I17</f>
        <v>5682409.6519874996</v>
      </c>
      <c r="H9" s="701">
        <f>G9/G11*100</f>
        <v>63.973742357194332</v>
      </c>
    </row>
    <row r="10" spans="1:45" ht="67.150000000000006" customHeight="1" thickBot="1" x14ac:dyDescent="0.3">
      <c r="B10" s="640" t="str">
        <f>'01_Доходи'!B19:D19</f>
        <v>Інші надходження/доходи надавача ПМД, грн.</v>
      </c>
      <c r="C10" s="641">
        <f>'01_Доходи'!E19</f>
        <v>803250</v>
      </c>
      <c r="D10" s="641">
        <f>'01_Доходи'!F19</f>
        <v>695290</v>
      </c>
      <c r="E10" s="641">
        <f>'01_Доходи'!G19</f>
        <v>1050110</v>
      </c>
      <c r="F10" s="642">
        <f>'01_Доходи'!H19</f>
        <v>651350</v>
      </c>
      <c r="G10" s="643">
        <f>'01_Доходи'!I19</f>
        <v>3200000</v>
      </c>
      <c r="H10" s="701">
        <f>G10/G11*100</f>
        <v>36.026261406799435</v>
      </c>
    </row>
    <row r="11" spans="1:45" ht="57.6" customHeight="1" thickBot="1" x14ac:dyDescent="0.3">
      <c r="B11" s="644" t="str">
        <f>'01_Доходи'!B20:D20</f>
        <v>ВСЬОГО ДОХОДІВ надавача ПМД, грн.</v>
      </c>
      <c r="C11" s="645">
        <f>'05_Фін_план'!E75</f>
        <v>2212356</v>
      </c>
      <c r="D11" s="645">
        <f>'05_Фін_план'!F75</f>
        <v>2107017</v>
      </c>
      <c r="E11" s="645">
        <f>'05_Фін_план'!G75</f>
        <v>2477362.6587333335</v>
      </c>
      <c r="F11" s="645">
        <f>'05_Фін_план'!H75</f>
        <v>2085673.6589208331</v>
      </c>
      <c r="G11" s="646">
        <f>SUM(C11:F11)</f>
        <v>8882409.3176541664</v>
      </c>
    </row>
    <row r="12" spans="1:45" ht="55.15" customHeight="1" thickBot="1" x14ac:dyDescent="0.3"/>
    <row r="13" spans="1:45" s="101" customFormat="1" ht="55.15" customHeight="1" x14ac:dyDescent="0.3">
      <c r="B13" s="632" t="s">
        <v>11</v>
      </c>
      <c r="C13" s="633" t="s">
        <v>340</v>
      </c>
      <c r="D13" s="633" t="s">
        <v>341</v>
      </c>
      <c r="E13" s="633" t="s">
        <v>342</v>
      </c>
      <c r="F13" s="634" t="s">
        <v>343</v>
      </c>
      <c r="G13" s="635" t="s">
        <v>344</v>
      </c>
      <c r="H13" s="101" t="s">
        <v>646</v>
      </c>
    </row>
    <row r="14" spans="1:45" s="101" customFormat="1" ht="34.9" customHeight="1" x14ac:dyDescent="0.3">
      <c r="B14" s="593" t="s">
        <v>346</v>
      </c>
      <c r="C14" s="647">
        <f>'05_Фін_план'!E47+'05_Фін_план'!E50</f>
        <v>1436598</v>
      </c>
      <c r="D14" s="647">
        <f>'05_Фін_план'!F47+'05_Фін_план'!F50</f>
        <v>1373966</v>
      </c>
      <c r="E14" s="647">
        <f>'05_Фін_план'!G47+'05_Фін_план'!G50</f>
        <v>1447331.5</v>
      </c>
      <c r="F14" s="647">
        <f>'05_Фін_план'!H47+'05_Фін_план'!H50</f>
        <v>1437697</v>
      </c>
      <c r="G14" s="648">
        <f>SUM(C14:F14)</f>
        <v>5695592.5</v>
      </c>
      <c r="H14" s="699">
        <f>G14/G21*100</f>
        <v>64.122152659019335</v>
      </c>
    </row>
    <row r="15" spans="1:45" s="101" customFormat="1" ht="34.9" customHeight="1" x14ac:dyDescent="0.3">
      <c r="B15" s="593" t="s">
        <v>347</v>
      </c>
      <c r="C15" s="647">
        <f>'05_Фін_план'!E48+'05_Фін_план'!E51</f>
        <v>421258</v>
      </c>
      <c r="D15" s="647">
        <f>'05_Фін_план'!F48+'05_Фін_план'!F51</f>
        <v>377511</v>
      </c>
      <c r="E15" s="647">
        <f>'05_Фін_план'!G48+'05_Фін_план'!G51</f>
        <v>384671</v>
      </c>
      <c r="F15" s="647">
        <f>'05_Фін_план'!H48+'05_Фін_план'!H51</f>
        <v>377377</v>
      </c>
      <c r="G15" s="648">
        <f t="shared" ref="G15:G21" si="0">SUM(C15:F15)</f>
        <v>1560817</v>
      </c>
      <c r="H15" s="699">
        <f>G15/G21*100</f>
        <v>17.571999040800865</v>
      </c>
    </row>
    <row r="16" spans="1:45" s="101" customFormat="1" ht="93.75" x14ac:dyDescent="0.3">
      <c r="B16" s="593" t="s">
        <v>456</v>
      </c>
      <c r="C16" s="647">
        <f>'05_Фін_план'!E52</f>
        <v>13250</v>
      </c>
      <c r="D16" s="647">
        <f>'05_Фін_план'!F52</f>
        <v>119250</v>
      </c>
      <c r="E16" s="647">
        <f>'05_Фін_план'!G52</f>
        <v>66250</v>
      </c>
      <c r="F16" s="647">
        <f>'05_Фін_план'!H52</f>
        <v>66250</v>
      </c>
      <c r="G16" s="648">
        <f t="shared" si="0"/>
        <v>265000</v>
      </c>
      <c r="H16" s="699">
        <f>G16/G21*100</f>
        <v>2.9834245435641904</v>
      </c>
    </row>
    <row r="17" spans="2:8" s="101" customFormat="1" ht="34.9" customHeight="1" x14ac:dyDescent="0.3">
      <c r="B17" s="593" t="s">
        <v>457</v>
      </c>
      <c r="C17" s="647">
        <f>'05_Фін_план'!E57</f>
        <v>107500</v>
      </c>
      <c r="D17" s="647">
        <f>'05_Фін_план'!F57</f>
        <v>52540</v>
      </c>
      <c r="E17" s="647">
        <f>'05_Фін_план'!G57</f>
        <v>111360</v>
      </c>
      <c r="F17" s="647">
        <f>'05_Фін_план'!H57</f>
        <v>94600</v>
      </c>
      <c r="G17" s="648">
        <f t="shared" si="0"/>
        <v>366000</v>
      </c>
      <c r="H17" s="699">
        <f>G17/G21*100</f>
        <v>4.1205033318660131</v>
      </c>
    </row>
    <row r="18" spans="2:8" s="101" customFormat="1" ht="34.9" customHeight="1" x14ac:dyDescent="0.3">
      <c r="B18" s="593" t="s">
        <v>348</v>
      </c>
      <c r="C18" s="647">
        <f>'05_Фін_план'!E53</f>
        <v>125000</v>
      </c>
      <c r="D18" s="647">
        <f>'05_Фін_план'!F53</f>
        <v>75000</v>
      </c>
      <c r="E18" s="647">
        <f>'05_Фін_план'!G53</f>
        <v>75000</v>
      </c>
      <c r="F18" s="649">
        <f>'05_Фін_план'!H53</f>
        <v>25000</v>
      </c>
      <c r="G18" s="648">
        <f t="shared" si="0"/>
        <v>300000</v>
      </c>
      <c r="H18" s="699">
        <f>G18/G21*100</f>
        <v>3.377461747431159</v>
      </c>
    </row>
    <row r="19" spans="2:8" s="101" customFormat="1" ht="34.9" customHeight="1" x14ac:dyDescent="0.3">
      <c r="B19" s="593" t="s">
        <v>349</v>
      </c>
      <c r="C19" s="647">
        <f>'05_Фін_план'!E56</f>
        <v>0</v>
      </c>
      <c r="D19" s="647">
        <f>'05_Фін_план'!F56</f>
        <v>0</v>
      </c>
      <c r="E19" s="647">
        <f>'05_Фін_план'!G56</f>
        <v>0</v>
      </c>
      <c r="F19" s="649">
        <f>'05_Фін_план'!H56</f>
        <v>0</v>
      </c>
      <c r="G19" s="648">
        <f t="shared" si="0"/>
        <v>0</v>
      </c>
      <c r="H19" s="699"/>
    </row>
    <row r="20" spans="2:8" s="101" customFormat="1" ht="34.9" customHeight="1" thickBot="1" x14ac:dyDescent="0.35">
      <c r="B20" s="593" t="s">
        <v>345</v>
      </c>
      <c r="C20" s="647">
        <f>'05_Фін_план'!E67</f>
        <v>0</v>
      </c>
      <c r="D20" s="647">
        <f>'05_Фін_план'!F67</f>
        <v>0</v>
      </c>
      <c r="E20" s="647">
        <f>'05_Фін_план'!G67</f>
        <v>0</v>
      </c>
      <c r="F20" s="647">
        <f>'05_Фін_план'!H67</f>
        <v>0</v>
      </c>
      <c r="G20" s="648">
        <f t="shared" si="0"/>
        <v>0</v>
      </c>
      <c r="H20" s="699">
        <f>G20/G21*100</f>
        <v>0</v>
      </c>
    </row>
    <row r="21" spans="2:8" s="164" customFormat="1" ht="34.9" customHeight="1" thickBot="1" x14ac:dyDescent="0.35">
      <c r="B21" s="644" t="s">
        <v>339</v>
      </c>
      <c r="C21" s="650">
        <f>'05_Фін_план'!E76</f>
        <v>2212356</v>
      </c>
      <c r="D21" s="650">
        <f>'05_Фін_план'!F76</f>
        <v>2107017</v>
      </c>
      <c r="E21" s="650">
        <f>'05_Фін_план'!G76</f>
        <v>2477363</v>
      </c>
      <c r="F21" s="650">
        <f>'05_Фін_план'!H76</f>
        <v>2085674</v>
      </c>
      <c r="G21" s="651">
        <f t="shared" si="0"/>
        <v>8882410</v>
      </c>
    </row>
    <row r="22" spans="2:8" x14ac:dyDescent="0.25">
      <c r="H22" s="115"/>
    </row>
    <row r="23" spans="2:8" ht="18.75" x14ac:dyDescent="0.3">
      <c r="G23" s="164" t="s">
        <v>647</v>
      </c>
      <c r="H23" s="700">
        <f>H14+H15</f>
        <v>81.694151699820196</v>
      </c>
    </row>
  </sheetData>
  <mergeCells count="4">
    <mergeCell ref="A2:AJ2"/>
    <mergeCell ref="C6:D6"/>
    <mergeCell ref="C4:D4"/>
    <mergeCell ref="C5:D5"/>
  </mergeCells>
  <pageMargins left="0.7" right="0.7" top="0.75" bottom="0.75" header="0.3" footer="0.3"/>
  <pageSetup paperSize="9" scale="41"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10</vt:i4>
      </vt:variant>
      <vt:variant>
        <vt:lpstr>Именованные диапазоны</vt:lpstr>
      </vt:variant>
      <vt:variant>
        <vt:i4>9</vt:i4>
      </vt:variant>
    </vt:vector>
  </HeadingPairs>
  <TitlesOfParts>
    <vt:vector size="19" baseType="lpstr">
      <vt:lpstr>Титул</vt:lpstr>
      <vt:lpstr>0_Загальне</vt:lpstr>
      <vt:lpstr>Законод</vt:lpstr>
      <vt:lpstr>01_Доходи</vt:lpstr>
      <vt:lpstr>02_Видатки</vt:lpstr>
      <vt:lpstr>03_МТО</vt:lpstr>
      <vt:lpstr>04_Фін_стійкість</vt:lpstr>
      <vt:lpstr>05_Фін_план</vt:lpstr>
      <vt:lpstr>ДРУК</vt:lpstr>
      <vt:lpstr>Графіки</vt:lpstr>
      <vt:lpstr>до_1_року</vt:lpstr>
      <vt:lpstr>'05_Фін_план'!Заголовки_для_печати</vt:lpstr>
      <vt:lpstr>лікарі</vt:lpstr>
      <vt:lpstr>'0_Загальне'!Область_печати</vt:lpstr>
      <vt:lpstr>'04_Фін_стійкість'!Область_печати</vt:lpstr>
      <vt:lpstr>'05_Фін_план'!Область_печати</vt:lpstr>
      <vt:lpstr>Графіки!Область_печати</vt:lpstr>
      <vt:lpstr>ДРУК!Область_печати</vt:lpstr>
      <vt:lpstr>Законод!Область_печати</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2024-02-01T14:22:42Z</dcterms:modified>
</cp:coreProperties>
</file>